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vmlDrawing4.vml" ContentType="application/vnd.openxmlformats-officedocument.vmlDrawing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RMUpdate" sheetId="1" state="visible" r:id="rId2"/>
    <sheet name="ExpKnown" sheetId="2" state="visible" r:id="rId3"/>
    <sheet name="KeggPlantTaxon" sheetId="3" state="visible" r:id="rId4"/>
    <sheet name="KeggPlantRelatives" sheetId="4" state="visible" r:id="rId5"/>
    <sheet name="EnzymeEvolution" sheetId="5" state="visible" r:id="rId6"/>
    <sheet name="ECNums" sheetId="6" state="visible" r:id="rId7"/>
    <sheet name="DatabaseStats" sheetId="7" state="visible" r:id="rId8"/>
    <sheet name="KnapAllFlavsPlants" sheetId="8" state="visible" r:id="rId9"/>
    <sheet name="MissingFromDBs" sheetId="9" state="visible" r:id="rId10"/>
    <sheet name="DBResultsMessy" sheetId="10" state="visible" r:id="rId11"/>
    <sheet name="PredictionOutput" sheetId="11" state="visible" r:id="rId12"/>
    <sheet name="TaxReadable" sheetId="12" state="hidden" r:id="rId13"/>
    <sheet name="FormattedPrediction" sheetId="13" state="visible" r:id="rId14"/>
    <sheet name="Direct" sheetId="14" state="visible" r:id="rId15"/>
    <sheet name="TaxJSON" sheetId="15" state="hidden" r:id="rId16"/>
    <sheet name="JWvMH" sheetId="16" state="visible" r:id="rId17"/>
    <sheet name="ECAll" sheetId="17" state="hidden" r:id="rId18"/>
    <sheet name="MultSearch" sheetId="18" state="hidden" r:id="rId19"/>
  </sheets>
  <definedNames>
    <definedName function="false" hidden="true" localSheetId="9" name="_xlnm._FilterDatabase" vbProcedure="false">DBResultsMessy!$C$2:$C$433</definedName>
    <definedName function="false" hidden="true" localSheetId="5" name="_xlnm._FilterDatabase" vbProcedure="false">ECNums!$D$1:$K$108</definedName>
    <definedName function="false" hidden="true" localSheetId="3" name="_xlnm._FilterDatabase" vbProcedure="false">KeggPlantRelatives!$J$1:$J$855</definedName>
    <definedName function="false" hidden="true" localSheetId="2" name="_xlnm._FilterDatabase" vbProcedure="false">KeggPlantTaxon!$C$1:$W$108</definedName>
    <definedName function="false" hidden="true" localSheetId="0" name="_xlnm._FilterDatabase" vbProcedure="false">VRMUpdate!$A$1:$CO$107</definedName>
    <definedName function="false" hidden="false" name="all_ec" vbProcedure="false">ECAll!$B$1:$B$77</definedName>
    <definedName function="false" hidden="false" name="duke_agi" vbProcedure="false">ExpKnown!$EE$2:$EE$10</definedName>
    <definedName function="false" hidden="false" name="duke_ec" vbProcedure="false">ExpKnown!$EK$2:$EK$5</definedName>
    <definedName function="false" hidden="false" name="duke_ecg" vbProcedure="false">ExpKnown!$EL$2:$EL$3</definedName>
    <definedName function="false" hidden="false" name="duke_egt" vbProcedure="false">ExpKnown!$EN$2:$EN$4</definedName>
    <definedName function="false" hidden="false" name="duke_gc" vbProcedure="false">ExpKnown!$EO$2:$EO$3</definedName>
    <definedName function="false" hidden="false" name="duke_gen" vbProcedure="false">ExpKnown!$EP$2:$EP$10</definedName>
    <definedName function="false" hidden="false" name="duke_hcc" vbProcedure="false">ExpKnown!$ER$2:$ER$4</definedName>
    <definedName function="false" hidden="false" name="duke_hwb" vbProcedure="false">ExpKnown!$EI$2:$EI$6</definedName>
    <definedName function="false" hidden="false" name="duke_kmp" vbProcedure="false">ExpKnown!$ES$2:$ES$20</definedName>
    <definedName function="false" hidden="false" name="duke_kxn" vbProcedure="false">ExpKnown!$EG$2:$EG$7</definedName>
    <definedName function="false" hidden="false" name="duke_lu2" vbProcedure="false">ExpKnown!$EU$2:$EU$14</definedName>
    <definedName function="false" hidden="false" name="duke_miss_plant" vbProcedure="false">MissingFromDBs!$F$3:$F$50</definedName>
    <definedName function="false" hidden="false" name="duke_myc" vbProcedure="false">ExpKnown!$EW$2:$EW$7</definedName>
    <definedName function="false" hidden="false" name="duke_nar" vbProcedure="false">ExpKnown!$EX$2:$EX$7</definedName>
    <definedName function="false" hidden="false" name="duke_que" vbProcedure="false">ExpKnown!$EZ$2:$EZ$27</definedName>
    <definedName function="false" hidden="false" name="duke_rel_agi" vbProcedure="false">ExpKnown!$EF$2:$EF$6</definedName>
    <definedName function="false" hidden="false" name="duke_rel_ec" vbProcedure="false">ExpKnown!$EM$2:$EM$3</definedName>
    <definedName function="false" hidden="false" name="duke_rel_gen" vbProcedure="false">ExpKnown!$EQ$2:$EQ$4</definedName>
    <definedName function="false" hidden="false" name="duke_rel_hwb" vbProcedure="false">ExpKnown!$EJ$2:$EJ$7</definedName>
    <definedName function="false" hidden="false" name="duke_rel_kmp" vbProcedure="false">ExpKnown!$ET$2:$ET$5</definedName>
    <definedName function="false" hidden="false" name="duke_rel_kxn" vbProcedure="false">ExpKnown!$EH$2:$EH$7</definedName>
    <definedName function="false" hidden="false" name="duke_rel_lu2" vbProcedure="false">ExpKnown!$EV$2:$EV$9</definedName>
    <definedName function="false" hidden="false" name="duke_rel_nar" vbProcedure="false">ExpKnown!$EY$2:$EY$3</definedName>
    <definedName function="false" hidden="false" name="duke_rel_que" vbProcedure="false">ExpKnown!$FA$2:$FA$27</definedName>
    <definedName function="false" hidden="false" name="ec_letters" vbProcedure="false">ECNums!$B$1:$B$78</definedName>
    <definedName function="false" hidden="false" name="ec_num_list" vbProcedure="false">ECNums!$A$1:$A$78</definedName>
    <definedName function="false" hidden="false" name="FN" vbProcedure="false">DBResultsMessy!$D$2:$D$17</definedName>
    <definedName function="false" hidden="false" name="hcc_lit" vbProcedure="false">VRMUpdate!$BE$2:$BE$107</definedName>
    <definedName function="false" hidden="false" name="hcc_out" vbProcedure="false">PredictionOutput!$J$2:$J$90</definedName>
    <definedName function="false" hidden="false" name="impaat_rel_lu2" vbProcedure="false">ExpKnown!$CT$3:$CT$46</definedName>
    <definedName function="false" hidden="false" name="imppat_agi" vbProcedure="false">ExpKnown!$CH$3:$CH$46</definedName>
    <definedName function="false" hidden="false" name="imppat_ec" vbProcedure="false">ExpKnown!$CK$3:$CK$46</definedName>
    <definedName function="false" hidden="false" name="imppat_ecg" vbProcedure="false">ExpKnown!$CL$3:$CL$46</definedName>
    <definedName function="false" hidden="false" name="imppat_gc" vbProcedure="false">ExpKnown!$CN$3:$CN$46</definedName>
    <definedName function="false" hidden="false" name="imppat_gen" vbProcedure="false">ExpKnown!$CO$3:$CO$46</definedName>
    <definedName function="false" hidden="false" name="imppat_hwb" vbProcedure="false">ExpKnown!$CI$3:$CI$46</definedName>
    <definedName function="false" hidden="false" name="imppat_kmp" vbProcedure="false">ExpKnown!$CQ$3:$CQ$46</definedName>
    <definedName function="false" hidden="false" name="imppat_lu2" vbProcedure="false">ExpKnown!$CS$3:$CS$46</definedName>
    <definedName function="false" hidden="false" name="imppat_miss_flav" vbProcedure="false">MissingFromDBs!$Q$3:$Q$4</definedName>
    <definedName function="false" hidden="false" name="imppat_miss_plant" vbProcedure="false">MissingFromDBs!$E$3:$E$62</definedName>
    <definedName function="false" hidden="false" name="imppat_myc" vbProcedure="false">ExpKnown!$CU$3:$CU$46</definedName>
    <definedName function="false" hidden="false" name="imppat_nar" vbProcedure="false">ExpKnown!$CW$3:$CW$46</definedName>
    <definedName function="false" hidden="false" name="imppat_que" vbProcedure="false">ExpKnown!$CY$3:$CY$46</definedName>
    <definedName function="false" hidden="false" name="imppat_rel_ec" vbProcedure="false">ExpKnown!$CM$3:$CM$46</definedName>
    <definedName function="false" hidden="false" name="imppat_rel_gen" vbProcedure="false">ExpKnown!$CP$3:$CP$46</definedName>
    <definedName function="false" hidden="false" name="imppat_rel_hwb" vbProcedure="false">ExpKnown!$CJ$3:$CJ$46</definedName>
    <definedName function="false" hidden="false" name="imppat_rel_kmp" vbProcedure="false">ExpKnown!$CR$3:$CR$46</definedName>
    <definedName function="false" hidden="false" name="imppat_rel_lu2" vbProcedure="false">ExpKnown!$CT$2:$CT$20</definedName>
    <definedName function="false" hidden="false" name="imppat_rel_myc" vbProcedure="false">ExpKnown!$CV$3:$CV$46</definedName>
    <definedName function="false" hidden="false" name="imppat_rel_nar" vbProcedure="false">ExpKnown!$CX$3:$CX$46</definedName>
    <definedName function="false" hidden="false" name="imppat_rel_que" vbProcedure="false">ExpKnown!$CZ$3:$CZ$46</definedName>
    <definedName function="false" hidden="false" name="kegg_agi" vbProcedure="false">VRMUpdate!$G$2:$G$107</definedName>
    <definedName function="false" hidden="false" name="kegg_bun" vbProcedure="false">VRMUpdate!$K$2:$K$107</definedName>
    <definedName function="false" hidden="false" name="kegg_ec" vbProcedure="false">VRMUpdate!$W$2:$W$107</definedName>
    <definedName function="false" hidden="false" name="kegg_egt" vbProcedure="false">VRMUpdate!$AD$2:$AD$107</definedName>
    <definedName function="false" hidden="false" name="kegg_erc" vbProcedure="false">VRMUpdate!$AL$2:$AL$107</definedName>
    <definedName function="false" hidden="false" name="kegg_erd" vbProcedure="false">VRMUpdate!$AQ$2:$AQ$107</definedName>
    <definedName function="false" hidden="false" name="kegg_gc" vbProcedure="false">VRMUpdate!$AV$2:$AV$107</definedName>
    <definedName function="false" hidden="false" name="kegg_gen" vbProcedure="false">VRMUpdate!$BA$2:$BA$107</definedName>
    <definedName function="false" hidden="false" name="kegg_hcc" vbProcedure="false">VRMUpdate!$BF$2:$BF$107</definedName>
    <definedName function="false" hidden="false" name="kegg_hwb" vbProcedure="false">VRMUpdate!$S$2:$S$107</definedName>
    <definedName function="false" hidden="false" name="kegg_kmp" vbProcedure="false">VRMUpdate!$BK$2:$BK$107</definedName>
    <definedName function="false" hidden="false" name="kegg_kxn" vbProcedure="false">VRMUpdate!$O$2:$O$107</definedName>
    <definedName function="false" hidden="false" name="kegg_lu2" vbProcedure="false">VRMUpdate!$BP$2:$BP$107</definedName>
    <definedName function="false" hidden="false" name="kegg_myc" vbProcedure="false">VRMUpdate!$BU$2:$BU$107</definedName>
    <definedName function="false" hidden="false" name="kegg_nar" vbProcedure="false">VRMUpdate!$BZ$2:$BZ$107</definedName>
    <definedName function="false" hidden="false" name="kegg_que" vbProcedure="false">VRMUpdate!$CE$2:$CE$107</definedName>
    <definedName function="false" hidden="false" name="knap_agi" vbProcedure="false">ExpKnown!$S$3:$S$46</definedName>
    <definedName function="false" hidden="false" name="knap_ec" vbProcedure="false">ExpKnown!$Y$3:$Y$46</definedName>
    <definedName function="false" hidden="false" name="knap_ecg" vbProcedure="false">ExpKnown!$Z$3:$Z$46</definedName>
    <definedName function="false" hidden="false" name="knap_egcg" vbProcedure="false">ExpKnown!$AD$3:$AD$46</definedName>
    <definedName function="false" hidden="false" name="knap_egt" vbProcedure="false">ExpKnown!$AB$3:$AB$46</definedName>
    <definedName function="false" hidden="false" name="knap_gc" vbProcedure="false">ExpKnown!$AE$3:$AE$46</definedName>
    <definedName function="false" hidden="false" name="knap_gen" vbProcedure="false">ExpKnown!$AG$3:$AG$46</definedName>
    <definedName function="false" hidden="false" name="knap_hcc" vbProcedure="false">ExpKnown!$AI$3:$AI$46</definedName>
    <definedName function="false" hidden="false" name="knap_hwb" vbProcedure="false">ExpKnown!$W$3:$W$46</definedName>
    <definedName function="false" hidden="false" name="knap_kmp" vbProcedure="false">ExpKnown!$AJ$3:$AJ$46</definedName>
    <definedName function="false" hidden="false" name="knap_kxn" vbProcedure="false">ExpKnown!$U$3:$U$46</definedName>
    <definedName function="false" hidden="false" name="knap_lu2" vbProcedure="false">ExpKnown!$AL$3:$AL$46</definedName>
    <definedName function="false" hidden="false" name="knap_miss_flav" vbProcedure="false">MissingFromDBs!$N$3</definedName>
    <definedName function="false" hidden="false" name="knap_miss_plant" vbProcedure="false">MissingFromDBs!$B$3:$B$29</definedName>
    <definedName function="false" hidden="false" name="knap_myc" vbProcedure="false">ExpKnown!$AN$3:$AN$46</definedName>
    <definedName function="false" hidden="false" name="knap_nar" vbProcedure="false">ExpKnown!$AO$3:$AO$46</definedName>
    <definedName function="false" hidden="false" name="knap_que" vbProcedure="false">ExpKnown!$AQ$3:$AQ$46</definedName>
    <definedName function="false" hidden="false" name="knap_rel_agi" vbProcedure="false">ExpKnown!$T$3:$T$46</definedName>
    <definedName function="false" hidden="false" name="knap_rel_ec" vbProcedure="false">ExpKnown!$AA$3:$AA$46</definedName>
    <definedName function="false" hidden="false" name="knap_rel_egt" vbProcedure="false">ExpKnown!$AC$3:$AC$46</definedName>
    <definedName function="false" hidden="false" name="knap_rel_gc" vbProcedure="false">ExpKnown!$AF$3:$AF$46</definedName>
    <definedName function="false" hidden="false" name="knap_rel_gen" vbProcedure="false">ExpKnown!$AH$3:$AH$46</definedName>
    <definedName function="false" hidden="false" name="knap_rel_hwb" vbProcedure="false">ExpKnown!$X$3:$X$46</definedName>
    <definedName function="false" hidden="false" name="knap_rel_kmp" vbProcedure="false">ExpKnown!$AK$3:$AK$46</definedName>
    <definedName function="false" hidden="false" name="knap_rel_kxn" vbProcedure="false">ExpKnown!$V$3:$V$46</definedName>
    <definedName function="false" hidden="false" name="knap_rel_lu2" vbProcedure="false">ExpKnown!$AM$3:$AM$46</definedName>
    <definedName function="false" hidden="false" name="knap_rel_nar" vbProcedure="false">ExpKnown!$AP$3:$AP$46</definedName>
    <definedName function="false" hidden="false" name="knap_rel_que" vbProcedure="false">ExpKnown!$AR$3:$AR$46</definedName>
    <definedName function="false" hidden="false" name="lit_agi" vbProcedure="false">VRMUpdate!$F:$F</definedName>
    <definedName function="false" hidden="false" name="lit_bun" vbProcedure="false">VRMUpdate!$J:$J</definedName>
    <definedName function="false" hidden="false" name="lit_ec" vbProcedure="false">VRMUpdate!$V:$V</definedName>
    <definedName function="false" hidden="false" name="lit_egt" vbProcedure="false">VRMUpdate!$AC:$AC</definedName>
    <definedName function="false" hidden="false" name="lit_erc" vbProcedure="false">VRMUpdate!$AK:$AK</definedName>
    <definedName function="false" hidden="false" name="lit_erd" vbProcedure="false">VRMUpdate!$AP:$AP</definedName>
    <definedName function="false" hidden="false" name="lit_gc" vbProcedure="false">VRMUpdate!$AU:$AU</definedName>
    <definedName function="false" hidden="false" name="lit_gen" vbProcedure="false">VRMUpdate!$AZ:$AZ</definedName>
    <definedName function="false" hidden="false" name="lit_hwb" vbProcedure="false">VRMUpdate!$R:$R</definedName>
    <definedName function="false" hidden="false" name="lit_kmp" vbProcedure="false">VRMUpdate!$BJ:$BJ</definedName>
    <definedName function="false" hidden="false" name="lit_kxn" vbProcedure="false">VRMUpdate!$N:$N</definedName>
    <definedName function="false" hidden="false" name="lit_lu2" vbProcedure="false">VRMUpdate!$BO:$BO</definedName>
    <definedName function="false" hidden="false" name="lit_myc" vbProcedure="false">VRMUpdate!$BT:$BT</definedName>
    <definedName function="false" hidden="false" name="lit_nar" vbProcedure="false">VRMUpdate!$BY:$BY</definedName>
    <definedName function="false" hidden="false" name="lit_que" vbProcedure="false">VRMUpdate!$CD:$CD</definedName>
    <definedName function="false" hidden="false" name="map_agi" vbProcedure="false">ExpKnown!$BS$3:$BS$46</definedName>
    <definedName function="false" hidden="false" name="map_ec" vbProcedure="false">ExpKnown!$BW$3:$BW$46</definedName>
    <definedName function="false" hidden="false" name="map_ecg" vbProcedure="false">ExpKnown!$BX$3:$BX$46</definedName>
    <definedName function="false" hidden="false" name="map_egcg" vbProcedure="false">ExpKnown!$CB$3:$CB$46</definedName>
    <definedName function="false" hidden="false" name="map_egt" vbProcedure="false">ExpKnown!$BZ$3:$BZ$46</definedName>
    <definedName function="false" hidden="false" name="map_hwb" vbProcedure="false">ExpKnown!$BU$3:$BU$46</definedName>
    <definedName function="false" hidden="false" name="map_kmp" vbProcedure="false">ExpKnown!$CC$3:$CC$46</definedName>
    <definedName function="false" hidden="false" name="map_kxn" vbProcedure="false">ExpKnown!$BT$3:$BT$46</definedName>
    <definedName function="false" hidden="false" name="map_lu2" vbProcedure="false">ExpKnown!$CD$3:$CD$46</definedName>
    <definedName function="false" hidden="false" name="map_miss_flav" vbProcedure="false">MissingFromDBs!$P$3</definedName>
    <definedName function="false" hidden="false" name="map_miss_plant" vbProcedure="false">MissingFromDBs!$D$3:$D$79</definedName>
    <definedName function="false" hidden="false" name="map_myc" vbProcedure="false">ExpKnown!$CE$3:$CE$46</definedName>
    <definedName function="false" hidden="false" name="map_que" vbProcedure="false">ExpKnown!$CF$3:$CF$46</definedName>
    <definedName function="false" hidden="false" name="map_rel_ec" vbProcedure="false">ExpKnown!$BY$3:$BY$46</definedName>
    <definedName function="false" hidden="false" name="map_rel_egt" vbProcedure="false">ExpKnown!$CA$3:$CA$46</definedName>
    <definedName function="false" hidden="false" name="map_rel_erd" vbProcedure="false">ExpKnown!$BY$3:$BY$46</definedName>
    <definedName function="false" hidden="false" name="map_rel_hwb" vbProcedure="false">ExpKnown!$BV$3:$BV$46</definedName>
    <definedName function="false" hidden="false" name="map_rel_que" vbProcedure="false">ExpKnown!$CG$2:$CG$11</definedName>
    <definedName function="false" hidden="false" name="nap_agi" vbProcedure="false">ExpKnown!$DA$2:$DA$51</definedName>
    <definedName function="false" hidden="false" name="nap_bun" vbProcedure="false">ExpKnown!$DC$2:$DC$51</definedName>
    <definedName function="false" hidden="false" name="nap_ec" vbProcedure="false">ExpKnown!$DI$2:$DI$51</definedName>
    <definedName function="false" hidden="false" name="nap_egt" vbProcedure="false">ExpKnown!$DK$2:$DK$51</definedName>
    <definedName function="false" hidden="false" name="nap_erc" vbProcedure="false">ExpKnown!$DM$2:$DM$51</definedName>
    <definedName function="false" hidden="false" name="nap_erd" vbProcedure="false">ExpKnown!$DO$2:$DO$51</definedName>
    <definedName function="false" hidden="false" name="nap_gc" vbProcedure="false">ExpKnown!$DQ$2:$DQ$51</definedName>
    <definedName function="false" hidden="false" name="nap_gen" vbProcedure="false">ExpKnown!$DS$2:$DS$51</definedName>
    <definedName function="false" hidden="false" name="nap_hwb" vbProcedure="false">ExpKnown!$DE$2:$DE$51</definedName>
    <definedName function="false" hidden="false" name="nap_kmp" vbProcedure="false">ExpKnown!$DY$2:$DY$51</definedName>
    <definedName function="false" hidden="false" name="nap_kxn" vbProcedure="false">ExpKnown!$DG$2:$DG$51</definedName>
    <definedName function="false" hidden="false" name="nap_lu2" vbProcedure="false">ExpKnown!$DU$2:$DU$51</definedName>
    <definedName function="false" hidden="false" name="nap_myc" vbProcedure="false">ExpKnown!$DW$2:$DW$51</definedName>
    <definedName function="false" hidden="false" name="nap_nar" vbProcedure="false">ExpKnown!$EA$2:$EA$51</definedName>
    <definedName function="false" hidden="false" name="nap_que" vbProcedure="false">ExpKnown!$EC$2:$EC$51</definedName>
    <definedName function="false" hidden="false" name="nap_rel_agi" vbProcedure="false">ExpKnown!$DB$2:$DB$51</definedName>
    <definedName function="false" hidden="false" name="nap_rel_bun" vbProcedure="false">ExpKnown!$DD$2:$DD$51</definedName>
    <definedName function="false" hidden="false" name="nap_rel_ec" vbProcedure="false">ExpKnown!$DJ$2:$DJ$51</definedName>
    <definedName function="false" hidden="false" name="nap_rel_egt" vbProcedure="false">ExpKnown!$DL$2:$DL$51</definedName>
    <definedName function="false" hidden="false" name="nap_rel_erc" vbProcedure="false">ExpKnown!$DN$2:$DN$51</definedName>
    <definedName function="false" hidden="false" name="nap_rel_erd" vbProcedure="false">ExpKnown!$DP$2:$DP$51</definedName>
    <definedName function="false" hidden="false" name="nap_rel_gc" vbProcedure="false">ExpKnown!$DR$2:$DR$51</definedName>
    <definedName function="false" hidden="false" name="nap_rel_gen" vbProcedure="false">ExpKnown!$DT$2:$DT$51</definedName>
    <definedName function="false" hidden="false" name="nap_rel_hwb" vbProcedure="false">ExpKnown!$DF$2:$DF$51</definedName>
    <definedName function="false" hidden="false" name="nap_rel_kmp" vbProcedure="false">ExpKnown!$DZ$2:$DZ$51</definedName>
    <definedName function="false" hidden="false" name="nap_rel_kxn" vbProcedure="false">ExpKnown!$DH$2:$DH$51</definedName>
    <definedName function="false" hidden="false" name="nap_rel_lu2" vbProcedure="false">ExpKnown!$DV$2:$DV$51</definedName>
    <definedName function="false" hidden="false" name="nap_rel_myc" vbProcedure="false">ExpKnown!$DX$2:$DX$51</definedName>
    <definedName function="false" hidden="false" name="nap_rel_nar" vbProcedure="false">ExpKnown!$EB$2:$EB$51</definedName>
    <definedName function="false" hidden="false" name="nap_rel_que" vbProcedure="false">ExpKnown!$ED$2:$ED$51</definedName>
    <definedName function="false" hidden="false" name="npass_agi" vbProcedure="false">ExpKnown!$AS$3:$AS$46</definedName>
    <definedName function="false" hidden="false" name="npass_bun" vbProcedure="false">ExpKnown!$AT$3:$AT$46</definedName>
    <definedName function="false" hidden="false" name="npass_ec" vbProcedure="false">ExpKnown!$AY$3:$AY$46</definedName>
    <definedName function="false" hidden="false" name="npass_ecg" vbProcedure="false">ExpKnown!$AZ$3:$AZ$46</definedName>
    <definedName function="false" hidden="false" name="npass_egcg" vbProcedure="false">ExpKnown!$BC$3:$BC$46</definedName>
    <definedName function="false" hidden="false" name="npass_erc" vbProcedure="false">ExpKnown!$BD$3:$BD$46</definedName>
    <definedName function="false" hidden="false" name="npass_erd" vbProcedure="false">ExpKnown!$BE$3:$BE$46</definedName>
    <definedName function="false" hidden="false" name="npass_gc" vbProcedure="false">ExpKnown!$BF$3:$BF$46</definedName>
    <definedName function="false" hidden="false" name="npass_gen" vbProcedure="false">ExpKnown!$BG$3:$BG$46</definedName>
    <definedName function="false" hidden="false" name="npass_hcc" vbProcedure="false">ExpKnown!$BH$3:$BH$46</definedName>
    <definedName function="false" hidden="false" name="npass_hwb" vbProcedure="false">ExpKnown!$AW$3:$AW$46</definedName>
    <definedName function="false" hidden="false" name="npass_kmp" vbProcedure="false">ExpKnown!$BI$3:$BI$46</definedName>
    <definedName function="false" hidden="false" name="npass_kxn" vbProcedure="false">ExpKnown!$AU$3:$AU$46</definedName>
    <definedName function="false" hidden="false" name="npass_lu2" vbProcedure="false">ExpKnown!$BK$3:$BK$46</definedName>
    <definedName function="false" hidden="false" name="npass_miss_flav" vbProcedure="false">MissingFromDBs!$O$3</definedName>
    <definedName function="false" hidden="false" name="npass_miss_plant" vbProcedure="false">MissingFromDBs!$C$3:$C$28</definedName>
    <definedName function="false" hidden="false" name="npass_myc" vbProcedure="false">ExpKnown!$BM$3:$BM$46</definedName>
    <definedName function="false" hidden="false" name="npass_nar" vbProcedure="false">ExpKnown!$BO$3:$BO$46</definedName>
    <definedName function="false" hidden="false" name="npass_que" vbProcedure="false">ExpKnown!$BQ$3:$BQ$46</definedName>
    <definedName function="false" hidden="false" name="npass_rel_ec" vbProcedure="false">ExpKnown!$BA$3:$BA$46</definedName>
    <definedName function="false" hidden="false" name="npass_rel_egt" vbProcedure="false">ExpKnown!$BB$3:$BB$46</definedName>
    <definedName function="false" hidden="false" name="npass_rel_hwb" vbProcedure="false">ExpKnown!$AX$3:$AX$46</definedName>
    <definedName function="false" hidden="false" name="npass_rel_kmp" vbProcedure="false">ExpKnown!$BJ$3:$BJ$46</definedName>
    <definedName function="false" hidden="false" name="npass_rel_kxn" vbProcedure="false">ExpKnown!$AV$3:$AV$46</definedName>
    <definedName function="false" hidden="false" name="npass_rel_lu2" vbProcedure="false">ExpKnown!$BL$3:$BL$46</definedName>
    <definedName function="false" hidden="false" name="npass_rel_myc" vbProcedure="false">ExpKnown!$BN$3:$BN$46</definedName>
    <definedName function="false" hidden="false" name="npass_rel_nar" vbProcedure="false">ExpKnown!$BP$3:$BP$46</definedName>
    <definedName function="false" hidden="false" name="npass_rel_que" vbProcedure="false">ExpKnown!$BR$3:$BR$46</definedName>
    <definedName function="false" hidden="false" name="num_exact_match" vbProcedure="false">DatabaseStats!$K$2:$K$8</definedName>
    <definedName function="false" hidden="false" name="num_rel_match" vbProcedure="false">DatabaseStats!$M$2:$M$8</definedName>
    <definedName function="false" hidden="false" name="old_ec" vbProcedure="false">ExpKnown!$B$1:$B$46</definedName>
    <definedName function="false" hidden="false" name="old_erd" vbProcedure="false">ExpKnown!$C$1:$C$46</definedName>
    <definedName function="false" hidden="false" name="old_kxn" vbProcedure="false">ExpKnown!$A$1:$A$46</definedName>
    <definedName function="false" hidden="false" name="old_nar" vbProcedure="false">ExpKnown!$D$1:$D$46</definedName>
    <definedName function="false" hidden="false" name="out_agi" vbProcedure="false">PredictionOutput!$A:$A</definedName>
    <definedName function="false" hidden="false" name="out_bun" vbProcedure="false">PredictionOutput!$B:$B</definedName>
    <definedName function="false" hidden="false" name="out_ec" vbProcedure="false">PredictionOutput!$E:$E</definedName>
    <definedName function="false" hidden="false" name="out_egt" vbProcedure="false">PredictionOutput!$F:$F</definedName>
    <definedName function="false" hidden="false" name="out_erd" vbProcedure="false">PredictionOutput!$G:$G</definedName>
    <definedName function="false" hidden="false" name="out_gc" vbProcedure="false">PredictionOutput!$H:$H</definedName>
    <definedName function="false" hidden="false" name="out_gen" vbProcedure="false">PredictionOutput!$I:$I</definedName>
    <definedName function="false" hidden="false" name="out_hwb" vbProcedure="false">PredictionOutput!$D:$D</definedName>
    <definedName function="false" hidden="false" name="out_kmp" vbProcedure="false">PredictionOutput!$K:$K</definedName>
    <definedName function="false" hidden="false" name="out_kxn" vbProcedure="false">PredictionOutput!$C:$C</definedName>
    <definedName function="false" hidden="false" name="out_lu2" vbProcedure="false">PredictionOutput!$L:$L</definedName>
    <definedName function="false" hidden="false" name="out_myc" vbProcedure="false">PredictionOutput!$M:$M</definedName>
    <definedName function="false" hidden="false" name="out_nar" vbProcedure="false">PredictionOutput!$N:$N</definedName>
    <definedName function="false" hidden="false" name="out_que" vbProcedure="false">PredictionOutput!$O:$O</definedName>
    <definedName function="false" hidden="false" name="plant_codes" vbProcedure="false">VRMUpdate!$D$1:$D$107</definedName>
    <definedName function="false" hidden="false" name="plant_sci_names" vbProcedure="false">VRMUpdate!$E$1:$E$107</definedName>
    <definedName function="false" hidden="false" name="tax_class" vbProcedure="false">KeggPlantTaxon!$K$3:$K$108</definedName>
    <definedName function="false" hidden="false" name="usda_agi" vbProcedure="false">ExpKnown!$E$3:$E$21</definedName>
    <definedName function="false" hidden="false" name="usda_ec" vbProcedure="false">ExpKnown!$H$3:$H$21</definedName>
    <definedName function="false" hidden="false" name="usda_ecg" vbProcedure="false">ExpKnown!$J$3:$J$21</definedName>
    <definedName function="false" hidden="false" name="usda_egcg" vbProcedure="false">ExpKnown!$M$3:$M$21</definedName>
    <definedName function="false" hidden="false" name="usda_egt" vbProcedure="false">ExpKnown!$K$3:$K$21</definedName>
    <definedName function="false" hidden="false" name="usda_hwb" vbProcedure="false">ExpKnown!$G$3:$G$21</definedName>
    <definedName function="false" hidden="false" name="usda_kmp" vbProcedure="false">ExpKnown!$N$3:$N$21</definedName>
    <definedName function="false" hidden="false" name="usda_kxn" vbProcedure="false">ExpKnown!$F$3:$F$21</definedName>
    <definedName function="false" hidden="false" name="usda_lu2" vbProcedure="false">ExpKnown!$O$3:$O$21</definedName>
    <definedName function="false" hidden="false" name="usda_miss_flav" vbProcedure="false">MissingFromDBs!$M$3:$M$6</definedName>
    <definedName function="false" hidden="false" name="usda_miss_plant" vbProcedure="false">MissingFromDBs!$A$3:$A$79</definedName>
    <definedName function="false" hidden="false" name="usda_myc" vbProcedure="false">ExpKnown!$P$3:$P$21</definedName>
    <definedName function="false" hidden="false" name="usda_nar" vbProcedure="false">ExpKnown!$Q$3:$Q$21</definedName>
    <definedName function="false" hidden="false" name="usda_que" vbProcedure="false">ExpKnown!$R$3:$R$21</definedName>
    <definedName function="false" hidden="false" name="usda_rel_ec" vbProcedure="false">ExpKnown!$I$3:$I$21</definedName>
    <definedName function="false" hidden="false" name="usda_rel_egt" vbProcedure="false">ExpKnown!$L$3:$L$21</definedName>
    <definedName function="false" hidden="false" name="var_agi" vbProcedure="false">ExpKnown!$FB$3:$FB$46</definedName>
    <definedName function="false" hidden="false" name="var_bun" vbProcedure="false">ExpKnown!$FD:$FD</definedName>
    <definedName function="false" hidden="false" name="var_ec" vbProcedure="false">ExpKnown!$FJ:$FJ</definedName>
    <definedName function="false" hidden="false" name="var_ecg" vbProcedure="false">ExpKnown!$FK:$FK</definedName>
    <definedName function="false" hidden="false" name="var_egcg" vbProcedure="false">ExpKnown!$FO:$FO</definedName>
    <definedName function="false" hidden="false" name="var_egt" vbProcedure="false">ExpKnown!$FM:$FM</definedName>
    <definedName function="false" hidden="false" name="var_erc" vbProcedure="false">ExpKnown!$FP:$FP</definedName>
    <definedName function="false" hidden="false" name="var_erd" vbProcedure="false">ExpKnown!$FR:$FR</definedName>
    <definedName function="false" hidden="false" name="var_gc" vbProcedure="false">ExpKnown!$FT:$FT</definedName>
    <definedName function="false" hidden="false" name="var_gen" vbProcedure="false">ExpKnown!$FV:$FV</definedName>
    <definedName function="false" hidden="false" name="var_hcc" vbProcedure="false">ExpKnown!$FX:$FX</definedName>
    <definedName function="false" hidden="false" name="var_hwb" vbProcedure="false">ExpKnown!$FH:$FH</definedName>
    <definedName function="false" hidden="false" name="var_kmp" vbProcedure="false">ExpKnown!$FZ:$FZ</definedName>
    <definedName function="false" hidden="false" name="var_kxn" vbProcedure="false">ExpKnown!$FF:$FF</definedName>
    <definedName function="false" hidden="false" name="var_lu2" vbProcedure="false">ExpKnown!$GB:$GB</definedName>
    <definedName function="false" hidden="false" name="var_myc" vbProcedure="false">ExpKnown!$GD:$GD</definedName>
    <definedName function="false" hidden="false" name="var_nar" vbProcedure="false">ExpKnown!$GF:$GF</definedName>
    <definedName function="false" hidden="false" name="var_que" vbProcedure="false">ExpKnown!$GH:$GH</definedName>
    <definedName function="false" hidden="false" name="var_rel_agi" vbProcedure="false">ExpKnown!$FC:$FC</definedName>
    <definedName function="false" hidden="false" name="var_rel_bun" vbProcedure="false">ExpKnown!$FE:$FE</definedName>
    <definedName function="false" hidden="false" name="var_rel_ec" vbProcedure="false">ExpKnown!$FL:$FL</definedName>
    <definedName function="false" hidden="false" name="var_rel_egt" vbProcedure="false">ExpKnown!$FN:$FN</definedName>
    <definedName function="false" hidden="false" name="var_rel_erc" vbProcedure="false">ExpKnown!$FQ:$FQ</definedName>
    <definedName function="false" hidden="false" name="var_rel_erd" vbProcedure="false">ExpKnown!$FS:$FS</definedName>
    <definedName function="false" hidden="false" name="var_rel_gc" vbProcedure="false">ExpKnown!$FU:$FU</definedName>
    <definedName function="false" hidden="false" name="var_rel_gen" vbProcedure="false">ExpKnown!$FW:$FW</definedName>
    <definedName function="false" hidden="false" name="var_rel_hcc" vbProcedure="false">ExpKnown!$FY:$FY</definedName>
    <definedName function="false" hidden="false" name="var_rel_hwb" vbProcedure="false">ExpKnown!$FI:$FI</definedName>
    <definedName function="false" hidden="false" name="var_rel_kmp" vbProcedure="false">ExpKnown!$GA:$GA</definedName>
    <definedName function="false" hidden="false" name="var_rel_kxn" vbProcedure="false">ExpKnown!$FG:$FG</definedName>
    <definedName function="false" hidden="false" name="var_rel_lu2" vbProcedure="false">ExpKnown!$GC:$GC</definedName>
    <definedName function="false" hidden="false" name="var_rel_myc" vbProcedure="false">ExpKnown!$GE:$GE</definedName>
    <definedName function="false" hidden="false" name="var_rel_nar" vbProcedure="false">ExpKnown!$GG:$GG</definedName>
    <definedName function="false" hidden="false" name="var_rel_que" vbProcedure="false">ExpKnown!$GI:$GI</definedName>
    <definedName function="false" hidden="false" localSheetId="0" name="Z_64D3941E_FAEF_4845_8115_4D56BEF85A7D_.wvu.FilterData" vbProcedure="false">VRMUpdate!$V$1:$V$107</definedName>
    <definedName function="false" hidden="false" localSheetId="0" name="Z_77C78031_FF51_4818_806E_E042DCEBC86A_.wvu.FilterData" vbProcedure="false">VRMUpdate!$AC$1:$AC$107</definedName>
    <definedName function="false" hidden="false" localSheetId="0" name="Z_A1819467_EAD0_4060_84B3_3A15760A8764_.wvu.FilterData" vbProcedure="false">VRMUpdate!$I$1:$CD$107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B10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B19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C6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C10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C19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D6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D10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D19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E8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E11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E15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E1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E2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E65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F8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F11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F15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F1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F2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F65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G8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G11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G15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G1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G2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G65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H1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H53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I1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I53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J1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J53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K1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L1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M17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D1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  <comment ref="X1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1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55" authorId="0">
      <text>
        <r>
          <rPr>
            <sz val="11"/>
            <color rgb="FF000000"/>
            <rFont val="Arial"/>
            <family val="0"/>
            <charset val="1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<sst xmlns="http://schemas.openxmlformats.org/spreadsheetml/2006/main" count="28925" uniqueCount="3600">
  <si>
    <t xml:space="preserve">#</t>
  </si>
  <si>
    <t xml:space="preserve">Basic Classification</t>
  </si>
  <si>
    <t xml:space="preserve">Family</t>
  </si>
  <si>
    <t xml:space="preserve">code</t>
  </si>
  <si>
    <t xml:space="preserve">Name</t>
  </si>
  <si>
    <t xml:space="preserve">AGI LIT</t>
  </si>
  <si>
    <t xml:space="preserve">AGI KEGG</t>
  </si>
  <si>
    <t xml:space="preserve">AGI REL</t>
  </si>
  <si>
    <t xml:space="preserve">AGI</t>
  </si>
  <si>
    <t xml:space="preserve">BUN LIT</t>
  </si>
  <si>
    <t xml:space="preserve">BUN KEGG</t>
  </si>
  <si>
    <t xml:space="preserve">BUN REL</t>
  </si>
  <si>
    <t xml:space="preserve">BUN</t>
  </si>
  <si>
    <t xml:space="preserve">KXN LIT</t>
  </si>
  <si>
    <t xml:space="preserve">KXN KEGG</t>
  </si>
  <si>
    <t xml:space="preserve">KXN REL</t>
  </si>
  <si>
    <t xml:space="preserve">KXN</t>
  </si>
  <si>
    <t xml:space="preserve">HWB LIT</t>
  </si>
  <si>
    <t xml:space="preserve">HWB KEGG</t>
  </si>
  <si>
    <t xml:space="preserve">HWB REL</t>
  </si>
  <si>
    <t xml:space="preserve">HWB</t>
  </si>
  <si>
    <t xml:space="preserve">EC LIT</t>
  </si>
  <si>
    <t xml:space="preserve">EC KEGG</t>
  </si>
  <si>
    <t xml:space="preserve">EC REL</t>
  </si>
  <si>
    <t xml:space="preserve">EC</t>
  </si>
  <si>
    <t xml:space="preserve">ECG LIT</t>
  </si>
  <si>
    <t xml:space="preserve">ECG REL</t>
  </si>
  <si>
    <t xml:space="preserve">EGT LIT</t>
  </si>
  <si>
    <t xml:space="preserve">EGT KEGG</t>
  </si>
  <si>
    <t xml:space="preserve">EGT REL</t>
  </si>
  <si>
    <t xml:space="preserve">EGT</t>
  </si>
  <si>
    <t xml:space="preserve">EGCG LIT</t>
  </si>
  <si>
    <t xml:space="preserve">EGCG REL</t>
  </si>
  <si>
    <t xml:space="preserve">ERC LIT</t>
  </si>
  <si>
    <t xml:space="preserve">ERC KEGG</t>
  </si>
  <si>
    <t xml:space="preserve">ERC REL</t>
  </si>
  <si>
    <t xml:space="preserve">ERCT</t>
  </si>
  <si>
    <t xml:space="preserve">ERD LIT</t>
  </si>
  <si>
    <t xml:space="preserve">ERD KEGG</t>
  </si>
  <si>
    <t xml:space="preserve">ERD REL</t>
  </si>
  <si>
    <t xml:space="preserve">ERD</t>
  </si>
  <si>
    <t xml:space="preserve">GC LIT</t>
  </si>
  <si>
    <t xml:space="preserve">GC KEGG</t>
  </si>
  <si>
    <t xml:space="preserve">GC REL</t>
  </si>
  <si>
    <t xml:space="preserve">GC</t>
  </si>
  <si>
    <t xml:space="preserve">GEN LIT</t>
  </si>
  <si>
    <t xml:space="preserve">GEN KEGG</t>
  </si>
  <si>
    <t xml:space="preserve">GEN REL</t>
  </si>
  <si>
    <t xml:space="preserve">GEN</t>
  </si>
  <si>
    <t xml:space="preserve">HCC LIT</t>
  </si>
  <si>
    <t xml:space="preserve">HCC KEGG</t>
  </si>
  <si>
    <t xml:space="preserve">HCC REL</t>
  </si>
  <si>
    <t xml:space="preserve">HCC</t>
  </si>
  <si>
    <t xml:space="preserve">KMP LIT</t>
  </si>
  <si>
    <t xml:space="preserve">KMP KEGG</t>
  </si>
  <si>
    <t xml:space="preserve">KMP REL</t>
  </si>
  <si>
    <t xml:space="preserve">KMP</t>
  </si>
  <si>
    <t xml:space="preserve">LU2 LIT</t>
  </si>
  <si>
    <t xml:space="preserve">LU2 KEGG</t>
  </si>
  <si>
    <t xml:space="preserve">LU2 REL</t>
  </si>
  <si>
    <t xml:space="preserve">LU2</t>
  </si>
  <si>
    <t xml:space="preserve">MYC LIT</t>
  </si>
  <si>
    <t xml:space="preserve">MYC KEGG</t>
  </si>
  <si>
    <t xml:space="preserve">MYC REL</t>
  </si>
  <si>
    <t xml:space="preserve">MYC</t>
  </si>
  <si>
    <t xml:space="preserve">NAR LIT</t>
  </si>
  <si>
    <t xml:space="preserve">NAR KEGG</t>
  </si>
  <si>
    <t xml:space="preserve">NAR REL</t>
  </si>
  <si>
    <t xml:space="preserve">NAR</t>
  </si>
  <si>
    <t xml:space="preserve">QUE LIT</t>
  </si>
  <si>
    <t xml:space="preserve">QUE KEGG</t>
  </si>
  <si>
    <t xml:space="preserve">QUE REL</t>
  </si>
  <si>
    <t xml:space="preserve">QUE</t>
  </si>
  <si>
    <t xml:space="preserve">Double check literature for KEGG only - record citation if found</t>
  </si>
  <si>
    <t xml:space="preserve">no experiemnetal - all 4</t>
  </si>
  <si>
    <t xml:space="preserve">Literature only? - can anything break down to catechin and epicatechin</t>
  </si>
  <si>
    <t xml:space="preserve">Monocot</t>
  </si>
  <si>
    <t xml:space="preserve">Grass</t>
  </si>
  <si>
    <t xml:space="preserve">ats</t>
  </si>
  <si>
    <t xml:space="preserve">Aegilops tauschii</t>
  </si>
  <si>
    <t xml:space="preserve">Amborella</t>
  </si>
  <si>
    <t xml:space="preserve">atr</t>
  </si>
  <si>
    <t xml:space="preserve">Amborella trichopoda</t>
  </si>
  <si>
    <t xml:space="preserve">Eudicot</t>
  </si>
  <si>
    <t xml:space="preserve">Mustard</t>
  </si>
  <si>
    <t xml:space="preserve">aly</t>
  </si>
  <si>
    <t xml:space="preserve">Arabidopsis lyrata</t>
  </si>
  <si>
    <t xml:space="preserve">ath</t>
  </si>
  <si>
    <t xml:space="preserve">Arabidopsis thaliana</t>
  </si>
  <si>
    <t xml:space="preserve">Pea</t>
  </si>
  <si>
    <t xml:space="preserve">adu</t>
  </si>
  <si>
    <t xml:space="preserve">Arachis duranensis</t>
  </si>
  <si>
    <t xml:space="preserve">y</t>
  </si>
  <si>
    <t xml:space="preserve">aip</t>
  </si>
  <si>
    <t xml:space="preserve">Arachis ipaensis</t>
  </si>
  <si>
    <t xml:space="preserve">Asparagus</t>
  </si>
  <si>
    <t xml:space="preserve">aof</t>
  </si>
  <si>
    <t xml:space="preserve">Asparagus officinalis</t>
  </si>
  <si>
    <t xml:space="preserve">Green algae</t>
  </si>
  <si>
    <t xml:space="preserve">apro</t>
  </si>
  <si>
    <t xml:space="preserve">Auxenochlorella protothecoides</t>
  </si>
  <si>
    <t xml:space="preserve">bpg</t>
  </si>
  <si>
    <t xml:space="preserve">Bathycoccus prasinos</t>
  </si>
  <si>
    <t xml:space="preserve">Amaranth</t>
  </si>
  <si>
    <t xml:space="preserve">bvg</t>
  </si>
  <si>
    <t xml:space="preserve">Beta vulgaris</t>
  </si>
  <si>
    <t xml:space="preserve">bdi</t>
  </si>
  <si>
    <t xml:space="preserve">Brachypodium distachyon</t>
  </si>
  <si>
    <t xml:space="preserve">bna  </t>
  </si>
  <si>
    <t xml:space="preserve">Brassica napus</t>
  </si>
  <si>
    <t xml:space="preserve">boe  </t>
  </si>
  <si>
    <t xml:space="preserve">Brassica oleracea</t>
  </si>
  <si>
    <t xml:space="preserve">y-catechin (CONFIRMED, Green to EC)</t>
  </si>
  <si>
    <t xml:space="preserve">brp </t>
  </si>
  <si>
    <t xml:space="preserve">Brassica rapa</t>
  </si>
  <si>
    <t xml:space="preserve">ccaj</t>
  </si>
  <si>
    <t xml:space="preserve">Cajanus cajan</t>
  </si>
  <si>
    <t xml:space="preserve">csat </t>
  </si>
  <si>
    <t xml:space="preserve">Camelina sativa</t>
  </si>
  <si>
    <t xml:space="preserve">crb </t>
  </si>
  <si>
    <t xml:space="preserve">Capsella rubella</t>
  </si>
  <si>
    <t xml:space="preserve">Nightshade</t>
  </si>
  <si>
    <t xml:space="preserve">cann</t>
  </si>
  <si>
    <t xml:space="preserve">Capsicum annuum</t>
  </si>
  <si>
    <t xml:space="preserve">y-catechin &amp; EC (CONFIRMED)</t>
  </si>
  <si>
    <t xml:space="preserve">Papaya</t>
  </si>
  <si>
    <t xml:space="preserve">cpap</t>
  </si>
  <si>
    <t xml:space="preserve">Carica papaya</t>
  </si>
  <si>
    <t xml:space="preserve">cqi</t>
  </si>
  <si>
    <t xml:space="preserve">Chenopodium quinoa</t>
  </si>
  <si>
    <t xml:space="preserve">cre</t>
  </si>
  <si>
    <t xml:space="preserve">Chlamydomonas reinhardtii</t>
  </si>
  <si>
    <t xml:space="preserve">cvr</t>
  </si>
  <si>
    <t xml:space="preserve">Chlorella variabilis</t>
  </si>
  <si>
    <t xml:space="preserve">Red algae</t>
  </si>
  <si>
    <t xml:space="preserve">ccp</t>
  </si>
  <si>
    <t xml:space="preserve">Chondrus crispus</t>
  </si>
  <si>
    <t xml:space="preserve">cam</t>
  </si>
  <si>
    <t xml:space="preserve">Cicer arietinum</t>
  </si>
  <si>
    <t xml:space="preserve">Rue</t>
  </si>
  <si>
    <t xml:space="preserve">cic</t>
  </si>
  <si>
    <t xml:space="preserve">Citrus clementina</t>
  </si>
  <si>
    <t xml:space="preserve">https://www.amazon.com/s?k=mandarin+orange+citrus+clementine+seeds&amp;rh=n%3A2972638011%2Cn%3A3564019011&amp;dc&amp;qid=1596301855&amp;rnid=2941120011&amp;ref=sr_nr_n_2</t>
  </si>
  <si>
    <t xml:space="preserve">.</t>
  </si>
  <si>
    <t xml:space="preserve">cit</t>
  </si>
  <si>
    <t xml:space="preserve">Citrus sinensis</t>
  </si>
  <si>
    <t xml:space="preserve">csl</t>
  </si>
  <si>
    <t xml:space="preserve">Coccomyxa subellipsoidea</t>
  </si>
  <si>
    <t xml:space="preserve">Cucumber</t>
  </si>
  <si>
    <t xml:space="preserve">cmo</t>
  </si>
  <si>
    <t xml:space="preserve">Cucumis melo</t>
  </si>
  <si>
    <t xml:space="preserve">y-catechin (CONFIRMED)</t>
  </si>
  <si>
    <t xml:space="preserve">csv</t>
  </si>
  <si>
    <t xml:space="preserve">Cucumis sativus</t>
  </si>
  <si>
    <t xml:space="preserve">cmax</t>
  </si>
  <si>
    <t xml:space="preserve">Cucurbita maxima</t>
  </si>
  <si>
    <t xml:space="preserve">cmos</t>
  </si>
  <si>
    <t xml:space="preserve">Cucurbita moschata</t>
  </si>
  <si>
    <t xml:space="preserve">cpep</t>
  </si>
  <si>
    <t xml:space="preserve">Cucurbita pepo subsp. Pepo</t>
  </si>
  <si>
    <t xml:space="preserve">cme</t>
  </si>
  <si>
    <t xml:space="preserve">Cyanidioschyzon merolae</t>
  </si>
  <si>
    <t xml:space="preserve">Daisy</t>
  </si>
  <si>
    <t xml:space="preserve">ccav</t>
  </si>
  <si>
    <t xml:space="preserve">Cynara cardunculus var. scolymus</t>
  </si>
  <si>
    <t xml:space="preserve">Parsley</t>
  </si>
  <si>
    <t xml:space="preserve">dcr</t>
  </si>
  <si>
    <t xml:space="preserve">Daucus carota</t>
  </si>
  <si>
    <t xml:space="preserve">Orchid</t>
  </si>
  <si>
    <t xml:space="preserve">dct</t>
  </si>
  <si>
    <t xml:space="preserve">Dendrobium catenatum</t>
  </si>
  <si>
    <t xml:space="preserve">Mallow</t>
  </si>
  <si>
    <t xml:space="preserve">dzi</t>
  </si>
  <si>
    <t xml:space="preserve">Durio zibethinus</t>
  </si>
  <si>
    <t xml:space="preserve">Palm</t>
  </si>
  <si>
    <t xml:space="preserve">egu</t>
  </si>
  <si>
    <t xml:space="preserve">Elaeis guineensis</t>
  </si>
  <si>
    <t xml:space="preserve">Myrtle</t>
  </si>
  <si>
    <t xml:space="preserve">egr</t>
  </si>
  <si>
    <t xml:space="preserve">Eucalyptus grandis</t>
  </si>
  <si>
    <t xml:space="preserve">eus  </t>
  </si>
  <si>
    <t xml:space="preserve">Eutrema salsugineum</t>
  </si>
  <si>
    <t xml:space="preserve">Rose</t>
  </si>
  <si>
    <t xml:space="preserve">fve</t>
  </si>
  <si>
    <t xml:space="preserve">Fragaria vesca</t>
  </si>
  <si>
    <t xml:space="preserve">gsl</t>
  </si>
  <si>
    <t xml:space="preserve">Galdieria sulphuraria</t>
  </si>
  <si>
    <t xml:space="preserve">gmx</t>
  </si>
  <si>
    <t xml:space="preserve">Glycine max</t>
  </si>
  <si>
    <t xml:space="preserve">gsj</t>
  </si>
  <si>
    <t xml:space="preserve">Glycine soja </t>
  </si>
  <si>
    <t xml:space="preserve">gab</t>
  </si>
  <si>
    <t xml:space="preserve">Gossypium arboreum</t>
  </si>
  <si>
    <t xml:space="preserve">https://www.amazon.com/s?k=Gossypium+arboreum+tree+cotton&amp;ref=nb_sb_noss</t>
  </si>
  <si>
    <t xml:space="preserve">ghi</t>
  </si>
  <si>
    <t xml:space="preserve">Gossypium hirsutum</t>
  </si>
  <si>
    <t xml:space="preserve">gra</t>
  </si>
  <si>
    <t xml:space="preserve">Gossypium raimondii</t>
  </si>
  <si>
    <t xml:space="preserve">han</t>
  </si>
  <si>
    <t xml:space="preserve">Helianthus annuus</t>
  </si>
  <si>
    <t xml:space="preserve">Spurge</t>
  </si>
  <si>
    <t xml:space="preserve">hbr</t>
  </si>
  <si>
    <t xml:space="preserve">Hevea brasiliensis</t>
  </si>
  <si>
    <t xml:space="preserve"> Morning-glory</t>
  </si>
  <si>
    <t xml:space="preserve">ini</t>
  </si>
  <si>
    <t xml:space="preserve">Ipomoea nil</t>
  </si>
  <si>
    <t xml:space="preserve">jcu</t>
  </si>
  <si>
    <t xml:space="preserve">Jatropha curcas</t>
  </si>
  <si>
    <t xml:space="preserve">https://www.amazon.com/s?k=Jatropha+curcas+barbados+nut&amp;ref=nb_sb_noss</t>
  </si>
  <si>
    <t xml:space="preserve">Walnut</t>
  </si>
  <si>
    <t xml:space="preserve">jre</t>
  </si>
  <si>
    <t xml:space="preserve">Juglans regia</t>
  </si>
  <si>
    <t xml:space="preserve">lsv</t>
  </si>
  <si>
    <t xml:space="preserve">Lactuca sativa</t>
  </si>
  <si>
    <t xml:space="preserve">lja</t>
  </si>
  <si>
    <t xml:space="preserve">Lotus japonicus</t>
  </si>
  <si>
    <t xml:space="preserve">https://www.amazon.com/Outsidepride-Lotus-corniculatus-Birdsfoot-Trefoil/dp/B0721PC2KW</t>
  </si>
  <si>
    <t xml:space="preserve">lang</t>
  </si>
  <si>
    <t xml:space="preserve">Lupinus angustifolius</t>
  </si>
  <si>
    <t xml:space="preserve">https://www.amazon.com/s?k=narrow-leaved+blue+lupine&amp;ref=nb_sb_noss , https://www.amazon.com/SWEET-Blue-Lupine-Seed-angustifolius/dp/B00MNRBK7U</t>
  </si>
  <si>
    <t xml:space="preserve">mdm</t>
  </si>
  <si>
    <t xml:space="preserve">Malus domestica</t>
  </si>
  <si>
    <t xml:space="preserve">mesc</t>
  </si>
  <si>
    <t xml:space="preserve">Manihot esculenta</t>
  </si>
  <si>
    <t xml:space="preserve">mtr</t>
  </si>
  <si>
    <t xml:space="preserve">Medicago truncatula</t>
  </si>
  <si>
    <t xml:space="preserve">mis</t>
  </si>
  <si>
    <t xml:space="preserve">Micromonas commoda</t>
  </si>
  <si>
    <t xml:space="preserve">mpp</t>
  </si>
  <si>
    <t xml:space="preserve">Micromonas pusilla</t>
  </si>
  <si>
    <t xml:space="preserve">mcha</t>
  </si>
  <si>
    <t xml:space="preserve">Momordica charantia</t>
  </si>
  <si>
    <t xml:space="preserve">mng</t>
  </si>
  <si>
    <t xml:space="preserve">Monoraphidium neglectum</t>
  </si>
  <si>
    <t xml:space="preserve">Banana</t>
  </si>
  <si>
    <t xml:space="preserve">mus</t>
  </si>
  <si>
    <t xml:space="preserve">Musa acuminata</t>
  </si>
  <si>
    <t xml:space="preserve">Lotus</t>
  </si>
  <si>
    <t xml:space="preserve">nnu</t>
  </si>
  <si>
    <t xml:space="preserve">Nelumbo nucifera</t>
  </si>
  <si>
    <t xml:space="preserve">https://www.amazon.com/Bonsai-Flower-Finest-Aquatic-Features/dp/B07Z615DKW/</t>
  </si>
  <si>
    <t xml:space="preserve">nau</t>
  </si>
  <si>
    <t xml:space="preserve">Nicotiana attenuata</t>
  </si>
  <si>
    <t xml:space="preserve">https://strictlymedicinalseeds.com/product/tobacco-coyote-nicotiana-attenuata-packet-of-100-seeds-organic/</t>
  </si>
  <si>
    <t xml:space="preserve">nsy</t>
  </si>
  <si>
    <t xml:space="preserve">Nicotiana sylvestris</t>
  </si>
  <si>
    <t xml:space="preserve">nta</t>
  </si>
  <si>
    <t xml:space="preserve">Nicotiana tabacum</t>
  </si>
  <si>
    <t xml:space="preserve">nto</t>
  </si>
  <si>
    <t xml:space="preserve">Nicotiana tomentosiformis</t>
  </si>
  <si>
    <t xml:space="preserve">Olive</t>
  </si>
  <si>
    <t xml:space="preserve">oeu</t>
  </si>
  <si>
    <t xml:space="preserve">Olea europaea var. sylvestris</t>
  </si>
  <si>
    <t xml:space="preserve">obr</t>
  </si>
  <si>
    <t xml:space="preserve">Oryza brachyantha</t>
  </si>
  <si>
    <t xml:space="preserve">osa</t>
  </si>
  <si>
    <t xml:space="preserve">Oryza sativa japonica</t>
  </si>
  <si>
    <t xml:space="preserve">dosa</t>
  </si>
  <si>
    <t xml:space="preserve">olu</t>
  </si>
  <si>
    <t xml:space="preserve">Ostreococcus lucimarinus</t>
  </si>
  <si>
    <t xml:space="preserve">ota</t>
  </si>
  <si>
    <t xml:space="preserve">Ostreococcus tauri</t>
  </si>
  <si>
    <t xml:space="preserve">Poppy</t>
  </si>
  <si>
    <t xml:space="preserve">psom</t>
  </si>
  <si>
    <t xml:space="preserve">Papaver somniferum</t>
  </si>
  <si>
    <t xml:space="preserve">https://www.amazon.com/Seed-Needs-Single-Papaver-Somniferum/dp/B003TJKMKW/</t>
  </si>
  <si>
    <t xml:space="preserve">peq</t>
  </si>
  <si>
    <t xml:space="preserve">Phalaenopsis equestris</t>
  </si>
  <si>
    <t xml:space="preserve">pvu</t>
  </si>
  <si>
    <t xml:space="preserve">Phaseolus vulgaris</t>
  </si>
  <si>
    <t xml:space="preserve">pda</t>
  </si>
  <si>
    <t xml:space="preserve">Phoenix dactylifera </t>
  </si>
  <si>
    <t xml:space="preserve">Mosses</t>
  </si>
  <si>
    <t xml:space="preserve">ppp</t>
  </si>
  <si>
    <t xml:space="preserve">Physcomitrium patens</t>
  </si>
  <si>
    <t xml:space="preserve">Willow</t>
  </si>
  <si>
    <t xml:space="preserve">peu</t>
  </si>
  <si>
    <t xml:space="preserve">Populus euphratica</t>
  </si>
  <si>
    <t xml:space="preserve">https://www.healthwisdom.shop/products/buy-populus-euphratica-tree-seeds-200pcs-plant-desert-tree-populus-euphratica-for-hu-yang</t>
  </si>
  <si>
    <t xml:space="preserve">pop</t>
  </si>
  <si>
    <t xml:space="preserve">Populus trichocarpa</t>
  </si>
  <si>
    <t xml:space="preserve">pavi</t>
  </si>
  <si>
    <t xml:space="preserve">Prunus avium</t>
  </si>
  <si>
    <t xml:space="preserve">pmum</t>
  </si>
  <si>
    <t xml:space="preserve">Prunus mume</t>
  </si>
  <si>
    <t xml:space="preserve">pper</t>
  </si>
  <si>
    <t xml:space="preserve">Prunus persica</t>
  </si>
  <si>
    <t xml:space="preserve">pxb</t>
  </si>
  <si>
    <t xml:space="preserve">Pyrus x bretschneideri</t>
  </si>
  <si>
    <t xml:space="preserve">Beech</t>
  </si>
  <si>
    <t xml:space="preserve">qsu</t>
  </si>
  <si>
    <t xml:space="preserve">Quercus suber</t>
  </si>
  <si>
    <t xml:space="preserve">rsz </t>
  </si>
  <si>
    <t xml:space="preserve">Raphanus sativus</t>
  </si>
  <si>
    <t xml:space="preserve">rcu</t>
  </si>
  <si>
    <t xml:space="preserve">Ricinus communis</t>
  </si>
  <si>
    <t xml:space="preserve">rcn</t>
  </si>
  <si>
    <t xml:space="preserve">Rosa chinensis</t>
  </si>
  <si>
    <t xml:space="preserve">Ferns</t>
  </si>
  <si>
    <t xml:space="preserve">smo</t>
  </si>
  <si>
    <t xml:space="preserve">Selaginella moellendorffii</t>
  </si>
  <si>
    <t xml:space="preserve">Sesame</t>
  </si>
  <si>
    <t xml:space="preserve">sind</t>
  </si>
  <si>
    <t xml:space="preserve">Sesamum indicum</t>
  </si>
  <si>
    <t xml:space="preserve">sita</t>
  </si>
  <si>
    <t xml:space="preserve">Setaria italica</t>
  </si>
  <si>
    <t xml:space="preserve">sly</t>
  </si>
  <si>
    <t xml:space="preserve">Solanum lycopersicum</t>
  </si>
  <si>
    <t xml:space="preserve">spen</t>
  </si>
  <si>
    <t xml:space="preserve">Solanum pennellii</t>
  </si>
  <si>
    <t xml:space="preserve">sot</t>
  </si>
  <si>
    <t xml:space="preserve">Solanum tuberosum</t>
  </si>
  <si>
    <t xml:space="preserve">sbi</t>
  </si>
  <si>
    <t xml:space="preserve">Sorghum bicolor</t>
  </si>
  <si>
    <t xml:space="preserve">soe</t>
  </si>
  <si>
    <t xml:space="preserve">Spinacia oleracea</t>
  </si>
  <si>
    <t xml:space="preserve">y - EC (CONFIRMED, Green to Catechin)</t>
  </si>
  <si>
    <t xml:space="preserve">Casper</t>
  </si>
  <si>
    <t xml:space="preserve">thj</t>
  </si>
  <si>
    <t xml:space="preserve">Tarenaya hassleriana</t>
  </si>
  <si>
    <t xml:space="preserve">tcc</t>
  </si>
  <si>
    <t xml:space="preserve">Theobroma cacao</t>
  </si>
  <si>
    <t xml:space="preserve">var</t>
  </si>
  <si>
    <t xml:space="preserve">Vigna angularis</t>
  </si>
  <si>
    <t xml:space="preserve">vra</t>
  </si>
  <si>
    <t xml:space="preserve">Vigna radiata</t>
  </si>
  <si>
    <t xml:space="preserve">vun</t>
  </si>
  <si>
    <t xml:space="preserve">Vigna unguiculata </t>
  </si>
  <si>
    <t xml:space="preserve">Grape</t>
  </si>
  <si>
    <t xml:space="preserve">vvi</t>
  </si>
  <si>
    <t xml:space="preserve">Vitis vinifera</t>
  </si>
  <si>
    <t xml:space="preserve">y-catechin &amp; EC (Green to Catechin)</t>
  </si>
  <si>
    <t xml:space="preserve">vcn</t>
  </si>
  <si>
    <t xml:space="preserve">Volvox carteri f. nagariensis</t>
  </si>
  <si>
    <t xml:space="preserve">zma</t>
  </si>
  <si>
    <t xml:space="preserve">Zea mays</t>
  </si>
  <si>
    <t xml:space="preserve">Buckthorn</t>
  </si>
  <si>
    <t xml:space="preserve">zju</t>
  </si>
  <si>
    <t xml:space="preserve">Ziziphus jujuba</t>
  </si>
  <si>
    <t xml:space="preserve">JW</t>
  </si>
  <si>
    <t xml:space="preserve">USDA </t>
  </si>
  <si>
    <t xml:space="preserve">Knapsack</t>
  </si>
  <si>
    <t xml:space="preserve">NPASS</t>
  </si>
  <si>
    <t xml:space="preserve">Microbiome analysis</t>
  </si>
  <si>
    <t xml:space="preserve">IMPPAT</t>
  </si>
  <si>
    <t xml:space="preserve">NAPRALERT</t>
  </si>
  <si>
    <t xml:space="preserve">Dr. Duke's</t>
  </si>
  <si>
    <t xml:space="preserve">Various Literature Sources</t>
  </si>
  <si>
    <t xml:space="preserve">R_EC</t>
  </si>
  <si>
    <t xml:space="preserve">ECG</t>
  </si>
  <si>
    <t xml:space="preserve">R_EGT</t>
  </si>
  <si>
    <t xml:space="preserve">EGCG</t>
  </si>
  <si>
    <t xml:space="preserve">R_AGI</t>
  </si>
  <si>
    <t xml:space="preserve">R_KXN</t>
  </si>
  <si>
    <t xml:space="preserve">R_HWB</t>
  </si>
  <si>
    <t xml:space="preserve">EGC</t>
  </si>
  <si>
    <t xml:space="preserve">R_GC</t>
  </si>
  <si>
    <t xml:space="preserve">R_GEN</t>
  </si>
  <si>
    <t xml:space="preserve">R_KMP</t>
  </si>
  <si>
    <t xml:space="preserve">R_LU2</t>
  </si>
  <si>
    <t xml:space="preserve">R_NAR</t>
  </si>
  <si>
    <t xml:space="preserve">R_QUE</t>
  </si>
  <si>
    <t xml:space="preserve">ERC</t>
  </si>
  <si>
    <t xml:space="preserve">R_MYC</t>
  </si>
  <si>
    <t xml:space="preserve">R_BUN</t>
  </si>
  <si>
    <t xml:space="preserve">R_ERC</t>
  </si>
  <si>
    <t xml:space="preserve">R_ERD</t>
  </si>
  <si>
    <t xml:space="preserve">R_HCC</t>
  </si>
  <si>
    <t xml:space="preserve">Cucurbita pepo subsp. pepo</t>
  </si>
  <si>
    <t xml:space="preserve">KEGG code</t>
  </si>
  <si>
    <t xml:space="preserve">Common name</t>
  </si>
  <si>
    <t xml:space="preserve">Scientific name</t>
  </si>
  <si>
    <t xml:space="preserve">Kingdom</t>
  </si>
  <si>
    <t xml:space="preserve">Classification Letters</t>
  </si>
  <si>
    <t xml:space="preserve">Subkingdom</t>
  </si>
  <si>
    <t xml:space="preserve">Infrakingdom</t>
  </si>
  <si>
    <t xml:space="preserve">Superdivision</t>
  </si>
  <si>
    <t xml:space="preserve">Division</t>
  </si>
  <si>
    <t xml:space="preserve">Subdivision</t>
  </si>
  <si>
    <t xml:space="preserve">Class</t>
  </si>
  <si>
    <t xml:space="preserve">Subclass</t>
  </si>
  <si>
    <t xml:space="preserve">Superorder</t>
  </si>
  <si>
    <t xml:space="preserve">Order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</si>
  <si>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</si>
  <si>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</si>
  <si>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</si>
  <si>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</si>
  <si>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</si>
  <si>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</t>
  </si>
  <si>
    <t xml:space="preserve">Variety or subspecies</t>
  </si>
  <si>
    <t xml:space="preserve">At some point we will need to look for additional species in genus that is commonly edible</t>
  </si>
  <si>
    <t xml:space="preserve">Subkingdoms</t>
  </si>
  <si>
    <t xml:space="preserve">Infrakingdoms</t>
  </si>
  <si>
    <t xml:space="preserve">Superdivisions</t>
  </si>
  <si>
    <t xml:space="preserve">Divisions</t>
  </si>
  <si>
    <t xml:space="preserve">Subdivisions</t>
  </si>
  <si>
    <t xml:space="preserve">Classes</t>
  </si>
  <si>
    <t xml:space="preserve">Superorders</t>
  </si>
  <si>
    <t xml:space="preserve">Orders</t>
  </si>
  <si>
    <t xml:space="preserve">Families</t>
  </si>
  <si>
    <t xml:space="preserve">Subfamilies</t>
  </si>
  <si>
    <t xml:space="preserve">Tribes</t>
  </si>
  <si>
    <t xml:space="preserve">Subtribes</t>
  </si>
  <si>
    <t xml:space="preserve">Plantae </t>
  </si>
  <si>
    <t xml:space="preserve">Bryophytes or tracheophytes</t>
  </si>
  <si>
    <t xml:space="preserve">example: Spermatophyta (Seeds) (seed plants)</t>
  </si>
  <si>
    <t xml:space="preserve">14: Anthocerotophyta, Bryophyta, Charophyta, Chlorophyta, Cycadophyta, Ginkgophyta, Glaucophyta, Gnetophyta, Lycopodiophyta (Lycophyta), Magnoliophyta (Anthophyta), Marchantiophyta (Hepatophyta), Pinophyta (Coniferophyta), Pteridophyta</t>
  </si>
  <si>
    <t xml:space="preserve">Dicotyledon (dicot) versus monocotyledon (monocot)</t>
  </si>
  <si>
    <t xml:space="preserve">(end with idea) not used with all species</t>
  </si>
  <si>
    <t xml:space="preserve">(end in ales) not used with all species</t>
  </si>
  <si>
    <t xml:space="preserve">(end in aceae)</t>
  </si>
  <si>
    <t xml:space="preserve">(end in eae) not used in all species</t>
  </si>
  <si>
    <t xml:space="preserve">(end in oideae) not used in all species</t>
  </si>
  <si>
    <t xml:space="preserve">not used with all species</t>
  </si>
  <si>
    <t xml:space="preserve">Tausch's goatgrass (Wheat D)</t>
  </si>
  <si>
    <t xml:space="preserve">LVESF</t>
  </si>
  <si>
    <t xml:space="preserve">Viridiplantae </t>
  </si>
  <si>
    <t xml:space="preserve">Streptophyta (land)</t>
  </si>
  <si>
    <t xml:space="preserve">Embryophyta  </t>
  </si>
  <si>
    <t xml:space="preserve">Tracheophyta </t>
  </si>
  <si>
    <t xml:space="preserve">Spermophytina </t>
  </si>
  <si>
    <t xml:space="preserve">Magnoliopsida </t>
  </si>
  <si>
    <t xml:space="preserve">--</t>
  </si>
  <si>
    <t xml:space="preserve">Lilianae</t>
  </si>
  <si>
    <t xml:space="preserve">Poales</t>
  </si>
  <si>
    <t xml:space="preserve">Poaceae</t>
  </si>
  <si>
    <t xml:space="preserve">Aegilops</t>
  </si>
  <si>
    <t xml:space="preserve">tauschii</t>
  </si>
  <si>
    <t xml:space="preserve">Myrtaceae</t>
  </si>
  <si>
    <t xml:space="preserve">Bangiophycideae</t>
  </si>
  <si>
    <t xml:space="preserve">Flowering Plants</t>
  </si>
  <si>
    <t xml:space="preserve">Basal Magnoliophyta</t>
  </si>
  <si>
    <t xml:space="preserve">Asteranae</t>
  </si>
  <si>
    <t xml:space="preserve">Amborellales</t>
  </si>
  <si>
    <t xml:space="preserve">Amborellaceae</t>
  </si>
  <si>
    <t xml:space="preserve">trichopoda</t>
  </si>
  <si>
    <t xml:space="preserve">Bryopsida</t>
  </si>
  <si>
    <t xml:space="preserve">Club Mosses</t>
  </si>
  <si>
    <t xml:space="preserve">Lyrate Rockcress</t>
  </si>
  <si>
    <t xml:space="preserve">Rosanae</t>
  </si>
  <si>
    <t xml:space="preserve">Brassicales</t>
  </si>
  <si>
    <t xml:space="preserve">Brassicaceae</t>
  </si>
  <si>
    <t xml:space="preserve">Arabidopsis</t>
  </si>
  <si>
    <t xml:space="preserve">lyrata</t>
  </si>
  <si>
    <t xml:space="preserve">Chlorophyceae</t>
  </si>
  <si>
    <t xml:space="preserve">Thale Cress</t>
  </si>
  <si>
    <t xml:space="preserve">thaliana</t>
  </si>
  <si>
    <t xml:space="preserve">Florideophyceae  </t>
  </si>
  <si>
    <t xml:space="preserve">Green Algae</t>
  </si>
  <si>
    <t xml:space="preserve">Peanut Diploid Ancestor</t>
  </si>
  <si>
    <t xml:space="preserve">Fabales</t>
  </si>
  <si>
    <t xml:space="preserve">Fabaceae </t>
  </si>
  <si>
    <t xml:space="preserve">Papilionoideae</t>
  </si>
  <si>
    <t xml:space="preserve">Dalbergieae</t>
  </si>
  <si>
    <t xml:space="preserve">Arachis</t>
  </si>
  <si>
    <t xml:space="preserve">duranensis</t>
  </si>
  <si>
    <t xml:space="preserve">Mamiellophyceae</t>
  </si>
  <si>
    <t xml:space="preserve">Mamiellales</t>
  </si>
  <si>
    <t xml:space="preserve">Mamiellaceae</t>
  </si>
  <si>
    <t xml:space="preserve">Manihoteae</t>
  </si>
  <si>
    <t xml:space="preserve">Lycopodiopsida</t>
  </si>
  <si>
    <t xml:space="preserve">Red Algae</t>
  </si>
  <si>
    <t xml:space="preserve">ipaensis</t>
  </si>
  <si>
    <t xml:space="preserve">Trifolieae</t>
  </si>
  <si>
    <t xml:space="preserve">Magnoliopsida</t>
  </si>
  <si>
    <t xml:space="preserve">Garden Asparagus</t>
  </si>
  <si>
    <t xml:space="preserve">Asparagales</t>
  </si>
  <si>
    <t xml:space="preserve">Asparagaceae</t>
  </si>
  <si>
    <t xml:space="preserve">Asparagoideae</t>
  </si>
  <si>
    <t xml:space="preserve">officinalis</t>
  </si>
  <si>
    <t xml:space="preserve">Apiaceae  </t>
  </si>
  <si>
    <t xml:space="preserve">Green Microalga</t>
  </si>
  <si>
    <t xml:space="preserve">Chlorophyta (green algae)</t>
  </si>
  <si>
    <t xml:space="preserve">Chlorophyta</t>
  </si>
  <si>
    <t xml:space="preserve">Chlorophytina</t>
  </si>
  <si>
    <t xml:space="preserve">Trebouxiophyceae</t>
  </si>
  <si>
    <t xml:space="preserve">Chlorellales</t>
  </si>
  <si>
    <t xml:space="preserve">Chlorellaceae</t>
  </si>
  <si>
    <t xml:space="preserve">Auxenochlorella</t>
  </si>
  <si>
    <t xml:space="preserve">protothecoides</t>
  </si>
  <si>
    <t xml:space="preserve">Picoplankton</t>
  </si>
  <si>
    <t xml:space="preserve">Prasinophytina</t>
  </si>
  <si>
    <t xml:space="preserve">Bathycoccaceae</t>
  </si>
  <si>
    <t xml:space="preserve">Bathycoccus</t>
  </si>
  <si>
    <t xml:space="preserve">prasinos</t>
  </si>
  <si>
    <t xml:space="preserve">Solaneae</t>
  </si>
  <si>
    <t xml:space="preserve">Sorghinae</t>
  </si>
  <si>
    <t xml:space="preserve">Sugar Beet</t>
  </si>
  <si>
    <t xml:space="preserve">Caryophyllanae</t>
  </si>
  <si>
    <t xml:space="preserve">Caryophyllales  </t>
  </si>
  <si>
    <t xml:space="preserve">Amaranthaceae</t>
  </si>
  <si>
    <t xml:space="preserve">Beta</t>
  </si>
  <si>
    <t xml:space="preserve">vulgaris</t>
  </si>
  <si>
    <t xml:space="preserve">Apiales  </t>
  </si>
  <si>
    <t xml:space="preserve">Bombacaceae </t>
  </si>
  <si>
    <t xml:space="preserve">Purple False Brome</t>
  </si>
  <si>
    <t xml:space="preserve">Pooideae</t>
  </si>
  <si>
    <t xml:space="preserve">Brachypodieae</t>
  </si>
  <si>
    <t xml:space="preserve">Brachypodium</t>
  </si>
  <si>
    <t xml:space="preserve">distachyon</t>
  </si>
  <si>
    <t xml:space="preserve">Rapeseed</t>
  </si>
  <si>
    <t xml:space="preserve">Brassica</t>
  </si>
  <si>
    <t xml:space="preserve">napus</t>
  </si>
  <si>
    <t xml:space="preserve">Wild Cabbage</t>
  </si>
  <si>
    <t xml:space="preserve">oleracea</t>
  </si>
  <si>
    <t xml:space="preserve">Field Mustard</t>
  </si>
  <si>
    <t xml:space="preserve">rapa</t>
  </si>
  <si>
    <t xml:space="preserve">Pigeon Pea</t>
  </si>
  <si>
    <t xml:space="preserve">Phaseoleae</t>
  </si>
  <si>
    <t xml:space="preserve">Cajanus</t>
  </si>
  <si>
    <t xml:space="preserve">cajan</t>
  </si>
  <si>
    <t xml:space="preserve">Streptophytina</t>
  </si>
  <si>
    <t xml:space="preserve">Petrosaviidae</t>
  </si>
  <si>
    <t xml:space="preserve">Proteanae  </t>
  </si>
  <si>
    <t xml:space="preserve">Zingiberales</t>
  </si>
  <si>
    <t xml:space="preserve">Musaceae  </t>
  </si>
  <si>
    <t xml:space="preserve">False Flax</t>
  </si>
  <si>
    <t xml:space="preserve">Camelina</t>
  </si>
  <si>
    <t xml:space="preserve">sativa</t>
  </si>
  <si>
    <t xml:space="preserve">Pink Shepard's-purse</t>
  </si>
  <si>
    <t xml:space="preserve">Capsella rubella (bursa-pastoris)</t>
  </si>
  <si>
    <t xml:space="preserve">Capsella</t>
  </si>
  <si>
    <t xml:space="preserve">rubella</t>
  </si>
  <si>
    <t xml:space="preserve">Cayanne Peppers</t>
  </si>
  <si>
    <t xml:space="preserve">Solanales</t>
  </si>
  <si>
    <t xml:space="preserve">Solanaceae</t>
  </si>
  <si>
    <t xml:space="preserve">Solanoideae</t>
  </si>
  <si>
    <t xml:space="preserve">Capsiceae</t>
  </si>
  <si>
    <t xml:space="preserve">Capsicum</t>
  </si>
  <si>
    <t xml:space="preserve">annuum</t>
  </si>
  <si>
    <t xml:space="preserve">Rutaceae</t>
  </si>
  <si>
    <t xml:space="preserve">Rosoideae</t>
  </si>
  <si>
    <t xml:space="preserve">Malaxideae</t>
  </si>
  <si>
    <t xml:space="preserve">Caricaceae </t>
  </si>
  <si>
    <t xml:space="preserve">Carica</t>
  </si>
  <si>
    <t xml:space="preserve">papaya</t>
  </si>
  <si>
    <t xml:space="preserve">Quinoa</t>
  </si>
  <si>
    <t xml:space="preserve">Chenopodiaceae</t>
  </si>
  <si>
    <t xml:space="preserve">Chenopodioideae</t>
  </si>
  <si>
    <t xml:space="preserve">Atripliceae</t>
  </si>
  <si>
    <t xml:space="preserve">Chenopodium</t>
  </si>
  <si>
    <t xml:space="preserve">quinoa</t>
  </si>
  <si>
    <t xml:space="preserve">Myrtales</t>
  </si>
  <si>
    <t xml:space="preserve">Cyanidiaceae</t>
  </si>
  <si>
    <t xml:space="preserve">Freshwater Single-cell Alga</t>
  </si>
  <si>
    <t xml:space="preserve">Chlamydomonadales</t>
  </si>
  <si>
    <t xml:space="preserve">Chlamydomonadaceae</t>
  </si>
  <si>
    <t xml:space="preserve">Chlamydomonas</t>
  </si>
  <si>
    <t xml:space="preserve">reinhardtii</t>
  </si>
  <si>
    <t xml:space="preserve">Rhamnaceae </t>
  </si>
  <si>
    <t xml:space="preserve">Paliureae</t>
  </si>
  <si>
    <t xml:space="preserve">Freshwater Green Algae</t>
  </si>
  <si>
    <t xml:space="preserve">Chlorella</t>
  </si>
  <si>
    <t xml:space="preserve">variabilis</t>
  </si>
  <si>
    <t xml:space="preserve">Carragheen Moss</t>
  </si>
  <si>
    <t xml:space="preserve">Biliphyta</t>
  </si>
  <si>
    <t xml:space="preserve">Rhodophyta</t>
  </si>
  <si>
    <t xml:space="preserve">Rhodophyta (red algae)</t>
  </si>
  <si>
    <t xml:space="preserve">Eurhodophytina </t>
  </si>
  <si>
    <t xml:space="preserve">Rhodymeniophycidae </t>
  </si>
  <si>
    <t xml:space="preserve">Gigartinales  </t>
  </si>
  <si>
    <t xml:space="preserve">Gigartinaceae </t>
  </si>
  <si>
    <t xml:space="preserve">Chrondus</t>
  </si>
  <si>
    <t xml:space="preserve">crispus</t>
  </si>
  <si>
    <t xml:space="preserve">Chickpea</t>
  </si>
  <si>
    <t xml:space="preserve">Cicereae</t>
  </si>
  <si>
    <t xml:space="preserve">Cicer</t>
  </si>
  <si>
    <t xml:space="preserve">arietinum</t>
  </si>
  <si>
    <t xml:space="preserve">Amygdaloideae</t>
  </si>
  <si>
    <t xml:space="preserve">Maleae</t>
  </si>
  <si>
    <t xml:space="preserve">Mandarin Orange</t>
  </si>
  <si>
    <t xml:space="preserve">Sapindales </t>
  </si>
  <si>
    <t xml:space="preserve">Citrus</t>
  </si>
  <si>
    <t xml:space="preserve">clementina</t>
  </si>
  <si>
    <t xml:space="preserve">Lycopodiopsida (clubmosses)</t>
  </si>
  <si>
    <t xml:space="preserve">Selaginellales</t>
  </si>
  <si>
    <t xml:space="preserve">Selaginellaceae</t>
  </si>
  <si>
    <t xml:space="preserve">Valenica Orange</t>
  </si>
  <si>
    <t xml:space="preserve">sinensis</t>
  </si>
  <si>
    <t xml:space="preserve">Freshwater Microalga</t>
  </si>
  <si>
    <t xml:space="preserve">Chlorococcales</t>
  </si>
  <si>
    <t xml:space="preserve">Coccomyxaceae</t>
  </si>
  <si>
    <t xml:space="preserve">Coccomyxa</t>
  </si>
  <si>
    <t xml:space="preserve">subellipsoidea</t>
  </si>
  <si>
    <t xml:space="preserve">Muskmelon</t>
  </si>
  <si>
    <t xml:space="preserve">Cucurbitales </t>
  </si>
  <si>
    <t xml:space="preserve">Cucurbitaceae</t>
  </si>
  <si>
    <t xml:space="preserve">Benincaseae</t>
  </si>
  <si>
    <t xml:space="preserve">Cucumis</t>
  </si>
  <si>
    <t xml:space="preserve">melo</t>
  </si>
  <si>
    <t xml:space="preserve">Fagales </t>
  </si>
  <si>
    <t xml:space="preserve">Convolvulaceae</t>
  </si>
  <si>
    <t xml:space="preserve">Cichorioideae</t>
  </si>
  <si>
    <t xml:space="preserve">Ipomoeeae</t>
  </si>
  <si>
    <t xml:space="preserve">sativus</t>
  </si>
  <si>
    <t xml:space="preserve">Juglandaceae </t>
  </si>
  <si>
    <t xml:space="preserve">Jatropheae</t>
  </si>
  <si>
    <t xml:space="preserve">Winter Squash</t>
  </si>
  <si>
    <t xml:space="preserve">Cucurbiteae</t>
  </si>
  <si>
    <t xml:space="preserve">Cucurbita</t>
  </si>
  <si>
    <t xml:space="preserve">maxima</t>
  </si>
  <si>
    <t xml:space="preserve">Cichorieae</t>
  </si>
  <si>
    <t xml:space="preserve">Lactucinae</t>
  </si>
  <si>
    <t xml:space="preserve">Crookneck Pumpkin</t>
  </si>
  <si>
    <t xml:space="preserve">moschata</t>
  </si>
  <si>
    <t xml:space="preserve">Loteae</t>
  </si>
  <si>
    <t xml:space="preserve">Vegetable Marrow</t>
  </si>
  <si>
    <t xml:space="preserve">Cucurbita pepo</t>
  </si>
  <si>
    <t xml:space="preserve">pepo</t>
  </si>
  <si>
    <t xml:space="preserve">Genisteae</t>
  </si>
  <si>
    <t xml:space="preserve">Extremophile Unicellular Red Algae</t>
  </si>
  <si>
    <t xml:space="preserve">Cyanidiales</t>
  </si>
  <si>
    <t xml:space="preserve">Cyanidioschyzon</t>
  </si>
  <si>
    <t xml:space="preserve">merolae</t>
  </si>
  <si>
    <t xml:space="preserve">Artichoke</t>
  </si>
  <si>
    <t xml:space="preserve">Cynara cardunculus</t>
  </si>
  <si>
    <t xml:space="preserve">Asterales</t>
  </si>
  <si>
    <t xml:space="preserve">Asteraceae</t>
  </si>
  <si>
    <t xml:space="preserve">Carduoideae</t>
  </si>
  <si>
    <t xml:space="preserve">Cardueae</t>
  </si>
  <si>
    <t xml:space="preserve">Carduinae</t>
  </si>
  <si>
    <t xml:space="preserve">Cynara</t>
  </si>
  <si>
    <t xml:space="preserve">cardunculus</t>
  </si>
  <si>
    <t xml:space="preserve">scolymus</t>
  </si>
  <si>
    <t xml:space="preserve">Epidendroideae</t>
  </si>
  <si>
    <t xml:space="preserve">Carrot</t>
  </si>
  <si>
    <t xml:space="preserve">Apioideae</t>
  </si>
  <si>
    <t xml:space="preserve">Scandiceae</t>
  </si>
  <si>
    <t xml:space="preserve">Daucinae</t>
  </si>
  <si>
    <t xml:space="preserve">Daucus</t>
  </si>
  <si>
    <t xml:space="preserve">carota</t>
  </si>
  <si>
    <t xml:space="preserve">Chained Dendrobium</t>
  </si>
  <si>
    <t xml:space="preserve">Orchidaceae</t>
  </si>
  <si>
    <t xml:space="preserve">Dendrobiinae</t>
  </si>
  <si>
    <t xml:space="preserve">Dendobium</t>
  </si>
  <si>
    <t xml:space="preserve">catenatum</t>
  </si>
  <si>
    <t xml:space="preserve">Durian</t>
  </si>
  <si>
    <t xml:space="preserve">Malvales  </t>
  </si>
  <si>
    <t xml:space="preserve">Durio</t>
  </si>
  <si>
    <t xml:space="preserve">zibethinus</t>
  </si>
  <si>
    <t xml:space="preserve">African Oil Palm</t>
  </si>
  <si>
    <t xml:space="preserve">Arecales</t>
  </si>
  <si>
    <t xml:space="preserve">Arecaceae</t>
  </si>
  <si>
    <t xml:space="preserve">Arecoideae</t>
  </si>
  <si>
    <t xml:space="preserve">Cocoseae</t>
  </si>
  <si>
    <t xml:space="preserve">Elaeidinae</t>
  </si>
  <si>
    <t xml:space="preserve">Elaeis</t>
  </si>
  <si>
    <t xml:space="preserve">guineensis</t>
  </si>
  <si>
    <t xml:space="preserve">Rosales</t>
  </si>
  <si>
    <t xml:space="preserve">Rose Gum</t>
  </si>
  <si>
    <t xml:space="preserve">Myrtoideae</t>
  </si>
  <si>
    <t xml:space="preserve">Eucalypteae</t>
  </si>
  <si>
    <t xml:space="preserve">Eucalyptus</t>
  </si>
  <si>
    <t xml:space="preserve">grandis</t>
  </si>
  <si>
    <t xml:space="preserve">Acalyphoideae</t>
  </si>
  <si>
    <t xml:space="preserve">Acalypheae</t>
  </si>
  <si>
    <t xml:space="preserve">Saltwater Cress</t>
  </si>
  <si>
    <t xml:space="preserve">Eutrema</t>
  </si>
  <si>
    <t xml:space="preserve">salsugineum</t>
  </si>
  <si>
    <t xml:space="preserve">Woodland Strawberry</t>
  </si>
  <si>
    <t xml:space="preserve">Rosaceae</t>
  </si>
  <si>
    <t xml:space="preserve">Potentilleae</t>
  </si>
  <si>
    <t xml:space="preserve">Fragariinae</t>
  </si>
  <si>
    <t xml:space="preserve">Fragaria</t>
  </si>
  <si>
    <t xml:space="preserve">vesca</t>
  </si>
  <si>
    <t xml:space="preserve">Italian Freshwater Alga</t>
  </si>
  <si>
    <t xml:space="preserve">Galdiera</t>
  </si>
  <si>
    <t xml:space="preserve">sulphuraria</t>
  </si>
  <si>
    <t xml:space="preserve">Soybean</t>
  </si>
  <si>
    <t xml:space="preserve">Glycine</t>
  </si>
  <si>
    <t xml:space="preserve">max</t>
  </si>
  <si>
    <t xml:space="preserve">Proteales </t>
  </si>
  <si>
    <t xml:space="preserve">Nelumbonaceae  </t>
  </si>
  <si>
    <t xml:space="preserve">Momordiceae</t>
  </si>
  <si>
    <t xml:space="preserve">Wild Soybean</t>
  </si>
  <si>
    <t xml:space="preserve">Glycine soja</t>
  </si>
  <si>
    <t xml:space="preserve">soja</t>
  </si>
  <si>
    <t xml:space="preserve">Nicotianoideae</t>
  </si>
  <si>
    <t xml:space="preserve">Nicotianeae</t>
  </si>
  <si>
    <t xml:space="preserve">Tree Cotton</t>
  </si>
  <si>
    <t xml:space="preserve">Malvaceae </t>
  </si>
  <si>
    <t xml:space="preserve">Gossypium</t>
  </si>
  <si>
    <t xml:space="preserve">arboreum</t>
  </si>
  <si>
    <t xml:space="preserve">Amygdaleae</t>
  </si>
  <si>
    <t xml:space="preserve">Upland Cotton</t>
  </si>
  <si>
    <t xml:space="preserve">Malvoideae</t>
  </si>
  <si>
    <t xml:space="preserve">hirsutum</t>
  </si>
  <si>
    <t xml:space="preserve">Peruvian Tree Cotton</t>
  </si>
  <si>
    <t xml:space="preserve">raimondii</t>
  </si>
  <si>
    <t xml:space="preserve">Fagaceae</t>
  </si>
  <si>
    <t xml:space="preserve">Common Sunflower</t>
  </si>
  <si>
    <t xml:space="preserve">Asteroideae</t>
  </si>
  <si>
    <t xml:space="preserve">Heliantheae</t>
  </si>
  <si>
    <t xml:space="preserve">Helianthus</t>
  </si>
  <si>
    <t xml:space="preserve">annuus</t>
  </si>
  <si>
    <t xml:space="preserve">Rubber Tree</t>
  </si>
  <si>
    <t xml:space="preserve">Malpighiales</t>
  </si>
  <si>
    <t xml:space="preserve">Euphorbiaceae </t>
  </si>
  <si>
    <t xml:space="preserve">Crotonoideae</t>
  </si>
  <si>
    <t xml:space="preserve">Micrandreae</t>
  </si>
  <si>
    <t xml:space="preserve">Hevea</t>
  </si>
  <si>
    <t xml:space="preserve">brasiliensis</t>
  </si>
  <si>
    <t xml:space="preserve">Coryphoideae</t>
  </si>
  <si>
    <t xml:space="preserve">Phoeniceae</t>
  </si>
  <si>
    <t xml:space="preserve">Japanese Morning Glory</t>
  </si>
  <si>
    <t xml:space="preserve">Ipomoea</t>
  </si>
  <si>
    <t xml:space="preserve">nil</t>
  </si>
  <si>
    <t xml:space="preserve">Cleomaceae</t>
  </si>
  <si>
    <t xml:space="preserve">Barbados Nut</t>
  </si>
  <si>
    <t xml:space="preserve">Jatropha</t>
  </si>
  <si>
    <t xml:space="preserve">curcas</t>
  </si>
  <si>
    <t xml:space="preserve">English Walnut</t>
  </si>
  <si>
    <t xml:space="preserve">Juglans</t>
  </si>
  <si>
    <t xml:space="preserve">regia</t>
  </si>
  <si>
    <t xml:space="preserve">Garden Lettuce</t>
  </si>
  <si>
    <t xml:space="preserve">Lactuca</t>
  </si>
  <si>
    <t xml:space="preserve">Lycopodiophytina  </t>
  </si>
  <si>
    <t xml:space="preserve">Birdsfoot Trefoil</t>
  </si>
  <si>
    <t xml:space="preserve">japonicus</t>
  </si>
  <si>
    <t xml:space="preserve">Sphaeropleales</t>
  </si>
  <si>
    <t xml:space="preserve">Selenastraceae</t>
  </si>
  <si>
    <t xml:space="preserve">Narrow-leaved Blue Lupine</t>
  </si>
  <si>
    <t xml:space="preserve">Lupinus</t>
  </si>
  <si>
    <t xml:space="preserve">angustifolius</t>
  </si>
  <si>
    <t xml:space="preserve">Apple</t>
  </si>
  <si>
    <t xml:space="preserve">Malus</t>
  </si>
  <si>
    <t xml:space="preserve">domestica</t>
  </si>
  <si>
    <t xml:space="preserve">Cassava</t>
  </si>
  <si>
    <t xml:space="preserve">Manihot</t>
  </si>
  <si>
    <t xml:space="preserve">esculenta</t>
  </si>
  <si>
    <t xml:space="preserve">Barrel Medic</t>
  </si>
  <si>
    <t xml:space="preserve">Medicago</t>
  </si>
  <si>
    <t xml:space="preserve">truncatula</t>
  </si>
  <si>
    <t xml:space="preserve">Marine Green Picoplankton</t>
  </si>
  <si>
    <t xml:space="preserve">Micromonas</t>
  </si>
  <si>
    <t xml:space="preserve">commoda</t>
  </si>
  <si>
    <t xml:space="preserve">Vitaceae </t>
  </si>
  <si>
    <t xml:space="preserve">Viteae</t>
  </si>
  <si>
    <t xml:space="preserve">Tripsacinae</t>
  </si>
  <si>
    <t xml:space="preserve">pusilla</t>
  </si>
  <si>
    <t xml:space="preserve">Volvocaceae</t>
  </si>
  <si>
    <t xml:space="preserve">Bitter Melon</t>
  </si>
  <si>
    <t xml:space="preserve">Momordica</t>
  </si>
  <si>
    <t xml:space="preserve">charantia</t>
  </si>
  <si>
    <t xml:space="preserve">Monoraphidium</t>
  </si>
  <si>
    <t xml:space="preserve">neglectum</t>
  </si>
  <si>
    <t xml:space="preserve">Wild Malaysian Banana</t>
  </si>
  <si>
    <t xml:space="preserve">Musa</t>
  </si>
  <si>
    <t xml:space="preserve">acuminata</t>
  </si>
  <si>
    <t xml:space="preserve">Sacred Lotus</t>
  </si>
  <si>
    <t xml:space="preserve">Ranunculanae </t>
  </si>
  <si>
    <t xml:space="preserve">Nelumbo</t>
  </si>
  <si>
    <t xml:space="preserve">nucifera</t>
  </si>
  <si>
    <t xml:space="preserve">Coyote Tobacco</t>
  </si>
  <si>
    <t xml:space="preserve">Nicotiana</t>
  </si>
  <si>
    <t xml:space="preserve">attenuata</t>
  </si>
  <si>
    <t xml:space="preserve">Woodland Tobacco</t>
  </si>
  <si>
    <t xml:space="preserve">sylvestris</t>
  </si>
  <si>
    <t xml:space="preserve">Cultivated Tobacco</t>
  </si>
  <si>
    <t xml:space="preserve">tabacum</t>
  </si>
  <si>
    <t xml:space="preserve">Yungas Valley Tobacco</t>
  </si>
  <si>
    <t xml:space="preserve">tomentosiformis</t>
  </si>
  <si>
    <t xml:space="preserve">Wild European Olive</t>
  </si>
  <si>
    <t xml:space="preserve">Olea europaea</t>
  </si>
  <si>
    <t xml:space="preserve">Lamiales</t>
  </si>
  <si>
    <t xml:space="preserve">Oleaceae </t>
  </si>
  <si>
    <t xml:space="preserve">Oleeae</t>
  </si>
  <si>
    <t xml:space="preserve">Olea</t>
  </si>
  <si>
    <t xml:space="preserve">europaea</t>
  </si>
  <si>
    <t xml:space="preserve">Malo Sina, Wild Rice</t>
  </si>
  <si>
    <t xml:space="preserve">Oryzoideae</t>
  </si>
  <si>
    <t xml:space="preserve">Oryzeae</t>
  </si>
  <si>
    <t xml:space="preserve">Oryzinae</t>
  </si>
  <si>
    <t xml:space="preserve">Oryza</t>
  </si>
  <si>
    <t xml:space="preserve">brachyantha</t>
  </si>
  <si>
    <t xml:space="preserve">Japanese Rice</t>
  </si>
  <si>
    <t xml:space="preserve">Oryza sativa</t>
  </si>
  <si>
    <t xml:space="preserve">japonica</t>
  </si>
  <si>
    <t xml:space="preserve">Marine Surface-Isolated Green Algae</t>
  </si>
  <si>
    <t xml:space="preserve">Ostreococcus</t>
  </si>
  <si>
    <t xml:space="preserve">lucimarinus</t>
  </si>
  <si>
    <t xml:space="preserve">Andropogoneae</t>
  </si>
  <si>
    <t xml:space="preserve">Marine Light-Polyvalent Green Algae</t>
  </si>
  <si>
    <t xml:space="preserve">tauri</t>
  </si>
  <si>
    <t xml:space="preserve">Vitales  </t>
  </si>
  <si>
    <t xml:space="preserve">Byttnerioideae</t>
  </si>
  <si>
    <t xml:space="preserve">Anserineae</t>
  </si>
  <si>
    <t xml:space="preserve">Opium Poppy</t>
  </si>
  <si>
    <t xml:space="preserve">Ranunculales </t>
  </si>
  <si>
    <t xml:space="preserve">Papaveraceae </t>
  </si>
  <si>
    <t xml:space="preserve">Papaveroideae</t>
  </si>
  <si>
    <t xml:space="preserve">Papaver</t>
  </si>
  <si>
    <t xml:space="preserve">somniferum</t>
  </si>
  <si>
    <t xml:space="preserve">Moth Orchid</t>
  </si>
  <si>
    <t xml:space="preserve">Vandeae</t>
  </si>
  <si>
    <t xml:space="preserve">Aeridinae</t>
  </si>
  <si>
    <t xml:space="preserve">Phalaenopsis</t>
  </si>
  <si>
    <t xml:space="preserve">equestris</t>
  </si>
  <si>
    <t xml:space="preserve">Common Bean</t>
  </si>
  <si>
    <t xml:space="preserve">Phaseolus</t>
  </si>
  <si>
    <t xml:space="preserve">Date Palm</t>
  </si>
  <si>
    <t xml:space="preserve">Phoenix dactylifera</t>
  </si>
  <si>
    <t xml:space="preserve">Phoenix</t>
  </si>
  <si>
    <t xml:space="preserve">dactylifera</t>
  </si>
  <si>
    <t xml:space="preserve">Spreading Earthmoss</t>
  </si>
  <si>
    <t xml:space="preserve">L</t>
  </si>
  <si>
    <t xml:space="preserve">Byrophyta</t>
  </si>
  <si>
    <t xml:space="preserve">Bryophytina</t>
  </si>
  <si>
    <t xml:space="preserve">Funariidae</t>
  </si>
  <si>
    <t xml:space="preserve">Funariales</t>
  </si>
  <si>
    <t xml:space="preserve">Funariaceae</t>
  </si>
  <si>
    <t xml:space="preserve">Physcomitrium</t>
  </si>
  <si>
    <t xml:space="preserve">patens</t>
  </si>
  <si>
    <t xml:space="preserve">Panicoideae</t>
  </si>
  <si>
    <t xml:space="preserve">Paniceae</t>
  </si>
  <si>
    <t xml:space="preserve">Cenchrinae</t>
  </si>
  <si>
    <t xml:space="preserve">Euphrates Poplar</t>
  </si>
  <si>
    <t xml:space="preserve">Salicaceae </t>
  </si>
  <si>
    <t xml:space="preserve">Saliceae</t>
  </si>
  <si>
    <t xml:space="preserve">Populus</t>
  </si>
  <si>
    <t xml:space="preserve">euphratica</t>
  </si>
  <si>
    <t xml:space="preserve">Black Cottonwood</t>
  </si>
  <si>
    <t xml:space="preserve">trichocarpa</t>
  </si>
  <si>
    <t xml:space="preserve">Sweet Cherry</t>
  </si>
  <si>
    <t xml:space="preserve">Prunus</t>
  </si>
  <si>
    <t xml:space="preserve">avium</t>
  </si>
  <si>
    <t xml:space="preserve">Japanese Apricot</t>
  </si>
  <si>
    <t xml:space="preserve">mume</t>
  </si>
  <si>
    <t xml:space="preserve">Peach</t>
  </si>
  <si>
    <t xml:space="preserve">persica</t>
  </si>
  <si>
    <t xml:space="preserve">Chinese White Pear</t>
  </si>
  <si>
    <t xml:space="preserve">Pyrus</t>
  </si>
  <si>
    <t xml:space="preserve">x bretschneideri</t>
  </si>
  <si>
    <t xml:space="preserve">Cork Oak</t>
  </si>
  <si>
    <t xml:space="preserve">Quercus</t>
  </si>
  <si>
    <t xml:space="preserve">suber</t>
  </si>
  <si>
    <t xml:space="preserve">Radish</t>
  </si>
  <si>
    <t xml:space="preserve">Raphanus</t>
  </si>
  <si>
    <t xml:space="preserve">Castor Bean</t>
  </si>
  <si>
    <t xml:space="preserve">Ricinus</t>
  </si>
  <si>
    <t xml:space="preserve">communis</t>
  </si>
  <si>
    <t xml:space="preserve">China Rose</t>
  </si>
  <si>
    <t xml:space="preserve">Rosa</t>
  </si>
  <si>
    <t xml:space="preserve">chinensis</t>
  </si>
  <si>
    <t xml:space="preserve">Spikemoss</t>
  </si>
  <si>
    <t xml:space="preserve">LV</t>
  </si>
  <si>
    <t xml:space="preserve">Selaginella</t>
  </si>
  <si>
    <t xml:space="preserve">moellendorffii</t>
  </si>
  <si>
    <t xml:space="preserve">Pedaliaceae</t>
  </si>
  <si>
    <t xml:space="preserve">Sesamum</t>
  </si>
  <si>
    <t xml:space="preserve">indicum</t>
  </si>
  <si>
    <t xml:space="preserve">Foxtail Millet</t>
  </si>
  <si>
    <t xml:space="preserve">Setaria</t>
  </si>
  <si>
    <t xml:space="preserve">italica</t>
  </si>
  <si>
    <t xml:space="preserve">Tomato</t>
  </si>
  <si>
    <t xml:space="preserve">Solanum</t>
  </si>
  <si>
    <t xml:space="preserve">lycopersicum</t>
  </si>
  <si>
    <t xml:space="preserve">Stress-Tolerant Wild Tomato</t>
  </si>
  <si>
    <t xml:space="preserve">pennellii</t>
  </si>
  <si>
    <t xml:space="preserve">Potato</t>
  </si>
  <si>
    <t xml:space="preserve">tuberosum</t>
  </si>
  <si>
    <t xml:space="preserve">Sorghum</t>
  </si>
  <si>
    <t xml:space="preserve">bicolor</t>
  </si>
  <si>
    <t xml:space="preserve">Spinach</t>
  </si>
  <si>
    <t xml:space="preserve">Spinica</t>
  </si>
  <si>
    <t xml:space="preserve">Spider Flower</t>
  </si>
  <si>
    <t xml:space="preserve">Tarenaya</t>
  </si>
  <si>
    <t xml:space="preserve">hassleriana</t>
  </si>
  <si>
    <t xml:space="preserve">Cacao</t>
  </si>
  <si>
    <t xml:space="preserve">Theobroma</t>
  </si>
  <si>
    <t xml:space="preserve">cacao</t>
  </si>
  <si>
    <t xml:space="preserve">Adzuki Bean</t>
  </si>
  <si>
    <t xml:space="preserve">Vigna</t>
  </si>
  <si>
    <t xml:space="preserve">angularis</t>
  </si>
  <si>
    <t xml:space="preserve">Mung Bean</t>
  </si>
  <si>
    <t xml:space="preserve">radiata</t>
  </si>
  <si>
    <t xml:space="preserve">Cowpea</t>
  </si>
  <si>
    <t xml:space="preserve">Vigna unguiculata</t>
  </si>
  <si>
    <t xml:space="preserve">unguiculata</t>
  </si>
  <si>
    <t xml:space="preserve">Wine Grape</t>
  </si>
  <si>
    <t xml:space="preserve">Vitis</t>
  </si>
  <si>
    <t xml:space="preserve">vinifera</t>
  </si>
  <si>
    <t xml:space="preserve">Fierce Roller</t>
  </si>
  <si>
    <t xml:space="preserve">Volvox carteri</t>
  </si>
  <si>
    <t xml:space="preserve">Volvox</t>
  </si>
  <si>
    <t xml:space="preserve">carteri</t>
  </si>
  <si>
    <t xml:space="preserve">nagariensis</t>
  </si>
  <si>
    <t xml:space="preserve">Maize</t>
  </si>
  <si>
    <t xml:space="preserve">Zea</t>
  </si>
  <si>
    <t xml:space="preserve">mays</t>
  </si>
  <si>
    <t xml:space="preserve">Chinese Date</t>
  </si>
  <si>
    <t xml:space="preserve">Ziziphus</t>
  </si>
  <si>
    <t xml:space="preserve">jujuba</t>
  </si>
  <si>
    <t xml:space="preserve">Common name (or descriptive if no common)</t>
  </si>
  <si>
    <t xml:space="preserve">Aegilops crassa </t>
  </si>
  <si>
    <t xml:space="preserve">Persian goatgrass</t>
  </si>
  <si>
    <t xml:space="preserve">Tracheophyta (vascular)</t>
  </si>
  <si>
    <t xml:space="preserve">Spermophytina (seed)</t>
  </si>
  <si>
    <t xml:space="preserve">Magnoliopsida (flowering)</t>
  </si>
  <si>
    <t xml:space="preserve">Aegilops geniculata </t>
  </si>
  <si>
    <t xml:space="preserve">Ovate goatgrass</t>
  </si>
  <si>
    <t xml:space="preserve">Aegilops neglecta</t>
  </si>
  <si>
    <t xml:space="preserve">Three-awn goat grass</t>
  </si>
  <si>
    <t xml:space="preserve">Aegilops sharonensis </t>
  </si>
  <si>
    <t xml:space="preserve">Sharon goatgrass</t>
  </si>
  <si>
    <t xml:space="preserve">Arabidopsis arenicola</t>
  </si>
  <si>
    <t xml:space="preserve">Arctic rock-cress</t>
  </si>
  <si>
    <t xml:space="preserve">Arabidopsis kamchatica</t>
  </si>
  <si>
    <t xml:space="preserve">Kamchatka rockcress</t>
  </si>
  <si>
    <t xml:space="preserve">Arachis gregoryi </t>
  </si>
  <si>
    <t xml:space="preserve">Peanut relative</t>
  </si>
  <si>
    <t xml:space="preserve">Fabaceae (peas, legumes)</t>
  </si>
  <si>
    <t xml:space="preserve">Arachis hypogaea</t>
  </si>
  <si>
    <t xml:space="preserve">Peanut</t>
  </si>
  <si>
    <t xml:space="preserve">Arachis lutescens</t>
  </si>
  <si>
    <t xml:space="preserve">Arachis major</t>
  </si>
  <si>
    <t xml:space="preserve">Amendoim De Aquidauana (Aquidauana Peanut)</t>
  </si>
  <si>
    <t xml:space="preserve">Arachis villosa</t>
  </si>
  <si>
    <t xml:space="preserve">Arachis williamsii</t>
  </si>
  <si>
    <t xml:space="preserve">Asparagus asparagoides</t>
  </si>
  <si>
    <t xml:space="preserve">Bridal creeper</t>
  </si>
  <si>
    <t xml:space="preserve">Asparagus capensis</t>
  </si>
  <si>
    <t xml:space="preserve">Katdoring (Cat-thorn)</t>
  </si>
  <si>
    <t xml:space="preserve">Asparagus cochinchinensis</t>
  </si>
  <si>
    <t xml:space="preserve">Chinese asparagus</t>
  </si>
  <si>
    <t xml:space="preserve">Asparagus declinatus</t>
  </si>
  <si>
    <t xml:space="preserve">Asparagus fern</t>
  </si>
  <si>
    <t xml:space="preserve">Asparagus maritimus</t>
  </si>
  <si>
    <t xml:space="preserve">Sea asparagus</t>
  </si>
  <si>
    <t xml:space="preserve">Asparagus scandens</t>
  </si>
  <si>
    <t xml:space="preserve">Snakefeather</t>
  </si>
  <si>
    <t xml:space="preserve">Asparagus volubilis</t>
  </si>
  <si>
    <t xml:space="preserve">Steamrolled Asparagus</t>
  </si>
  <si>
    <t xml:space="preserve">Auxenochlorella pyrenoidosa</t>
  </si>
  <si>
    <t xml:space="preserve">Freshwater green alga</t>
  </si>
  <si>
    <t xml:space="preserve">Auxenochlorella symbiontica</t>
  </si>
  <si>
    <t xml:space="preserve">Beta corolliflora</t>
  </si>
  <si>
    <t xml:space="preserve">Beet</t>
  </si>
  <si>
    <t xml:space="preserve">Beta lomatogona</t>
  </si>
  <si>
    <t xml:space="preserve">Beta macrocarpa</t>
  </si>
  <si>
    <t xml:space="preserve">Beta maritima</t>
  </si>
  <si>
    <t xml:space="preserve">Sea beet</t>
  </si>
  <si>
    <t xml:space="preserve">Beta nana</t>
  </si>
  <si>
    <t xml:space="preserve">Brachypodium hybridum</t>
  </si>
  <si>
    <t xml:space="preserve">Small annual grass</t>
  </si>
  <si>
    <t xml:space="preserve">Brachypodium phoenicoides</t>
  </si>
  <si>
    <t xml:space="preserve">Thinleaf false brome </t>
  </si>
  <si>
    <t xml:space="preserve">Brachypodium rupestre</t>
  </si>
  <si>
    <t xml:space="preserve">False brome</t>
  </si>
  <si>
    <t xml:space="preserve">Brachypodium stacei </t>
  </si>
  <si>
    <t xml:space="preserve">Brassica barrelieri</t>
  </si>
  <si>
    <t xml:space="preserve">Broad-leaf herb</t>
  </si>
  <si>
    <t xml:space="preserve">Brassica bourgeaui</t>
  </si>
  <si>
    <t xml:space="preserve">Cross-flowering plant</t>
  </si>
  <si>
    <t xml:space="preserve">Brassica cretica</t>
  </si>
  <si>
    <t xml:space="preserve">Brassica elongata</t>
  </si>
  <si>
    <t xml:space="preserve">Elongated mustard</t>
  </si>
  <si>
    <t xml:space="preserve">Brassica fruticulosa</t>
  </si>
  <si>
    <t xml:space="preserve">Mediterranean cabbage, Twiggy turnip</t>
  </si>
  <si>
    <t xml:space="preserve">Brassica hilarionis </t>
  </si>
  <si>
    <t xml:space="preserve">Sent Hilarion Lahanası</t>
  </si>
  <si>
    <t xml:space="preserve">Brassica rupestris</t>
  </si>
  <si>
    <t xml:space="preserve">Brassica tournefortii</t>
  </si>
  <si>
    <t xml:space="preserve">Wild turnip, Sahara mustard</t>
  </si>
  <si>
    <t xml:space="preserve">Cajanus crassus</t>
  </si>
  <si>
    <t xml:space="preserve">Thick-Stemmed Cajanus </t>
  </si>
  <si>
    <t xml:space="preserve">Cajanus lineatus </t>
  </si>
  <si>
    <t xml:space="preserve">Wild Toor</t>
  </si>
  <si>
    <t xml:space="preserve">Cajanus scarabaeoides </t>
  </si>
  <si>
    <t xml:space="preserve">Showy pigeonpea</t>
  </si>
  <si>
    <t xml:space="preserve">Camelina rumelica</t>
  </si>
  <si>
    <t xml:space="preserve">Graceful false flax</t>
  </si>
  <si>
    <t xml:space="preserve">Capsella grandiflora</t>
  </si>
  <si>
    <t xml:space="preserve">Grand shepherd's-purse</t>
  </si>
  <si>
    <t xml:space="preserve">Capsicum buforum</t>
  </si>
  <si>
    <t xml:space="preserve">Wild Capsicum</t>
  </si>
  <si>
    <t xml:space="preserve">Capsicum cardenasii</t>
  </si>
  <si>
    <t xml:space="preserve">Ulupica Hot Pepper</t>
  </si>
  <si>
    <t xml:space="preserve">Capsicum Chacoense</t>
  </si>
  <si>
    <t xml:space="preserve">CAP 499 Pepper</t>
  </si>
  <si>
    <t xml:space="preserve">Capsicum eshbaughii </t>
  </si>
  <si>
    <t xml:space="preserve">Bolivian wild chile</t>
  </si>
  <si>
    <t xml:space="preserve">Capsicum eximium</t>
  </si>
  <si>
    <t xml:space="preserve">Wild hot pepper</t>
  </si>
  <si>
    <t xml:space="preserve">Capsicum flexuosum</t>
  </si>
  <si>
    <t xml:space="preserve">Hardy Chili</t>
  </si>
  <si>
    <t xml:space="preserve">Capsicum frutescens</t>
  </si>
  <si>
    <t xml:space="preserve">Cayenne pepper</t>
  </si>
  <si>
    <t xml:space="preserve">Capsicum galapagoense</t>
  </si>
  <si>
    <t xml:space="preserve">Galapagos Island Pepper</t>
  </si>
  <si>
    <t xml:space="preserve">Capsicum lanceolatum</t>
  </si>
  <si>
    <t xml:space="preserve">Wild chilli</t>
  </si>
  <si>
    <t xml:space="preserve">Capsicum parvifolium</t>
  </si>
  <si>
    <t xml:space="preserve">Capsicum pereirae</t>
  </si>
  <si>
    <t xml:space="preserve">Capsicum shrub</t>
  </si>
  <si>
    <t xml:space="preserve">Capsicum piuranum</t>
  </si>
  <si>
    <t xml:space="preserve">Andean capsicum</t>
  </si>
  <si>
    <t xml:space="preserve">Capsicum pubescens</t>
  </si>
  <si>
    <t xml:space="preserve">Tree Pepper, Rocoto</t>
  </si>
  <si>
    <t xml:space="preserve">Capsicum tovarii</t>
  </si>
  <si>
    <t xml:space="preserve">Mukuiru</t>
  </si>
  <si>
    <t xml:space="preserve">Chenopodium album</t>
  </si>
  <si>
    <t xml:space="preserve">Fat-hen</t>
  </si>
  <si>
    <t xml:space="preserve">Chenopodium allanii</t>
  </si>
  <si>
    <t xml:space="preserve">Straggling perennial herb</t>
  </si>
  <si>
    <t xml:space="preserve">Chenopodium atrovirens</t>
  </si>
  <si>
    <t xml:space="preserve">Pinyon goosefoot, Dark goosefoot</t>
  </si>
  <si>
    <t xml:space="preserve">Chenopodium auricomum</t>
  </si>
  <si>
    <t xml:space="preserve">Golden goosefoot</t>
  </si>
  <si>
    <t xml:space="preserve">Chenopodium baccatum</t>
  </si>
  <si>
    <t xml:space="preserve">Coastal saltbush</t>
  </si>
  <si>
    <t xml:space="preserve">Chenopodium berlandieri</t>
  </si>
  <si>
    <t xml:space="preserve">Pitseed goosefoot</t>
  </si>
  <si>
    <t xml:space="preserve">Chenopodium candolleanum</t>
  </si>
  <si>
    <t xml:space="preserve">Seaberry saltbush</t>
  </si>
  <si>
    <t xml:space="preserve">Chenopodium cycloides</t>
  </si>
  <si>
    <t xml:space="preserve">Sandhill goosefoot</t>
  </si>
  <si>
    <t xml:space="preserve">Chenopodium desertorum</t>
  </si>
  <si>
    <t xml:space="preserve">Frosted goosefruit</t>
  </si>
  <si>
    <t xml:space="preserve">Chenopodium foggii</t>
  </si>
  <si>
    <t xml:space="preserve">Fogg's goosefoot </t>
  </si>
  <si>
    <t xml:space="preserve">Chenopodium fremontii</t>
  </si>
  <si>
    <t xml:space="preserve">Frémont's goosefoot</t>
  </si>
  <si>
    <t xml:space="preserve">Chenopodium giganteum</t>
  </si>
  <si>
    <t xml:space="preserve">Tree spinach</t>
  </si>
  <si>
    <t xml:space="preserve">Chenopodium hians</t>
  </si>
  <si>
    <t xml:space="preserve">Hians goosefoot</t>
  </si>
  <si>
    <t xml:space="preserve">Chenopodium leptophyllum</t>
  </si>
  <si>
    <t xml:space="preserve">Narrowleaf goosefoot</t>
  </si>
  <si>
    <t xml:space="preserve">Chenopodium neomexicanum</t>
  </si>
  <si>
    <t xml:space="preserve">New Mexico goosefoot.</t>
  </si>
  <si>
    <t xml:space="preserve">Chenopodium nevadense</t>
  </si>
  <si>
    <t xml:space="preserve">Nevada Goosefoot</t>
  </si>
  <si>
    <t xml:space="preserve">Chenopodium nutans</t>
  </si>
  <si>
    <t xml:space="preserve">Climbing saltbush</t>
  </si>
  <si>
    <t xml:space="preserve">Chenopodium oahuense</t>
  </si>
  <si>
    <t xml:space="preserve">Aweoweo</t>
  </si>
  <si>
    <t xml:space="preserve">Chenopodium pallescens</t>
  </si>
  <si>
    <t xml:space="preserve">Slim-Leaf Goosefoot</t>
  </si>
  <si>
    <t xml:space="preserve">Chenopodium pallidicaule</t>
  </si>
  <si>
    <t xml:space="preserve">Cañihua</t>
  </si>
  <si>
    <t xml:space="preserve">Chenopodium parabolicum</t>
  </si>
  <si>
    <t xml:space="preserve">Fragrant saltbush</t>
  </si>
  <si>
    <t xml:space="preserve">Chenopodium pratericola</t>
  </si>
  <si>
    <t xml:space="preserve">Desert goosefoot</t>
  </si>
  <si>
    <t xml:space="preserve">Chenopodium standleyanum</t>
  </si>
  <si>
    <t xml:space="preserve">Woodland Goosefoot</t>
  </si>
  <si>
    <t xml:space="preserve">Chenopodium subglabrum</t>
  </si>
  <si>
    <t xml:space="preserve">Smooth goosefoot</t>
  </si>
  <si>
    <t xml:space="preserve">Chenopodium vulvaria</t>
  </si>
  <si>
    <t xml:space="preserve">Stinking goosefoot</t>
  </si>
  <si>
    <t xml:space="preserve">Chenopodium watsonii</t>
  </si>
  <si>
    <t xml:space="preserve">Watson's goosefoot </t>
  </si>
  <si>
    <t xml:space="preserve">Chondrus canaliculatus</t>
  </si>
  <si>
    <t xml:space="preserve">Chondrus elatus</t>
  </si>
  <si>
    <t xml:space="preserve">Chondrus ocellatus</t>
  </si>
  <si>
    <t xml:space="preserve">Japanese moss</t>
  </si>
  <si>
    <t xml:space="preserve">Chondrus platynus</t>
  </si>
  <si>
    <t xml:space="preserve">Red alga</t>
  </si>
  <si>
    <t xml:space="preserve">Chondrus retortus</t>
  </si>
  <si>
    <t xml:space="preserve">Chondrus yendoi</t>
  </si>
  <si>
    <t xml:space="preserve">Cicer canariense</t>
  </si>
  <si>
    <t xml:space="preserve">Canary Islands legume</t>
  </si>
  <si>
    <t xml:space="preserve">Citrus aurantiifolia</t>
  </si>
  <si>
    <t xml:space="preserve">Key lime</t>
  </si>
  <si>
    <t xml:space="preserve">Citrus aurantium</t>
  </si>
  <si>
    <t xml:space="preserve">Bitter orange</t>
  </si>
  <si>
    <t xml:space="preserve">Citrus hystrix</t>
  </si>
  <si>
    <t xml:space="preserve">Kaffir lime</t>
  </si>
  <si>
    <t xml:space="preserve">Citrus jambhiri</t>
  </si>
  <si>
    <t xml:space="preserve">Rough lemon</t>
  </si>
  <si>
    <t xml:space="preserve">Citrus junos</t>
  </si>
  <si>
    <t xml:space="preserve">Yuzu</t>
  </si>
  <si>
    <t xml:space="preserve">Citrus limon</t>
  </si>
  <si>
    <t xml:space="preserve">Lemon</t>
  </si>
  <si>
    <t xml:space="preserve">Citrus maxima</t>
  </si>
  <si>
    <t xml:space="preserve">Pomelo</t>
  </si>
  <si>
    <t xml:space="preserve">Citrus medica</t>
  </si>
  <si>
    <t xml:space="preserve">Citron</t>
  </si>
  <si>
    <t xml:space="preserve">Citrus natsudaidai</t>
  </si>
  <si>
    <t xml:space="preserve">Natsudaidai orange</t>
  </si>
  <si>
    <t xml:space="preserve">Citrus paradisi</t>
  </si>
  <si>
    <t xml:space="preserve">Grapefruit</t>
  </si>
  <si>
    <t xml:space="preserve">Citrus reticulata</t>
  </si>
  <si>
    <t xml:space="preserve">Tangerine</t>
  </si>
  <si>
    <t xml:space="preserve">Citrus unshiu</t>
  </si>
  <si>
    <t xml:space="preserve">Satsuma mandarin</t>
  </si>
  <si>
    <t xml:space="preserve">Coccomyxa confluens</t>
  </si>
  <si>
    <t xml:space="preserve">Coccomyxa dispar</t>
  </si>
  <si>
    <t xml:space="preserve">Coccomyxa elongata</t>
  </si>
  <si>
    <t xml:space="preserve">Coccomyxa fottii</t>
  </si>
  <si>
    <t xml:space="preserve">Coccomyxa galuniae</t>
  </si>
  <si>
    <t xml:space="preserve">Coccomyxa greatwallensis</t>
  </si>
  <si>
    <t xml:space="preserve">Coccomyxa melkonianii</t>
  </si>
  <si>
    <t xml:space="preserve">Coccomyxa onubensis</t>
  </si>
  <si>
    <t xml:space="preserve">Coccomyxa parasitica</t>
  </si>
  <si>
    <t xml:space="preserve">Coccomyxa polymorpha</t>
  </si>
  <si>
    <t xml:space="preserve">Coccomyxa silvae-gabretae</t>
  </si>
  <si>
    <t xml:space="preserve">Coccomyxa simplex</t>
  </si>
  <si>
    <t xml:space="preserve">Coccomyxa solorinae</t>
  </si>
  <si>
    <t xml:space="preserve">Coccomyxa vinatzeri</t>
  </si>
  <si>
    <t xml:space="preserve">Coccomyxa viridis</t>
  </si>
  <si>
    <t xml:space="preserve">Cucumis africanus</t>
  </si>
  <si>
    <t xml:space="preserve">Wild gherkin</t>
  </si>
  <si>
    <t xml:space="preserve">Cucumis anguria</t>
  </si>
  <si>
    <t xml:space="preserve">Gherkin</t>
  </si>
  <si>
    <t xml:space="preserve">Cucumis dipsaceus</t>
  </si>
  <si>
    <t xml:space="preserve">Hedgehog cucumber</t>
  </si>
  <si>
    <t xml:space="preserve">Cucumis hirsutus</t>
  </si>
  <si>
    <t xml:space="preserve">Herbaceous perennial</t>
  </si>
  <si>
    <t xml:space="preserve">Cucumis humifructus</t>
  </si>
  <si>
    <t xml:space="preserve">Aardvark cucumber</t>
  </si>
  <si>
    <t xml:space="preserve">Cucumis maderaspatanus</t>
  </si>
  <si>
    <t xml:space="preserve">Madras Pea Pumpkin</t>
  </si>
  <si>
    <t xml:space="preserve">Cucumis metuliferus</t>
  </si>
  <si>
    <t xml:space="preserve">Horned melon</t>
  </si>
  <si>
    <t xml:space="preserve">Cucumis myriocarpus</t>
  </si>
  <si>
    <t xml:space="preserve">Prickly paddy melon</t>
  </si>
  <si>
    <t xml:space="preserve">Cucumis ritchiei</t>
  </si>
  <si>
    <t xml:space="preserve">Ritchie Melon</t>
  </si>
  <si>
    <t xml:space="preserve">Cucumis zeyherii</t>
  </si>
  <si>
    <t xml:space="preserve">South African Spiny Cucumber</t>
  </si>
  <si>
    <t xml:space="preserve">Cucurbita argyrosperma</t>
  </si>
  <si>
    <t xml:space="preserve">mixta squash</t>
  </si>
  <si>
    <t xml:space="preserve">Cucurbita cordata</t>
  </si>
  <si>
    <t xml:space="preserve">Cucurbita digitata</t>
  </si>
  <si>
    <t xml:space="preserve">Cucurbita ecuadorensis</t>
  </si>
  <si>
    <t xml:space="preserve">Cucurbita ficifolia</t>
  </si>
  <si>
    <t xml:space="preserve">figleaf gourd</t>
  </si>
  <si>
    <t xml:space="preserve">Cucurbita foetidissima</t>
  </si>
  <si>
    <t xml:space="preserve">Cucurbita hybrid cultivar</t>
  </si>
  <si>
    <t xml:space="preserve">Cucurbita lundelliana</t>
  </si>
  <si>
    <t xml:space="preserve">Cucurbita mixta</t>
  </si>
  <si>
    <t xml:space="preserve">Cucurbita okeechobeensis</t>
  </si>
  <si>
    <t xml:space="preserve">Cucurbita palmata</t>
  </si>
  <si>
    <t xml:space="preserve">Cucurbita pedatifolia</t>
  </si>
  <si>
    <t xml:space="preserve">Cucurbita radicans</t>
  </si>
  <si>
    <t xml:space="preserve">Cynara algarbiensis</t>
  </si>
  <si>
    <t xml:space="preserve">Cynara baetica</t>
  </si>
  <si>
    <t xml:space="preserve">Cynara cornigera</t>
  </si>
  <si>
    <t xml:space="preserve">Cynara cyrenaica</t>
  </si>
  <si>
    <t xml:space="preserve">Cynara humilis</t>
  </si>
  <si>
    <t xml:space="preserve">Cynara makrisii</t>
  </si>
  <si>
    <t xml:space="preserve">Cynara sibthorpiana</t>
  </si>
  <si>
    <t xml:space="preserve">Cynara syriaca</t>
  </si>
  <si>
    <t xml:space="preserve">Cynara tournefortii</t>
  </si>
  <si>
    <t xml:space="preserve">Daucus annuus</t>
  </si>
  <si>
    <t xml:space="preserve">Daucus arcanus</t>
  </si>
  <si>
    <t xml:space="preserve">Daucus aureus</t>
  </si>
  <si>
    <t xml:space="preserve">Daucus biseriatus</t>
  </si>
  <si>
    <t xml:space="preserve">Daucus broteri</t>
  </si>
  <si>
    <t xml:space="preserve">Daucus conchitae</t>
  </si>
  <si>
    <t xml:space="preserve">Daucus crinitus</t>
  </si>
  <si>
    <t xml:space="preserve">Daucus decipiens</t>
  </si>
  <si>
    <t xml:space="preserve">Daucus dellacellae</t>
  </si>
  <si>
    <t xml:space="preserve">Daucus durieua</t>
  </si>
  <si>
    <t xml:space="preserve">Daucus edulis</t>
  </si>
  <si>
    <t xml:space="preserve">Daucus elegans</t>
  </si>
  <si>
    <t xml:space="preserve">Daucus glochidiatus</t>
  </si>
  <si>
    <t xml:space="preserve">Daucus gracilis</t>
  </si>
  <si>
    <t xml:space="preserve">Daucus guttatus</t>
  </si>
  <si>
    <t xml:space="preserve">Daucus incertae sedis</t>
  </si>
  <si>
    <t xml:space="preserve">Daucus incognitus</t>
  </si>
  <si>
    <t xml:space="preserve">Daucus insularis</t>
  </si>
  <si>
    <t xml:space="preserve">Daucus involucratus</t>
  </si>
  <si>
    <t xml:space="preserve">Daucus junceus</t>
  </si>
  <si>
    <t xml:space="preserve">Daucus littoralis</t>
  </si>
  <si>
    <t xml:space="preserve">Daucus mauritii</t>
  </si>
  <si>
    <t xml:space="preserve">Daucus melananthos</t>
  </si>
  <si>
    <t xml:space="preserve">Daucus minusculus</t>
  </si>
  <si>
    <t xml:space="preserve">Daucus mirabilis</t>
  </si>
  <si>
    <t xml:space="preserve">Daucus montanus</t>
  </si>
  <si>
    <t xml:space="preserve">Daucus muricatus</t>
  </si>
  <si>
    <t xml:space="preserve">Daucus pedunculatus</t>
  </si>
  <si>
    <t xml:space="preserve">Daucus pumilus</t>
  </si>
  <si>
    <t xml:space="preserve">Daucus pusillus</t>
  </si>
  <si>
    <t xml:space="preserve">Daucus rouyi</t>
  </si>
  <si>
    <t xml:space="preserve">Daucus sahariensis</t>
  </si>
  <si>
    <t xml:space="preserve">Daucus setifolius</t>
  </si>
  <si>
    <t xml:space="preserve">Daucus setulosus</t>
  </si>
  <si>
    <t xml:space="preserve">Daucus syrticus</t>
  </si>
  <si>
    <t xml:space="preserve">Daucus tenuisectus</t>
  </si>
  <si>
    <t xml:space="preserve">Daucus tenuissimus</t>
  </si>
  <si>
    <t xml:space="preserve">Daucus virgatus</t>
  </si>
  <si>
    <t xml:space="preserve">Dendrobium acutilingue</t>
  </si>
  <si>
    <t xml:space="preserve">Dendrobium aduncum</t>
  </si>
  <si>
    <t xml:space="preserve">Angelfish orchid</t>
  </si>
  <si>
    <t xml:space="preserve">Dendrobium arachnoideum</t>
  </si>
  <si>
    <t xml:space="preserve">Dendrobium chrysotoxum</t>
  </si>
  <si>
    <t xml:space="preserve">Dendrobium delicatum</t>
  </si>
  <si>
    <t xml:space="preserve">Dendrobium denneanum</t>
  </si>
  <si>
    <t xml:space="preserve">Dendrobium densiflorum</t>
  </si>
  <si>
    <t xml:space="preserve">Pineapple orchid</t>
  </si>
  <si>
    <t xml:space="preserve">Dendrobium farmeri</t>
  </si>
  <si>
    <t xml:space="preserve">Farmer's dendrobium</t>
  </si>
  <si>
    <t xml:space="preserve">Dendrobium fimbriatum</t>
  </si>
  <si>
    <t xml:space="preserve">Dendrobium findlayanum</t>
  </si>
  <si>
    <t xml:space="preserve">Findlay's orchid</t>
  </si>
  <si>
    <t xml:space="preserve">Dendrobium kingianum</t>
  </si>
  <si>
    <t xml:space="preserve">Pink rock orchid</t>
  </si>
  <si>
    <t xml:space="preserve">Dendrobium loddigesii</t>
  </si>
  <si>
    <t xml:space="preserve">Dendrobium moniliforme</t>
  </si>
  <si>
    <t xml:space="preserve">Dendrobium moschatum</t>
  </si>
  <si>
    <t xml:space="preserve">Musky-smelling dendrobium</t>
  </si>
  <si>
    <t xml:space="preserve">Dendrobium nobile</t>
  </si>
  <si>
    <t xml:space="preserve">Dendrobium primulinum</t>
  </si>
  <si>
    <t xml:space="preserve">Dendrobium scabrilingue</t>
  </si>
  <si>
    <t xml:space="preserve">Dendrobium taurinum</t>
  </si>
  <si>
    <t xml:space="preserve">Dendrobium taylorii</t>
  </si>
  <si>
    <t xml:space="preserve">Dendrobium thyrsiflorum</t>
  </si>
  <si>
    <t xml:space="preserve">Pinecone-like raceme dendrobium</t>
  </si>
  <si>
    <t xml:space="preserve">Durio acutifolius</t>
  </si>
  <si>
    <t xml:space="preserve">Durio affinis</t>
  </si>
  <si>
    <t xml:space="preserve">Durio beccarianus</t>
  </si>
  <si>
    <t xml:space="preserve">Durio carinatus</t>
  </si>
  <si>
    <t xml:space="preserve">Durio dulcis</t>
  </si>
  <si>
    <t xml:space="preserve">Durio excelsus</t>
  </si>
  <si>
    <t xml:space="preserve">Durio grandiflorus</t>
  </si>
  <si>
    <t xml:space="preserve">Durio graveolens</t>
  </si>
  <si>
    <t xml:space="preserve">Durio griffithii</t>
  </si>
  <si>
    <t xml:space="preserve">Durio kutejensis</t>
  </si>
  <si>
    <t xml:space="preserve">Durio lanceolatus</t>
  </si>
  <si>
    <t xml:space="preserve">Durio lowianus</t>
  </si>
  <si>
    <t xml:space="preserve">Durio oblongus</t>
  </si>
  <si>
    <t xml:space="preserve">Durio oxleyanus</t>
  </si>
  <si>
    <t xml:space="preserve">Durio singaporensis</t>
  </si>
  <si>
    <t xml:space="preserve">Durio tanjungpurensis</t>
  </si>
  <si>
    <t xml:space="preserve">Durio testudinarius</t>
  </si>
  <si>
    <t xml:space="preserve">LAYOUT
Name 
EC numbers
L: Known by lit
K: Predicted by KEGG</t>
  </si>
  <si>
    <t xml:space="preserve">EC Num</t>
  </si>
  <si>
    <t xml:space="preserve">Code</t>
  </si>
  <si>
    <t xml:space="preserve">1.1.1.195</t>
  </si>
  <si>
    <t xml:space="preserve">J0 </t>
  </si>
  <si>
    <t xml:space="preserve">Viridiplantae</t>
  </si>
  <si>
    <r>
      <rPr>
        <b val="true"/>
        <sz val="9"/>
        <color rgb="FF000000"/>
        <rFont val="Source Sans Pro"/>
        <family val="0"/>
        <charset val="1"/>
      </rPr>
      <t xml:space="preserve">Streptophyta
</t>
    </r>
    <r>
      <rPr>
        <sz val="9"/>
        <color rgb="FF000000"/>
        <rFont val="Source Sans Pro"/>
        <family val="0"/>
        <charset val="1"/>
      </rPr>
      <t xml:space="preserve">J0, J6, K5, KC, L1, LA, MF, N2, N7, NA</t>
    </r>
  </si>
  <si>
    <t xml:space="preserve">Tracheophyta</t>
  </si>
  <si>
    <t xml:space="preserve">Spermophytina</t>
  </si>
  <si>
    <r>
      <rPr>
        <b val="true"/>
        <sz val="9"/>
        <color rgb="FF000000"/>
        <rFont val="Source Sans Pro"/>
        <family val="0"/>
        <charset val="1"/>
      </rPr>
      <t xml:space="preserve">Asteranae
</t>
    </r>
    <r>
      <rPr>
        <sz val="9"/>
        <color rgb="FF000000"/>
        <rFont val="Source Sans Pro"/>
        <family val="0"/>
        <charset val="1"/>
      </rPr>
      <t xml:space="preserve">J1, J2, J5, J7, JC, K0, K7, KA, KD, L8, LC, M3
K: BUN, ERD, HCC, KMP, NAR, QUE</t>
    </r>
  </si>
  <si>
    <r>
      <rPr>
        <b val="true"/>
        <sz val="9"/>
        <color rgb="FF000000"/>
        <rFont val="Source Sans Pro"/>
        <family val="0"/>
        <charset val="1"/>
      </rPr>
      <t xml:space="preserve">trichopoda
</t>
    </r>
    <r>
      <rPr>
        <sz val="9"/>
        <color rgb="FF000000"/>
        <rFont val="Source Sans Pro"/>
        <family val="0"/>
        <charset val="1"/>
      </rPr>
      <t xml:space="preserve">K9, KB, KF, M4, MB
L: KXN, EC, ERD, NAR
K:  KXN, HWB, EC</t>
    </r>
  </si>
  <si>
    <t xml:space="preserve">1.1.1.219</t>
  </si>
  <si>
    <t xml:space="preserve">J1 </t>
  </si>
  <si>
    <t xml:space="preserve">Apiales</t>
  </si>
  <si>
    <t xml:space="preserve">Apiaceae</t>
  </si>
  <si>
    <r>
      <rPr>
        <b val="true"/>
        <sz val="9"/>
        <color rgb="FF000000"/>
        <rFont val="Source Sans Pro"/>
        <family val="0"/>
        <charset val="1"/>
      </rPr>
      <t xml:space="preserve">carota
</t>
    </r>
    <r>
      <rPr>
        <sz val="9"/>
        <color rgb="FF000000"/>
        <rFont val="Source Sans Pro"/>
        <family val="0"/>
        <charset val="1"/>
      </rPr>
      <t xml:space="preserve">JA, K9, LF, M1, M8, MB
L: AGI, HWB, KMP, LU2, MYC, NAR, QUE
K:</t>
    </r>
    <r>
      <rPr>
        <b val="true"/>
        <sz val="9"/>
        <color rgb="FF000000"/>
        <rFont val="Source Sans Pro"/>
        <family val="0"/>
        <charset val="1"/>
      </rPr>
      <t xml:space="preserve"> </t>
    </r>
    <r>
      <rPr>
        <sz val="9"/>
        <color rgb="FF000000"/>
        <rFont val="Source Sans Pro"/>
        <family val="0"/>
        <charset val="1"/>
      </rPr>
      <t xml:space="preserve">AGI, HWB, LU2, MYC</t>
    </r>
  </si>
  <si>
    <t xml:space="preserve">1.1.1.234</t>
  </si>
  <si>
    <t xml:space="preserve">J2 </t>
  </si>
  <si>
    <r>
      <rPr>
        <b val="true"/>
        <sz val="9"/>
        <color rgb="FF000000"/>
        <rFont val="Source Sans Pro"/>
        <family val="0"/>
        <charset val="1"/>
      </rPr>
      <t xml:space="preserve">Asteraceae
</t>
    </r>
    <r>
      <rPr>
        <sz val="9"/>
        <color rgb="FF000000"/>
        <rFont val="Source Sans Pro"/>
        <family val="0"/>
        <charset val="1"/>
      </rPr>
      <t xml:space="preserve">JA, K8, M0, M1, M4, MB
K: AGI, LU2</t>
    </r>
  </si>
  <si>
    <r>
      <rPr>
        <b val="true"/>
        <sz val="9"/>
        <color rgb="FF000000"/>
        <rFont val="Source Sans Pro"/>
        <family val="0"/>
        <charset val="1"/>
      </rPr>
      <t xml:space="preserve">cardunculus
</t>
    </r>
    <r>
      <rPr>
        <sz val="9"/>
        <color rgb="FF000000"/>
        <rFont val="Source Sans Pro"/>
        <family val="0"/>
        <charset val="1"/>
      </rPr>
      <t xml:space="preserve">K9, LF, M8
L: AGI, LU2, NAR
K: HWB</t>
    </r>
  </si>
  <si>
    <t xml:space="preserve">1.1.1.348</t>
  </si>
  <si>
    <t xml:space="preserve">J3 </t>
  </si>
  <si>
    <r>
      <rPr>
        <b val="true"/>
        <sz val="9"/>
        <color rgb="FF000000"/>
        <rFont val="Source Sans Pro"/>
        <family val="0"/>
        <charset val="1"/>
      </rPr>
      <t xml:space="preserve">annus
</t>
    </r>
    <r>
      <rPr>
        <sz val="9"/>
        <color rgb="FF000000"/>
        <rFont val="Source Sans Pro"/>
        <family val="0"/>
        <charset val="1"/>
      </rPr>
      <t xml:space="preserve">K9, KB
K: KXN, HWB</t>
    </r>
  </si>
  <si>
    <t xml:space="preserve">1.11.1.21</t>
  </si>
  <si>
    <t xml:space="preserve">J4 </t>
  </si>
  <si>
    <r>
      <rPr>
        <b val="true"/>
        <sz val="9"/>
        <color rgb="FF000000"/>
        <rFont val="Source Sans Pro"/>
        <family val="0"/>
        <charset val="1"/>
      </rPr>
      <t xml:space="preserve">sativa
</t>
    </r>
    <r>
      <rPr>
        <sz val="9"/>
        <color rgb="FF000000"/>
        <rFont val="Source Sans Pro"/>
        <family val="0"/>
        <charset val="1"/>
      </rPr>
      <t xml:space="preserve">L: AGI, KMP</t>
    </r>
  </si>
  <si>
    <t xml:space="preserve">1.11.1.27</t>
  </si>
  <si>
    <t xml:space="preserve">J5 </t>
  </si>
  <si>
    <r>
      <rPr>
        <b val="true"/>
        <sz val="9"/>
        <color rgb="FF000000"/>
        <rFont val="Source Sans Pro"/>
        <family val="0"/>
        <charset val="1"/>
      </rPr>
      <t xml:space="preserve">Lamiales
</t>
    </r>
    <r>
      <rPr>
        <sz val="9"/>
        <color rgb="FF000000"/>
        <rFont val="Source Sans Pro"/>
        <family val="0"/>
        <charset val="1"/>
      </rPr>
      <t xml:space="preserve">K3, K4, K8, K9, LF, M0, M1, M4, M8, MB, MD
L: KXN
K: AGI, HWB</t>
    </r>
  </si>
  <si>
    <t xml:space="preserve">Oleaceae</t>
  </si>
  <si>
    <r>
      <rPr>
        <b val="true"/>
        <sz val="9"/>
        <color rgb="FF000000"/>
        <rFont val="Source Sans Pro"/>
        <family val="0"/>
        <charset val="1"/>
      </rPr>
      <t xml:space="preserve">europaea
</t>
    </r>
    <r>
      <rPr>
        <sz val="9"/>
        <color rgb="FF000000"/>
        <rFont val="Source Sans Pro"/>
        <family val="0"/>
        <charset val="1"/>
      </rPr>
      <t xml:space="preserve">KB
L: AGI, LU2, NAR
K: KXN</t>
    </r>
  </si>
  <si>
    <t xml:space="preserve">1.11.1.7</t>
  </si>
  <si>
    <t xml:space="preserve">J6 </t>
  </si>
  <si>
    <r>
      <rPr>
        <b val="true"/>
        <sz val="9"/>
        <color rgb="FF000000"/>
        <rFont val="Source Sans Pro"/>
        <family val="0"/>
        <charset val="1"/>
      </rPr>
      <t xml:space="preserve">indicum
</t>
    </r>
    <r>
      <rPr>
        <sz val="9"/>
        <color rgb="FF000000"/>
        <rFont val="Source Sans Pro"/>
        <family val="0"/>
        <charset val="1"/>
      </rPr>
      <t xml:space="preserve">LB
L: EC</t>
    </r>
  </si>
  <si>
    <t xml:space="preserve">1.14.-.-</t>
  </si>
  <si>
    <t xml:space="preserve">J7 </t>
  </si>
  <si>
    <r>
      <rPr>
        <b val="true"/>
        <sz val="9"/>
        <color rgb="FF000000"/>
        <rFont val="Source Sans Pro"/>
        <family val="0"/>
        <charset val="1"/>
      </rPr>
      <t xml:space="preserve">Solanales
</t>
    </r>
    <r>
      <rPr>
        <sz val="9"/>
        <color rgb="FF000000"/>
        <rFont val="Source Sans Pro"/>
        <family val="0"/>
        <charset val="1"/>
      </rPr>
      <t xml:space="preserve">JA, K3, K4, K9, M0, M1, M4
K: HWB</t>
    </r>
  </si>
  <si>
    <r>
      <rPr>
        <b val="true"/>
        <sz val="9"/>
        <color rgb="FF000000"/>
        <rFont val="Source Sans Pro"/>
        <family val="0"/>
        <charset val="1"/>
      </rPr>
      <t xml:space="preserve">nil
</t>
    </r>
    <r>
      <rPr>
        <sz val="9"/>
        <color rgb="FF000000"/>
        <rFont val="Source Sans Pro"/>
        <family val="0"/>
        <charset val="1"/>
      </rPr>
      <t xml:space="preserve">JB, M9, MD</t>
    </r>
  </si>
  <si>
    <t xml:space="preserve">1.14.11.19</t>
  </si>
  <si>
    <t xml:space="preserve">J8 </t>
  </si>
  <si>
    <r>
      <rPr>
        <b val="true"/>
        <sz val="9"/>
        <color rgb="FF000000"/>
        <rFont val="Source Sans Pro"/>
        <family val="0"/>
        <charset val="1"/>
      </rPr>
      <t xml:space="preserve">Solanaceae
</t>
    </r>
    <r>
      <rPr>
        <sz val="9"/>
        <color rgb="FF000000"/>
        <rFont val="Source Sans Pro"/>
        <family val="0"/>
        <charset val="1"/>
      </rPr>
      <t xml:space="preserve">JF</t>
    </r>
  </si>
  <si>
    <r>
      <rPr>
        <b val="true"/>
        <sz val="9"/>
        <color rgb="FF000000"/>
        <rFont val="Source Sans Pro"/>
        <family val="0"/>
        <charset val="1"/>
      </rPr>
      <t xml:space="preserve">annum
</t>
    </r>
    <r>
      <rPr>
        <sz val="9"/>
        <color rgb="FF000000"/>
        <rFont val="Source Sans Pro"/>
        <family val="0"/>
        <charset val="1"/>
      </rPr>
      <t xml:space="preserve">LF, MD
L: KXN, HWB, EC, KMP, LU2, MYC, NAR, QUE
K: MYC</t>
    </r>
  </si>
  <si>
    <t xml:space="preserve">1.14.11.23</t>
  </si>
  <si>
    <t xml:space="preserve">J9 </t>
  </si>
  <si>
    <r>
      <rPr>
        <b val="true"/>
        <sz val="9"/>
        <color rgb="FF000000"/>
        <rFont val="Source Sans Pro"/>
        <family val="0"/>
        <charset val="1"/>
      </rPr>
      <t xml:space="preserve">Nicotiana
</t>
    </r>
    <r>
      <rPr>
        <sz val="9"/>
        <color rgb="FF000000"/>
        <rFont val="Source Sans Pro"/>
        <family val="0"/>
        <charset val="1"/>
      </rPr>
      <t xml:space="preserve">KB, KF
K: KXN, EC, EGT, GC, MYC</t>
    </r>
  </si>
  <si>
    <r>
      <rPr>
        <b val="true"/>
        <sz val="9"/>
        <color rgb="FF000000"/>
        <rFont val="Source Sans Pro"/>
        <family val="0"/>
        <charset val="1"/>
      </rPr>
      <t xml:space="preserve">attenuata
</t>
    </r>
    <r>
      <rPr>
        <sz val="9"/>
        <color rgb="FF000000"/>
        <rFont val="Source Sans Pro"/>
        <family val="0"/>
        <charset val="1"/>
      </rPr>
      <t xml:space="preserve">LF, M8</t>
    </r>
  </si>
  <si>
    <t xml:space="preserve">1.14.11.61</t>
  </si>
  <si>
    <t xml:space="preserve">JA </t>
  </si>
  <si>
    <r>
      <rPr>
        <b val="true"/>
        <sz val="9"/>
        <color rgb="FF000000"/>
        <rFont val="Source Sans Pro"/>
        <family val="0"/>
        <charset val="1"/>
      </rPr>
      <t xml:space="preserve">sylvestris
</t>
    </r>
    <r>
      <rPr>
        <sz val="9"/>
        <color rgb="FF000000"/>
        <rFont val="Source Sans Pro"/>
        <family val="0"/>
        <charset val="1"/>
      </rPr>
      <t xml:space="preserve">L: EC</t>
    </r>
  </si>
  <si>
    <t xml:space="preserve">1.14.11.62</t>
  </si>
  <si>
    <t xml:space="preserve">JB </t>
  </si>
  <si>
    <r>
      <rPr>
        <b val="true"/>
        <sz val="9"/>
        <color rgb="FF000000"/>
        <rFont val="Source Sans Pro"/>
        <family val="0"/>
        <charset val="1"/>
      </rPr>
      <t xml:space="preserve">tabacum
</t>
    </r>
    <r>
      <rPr>
        <sz val="9"/>
        <color rgb="FF000000"/>
        <rFont val="Source Sans Pro"/>
        <family val="0"/>
        <charset val="1"/>
      </rPr>
      <t xml:space="preserve">LF, M8
L: KXN, EC</t>
    </r>
  </si>
  <si>
    <t xml:space="preserve">1.14.11.9</t>
  </si>
  <si>
    <t xml:space="preserve">JC </t>
  </si>
  <si>
    <t xml:space="preserve">1.14.13.-</t>
  </si>
  <si>
    <t xml:space="preserve">JD </t>
  </si>
  <si>
    <r>
      <rPr>
        <b val="true"/>
        <sz val="9"/>
        <color rgb="FF000000"/>
        <rFont val="Source Sans Pro"/>
        <family val="0"/>
        <charset val="1"/>
      </rPr>
      <t xml:space="preserve">Solanum
</t>
    </r>
    <r>
      <rPr>
        <sz val="9"/>
        <color rgb="FF000000"/>
        <rFont val="Source Sans Pro"/>
        <family val="0"/>
        <charset val="1"/>
      </rPr>
      <t xml:space="preserve">KF, MD
K: EC, EGT, MYC</t>
    </r>
  </si>
  <si>
    <r>
      <rPr>
        <b val="true"/>
        <sz val="9"/>
        <color rgb="FF000000"/>
        <rFont val="Source Sans Pro"/>
        <family val="0"/>
        <charset val="1"/>
      </rPr>
      <t xml:space="preserve">lycopersicum
</t>
    </r>
    <r>
      <rPr>
        <sz val="9"/>
        <color rgb="FF000000"/>
        <rFont val="Source Sans Pro"/>
        <family val="0"/>
        <charset val="1"/>
      </rPr>
      <t xml:space="preserve">M6
L: KMP</t>
    </r>
  </si>
  <si>
    <t xml:space="preserve">1.14.13.21</t>
  </si>
  <si>
    <t xml:space="preserve">JE </t>
  </si>
  <si>
    <r>
      <rPr>
        <b val="true"/>
        <sz val="9"/>
        <color rgb="FF000000"/>
        <rFont val="Source Sans Pro"/>
        <family val="0"/>
        <charset val="1"/>
      </rPr>
      <t xml:space="preserve">pennellii
</t>
    </r>
    <r>
      <rPr>
        <sz val="9"/>
        <color rgb="FF000000"/>
        <rFont val="Source Sans Pro"/>
        <family val="0"/>
        <charset val="1"/>
      </rPr>
      <t xml:space="preserve">KB
K: KXN, GC</t>
    </r>
  </si>
  <si>
    <t xml:space="preserve">1.14.14.81</t>
  </si>
  <si>
    <t xml:space="preserve">JF </t>
  </si>
  <si>
    <r>
      <rPr>
        <b val="true"/>
        <sz val="9"/>
        <color rgb="FF000000"/>
        <rFont val="Source Sans Pro"/>
        <family val="0"/>
        <charset val="1"/>
      </rPr>
      <t xml:space="preserve">tubersome
</t>
    </r>
    <r>
      <rPr>
        <sz val="9"/>
        <color rgb="FF000000"/>
        <rFont val="Source Sans Pro"/>
        <family val="0"/>
        <charset val="1"/>
      </rPr>
      <t xml:space="preserve">KB, LF, M6, M8
L: EC, HWB, EC, KMP, NAR, QUE
K: KXN, GC</t>
    </r>
  </si>
  <si>
    <t xml:space="preserve">1.14.14.82</t>
  </si>
  <si>
    <t xml:space="preserve">K0 </t>
  </si>
  <si>
    <t xml:space="preserve">Caryophyllales </t>
  </si>
  <si>
    <r>
      <rPr>
        <b val="true"/>
        <sz val="9"/>
        <color rgb="FF000000"/>
        <rFont val="Source Sans Pro"/>
        <family val="0"/>
        <charset val="1"/>
      </rPr>
      <t xml:space="preserve">Amaranthaceae
</t>
    </r>
    <r>
      <rPr>
        <sz val="9"/>
        <color rgb="FF000000"/>
        <rFont val="Source Sans Pro"/>
        <family val="0"/>
        <charset val="1"/>
      </rPr>
      <t xml:space="preserve">J1, J2, J5, J7, JA, JC, K0, K7, K9, KA, KD,L8, LC, LF, M0, M1, M3, M4, M8, MB, MD
L: KXN KMP LU2 QUE
K: BUN, KXN, HWB, ERD, HCC, KMP, NAR, QUE</t>
    </r>
  </si>
  <si>
    <r>
      <rPr>
        <b val="true"/>
        <sz val="9"/>
        <color rgb="FF000000"/>
        <rFont val="Source Sans Pro"/>
        <family val="0"/>
        <charset val="1"/>
      </rPr>
      <t xml:space="preserve">vulgaris
</t>
    </r>
    <r>
      <rPr>
        <sz val="9"/>
        <color rgb="FF000000"/>
        <rFont val="Source Sans Pro"/>
        <family val="0"/>
        <charset val="1"/>
      </rPr>
      <t xml:space="preserve">KF</t>
    </r>
  </si>
  <si>
    <t xml:space="preserve">1.14.14.87</t>
  </si>
  <si>
    <t xml:space="preserve">K1 </t>
  </si>
  <si>
    <t xml:space="preserve">1.14.14.88</t>
  </si>
  <si>
    <t xml:space="preserve">K2 </t>
  </si>
  <si>
    <r>
      <rPr>
        <b val="true"/>
        <sz val="9"/>
        <color rgb="FF000000"/>
        <rFont val="Source Sans Pro"/>
        <family val="0"/>
        <charset val="1"/>
      </rPr>
      <t xml:space="preserve">Lilianae
</t>
    </r>
    <r>
      <rPr>
        <sz val="9"/>
        <color rgb="FF000000"/>
        <rFont val="Source Sans Pro"/>
        <family val="0"/>
        <charset val="1"/>
      </rPr>
      <t xml:space="preserve">J1, J2, J7, K0, K7,  LC, M1, MB</t>
    </r>
  </si>
  <si>
    <r>
      <rPr>
        <b val="true"/>
        <sz val="9"/>
        <color rgb="FF000000"/>
        <rFont val="Source Sans Pro"/>
        <family val="0"/>
        <charset val="1"/>
      </rPr>
      <t xml:space="preserve">Arecaceae
</t>
    </r>
    <r>
      <rPr>
        <sz val="9"/>
        <color rgb="FF000000"/>
        <rFont val="Source Sans Pro"/>
        <family val="0"/>
        <charset val="1"/>
      </rPr>
      <t xml:space="preserve">J5, JC, JF, K9, KA, KD, KF, L8, LF, M3, M4</t>
    </r>
  </si>
  <si>
    <t xml:space="preserve">1.14.14.89</t>
  </si>
  <si>
    <t xml:space="preserve">K3 </t>
  </si>
  <si>
    <t xml:space="preserve">1.14.14.90</t>
  </si>
  <si>
    <t xml:space="preserve">K4 </t>
  </si>
  <si>
    <r>
      <rPr>
        <b val="true"/>
        <sz val="9"/>
        <color rgb="FF000000"/>
        <rFont val="Source Sans Pro"/>
        <family val="0"/>
        <charset val="1"/>
      </rPr>
      <t xml:space="preserve">Asparagales
</t>
    </r>
    <r>
      <rPr>
        <sz val="9"/>
        <color rgb="FF000000"/>
        <rFont val="Source Sans Pro"/>
        <family val="0"/>
        <charset val="1"/>
      </rPr>
      <t xml:space="preserve">JC, K9, KA, KD, L8, M3, M4</t>
    </r>
  </si>
  <si>
    <r>
      <rPr>
        <b val="true"/>
        <sz val="9"/>
        <color rgb="FF000000"/>
        <rFont val="Source Sans Pro"/>
        <family val="0"/>
        <charset val="1"/>
      </rPr>
      <t xml:space="preserve">officinalis
</t>
    </r>
    <r>
      <rPr>
        <sz val="9"/>
        <color rgb="FF000000"/>
        <rFont val="Source Sans Pro"/>
        <family val="0"/>
        <charset val="1"/>
      </rPr>
      <t xml:space="preserve">J5, KF, LF</t>
    </r>
  </si>
  <si>
    <t xml:space="preserve">1.14.14.91</t>
  </si>
  <si>
    <t xml:space="preserve">K5 </t>
  </si>
  <si>
    <r>
      <rPr>
        <b val="true"/>
        <sz val="9"/>
        <color rgb="FF000000"/>
        <rFont val="Source Sans Pro"/>
        <family val="0"/>
        <charset val="1"/>
      </rPr>
      <t xml:space="preserve">Orchidaceae
</t>
    </r>
    <r>
      <rPr>
        <sz val="9"/>
        <color rgb="FF000000"/>
        <rFont val="Source Sans Pro"/>
        <family val="0"/>
        <charset val="1"/>
      </rPr>
      <t xml:space="preserve">JF</t>
    </r>
  </si>
  <si>
    <t xml:space="preserve">1.14.14.93</t>
  </si>
  <si>
    <t xml:space="preserve">K6 </t>
  </si>
  <si>
    <t xml:space="preserve">1.14.14.96</t>
  </si>
  <si>
    <t xml:space="preserve">K7 </t>
  </si>
  <si>
    <t xml:space="preserve">Caryophyllales</t>
  </si>
  <si>
    <r>
      <rPr>
        <b val="true"/>
        <sz val="9"/>
        <color rgb="FF000000"/>
        <rFont val="Source Sans Pro"/>
        <family val="0"/>
        <charset val="1"/>
      </rPr>
      <t xml:space="preserve">quinoa
</t>
    </r>
    <r>
      <rPr>
        <sz val="9"/>
        <color rgb="FF000000"/>
        <rFont val="Source Sans Pro"/>
        <family val="0"/>
        <charset val="1"/>
      </rPr>
      <t xml:space="preserve">J5, K9, KA, KD, KF, L8, LF, M0, M3, M4, M8, MD</t>
    </r>
  </si>
  <si>
    <t xml:space="preserve">1.14.19.76</t>
  </si>
  <si>
    <t xml:space="preserve">K8 </t>
  </si>
  <si>
    <r>
      <rPr>
        <b val="true"/>
        <sz val="9"/>
        <color rgb="FF000000"/>
        <rFont val="Source Sans Pro"/>
        <family val="0"/>
        <charset val="1"/>
      </rPr>
      <t xml:space="preserve">Poaceae
</t>
    </r>
    <r>
      <rPr>
        <sz val="9"/>
        <color rgb="FF000000"/>
        <rFont val="Source Sans Pro"/>
        <family val="0"/>
        <charset val="1"/>
      </rPr>
      <t xml:space="preserve">J5, JF, K8, KD, KF, LF, M4, N8</t>
    </r>
  </si>
  <si>
    <r>
      <rPr>
        <b val="true"/>
        <sz val="9"/>
        <color rgb="FF000000"/>
        <rFont val="Source Sans Pro"/>
        <family val="0"/>
        <charset val="1"/>
      </rPr>
      <t xml:space="preserve">tauschii
</t>
    </r>
    <r>
      <rPr>
        <sz val="9"/>
        <color rgb="FF000000"/>
        <rFont val="Source Sans Pro"/>
        <family val="0"/>
        <charset val="1"/>
      </rPr>
      <t xml:space="preserve">JC, K9, KA, M3</t>
    </r>
  </si>
  <si>
    <t xml:space="preserve">1.14.20.4</t>
  </si>
  <si>
    <t xml:space="preserve">K9 </t>
  </si>
  <si>
    <r>
      <rPr>
        <b val="true"/>
        <sz val="9"/>
        <color rgb="FF000000"/>
        <rFont val="Source Sans Pro"/>
        <family val="0"/>
        <charset val="1"/>
      </rPr>
      <t xml:space="preserve">distachyon
</t>
    </r>
    <r>
      <rPr>
        <sz val="9"/>
        <color rgb="FF000000"/>
        <rFont val="Source Sans Pro"/>
        <family val="0"/>
        <charset val="1"/>
      </rPr>
      <t xml:space="preserve">KA, LD, M3, N4</t>
    </r>
  </si>
  <si>
    <t xml:space="preserve">1.14.20.6</t>
  </si>
  <si>
    <t xml:space="preserve">KA </t>
  </si>
  <si>
    <r>
      <rPr>
        <b val="true"/>
        <sz val="9"/>
        <color rgb="FF000000"/>
        <rFont val="Source Sans Pro"/>
        <family val="0"/>
        <charset val="1"/>
      </rPr>
      <t xml:space="preserve">Oryza
</t>
    </r>
    <r>
      <rPr>
        <sz val="9"/>
        <color rgb="FF000000"/>
        <rFont val="Source Sans Pro"/>
        <family val="0"/>
        <charset val="1"/>
      </rPr>
      <t xml:space="preserve">JC, K9</t>
    </r>
  </si>
  <si>
    <r>
      <rPr>
        <b val="true"/>
        <sz val="9"/>
        <color rgb="FF000000"/>
        <rFont val="Source Sans Pro"/>
        <family val="0"/>
        <charset val="1"/>
      </rPr>
      <t xml:space="preserve">brachyantha
</t>
    </r>
    <r>
      <rPr>
        <sz val="9"/>
        <color rgb="FF000000"/>
        <rFont val="Source Sans Pro"/>
        <family val="0"/>
        <charset val="1"/>
      </rPr>
      <t xml:space="preserve">M3</t>
    </r>
  </si>
  <si>
    <t xml:space="preserve">1.17.1.3</t>
  </si>
  <si>
    <t xml:space="preserve">KB </t>
  </si>
  <si>
    <r>
      <rPr>
        <b val="true"/>
        <sz val="9"/>
        <color rgb="FF000000"/>
        <rFont val="Source Sans Pro"/>
        <family val="0"/>
        <charset val="1"/>
      </rPr>
      <t xml:space="preserve">sativa
</t>
    </r>
    <r>
      <rPr>
        <sz val="9"/>
        <color rgb="FF000000"/>
        <rFont val="Source Sans Pro"/>
        <family val="0"/>
        <charset val="1"/>
      </rPr>
      <t xml:space="preserve">J8, J9, JE, KA, L5, L8, MC, N0, N1, N3, N9</t>
    </r>
  </si>
  <si>
    <t xml:space="preserve">1.2.1.44</t>
  </si>
  <si>
    <t xml:space="preserve">KC </t>
  </si>
  <si>
    <r>
      <rPr>
        <b val="true"/>
        <sz val="9"/>
        <color rgb="FF000000"/>
        <rFont val="Source Sans Pro"/>
        <family val="0"/>
        <charset val="1"/>
      </rPr>
      <t xml:space="preserve">italica
</t>
    </r>
    <r>
      <rPr>
        <sz val="9"/>
        <color rgb="FF000000"/>
        <rFont val="Source Sans Pro"/>
        <family val="0"/>
        <charset val="1"/>
      </rPr>
      <t xml:space="preserve">JC, K9, KA</t>
    </r>
  </si>
  <si>
    <t xml:space="preserve">1.2.1.68</t>
  </si>
  <si>
    <t xml:space="preserve">KD </t>
  </si>
  <si>
    <r>
      <rPr>
        <b val="true"/>
        <sz val="9"/>
        <color rgb="FF000000"/>
        <rFont val="Source Sans Pro"/>
        <family val="0"/>
        <charset val="1"/>
      </rPr>
      <t xml:space="preserve">bicolor
</t>
    </r>
    <r>
      <rPr>
        <sz val="9"/>
        <color rgb="FF000000"/>
        <rFont val="Source Sans Pro"/>
        <family val="0"/>
        <charset val="1"/>
      </rPr>
      <t xml:space="preserve">K9, KA, L5, M3</t>
    </r>
  </si>
  <si>
    <t xml:space="preserve">1.23.1.-</t>
  </si>
  <si>
    <t xml:space="preserve">KE </t>
  </si>
  <si>
    <r>
      <rPr>
        <b val="true"/>
        <sz val="9"/>
        <color rgb="FF000000"/>
        <rFont val="Source Sans Pro"/>
        <family val="0"/>
        <charset val="1"/>
      </rPr>
      <t xml:space="preserve">mays
</t>
    </r>
    <r>
      <rPr>
        <sz val="9"/>
        <color rgb="FF000000"/>
        <rFont val="Source Sans Pro"/>
        <family val="0"/>
        <charset val="1"/>
      </rPr>
      <t xml:space="preserve">JC, K9, KA, L5</t>
    </r>
  </si>
  <si>
    <t xml:space="preserve">1.3.1.77</t>
  </si>
  <si>
    <t xml:space="preserve">KF </t>
  </si>
  <si>
    <t xml:space="preserve">Vitales</t>
  </si>
  <si>
    <t xml:space="preserve">Vitaceae</t>
  </si>
  <si>
    <r>
      <rPr>
        <b val="true"/>
        <sz val="9"/>
        <color rgb="FF000000"/>
        <rFont val="Source Sans Pro"/>
        <family val="0"/>
        <charset val="1"/>
      </rPr>
      <t xml:space="preserve">vinifera
</t>
    </r>
    <r>
      <rPr>
        <sz val="9"/>
        <color rgb="FF000000"/>
        <rFont val="Source Sans Pro"/>
        <family val="0"/>
        <charset val="1"/>
      </rPr>
      <t xml:space="preserve">J5, JA, JC, JF, K3, K4, K9, KA, L6, L8, M0, M3, M7</t>
    </r>
  </si>
  <si>
    <t xml:space="preserve">2.1.1.-</t>
  </si>
  <si>
    <t xml:space="preserve">L0 </t>
  </si>
  <si>
    <t xml:space="preserve">Proteanae</t>
  </si>
  <si>
    <t xml:space="preserve">Musaceae </t>
  </si>
  <si>
    <r>
      <rPr>
        <b val="true"/>
        <sz val="9"/>
        <color rgb="FF000000"/>
        <rFont val="Source Sans Pro"/>
        <family val="0"/>
        <charset val="1"/>
      </rPr>
      <t xml:space="preserve">acuminata
</t>
    </r>
    <r>
      <rPr>
        <sz val="9"/>
        <color rgb="FF000000"/>
        <rFont val="Source Sans Pro"/>
        <family val="0"/>
        <charset val="1"/>
      </rPr>
      <t xml:space="preserve">J1, J2, J5, J7, JC, JF, K0, K7, K9, KA,  KD, KF, L8,LC, LF, M1,M3, M4, MB</t>
    </r>
  </si>
  <si>
    <t xml:space="preserve">2.1.1.104</t>
  </si>
  <si>
    <t xml:space="preserve">L1 </t>
  </si>
  <si>
    <t xml:space="preserve">Ranunculanae</t>
  </si>
  <si>
    <t xml:space="preserve">Proteales</t>
  </si>
  <si>
    <t xml:space="preserve">Nelumbonaceae</t>
  </si>
  <si>
    <r>
      <rPr>
        <b val="true"/>
        <sz val="9"/>
        <color rgb="FF000000"/>
        <rFont val="Source Sans Pro"/>
        <family val="0"/>
        <charset val="1"/>
      </rPr>
      <t xml:space="preserve">nucifera
</t>
    </r>
    <r>
      <rPr>
        <sz val="9"/>
        <color rgb="FF000000"/>
        <rFont val="Source Sans Pro"/>
        <family val="0"/>
        <charset val="1"/>
      </rPr>
      <t xml:space="preserve">J1, J2, J5, J7, JA, JC, JF, K0, K7, K9, KA,  KD, KF, L8, LC, LF, M1, M8, MB</t>
    </r>
  </si>
  <si>
    <t xml:space="preserve">2.1.1.150</t>
  </si>
  <si>
    <t xml:space="preserve">L2 </t>
  </si>
  <si>
    <r>
      <rPr>
        <b val="true"/>
        <sz val="9"/>
        <color rgb="FF000000"/>
        <rFont val="Source Sans Pro"/>
        <family val="0"/>
        <charset val="1"/>
      </rPr>
      <t xml:space="preserve">Rosanae
</t>
    </r>
    <r>
      <rPr>
        <sz val="9"/>
        <color rgb="FF000000"/>
        <rFont val="Source Sans Pro"/>
        <family val="0"/>
        <charset val="1"/>
      </rPr>
      <t xml:space="preserve">J5, KA,  KD, L8</t>
    </r>
  </si>
  <si>
    <r>
      <rPr>
        <b val="true"/>
        <sz val="9"/>
        <color rgb="FF000000"/>
        <rFont val="Source Sans Pro"/>
        <family val="0"/>
        <charset val="1"/>
      </rPr>
      <t xml:space="preserve">Brassicales
</t>
    </r>
    <r>
      <rPr>
        <sz val="9"/>
        <color rgb="FF000000"/>
        <rFont val="Source Sans Pro"/>
        <family val="0"/>
        <charset val="1"/>
      </rPr>
      <t xml:space="preserve">J7, JC, K7, K9, KF, M0</t>
    </r>
  </si>
  <si>
    <r>
      <rPr>
        <b val="true"/>
        <sz val="9"/>
        <color rgb="FF000000"/>
        <rFont val="Source Sans Pro"/>
        <family val="0"/>
        <charset val="1"/>
      </rPr>
      <t xml:space="preserve">Brassicaceae
</t>
    </r>
    <r>
      <rPr>
        <sz val="9"/>
        <color rgb="FF000000"/>
        <rFont val="Source Sans Pro"/>
        <family val="0"/>
        <charset val="1"/>
      </rPr>
      <t xml:space="preserve">J1, J2, JA, JD, K0,  KD</t>
    </r>
  </si>
  <si>
    <r>
      <rPr>
        <b val="true"/>
        <sz val="9"/>
        <color rgb="FF000000"/>
        <rFont val="Source Sans Pro"/>
        <family val="0"/>
        <charset val="1"/>
      </rPr>
      <t xml:space="preserve">Arabidopsis
</t>
    </r>
    <r>
      <rPr>
        <sz val="9"/>
        <color rgb="FF000000"/>
        <rFont val="Source Sans Pro"/>
        <family val="0"/>
        <charset val="1"/>
      </rPr>
      <t xml:space="preserve">LC, LE, MD, N4</t>
    </r>
  </si>
  <si>
    <t xml:space="preserve">2.1.1.212</t>
  </si>
  <si>
    <t xml:space="preserve">L3 </t>
  </si>
  <si>
    <r>
      <rPr>
        <b val="true"/>
        <sz val="9"/>
        <color rgb="FF000000"/>
        <rFont val="Source Sans Pro"/>
        <family val="0"/>
        <charset val="1"/>
      </rPr>
      <t xml:space="preserve">thaliana
</t>
    </r>
    <r>
      <rPr>
        <sz val="9"/>
        <color rgb="FF000000"/>
        <rFont val="Source Sans Pro"/>
        <family val="0"/>
        <charset val="1"/>
      </rPr>
      <t xml:space="preserve">L0, LD, M2, MA, MC</t>
    </r>
  </si>
  <si>
    <t xml:space="preserve">2.1.1.231</t>
  </si>
  <si>
    <t xml:space="preserve">L4 </t>
  </si>
  <si>
    <r>
      <rPr>
        <b val="true"/>
        <sz val="9"/>
        <color rgb="FF000000"/>
        <rFont val="Source Sans Pro"/>
        <family val="0"/>
        <charset val="1"/>
      </rPr>
      <t xml:space="preserve">Brassica
</t>
    </r>
    <r>
      <rPr>
        <sz val="9"/>
        <color rgb="FF000000"/>
        <rFont val="Source Sans Pro"/>
        <family val="0"/>
        <charset val="1"/>
      </rPr>
      <t xml:space="preserve">LC, M2, M3, MC</t>
    </r>
  </si>
  <si>
    <r>
      <rPr>
        <b val="true"/>
        <sz val="9"/>
        <color rgb="FF000000"/>
        <rFont val="Source Sans Pro"/>
        <family val="0"/>
        <charset val="1"/>
      </rPr>
      <t xml:space="preserve">napus
</t>
    </r>
    <r>
      <rPr>
        <sz val="9"/>
        <color rgb="FF000000"/>
        <rFont val="Source Sans Pro"/>
        <family val="0"/>
        <charset val="1"/>
      </rPr>
      <t xml:space="preserve">LD, MA, MD, N4</t>
    </r>
  </si>
  <si>
    <t xml:space="preserve">2.1.1.232</t>
  </si>
  <si>
    <t xml:space="preserve">L5 </t>
  </si>
  <si>
    <r>
      <rPr>
        <b val="true"/>
        <sz val="9"/>
        <color rgb="FF000000"/>
        <rFont val="Source Sans Pro"/>
        <family val="0"/>
        <charset val="1"/>
      </rPr>
      <t xml:space="preserve">oleracea
</t>
    </r>
    <r>
      <rPr>
        <sz val="9"/>
        <color rgb="FF000000"/>
        <rFont val="Source Sans Pro"/>
        <family val="0"/>
        <charset val="1"/>
      </rPr>
      <t xml:space="preserve">MD</t>
    </r>
  </si>
  <si>
    <t xml:space="preserve">2.1.1.267</t>
  </si>
  <si>
    <t xml:space="preserve">L6 </t>
  </si>
  <si>
    <r>
      <rPr>
        <b val="true"/>
        <sz val="9"/>
        <color rgb="FF000000"/>
        <rFont val="Source Sans Pro"/>
        <family val="0"/>
        <charset val="1"/>
      </rPr>
      <t xml:space="preserve">rapa
</t>
    </r>
    <r>
      <rPr>
        <sz val="9"/>
        <color rgb="FF000000"/>
        <rFont val="Source Sans Pro"/>
        <family val="0"/>
        <charset val="1"/>
      </rPr>
      <t xml:space="preserve">LD, MA, N4</t>
    </r>
  </si>
  <si>
    <t xml:space="preserve">2.1.1.46</t>
  </si>
  <si>
    <t xml:space="preserve">L7 </t>
  </si>
  <si>
    <r>
      <rPr>
        <b val="true"/>
        <sz val="9"/>
        <color rgb="FF000000"/>
        <rFont val="Source Sans Pro"/>
        <family val="0"/>
        <charset val="1"/>
      </rPr>
      <t xml:space="preserve">sativa
</t>
    </r>
    <r>
      <rPr>
        <sz val="9"/>
        <color rgb="FF000000"/>
        <rFont val="Source Sans Pro"/>
        <family val="0"/>
        <charset val="1"/>
      </rPr>
      <t xml:space="preserve">L0, LC, LF, M2, M3, MC, MD</t>
    </r>
  </si>
  <si>
    <t xml:space="preserve">2.1.1.68</t>
  </si>
  <si>
    <t xml:space="preserve">L8 </t>
  </si>
  <si>
    <r>
      <rPr>
        <b val="true"/>
        <sz val="9"/>
        <color rgb="FF000000"/>
        <rFont val="Source Sans Pro"/>
        <family val="0"/>
        <charset val="1"/>
      </rPr>
      <t xml:space="preserve">rubella
</t>
    </r>
    <r>
      <rPr>
        <sz val="9"/>
        <color rgb="FF000000"/>
        <rFont val="Source Sans Pro"/>
        <family val="0"/>
        <charset val="1"/>
      </rPr>
      <t xml:space="preserve">LD, M2, MA, MC, MD, N4</t>
    </r>
  </si>
  <si>
    <t xml:space="preserve">2.3.1.115</t>
  </si>
  <si>
    <t xml:space="preserve">L9 </t>
  </si>
  <si>
    <r>
      <rPr>
        <b val="true"/>
        <sz val="9"/>
        <color rgb="FF000000"/>
        <rFont val="Source Sans Pro"/>
        <family val="0"/>
        <charset val="1"/>
      </rPr>
      <t xml:space="preserve">salsugineum
</t>
    </r>
    <r>
      <rPr>
        <sz val="9"/>
        <color rgb="FF000000"/>
        <rFont val="Source Sans Pro"/>
        <family val="0"/>
        <charset val="1"/>
      </rPr>
      <t xml:space="preserve">L0, LC, LD, M2, M3, MA, MC, MD, N4</t>
    </r>
  </si>
  <si>
    <t xml:space="preserve">2.3.1.133</t>
  </si>
  <si>
    <t xml:space="preserve">LA </t>
  </si>
  <si>
    <r>
      <rPr>
        <b val="true"/>
        <sz val="9"/>
        <color rgb="FF000000"/>
        <rFont val="Source Sans Pro"/>
        <family val="0"/>
        <charset val="1"/>
      </rPr>
      <t xml:space="preserve">sativus
</t>
    </r>
    <r>
      <rPr>
        <sz val="9"/>
        <color rgb="FF000000"/>
        <rFont val="Source Sans Pro"/>
        <family val="0"/>
        <charset val="1"/>
      </rPr>
      <t xml:space="preserve">LC, M2, M3, MA, MC, MD</t>
    </r>
  </si>
  <si>
    <t xml:space="preserve">2.3.1.215</t>
  </si>
  <si>
    <t xml:space="preserve">LB </t>
  </si>
  <si>
    <t xml:space="preserve">Caricaceae</t>
  </si>
  <si>
    <r>
      <rPr>
        <b val="true"/>
        <sz val="9"/>
        <color rgb="FF000000"/>
        <rFont val="Source Sans Pro"/>
        <family val="0"/>
        <charset val="1"/>
      </rPr>
      <t xml:space="preserve">papaya
</t>
    </r>
    <r>
      <rPr>
        <sz val="9"/>
        <color rgb="FF000000"/>
        <rFont val="Source Sans Pro"/>
        <family val="0"/>
        <charset val="1"/>
      </rPr>
      <t xml:space="preserve">K3, K4, KB, LC, LF, M3, M4</t>
    </r>
  </si>
  <si>
    <t xml:space="preserve">2.3.1.74</t>
  </si>
  <si>
    <t xml:space="preserve">LC </t>
  </si>
  <si>
    <r>
      <rPr>
        <b val="true"/>
        <sz val="9"/>
        <color rgb="FF000000"/>
        <rFont val="Source Sans Pro"/>
        <family val="0"/>
        <charset val="1"/>
      </rPr>
      <t xml:space="preserve">hassleriana
</t>
    </r>
    <r>
      <rPr>
        <sz val="9"/>
        <color rgb="FF000000"/>
        <rFont val="Source Sans Pro"/>
        <family val="0"/>
        <charset val="1"/>
      </rPr>
      <t xml:space="preserve">LC, M3, MA, MD</t>
    </r>
  </si>
  <si>
    <t xml:space="preserve">2.3.1.91</t>
  </si>
  <si>
    <t xml:space="preserve">LD </t>
  </si>
  <si>
    <r>
      <rPr>
        <b val="true"/>
        <sz val="9"/>
        <color rgb="FF000000"/>
        <rFont val="Source Sans Pro"/>
        <family val="0"/>
        <charset val="1"/>
      </rPr>
      <t xml:space="preserve">Cucurbitales
</t>
    </r>
    <r>
      <rPr>
        <sz val="9"/>
        <color rgb="FF000000"/>
        <rFont val="Source Sans Pro"/>
        <family val="0"/>
        <charset val="1"/>
      </rPr>
      <t xml:space="preserve">JC, K3, K4, LC, LF, M3, M8</t>
    </r>
  </si>
  <si>
    <r>
      <rPr>
        <b val="true"/>
        <sz val="9"/>
        <color rgb="FF000000"/>
        <rFont val="Source Sans Pro"/>
        <family val="0"/>
        <charset val="1"/>
      </rPr>
      <t xml:space="preserve">Cucumis
</t>
    </r>
    <r>
      <rPr>
        <sz val="9"/>
        <color rgb="FF000000"/>
        <rFont val="Source Sans Pro"/>
        <family val="0"/>
        <charset val="1"/>
      </rPr>
      <t xml:space="preserve">J7, K7, M0</t>
    </r>
  </si>
  <si>
    <t xml:space="preserve">2.3.1.92</t>
  </si>
  <si>
    <t xml:space="preserve">LE </t>
  </si>
  <si>
    <r>
      <rPr>
        <b val="true"/>
        <sz val="9"/>
        <color rgb="FF000000"/>
        <rFont val="Source Sans Pro"/>
        <family val="0"/>
        <charset val="1"/>
      </rPr>
      <t xml:space="preserve">sativus
</t>
    </r>
    <r>
      <rPr>
        <sz val="9"/>
        <color rgb="FF000000"/>
        <rFont val="Source Sans Pro"/>
        <family val="0"/>
        <charset val="1"/>
      </rPr>
      <t xml:space="preserve">JA</t>
    </r>
  </si>
  <si>
    <t xml:space="preserve">2.4.1.-</t>
  </si>
  <si>
    <t xml:space="preserve">LF </t>
  </si>
  <si>
    <r>
      <rPr>
        <b val="true"/>
        <sz val="9"/>
        <color rgb="FF000000"/>
        <rFont val="Source Sans Pro"/>
        <family val="0"/>
        <charset val="1"/>
      </rPr>
      <t xml:space="preserve">Cucurbita
</t>
    </r>
    <r>
      <rPr>
        <sz val="9"/>
        <color rgb="FF000000"/>
        <rFont val="Source Sans Pro"/>
        <family val="0"/>
        <charset val="1"/>
      </rPr>
      <t xml:space="preserve">J7, K0, K7, M0</t>
    </r>
  </si>
  <si>
    <t xml:space="preserve">2.4.1.111</t>
  </si>
  <si>
    <t xml:space="preserve">M0 </t>
  </si>
  <si>
    <t xml:space="preserve">2.4.1.115</t>
  </si>
  <si>
    <t xml:space="preserve">M1 </t>
  </si>
  <si>
    <r>
      <rPr>
        <b val="true"/>
        <sz val="9"/>
        <color rgb="FF000000"/>
        <rFont val="Source Sans Pro"/>
        <family val="0"/>
        <charset val="1"/>
      </rPr>
      <t xml:space="preserve">charantia
</t>
    </r>
    <r>
      <rPr>
        <sz val="9"/>
        <color rgb="FF000000"/>
        <rFont val="Source Sans Pro"/>
        <family val="0"/>
        <charset val="1"/>
      </rPr>
      <t xml:space="preserve">JA</t>
    </r>
  </si>
  <si>
    <t xml:space="preserve">2.4.1.120</t>
  </si>
  <si>
    <t xml:space="preserve">M2 </t>
  </si>
  <si>
    <t xml:space="preserve">Fabales
</t>
  </si>
  <si>
    <r>
      <rPr>
        <b val="true"/>
        <sz val="9"/>
        <color rgb="FF000000"/>
        <rFont val="Source Sans Pro"/>
        <family val="0"/>
        <charset val="1"/>
      </rPr>
      <t xml:space="preserve">Fabaceae
</t>
    </r>
    <r>
      <rPr>
        <sz val="9"/>
        <color rgb="FF000000"/>
        <rFont val="Source Sans Pro"/>
        <family val="0"/>
        <charset val="1"/>
      </rPr>
      <t xml:space="preserve">K0, K1, K3, K4, K9, KB, KF, L2, L3, L7, LC, LF, M0, M3, M8, MB</t>
    </r>
  </si>
  <si>
    <r>
      <rPr>
        <b val="true"/>
        <sz val="9"/>
        <color rgb="FF000000"/>
        <rFont val="Source Sans Pro"/>
        <family val="0"/>
        <charset val="1"/>
      </rPr>
      <t xml:space="preserve">Arachis
</t>
    </r>
    <r>
      <rPr>
        <sz val="9"/>
        <color rgb="FF000000"/>
        <rFont val="Source Sans Pro"/>
        <family val="0"/>
        <charset val="1"/>
      </rPr>
      <t xml:space="preserve">J3, J7, JA, JC, JD, K2, K7, K8, M1</t>
    </r>
  </si>
  <si>
    <r>
      <rPr>
        <b val="true"/>
        <sz val="9"/>
        <color rgb="FF000000"/>
        <rFont val="Source Sans Pro"/>
        <family val="0"/>
        <charset val="1"/>
      </rPr>
      <t xml:space="preserve">duranesis
</t>
    </r>
    <r>
      <rPr>
        <sz val="9"/>
        <color rgb="FF000000"/>
        <rFont val="Source Sans Pro"/>
        <family val="0"/>
        <charset val="1"/>
      </rPr>
      <t xml:space="preserve">J1, J2</t>
    </r>
  </si>
  <si>
    <t xml:space="preserve">2.4.1.128</t>
  </si>
  <si>
    <t xml:space="preserve">M3 </t>
  </si>
  <si>
    <t xml:space="preserve">2.4.1.159</t>
  </si>
  <si>
    <t xml:space="preserve">M4 </t>
  </si>
  <si>
    <r>
      <rPr>
        <b val="true"/>
        <sz val="9"/>
        <color rgb="FF000000"/>
        <rFont val="Source Sans Pro"/>
        <family val="0"/>
        <charset val="1"/>
      </rPr>
      <t xml:space="preserve">cajan
</t>
    </r>
    <r>
      <rPr>
        <sz val="9"/>
        <color rgb="FF000000"/>
        <rFont val="Source Sans Pro"/>
        <family val="0"/>
        <charset val="1"/>
      </rPr>
      <t xml:space="preserve">J1, J2, J3, J7, JA, JD, JF, K2, K7, K8, KE, L9, M1, M4, MD, N6</t>
    </r>
  </si>
  <si>
    <t xml:space="preserve">2.4.1.170</t>
  </si>
  <si>
    <t xml:space="preserve">M5 </t>
  </si>
  <si>
    <r>
      <rPr>
        <b val="true"/>
        <sz val="9"/>
        <color rgb="FF000000"/>
        <rFont val="Source Sans Pro"/>
        <family val="0"/>
        <charset val="1"/>
      </rPr>
      <t xml:space="preserve">arietinum
</t>
    </r>
    <r>
      <rPr>
        <sz val="9"/>
        <color rgb="FF000000"/>
        <rFont val="Source Sans Pro"/>
        <family val="0"/>
        <charset val="1"/>
      </rPr>
      <t xml:space="preserve">J1, J2, J3, J7, JC, JD, JF, K2, K7, K8, KE, L9, M1, M4, N6</t>
    </r>
  </si>
  <si>
    <t xml:space="preserve">2.4.1.234</t>
  </si>
  <si>
    <t xml:space="preserve">M6 </t>
  </si>
  <si>
    <r>
      <rPr>
        <b val="true"/>
        <sz val="9"/>
        <color rgb="FF000000"/>
        <rFont val="Source Sans Pro"/>
        <family val="0"/>
        <charset val="1"/>
      </rPr>
      <t xml:space="preserve">Glycine
</t>
    </r>
    <r>
      <rPr>
        <sz val="9"/>
        <color rgb="FF000000"/>
        <rFont val="Source Sans Pro"/>
        <family val="0"/>
        <charset val="1"/>
      </rPr>
      <t xml:space="preserve">J1, J2, J3, J7, JA,  JC, JD, JF, K2, K7, K8, L9, M1, M4, M5, N6</t>
    </r>
  </si>
  <si>
    <t xml:space="preserve">2.4.1.236</t>
  </si>
  <si>
    <t xml:space="preserve">M7 </t>
  </si>
  <si>
    <r>
      <rPr>
        <b val="true"/>
        <sz val="9"/>
        <color rgb="FF000000"/>
        <rFont val="Source Sans Pro"/>
        <family val="0"/>
        <charset val="1"/>
      </rPr>
      <t xml:space="preserve">soja
</t>
    </r>
    <r>
      <rPr>
        <sz val="9"/>
        <color rgb="FF000000"/>
        <rFont val="Source Sans Pro"/>
        <family val="0"/>
        <charset val="1"/>
      </rPr>
      <t xml:space="preserve">MD</t>
    </r>
  </si>
  <si>
    <t xml:space="preserve">2.4.1.239</t>
  </si>
  <si>
    <t xml:space="preserve">M8 </t>
  </si>
  <si>
    <r>
      <rPr>
        <b val="true"/>
        <sz val="9"/>
        <color rgb="FF000000"/>
        <rFont val="Source Sans Pro"/>
        <family val="0"/>
        <charset val="1"/>
      </rPr>
      <t xml:space="preserve">japonicus
</t>
    </r>
    <r>
      <rPr>
        <sz val="9"/>
        <color rgb="FF000000"/>
        <rFont val="Source Sans Pro"/>
        <family val="0"/>
        <charset val="1"/>
      </rPr>
      <t xml:space="preserve">J1, J2, J3, JA, JC, JF, K7, KE, L9, M1,</t>
    </r>
  </si>
  <si>
    <t xml:space="preserve">2.4.1.297</t>
  </si>
  <si>
    <t xml:space="preserve">M9 </t>
  </si>
  <si>
    <r>
      <rPr>
        <b val="true"/>
        <sz val="9"/>
        <color rgb="FF000000"/>
        <rFont val="Source Sans Pro"/>
        <family val="0"/>
        <charset val="1"/>
      </rPr>
      <t xml:space="preserve">angustfolius
</t>
    </r>
    <r>
      <rPr>
        <sz val="9"/>
        <color rgb="FF000000"/>
        <rFont val="Source Sans Pro"/>
        <family val="0"/>
        <charset val="1"/>
      </rPr>
      <t xml:space="preserve">J1, J2, J7, JA, JC, JD, JF, K7, K8, L9, M4, MD, N6</t>
    </r>
  </si>
  <si>
    <t xml:space="preserve">2.4.1.298</t>
  </si>
  <si>
    <t xml:space="preserve">MA </t>
  </si>
  <si>
    <r>
      <rPr>
        <b val="true"/>
        <sz val="9"/>
        <color rgb="FF000000"/>
        <rFont val="Source Sans Pro"/>
        <family val="0"/>
        <charset val="1"/>
      </rPr>
      <t xml:space="preserve">truncatula
</t>
    </r>
    <r>
      <rPr>
        <sz val="9"/>
        <color rgb="FF000000"/>
        <rFont val="Source Sans Pro"/>
        <family val="0"/>
        <charset val="1"/>
      </rPr>
      <t xml:space="preserve">J1, J2, J3, JA, JC, JD, JF, K2, K8, L9, M4</t>
    </r>
  </si>
  <si>
    <t xml:space="preserve">2.4.1.357</t>
  </si>
  <si>
    <t xml:space="preserve">MB </t>
  </si>
  <si>
    <r>
      <rPr>
        <b val="true"/>
        <sz val="9"/>
        <color rgb="FF000000"/>
        <rFont val="Source Sans Pro"/>
        <family val="0"/>
        <charset val="1"/>
      </rPr>
      <t xml:space="preserve">vulgaris
</t>
    </r>
    <r>
      <rPr>
        <sz val="9"/>
        <color rgb="FF000000"/>
        <rFont val="Source Sans Pro"/>
        <family val="0"/>
        <charset val="1"/>
      </rPr>
      <t xml:space="preserve">J1, J2, J3, J7, JA, JC, JD, JF, K2, K7, K8, KE, M1, M4, M5, N6</t>
    </r>
  </si>
  <si>
    <t xml:space="preserve">2.4.1.91</t>
  </si>
  <si>
    <t xml:space="preserve">MC </t>
  </si>
  <si>
    <r>
      <rPr>
        <b val="true"/>
        <sz val="9"/>
        <color rgb="FF000000"/>
        <rFont val="Source Sans Pro"/>
        <family val="0"/>
        <charset val="1"/>
      </rPr>
      <t xml:space="preserve">Vigna
</t>
    </r>
    <r>
      <rPr>
        <sz val="9"/>
        <color rgb="FF000000"/>
        <rFont val="Source Sans Pro"/>
        <family val="0"/>
        <charset val="1"/>
      </rPr>
      <t xml:space="preserve">J1, J2, J3, J7, JA, JC, JD, JF, K2, KE, M1, M4, M5, N6</t>
    </r>
  </si>
  <si>
    <r>
      <rPr>
        <b val="true"/>
        <sz val="9"/>
        <color rgb="FF000000"/>
        <rFont val="Source Sans Pro"/>
        <family val="0"/>
        <charset val="1"/>
      </rPr>
      <t xml:space="preserve">angularis
</t>
    </r>
    <r>
      <rPr>
        <sz val="9"/>
        <color rgb="FF000000"/>
        <rFont val="Source Sans Pro"/>
        <family val="0"/>
        <charset val="1"/>
      </rPr>
      <t xml:space="preserve">K8</t>
    </r>
  </si>
  <si>
    <t xml:space="preserve">2.4.2.51</t>
  </si>
  <si>
    <t xml:space="preserve">MD </t>
  </si>
  <si>
    <t xml:space="preserve">2.5.1.129</t>
  </si>
  <si>
    <t xml:space="preserve">ME </t>
  </si>
  <si>
    <r>
      <rPr>
        <b val="true"/>
        <sz val="9"/>
        <color rgb="FF000000"/>
        <rFont val="Source Sans Pro"/>
        <family val="0"/>
        <charset val="1"/>
      </rPr>
      <t xml:space="preserve">unguiculata
</t>
    </r>
    <r>
      <rPr>
        <sz val="9"/>
        <color rgb="FF000000"/>
        <rFont val="Source Sans Pro"/>
        <family val="0"/>
        <charset val="1"/>
      </rPr>
      <t xml:space="preserve">K8</t>
    </r>
  </si>
  <si>
    <t xml:space="preserve">3.1.1.-</t>
  </si>
  <si>
    <t xml:space="preserve">MF </t>
  </si>
  <si>
    <r>
      <rPr>
        <b val="true"/>
        <sz val="9"/>
        <color rgb="FF000000"/>
        <rFont val="Source Sans Pro"/>
        <family val="0"/>
        <charset val="1"/>
      </rPr>
      <t xml:space="preserve">Fagales
</t>
    </r>
    <r>
      <rPr>
        <sz val="9"/>
        <color rgb="FF000000"/>
        <rFont val="Source Sans Pro"/>
        <family val="0"/>
        <charset val="1"/>
      </rPr>
      <t xml:space="preserve">J1, J2, J7, JA, JC, JF, K0, K3, K4, K7, K9, KB, KF, LC, LF, M0, M3, M8, MB</t>
    </r>
  </si>
  <si>
    <t xml:space="preserve">Juglandceae</t>
  </si>
  <si>
    <t xml:space="preserve">3.2.1.117</t>
  </si>
  <si>
    <t xml:space="preserve">N0 </t>
  </si>
  <si>
    <r>
      <rPr>
        <b val="true"/>
        <sz val="9"/>
        <color rgb="FF000000"/>
        <rFont val="Source Sans Pro"/>
        <family val="0"/>
        <charset val="1"/>
      </rPr>
      <t xml:space="preserve">suber
</t>
    </r>
    <r>
      <rPr>
        <sz val="9"/>
        <color rgb="FF000000"/>
        <rFont val="Source Sans Pro"/>
        <family val="0"/>
        <charset val="1"/>
      </rPr>
      <t xml:space="preserve">J4, M1, MD, ME, N5</t>
    </r>
  </si>
  <si>
    <t xml:space="preserve">3.2.1.149</t>
  </si>
  <si>
    <t xml:space="preserve">N1 </t>
  </si>
  <si>
    <r>
      <rPr>
        <b val="true"/>
        <sz val="9"/>
        <color rgb="FF000000"/>
        <rFont val="Source Sans Pro"/>
        <family val="0"/>
        <charset val="1"/>
      </rPr>
      <t xml:space="preserve">Malpighiales
</t>
    </r>
    <r>
      <rPr>
        <sz val="9"/>
        <color rgb="FF000000"/>
        <rFont val="Source Sans Pro"/>
        <family val="0"/>
        <charset val="1"/>
      </rPr>
      <t xml:space="preserve">J1, J2, J7, JA, JC, K0, K7, K8, K9, KB, KF, LC, LF, M0, M1, M3, M8, MB</t>
    </r>
  </si>
  <si>
    <r>
      <rPr>
        <b val="true"/>
        <sz val="9"/>
        <color rgb="FF000000"/>
        <rFont val="Source Sans Pro"/>
        <family val="0"/>
        <charset val="1"/>
      </rPr>
      <t xml:space="preserve">Euphorbiaceae
</t>
    </r>
    <r>
      <rPr>
        <sz val="9"/>
        <color rgb="FF000000"/>
        <rFont val="Source Sans Pro"/>
        <family val="0"/>
        <charset val="1"/>
      </rPr>
      <t xml:space="preserve">K3, K4</t>
    </r>
  </si>
  <si>
    <t xml:space="preserve">Hevea
</t>
  </si>
  <si>
    <r>
      <rPr>
        <b val="true"/>
        <sz val="9"/>
        <color rgb="FF000000"/>
        <rFont val="Source Sans Pro"/>
        <family val="0"/>
        <charset val="1"/>
      </rPr>
      <t xml:space="preserve">brasiliensis
</t>
    </r>
    <r>
      <rPr>
        <sz val="9"/>
        <color rgb="FF000000"/>
        <rFont val="Source Sans Pro"/>
        <family val="0"/>
        <charset val="1"/>
      </rPr>
      <t xml:space="preserve">JF, M4</t>
    </r>
  </si>
  <si>
    <t xml:space="preserve">3.2.1.21</t>
  </si>
  <si>
    <t xml:space="preserve">N2 </t>
  </si>
  <si>
    <t xml:space="preserve">Jatropha
</t>
  </si>
  <si>
    <r>
      <rPr>
        <b val="true"/>
        <sz val="9"/>
        <color rgb="FF000000"/>
        <rFont val="Source Sans Pro"/>
        <family val="0"/>
        <charset val="1"/>
      </rPr>
      <t xml:space="preserve">curcas
</t>
    </r>
    <r>
      <rPr>
        <sz val="9"/>
        <color rgb="FF000000"/>
        <rFont val="Source Sans Pro"/>
        <family val="0"/>
        <charset val="1"/>
      </rPr>
      <t xml:space="preserve">JF</t>
    </r>
  </si>
  <si>
    <t xml:space="preserve">3.2.1.58</t>
  </si>
  <si>
    <t xml:space="preserve">N3 </t>
  </si>
  <si>
    <t xml:space="preserve">Manihot
</t>
  </si>
  <si>
    <r>
      <rPr>
        <b val="true"/>
        <sz val="9"/>
        <color rgb="FF000000"/>
        <rFont val="Source Sans Pro"/>
        <family val="0"/>
        <charset val="1"/>
      </rPr>
      <t xml:space="preserve">Esculenta
</t>
    </r>
    <r>
      <rPr>
        <sz val="9"/>
        <color rgb="FF000000"/>
        <rFont val="Source Sans Pro"/>
        <family val="0"/>
        <charset val="1"/>
      </rPr>
      <t xml:space="preserve">JF, M4, MD</t>
    </r>
  </si>
  <si>
    <t xml:space="preserve">3.4.16.-</t>
  </si>
  <si>
    <t xml:space="preserve">N4 </t>
  </si>
  <si>
    <t xml:space="preserve">Ricinus
</t>
  </si>
  <si>
    <r>
      <rPr>
        <b val="true"/>
        <sz val="9"/>
        <color rgb="FF000000"/>
        <rFont val="Source Sans Pro"/>
        <family val="0"/>
        <charset val="1"/>
      </rPr>
      <t xml:space="preserve">communis
</t>
    </r>
    <r>
      <rPr>
        <sz val="9"/>
        <color rgb="FF000000"/>
        <rFont val="Source Sans Pro"/>
        <family val="0"/>
        <charset val="1"/>
      </rPr>
      <t xml:space="preserve">M4, ME</t>
    </r>
  </si>
  <si>
    <t xml:space="preserve">4.1.1.102</t>
  </si>
  <si>
    <t xml:space="preserve">N5 </t>
  </si>
  <si>
    <r>
      <rPr>
        <b val="true"/>
        <sz val="9"/>
        <color rgb="FF000000"/>
        <rFont val="Source Sans Pro"/>
        <family val="0"/>
        <charset val="1"/>
      </rPr>
      <t xml:space="preserve">Salicaceae
</t>
    </r>
    <r>
      <rPr>
        <sz val="9"/>
        <color rgb="FF000000"/>
        <rFont val="Source Sans Pro"/>
        <family val="0"/>
        <charset val="1"/>
      </rPr>
      <t xml:space="preserve">JF, MD</t>
    </r>
  </si>
  <si>
    <r>
      <rPr>
        <b val="true"/>
        <sz val="9"/>
        <color rgb="FF000000"/>
        <rFont val="Source Sans Pro"/>
        <family val="0"/>
        <charset val="1"/>
      </rPr>
      <t xml:space="preserve">euphratica
</t>
    </r>
    <r>
      <rPr>
        <sz val="9"/>
        <color rgb="FF000000"/>
        <rFont val="Source Sans Pro"/>
        <family val="0"/>
        <charset val="1"/>
      </rPr>
      <t xml:space="preserve">K3, K4, M4</t>
    </r>
  </si>
  <si>
    <t xml:space="preserve">4.2.1.105</t>
  </si>
  <si>
    <t xml:space="preserve">N6 </t>
  </si>
  <si>
    <t xml:space="preserve">4.3.1.24</t>
  </si>
  <si>
    <t xml:space="preserve">N7 </t>
  </si>
  <si>
    <r>
      <rPr>
        <b val="true"/>
        <sz val="9"/>
        <color rgb="FF000000"/>
        <rFont val="Source Sans Pro"/>
        <family val="0"/>
        <charset val="1"/>
      </rPr>
      <t xml:space="preserve">Malvales
</t>
    </r>
    <r>
      <rPr>
        <sz val="9"/>
        <color rgb="FF000000"/>
        <rFont val="Source Sans Pro"/>
        <family val="0"/>
        <charset val="1"/>
      </rPr>
      <t xml:space="preserve">J1, J2, J7, JC, JF, K0, K3, K4, K7, K8, K9, KB, KF, LC, LF, M0, M1, M3, M8, MB</t>
    </r>
  </si>
  <si>
    <t xml:space="preserve">Bobmbacaceae</t>
  </si>
  <si>
    <r>
      <rPr>
        <b val="true"/>
        <sz val="9"/>
        <color rgb="FF000000"/>
        <rFont val="Source Sans Pro"/>
        <family val="0"/>
        <charset val="1"/>
      </rPr>
      <t xml:space="preserve">zibethinus
</t>
    </r>
    <r>
      <rPr>
        <sz val="9"/>
        <color rgb="FF000000"/>
        <rFont val="Source Sans Pro"/>
        <family val="0"/>
        <charset val="1"/>
      </rPr>
      <t xml:space="preserve">JA,  M4, MD</t>
    </r>
  </si>
  <si>
    <t xml:space="preserve">4.3.1.25</t>
  </si>
  <si>
    <t xml:space="preserve">N8 </t>
  </si>
  <si>
    <r>
      <rPr>
        <b val="true"/>
        <sz val="9"/>
        <color rgb="FF000000"/>
        <rFont val="Source Sans Pro"/>
        <family val="0"/>
        <charset val="1"/>
      </rPr>
      <t xml:space="preserve">Malvaceae
</t>
    </r>
    <r>
      <rPr>
        <sz val="9"/>
        <color rgb="FF000000"/>
        <rFont val="Source Sans Pro"/>
        <family val="0"/>
        <charset val="1"/>
      </rPr>
      <t xml:space="preserve">JA</t>
    </r>
  </si>
  <si>
    <r>
      <rPr>
        <b val="true"/>
        <sz val="9"/>
        <color rgb="FF000000"/>
        <rFont val="Source Sans Pro"/>
        <family val="0"/>
        <charset val="1"/>
      </rPr>
      <t xml:space="preserve">arboreum
</t>
    </r>
    <r>
      <rPr>
        <sz val="9"/>
        <color rgb="FF000000"/>
        <rFont val="Source Sans Pro"/>
        <family val="0"/>
        <charset val="1"/>
      </rPr>
      <t xml:space="preserve">M4, MD</t>
    </r>
  </si>
  <si>
    <t xml:space="preserve">4.3.1.5</t>
  </si>
  <si>
    <t xml:space="preserve">N9 </t>
  </si>
  <si>
    <r>
      <rPr>
        <b val="true"/>
        <sz val="9"/>
        <color rgb="FF000000"/>
        <rFont val="Source Sans Pro"/>
        <family val="0"/>
        <charset val="1"/>
      </rPr>
      <t xml:space="preserve">hirsutum
</t>
    </r>
    <r>
      <rPr>
        <sz val="9"/>
        <color rgb="FF000000"/>
        <rFont val="Source Sans Pro"/>
        <family val="0"/>
        <charset val="1"/>
      </rPr>
      <t xml:space="preserve">M4, MC</t>
    </r>
  </si>
  <si>
    <t xml:space="preserve">5.5.1.6</t>
  </si>
  <si>
    <t xml:space="preserve">NA </t>
  </si>
  <si>
    <r>
      <rPr>
        <b val="true"/>
        <sz val="9"/>
        <color rgb="FF000000"/>
        <rFont val="Source Sans Pro"/>
        <family val="0"/>
        <charset val="1"/>
      </rPr>
      <t xml:space="preserve">raimondii
</t>
    </r>
    <r>
      <rPr>
        <sz val="9"/>
        <color rgb="FF000000"/>
        <rFont val="Source Sans Pro"/>
        <family val="0"/>
        <charset val="1"/>
      </rPr>
      <t xml:space="preserve">M4</t>
    </r>
  </si>
  <si>
    <t xml:space="preserve">6.2.1.12</t>
  </si>
  <si>
    <t xml:space="preserve">NB </t>
  </si>
  <si>
    <t xml:space="preserve">Theoborma</t>
  </si>
  <si>
    <r>
      <rPr>
        <b val="true"/>
        <sz val="9"/>
        <color rgb="FF000000"/>
        <rFont val="Source Sans Pro"/>
        <family val="0"/>
        <charset val="1"/>
      </rPr>
      <t xml:space="preserve">cacao
</t>
    </r>
    <r>
      <rPr>
        <sz val="9"/>
        <color rgb="FF000000"/>
        <rFont val="Source Sans Pro"/>
        <family val="0"/>
        <charset val="1"/>
      </rPr>
      <t xml:space="preserve">MD</t>
    </r>
  </si>
  <si>
    <t xml:space="preserve">2.1.1.4</t>
  </si>
  <si>
    <t xml:space="preserve">NC </t>
  </si>
  <si>
    <r>
      <rPr>
        <b val="true"/>
        <sz val="9"/>
        <color rgb="FF000000"/>
        <rFont val="Source Sans Pro"/>
        <family val="0"/>
        <charset val="1"/>
      </rPr>
      <t xml:space="preserve">grandis
</t>
    </r>
    <r>
      <rPr>
        <sz val="9"/>
        <color rgb="FF000000"/>
        <rFont val="Source Sans Pro"/>
        <family val="0"/>
        <charset val="1"/>
      </rPr>
      <t xml:space="preserve">MD</t>
    </r>
  </si>
  <si>
    <t xml:space="preserve">Runinculales</t>
  </si>
  <si>
    <t xml:space="preserve">Papaveraceae</t>
  </si>
  <si>
    <r>
      <rPr>
        <b val="true"/>
        <sz val="9"/>
        <color rgb="FF000000"/>
        <rFont val="Source Sans Pro"/>
        <family val="0"/>
        <charset val="1"/>
      </rPr>
      <t xml:space="preserve">somniferum
</t>
    </r>
    <r>
      <rPr>
        <sz val="9"/>
        <color rgb="FF000000"/>
        <rFont val="Source Sans Pro"/>
        <family val="0"/>
        <charset val="1"/>
      </rPr>
      <t xml:space="preserve">J1, J2, J7, JC, K0, K7, K9, KB, KF, LC, LF, M0, M1, M3, M4, M8</t>
    </r>
  </si>
  <si>
    <r>
      <rPr>
        <b val="true"/>
        <sz val="9"/>
        <color rgb="FF000000"/>
        <rFont val="Source Sans Pro"/>
        <family val="0"/>
        <charset val="1"/>
      </rPr>
      <t xml:space="preserve">Rosales
</t>
    </r>
    <r>
      <rPr>
        <sz val="9"/>
        <color rgb="FF000000"/>
        <rFont val="Source Sans Pro"/>
        <family val="0"/>
        <charset val="1"/>
      </rPr>
      <t xml:space="preserve">J7, JC, K3, K4, K7, K9, KB, KF, LC, LF, M0, M1, M3, M8, MB</t>
    </r>
  </si>
  <si>
    <r>
      <rPr>
        <b val="true"/>
        <sz val="9"/>
        <color rgb="FF000000"/>
        <rFont val="Source Sans Pro"/>
        <family val="0"/>
        <charset val="1"/>
      </rPr>
      <t xml:space="preserve">vesca
</t>
    </r>
    <r>
      <rPr>
        <sz val="9"/>
        <color rgb="FF000000"/>
        <rFont val="Source Sans Pro"/>
        <family val="0"/>
        <charset val="1"/>
      </rPr>
      <t xml:space="preserve">JA</t>
    </r>
  </si>
  <si>
    <r>
      <rPr>
        <b val="true"/>
        <sz val="9"/>
        <color rgb="FF000000"/>
        <rFont val="Source Sans Pro"/>
        <family val="0"/>
        <charset val="1"/>
      </rPr>
      <t xml:space="preserve">domestica
</t>
    </r>
    <r>
      <rPr>
        <sz val="9"/>
        <color rgb="FF000000"/>
        <rFont val="Source Sans Pro"/>
        <family val="0"/>
        <charset val="1"/>
      </rPr>
      <t xml:space="preserve">J1, J2, JA, K0</t>
    </r>
  </si>
  <si>
    <r>
      <rPr>
        <b val="true"/>
        <sz val="9"/>
        <color rgb="FF000000"/>
        <rFont val="Source Sans Pro"/>
        <family val="0"/>
        <charset val="1"/>
      </rPr>
      <t xml:space="preserve">Prunus
</t>
    </r>
    <r>
      <rPr>
        <sz val="9"/>
        <color rgb="FF000000"/>
        <rFont val="Source Sans Pro"/>
        <family val="0"/>
        <charset val="1"/>
      </rPr>
      <t xml:space="preserve">J1, J2, K0</t>
    </r>
  </si>
  <si>
    <r>
      <rPr>
        <b val="true"/>
        <sz val="9"/>
        <color rgb="FF000000"/>
        <rFont val="Source Sans Pro"/>
        <family val="0"/>
        <charset val="1"/>
      </rPr>
      <t xml:space="preserve">mume
</t>
    </r>
    <r>
      <rPr>
        <sz val="9"/>
        <color rgb="FF000000"/>
        <rFont val="Source Sans Pro"/>
        <family val="0"/>
        <charset val="1"/>
      </rPr>
      <t xml:space="preserve">JA</t>
    </r>
  </si>
  <si>
    <r>
      <rPr>
        <b val="true"/>
        <sz val="9"/>
        <color rgb="FF000000"/>
        <rFont val="Source Sans Pro"/>
        <family val="0"/>
        <charset val="1"/>
      </rPr>
      <t xml:space="preserve">persica
</t>
    </r>
    <r>
      <rPr>
        <sz val="9"/>
        <color rgb="FF000000"/>
        <rFont val="Source Sans Pro"/>
        <family val="0"/>
        <charset val="1"/>
      </rPr>
      <t xml:space="preserve">JA</t>
    </r>
  </si>
  <si>
    <r>
      <rPr>
        <b val="true"/>
        <sz val="9"/>
        <color rgb="FF000000"/>
        <rFont val="Source Sans Pro"/>
        <family val="0"/>
        <charset val="1"/>
      </rPr>
      <t xml:space="preserve">x bretschneideri
</t>
    </r>
    <r>
      <rPr>
        <sz val="9"/>
        <color rgb="FF000000"/>
        <rFont val="Source Sans Pro"/>
        <family val="0"/>
        <charset val="1"/>
      </rPr>
      <t xml:space="preserve">J1, J2, JA, K0, MD</t>
    </r>
  </si>
  <si>
    <t xml:space="preserve">chinesis</t>
  </si>
  <si>
    <t xml:space="preserve">Rhamnaceae</t>
  </si>
  <si>
    <r>
      <rPr>
        <b val="true"/>
        <sz val="9"/>
        <color rgb="FF000000"/>
        <rFont val="Source Sans Pro"/>
        <family val="0"/>
        <charset val="1"/>
      </rPr>
      <t xml:space="preserve">jujuba
</t>
    </r>
    <r>
      <rPr>
        <sz val="9"/>
        <color rgb="FF000000"/>
        <rFont val="Source Sans Pro"/>
        <family val="0"/>
        <charset val="1"/>
      </rPr>
      <t xml:space="preserve">J1, J2, JA, K0, M4</t>
    </r>
  </si>
  <si>
    <t xml:space="preserve">Sapindales</t>
  </si>
  <si>
    <r>
      <rPr>
        <b val="true"/>
        <sz val="9"/>
        <color rgb="FF000000"/>
        <rFont val="Source Sans Pro"/>
        <family val="0"/>
        <charset val="1"/>
      </rPr>
      <t xml:space="preserve">Citrus
</t>
    </r>
    <r>
      <rPr>
        <sz val="9"/>
        <color rgb="FF000000"/>
        <rFont val="Source Sans Pro"/>
        <family val="0"/>
        <charset val="1"/>
      </rPr>
      <t xml:space="preserve">J1, J2, J7, JA, JB, JC, JF, K0, K3, K4, K7, K8, K9, KB, KF, LC, LF, M0, M1, M3, M4,  M7, M8, MB</t>
    </r>
  </si>
  <si>
    <t xml:space="preserve">Lycopodiophytina</t>
  </si>
  <si>
    <t xml:space="preserve">N/A</t>
  </si>
  <si>
    <t xml:space="preserve">moellendorffii
J5, K7, KD, L8, LC</t>
  </si>
  <si>
    <t xml:space="preserve">Byrophytina</t>
  </si>
  <si>
    <t xml:space="preserve">Byropsida</t>
  </si>
  <si>
    <t xml:space="preserve">patens
J5, K7, L8, LC</t>
  </si>
  <si>
    <t xml:space="preserve">Chlamydomondales</t>
  </si>
  <si>
    <t xml:space="preserve">Chlamydomondaceae</t>
  </si>
  <si>
    <t xml:space="preserve">Volvovaceae</t>
  </si>
  <si>
    <r>
      <rPr>
        <b val="true"/>
        <sz val="9"/>
        <color rgb="FF000000"/>
        <rFont val="Source Sans Pro"/>
        <family val="0"/>
        <charset val="1"/>
      </rPr>
      <t xml:space="preserve">neglectum
</t>
    </r>
    <r>
      <rPr>
        <sz val="9"/>
        <color rgb="FF000000"/>
        <rFont val="Source Sans Pro"/>
        <family val="0"/>
        <charset val="1"/>
      </rPr>
      <t xml:space="preserve">J5, J6, MF</t>
    </r>
  </si>
  <si>
    <r>
      <rPr>
        <b val="true"/>
        <sz val="9"/>
        <color rgb="FF000000"/>
        <rFont val="Source Sans Pro"/>
        <family val="0"/>
        <charset val="1"/>
      </rPr>
      <t xml:space="preserve">prasinos
</t>
    </r>
    <r>
      <rPr>
        <sz val="9"/>
        <color rgb="FF000000"/>
        <rFont val="Source Sans Pro"/>
        <family val="0"/>
        <charset val="1"/>
      </rPr>
      <t xml:space="preserve">J5, J6, MF</t>
    </r>
  </si>
  <si>
    <r>
      <rPr>
        <b val="true"/>
        <sz val="9"/>
        <color rgb="FF000000"/>
        <rFont val="Source Sans Pro"/>
        <family val="0"/>
        <charset val="1"/>
      </rPr>
      <t xml:space="preserve">variabilis
</t>
    </r>
    <r>
      <rPr>
        <sz val="9"/>
        <color rgb="FF000000"/>
        <rFont val="Source Sans Pro"/>
        <family val="0"/>
        <charset val="1"/>
      </rPr>
      <t xml:space="preserve">J5, J6, MF, N2</t>
    </r>
  </si>
  <si>
    <r>
      <rPr>
        <b val="true"/>
        <sz val="9"/>
        <color rgb="FF000000"/>
        <rFont val="Source Sans Pro"/>
        <family val="0"/>
        <charset val="1"/>
      </rPr>
      <t xml:space="preserve">subellipsoidea
</t>
    </r>
    <r>
      <rPr>
        <sz val="9"/>
        <color rgb="FF000000"/>
        <rFont val="Source Sans Pro"/>
        <family val="0"/>
        <charset val="1"/>
      </rPr>
      <t xml:space="preserve">J5, J6, MF, NS</t>
    </r>
  </si>
  <si>
    <t xml:space="preserve">Bilophyta</t>
  </si>
  <si>
    <t xml:space="preserve">Cyanidales</t>
  </si>
  <si>
    <t xml:space="preserve">Cyanidiochyzon</t>
  </si>
  <si>
    <r>
      <rPr>
        <b val="true"/>
        <sz val="9"/>
        <color rgb="FF000000"/>
        <rFont val="Source Sans Pro"/>
        <family val="0"/>
        <charset val="1"/>
      </rPr>
      <t xml:space="preserve">merolae
</t>
    </r>
    <r>
      <rPr>
        <sz val="9"/>
        <color rgb="FF000000"/>
        <rFont val="Source Sans Pro"/>
        <family val="0"/>
        <charset val="1"/>
      </rPr>
      <t xml:space="preserve">J5, J6, MF</t>
    </r>
  </si>
  <si>
    <t xml:space="preserve">Florideophyceae</t>
  </si>
  <si>
    <t xml:space="preserve">Gigartinales</t>
  </si>
  <si>
    <t xml:space="preserve">Gigartinaceae</t>
  </si>
  <si>
    <r>
      <rPr>
        <b val="true"/>
        <sz val="9"/>
        <color rgb="FF000000"/>
        <rFont val="Source Sans Pro"/>
        <family val="0"/>
        <charset val="1"/>
      </rPr>
      <t xml:space="preserve">crispus
</t>
    </r>
    <r>
      <rPr>
        <sz val="9"/>
        <color rgb="FF000000"/>
        <rFont val="Source Sans Pro"/>
        <family val="0"/>
        <charset val="1"/>
      </rPr>
      <t xml:space="preserve">J5, J6, MF</t>
    </r>
  </si>
  <si>
    <t xml:space="preserve">Plant Name</t>
  </si>
  <si>
    <t xml:space="preserve">EC list formatted</t>
  </si>
  <si>
    <t xml:space="preserve">EC Data</t>
  </si>
  <si>
    <t xml:space="preserve">__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</si>
  <si>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</si>
  <si>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</si>
  <si>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</si>
  <si>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</si>
  <si>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</si>
  <si>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</si>
  <si>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Juglandaceae (walnuts)</t>
  </si>
  <si>
    <t xml:space="preserve">Musaceae (banana) </t>
  </si>
  <si>
    <t xml:space="preserve">Nelumbonaceae (indian lotus) </t>
  </si>
  <si>
    <t xml:space="preserve">Oleaceae (olives)</t>
  </si>
  <si>
    <t xml:space="preserve">Oryza sativa japonica RAPDB</t>
  </si>
  <si>
    <t xml:space="preserve">Oryza sativa japonica RefSeq</t>
  </si>
  <si>
    <t xml:space="preserve">Papaveraceae (poppies)</t>
  </si>
  <si>
    <t xml:space="preserve">Physcomitrium patens subsp. Patens</t>
  </si>
  <si>
    <t xml:space="preserve">Salicaceae (willows)</t>
  </si>
  <si>
    <t xml:space="preserve">Rhamnaceae (buckthorn)</t>
  </si>
  <si>
    <t xml:space="preserve">Abbreviation</t>
  </si>
  <si>
    <t xml:space="preserve">Website</t>
  </si>
  <si>
    <t xml:space="preserve">Citation</t>
  </si>
  <si>
    <t xml:space="preserve">Fee (Y/N?)</t>
  </si>
  <si>
    <t xml:space="preserve">Search method</t>
  </si>
  <si>
    <t xml:space="preserve">Search Status</t>
  </si>
  <si>
    <t xml:space="preserve">Structure</t>
  </si>
  <si>
    <t xml:space="preserve">Code for known by LIT</t>
  </si>
  <si>
    <t xml:space="preserve">Code for relative known by LIT</t>
  </si>
  <si>
    <t xml:space="preserve"># Exact Matches</t>
  </si>
  <si>
    <t xml:space="preserve">% Exact Matches</t>
  </si>
  <si>
    <t xml:space="preserve"># Related Compound Matches</t>
  </si>
  <si>
    <t xml:space="preserve">% Related Matches</t>
  </si>
  <si>
    <t xml:space="preserve"># Missing Plants</t>
  </si>
  <si>
    <t xml:space="preserve">Missing plants %</t>
  </si>
  <si>
    <t xml:space="preserve">Missing plants (KEGG codes)</t>
  </si>
  <si>
    <t xml:space="preserve">Missing flavonoids</t>
  </si>
  <si>
    <t xml:space="preserve">United states department of agriculture</t>
  </si>
  <si>
    <t xml:space="preserve">USDA</t>
  </si>
  <si>
    <t xml:space="preserve">N</t>
  </si>
  <si>
    <t xml:space="preserve">manual</t>
  </si>
  <si>
    <t xml:space="preserve">complete</t>
  </si>
  <si>
    <t xml:space="preserve">KNApSAcK</t>
  </si>
  <si>
    <t xml:space="preserve">None</t>
  </si>
  <si>
    <t xml:space="preserve">Natural product activity &amp; species source database</t>
  </si>
  <si>
    <t xml:space="preserve">http://bidd.group/NPASS/index.php</t>
  </si>
  <si>
    <t xml:space="preserve">G</t>
  </si>
  <si>
    <t xml:space="preserve">Microbiome Analysis for Patients</t>
  </si>
  <si>
    <t xml:space="preserve">MAP</t>
  </si>
  <si>
    <t xml:space="preserve">https://www.microbiomeprescription.com/Library/Flavonoids</t>
  </si>
  <si>
    <t xml:space="preserve">H</t>
  </si>
  <si>
    <t xml:space="preserve">I</t>
  </si>
  <si>
    <t xml:space="preserve">Indian Medicinal Plants, Phytochemistry And Therapeutics </t>
  </si>
  <si>
    <t xml:space="preserve">https://cb.imsc.res.in/imppat/home</t>
  </si>
  <si>
    <t xml:space="preserve">J</t>
  </si>
  <si>
    <t xml:space="preserve">K</t>
  </si>
  <si>
    <t xml:space="preserve">Dr. Duke's Phytochemical and Ethnobotanical Databases</t>
  </si>
  <si>
    <t xml:space="preserve">DDPED</t>
  </si>
  <si>
    <t xml:space="preserve">https://phytochem.nal.usda.gov/phytochem/search/list</t>
  </si>
  <si>
    <t xml:space="preserve">M</t>
  </si>
  <si>
    <t xml:space="preserve">Natural Products Alert</t>
  </si>
  <si>
    <t xml:space="preserve">https://www.napralert.org/</t>
  </si>
  <si>
    <t xml:space="preserve">Y</t>
  </si>
  <si>
    <t xml:space="preserve">incomplete</t>
  </si>
  <si>
    <t xml:space="preserve">O</t>
  </si>
  <si>
    <t xml:space="preserve">Acacia aroma</t>
  </si>
  <si>
    <t xml:space="preserve">Baeria chrysostoma</t>
  </si>
  <si>
    <t xml:space="preserve">Acacia adunca</t>
  </si>
  <si>
    <t xml:space="preserve">Acacia nilotica</t>
  </si>
  <si>
    <t xml:space="preserve">Acacia rhodoxylon</t>
  </si>
  <si>
    <t xml:space="preserve">Abies amabilis</t>
  </si>
  <si>
    <t xml:space="preserve">Adina racemosa</t>
  </si>
  <si>
    <t xml:space="preserve">Abrus precatorius</t>
  </si>
  <si>
    <t xml:space="preserve">Abelmoschus manihot</t>
  </si>
  <si>
    <t xml:space="preserve">Acacia dealbata</t>
  </si>
  <si>
    <t xml:space="preserve">Albizzia lebbeck</t>
  </si>
  <si>
    <t xml:space="preserve">Acanthus ilicifolius</t>
  </si>
  <si>
    <t xml:space="preserve">Butea frondosa</t>
  </si>
  <si>
    <t xml:space="preserve">Acacia baileyana</t>
  </si>
  <si>
    <t xml:space="preserve">Camellia sinensis</t>
  </si>
  <si>
    <t xml:space="preserve">Agapanthus africanus</t>
  </si>
  <si>
    <t xml:space="preserve">Abies grandis</t>
  </si>
  <si>
    <t xml:space="preserve">Afzelia bella</t>
  </si>
  <si>
    <t xml:space="preserve">Acacia calamifolia</t>
  </si>
  <si>
    <t xml:space="preserve">Acacia longifolia</t>
  </si>
  <si>
    <t xml:space="preserve">Allium cepa</t>
  </si>
  <si>
    <t xml:space="preserve">Achillea clavennae</t>
  </si>
  <si>
    <t xml:space="preserve">Caesalpinia japonica</t>
  </si>
  <si>
    <t xml:space="preserve">Cistus salviifolius</t>
  </si>
  <si>
    <t xml:space="preserve">Acacia binervata</t>
  </si>
  <si>
    <t xml:space="preserve">Allium ascalonicum</t>
  </si>
  <si>
    <t xml:space="preserve">Aechmea glomerata</t>
  </si>
  <si>
    <t xml:space="preserve">Ajuga taiwanensis</t>
  </si>
  <si>
    <t xml:space="preserve">Acacia cardiophylla</t>
  </si>
  <si>
    <t xml:space="preserve">Acacia caven</t>
  </si>
  <si>
    <t xml:space="preserve">Acacia cyanophylla</t>
  </si>
  <si>
    <t xml:space="preserve">Aeschynanthus bracteatus</t>
  </si>
  <si>
    <t xml:space="preserve">Allium Sativum</t>
  </si>
  <si>
    <t xml:space="preserve">Achillea millefolium</t>
  </si>
  <si>
    <t xml:space="preserve">Coreopsis maritima</t>
  </si>
  <si>
    <t xml:space="preserve">Acacia catechu</t>
  </si>
  <si>
    <t xml:space="preserve">Combretum quadrangulare</t>
  </si>
  <si>
    <t xml:space="preserve">Allium chinense</t>
  </si>
  <si>
    <t xml:space="preserve">Anigozanthos pulcherrimus</t>
  </si>
  <si>
    <t xml:space="preserve">Alkanna orientalis</t>
  </si>
  <si>
    <t xml:space="preserve">Acacia furcatispina</t>
  </si>
  <si>
    <t xml:space="preserve">Anethum graveolens</t>
  </si>
  <si>
    <t xml:space="preserve">Dahlia variabilis</t>
  </si>
  <si>
    <t xml:space="preserve">Acacia concurrens</t>
  </si>
  <si>
    <t xml:space="preserve">Croton lechleri</t>
  </si>
  <si>
    <t xml:space="preserve">Anigozanthos rufus</t>
  </si>
  <si>
    <t xml:space="preserve">Aloe vera</t>
  </si>
  <si>
    <t xml:space="preserve">Acacia chrysotricha</t>
  </si>
  <si>
    <t xml:space="preserve">Acacia leucophloea</t>
  </si>
  <si>
    <t xml:space="preserve">Ampelopsis grossedentata</t>
  </si>
  <si>
    <t xml:space="preserve">Anacardium occidentale</t>
  </si>
  <si>
    <t xml:space="preserve">Agrimonia pilosa</t>
  </si>
  <si>
    <t xml:space="preserve">Dalbergia odorifera</t>
  </si>
  <si>
    <t xml:space="preserve">Ginkgo biloba</t>
  </si>
  <si>
    <t xml:space="preserve">Bauhinia manca</t>
  </si>
  <si>
    <t xml:space="preserve">Antirrhinum majus</t>
  </si>
  <si>
    <t xml:space="preserve">Ampelopsis brevipedunculata</t>
  </si>
  <si>
    <t xml:space="preserve">Acacia praecox</t>
  </si>
  <si>
    <t xml:space="preserve">Ardisia colorata</t>
  </si>
  <si>
    <t xml:space="preserve">Rhus javanica</t>
  </si>
  <si>
    <t xml:space="preserve">Acacia deanei</t>
  </si>
  <si>
    <t xml:space="preserve">Guazuma ulmifolia</t>
  </si>
  <si>
    <t xml:space="preserve">Brosimum acutifolium</t>
  </si>
  <si>
    <t xml:space="preserve">Angelica furcijuga KITAGAWA</t>
  </si>
  <si>
    <t xml:space="preserve">Acacia constablei</t>
  </si>
  <si>
    <t xml:space="preserve">Ajuga decumbens</t>
  </si>
  <si>
    <t xml:space="preserve">Annona muricata</t>
  </si>
  <si>
    <t xml:space="preserve">Amberboa ramosa</t>
  </si>
  <si>
    <t xml:space="preserve">Robinia pseudoacacia</t>
  </si>
  <si>
    <t xml:space="preserve">Acacia falciformis</t>
  </si>
  <si>
    <t xml:space="preserve">Broussonetia papyrifera</t>
  </si>
  <si>
    <t xml:space="preserve">Brassica napa</t>
  </si>
  <si>
    <t xml:space="preserve">Acacia cultriformis</t>
  </si>
  <si>
    <t xml:space="preserve">Astragalus complanatus</t>
  </si>
  <si>
    <t xml:space="preserve">Artemisia glutinosa</t>
  </si>
  <si>
    <t xml:space="preserve">Anisomeles indica</t>
  </si>
  <si>
    <t xml:space="preserve">Taxus fuana</t>
  </si>
  <si>
    <t xml:space="preserve">Acacia fimbriata</t>
  </si>
  <si>
    <t xml:space="preserve">Myrica rubra</t>
  </si>
  <si>
    <t xml:space="preserve">Bridelia ferruginea</t>
  </si>
  <si>
    <t xml:space="preserve">Anthemis altissima</t>
  </si>
  <si>
    <t xml:space="preserve">Taxus yunnanensis</t>
  </si>
  <si>
    <t xml:space="preserve">Acacia homalophylla</t>
  </si>
  <si>
    <t xml:space="preserve">Pelargonium sidoides</t>
  </si>
  <si>
    <t xml:space="preserve">Clausena excavata</t>
  </si>
  <si>
    <t xml:space="preserve">Caragana frutex</t>
  </si>
  <si>
    <t xml:space="preserve">Bauhinia guianensis</t>
  </si>
  <si>
    <t xml:space="preserve">Toxicodendron semilata</t>
  </si>
  <si>
    <t xml:space="preserve">Acacia ixiophylla</t>
  </si>
  <si>
    <t xml:space="preserve">Phyllanthus emblica</t>
  </si>
  <si>
    <t xml:space="preserve">Crinum bulbispermum Milne</t>
  </si>
  <si>
    <t xml:space="preserve">Acacia decurrens</t>
  </si>
  <si>
    <t xml:space="preserve">Caragana jubata</t>
  </si>
  <si>
    <t xml:space="preserve">Artemisia vestita</t>
  </si>
  <si>
    <t xml:space="preserve">Apis mellifera ligustica</t>
  </si>
  <si>
    <t xml:space="preserve">Toxicodendron vernicifluum</t>
  </si>
  <si>
    <t xml:space="preserve">Acacia lanigera</t>
  </si>
  <si>
    <t xml:space="preserve">Pinus sibirica</t>
  </si>
  <si>
    <t xml:space="preserve">Dioscorea alata</t>
  </si>
  <si>
    <t xml:space="preserve">Acacia elata</t>
  </si>
  <si>
    <t xml:space="preserve">Apium graveolens</t>
  </si>
  <si>
    <t xml:space="preserve">Ceratonia siliqua</t>
  </si>
  <si>
    <t xml:space="preserve">Viguiera eriophora</t>
  </si>
  <si>
    <t xml:space="preserve">Acacia mabellae</t>
  </si>
  <si>
    <t xml:space="preserve">Punica granatum</t>
  </si>
  <si>
    <t xml:space="preserve">Dalbergia ecastaphyllum</t>
  </si>
  <si>
    <t xml:space="preserve">Euscaphis konishii</t>
  </si>
  <si>
    <t xml:space="preserve">Apocynum venetum</t>
  </si>
  <si>
    <t xml:space="preserve">Acacia erioloba</t>
  </si>
  <si>
    <t xml:space="preserve">Aquilegia ecalcarata</t>
  </si>
  <si>
    <t xml:space="preserve">Davidsonia pruriens</t>
  </si>
  <si>
    <t xml:space="preserve">Cannabis indica</t>
  </si>
  <si>
    <t xml:space="preserve">Azadirachta indica</t>
  </si>
  <si>
    <t xml:space="preserve">Viguiera multiflora</t>
  </si>
  <si>
    <t xml:space="preserve">Acacia melanoxylon</t>
  </si>
  <si>
    <t xml:space="preserve">Rhodiola sachalinensis</t>
  </si>
  <si>
    <t xml:space="preserve">Diploknema butyracea</t>
  </si>
  <si>
    <t xml:space="preserve">Cannabis inflorescences</t>
  </si>
  <si>
    <t xml:space="preserve">Blumea balsamifera</t>
  </si>
  <si>
    <t xml:space="preserve">Artabotrys uncinatus</t>
  </si>
  <si>
    <t xml:space="preserve">Acacia mollifolia</t>
  </si>
  <si>
    <t xml:space="preserve">Rhododendron catawbiense</t>
  </si>
  <si>
    <t xml:space="preserve">Acacia filicifolia</t>
  </si>
  <si>
    <t xml:space="preserve">Dalbergia sericea</t>
  </si>
  <si>
    <t xml:space="preserve">Hibiscus mutabilis</t>
  </si>
  <si>
    <t xml:space="preserve">Eskemukerjea megacarpum HARA</t>
  </si>
  <si>
    <t xml:space="preserve">Cannabis sativa</t>
  </si>
  <si>
    <t xml:space="preserve">Brassica carinata Y line</t>
  </si>
  <si>
    <t xml:space="preserve">Artemisia minor</t>
  </si>
  <si>
    <t xml:space="preserve">Rhododendron micranthum</t>
  </si>
  <si>
    <t xml:space="preserve">Acacia farnesiana</t>
  </si>
  <si>
    <t xml:space="preserve">Dalbergia stevensonii</t>
  </si>
  <si>
    <t xml:space="preserve">Magnolia denudata</t>
  </si>
  <si>
    <t xml:space="preserve">Artemisia annua</t>
  </si>
  <si>
    <t xml:space="preserve">Eucalyptus globulus</t>
  </si>
  <si>
    <t xml:space="preserve">Capparis himalayensis</t>
  </si>
  <si>
    <t xml:space="preserve">Acacia obtusifolia</t>
  </si>
  <si>
    <t xml:space="preserve">Rhododendron oreotrephes</t>
  </si>
  <si>
    <t xml:space="preserve">Acacia holosericea</t>
  </si>
  <si>
    <t xml:space="preserve">Dipteryx odorata</t>
  </si>
  <si>
    <t xml:space="preserve">Magnolia liliiflora</t>
  </si>
  <si>
    <t xml:space="preserve">Ascarina lucida</t>
  </si>
  <si>
    <t xml:space="preserve">Eugenia jambolana</t>
  </si>
  <si>
    <t xml:space="preserve">Capparis spinosa</t>
  </si>
  <si>
    <t xml:space="preserve">Acacia oswaldii</t>
  </si>
  <si>
    <t xml:space="preserve">Rhododendron praevernum</t>
  </si>
  <si>
    <t xml:space="preserve">Acacia irrorata</t>
  </si>
  <si>
    <t xml:space="preserve">Dracaena draco</t>
  </si>
  <si>
    <t xml:space="preserve">Mangifera indica</t>
  </si>
  <si>
    <t xml:space="preserve">Euphorbia palustris</t>
  </si>
  <si>
    <t xml:space="preserve">Chrysothamnus humilis</t>
  </si>
  <si>
    <t xml:space="preserve">Asphodeline globifera</t>
  </si>
  <si>
    <t xml:space="preserve">Acacia pendula</t>
  </si>
  <si>
    <t xml:space="preserve">Rhododendron smirnowii</t>
  </si>
  <si>
    <t xml:space="preserve">Acacia kettlewelliae</t>
  </si>
  <si>
    <t xml:space="preserve">Flemingia chappar</t>
  </si>
  <si>
    <t xml:space="preserve">Medicago arabica</t>
  </si>
  <si>
    <t xml:space="preserve">Astragalus membranaceus</t>
  </si>
  <si>
    <t xml:space="preserve">Astragalus coluteocarpus</t>
  </si>
  <si>
    <t xml:space="preserve">Euphorbia stepposa</t>
  </si>
  <si>
    <t xml:space="preserve">Chrysothamnus viscidiflorus</t>
  </si>
  <si>
    <t xml:space="preserve">Baccharis gaudichaudiana</t>
  </si>
  <si>
    <t xml:space="preserve">Acacia pycnantha</t>
  </si>
  <si>
    <t xml:space="preserve">Rhododendron ungernii</t>
  </si>
  <si>
    <t xml:space="preserve">Acacia horrida</t>
  </si>
  <si>
    <t xml:space="preserve">Astragalus mongholicus</t>
  </si>
  <si>
    <t xml:space="preserve">Astragalus eremophilus</t>
  </si>
  <si>
    <t xml:space="preserve">Citrus grandis</t>
  </si>
  <si>
    <t xml:space="preserve">Bacopa monniera</t>
  </si>
  <si>
    <t xml:space="preserve">Acacia retinodes</t>
  </si>
  <si>
    <t xml:space="preserve">Salacia prinoides</t>
  </si>
  <si>
    <t xml:space="preserve">Acacia leucoclada</t>
  </si>
  <si>
    <t xml:space="preserve">Glycyrrhiza glabra</t>
  </si>
  <si>
    <t xml:space="preserve">Petunia hybrida</t>
  </si>
  <si>
    <t xml:space="preserve">Astrantia major</t>
  </si>
  <si>
    <t xml:space="preserve">Astragalus kabadianus</t>
  </si>
  <si>
    <t xml:space="preserve">Halophila johnsonii</t>
  </si>
  <si>
    <t xml:space="preserve">Conyza aegyptica</t>
  </si>
  <si>
    <t xml:space="preserve">Bellis perennis</t>
  </si>
  <si>
    <t xml:space="preserve">Acacia rigens</t>
  </si>
  <si>
    <t xml:space="preserve">Stryphnodendron adstringens</t>
  </si>
  <si>
    <t xml:space="preserve">Glycyrrhiza glara</t>
  </si>
  <si>
    <t xml:space="preserve">Polygonum perfoliatum</t>
  </si>
  <si>
    <t xml:space="preserve">Bletilla formosana</t>
  </si>
  <si>
    <t xml:space="preserve">Astragalus quisqualis</t>
  </si>
  <si>
    <t xml:space="preserve">Haplopappus canescens</t>
  </si>
  <si>
    <t xml:space="preserve">Cochlospermum gillivraei</t>
  </si>
  <si>
    <t xml:space="preserve">Costus spicatus</t>
  </si>
  <si>
    <t xml:space="preserve">Betula nigra</t>
  </si>
  <si>
    <t xml:space="preserve">Acacia verniciflua</t>
  </si>
  <si>
    <t xml:space="preserve">Glycyrrhiza inflata</t>
  </si>
  <si>
    <t xml:space="preserve">Polygonum senticosum</t>
  </si>
  <si>
    <t xml:space="preserve">Brassica carinata B line</t>
  </si>
  <si>
    <t xml:space="preserve">Hippophae rhamnoides</t>
  </si>
  <si>
    <t xml:space="preserve">Crotalaria assamica</t>
  </si>
  <si>
    <t xml:space="preserve">Croton tonkinensis GAGNEP</t>
  </si>
  <si>
    <t xml:space="preserve">Bidens tripartita</t>
  </si>
  <si>
    <t xml:space="preserve">Acer nikoense</t>
  </si>
  <si>
    <t xml:space="preserve">Acacia mearnsii</t>
  </si>
  <si>
    <t xml:space="preserve">Glycyrrhiza pallidiflora</t>
  </si>
  <si>
    <t xml:space="preserve">Baptisia arachnifera</t>
  </si>
  <si>
    <t xml:space="preserve">Hovenia dulcis</t>
  </si>
  <si>
    <t xml:space="preserve">Crotalaria pallida</t>
  </si>
  <si>
    <t xml:space="preserve">Cruciata taurica</t>
  </si>
  <si>
    <t xml:space="preserve">Biebersteinia orphanidis</t>
  </si>
  <si>
    <t xml:space="preserve">Aesculus californica</t>
  </si>
  <si>
    <t xml:space="preserve">Tripterygium hypoglaucum</t>
  </si>
  <si>
    <t xml:space="preserve">Glycyrrhiza uralensis</t>
  </si>
  <si>
    <t xml:space="preserve">Baptisia australis</t>
  </si>
  <si>
    <t xml:space="preserve">Hypericum hirsutum</t>
  </si>
  <si>
    <t xml:space="preserve">Curcuma mangga</t>
  </si>
  <si>
    <t xml:space="preserve">Ephedra sinica</t>
  </si>
  <si>
    <t xml:space="preserve">Blepharis sindica</t>
  </si>
  <si>
    <t xml:space="preserve">Aesculus carnea</t>
  </si>
  <si>
    <t xml:space="preserve">Vicia faba</t>
  </si>
  <si>
    <t xml:space="preserve">Glycyrrhiza yunnanensis</t>
  </si>
  <si>
    <t xml:space="preserve">Calligonum leucocladum</t>
  </si>
  <si>
    <t xml:space="preserve">Baptisia bracteata</t>
  </si>
  <si>
    <t xml:space="preserve">Hypericum scabrum</t>
  </si>
  <si>
    <t xml:space="preserve">Epimedium acuminatum</t>
  </si>
  <si>
    <t xml:space="preserve">Xanthoceras sorbifolia</t>
  </si>
  <si>
    <t xml:space="preserve">Acacia neriifolia</t>
  </si>
  <si>
    <t xml:space="preserve">Lespedeza bicolor</t>
  </si>
  <si>
    <t xml:space="preserve">Sophora flavescens</t>
  </si>
  <si>
    <t xml:space="preserve">Baptisia calycosa</t>
  </si>
  <si>
    <t xml:space="preserve">Hypocalyptus sophoroides</t>
  </si>
  <si>
    <t xml:space="preserve">Epimedium brevicornum</t>
  </si>
  <si>
    <t xml:space="preserve">Boehmeria nivea</t>
  </si>
  <si>
    <t xml:space="preserve">Ampelopsis japonica</t>
  </si>
  <si>
    <t xml:space="preserve">Medicago sativa</t>
  </si>
  <si>
    <t xml:space="preserve">Syzygium cumini</t>
  </si>
  <si>
    <t xml:space="preserve">Baptisia cinerea</t>
  </si>
  <si>
    <t xml:space="preserve">Intsia bijuga</t>
  </si>
  <si>
    <t xml:space="preserve">Epimedium davidii</t>
  </si>
  <si>
    <t xml:space="preserve">Acacia mellifera</t>
  </si>
  <si>
    <t xml:space="preserve">Acacia oshanesii</t>
  </si>
  <si>
    <t xml:space="preserve">Taxus chinensis</t>
  </si>
  <si>
    <t xml:space="preserve">Baptisia lanceolata</t>
  </si>
  <si>
    <t xml:space="preserve">Intsia palembanica</t>
  </si>
  <si>
    <t xml:space="preserve">Epimedium dolichostemen</t>
  </si>
  <si>
    <t xml:space="preserve">Buddleja officinalis</t>
  </si>
  <si>
    <t xml:space="preserve">Muntingia calabura</t>
  </si>
  <si>
    <t xml:space="preserve">Thuja plicata</t>
  </si>
  <si>
    <t xml:space="preserve">Baptisia lecontei</t>
  </si>
  <si>
    <t xml:space="preserve">Kunzea ericoides</t>
  </si>
  <si>
    <t xml:space="preserve">Epimedium fargesii</t>
  </si>
  <si>
    <t xml:space="preserve">Bulbine capitata</t>
  </si>
  <si>
    <t xml:space="preserve">Acacia parramattensis</t>
  </si>
  <si>
    <t xml:space="preserve">Oxytropis pseudoglandulosa</t>
  </si>
  <si>
    <t xml:space="preserve">Vaccinium alaskaense</t>
  </si>
  <si>
    <t xml:space="preserve">Carthamus tinctorius</t>
  </si>
  <si>
    <t xml:space="preserve">Acacia omalophylla</t>
  </si>
  <si>
    <t xml:space="preserve">Baptisia megacarpa</t>
  </si>
  <si>
    <t xml:space="preserve">Lathyrus aphaca</t>
  </si>
  <si>
    <t xml:space="preserve">Epimedium franchetii</t>
  </si>
  <si>
    <t xml:space="preserve">Cadia purpurea</t>
  </si>
  <si>
    <t xml:space="preserve">Brosimopsis acutifolium</t>
  </si>
  <si>
    <t xml:space="preserve">Psorothamnus arborescens</t>
  </si>
  <si>
    <t xml:space="preserve">Vaccinium angustifolium</t>
  </si>
  <si>
    <t xml:space="preserve">Casearia ilicifolia</t>
  </si>
  <si>
    <t xml:space="preserve">Baptisia nuttalliana</t>
  </si>
  <si>
    <t xml:space="preserve">Lotus maritimus</t>
  </si>
  <si>
    <t xml:space="preserve">Flemingia stricta</t>
  </si>
  <si>
    <t xml:space="preserve">Epimedium koreanum</t>
  </si>
  <si>
    <t xml:space="preserve">Campsis grandiflora</t>
  </si>
  <si>
    <t xml:space="preserve">Calycolpus warszewiczianus</t>
  </si>
  <si>
    <t xml:space="preserve">Pterocarpus marsupium</t>
  </si>
  <si>
    <t xml:space="preserve">Vaccinium myrtillus</t>
  </si>
  <si>
    <t xml:space="preserve">Cassia acutifolia</t>
  </si>
  <si>
    <t xml:space="preserve">Baptisia perfoliata</t>
  </si>
  <si>
    <t xml:space="preserve">Gentiana triflora</t>
  </si>
  <si>
    <t xml:space="preserve">Epimedium leishanense</t>
  </si>
  <si>
    <t xml:space="preserve">Camellia japonica</t>
  </si>
  <si>
    <t xml:space="preserve">Pterocarpus santalinus</t>
  </si>
  <si>
    <t xml:space="preserve">Vaccinium uliginosum</t>
  </si>
  <si>
    <t xml:space="preserve">Cassia angustifolia</t>
  </si>
  <si>
    <t xml:space="preserve">Baptisia simplicifolia</t>
  </si>
  <si>
    <t xml:space="preserve">Epimedium leptorrhizum</t>
  </si>
  <si>
    <t xml:space="preserve">Acacia silvestris</t>
  </si>
  <si>
    <t xml:space="preserve">Pueraria lobata</t>
  </si>
  <si>
    <t xml:space="preserve">Cassia fistula</t>
  </si>
  <si>
    <t xml:space="preserve">Baptisia sphaerocarpa</t>
  </si>
  <si>
    <t xml:space="preserve">Medicago blancheana</t>
  </si>
  <si>
    <t xml:space="preserve">Epimedium membranaceum</t>
  </si>
  <si>
    <t xml:space="preserve">Acacia terminalis</t>
  </si>
  <si>
    <t xml:space="preserve">Robinia paeudoacacia</t>
  </si>
  <si>
    <t xml:space="preserve">Vitis labrusca</t>
  </si>
  <si>
    <t xml:space="preserve">Cassia tora</t>
  </si>
  <si>
    <t xml:space="preserve">Acacia planifrons</t>
  </si>
  <si>
    <t xml:space="preserve">Baptisia tinctoria</t>
  </si>
  <si>
    <t xml:space="preserve">Medicago cancellata</t>
  </si>
  <si>
    <t xml:space="preserve">Epimedium myrianthum</t>
  </si>
  <si>
    <t xml:space="preserve">Cassia javanica</t>
  </si>
  <si>
    <t xml:space="preserve">Acacia trachyphloia</t>
  </si>
  <si>
    <t xml:space="preserve">Casuarina junghaniana</t>
  </si>
  <si>
    <t xml:space="preserve">Medicago cretacea</t>
  </si>
  <si>
    <t xml:space="preserve">Epimedium pauciflorum</t>
  </si>
  <si>
    <t xml:space="preserve">Celastrus orbiculatus</t>
  </si>
  <si>
    <t xml:space="preserve">Casuarina rigida</t>
  </si>
  <si>
    <t xml:space="preserve">Medicago doliata</t>
  </si>
  <si>
    <t xml:space="preserve">Gynerium sagittatum</t>
  </si>
  <si>
    <t xml:space="preserve">Epimedium pubescens</t>
  </si>
  <si>
    <t xml:space="preserve">Cephalotaxus fortunei</t>
  </si>
  <si>
    <t xml:space="preserve">Chaenomeles japonica</t>
  </si>
  <si>
    <t xml:space="preserve">Acacia vestita</t>
  </si>
  <si>
    <t xml:space="preserve">Sophora gypsophila</t>
  </si>
  <si>
    <t xml:space="preserve">Cercis chinensis</t>
  </si>
  <si>
    <t xml:space="preserve">Medicago falcata</t>
  </si>
  <si>
    <t xml:space="preserve">Helichrysum arenarium</t>
  </si>
  <si>
    <t xml:space="preserve">Epimedium sagittatum</t>
  </si>
  <si>
    <t xml:space="preserve">Cephalotaxus koreana</t>
  </si>
  <si>
    <t xml:space="preserve">Chamaecyparis formosensis</t>
  </si>
  <si>
    <t xml:space="preserve">Acacia saligna</t>
  </si>
  <si>
    <t xml:space="preserve">Acca sellowiana</t>
  </si>
  <si>
    <t xml:space="preserve">Sophora tomentosa</t>
  </si>
  <si>
    <t xml:space="preserve">Medicago glomerata</t>
  </si>
  <si>
    <t xml:space="preserve">Helichrysum graveolen</t>
  </si>
  <si>
    <t xml:space="preserve">Epimedium stellatum</t>
  </si>
  <si>
    <t xml:space="preserve">Cephalotaxus wilsoniana</t>
  </si>
  <si>
    <t xml:space="preserve">Cinchona succirubra</t>
  </si>
  <si>
    <t xml:space="preserve">Acacia seyal</t>
  </si>
  <si>
    <t xml:space="preserve">Adenocarpus decorticans</t>
  </si>
  <si>
    <t xml:space="preserve">Tephrosia toxicaria</t>
  </si>
  <si>
    <t xml:space="preserve">Cheilanthes grisea</t>
  </si>
  <si>
    <t xml:space="preserve">Medicago hybrida</t>
  </si>
  <si>
    <t xml:space="preserve">Epimedium zhenbaense</t>
  </si>
  <si>
    <t xml:space="preserve">Chamaecyparis pisifera</t>
  </si>
  <si>
    <t xml:space="preserve">Cinnamomum sieboldii</t>
  </si>
  <si>
    <t xml:space="preserve">Acacia sieberiana</t>
  </si>
  <si>
    <t xml:space="preserve">Adenocarpus foliolosus</t>
  </si>
  <si>
    <t xml:space="preserve">Tithonia brachypappa</t>
  </si>
  <si>
    <t xml:space="preserve">Chenopodium murale</t>
  </si>
  <si>
    <t xml:space="preserve">Medicago intertexta</t>
  </si>
  <si>
    <t xml:space="preserve">Lespedeza cyrtobotrya</t>
  </si>
  <si>
    <t xml:space="preserve">Epimedium zhushanense</t>
  </si>
  <si>
    <t xml:space="preserve">Chamomilla recutina</t>
  </si>
  <si>
    <t xml:space="preserve">Cinnamomum subavenium</t>
  </si>
  <si>
    <t xml:space="preserve">Trifolium subterraneum</t>
  </si>
  <si>
    <t xml:space="preserve">Coccinia grandis</t>
  </si>
  <si>
    <t xml:space="preserve">Caesalpinia gilliesii</t>
  </si>
  <si>
    <t xml:space="preserve">Medicago laciniata</t>
  </si>
  <si>
    <t xml:space="preserve">Lupinus subcarnosus</t>
  </si>
  <si>
    <t xml:space="preserve">Eriobotrya japonica</t>
  </si>
  <si>
    <t xml:space="preserve">Cheilanthes bullosa</t>
  </si>
  <si>
    <t xml:space="preserve">Amphicarpaea bracteata</t>
  </si>
  <si>
    <t xml:space="preserve">Zollernia paraensis</t>
  </si>
  <si>
    <t xml:space="preserve">Consolida oliveriana</t>
  </si>
  <si>
    <t xml:space="preserve">Medicago lupulina</t>
  </si>
  <si>
    <t xml:space="preserve">Lupinus texensis</t>
  </si>
  <si>
    <t xml:space="preserve">Euchresta formosana</t>
  </si>
  <si>
    <t xml:space="preserve">Chrysanthemum boreale</t>
  </si>
  <si>
    <t xml:space="preserve">Colophospermum mopane</t>
  </si>
  <si>
    <t xml:space="preserve">Acacia tortilis</t>
  </si>
  <si>
    <t xml:space="preserve">Andira inermis</t>
  </si>
  <si>
    <t xml:space="preserve">Crocus sativus</t>
  </si>
  <si>
    <t xml:space="preserve">Alhagi kirghisorum</t>
  </si>
  <si>
    <t xml:space="preserve">Medicago monantha</t>
  </si>
  <si>
    <t xml:space="preserve">Maclura tinctoria</t>
  </si>
  <si>
    <t xml:space="preserve">Euphorbia tinctoria</t>
  </si>
  <si>
    <t xml:space="preserve">Chrysanthemum cineraiaefolium</t>
  </si>
  <si>
    <t xml:space="preserve">Apios americana</t>
  </si>
  <si>
    <t xml:space="preserve">Cuscuta australis</t>
  </si>
  <si>
    <t xml:space="preserve">Alhagi maurorum</t>
  </si>
  <si>
    <t xml:space="preserve">Medicago monspeliaca</t>
  </si>
  <si>
    <t xml:space="preserve">Chrysothamnus nauseosus</t>
  </si>
  <si>
    <t xml:space="preserve">Convallaria keiskei</t>
  </si>
  <si>
    <t xml:space="preserve">Cuscuta chinensis</t>
  </si>
  <si>
    <t xml:space="preserve">Medicago murex</t>
  </si>
  <si>
    <t xml:space="preserve">Houttuynia cordata</t>
  </si>
  <si>
    <t xml:space="preserve">Cladogynos orientalis</t>
  </si>
  <si>
    <t xml:space="preserve">Cowania mexicana</t>
  </si>
  <si>
    <t xml:space="preserve">Cuscuta japonica</t>
  </si>
  <si>
    <t xml:space="preserve">Chamaecrista absus</t>
  </si>
  <si>
    <t xml:space="preserve">Medicago orbicularis</t>
  </si>
  <si>
    <t xml:space="preserve">Humulus lupulus</t>
  </si>
  <si>
    <t xml:space="preserve">Crataegus monogyna</t>
  </si>
  <si>
    <t xml:space="preserve">Baptisia alba</t>
  </si>
  <si>
    <t xml:space="preserve">Cuscuta lupuliformis</t>
  </si>
  <si>
    <t xml:space="preserve">Chamaecrista mimosoides</t>
  </si>
  <si>
    <t xml:space="preserve">Medicago polyceratia</t>
  </si>
  <si>
    <t xml:space="preserve">Hypericum perforatum</t>
  </si>
  <si>
    <t xml:space="preserve">Daphne sericea</t>
  </si>
  <si>
    <t xml:space="preserve">Dicranopteris pedata</t>
  </si>
  <si>
    <t xml:space="preserve">Medicago polymorpha</t>
  </si>
  <si>
    <t xml:space="preserve">Hypericum sampsonii</t>
  </si>
  <si>
    <t xml:space="preserve">Ecdysanthera utilis</t>
  </si>
  <si>
    <t xml:space="preserve">Diphylleia grayi</t>
  </si>
  <si>
    <t xml:space="preserve">Chrysanthemum indicum</t>
  </si>
  <si>
    <t xml:space="preserve">Medicago radiata</t>
  </si>
  <si>
    <t xml:space="preserve">Millettia brandisiana</t>
  </si>
  <si>
    <t xml:space="preserve">Kadsura heteroclita</t>
  </si>
  <si>
    <t xml:space="preserve">Elsholtzia bodinieri</t>
  </si>
  <si>
    <t xml:space="preserve">Elaeagnus angustifolia</t>
  </si>
  <si>
    <t xml:space="preserve">Diphylleia sinensis</t>
  </si>
  <si>
    <t xml:space="preserve">Areca catechu</t>
  </si>
  <si>
    <t xml:space="preserve">Chrysanthemum morifolium</t>
  </si>
  <si>
    <t xml:space="preserve">Medicago rotata</t>
  </si>
  <si>
    <t xml:space="preserve">Mimosa hostilis</t>
  </si>
  <si>
    <t xml:space="preserve">Levisticum officinale</t>
  </si>
  <si>
    <t xml:space="preserve">Enhalus acoroides</t>
  </si>
  <si>
    <t xml:space="preserve">Ephedra nebrodensis</t>
  </si>
  <si>
    <t xml:space="preserve">Elateriospermum tapos</t>
  </si>
  <si>
    <t xml:space="preserve">Croton urucurana</t>
  </si>
  <si>
    <t xml:space="preserve">Artocarpus dadah</t>
  </si>
  <si>
    <t xml:space="preserve">Cytisophyllum sessilifolium</t>
  </si>
  <si>
    <t xml:space="preserve">Medicago scutellata</t>
  </si>
  <si>
    <t xml:space="preserve">Cytisus eriocarpus</t>
  </si>
  <si>
    <t xml:space="preserve">Nymphaea caerulea</t>
  </si>
  <si>
    <t xml:space="preserve">Malus doumeri varl formosana</t>
  </si>
  <si>
    <t xml:space="preserve">Erythroxylum cambodianum</t>
  </si>
  <si>
    <t xml:space="preserve">Hordeum vulgare</t>
  </si>
  <si>
    <t xml:space="preserve">Astragalus floccosifolius</t>
  </si>
  <si>
    <t xml:space="preserve">Cytisus hirsutus</t>
  </si>
  <si>
    <t xml:space="preserve">Melilotus italica</t>
  </si>
  <si>
    <t xml:space="preserve">Euterpe oleracea</t>
  </si>
  <si>
    <t xml:space="preserve">Kandelia candel</t>
  </si>
  <si>
    <t xml:space="preserve">Cytisus proliferus</t>
  </si>
  <si>
    <t xml:space="preserve">Melilotus messanensis</t>
  </si>
  <si>
    <t xml:space="preserve">Eysenhardtia subcoriacea Pennell</t>
  </si>
  <si>
    <t xml:space="preserve">Laurus nobilis</t>
  </si>
  <si>
    <t xml:space="preserve">Averrhoa carambola</t>
  </si>
  <si>
    <t xml:space="preserve">Cytisus striatus</t>
  </si>
  <si>
    <t xml:space="preserve">Melilotus officinalis</t>
  </si>
  <si>
    <t xml:space="preserve">Phlomis caucasica</t>
  </si>
  <si>
    <t xml:space="preserve">Fagopyrum esculentum</t>
  </si>
  <si>
    <t xml:space="preserve">Betula papyrifera</t>
  </si>
  <si>
    <t xml:space="preserve">Melilotus sulcatus</t>
  </si>
  <si>
    <t xml:space="preserve">Fagopyrum homotropicum</t>
  </si>
  <si>
    <t xml:space="preserve">Pelargonium reniforme</t>
  </si>
  <si>
    <t xml:space="preserve">Bowdichia nitida</t>
  </si>
  <si>
    <t xml:space="preserve">Daphne genkwa</t>
  </si>
  <si>
    <t xml:space="preserve">Melilotus wolgicus</t>
  </si>
  <si>
    <t xml:space="preserve">Geranium pratense</t>
  </si>
  <si>
    <t xml:space="preserve">Carpinus cordata</t>
  </si>
  <si>
    <t xml:space="preserve">Millettia racemosa</t>
  </si>
  <si>
    <t xml:space="preserve">Piper crassinervium Kunth</t>
  </si>
  <si>
    <t xml:space="preserve">Mucor hiemalis</t>
  </si>
  <si>
    <t xml:space="preserve">Psoralea repens</t>
  </si>
  <si>
    <t xml:space="preserve">Bupleurum scorzonerifolium</t>
  </si>
  <si>
    <t xml:space="preserve">Myrica cerifera</t>
  </si>
  <si>
    <t xml:space="preserve">Podocarpus fasciculus</t>
  </si>
  <si>
    <t xml:space="preserve">Pterocarpus angolensis</t>
  </si>
  <si>
    <t xml:space="preserve">Cassia roxburghii</t>
  </si>
  <si>
    <t xml:space="preserve">Myrica nagi</t>
  </si>
  <si>
    <t xml:space="preserve">Polygonum minus</t>
  </si>
  <si>
    <t xml:space="preserve">Nymphaea alba</t>
  </si>
  <si>
    <t xml:space="preserve">Pueraria phaseoloides</t>
  </si>
  <si>
    <t xml:space="preserve">Cajanus scarabaeoides</t>
  </si>
  <si>
    <t xml:space="preserve">Ceiba pentandra</t>
  </si>
  <si>
    <t xml:space="preserve">Polymnia fruticosa</t>
  </si>
  <si>
    <t xml:space="preserve">Calicotome spinosa</t>
  </si>
  <si>
    <t xml:space="preserve">Nymphaea odorata</t>
  </si>
  <si>
    <t xml:space="preserve">Larix sibirica</t>
  </si>
  <si>
    <t xml:space="preserve">Retama monosperma</t>
  </si>
  <si>
    <t xml:space="preserve">Calicotome villosa</t>
  </si>
  <si>
    <t xml:space="preserve">Chamaerops humilis</t>
  </si>
  <si>
    <t xml:space="preserve">Nymphaea lotus</t>
  </si>
  <si>
    <t xml:space="preserve">Prunus cerasus</t>
  </si>
  <si>
    <t xml:space="preserve">Nymphaea stellata</t>
  </si>
  <si>
    <t xml:space="preserve">Retama raetam</t>
  </si>
  <si>
    <t xml:space="preserve">Calopogonium caeruleum</t>
  </si>
  <si>
    <t xml:space="preserve">Prunus davidiana</t>
  </si>
  <si>
    <t xml:space="preserve">Lupinus albus</t>
  </si>
  <si>
    <t xml:space="preserve">Camptosema rubicundum</t>
  </si>
  <si>
    <t xml:space="preserve">Maytenus heterophylla</t>
  </si>
  <si>
    <t xml:space="preserve">Rhododendron fortunei</t>
  </si>
  <si>
    <t xml:space="preserve">Canavalia eurycarpa</t>
  </si>
  <si>
    <t xml:space="preserve">Epimedium wushanense</t>
  </si>
  <si>
    <t xml:space="preserve">Peltophorum africanum</t>
  </si>
  <si>
    <t xml:space="preserve">Rhododendron kaempferi</t>
  </si>
  <si>
    <t xml:space="preserve">Canavalia gladiata</t>
  </si>
  <si>
    <t xml:space="preserve">Cola acuminata</t>
  </si>
  <si>
    <t xml:space="preserve">Pimenta dioica</t>
  </si>
  <si>
    <t xml:space="preserve">Prunus yedoensis</t>
  </si>
  <si>
    <t xml:space="preserve">Phellodendron amurense</t>
  </si>
  <si>
    <t xml:space="preserve">Plinia pinnata</t>
  </si>
  <si>
    <t xml:space="preserve">Pseudotsuga wilsoniana</t>
  </si>
  <si>
    <t xml:space="preserve">Phellodendron japonicum MAXIM</t>
  </si>
  <si>
    <t xml:space="preserve">Clitoria falcata</t>
  </si>
  <si>
    <t xml:space="preserve">Equisetum hiemale</t>
  </si>
  <si>
    <t xml:space="preserve">Posidonia oceanica</t>
  </si>
  <si>
    <t xml:space="preserve">Ficus formosana</t>
  </si>
  <si>
    <t xml:space="preserve">Clitoria ternatea</t>
  </si>
  <si>
    <t xml:space="preserve">Eucommia ulmoides</t>
  </si>
  <si>
    <t xml:space="preserve">Crataegus monogyna calli</t>
  </si>
  <si>
    <t xml:space="preserve">Prosopis reptans</t>
  </si>
  <si>
    <t xml:space="preserve">Phyllanthus niruri</t>
  </si>
  <si>
    <t xml:space="preserve">Ficus hirta</t>
  </si>
  <si>
    <t xml:space="preserve">Rhynchosia caribaea</t>
  </si>
  <si>
    <t xml:space="preserve">Crotalaria juncea</t>
  </si>
  <si>
    <t xml:space="preserve">Eugenia edulis</t>
  </si>
  <si>
    <t xml:space="preserve">Pseudolarix amabilis</t>
  </si>
  <si>
    <t xml:space="preserve">Rhynchosia beddomei</t>
  </si>
  <si>
    <t xml:space="preserve">Phyllanthus urinaria</t>
  </si>
  <si>
    <t xml:space="preserve">Genista ephedroides</t>
  </si>
  <si>
    <t xml:space="preserve">Ochna beddomei</t>
  </si>
  <si>
    <t xml:space="preserve">Rhynchosia densiflora</t>
  </si>
  <si>
    <t xml:space="preserve">Cudrania cochinchinensis</t>
  </si>
  <si>
    <t xml:space="preserve">Desmoncus polyacanthos</t>
  </si>
  <si>
    <t xml:space="preserve">Satureja subspicata</t>
  </si>
  <si>
    <t xml:space="preserve">Pinus roxburghii</t>
  </si>
  <si>
    <t xml:space="preserve">Rhynchosia hirsuta</t>
  </si>
  <si>
    <t xml:space="preserve">Cytisus albus</t>
  </si>
  <si>
    <t xml:space="preserve">Euphorbia geniculata</t>
  </si>
  <si>
    <t xml:space="preserve">Rhododendron calophytum</t>
  </si>
  <si>
    <t xml:space="preserve">Podocarpus nagi</t>
  </si>
  <si>
    <t xml:space="preserve">Rhynchosia phaseoloides</t>
  </si>
  <si>
    <t xml:space="preserve">Cytisus baeticus</t>
  </si>
  <si>
    <t xml:space="preserve">Euphorbia lunulata</t>
  </si>
  <si>
    <t xml:space="preserve">Sophora japonica</t>
  </si>
  <si>
    <t xml:space="preserve">Piper umbellatum</t>
  </si>
  <si>
    <t xml:space="preserve">Gnaphalium affine</t>
  </si>
  <si>
    <t xml:space="preserve">Polygonum bistorta</t>
  </si>
  <si>
    <t xml:space="preserve">Rhynchosia pyramidalis</t>
  </si>
  <si>
    <t xml:space="preserve">Cytisus commutatus</t>
  </si>
  <si>
    <t xml:space="preserve">Euphorbia magalanta</t>
  </si>
  <si>
    <t xml:space="preserve">Swartzia polyphylla</t>
  </si>
  <si>
    <t xml:space="preserve">Polygonum hydropiper</t>
  </si>
  <si>
    <t xml:space="preserve">Strongylodon macrobotrys</t>
  </si>
  <si>
    <t xml:space="preserve">Cytisus fontanesii</t>
  </si>
  <si>
    <t xml:space="preserve">Euphorbia pekinensis</t>
  </si>
  <si>
    <t xml:space="preserve">Etlingera elatior</t>
  </si>
  <si>
    <t xml:space="preserve">Erycibe expansa</t>
  </si>
  <si>
    <t xml:space="preserve">Halophila stipulacea</t>
  </si>
  <si>
    <t xml:space="preserve">Potentilla anserina</t>
  </si>
  <si>
    <t xml:space="preserve">Euphorbia prostrata</t>
  </si>
  <si>
    <t xml:space="preserve">Eucalyptus camaldulensis</t>
  </si>
  <si>
    <t xml:space="preserve">Erythrophleum suaveolens</t>
  </si>
  <si>
    <t xml:space="preserve">Cytisus ratisbonensis</t>
  </si>
  <si>
    <t xml:space="preserve">Euphorbia virgata</t>
  </si>
  <si>
    <t xml:space="preserve">Eucommia ulmoides Oliver</t>
  </si>
  <si>
    <t xml:space="preserve">Ficus cordata</t>
  </si>
  <si>
    <t xml:space="preserve">Rhododendron mucronatum</t>
  </si>
  <si>
    <t xml:space="preserve">Psidium guajava</t>
  </si>
  <si>
    <t xml:space="preserve">Prunus domestica</t>
  </si>
  <si>
    <t xml:space="preserve">Cytisus scoparius</t>
  </si>
  <si>
    <t xml:space="preserve">Euodia meliaefolia</t>
  </si>
  <si>
    <t xml:space="preserve">Galega officinalis</t>
  </si>
  <si>
    <t xml:space="preserve">Rhododendron ponticum</t>
  </si>
  <si>
    <t xml:space="preserve">Typha angustifolia</t>
  </si>
  <si>
    <t xml:space="preserve">Psorospermum androsaemifolium BAKER</t>
  </si>
  <si>
    <t xml:space="preserve">Ibicella lutea</t>
  </si>
  <si>
    <t xml:space="preserve">Teyleria koordersii</t>
  </si>
  <si>
    <t xml:space="preserve">Genista acanthoclada</t>
  </si>
  <si>
    <t xml:space="preserve">Indigofera tetrantha</t>
  </si>
  <si>
    <t xml:space="preserve">Thermopsis alterniflora</t>
  </si>
  <si>
    <t xml:space="preserve">Genista carpetana</t>
  </si>
  <si>
    <t xml:space="preserve">Viscum angulatum</t>
  </si>
  <si>
    <t xml:space="preserve">Kummerowia striata</t>
  </si>
  <si>
    <t xml:space="preserve">Rheum emodi</t>
  </si>
  <si>
    <t xml:space="preserve">Thermopsis macrophylla</t>
  </si>
  <si>
    <t xml:space="preserve">Derris scandens</t>
  </si>
  <si>
    <t xml:space="preserve">Gleditsia triacanthos</t>
  </si>
  <si>
    <t xml:space="preserve">Genista corsica</t>
  </si>
  <si>
    <t xml:space="preserve">Viscum coloratum</t>
  </si>
  <si>
    <t xml:space="preserve">Lactuca indica</t>
  </si>
  <si>
    <t xml:space="preserve">Rhodiola crenulata</t>
  </si>
  <si>
    <t xml:space="preserve">Thermopsis mollis</t>
  </si>
  <si>
    <t xml:space="preserve">Desmodium gangeticum</t>
  </si>
  <si>
    <t xml:space="preserve">Gymnosporia trigyna</t>
  </si>
  <si>
    <t xml:space="preserve">Genista depressa</t>
  </si>
  <si>
    <t xml:space="preserve">Rhus parviflora</t>
  </si>
  <si>
    <t xml:space="preserve">Larrea divaricata</t>
  </si>
  <si>
    <t xml:space="preserve">Thermopsis rhombifolia</t>
  </si>
  <si>
    <t xml:space="preserve">Desmodium uncinatum</t>
  </si>
  <si>
    <t xml:space="preserve">Gutierrezia wrightii</t>
  </si>
  <si>
    <t xml:space="preserve">Genista ferox</t>
  </si>
  <si>
    <t xml:space="preserve">Rhus wallichi</t>
  </si>
  <si>
    <t xml:space="preserve">Xylopia poilanei</t>
  </si>
  <si>
    <t xml:space="preserve">Larrea tridentata</t>
  </si>
  <si>
    <t xml:space="preserve">Thermopsis villosa</t>
  </si>
  <si>
    <t xml:space="preserve">Dipogon lignosus</t>
  </si>
  <si>
    <t xml:space="preserve">Gynostemma cardiospermum</t>
  </si>
  <si>
    <t xml:space="preserve">Genista januensis</t>
  </si>
  <si>
    <t xml:space="preserve">Rosa damascene</t>
  </si>
  <si>
    <t xml:space="preserve">Rhododendron galactinum</t>
  </si>
  <si>
    <t xml:space="preserve">Leiothrix curvifolia</t>
  </si>
  <si>
    <t xml:space="preserve">Trifolium campestre</t>
  </si>
  <si>
    <t xml:space="preserve">Dunbaria villosa</t>
  </si>
  <si>
    <t xml:space="preserve">Haplopappus foliosus</t>
  </si>
  <si>
    <t xml:space="preserve">Genista lydia</t>
  </si>
  <si>
    <t xml:space="preserve">Salvia hispanica</t>
  </si>
  <si>
    <t xml:space="preserve">Rhododendron insigne</t>
  </si>
  <si>
    <t xml:space="preserve">Lespedeza virgata</t>
  </si>
  <si>
    <t xml:space="preserve">Trifolium globosum</t>
  </si>
  <si>
    <t xml:space="preserve">Echinosophora koreensis</t>
  </si>
  <si>
    <t xml:space="preserve">Hedysarum caucasicum</t>
  </si>
  <si>
    <t xml:space="preserve">Genista morisii</t>
  </si>
  <si>
    <t xml:space="preserve">Leucas aspera</t>
  </si>
  <si>
    <t xml:space="preserve">Trifolium pannonicum</t>
  </si>
  <si>
    <t xml:space="preserve">Echinospartum horridum</t>
  </si>
  <si>
    <t xml:space="preserve">Hedysarum sericeum</t>
  </si>
  <si>
    <t xml:space="preserve">Liquidambar styraciflua</t>
  </si>
  <si>
    <t xml:space="preserve">Genista nissana</t>
  </si>
  <si>
    <t xml:space="preserve">Sedum takesimense Nakai</t>
  </si>
  <si>
    <t xml:space="preserve">Leucophyllum ambiguum</t>
  </si>
  <si>
    <t xml:space="preserve">Trifolium repens</t>
  </si>
  <si>
    <t xml:space="preserve">Erinacea anthyllis</t>
  </si>
  <si>
    <t xml:space="preserve">Machilus thunbergii</t>
  </si>
  <si>
    <t xml:space="preserve">Genista obtusiramea</t>
  </si>
  <si>
    <t xml:space="preserve">Semecarpus vitiensis</t>
  </si>
  <si>
    <t xml:space="preserve">Ulex boivinii</t>
  </si>
  <si>
    <t xml:space="preserve">Eriosema glomeratum</t>
  </si>
  <si>
    <t xml:space="preserve">Hippocratea mucronata</t>
  </si>
  <si>
    <t xml:space="preserve">Genista pilosa</t>
  </si>
  <si>
    <t xml:space="preserve">Soymida febrifuga</t>
  </si>
  <si>
    <t xml:space="preserve">Ulex europaeus</t>
  </si>
  <si>
    <t xml:space="preserve">Eriosema nutans</t>
  </si>
  <si>
    <t xml:space="preserve">Genista sagittalis</t>
  </si>
  <si>
    <t xml:space="preserve">Syzygium aromaticum</t>
  </si>
  <si>
    <t xml:space="preserve">Ulex gallii</t>
  </si>
  <si>
    <t xml:space="preserve">Eriosema psoraleoides</t>
  </si>
  <si>
    <t xml:space="preserve">Mitrella kentii</t>
  </si>
  <si>
    <t xml:space="preserve">Genista scorpius</t>
  </si>
  <si>
    <t xml:space="preserve">Ulex genistoides</t>
  </si>
  <si>
    <t xml:space="preserve">Hypericum ascyron</t>
  </si>
  <si>
    <t xml:space="preserve">Genista spartioides</t>
  </si>
  <si>
    <t xml:space="preserve">Syzygium samarangense</t>
  </si>
  <si>
    <t xml:space="preserve">Melandrium album</t>
  </si>
  <si>
    <t xml:space="preserve">Ulex micranthus</t>
  </si>
  <si>
    <t xml:space="preserve">Erythrina burttii</t>
  </si>
  <si>
    <t xml:space="preserve">Hypericum japonicum</t>
  </si>
  <si>
    <t xml:space="preserve">Genista stenopetala</t>
  </si>
  <si>
    <t xml:space="preserve">Rodgersia podophylla</t>
  </si>
  <si>
    <t xml:space="preserve">Mentha pulegium</t>
  </si>
  <si>
    <t xml:space="preserve">Ulex minor</t>
  </si>
  <si>
    <t xml:space="preserve">Erythrina indica</t>
  </si>
  <si>
    <t xml:space="preserve">Parkia biglobosa</t>
  </si>
  <si>
    <t xml:space="preserve">Genista teretifolia</t>
  </si>
  <si>
    <t xml:space="preserve">Thuja orientalis</t>
  </si>
  <si>
    <t xml:space="preserve">Rosa luciae</t>
  </si>
  <si>
    <t xml:space="preserve">Mentha x piperita</t>
  </si>
  <si>
    <t xml:space="preserve">Ulex parviflorus</t>
  </si>
  <si>
    <t xml:space="preserve">Erythrina latissima</t>
  </si>
  <si>
    <t xml:space="preserve">Genista tinctoria</t>
  </si>
  <si>
    <t xml:space="preserve">Rumex acetosa</t>
  </si>
  <si>
    <t xml:space="preserve">Microtoena prainiana</t>
  </si>
  <si>
    <t xml:space="preserve">Rumex japonicus</t>
  </si>
  <si>
    <t xml:space="preserve">Vandasina retusa</t>
  </si>
  <si>
    <t xml:space="preserve">Erythroxylum ulei</t>
  </si>
  <si>
    <t xml:space="preserve">Impatiens capensis</t>
  </si>
  <si>
    <t xml:space="preserve">Genista triacanthos</t>
  </si>
  <si>
    <t xml:space="preserve">Trigonella balansae</t>
  </si>
  <si>
    <t xml:space="preserve">Salvia dorrii</t>
  </si>
  <si>
    <t xml:space="preserve">Inula britannica</t>
  </si>
  <si>
    <t xml:space="preserve">Genista versicolor</t>
  </si>
  <si>
    <t xml:space="preserve">Trigonella calliceras</t>
  </si>
  <si>
    <t xml:space="preserve">Sarcandra glabra</t>
  </si>
  <si>
    <t xml:space="preserve">Newbouldia laevis</t>
  </si>
  <si>
    <t xml:space="preserve">Saraca asoca</t>
  </si>
  <si>
    <t xml:space="preserve">Kaempferia galanga</t>
  </si>
  <si>
    <t xml:space="preserve">Picea abies</t>
  </si>
  <si>
    <t xml:space="preserve">Gentiana arisanensis</t>
  </si>
  <si>
    <t xml:space="preserve">Trigonella cretica</t>
  </si>
  <si>
    <t xml:space="preserve">Saussurea medusa</t>
  </si>
  <si>
    <t xml:space="preserve">Notholaena candida</t>
  </si>
  <si>
    <t xml:space="preserve">Schotia brachypetala</t>
  </si>
  <si>
    <t xml:space="preserve">Vigna mungo</t>
  </si>
  <si>
    <t xml:space="preserve">Ficus nymphaeifolia</t>
  </si>
  <si>
    <t xml:space="preserve">Polygonum cuspidatum</t>
  </si>
  <si>
    <t xml:space="preserve">Gentianopsis paludosa</t>
  </si>
  <si>
    <t xml:space="preserve">Trigonella geminiflora</t>
  </si>
  <si>
    <t xml:space="preserve">Scurrula atropurpurea</t>
  </si>
  <si>
    <t xml:space="preserve">Ficus septica</t>
  </si>
  <si>
    <t xml:space="preserve">Vicia bithynica</t>
  </si>
  <si>
    <t xml:space="preserve">Sinocrassula indica</t>
  </si>
  <si>
    <t xml:space="preserve">Ocimum sanctum</t>
  </si>
  <si>
    <t xml:space="preserve">Vigna subterranea</t>
  </si>
  <si>
    <t xml:space="preserve">Flemingia macrophylla</t>
  </si>
  <si>
    <t xml:space="preserve">Prosopis nigra</t>
  </si>
  <si>
    <t xml:space="preserve">Gleditsia australis</t>
  </si>
  <si>
    <t xml:space="preserve">Smilax bracteata</t>
  </si>
  <si>
    <t xml:space="preserve">Onopordum acanthium</t>
  </si>
  <si>
    <t xml:space="preserve">Wisteria brachybotrys</t>
  </si>
  <si>
    <t xml:space="preserve">Flemingia philippinensis</t>
  </si>
  <si>
    <t xml:space="preserve">Prosopis torquata</t>
  </si>
  <si>
    <t xml:space="preserve">Vicia johannis</t>
  </si>
  <si>
    <t xml:space="preserve">Smilax riparia</t>
  </si>
  <si>
    <t xml:space="preserve">Onosma hispida</t>
  </si>
  <si>
    <t xml:space="preserve">Spatholobus suberectus</t>
  </si>
  <si>
    <t xml:space="preserve">Wisteria sinensis</t>
  </si>
  <si>
    <t xml:space="preserve">Lysimachia capillipes</t>
  </si>
  <si>
    <t xml:space="preserve">Gonocytisus angulatus</t>
  </si>
  <si>
    <t xml:space="preserve">Solidago canadensis</t>
  </si>
  <si>
    <t xml:space="preserve">Tamarindus indica</t>
  </si>
  <si>
    <t xml:space="preserve">Flemingia strobilifera</t>
  </si>
  <si>
    <t xml:space="preserve">Lysimachia christinae</t>
  </si>
  <si>
    <t xml:space="preserve">Phlomis nissolii</t>
  </si>
  <si>
    <t xml:space="preserve">Galactia jussiaeana</t>
  </si>
  <si>
    <t xml:space="preserve">Prunus tomentosa</t>
  </si>
  <si>
    <t xml:space="preserve">Hesperolaburnum platycarpum</t>
  </si>
  <si>
    <t xml:space="preserve">Physocarpus capitatus</t>
  </si>
  <si>
    <t xml:space="preserve">Theobroma grandiflorum</t>
  </si>
  <si>
    <t xml:space="preserve">Spiraea formosana</t>
  </si>
  <si>
    <t xml:space="preserve">Picris cyanocarpa</t>
  </si>
  <si>
    <t xml:space="preserve">Toona sinensis</t>
  </si>
  <si>
    <t xml:space="preserve">Genista albida</t>
  </si>
  <si>
    <t xml:space="preserve">Quercus robur</t>
  </si>
  <si>
    <t xml:space="preserve">Styphnolobium japonicum</t>
  </si>
  <si>
    <t xml:space="preserve">Picris kamtschatica</t>
  </si>
  <si>
    <t xml:space="preserve">Uncaria elliptica</t>
  </si>
  <si>
    <t xml:space="preserve">Genista anglica</t>
  </si>
  <si>
    <t xml:space="preserve">Meconopsis betonicifolia</t>
  </si>
  <si>
    <t xml:space="preserve">Inula japonica</t>
  </si>
  <si>
    <t xml:space="preserve">Uncaria gambir</t>
  </si>
  <si>
    <t xml:space="preserve">Genista canariensis</t>
  </si>
  <si>
    <t xml:space="preserve">Rheum palmatum</t>
  </si>
  <si>
    <t xml:space="preserve">Juncus effusus</t>
  </si>
  <si>
    <t xml:space="preserve">Plantago major</t>
  </si>
  <si>
    <t xml:space="preserve">Uncaria rhynchophylla</t>
  </si>
  <si>
    <t xml:space="preserve">Genista cupanii</t>
  </si>
  <si>
    <t xml:space="preserve">Rheum tanguticum</t>
  </si>
  <si>
    <t xml:space="preserve">Uncaria tomentosa</t>
  </si>
  <si>
    <t xml:space="preserve">Microtropis fokienensis</t>
  </si>
  <si>
    <t xml:space="preserve">Pogostemon cablin</t>
  </si>
  <si>
    <t xml:space="preserve">Vaccinium macrocarpon</t>
  </si>
  <si>
    <t xml:space="preserve">Lathyrus pratensis</t>
  </si>
  <si>
    <t xml:space="preserve">Genista hispanica</t>
  </si>
  <si>
    <t xml:space="preserve">Morinda citrifolia</t>
  </si>
  <si>
    <t xml:space="preserve">Trifolium pratense</t>
  </si>
  <si>
    <t xml:space="preserve">Genista hystrix</t>
  </si>
  <si>
    <t xml:space="preserve">Lens culinaris</t>
  </si>
  <si>
    <t xml:space="preserve">Genista linifolia</t>
  </si>
  <si>
    <t xml:space="preserve">Nerium oleander</t>
  </si>
  <si>
    <t xml:space="preserve">Leontodon autumnalis</t>
  </si>
  <si>
    <t xml:space="preserve">Warburgia stuhlmannii</t>
  </si>
  <si>
    <t xml:space="preserve">Genista lobelii</t>
  </si>
  <si>
    <t xml:space="preserve">Notholaena standleyi</t>
  </si>
  <si>
    <t xml:space="preserve">Lippia sidoides</t>
  </si>
  <si>
    <t xml:space="preserve">Xylopia emarginata</t>
  </si>
  <si>
    <t xml:space="preserve">Rhaponticum carthamoides</t>
  </si>
  <si>
    <t xml:space="preserve">Xylopia vielana</t>
  </si>
  <si>
    <t xml:space="preserve">Genista microphylla</t>
  </si>
  <si>
    <t xml:space="preserve">Lupinus arboreus</t>
  </si>
  <si>
    <t xml:space="preserve">Xylopia langsdorffiana</t>
  </si>
  <si>
    <t xml:space="preserve">Rhodiola kirilowii</t>
  </si>
  <si>
    <t xml:space="preserve">Genista monspessulana</t>
  </si>
  <si>
    <t xml:space="preserve">Lupinus polyphyllus</t>
  </si>
  <si>
    <t xml:space="preserve">Rhodiola rosea</t>
  </si>
  <si>
    <t xml:space="preserve">Lupinus sericeus</t>
  </si>
  <si>
    <t xml:space="preserve">Xyris pteygoblephara</t>
  </si>
  <si>
    <t xml:space="preserve">Rosmarinus officinalis</t>
  </si>
  <si>
    <t xml:space="preserve">Onobrychis vassiltschenkoi</t>
  </si>
  <si>
    <t xml:space="preserve">Luzula multiflora</t>
  </si>
  <si>
    <t xml:space="preserve">Salvia aegyptiaca</t>
  </si>
  <si>
    <t xml:space="preserve">Genista pulchella</t>
  </si>
  <si>
    <t xml:space="preserve">Ononis leiosperma</t>
  </si>
  <si>
    <t xml:space="preserve">Machilus philippinensis</t>
  </si>
  <si>
    <t xml:space="preserve">Zingiber officinale</t>
  </si>
  <si>
    <t xml:space="preserve">Salvia albimaculata</t>
  </si>
  <si>
    <t xml:space="preserve">Genista radiata</t>
  </si>
  <si>
    <t xml:space="preserve">Ophioglossum petiolatum</t>
  </si>
  <si>
    <t xml:space="preserve">Zygophyllum album</t>
  </si>
  <si>
    <t xml:space="preserve">Salvia glutinosa</t>
  </si>
  <si>
    <t xml:space="preserve">Paeonia albiflora</t>
  </si>
  <si>
    <t xml:space="preserve">Matricaria chamomilla</t>
  </si>
  <si>
    <t xml:space="preserve">Salvia horminum</t>
  </si>
  <si>
    <t xml:space="preserve">Genista salzmannii</t>
  </si>
  <si>
    <t xml:space="preserve">Rosa amblyotis</t>
  </si>
  <si>
    <t xml:space="preserve">Salvia kopolnovii</t>
  </si>
  <si>
    <t xml:space="preserve">Rosa cymosa</t>
  </si>
  <si>
    <t xml:space="preserve">Medicago coronata</t>
  </si>
  <si>
    <t xml:space="preserve">Salvia lavandulaefolia</t>
  </si>
  <si>
    <t xml:space="preserve">Genista sericea</t>
  </si>
  <si>
    <t xml:space="preserve">Rosa maximowicziana</t>
  </si>
  <si>
    <t xml:space="preserve">Salvia lavandulifolia</t>
  </si>
  <si>
    <t xml:space="preserve">Genista sessilifolia</t>
  </si>
  <si>
    <t xml:space="preserve">Phegopteris connectilis</t>
  </si>
  <si>
    <t xml:space="preserve">Rumex patientia</t>
  </si>
  <si>
    <t xml:space="preserve">Medicago littoralis</t>
  </si>
  <si>
    <t xml:space="preserve">Salvia limbata</t>
  </si>
  <si>
    <t xml:space="preserve">Medicago marina</t>
  </si>
  <si>
    <t xml:space="preserve">Salvia moorcroftiana</t>
  </si>
  <si>
    <t xml:space="preserve">Salix caprea</t>
  </si>
  <si>
    <t xml:space="preserve">Medicago minima</t>
  </si>
  <si>
    <t xml:space="preserve">Salvia nemorosa</t>
  </si>
  <si>
    <t xml:space="preserve">Genista subcapitata</t>
  </si>
  <si>
    <t xml:space="preserve">Picea obovata</t>
  </si>
  <si>
    <t xml:space="preserve">Salvia officinalis</t>
  </si>
  <si>
    <t xml:space="preserve">Salvia palaestina</t>
  </si>
  <si>
    <t xml:space="preserve">Salvia pedicellata</t>
  </si>
  <si>
    <t xml:space="preserve">Genista tridens</t>
  </si>
  <si>
    <t xml:space="preserve">Merremia tridentata</t>
  </si>
  <si>
    <t xml:space="preserve">Salvia pinnata</t>
  </si>
  <si>
    <t xml:space="preserve">Genista tridentata</t>
  </si>
  <si>
    <t xml:space="preserve">Salvia pratensis</t>
  </si>
  <si>
    <t xml:space="preserve">Genista ulicina</t>
  </si>
  <si>
    <t xml:space="preserve">Potentilla chinensis</t>
  </si>
  <si>
    <t xml:space="preserve">Myoporum bontioides</t>
  </si>
  <si>
    <t xml:space="preserve">Salvia sclarea</t>
  </si>
  <si>
    <t xml:space="preserve">Glycine canescens</t>
  </si>
  <si>
    <t xml:space="preserve">Prunus mahaleb</t>
  </si>
  <si>
    <t xml:space="preserve">Thalassia ciliatum</t>
  </si>
  <si>
    <t xml:space="preserve">Notholaena californica</t>
  </si>
  <si>
    <t xml:space="preserve">Salvia staminea</t>
  </si>
  <si>
    <t xml:space="preserve">Glycine clandestina</t>
  </si>
  <si>
    <t xml:space="preserve">Salvia verbenaca</t>
  </si>
  <si>
    <t xml:space="preserve">Glycine falcata</t>
  </si>
  <si>
    <t xml:space="preserve">Pterospermum lanceaefolium</t>
  </si>
  <si>
    <t xml:space="preserve">Ononis spinosa</t>
  </si>
  <si>
    <t xml:space="preserve">Salvia yosgadensis</t>
  </si>
  <si>
    <t xml:space="preserve">Glycine latifolia</t>
  </si>
  <si>
    <t xml:space="preserve">Trachycarpus fortunei</t>
  </si>
  <si>
    <t xml:space="preserve">Parkinsonia aculeata</t>
  </si>
  <si>
    <t xml:space="preserve">Santolina chamaecyperissus</t>
  </si>
  <si>
    <t xml:space="preserve">Pyrrosia lingua</t>
  </si>
  <si>
    <t xml:space="preserve">Sapindus mukorossi</t>
  </si>
  <si>
    <t xml:space="preserve">Glycine tabacina</t>
  </si>
  <si>
    <t xml:space="preserve">Glycine tomentella</t>
  </si>
  <si>
    <t xml:space="preserve">Rhamnus davurica</t>
  </si>
  <si>
    <t xml:space="preserve">Uncaria lanosa</t>
  </si>
  <si>
    <t xml:space="preserve">Phyllospadix iwatensis</t>
  </si>
  <si>
    <t xml:space="preserve">Rhamnus disperma</t>
  </si>
  <si>
    <t xml:space="preserve">Phyllospadix japonicus</t>
  </si>
  <si>
    <t xml:space="preserve">Schnabelia tetradonta</t>
  </si>
  <si>
    <t xml:space="preserve">Scorzonera divaricata</t>
  </si>
  <si>
    <t xml:space="preserve">Scutellaria barbata</t>
  </si>
  <si>
    <t xml:space="preserve">Hardenbergia violacea</t>
  </si>
  <si>
    <t xml:space="preserve">Scutellaria karjagini</t>
  </si>
  <si>
    <t xml:space="preserve">Xylocarpus granatum</t>
  </si>
  <si>
    <t xml:space="preserve">Scutellaria orientalis</t>
  </si>
  <si>
    <t xml:space="preserve">Kennedia coccinea</t>
  </si>
  <si>
    <t xml:space="preserve">Rhodiola sacra</t>
  </si>
  <si>
    <t xml:space="preserve">Podocytisus caramanicus</t>
  </si>
  <si>
    <t xml:space="preserve">Scutellaria strigillosa</t>
  </si>
  <si>
    <t xml:space="preserve">Kennedia nigricans</t>
  </si>
  <si>
    <t xml:space="preserve">Rhododendron dauricum</t>
  </si>
  <si>
    <t xml:space="preserve">Prosopis affinis</t>
  </si>
  <si>
    <t xml:space="preserve">Sonchus arvensis</t>
  </si>
  <si>
    <t xml:space="preserve">Kennedia procurrens</t>
  </si>
  <si>
    <t xml:space="preserve">Rhododendron huianum</t>
  </si>
  <si>
    <t xml:space="preserve">Prosopis alba</t>
  </si>
  <si>
    <t xml:space="preserve">Spiraea hypericifolia</t>
  </si>
  <si>
    <t xml:space="preserve">Kennedia rubicunda</t>
  </si>
  <si>
    <t xml:space="preserve">Prosopis argentina</t>
  </si>
  <si>
    <t xml:space="preserve">Taraxacum officinale</t>
  </si>
  <si>
    <t xml:space="preserve">Lablab purpureus</t>
  </si>
  <si>
    <t xml:space="preserve">Prosopis chilensis</t>
  </si>
  <si>
    <t xml:space="preserve">Laburnum anagyroides</t>
  </si>
  <si>
    <t xml:space="preserve">Prosopis flexuosa</t>
  </si>
  <si>
    <t xml:space="preserve">Prosopis glandulosa</t>
  </si>
  <si>
    <t xml:space="preserve">Lespedeza juncea</t>
  </si>
  <si>
    <t xml:space="preserve">Prosopis juliflora</t>
  </si>
  <si>
    <t xml:space="preserve">Thalassia testudinum</t>
  </si>
  <si>
    <t xml:space="preserve">Salvia farinacea</t>
  </si>
  <si>
    <t xml:space="preserve">Prosopis laevigata</t>
  </si>
  <si>
    <t xml:space="preserve">Thymus serpyllum</t>
  </si>
  <si>
    <t xml:space="preserve">Salvia folium</t>
  </si>
  <si>
    <t xml:space="preserve">Verbascum lychnitis</t>
  </si>
  <si>
    <t xml:space="preserve">Lupinus arcticus</t>
  </si>
  <si>
    <t xml:space="preserve">Veronica spicata</t>
  </si>
  <si>
    <t xml:space="preserve">Lupinus elegans</t>
  </si>
  <si>
    <t xml:space="preserve">Saxifraga azizoon</t>
  </si>
  <si>
    <t xml:space="preserve">Prosopis ruscifolia</t>
  </si>
  <si>
    <t xml:space="preserve">Lupinus luteus</t>
  </si>
  <si>
    <t xml:space="preserve">Sedum ewersii</t>
  </si>
  <si>
    <t xml:space="preserve">Prosopis sericantha</t>
  </si>
  <si>
    <t xml:space="preserve">Xiphidium caeruleum</t>
  </si>
  <si>
    <t xml:space="preserve">Lupinus mutabilis</t>
  </si>
  <si>
    <t xml:space="preserve">Prosopis strombulifera</t>
  </si>
  <si>
    <t xml:space="preserve">Lupinus nanus</t>
  </si>
  <si>
    <t xml:space="preserve">Sinoadina Racemosa</t>
  </si>
  <si>
    <t xml:space="preserve">Prosopis velutina</t>
  </si>
  <si>
    <t xml:space="preserve">Lupinus pilosus</t>
  </si>
  <si>
    <t xml:space="preserve">Prosopis vinalillo</t>
  </si>
  <si>
    <t xml:space="preserve">Solanum elaeagnifolium</t>
  </si>
  <si>
    <t xml:space="preserve">Prunella vulgaris</t>
  </si>
  <si>
    <t xml:space="preserve">Maackia amurensis</t>
  </si>
  <si>
    <t xml:space="preserve">Reseda luteola</t>
  </si>
  <si>
    <t xml:space="preserve">Macroptilium bracteatum</t>
  </si>
  <si>
    <t xml:space="preserve">Macroptilium lathyroides</t>
  </si>
  <si>
    <t xml:space="preserve">Macroptilium martii</t>
  </si>
  <si>
    <t xml:space="preserve">Taxus brevifolia</t>
  </si>
  <si>
    <t xml:space="preserve">Rhynchosia suaveolens</t>
  </si>
  <si>
    <t xml:space="preserve">Millettia dielsiana</t>
  </si>
  <si>
    <t xml:space="preserve">Tetrapanax papyriferus</t>
  </si>
  <si>
    <t xml:space="preserve">Mucuna pruriens</t>
  </si>
  <si>
    <t xml:space="preserve">Neonotonia wightii</t>
  </si>
  <si>
    <t xml:space="preserve">Thesium chinense</t>
  </si>
  <si>
    <t xml:space="preserve">Neorautanenia amboensis</t>
  </si>
  <si>
    <t xml:space="preserve">Thevetia peruviana</t>
  </si>
  <si>
    <t xml:space="preserve">Salvia hypoleuca</t>
  </si>
  <si>
    <t xml:space="preserve">Ormosia monosperma</t>
  </si>
  <si>
    <t xml:space="preserve">Otholobium bolusii</t>
  </si>
  <si>
    <t xml:space="preserve">Urtica dioica</t>
  </si>
  <si>
    <t xml:space="preserve">Otholobium bracteolatum</t>
  </si>
  <si>
    <t xml:space="preserve">Vicia amoena</t>
  </si>
  <si>
    <t xml:space="preserve">Otholobium candicans</t>
  </si>
  <si>
    <t xml:space="preserve">Salvia nutans</t>
  </si>
  <si>
    <t xml:space="preserve">Otholobium hirtum</t>
  </si>
  <si>
    <t xml:space="preserve">Vismia laurentii</t>
  </si>
  <si>
    <t xml:space="preserve">Otholobium spicatum</t>
  </si>
  <si>
    <t xml:space="preserve">Otholobium striatum</t>
  </si>
  <si>
    <t xml:space="preserve">Otholobium uncinatum</t>
  </si>
  <si>
    <t xml:space="preserve">Otholobium wilmsii</t>
  </si>
  <si>
    <t xml:space="preserve">Pericopsis laxiflora</t>
  </si>
  <si>
    <t xml:space="preserve">Phaseolus coccineus</t>
  </si>
  <si>
    <t xml:space="preserve">Phaseolus lunatus</t>
  </si>
  <si>
    <t xml:space="preserve">Schizonepeta tenuifolia</t>
  </si>
  <si>
    <t xml:space="preserve">Piptanthus nepalensis</t>
  </si>
  <si>
    <t xml:space="preserve">Pisum sativum</t>
  </si>
  <si>
    <t xml:space="preserve">Senna didymobotrya</t>
  </si>
  <si>
    <t xml:space="preserve">Senna siamea</t>
  </si>
  <si>
    <t xml:space="preserve">Pseudeminia comosa</t>
  </si>
  <si>
    <t xml:space="preserve">Pseudoeriosema borianii</t>
  </si>
  <si>
    <t xml:space="preserve">Pseudovigna argentea</t>
  </si>
  <si>
    <t xml:space="preserve">Sonneratia caseolaris</t>
  </si>
  <si>
    <t xml:space="preserve">Psoralea aculeata</t>
  </si>
  <si>
    <t xml:space="preserve">Sophora microphylla</t>
  </si>
  <si>
    <t xml:space="preserve">Psoralea arborea</t>
  </si>
  <si>
    <t xml:space="preserve">Sophora prostrata</t>
  </si>
  <si>
    <t xml:space="preserve">Psoralea axillaris</t>
  </si>
  <si>
    <t xml:space="preserve">Syringa afghanica</t>
  </si>
  <si>
    <t xml:space="preserve">Psoralea corylifolia</t>
  </si>
  <si>
    <t xml:space="preserve">Psoralea effusa</t>
  </si>
  <si>
    <t xml:space="preserve">Psoralea fascicularis</t>
  </si>
  <si>
    <t xml:space="preserve">Psoralea laxa</t>
  </si>
  <si>
    <t xml:space="preserve">Psoralea oligophylla</t>
  </si>
  <si>
    <t xml:space="preserve">Thermopsis dolichocarpa</t>
  </si>
  <si>
    <t xml:space="preserve">Pueraria mirifica</t>
  </si>
  <si>
    <t xml:space="preserve">Pueraria tuberosa</t>
  </si>
  <si>
    <t xml:space="preserve">Verbascum sinaiticum</t>
  </si>
  <si>
    <t xml:space="preserve">Vernonia pectoralis</t>
  </si>
  <si>
    <t xml:space="preserve">Vicia acutifolia</t>
  </si>
  <si>
    <t xml:space="preserve">Vicia americana</t>
  </si>
  <si>
    <t xml:space="preserve">Vicia articulata</t>
  </si>
  <si>
    <t xml:space="preserve">Vicia balansae</t>
  </si>
  <si>
    <t xml:space="preserve">Vicia benghalensis</t>
  </si>
  <si>
    <t xml:space="preserve">Vicia ciceroidea</t>
  </si>
  <si>
    <t xml:space="preserve">Vicia cracca</t>
  </si>
  <si>
    <t xml:space="preserve">Securidaca inappendiculata</t>
  </si>
  <si>
    <t xml:space="preserve">Vicia dumetorum</t>
  </si>
  <si>
    <t xml:space="preserve">Vicia epetiolaris</t>
  </si>
  <si>
    <t xml:space="preserve">Sophora secundiflora</t>
  </si>
  <si>
    <t xml:space="preserve">Vicia ervilia</t>
  </si>
  <si>
    <t xml:space="preserve">Sophora subprostrata</t>
  </si>
  <si>
    <t xml:space="preserve">Vicia floridana</t>
  </si>
  <si>
    <t xml:space="preserve">Vicia glauca</t>
  </si>
  <si>
    <t xml:space="preserve">Vicia hirsuta</t>
  </si>
  <si>
    <t xml:space="preserve">Vicia michauxii</t>
  </si>
  <si>
    <t xml:space="preserve">Vicia minutiflora</t>
  </si>
  <si>
    <t xml:space="preserve">Vicia mollis</t>
  </si>
  <si>
    <t xml:space="preserve">Vicia monantha</t>
  </si>
  <si>
    <t xml:space="preserve">Vicia multijuga</t>
  </si>
  <si>
    <t xml:space="preserve">Vicia ochroleuca</t>
  </si>
  <si>
    <t xml:space="preserve">Vicia onobrychioides</t>
  </si>
  <si>
    <t xml:space="preserve">Vicia pannonica</t>
  </si>
  <si>
    <t xml:space="preserve">Vicia pinetorum</t>
  </si>
  <si>
    <t xml:space="preserve">Vicia sicula</t>
  </si>
  <si>
    <t xml:space="preserve">Vicia splendens</t>
  </si>
  <si>
    <t xml:space="preserve">Vicia sylvatica</t>
  </si>
  <si>
    <t xml:space="preserve">Vicia tenuifolia</t>
  </si>
  <si>
    <t xml:space="preserve">Vigna trilobata</t>
  </si>
  <si>
    <t xml:space="preserve">Missing Plants (KEGG code)</t>
  </si>
  <si>
    <t xml:space="preserve">Missing Plants (scientific name)</t>
  </si>
  <si>
    <r>
      <rPr>
        <b val="true"/>
        <sz val="12"/>
        <color rgb="FF000000"/>
        <rFont val="Source Sans Pro"/>
        <family val="0"/>
        <charset val="1"/>
      </rPr>
      <t xml:space="preserve">All plants
</t>
    </r>
    <r>
      <rPr>
        <i val="true"/>
        <sz val="9"/>
        <color rgb="FF000000"/>
        <rFont val="Source Sans Pro"/>
        <family val="0"/>
        <charset val="1"/>
      </rPr>
      <t xml:space="preserve">Red text = not in matches
Orange fill = no data from DB
Blue fill = present in DB (no data for specific flavonoids)</t>
    </r>
  </si>
  <si>
    <r>
      <rPr>
        <b val="true"/>
        <sz val="12"/>
        <color rgb="FF000000"/>
        <rFont val="Source Sans Pro"/>
        <family val="0"/>
        <charset val="1"/>
      </rPr>
      <t xml:space="preserve">All flavs
</t>
    </r>
    <r>
      <rPr>
        <i val="true"/>
        <sz val="9"/>
        <color rgb="FF000000"/>
        <rFont val="Source Sans Pro"/>
        <family val="0"/>
        <charset val="1"/>
      </rPr>
      <t xml:space="preserve">Red text = not in matches
Orange fill = no data from DB
Blue fill = present in DB (no data for specific plants)</t>
    </r>
  </si>
  <si>
    <t xml:space="preserve">Plants from matches (lit &amp; rel)</t>
  </si>
  <si>
    <t xml:space="preserve">Flavs from matches</t>
  </si>
  <si>
    <t xml:space="preserve">NAPRA Plants</t>
  </si>
  <si>
    <t xml:space="preserve">Knap</t>
  </si>
  <si>
    <t xml:space="preserve">Dukes</t>
  </si>
  <si>
    <t xml:space="preserve">Microbiome</t>
  </si>
  <si>
    <t xml:space="preserve">Common</t>
  </si>
  <si>
    <t xml:space="preserve">in NAPRALERT</t>
  </si>
  <si>
    <t xml:space="preserve">Butein</t>
  </si>
  <si>
    <t xml:space="preserve">Isoliquiritigenin</t>
  </si>
  <si>
    <t xml:space="preserve">Epigallocatechin</t>
  </si>
  <si>
    <t xml:space="preserve">Apigenin</t>
  </si>
  <si>
    <t xml:space="preserve">Eriocitrin</t>
  </si>
  <si>
    <t xml:space="preserve">Catechin</t>
  </si>
  <si>
    <t xml:space="preserve">Cyanidin</t>
  </si>
  <si>
    <t xml:space="preserve">Genistein</t>
  </si>
  <si>
    <t xml:space="preserve">Epicatechin</t>
  </si>
  <si>
    <t xml:space="preserve">Epicatechin Gallate</t>
  </si>
  <si>
    <t xml:space="preserve">Gallocatechin</t>
  </si>
  <si>
    <t xml:space="preserve">Epigallocatechin Gallate</t>
  </si>
  <si>
    <t xml:space="preserve">Kaempferol</t>
  </si>
  <si>
    <t xml:space="preserve">Luteolin</t>
  </si>
  <si>
    <t xml:space="preserve">eriodictyol</t>
  </si>
  <si>
    <t xml:space="preserve">Myricetin</t>
  </si>
  <si>
    <t xml:space="preserve">Naringenin</t>
  </si>
  <si>
    <t xml:space="preserve">Quercetin</t>
  </si>
  <si>
    <t xml:space="preserve">Spinacia</t>
  </si>
  <si>
    <t xml:space="preserve">\</t>
  </si>
  <si>
    <t xml:space="preserve">Output From NPASS</t>
  </si>
  <si>
    <t xml:space="preserve">Metabolite ID</t>
  </si>
  <si>
    <t xml:space="preserve">Metabolite Name</t>
  </si>
  <si>
    <t xml:space="preserve">C00003817</t>
  </si>
  <si>
    <t xml:space="preserve">Kaempferol 3,7-Di-O-Beta-D-Glucopyranoside</t>
  </si>
  <si>
    <t xml:space="preserve">C00000947</t>
  </si>
  <si>
    <t xml:space="preserve">C00006941</t>
  </si>
  <si>
    <t xml:space="preserve">C00000956</t>
  </si>
  <si>
    <t xml:space="preserve">Isoquercetin</t>
  </si>
  <si>
    <t xml:space="preserve">C00000982</t>
  </si>
  <si>
    <t xml:space="preserve">C00006614</t>
  </si>
  <si>
    <t xml:space="preserve">3-O-Methylquercetin</t>
  </si>
  <si>
    <t xml:space="preserve">C00002526</t>
  </si>
  <si>
    <t xml:space="preserve">Eriodictyol</t>
  </si>
  <si>
    <t xml:space="preserve">C00000960</t>
  </si>
  <si>
    <t xml:space="preserve">3,6-Dimethoxy Kaempferol</t>
  </si>
  <si>
    <t xml:space="preserve">C00004565</t>
  </si>
  <si>
    <t xml:space="preserve">C00004631</t>
  </si>
  <si>
    <t xml:space="preserve">C00008818</t>
  </si>
  <si>
    <t xml:space="preserve">C00005178</t>
  </si>
  <si>
    <t xml:space="preserve">{Kaempferol IN NAME} Kaempferol 3-galactoside-7-rhamnoside</t>
  </si>
  <si>
    <t xml:space="preserve">C00008817</t>
  </si>
  <si>
    <t xml:space="preserve">Galuteolin</t>
  </si>
  <si>
    <t xml:space="preserve">C00005234</t>
  </si>
  <si>
    <t xml:space="preserve">{Kaempferol IN NAME} Kaempferol 3-gentiobioside-7-rhamnoside</t>
  </si>
  <si>
    <t xml:space="preserve">C00005428</t>
  </si>
  <si>
    <t xml:space="preserve">{Quercetin IN NAME} Quercetin 3-O-beta-D-glucopyranosyl-7-O-alpha-L-rhamnopyranoside</t>
  </si>
  <si>
    <t xml:space="preserve">C00005432</t>
  </si>
  <si>
    <t xml:space="preserve">{Quercetin IN NAME} Quercetin 3	7-di-O-alpha-L-rhamnopyranoside</t>
  </si>
  <si>
    <t xml:space="preserve">C00006925</t>
  </si>
  <si>
    <t xml:space="preserve">Quercetin-3-O-Rhamnoside</t>
  </si>
  <si>
    <t xml:space="preserve">C00000674</t>
  </si>
  <si>
    <t xml:space="preserve">C00006673</t>
  </si>
  <si>
    <t xml:space="preserve">{Cyanidin IN NAME} Cyanidin 3-sambubioside-5-glucoside</t>
  </si>
  <si>
    <t xml:space="preserve">C00001071</t>
  </si>
  <si>
    <t xml:space="preserve">C00007233</t>
  </si>
  <si>
    <t xml:space="preserve">{Naringenin IN NAME} Naringenin chalcone</t>
  </si>
  <si>
    <t xml:space="preserve">C00007234</t>
  </si>
  <si>
    <t xml:space="preserve">{Kaempferol IN NAME} dihydrokaempferol</t>
  </si>
  <si>
    <t xml:space="preserve">C00007235</t>
  </si>
  <si>
    <t xml:space="preserve">{Cyanidin IN NAME} Leucocyanidin</t>
  </si>
  <si>
    <t xml:space="preserve">Trimethylapigenin</t>
  </si>
  <si>
    <t xml:space="preserve">C00007402</t>
  </si>
  <si>
    <t xml:space="preserve">{Quercetin IN NAME} Quercetin 3-O-[6''-O-rhamnosyl)glucoside] 7-O-rhamnoside</t>
  </si>
  <si>
    <t xml:space="preserve">C00007570</t>
  </si>
  <si>
    <t xml:space="preserve">{Cyanidin IN NAME} Cyanidin 3-O-[2-O-(2-O-(sinapoyl)-bata-D-xylopyranosyl) 6-O-(4-O-(beta-D-glucopyranosyl)-p-coumaroyl-bata-D-glucopyranoside] 5-O-[6-O-(malonyl) bata-D-glucopyranoside]</t>
  </si>
  <si>
    <t xml:space="preserve">C00007655</t>
  </si>
  <si>
    <t xml:space="preserve">{Cyanidin IN NAME} Cyanidin 3-O-[2''-O-(xylosyl) glucoside] 5-O-(6'''-O-malonyl) glucoside</t>
  </si>
  <si>
    <t xml:space="preserve">C00007656</t>
  </si>
  <si>
    <t xml:space="preserve">{Cyanidin IN NAME} Cyanidin 3-O-[2''-O-(2'''-O-(sinapoyl) xylosyl) glucoside] 5-O-glucoside</t>
  </si>
  <si>
    <t xml:space="preserve">C00007657</t>
  </si>
  <si>
    <t xml:space="preserve">{Cyanidin IN NAME} Cyanidin 3-O-[2''-O-(xylosyl)-6''-O-(p-coumaroyl) glucoside] 5-O-malonylglucoside</t>
  </si>
  <si>
    <t xml:space="preserve">C00007658</t>
  </si>
  <si>
    <t xml:space="preserve">{Cyanidin IN NAME} Cyanidin 3-O-[2''-O-(xylosyl)-6''-O-(p-O-(glucosyl)-p-coumaroyl) glucoside] 5-O-glucoside</t>
  </si>
  <si>
    <t xml:space="preserve">C00007659</t>
  </si>
  <si>
    <t xml:space="preserve">{Cyanidin IN NAME} Cyanidin 3-O-[2''-O-(xylosyl) 6''-O-(p-O-(glucosyl) p-coumaroyl) glucoside] 5-O-[6'''-O-(malonyl) glucoside]</t>
  </si>
  <si>
    <t xml:space="preserve">Luteolin-7-O-Glucuronic Acid</t>
  </si>
  <si>
    <t xml:space="preserve">C00007660</t>
  </si>
  <si>
    <t xml:space="preserve">{Cyanidin IN NAME} Cyanidin 3-O-[2''-O-(2'''-O-(sinapoyl) xylosyl) 6''-O-(p-coumaroyl) glucoside] 5-O-glucoside</t>
  </si>
  <si>
    <t xml:space="preserve">Procyanidin B1</t>
  </si>
  <si>
    <t xml:space="preserve">C00007661</t>
  </si>
  <si>
    <t xml:space="preserve">{Cyanidin IN NAME} Cyanidin 3-O-[2''-O-(2'''-O-(sinapoyl) xylosyl) 6''-O-(p-O-(glucosyl) p-coumaroyl) glucoside] 5-O-glucoside</t>
  </si>
  <si>
    <t xml:space="preserve">C00000938</t>
  </si>
  <si>
    <t xml:space="preserve">{Myricetin IN NAME} Dihydromyricetin</t>
  </si>
  <si>
    <t xml:space="preserve">Cyanidin Chloride</t>
  </si>
  <si>
    <t xml:space="preserve">C00005413</t>
  </si>
  <si>
    <t xml:space="preserve">{Quercetin REL} Rutin</t>
  </si>
  <si>
    <t xml:space="preserve">Dihydrokaempferol</t>
  </si>
  <si>
    <t xml:space="preserve">Catechin Gallate</t>
  </si>
  <si>
    <t xml:space="preserve">C00014091</t>
  </si>
  <si>
    <t xml:space="preserve">{Apigenin REL} Vitexin 6''-O-malonyl 2''-O-xyloside</t>
  </si>
  <si>
    <t xml:space="preserve">C00005229</t>
  </si>
  <si>
    <t xml:space="preserve">{Kaempferol IN NAME} Kaempferol 3-O-sophoroside 7-O-beta-D-glucopyranoside:Kaempferol 3-sophoroside-7-glucoside</t>
  </si>
  <si>
    <t xml:space="preserve">C00005464</t>
  </si>
  <si>
    <t xml:space="preserve">{Quercetin IN NAME} Quercetin 3-sophoroside-7-glucoside</t>
  </si>
  <si>
    <t xml:space="preserve">Epigalocatechin Gallate</t>
  </si>
  <si>
    <t xml:space="preserve">C00005530</t>
  </si>
  <si>
    <t xml:space="preserve">{Quercetin REL} Isorhamnetin 7-O-beta-D-glucopyranoside</t>
  </si>
  <si>
    <t xml:space="preserve">C00005557</t>
  </si>
  <si>
    <t xml:space="preserve">{Quercetin REL} Isorhamnetin 3-O-beta-glucopyranoside-7-O-alpha-rhamnopyranoside</t>
  </si>
  <si>
    <t xml:space="preserve">C00005579</t>
  </si>
  <si>
    <t xml:space="preserve">{Quercetin REL} Isorhamnetin 3-sophoroside-7-glucoside</t>
  </si>
  <si>
    <t xml:space="preserve">C00005922</t>
  </si>
  <si>
    <t xml:space="preserve">{Kaempferol IN NAME} Kaempferol 3-(2''-sinapylglucoside)-7-sophoroside</t>
  </si>
  <si>
    <t xml:space="preserve">(-)-Catechin</t>
  </si>
  <si>
    <t xml:space="preserve">(+)-Epicatechin</t>
  </si>
  <si>
    <t xml:space="preserve">C00004635</t>
  </si>
  <si>
    <t xml:space="preserve">{Quercetin REL} Isorhamnetin</t>
  </si>
  <si>
    <t xml:space="preserve">C00005409</t>
  </si>
  <si>
    <t xml:space="preserve">{Quercetin IN NAME} Quercetin 3-O-sophoroside</t>
  </si>
  <si>
    <t xml:space="preserve">Catechin-(4Alpha-&gt;6)-Catechin</t>
  </si>
  <si>
    <t xml:space="preserve">Catechin-(4Alpha-&gt;6)-Epicatechin</t>
  </si>
  <si>
    <t xml:space="preserve">C00005912</t>
  </si>
  <si>
    <t xml:space="preserve">{Kaempferol IN NAME} Kaempferol 3-(2'''-(E)-p-coumarylsophoroside)-7-glucoside</t>
  </si>
  <si>
    <t xml:space="preserve">Catechin-(4Alpha-&gt;8)-Epicatechin</t>
  </si>
  <si>
    <t xml:space="preserve">C00005913</t>
  </si>
  <si>
    <t xml:space="preserve">{Kaempferol IN NAME} Kaempferol 3-(2'''-(E)-caffeylsophoroside)-7-glucoside</t>
  </si>
  <si>
    <t xml:space="preserve">C00005914</t>
  </si>
  <si>
    <t xml:space="preserve">{Kaempferol IN NAME} Kaempferol 3-[2'''-(E)-ferulylsophoroside]-7-glucoside</t>
  </si>
  <si>
    <t xml:space="preserve">C00005996</t>
  </si>
  <si>
    <t xml:space="preserve">{Quercetin IN NAME} Quercetin 3-(2'''-(E)-caffeylsophoroside]-7-glucoside</t>
  </si>
  <si>
    <t xml:space="preserve">C00005997</t>
  </si>
  <si>
    <t xml:space="preserve">{Quercetin IN NAME} Quercetin 3-[2'''-(E)-feruloylsophoroside]-7-glucoside</t>
  </si>
  <si>
    <t xml:space="preserve">C00006846</t>
  </si>
  <si>
    <t xml:space="preserve">{Cyanidin IN NAME} Cyanidin 3-[6''-(4-glucosyl-p-coumaryl)sophoroside]-5-glucoside</t>
  </si>
  <si>
    <t xml:space="preserve">C00006848</t>
  </si>
  <si>
    <t xml:space="preserve">{Cyanidin IN NAME} Cyanidin 3-[6''-(4-glucosylferulyl)-sophoroside]-5-glucoside</t>
  </si>
  <si>
    <t xml:space="preserve">C00006854</t>
  </si>
  <si>
    <t xml:space="preserve">{Cyanidin IN NAME} Cyanidin 3-(6''	6'''-disinapylsophoroside)-5-glucoside</t>
  </si>
  <si>
    <t xml:space="preserve">C00013766</t>
  </si>
  <si>
    <t xml:space="preserve">{Kaempferol IN NAME} Kaempferol 3-sophoroside-7-cellobioside</t>
  </si>
  <si>
    <t xml:space="preserve">C00013805</t>
  </si>
  <si>
    <t xml:space="preserve">{Kaempferol IN NAME} Kaempferol 3-(2'''-(E)-caffeoylglucosyl)-(1-&gt;2)-glucoside-7-cellobioside</t>
  </si>
  <si>
    <t xml:space="preserve">C00036981</t>
  </si>
  <si>
    <t xml:space="preserve">{Cyanidin IN NAME} Cyanidin 3-O-sophoroside-5-O-glucoside</t>
  </si>
  <si>
    <t xml:space="preserve">C00005556</t>
  </si>
  <si>
    <t xml:space="preserve">{Quercetin REL} Isorhamnetin 3	7-di-O-beta-glucopyranoside</t>
  </si>
  <si>
    <t xml:space="preserve">C00009453</t>
  </si>
  <si>
    <t xml:space="preserve">{Genistein IN NAME} 2'-Hydroxygenistein</t>
  </si>
  <si>
    <t xml:space="preserve">C00010111</t>
  </si>
  <si>
    <t xml:space="preserve">{Genistein IN NAME} Isogenistein 7-O-glucoside</t>
  </si>
  <si>
    <t xml:space="preserve">Kaempferol 3-O-D-Galactoside</t>
  </si>
  <si>
    <t xml:space="preserve">C00004281</t>
  </si>
  <si>
    <t xml:space="preserve">{Luteolin IN NAME} Luteolin 7-apiosyl-(1-&gt;2)-glucoside</t>
  </si>
  <si>
    <t xml:space="preserve">Kaempferol 7-O-Beta-D-Glucopyranoside</t>
  </si>
  <si>
    <t xml:space="preserve">C00005374</t>
  </si>
  <si>
    <t xml:space="preserve">{Quercetin IN NAME} Quercetin3-O-alpha-rhamnopyranoside</t>
  </si>
  <si>
    <t xml:space="preserve">C00005431</t>
  </si>
  <si>
    <t xml:space="preserve">{Quercetin IN NAME} Quercetin 3-rhamnoside-7-glucoside</t>
  </si>
  <si>
    <t xml:space="preserve">Kaempferol-3-O-Robinobioside</t>
  </si>
  <si>
    <t xml:space="preserve">C00006381</t>
  </si>
  <si>
    <t xml:space="preserve">{Apigenin REL} Isoschaftoside</t>
  </si>
  <si>
    <t xml:space="preserve">Myricetin 3-O-Beta-D-Galactopyranoside</t>
  </si>
  <si>
    <t xml:space="preserve">C00011174</t>
  </si>
  <si>
    <t xml:space="preserve">{Luteolin IN NAME} Luteolin 7-O-(2-apiofuranosyl-4-glucopyranosyl-6-malonyl)glucopyranoside</t>
  </si>
  <si>
    <t xml:space="preserve">Myricetin 3-O-Glucoside</t>
  </si>
  <si>
    <t xml:space="preserve">C00005155</t>
  </si>
  <si>
    <t xml:space="preserve">{Kaempferol IN NAME} Kaempferol 3-apiosyl-(1-&gt;2)-galactoside</t>
  </si>
  <si>
    <t xml:space="preserve">Myricetin-3-O-Beta-D-Glucuronide</t>
  </si>
  <si>
    <t xml:space="preserve">C00005204</t>
  </si>
  <si>
    <t xml:space="preserve">{Kaempferol IN NAME} Kaempferol 3-(2Gal-apiosylrobinobioside)</t>
  </si>
  <si>
    <t xml:space="preserve">C00004540</t>
  </si>
  <si>
    <t xml:space="preserve">{Kaempferol IN NAME} Resokaempferol</t>
  </si>
  <si>
    <t xml:space="preserve">Procyanidin B2</t>
  </si>
  <si>
    <t xml:space="preserve">Procyanidin B3</t>
  </si>
  <si>
    <t xml:space="preserve">C00005161</t>
  </si>
  <si>
    <t xml:space="preserve">{Kaempferol IN NAME} Kaempferol 3-apiosyl-(1-&gt;2)-glucoside</t>
  </si>
  <si>
    <t xml:space="preserve">C00007185</t>
  </si>
  <si>
    <t xml:space="preserve">{Isoliquiritigenin IN NAME} Neoisoliquiritigenin</t>
  </si>
  <si>
    <t xml:space="preserve">C00000984</t>
  </si>
  <si>
    <t xml:space="preserve">{Quercetin REL} Narirutin</t>
  </si>
  <si>
    <t xml:space="preserve">C00002374</t>
  </si>
  <si>
    <t xml:space="preserve">{Cyanidin IN NAME} Cyanidin 3-O-glucoside</t>
  </si>
  <si>
    <t xml:space="preserve">C00006792</t>
  </si>
  <si>
    <t xml:space="preserve">{Cyanidin IN NAME} Cyanidin 3-(4''-acetylglucoside)</t>
  </si>
  <si>
    <t xml:space="preserve">C00006796</t>
  </si>
  <si>
    <t xml:space="preserve">{Cyanidin IN NAME} Cyanidin 3-(6''-malonylglucoside)</t>
  </si>
  <si>
    <t xml:space="preserve">Quercetin Glucuronide</t>
  </si>
  <si>
    <t xml:space="preserve">C00001059</t>
  </si>
  <si>
    <t xml:space="preserve">{Apigenin REL} Isovitexin</t>
  </si>
  <si>
    <t xml:space="preserve">C00001110</t>
  </si>
  <si>
    <t xml:space="preserve">{Apigenin REL} Vitexin</t>
  </si>
  <si>
    <t xml:space="preserve">C00004172</t>
  </si>
  <si>
    <t xml:space="preserve">{Apigenin IN NAME} Apigenin 7-(6''-p-coumarylglucoside)</t>
  </si>
  <si>
    <t xml:space="preserve">Quercetin-3-Ogalactopyranoside</t>
  </si>
  <si>
    <t xml:space="preserve">C00014080</t>
  </si>
  <si>
    <t xml:space="preserve">{Apigenin REL} Isovitexin 2''-O-(6'''-(E)-p-coumaroyl)glucoside</t>
  </si>
  <si>
    <t xml:space="preserve">C00014081</t>
  </si>
  <si>
    <t xml:space="preserve">{Apigenin REL} Isovitexin 2''-O-(6'''-(E)-p-coumaroyl)glucoside 4'-O-glucoside</t>
  </si>
  <si>
    <t xml:space="preserve">(-)-Epicatechin</t>
  </si>
  <si>
    <t xml:space="preserve">Proanthocyanidin A1</t>
  </si>
  <si>
    <t xml:space="preserve">C00014082</t>
  </si>
  <si>
    <t xml:space="preserve">{Apigenin REL} Isovitexin 2''-O-(6'''-feruloyl)glucoside</t>
  </si>
  <si>
    <t xml:space="preserve">Proanthocyanidin A2</t>
  </si>
  <si>
    <t xml:space="preserve">C00014083</t>
  </si>
  <si>
    <t xml:space="preserve">{Apigenin REL} Isovitexin 2''-O-(6'''-(E)-feruloyl)glucoside 4'-O-glucoside</t>
  </si>
  <si>
    <t xml:space="preserve">Procyanidin B5</t>
  </si>
  <si>
    <t xml:space="preserve">C00001067</t>
  </si>
  <si>
    <t xml:space="preserve">{Luteolin IN NAME} Luteolin 7-O-(6''-malonylglucoside)</t>
  </si>
  <si>
    <t xml:space="preserve">2Beta,3Beta-Epoxy-5,7,3',4'-Tetrahydroxyflavan-(4Alpha-&gt;8)-Epicatechin</t>
  </si>
  <si>
    <t xml:space="preserve">2Beta,3Beta-Epoxy-5,7,4'-Trihydroxyflavan-(4Alpha-&gt;8)-Epicatechin</t>
  </si>
  <si>
    <t xml:space="preserve">C00004156</t>
  </si>
  <si>
    <t xml:space="preserve">{Quercetin REL} Apigenin 7-O-rutinoside</t>
  </si>
  <si>
    <t xml:space="preserve">3'-O-Methylquercetin3-O-Alpha-L-Rhamnopyranosyl(1-&gt;6)-2''-O-Acetyl-Beta-D-Glucopyranoside</t>
  </si>
  <si>
    <t xml:space="preserve">C00004268</t>
  </si>
  <si>
    <t xml:space="preserve">{Luteolin IN NAME} Luteolin 7-O-beta-D-glucuronide</t>
  </si>
  <si>
    <t xml:space="preserve">C00004282</t>
  </si>
  <si>
    <t xml:space="preserve">{Quercetin REL} Luteolin 7-O-rutinoside</t>
  </si>
  <si>
    <t xml:space="preserve">C00004330</t>
  </si>
  <si>
    <t xml:space="preserve">{Luteolin IN NAME} Luteolin 4'-sulfate</t>
  </si>
  <si>
    <t xml:space="preserve">C00006655</t>
  </si>
  <si>
    <t xml:space="preserve">{Cyanidin IN NAME} Cyanidin 3-lathyroside</t>
  </si>
  <si>
    <t xml:space="preserve">C00006670</t>
  </si>
  <si>
    <t xml:space="preserve">{Cyanidin IN NAME} Cyanidin 3-glucosyl-(1-&gt;6)-[xylosyl-(1-&gt;2)-galactoside]</t>
  </si>
  <si>
    <t xml:space="preserve">C00006831</t>
  </si>
  <si>
    <t xml:space="preserve">{Cyanidin IN NAME} Cyanidin 3-[6-(6-p-hydroxybenzoylglucosyl)-2-xylosylgalactoside]</t>
  </si>
  <si>
    <t xml:space="preserve">Quercetin 3-O-Neohesperidoside</t>
  </si>
  <si>
    <t xml:space="preserve">C00006832</t>
  </si>
  <si>
    <t xml:space="preserve">{Cyanidin IN NAME} Cyanidin 3-[6-(6-p-coumarylglucosyl)-2-xylosylgalactoside]</t>
  </si>
  <si>
    <t xml:space="preserve">C00006833</t>
  </si>
  <si>
    <t xml:space="preserve">{Cyanidin IN NAME} Cyanidin 3-[6-(6-ferulylglucosyl)-2-xylosylgalactoside]</t>
  </si>
  <si>
    <t xml:space="preserve">(2R)-Naringenin-5-O-Beta-D-Glucopyranoside</t>
  </si>
  <si>
    <t xml:space="preserve">C00006834</t>
  </si>
  <si>
    <t xml:space="preserve">{Cyanidin IN NAME} Cyanidin 3-[6-(6-sinapylglucosyl)-2-xylosylgalactoside]</t>
  </si>
  <si>
    <t xml:space="preserve">Epicatechin Pentaacetate</t>
  </si>
  <si>
    <t xml:space="preserve">Kaempferol-3-O-(2'',6''-Di-E-P-Coumaroyl)-Beta-Glucopyranoside</t>
  </si>
  <si>
    <t xml:space="preserve">C00033739</t>
  </si>
  <si>
    <t xml:space="preserve">{Cyanidin IN NAME} Cyanidin 3-O-(2-O-beta-xylopyranosyl)-beta-galactopyranoside</t>
  </si>
  <si>
    <t xml:space="preserve">Kaempferol-3-O-(3'',4"-Diacetyl-2",6"-Di-E-P-Coumaroyl)-Glucoside</t>
  </si>
  <si>
    <t xml:space="preserve">C00009075</t>
  </si>
  <si>
    <t xml:space="preserve">{Cyanidin IN NAME} Procyanidin B1</t>
  </si>
  <si>
    <t xml:space="preserve">C00005165</t>
  </si>
  <si>
    <t xml:space="preserve">{Kaempferol IN NAME} Kaempferol 3-O-sophoroside</t>
  </si>
  <si>
    <t xml:space="preserve">Kaempferol 3-O-Rhamnopyranoside</t>
  </si>
  <si>
    <t xml:space="preserve">C00005166</t>
  </si>
  <si>
    <t xml:space="preserve">{Kaempferol IN NAME} Kaempferol 3-O-gentiobioside</t>
  </si>
  <si>
    <t xml:space="preserve">Kaempferol-3-O-Alpha-L-Arabinopyranoside</t>
  </si>
  <si>
    <t xml:space="preserve">C00005167</t>
  </si>
  <si>
    <t xml:space="preserve">{Kaempferol IN NAME} Kaempferol 3-neohesperidoside</t>
  </si>
  <si>
    <t xml:space="preserve">C00005215</t>
  </si>
  <si>
    <t xml:space="preserve">{Kaempferol IN NAME} Kaempferol 3-glucosyl-(1-&gt;2)-gentiobioside</t>
  </si>
  <si>
    <t xml:space="preserve">C00005217</t>
  </si>
  <si>
    <t xml:space="preserve">{Quercetin REL} Kaempferol 3-(2G-glucosylrutinoside)</t>
  </si>
  <si>
    <t xml:space="preserve">Quercetin 3-O-Rhamnopyranoside</t>
  </si>
  <si>
    <t xml:space="preserve">C00005218</t>
  </si>
  <si>
    <t xml:space="preserve">{Kaempferol IN NAME} Kaempferol 3-(2G-rhamnosylgentiobioside)</t>
  </si>
  <si>
    <t xml:space="preserve">C00005411</t>
  </si>
  <si>
    <t xml:space="preserve">{Quercetin IN NAME} Quercetin 3-gentiobioside</t>
  </si>
  <si>
    <t xml:space="preserve">C00005412</t>
  </si>
  <si>
    <t xml:space="preserve">{Quercetin IN NAME} Quercetin 3-O-neohesperidoside</t>
  </si>
  <si>
    <t xml:space="preserve">C00005453</t>
  </si>
  <si>
    <t xml:space="preserve">{Quercetin IN NAME} Quercetin 3-(2G-glucosylgentiobioside)</t>
  </si>
  <si>
    <t xml:space="preserve">7-O-Beta-D-Glucopyranosyl-Quercetin-3-O-Beta-D-Glucopyranoside</t>
  </si>
  <si>
    <t xml:space="preserve">C00005454</t>
  </si>
  <si>
    <t xml:space="preserve">{Quercetin REL} Quercetin 3-(2G-glucosylrutinoside)</t>
  </si>
  <si>
    <t xml:space="preserve">Quercetin 7,4'-Di-O-Beta-D-Glucopyranoside</t>
  </si>
  <si>
    <t xml:space="preserve">C00005455</t>
  </si>
  <si>
    <t xml:space="preserve">{Quercetin IN NAME} Quercetin 3-(2G-rhamnosylgentiobioside)</t>
  </si>
  <si>
    <t xml:space="preserve">Quercetin-3,4'-Diglucoside</t>
  </si>
  <si>
    <t xml:space="preserve">C00006400</t>
  </si>
  <si>
    <t xml:space="preserve">{Apigenin REL} 6-C-Glucopyranosyl-8-C-galactopyranosylgenkwanin</t>
  </si>
  <si>
    <t xml:space="preserve">C00010110</t>
  </si>
  <si>
    <t xml:space="preserve">{Genistein IN NAME} Genistein 7-O-beta-D-glucoside 6''-O-malonate</t>
  </si>
  <si>
    <t xml:space="preserve">C00005386</t>
  </si>
  <si>
    <t xml:space="preserve">{Quercetin IN NAME} Quercetin 3'-glucoside</t>
  </si>
  <si>
    <t xml:space="preserve">C00004636</t>
  </si>
  <si>
    <t xml:space="preserve">{Quercetin REL} Tamarixetin</t>
  </si>
  <si>
    <t xml:space="preserve">C00004651</t>
  </si>
  <si>
    <t xml:space="preserve">{Quercetin IN NAME} Quercetin 3	5	7	4'-tetramethyl ether</t>
  </si>
  <si>
    <t xml:space="preserve">C00004652</t>
  </si>
  <si>
    <t xml:space="preserve">{Quercetin IN NAME} Quercetin 3	5	3'	4'-tetramethyl ether</t>
  </si>
  <si>
    <t xml:space="preserve">Procyanidin C1</t>
  </si>
  <si>
    <t xml:space="preserve">C00006651</t>
  </si>
  <si>
    <t xml:space="preserve">{Cyanidin IN NAME} Cyanidin 3-xyloside</t>
  </si>
  <si>
    <t xml:space="preserve">C00006828</t>
  </si>
  <si>
    <t xml:space="preserve">{Cyanidin IN NAME} Cyanidin 3-[6-(3-glucosylcaffeyl)glucoside]-5-glucoside</t>
  </si>
  <si>
    <t xml:space="preserve">C00006847</t>
  </si>
  <si>
    <t xml:space="preserve">{Cyanidin IN NAME} Cyanidin 3-[6''-(4-glucosylcaffeyl)sophoroside]-5-glucoside</t>
  </si>
  <si>
    <t xml:space="preserve">C00013883</t>
  </si>
  <si>
    <t xml:space="preserve">{Quercetin IN NAME} Quercetin 3-(6''-malonylglucoside)-7-glucoside</t>
  </si>
  <si>
    <t xml:space="preserve">C00000958</t>
  </si>
  <si>
    <t xml:space="preserve">{Epigallocatechin REL} epi-Gallocatechin 3-O-gallate</t>
  </si>
  <si>
    <t xml:space="preserve">(-)-Catechingallate</t>
  </si>
  <si>
    <t xml:space="preserve">C00005372</t>
  </si>
  <si>
    <t xml:space="preserve">{Quercetin IN NAME} Quercetin 3-galactoside</t>
  </si>
  <si>
    <t xml:space="preserve">(-)-Gallocatechin</t>
  </si>
  <si>
    <t xml:space="preserve">C00009210</t>
  </si>
  <si>
    <t xml:space="preserve">{Epicatechin IN NAME} Catechin-(4alpha-&gt;8)-epicatechin-3-O-gallate</t>
  </si>
  <si>
    <t xml:space="preserve">C00009237</t>
  </si>
  <si>
    <t xml:space="preserve">{Gallocatechin IN NAME} Gallocatechin-(4alpha-&gt;8)-epigallocatechin-3-O-gallate</t>
  </si>
  <si>
    <t xml:space="preserve">Epicatechin-(4Beta-8)-Epicatechin-(4Beta-6)-Epicatechin</t>
  </si>
  <si>
    <t xml:space="preserve">C00009238</t>
  </si>
  <si>
    <t xml:space="preserve">{Gallocatechin IN NAME} Epigallocatechin-(4beta-&gt;8)-epigallocatechin-3-O-gallate</t>
  </si>
  <si>
    <t xml:space="preserve">C00008961</t>
  </si>
  <si>
    <t xml:space="preserve">{Epicatechin IN NAME} 9	10-Dihydro-8-hydroxy-10-methyl-8H-pyrano[2	3-h]epicatechin</t>
  </si>
  <si>
    <t xml:space="preserve">Procyanidin B-2 3,3'-Di-O-Gallate</t>
  </si>
  <si>
    <t xml:space="preserve">C00009277</t>
  </si>
  <si>
    <t xml:space="preserve">{Cyanidin IN NAME} Proanthocyanidin A1</t>
  </si>
  <si>
    <t xml:space="preserve">C00006686</t>
  </si>
  <si>
    <t xml:space="preserve">{Quercetin REL} Peonidin 3-rutinoside</t>
  </si>
  <si>
    <t xml:space="preserve">C00006727</t>
  </si>
  <si>
    <t xml:space="preserve">{Quercetin REL} Petunidin 3-rutinoside</t>
  </si>
  <si>
    <t xml:space="preserve">C00006740</t>
  </si>
  <si>
    <t xml:space="preserve">{Quercetin REL} Malvidin 3-rutinoside</t>
  </si>
  <si>
    <t xml:space="preserve">C00002644</t>
  </si>
  <si>
    <t xml:space="preserve">{Catechin IN NAME} Pyrocatechin</t>
  </si>
  <si>
    <t xml:space="preserve">C00005472</t>
  </si>
  <si>
    <t xml:space="preserve">{Quercetin REL} Quercetin 3-rutinoside-7-glucoside</t>
  </si>
  <si>
    <t xml:space="preserve">C00006639</t>
  </si>
  <si>
    <t xml:space="preserve">{Quercetin REL} Pelargonidin 3-rutinoside</t>
  </si>
  <si>
    <t xml:space="preserve">C00011095</t>
  </si>
  <si>
    <t xml:space="preserve">{Cyanidin IN NAME} Cyanidin 3-O-[beta-D-glucopyranoside]-7	3'-di-O-[6-O-(sinapyl)-beta-D-glucopyranoside]</t>
  </si>
  <si>
    <t xml:space="preserve">C00011096</t>
  </si>
  <si>
    <t xml:space="preserve">{Cyanidin IN NAME} Cyanidin 3-O-[6-O-(malonyl)-beta-D-glucopyranoside]-7	3'-di-O-[6-O-(sinapyl)-beta-D-glucopyranoside]</t>
  </si>
  <si>
    <t xml:space="preserve">C00005141</t>
  </si>
  <si>
    <t xml:space="preserve">{Kaempferol IN NAME} Kaempferol 3-glucuronide</t>
  </si>
  <si>
    <t xml:space="preserve">C00005150</t>
  </si>
  <si>
    <t xml:space="preserve">{Kaempferol IN NAME} Kaempferol 7-O-rhamnoside</t>
  </si>
  <si>
    <t xml:space="preserve">C00005524</t>
  </si>
  <si>
    <t xml:space="preserve">{Quercetin REL} Isorhamnetin 3-galactoside</t>
  </si>
  <si>
    <t xml:space="preserve">C00004593</t>
  </si>
  <si>
    <t xml:space="preserve">{Kaempferol IN NAME} 6-Methoxykaempferol</t>
  </si>
  <si>
    <t xml:space="preserve">C00005149</t>
  </si>
  <si>
    <t xml:space="preserve">{Kaempferol IN NAME} Kaempferol-7-O-glucoside</t>
  </si>
  <si>
    <t xml:space="preserve">C00005152</t>
  </si>
  <si>
    <t xml:space="preserve">{Kaempferol IN NAME} Kaempferol 4'-glucoside</t>
  </si>
  <si>
    <t xml:space="preserve">C00005194</t>
  </si>
  <si>
    <t xml:space="preserve">{Kaempferol IN NAME} Kaempferol 3	4'-di-O-beta-D-glucopyranoside</t>
  </si>
  <si>
    <t xml:space="preserve">C00005247</t>
  </si>
  <si>
    <t xml:space="preserve">{Quercetin REL} Kaempferol 3-rutinoside-4'-glucoside</t>
  </si>
  <si>
    <t xml:space="preserve">C00005477</t>
  </si>
  <si>
    <t xml:space="preserve">{Quercetin REL} Quercetin 3-rutinoside-4'-glucoside</t>
  </si>
  <si>
    <t xml:space="preserve">C00005488</t>
  </si>
  <si>
    <t xml:space="preserve">{Quercetin REL} Quercetin 3-rutinoside-7	3'-diglucoside</t>
  </si>
  <si>
    <t xml:space="preserve">C00048239</t>
  </si>
  <si>
    <t xml:space="preserve">C00005526</t>
  </si>
  <si>
    <t xml:space="preserve">{Quercetin REL} Isorhamnetin-3-O-rhamnoside</t>
  </si>
  <si>
    <t xml:space="preserve">C00013879</t>
  </si>
  <si>
    <t xml:space="preserve">{Quercetin IN NAME} Quercetin 3-rhamnosyl-(1-&gt;6)-(2''-acetylglucoside)</t>
  </si>
  <si>
    <t xml:space="preserve">C00013923</t>
  </si>
  <si>
    <t xml:space="preserve">{Quercetin REL} Isorhamnetin 3-rhamnosyl-(1-&gt;6)-(2''-acetylglucoside)</t>
  </si>
  <si>
    <t xml:space="preserve">C00000998</t>
  </si>
  <si>
    <t xml:space="preserve">{Naringenin IN NAME} Naringenin 7-O-beta-D-glucoside</t>
  </si>
  <si>
    <t xml:space="preserve">C00009261</t>
  </si>
  <si>
    <t xml:space="preserve">{Catechin IN NAME} ent-Epiafzelechin-(2alpha-&gt;7	4alpha-&gt;8)-catechin</t>
  </si>
  <si>
    <t xml:space="preserve">C00005849</t>
  </si>
  <si>
    <t xml:space="preserve">{Kaempferol IN NAME} Kaempferol 3-(2''-p-coumarylglucoside)</t>
  </si>
  <si>
    <t xml:space="preserve">C00005853</t>
  </si>
  <si>
    <t xml:space="preserve">{Kaempferol IN NAME} Kaempferol 3-(4''-acetyl-6''-p-coumarylglucoside)</t>
  </si>
  <si>
    <t xml:space="preserve">C00005858</t>
  </si>
  <si>
    <t xml:space="preserve">{Kaempferol IN NAME} Kaempferol 3-(2''	3''-diacetyl-4''-(Z)-p-coumaryl-6''-(E)-p-coumarylglucoside)</t>
  </si>
  <si>
    <t xml:space="preserve">C00005859</t>
  </si>
  <si>
    <t xml:space="preserve">{Kaempferol IN NAME} Kaempferol 3-(3''	4''-diacetyl-2''	6''-di-(E)-p-coumarylglucoside)</t>
  </si>
  <si>
    <t xml:space="preserve">C00005134</t>
  </si>
  <si>
    <t xml:space="preserve">{Kaempferol IN NAME} Kaempferol 3-xyloside</t>
  </si>
  <si>
    <t xml:space="preserve">C00013786</t>
  </si>
  <si>
    <t xml:space="preserve">{Kaempferol IN NAME} Kaempferol 3-(6''-acetylglucosyl)-(1-&gt;3)-galactoside</t>
  </si>
  <si>
    <t xml:space="preserve">C00014318</t>
  </si>
  <si>
    <t xml:space="preserve">{Naringenin IN NAME} Naringenin 7-(2-p-Coumaroylglucoside)</t>
  </si>
  <si>
    <t xml:space="preserve">C00003886</t>
  </si>
  <si>
    <t xml:space="preserve">{Luteolin IN NAME} 6-Hydroxyluteolin 6-methyl ether</t>
  </si>
  <si>
    <t xml:space="preserve">C00004436</t>
  </si>
  <si>
    <t xml:space="preserve">{Luteolin IN NAME} 8-Hydroxyluteolin 8	3'-dimethyl ether 7-glucoside</t>
  </si>
  <si>
    <t xml:space="preserve">C00004638</t>
  </si>
  <si>
    <t xml:space="preserve">{Quercetin IN NAME} Quercetin 3	7-dimethyl ether</t>
  </si>
  <si>
    <t xml:space="preserve">C00004649</t>
  </si>
  <si>
    <t xml:space="preserve">{Quercetin IN NAME} Quercetin 7	3'	4'-trimethyl ether</t>
  </si>
  <si>
    <t xml:space="preserve">C00005230</t>
  </si>
  <si>
    <t xml:space="preserve">{Kaempferol IN NAME} Kaempferol 3-sophoroside-7-rhamnoside</t>
  </si>
  <si>
    <t xml:space="preserve">C00005258</t>
  </si>
  <si>
    <t xml:space="preserve">{Kaempferol IN NAME} Kaempferol 3-sophorotrioside-7-rhamnoside</t>
  </si>
  <si>
    <t xml:space="preserve">C00006789</t>
  </si>
  <si>
    <t xml:space="preserve">{Quercetin REL} Pelargonidin 3-(4'''-p-coumarylrutinoside)-5-glucoside</t>
  </si>
  <si>
    <t xml:space="preserve">C00006874</t>
  </si>
  <si>
    <t xml:space="preserve">{Quercetin REL} Peonidin 3-caffeylrutinoside-5-glucoside</t>
  </si>
  <si>
    <t xml:space="preserve">C00006897</t>
  </si>
  <si>
    <t xml:space="preserve">{Quercetin REL} Petunidin 3-(4'''-p-coumarylrutinoside)</t>
  </si>
  <si>
    <t xml:space="preserve">C00014853</t>
  </si>
  <si>
    <t xml:space="preserve">{Quercetin REL} Pelargonidin 3-(4'''-feruloylrutinoside)-5-glucoside</t>
  </si>
  <si>
    <t xml:space="preserve">C00006610</t>
  </si>
  <si>
    <t xml:space="preserve">{Apigenin IN NAME} Apigeninidin</t>
  </si>
  <si>
    <t xml:space="preserve">C00006753</t>
  </si>
  <si>
    <t xml:space="preserve">{Apigenin IN NAME} Apigeninidin 5-(5''-caffeylarabinoside)</t>
  </si>
  <si>
    <t xml:space="preserve">C00002935</t>
  </si>
  <si>
    <t xml:space="preserve">{Cyanidin IN NAME} Procyanidin B4</t>
  </si>
  <si>
    <t xml:space="preserve">C00006650</t>
  </si>
  <si>
    <t xml:space="preserve">{Cyanidin IN NAME} Cyanidin 3-arabinoside</t>
  </si>
  <si>
    <t xml:space="preserve">C00009076</t>
  </si>
  <si>
    <t xml:space="preserve">{Cyanidin IN NAME} Procyanidin B5</t>
  </si>
  <si>
    <t xml:space="preserve">C00009077</t>
  </si>
  <si>
    <t xml:space="preserve">{Cyanidin IN NAME} Procyanidin B2</t>
  </si>
  <si>
    <t xml:space="preserve">C00009098</t>
  </si>
  <si>
    <t xml:space="preserve">{Cyanidin IN NAME} Procyanidin C1</t>
  </si>
  <si>
    <t xml:space="preserve">C00009275</t>
  </si>
  <si>
    <t xml:space="preserve">{Cyanidin IN NAME} Proanthocyanidin A7</t>
  </si>
  <si>
    <t xml:space="preserve">C00009313</t>
  </si>
  <si>
    <t xml:space="preserve">{Epicatechin IN NAME} 3-O-L-Arabinopyranosyl-ent-epicatechin-(2alpha-&gt;7	4alpha-&gt;8)-epicatechin</t>
  </si>
  <si>
    <t xml:space="preserve">C00009314</t>
  </si>
  <si>
    <t xml:space="preserve">{Epicatechin IN NAME} 3-O-beta-D-Galactopyranosyl-ent-epicatechin-(2alpha-&gt;7	4alpha-&gt;8)-epicatechin</t>
  </si>
  <si>
    <t xml:space="preserve">C00013256</t>
  </si>
  <si>
    <t xml:space="preserve">{Epicatechin IN NAME} Epicatechin 8-C-beta-D-galactoside</t>
  </si>
  <si>
    <t xml:space="preserve">C00036803</t>
  </si>
  <si>
    <t xml:space="preserve">{Catechin IN NAME} bis-8	8'-Catechinylmethane</t>
  </si>
  <si>
    <t xml:space="preserve">C00008852</t>
  </si>
  <si>
    <t xml:space="preserve">{Catechin IN NAME} Catechin 7-O-beta-D-glucopyranoside</t>
  </si>
  <si>
    <t xml:space="preserve">C00009067</t>
  </si>
  <si>
    <t xml:space="preserve">{Catechin IN NAME} Catechin-(4alpha-&gt;8)-epiafzelechin</t>
  </si>
  <si>
    <t xml:space="preserve">C00014041</t>
  </si>
  <si>
    <t xml:space="preserve">{Apigenin REL} Isovitexin 6''-O-rhamnoside</t>
  </si>
  <si>
    <t xml:space="preserve">C00006793</t>
  </si>
  <si>
    <t xml:space="preserve">{Cyanidin IN NAME} Cyanidin 3-(6''-acetylglucoside)</t>
  </si>
  <si>
    <t xml:space="preserve">C00008672</t>
  </si>
  <si>
    <t xml:space="preserve">{Kaempferol IN NAME} Dihydrokaempferol-3-O-alpha-L-rhamnopyranoside</t>
  </si>
  <si>
    <t xml:space="preserve">C00008866</t>
  </si>
  <si>
    <t xml:space="preserve">{Epicatechin IN NAME} (-)-Epicatechin 3-O-gallate</t>
  </si>
  <si>
    <t xml:space="preserve">C00008882</t>
  </si>
  <si>
    <t xml:space="preserve">{Gallocatechin IN NAME} Gallocatechin 3-O-gallate</t>
  </si>
  <si>
    <t xml:space="preserve">C00009070</t>
  </si>
  <si>
    <t xml:space="preserve">{Cyanidin IN NAME} Procyanidin B6</t>
  </si>
  <si>
    <t xml:space="preserve">C00009071</t>
  </si>
  <si>
    <t xml:space="preserve">{Cyanidin IN NAME} Procyanidin B3</t>
  </si>
  <si>
    <t xml:space="preserve">C00009073</t>
  </si>
  <si>
    <t xml:space="preserve">{Cyanidin IN NAME} Procyanidin B8</t>
  </si>
  <si>
    <t xml:space="preserve">C00009074</t>
  </si>
  <si>
    <t xml:space="preserve">{Cyanidin IN NAME} Procyanidin B7</t>
  </si>
  <si>
    <t xml:space="preserve">C00009086</t>
  </si>
  <si>
    <t xml:space="preserve">{Epicatechin IN NAME} Epicatechin-(4beta-&gt;6)-epicatechin-(4beta-&gt;8)-catechin</t>
  </si>
  <si>
    <t xml:space="preserve">C00009087</t>
  </si>
  <si>
    <t xml:space="preserve">{Epicatechin IN NAME} Epicatechin-(4beta-&gt;6)-epicatechin-(4beta-&gt;8)-epicatechin</t>
  </si>
  <si>
    <t xml:space="preserve">C00009090</t>
  </si>
  <si>
    <t xml:space="preserve">{Epicatechin IN NAME} Epicatechin-(4beta-&gt;8)-epicatechin-(4beta-&gt;6)-epicatechin</t>
  </si>
  <si>
    <t xml:space="preserve">C00009206</t>
  </si>
  <si>
    <t xml:space="preserve">{Epicatechin IN NAME} 3-O-Galloylepicatechin-(4beta-&gt;6)-catechin</t>
  </si>
  <si>
    <t xml:space="preserve">C00009208</t>
  </si>
  <si>
    <t xml:space="preserve">{Epicatechin IN NAME} 3-O-Galloylepicatechin-(4beta-&gt;8)-epicatechin</t>
  </si>
  <si>
    <t xml:space="preserve">C00009211</t>
  </si>
  <si>
    <t xml:space="preserve">{Epicatechin IN NAME} 3-O-Galloylepicatechin-(4beta-&gt;8)-catechin</t>
  </si>
  <si>
    <t xml:space="preserve">C00009212</t>
  </si>
  <si>
    <t xml:space="preserve">{Epicatechin IN NAME} Epicatechin-(4beta-&gt;8)-epicatechin-3-O-gallate</t>
  </si>
  <si>
    <t xml:space="preserve">C00009213</t>
  </si>
  <si>
    <t xml:space="preserve">{Epicatechin IN NAME} 3-O-Galloylepicatechin-(4beta-&gt;8)-epicatechin-3-O-gallate</t>
  </si>
  <si>
    <t xml:space="preserve">C00009224</t>
  </si>
  <si>
    <t xml:space="preserve">{Epicatechin IN NAME} [Epicatechin-(4beta-8)]2-epicatechin-3-O-gallate</t>
  </si>
  <si>
    <t xml:space="preserve">C00009225</t>
  </si>
  <si>
    <t xml:space="preserve">{Epicatechin IN NAME} Epicatechin-(4beta-&gt;8)-3-O-galloylepicatechin-(4beta-&gt;8)-catechin</t>
  </si>
  <si>
    <t xml:space="preserve">C00009228</t>
  </si>
  <si>
    <t xml:space="preserve">{Epicatechin IN NAME} Epicatechin-(4beta-&gt;8)-3-O-galloylepicatechin-(4beta-&gt;8)-epicatechin-3-O-gallate</t>
  </si>
  <si>
    <t xml:space="preserve">C00005427</t>
  </si>
  <si>
    <t xml:space="preserve">{Quercetin IN NAME} Quercetin 3	7-O-beta-diglucopyranoside</t>
  </si>
  <si>
    <t xml:space="preserve">C00005435</t>
  </si>
  <si>
    <t xml:space="preserve">{Quercetin IN NAME} Quercetin 3	3'-diglucoside</t>
  </si>
  <si>
    <t xml:space="preserve">C00005525</t>
  </si>
  <si>
    <t xml:space="preserve">{Quercetin REL} Isorhamnetin 3-O-glucoside</t>
  </si>
  <si>
    <t xml:space="preserve">C00005547</t>
  </si>
  <si>
    <t xml:space="preserve">{Quercetin REL} Isorhamnetin 3-O-neohesperidoside</t>
  </si>
  <si>
    <t xml:space="preserve">C00005561</t>
  </si>
  <si>
    <t xml:space="preserve">{Quercetin REL} Isorhamnetin 3	4'-diglucoside</t>
  </si>
  <si>
    <t xml:space="preserve">C00005602</t>
  </si>
  <si>
    <t xml:space="preserve">{Quercetin IN NAME} Quercetin 3	7-dimethyl ether 5-glucoside</t>
  </si>
  <si>
    <t xml:space="preserve">C00006799</t>
  </si>
  <si>
    <t xml:space="preserve">{Cyanidin IN NAME} Cyanidin 3-(3''	6''-dimalonylglucoside)</t>
  </si>
  <si>
    <t xml:space="preserve">C00014063</t>
  </si>
  <si>
    <t xml:space="preserve">{Luteolin IN NAME} 2''-O-alpha-L-Rhamnosyl-6-C-fucosyl-luteolin</t>
  </si>
  <si>
    <t xml:space="preserve">C00014064</t>
  </si>
  <si>
    <t xml:space="preserve">{Luteolin IN NAME} 2''-O-alpha-L-Rhamnosyl-6-C-quinovopyranosyl-luteolin</t>
  </si>
  <si>
    <t xml:space="preserve">C00052643</t>
  </si>
  <si>
    <t xml:space="preserve">{Naringenin IN NAME} 2-hydroxynaringenin</t>
  </si>
  <si>
    <t xml:space="preserve">C00006398</t>
  </si>
  <si>
    <t xml:space="preserve">{Naringenin IN NAME} 6	8-Di-C-glucopyranosylnaringenin</t>
  </si>
  <si>
    <t xml:space="preserve">C00008808</t>
  </si>
  <si>
    <t xml:space="preserve">{Catechin IN NAME} ent-Catechin</t>
  </si>
  <si>
    <t xml:space="preserve">C00000997</t>
  </si>
  <si>
    <t xml:space="preserve">{Naringenin IN NAME} 6-Prenylnaringenin</t>
  </si>
  <si>
    <t xml:space="preserve">C00005145</t>
  </si>
  <si>
    <t xml:space="preserve">{Kaempferol IN NAME} Kaempferol 7-alpha-L-arabinoside</t>
  </si>
  <si>
    <t xml:space="preserve">C00006850</t>
  </si>
  <si>
    <t xml:space="preserve">{Cyanidin IN NAME} Cyanidin 3-(6''-caffeyl-6'''-ferulylsophoroside)-5-glucoside</t>
  </si>
  <si>
    <t xml:space="preserve">Olea europaea v. sylvestris</t>
  </si>
  <si>
    <t xml:space="preserve">Pasted values from column B to allow text wrapping &amp; better readability</t>
  </si>
  <si>
    <t xml:space="preserve">Kegg code: aly || Common name: lyrate rockcress || Scientific name: Arabidopsis lyrata || Kingdom: Plantae  || Subkingdom: Tracheobionata || Superdivision: Spermatophyta (Seeds) || Phylum: Magnoliophyta || Class: Magnoliopsida || Subclass: Dilleniidae || Order: Brassicales || Family: Brassicaceae || Genus: Arabidopsis || Species: lyrata</t>
  </si>
  <si>
    <t xml:space="preserve">Kegg code: ath || Common name: thale cress || Scientific name: Arabidopsis thaliana || Kingdom: Plantae  || Subkingdom: Tracheobionata || Superdivision: Spermatophyta (Seeds) || Phylum: Magnoliophyta || Class: Magnoliopsida || Subclass: Dilleniidae || Order: Brassicales || Family: Brassicaceae || Genus: Arabidopsis || Species: thaliana</t>
  </si>
  <si>
    <t xml:space="preserve">Kegg code: bna   || Common name: rape || Scientific name: Brassica napus || Kingdom: Plantae  || Subkingdom: Tracheobionata || Superdivision: Spermatophyta (Seeds) || Phylum: Magnoliophyta || Class: Magnoliopsida || Subclass: Dilleniidae || Order: Brassicales || Family: Brassicaceae || Genus: Brassica || Species: napus</t>
  </si>
  <si>
    <t xml:space="preserve">Kegg code: boe   || Common name: wild cabbage || Scientific name: Brassica oleracea || Kingdom: Plantae  || Subkingdom: Tracheobionata || Superdivision: Spermatophyta (Seeds) || Phylum: Magnoliophyta || Class: Magnoliopsida || Subclass: Dilleniidae || Order: Brassicales || Family: Brassicaceae || Genus: Brassica || Species: oleracea</t>
  </si>
  <si>
    <t xml:space="preserve">Kegg code: brp  || Common name: field mustard || Scientific name: Brassica rapa || Kingdom: Plantae  || Subkingdom: Tracheobionata || Superdivision: Spermatophyta (Seeds) || Phylum: Magnoliophyta || Class: Magnoliopsida || Subclass: Dilleniidae || Order: Brassicales || Family: Brassicaceae || Genus: Brassica || Species: rapa</t>
  </si>
  <si>
    <t xml:space="preserve">Kegg code: csat  || Common name: false flax || Scientific name: Camelina sativa || Kingdom: Plantae  || Subkingdom: Tracheobionata || Superdivision: Spermatophyta (Seeds) || Phylum: Magnoliophyta || Class: Magnoliopsida || Subclass: Dilleniidae || Order: Brassicales || Family: Brassicaceae || Genus: Camelina || Species: sativa</t>
  </si>
  <si>
    <t xml:space="preserve">Kegg code: crb  || Common name: sheperd's purse || Scientific name: Capsella rubella (bursa-pastoris) || Kingdom: Plantae  || Subkingdom: Tracheobionata || Superdivision: Spermatophyta (Seeds) || Phylum: Magnoliophyta || Class: Magnoliopsida || Subclass: Dilleniidae || Order: Brassicales || Family: Brassicaceae || Genus: Capsella || Species: rubella</t>
  </si>
  <si>
    <t xml:space="preserve">Kegg code: eus   || Common name: saltwater cress || Scientific name: Eutrema salsugineum || Kingdom: Plantae  || Subkingdom: Tracheobionata || Superdivision: Spermatophyta (Seeds) || Phylum: Magnoliophyta || Class: Magnoliopsida || Subclass: Dilleniidae || Order: Brassicales || Family: Brassicaceae || Genus: Eutrema || Species: salsugineum</t>
  </si>
  <si>
    <t xml:space="preserve">Kegg code: rsz  || Common name: radish || Scientific name: Raphanus sativus || Kingdom: Plantae  || Subkingdom: Tracheobionata || Superdivision: Spermatophyta (Seeds) || Phylum: Magnoliophyta || Class: Magnoliopsida || Subclass: Dilleniidae || Order: Brassicales || Family: Brassicaceae || Genus: Raphanus || Species: sativus</t>
  </si>
  <si>
    <t xml:space="preserve">Kegg code: thj || Common name: spider flower || Scientific name: Tarenaya hassleriana || Kingdom: Plantae  || Subkingdom: Tracheobionata || Superdivision: Spermatophyta (Seeds) || Phylum: Magnoliophyta || Class: Magnoliopsida || Subclass: Dilleniidae || Order: Brassicales || Family: Cleomaceae || Genus: Tarenaya || Species: hassleriana</t>
  </si>
  <si>
    <t xml:space="preserve">Kegg code: cpap || Common name: papaya || Scientific name: Carica papaya || Kingdom: Plantae  || Subkingdom: Tracheobionata || Superdivision: Spermatophyta (Seeds) || Phylum: Magnoliophyta || Class: Magnoliopsida || Subclass: Dilleniidae || Order: Brassicales || Family: Caricaceae || Genus: Carica || Species: papaya</t>
  </si>
  <si>
    <t xml:space="preserve">Kegg code: cit || Common name: valencia orange || Scientific name: Citrus sinensis || Kingdom: Plantae  || Subkingdom: Tracheobionata || Superdivision: Spermatophyta (Seeds) || Phylum: Magnoliophyta || Class: Magnoliopsida || Subclass: Rosidae  || Order: Sapindales  || Family: Rutaceae || Subfamily: Aurantioideae || Genus: Citrus || Species: sinensis</t>
  </si>
  <si>
    <t xml:space="preserve">Kegg code: cic || Common name: mandarin orange || Scientific name: Citrus clementina || Kingdom: Plantae  || Subkingdom: Tracheobionata || Superdivision: Spermatophyta (Seeds) || Phylum: Magnoliophyta || Class: Magnoliopsida || Subclass: Rosidae  || Order: Sapindales  || Family: Rutaceae || Subfamily: Aurantioideae || Genus: Citrus || Species: clementina</t>
  </si>
  <si>
    <t xml:space="preserve">Kegg code: dzi || Common name: durian || Scientific name: Durio zibethinus || Kingdom: Plantae  || Subkingdom: Tracheobionata || Superdivision: Spermatophyta (Seeds) || Phylum: Magnoliophyta || Class: Magnoliopsida || Subclass: Dilleniidae || Order: Malvales || Family: Bombacaceae  || Subfamily: Helicteroideae || Genus: Durio || Species: zibethinus</t>
  </si>
  <si>
    <t xml:space="preserve">Kegg code: gab || Common name: tree cotton || Scientific name: Gossypium arboreum || Kingdom: Plantae  || Subkingdom: Tracheobionata || Superdivision: Spermatophyta (Seeds) || Phylum: Magnoliophyta || Class: Magnoliopsida || Subclass: Dilleniidae || Order: Malvales || Family: Malvaceae || Subfamily: Malvoideae || Genus: Gossypium || Species: arboreum</t>
  </si>
  <si>
    <t xml:space="preserve">Kegg code: ghi || Common name: upland cotton || Scientific name: Gossypium hirsutum || Kingdom: Plantae  || Subkingdom: Tracheobionata || Superdivision: Spermatophyta (Seeds) || Phylum: Magnoliophyta || Class: Magnoliopsida || Subclass: Dilleniidae || Order: Malvales || Family: Malvaceae || Subfamily: Malvoideae || Genus: Gossypium || Species: hirsutum</t>
  </si>
  <si>
    <t xml:space="preserve">Kegg code: gra || Common name: peruvian cotton || Scientific name: Gossypium raimondii || Kingdom: Plantae  || Subkingdom: Tracheobionata || Superdivision: Spermatophyta (Seeds) || Phylum: Magnoliophyta || Class: Magnoliopsida || Subclass: Dilleniidae || Order: Malvales || Family: Malvaceae || Subfamily: Malvoideae || Genus: Gossypium || Species: raimondii</t>
  </si>
  <si>
    <t xml:space="preserve">Kegg code: tcc || Common name: cacao || Scientific name: Theobroma cacao || Kingdom: Plantae  || Subkingdom: Tracheobionata || Superdivision: Spermatophyta (Seeds) || Phylum: Magnoliophyta || Class: Magnoliopsida || Subclass: Dilleniidae || Order: Malvales || Family: Malvaceae || Subfamily: Byttnerioideae || Genus: Theobroma || Species: cacao</t>
  </si>
  <si>
    <t xml:space="preserve">Kegg code: adu || Common name: wild peanut || Scientific name: Arachis duranensis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duranensis</t>
  </si>
  <si>
    <t xml:space="preserve">Kegg code: aip || Common name: wild peanut || Scientific name: Arachis ipaensis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ipaensis</t>
  </si>
  <si>
    <t xml:space="preserve">Kegg code: ccaj || Common name: pigeon pea || Scientific name: Cajanus cajan || Kingdom: Plantae  || Subkingdom: Tracheobionata || Superdivision: Spermatophyta (Seeds) || Phylum: Magnoliophyta || Class: Magnoliopsida || Subclass: Rosidae  || Order: Fabales || Family: Fabaceae || Subfamily: Papilionoideae || Tribe: Phaseoleae || Genus: Cajanus || Species: cajan</t>
  </si>
  <si>
    <t xml:space="preserve">Kegg code: cam || Common name: chickpea || Scientific name: Cicer arietinum || Kingdom: Plantae  || Subkingdom: Tracheobionata || Superdivision: Spermatophyta (Seeds) || Phylum: Magnoliophyta || Class: Magnoliopsida || Subclass: Rosidae  || Order: Fabales || Family: Fabaceae || Subfamily: Papilionoideae || Tribe: Cicereae || Genus: Cicer || Species: arietinum</t>
  </si>
  <si>
    <t xml:space="preserve">Kegg code: gmx || Common name: soybean || Scientific name: Glycine max || Kingdom: Plantae  || Subkingdom: Tracheobionata || Superdivision: Spermatophyta (Seeds) || Phylum: Magnoliophyta || Class: Magnoliopsida || Subclass: Rosidae  || Order: Fabales || Family: Fabaceae || Subfamily: Papilionoideae || Tribe: Phaseoleae || Genus: Glycine || Species: max</t>
  </si>
  <si>
    <t xml:space="preserve">Kegg code: gsj || Common name: wild soybean || Scientific name: Glycine soja || Kingdom: Plantae  || Subkingdom: Tracheobionata || Superdivision: Spermatophyta (Seeds) || Phylum: Magnoliophyta || Class: Magnoliopsida || Subclass: Rosidae || Order: Fabales || Family: Fabaceae || Subfamily: Papilionoideae || Tribe: Phaseoleae || Genus: Glycine || Species: soja</t>
  </si>
  <si>
    <t xml:space="preserve">Kegg code: lja || Common name: birdsfoot trefoil || Scientific name: Lotus japonicus || Kingdom: Plantae  || Subkingdom: Tracheobionata || Superdivision: Spermatophyta (Seeds) || Phylum: Magnoliophyta || Class: Magnoliopsida || Subclass: Rosidae || Order: Fabales || Family: Fabaceae || Subfamily: Papilionoideae || Tribe: Loteae || Genus: Lotus || Species: japonicus</t>
  </si>
  <si>
    <t xml:space="preserve">Kegg code: lang || Common name: narrow-leaved blue lupine || Scientific name: Lupinus angustifolius || Kingdom: Plantae  || Subkingdom: Tracheobionata || Superdivision: Spermatophyta (Seeds) || Phylum: Magnoliophyta || Class: Magnoliopsida || Subclass: Rosidae || Order: Fabales || Family: Fabaceae || Subfamily: Papilionoideae || Tribe: Genisteae || Genus: Lupinus || Species: angustifoliu</t>
  </si>
  <si>
    <t xml:space="preserve">Kegg code: mtr || Common name: barell medic || Scientific name: Medicago truncatula || Kingdom: Plantae  || Subkingdom: Tracheobionata || Superdivision: Spermatophyta (Seeds) || Phylum: Magnoliophyta || Class: Magnoliopsida || Subclass: Rosidae || Order: Fabales || Family: Fabaceae || Subfamily: Papilionoideae || Tribe: Trifolieae || Genus: Medicago || Species: truncatula</t>
  </si>
  <si>
    <t xml:space="preserve">Kegg code: pvu || Common name: common bean || Scientific name: Phaseolus vulgaris || Kingdom: Plantae  || Subkingdom: Tracheobionata || Superdivision: Spermatophyta (Seeds) || Phylum: Magnoliophyta || Class: Magnoliopsida || Subclass: Rosidae || Order: Fabales || Family: Fabaceae || Subfamily: Papilionoideae || Tribe: Phaseoleae || Genus: Phaseolus || Species: vulgaris</t>
  </si>
  <si>
    <t xml:space="preserve">Kegg code: var || Common name: adzuki bean || Scientific name: Vigna angularis || Kingdom: Plantae  || Subkingdom: Tracheobionata || Superdivision: Spermatophyta (Seeds) || Phylum: Magnoliophyta || Class: Magnoliopsida || Subclass: Rosidae || Order: Fabales || Family: Fabaceae || Subfamily: Papilionoideae || Tribe: Phaseoleae || Genus: Vigna || Species: angularis</t>
  </si>
  <si>
    <t xml:space="preserve">Kegg code: vra || Common name: mung bean || Scientific name: Vigna radiata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radiata</t>
  </si>
  <si>
    <t xml:space="preserve">Kegg code: vun || Common name: cowpea || Scientific name: Vigna unguiculata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unguiculata</t>
  </si>
  <si>
    <t xml:space="preserve">Kegg code: fve || Common name: woodland strawberry || Scientific name: Fragaria vesca || Kingdom: Plantae  || Subkingdom: Tracheobionata || Superdivision: Spermatophyta (Seeds) || Phylum: Magnoliophyta || Class: Magnoliopsida || Subclass: Rosidae || Order: Rosales || Family: Rosaceae || Subfamily: Rosoideae || Tribe: Potentilleae || Subtribe: Fragariinae || Genus: Fragaria || Species: vesca</t>
  </si>
  <si>
    <t xml:space="preserve">Kegg code: mdm || Common name: apple || Scientific name: Malus domestica || Kingdom: Plantae  || Subkingdom: Tracheobionata || Superdivision: Spermatophyta (Seeds) || Phylum: Magnoliophyta || Class: Magnoliopsida || Subclass: Rosidae || Order: Rosales || Family: Rosaceae || Subfamily: Amygdaloideae || Tribe: Maleae || Genus: Malus || Species: domestica</t>
  </si>
  <si>
    <t xml:space="preserve">Kegg code: pavi || Common name: sweet cherry || Scientific name: Prunus avium || Kingdom: Plantae  || Subkingdom: Tracheobionata || Superdivision: Spermatophyta (Seeds) || Phylum: Magnoliophyta || Class: Magnoliopsida || Subclass: Rosidae || Order: Rosales || Family: Rosaceae || Subfamily: Amygdaloideae || Tribe: Amygdaleae || Genus: Prunus || Species: avium</t>
  </si>
  <si>
    <t xml:space="preserve">Kegg code: pmum || Common name: japanese apricot || Scientific name: Prunus mume || Kingdom: Plantae  || Subkingdom: Tracheobionata || Superdivision: Spermatophyta (Seeds) || Phylum: Magnoliophyta || Class: Magnoliopsida || Subclass: Rosidae || Order: Rosales || Family: Rosaceae || Subfamily: Amygdaloideae || Tribe: Amygdaleae || Genus: Prunus || Species: mume</t>
  </si>
  <si>
    <t xml:space="preserve">Kegg code: pper || Common name: peach || Scientific name: Prunus persica || Kingdom: Plantae  || Subkingdom: Tracheobionata || Superdivision: Spermatophyta (Seeds) || Phylum: Magnoliophyta || Class: Magnoliopsida || Subclass: Rosidae || Order: Rosales || Family: Rosaceae || Subfamily: Amygdaloideae || Tribe: Amygdaleae || Genus: Prunus || Species: persica</t>
  </si>
  <si>
    <t xml:space="preserve">Kegg code: pxb || Common name: chinese white pear || Scientific name: Pyrus x bretschneideri || Kingdom: Plantae  || Subkingdom: Tracheobionata || Superdivision: Spermatophyta (Seeds) || Phylum: Magnoliophyta || Class: Magnoliopsida || Subclass: Rosidae || Order: Rosales || Family: Rosaceae || Subfamily: Amygdaloideae || Tribe: Maleae || Genus: Pyrus || Species: x bretschneideri</t>
  </si>
  <si>
    <t xml:space="preserve">Kegg code: rcn || Common name: china rose || Scientific name: Rosa chinensis || Kingdom: Plantae  || Subkingdom: Tracheobionata || Superdivision: Spermatophyta (Seeds) || Phylum: Magnoliophyta || Class: Magnoliopsida || Subclass: Rosidae || Order: Rosales || Family: Rosaceae || Subfamily: Rosoideae || Genus: Rosa || Species: chinensis</t>
  </si>
  <si>
    <t xml:space="preserve">Kegg code: zju || Common name: chinese jujube || Scientific name: Ziziphus jujuba || Kingdom: Plantae  || Subkingdom: Tracheobionata || Superdivision: Spermatophyta (Seeds) || Phylum: Magnoliophyta || Class: Magnoliopsida || Subclass: Rosidae || Order: Rosales || Family: Rhamnaceae || Tribe: Paliureae || Genus: Ziziphus || Species: jujuba</t>
  </si>
  <si>
    <t xml:space="preserve">Kegg code: cmo || Common name: muskmelon || Scientific name: Cucumis melo || Kingdom: Plantae  || Subkingdom: Tracheobionata || Superdivision: Spermatophyta (Seeds) || Phylum: Magnoliophyta || Class: Magnoliopsida || Order: Cucurbitales || Family: Cucurbitaceae || Tribe: Benincaseae || Genus: Cucumis || Species: melo</t>
  </si>
  <si>
    <t xml:space="preserve">Kegg code: csv || Common name: cucumber || Scientific name: Cucumis sativus || Kingdom: Plantae  || Subkingdom: Tracheobionata || Superdivision: Spermatophyta (Seeds) || Phylum: Magnoliophyta || Class: Magnoliopsida || Order: Cucurbitales || Family: Cucurbitaceae || Tribe: Benincaseae || Genus: Cucumis || Species: sativus</t>
  </si>
  <si>
    <t xml:space="preserve">Kegg code: cmax || Common name: winter squash || Scientific name: Cucurbita maxima || Kingdom: Plantae  || Subkingdom: Tracheobionata || Superdivision: Spermatophyta (Seeds) || Phylum: Magnoliophyta || Class: Magnoliopsida || Order: Cucurbitales || Family: Cucurbitaceae || Tribe: Cucurbiteae || Genus: Cucurbita || Species: maxima</t>
  </si>
  <si>
    <t xml:space="preserve">Kegg code: cmos || Common name: crookneck pumpkin || Scientific name: Cucurbita moschata || Kingdom: Plantae  || Subkingdom: Tracheobionata || Superdivision: Spermatophyta (Seeds) || Phylum: Magnoliophyta || Class: Magnoliopsida || Order: Cucurbitales || Family: Cucurbitaceae || Tribe: Cucurbiteae || Genus: Cucurbita || Species: moschata</t>
  </si>
  <si>
    <t xml:space="preserve">Kegg code: cpep || Common name: vegetable marrow || Scientific name: Cucurbita pepo || Kingdom: Plantae  || Subkingdom: Tracheobionata || Superdivision: Spermatophyta (Seeds) || Phylum: Magnoliophyta || Class: Magnoliopsida || Order: Cucurbitales || Family: Cucurbitaceae || Tribe: Cucurbiteae || Genus: Cucurbita || Species: pepo || Var/Subsp: Pepo</t>
  </si>
  <si>
    <t xml:space="preserve">Kegg code: mcha || Common name: bitter melon || Scientific name: Momordica charantia || Kingdom: Plantae  || Subkingdom: Tracheobionata || Superdivision: Spermatophyta (Seeds) || Phylum: Magnoliophyta || Class: Magnoliopsida || Order: Cucurbitales || Family: Cucurbitaceae || Tribe: Momordiceae || Genus: Momordica || Species: charantia</t>
  </si>
  <si>
    <t xml:space="preserve">Kegg code: hbr || Common name: rubber tree || Scientific name: Hevea brasiliensis || Kingdom: Plantae  || Subkingdom: Tracheobionata || Superdivision: Spermatophyta (Seeds) || Phylum: Magnoliophyta || Class: Magnoliopsida || Subclass: Rosidae || Order: Malpighiales || Family: Euphorbiaceae || Subfamily: Crotonoideae || Tribe: Micrandreae || Genus: Hevea || Species: brasiliensis</t>
  </si>
  <si>
    <t xml:space="preserve">Kegg code: jcu || Common name: barbados nut || Scientific name: Jatropha curcas || Kingdom: Plantae  || Subkingdom: Tracheobionata || Superdivision: Spermatophyta (Seeds) || Phylum: Magnoliophyta || Class: Magnoliopsida || Subclass: Rosidae || Order: Malpighiales || Family: Euphorbiaceae || Subfamily: Crotonoideae || Tribe: Jatropheae || Genus: Jatropha || Species: curcas</t>
  </si>
  <si>
    <t xml:space="preserve">Kegg code: mesc || Common name: cassava || Scientific name: Manihot esculenta || Kingdom: Plantae  || Subkingdom: Tracheobionata || Superdivision: Spermatophyta (Seeds) || Phylum: Magnoliophyta || Class: Magnoliopsida || Subclass: Rosidae || Order: Malpighiales || Family: Euphorbiaceae || Subfamily: Crotonoideae || Tribe: Manihoteae || Genus: Manihot || Species: esculenta</t>
  </si>
  <si>
    <t xml:space="preserve">Kegg code: rcu || Common name: castor bean || Scientific name: Ricinus communis || Kingdom: Plantae  || Subkingdom: Tracheobionata || Superdivision: Spermatophyta (Seeds) || Phylum: Magnoliophyta || Class: Magnoliopsida || Subclass: Rosidae || Order: Malpighiales || Family: Euphorbiaceae || Subfamily: Acalyphoideae || Tribe: Acalypheae || Genus: Ricinus || Species: communis</t>
  </si>
  <si>
    <t xml:space="preserve">Kegg code: peu || Common name: euphrates poplar || Scientific name: Populus euphratica || Kingdom: Plantae  || Subkingdom: Tracheobionata || Superdivision: Spermatophyta (Seeds) || Phylum: Magnoliophyta || Class: Magnoliopsida || Subclass: Rosidae || Order: Malpighiales || Family: Salicaceae || Tribe: Saliceae || Genus: Populus || Species: euphratica</t>
  </si>
  <si>
    <t xml:space="preserve">Kegg code: pop || Common name: black cottonwood || Scientific name: Populus trichocarpa || Kingdom: Plantae  || Subkingdom: Tracheobionata || Superdivision: Spermatophyta (Seeds) || Phylum: Magnoliophyta || Class: Magnoliopsida || Subclass: Rosidae || Order: Malpighiales || Family: Salicaceae || Tribe: Saliceae || Genus: Populus || Species: trichocarpa</t>
  </si>
  <si>
    <t xml:space="preserve">Kegg code: jre || Common name: english walnut || Scientific name: Juglans regia || Kingdom: Plantae  || Subkingdom: Tracheobionata || Superdivision: Spermatophyta (Seeds) || Phylum: Magnoliophyta || Class: Magnoliopsida || Subclass: Rosidae || Order: Fagales || Family: Juglandaceae || Genus: Juglans || Species: regia</t>
  </si>
  <si>
    <t xml:space="preserve">Kegg code: qsu || Common name: cork oak || Scientific name: Quercus suber || Kingdom: Plantae  || Subkingdom: Tracheobionata || Superdivision: Spermatophyta (Seeds) || Phylum: Magnoliophyta || Class: Magnoliopsida || Subclass: Rosidae || Order: Fagales || Family: Fagaceae  || Genus: Quercus || Species: suber</t>
  </si>
  <si>
    <t xml:space="preserve">Kegg code: vvi || Common name: wine grape || Scientific name: Vitis vinifera || Kingdom: Plantae  || Subkingdom: Tracheobionata || Superdivision: Spermatophyta (Seeds) || Phylum: Magnoliophyta || Class: Magnoliopsida || Order: Vitales || Family: Vitaceae  || Tribe: Viteae  || Genus: Vitis || Species: vinifera</t>
  </si>
  <si>
    <t xml:space="preserve">Kegg code: cann || Common name: cayenne pepper || Scientific name: Capsicum annuum || Kingdom: Plantae  || Subkingdom: Tracheobionata || Superdivision: Spermatophyta (Seeds) || Phylum: Magnoliophyta || Class: Magnoliopsida || Order: Solanales || Family: Solanaceae || Subfamily: Solanoideae || Tribe: Capsiceae || Genus: Capsicum || Species: annuum</t>
  </si>
  <si>
    <t xml:space="preserve">Kegg code: nau || Common name: coyote tobacco || Scientific name: Nicotiana attenuata || Kingdom: Plantae  || Subkingdom: Tracheobionata || Superdivision: Spermatophyta (Seeds) || Phylum: Magnoliophyta || Class: Magnoliopsida || Order: Solanales || Family: Solanaceae || Subfamily: Nicotianoideae || Tribe: Nicotianeae || Genus: Nicotiana || Species: attenuata</t>
  </si>
  <si>
    <t xml:space="preserve">Kegg code: nsy || Common name: south american tobacco || Scientific name: Nicotiana sylvestris || Kingdom: Plantae  || Subkingdom: Tracheobionata || Superdivision: Spermatophyta (Seeds) || Phylum: Magnoliophyta || Class: Magnoliopsida || Order: Solanales || Family: Solanaceae || Subfamily: Nicotianoideae || Tribe: Nicotianeae || Genus: Nicotiana || Species: sylvestris</t>
  </si>
  <si>
    <t xml:space="preserve">Kegg code: nta || Common name: common tabacco || Scientific name: Nicotiana tabacum || Kingdom: Plantae  || Subkingdom: Tracheobionata || Superdivision: Spermatophyta (Seeds) || Phylum: Magnoliophyta || Class: Magnoliopsida || Order: Solanales || Family: Solanaceae || Subfamily: Nicotianoideae || Tribe: Nicotianeae || Genus: Nicotiana || Species: tabacum</t>
  </si>
  <si>
    <t xml:space="preserve">Kegg code: nto || Common name: tobacco || Scientific name: Nicotiana tomentosiformis || Kingdom: Plantae  || Subkingdom: Tracheobionata || Superdivision: Spermatophyta (Seeds) || Phylum: Magnoliophyta || Class: Magnoliopsida || Order: Solanales || Family: Solanaceae || Subfamily: Nicotianoideae || Tribe: Nicotianeae || Genus: Nicotiana || Species: tomentosiformis</t>
  </si>
  <si>
    <t xml:space="preserve">Kegg code: sly || Common name: garden tomato || Scientific name: Solanum lycopersicum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lycopersicum</t>
  </si>
  <si>
    <t xml:space="preserve">Kegg code: spen || Common name: tomato || Scientific name: Solanum pennellii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pennellii</t>
  </si>
  <si>
    <t xml:space="preserve">Kegg code: sot || Common name: potato || Scientific name: Solanum tuberosum || Kingdom: Plantae  || Subkingdom: Tracheobionata || Superdivision: Spermatophyta (Seeds) || Phylum: Magnoliophyta || Class: Magnoliopsida || Order: Solanales || Family: Solanaceae || Subfamily: Solanoideae || Tribe: Solaneae  || Genus: Solanum || Species: tuberosum</t>
  </si>
  <si>
    <t xml:space="preserve">Kegg code: ini || Common name: japanase morning glory || Scientific name: Ipomoea nil || Kingdom: Plantae  || Subkingdom: Tracheobionata || Superdivision: Spermatophyta (Seeds) || Phylum: Magnoliophyta || Class: Magnoliopsida || Order: Solanales || Family: Convolvulaceae  || Tribe: Ipomoeeae  || Genus: Ipomoea || Species: nil</t>
  </si>
  <si>
    <t xml:space="preserve">Kegg code: sind || Common name: sesame || Scientific name: Sesamum indicum || Kingdom: Plantae  || Subkingdom: Tracheobionata || Superdivision: Spermatophyta (Seeds) || Phylum: Magnoliophyta || Class: Magnoliopsida || Order: Lamiales || Family: Pedaliaceae  || Genus: Sesamum || Species: indicum</t>
  </si>
  <si>
    <t xml:space="preserve">Kegg code: oeu || Common name: wild olive || Scientific name: Olea europaea || Kingdom: Plantae  || Subkingdom: Tracheobionata || Superdivision: Spermatophyta (Seeds) || Phylum: Magnoliophyta || Class: Magnoliopsida || Order: Lamiales || Family: Oleaceae || Tribe: Oleeae  || Genus: Olea || Species: europaea || Var/Subsp: sylvestris</t>
  </si>
  <si>
    <t xml:space="preserve">Kegg code: ccav || Common name: artichoke || Scientific name: Cynara cardunculus || Kingdom: Plantae  || Subkingdom: Tracheobionata || Superdivision: Spermatophyta (Seeds) || Phylum: Magnoliophyta || Class: Magnoliopsida || Order: Asterales || Family: Asteraceae || Subfamily: Carduoideae || Tribe: Cardueae || Subtribe: Carduinae || Genus: Cynara || Species: cardunculus || Var/Subsp: scolymus</t>
  </si>
  <si>
    <t xml:space="preserve">Kegg code: han || Common name: common sunflower || Scientific name: Helianthus annuus || Kingdom: Plantae  || Subkingdom: Tracheobionata || Superdivision: Spermatophyta (Seeds) || Phylum: Magnoliophyta || Class: Magnoliopsida || Order: Asterales || Family: Asteraceae || Subfamily: Asteroideae || Tribe: Heliantheae || Genus: Helianthus || Species: annuus</t>
  </si>
  <si>
    <t xml:space="preserve">Kegg code: lsv || Common name: garden lettuce || Scientific name: Lactuca sativa || Kingdom: Plantae  || Subkingdom: Tracheobionata || Superdivision: Spermatophyta (Seeds) || Phylum: Magnoliophyta || Class: Magnoliopsida || Order: Asterales || Family: Asteraceae || Subfamily: Cichorioideae || Tribe: Cichorieae || Subtribe: Lactucinae || Genus: Lactuca || Species: sativa</t>
  </si>
  <si>
    <t xml:space="preserve">Kegg code: dcr || Common name: carrot || Scientific name: Daucus carota || Kingdom: Plantae  || Subkingdom: Tracheobionata || Superdivision: Spermatophyta (Seeds) || Phylum: Magnoliophyta || Class: Magnoliopsida || Order: Apiales || Family: Apiaceae || Subfamily: Apioideae || Tribe: Scandiceae || Subtribe: Daucinae || Genus: Daucus || Species: carota</t>
  </si>
  <si>
    <t xml:space="preserve">Kegg code: bvg || Common name: sugar beet || Scientific name: Beta vulgaris || Kingdom: Plantae  || Subkingdom: Tracheobionata || Superdivision: Spermatophyta (Seeds) || Phylum: Magnoliophyta || Class: Magnoliopsida || Order: Caryophyllales || Family: Chenopodiaceae || Subfamily: Betoideae || Genus: Beta || Species: vulgaris</t>
  </si>
  <si>
    <t xml:space="preserve">Kegg code: cqi || Common name: quinoa || Scientific name: Chenopodium quinoa || Kingdom: Plantae  || Subkingdom: Tracheobionata || Superdivision: Spermatophyta (Seeds) || Phylum: Magnoliophyta || Class: Magnoliopsida || Order: Caryophyllales || Family: Chenopodiaceae || Subfamily: Chenopodioideae || Tribe: Atripliceae || Genus: Chenopodium || Species: quinoa</t>
  </si>
  <si>
    <t xml:space="preserve">Kegg code: soe || Common name: spinach || Scientific name: Spinacia oleracea || Kingdom: Plantae  || Subkingdom: Tracheobionata || Superdivision: Spermatophyta (Seeds) || Phylum: Magnoliophyta || Class: Magnoliopsida || Order: Caryophyllales || Family: Chenopodiaceae || Subfamily: Chenopodioideae || Tribe: Anserineae || Genus: Spinacia || Species: oleracea</t>
  </si>
  <si>
    <t xml:space="preserve">Kegg code: nnu || Common name: sacred lotus || Scientific name: Nelumbo nucifera || Kingdom: Plantae  || Subkingdom: Tracheobionata || Superdivision: Spermatophyta (Seeds) || Phylum: Magnoliophyta || Class: Magnoliopsida || Order: Proteales || Family: Nelumbonaceae || Genus: Nelumbo || Species: nucifera</t>
  </si>
  <si>
    <t xml:space="preserve">Kegg code: psom || Common name: opium poppy || Scientific name: Papaver somniferum || Kingdom: Plantae  || Subkingdom: Tracheobionata || Superdivision: Spermatophyta (Seeds) || Phylum: Magnoliophyta || Class: Magnoliopsida || Order: Ranunculales || Family: Papaveraceae || Subfamily: Papaveroideae || Genus: Papaver || Species: somniferum</t>
  </si>
  <si>
    <t xml:space="preserve">Kegg code: ats || Common name: wheat D || Scientific name: Aegilops tauschii || Kingdom: Plantae  || Subkingdom: Tracheobionata || Superdivision: Spermatophyta (Seeds) || Phylum: Magnoliophyta || Class: Magnoliopsida || Order: Poales || Family: Poaceae || Subfamily: Pooideae || Tribe: Triticeae || Subtribe: Triticinae || Genus: Aegilops || Species: tauschii</t>
  </si>
  <si>
    <t xml:space="preserve">Kegg code: bdi || Common name: purple false brome || Scientific name: Brachypodium distachyon || Kingdom: Plantae  || Subkingdom: Tracheobionata || Superdivision: Spermatophyta (Seeds) || Phylum: Magnoliophyta || Class: Magnoliopsida || Order: Poales || Family: Poaceae || Subfamily: Pooideae || Tribe: Brachypodieae || Genus: Brachypodium || Species: distachyon</t>
  </si>
  <si>
    <t xml:space="preserve">Kegg code: obr || Common name: malo sina || Scientific name: Oryza brachyantha || Kingdom: Plantae  || Subkingdom: Tracheobionata || Superdivision: Spermatophyta (Seeds) || Phylum: Magnoliophyta || Class: Magnoliopsida || Order: Poales || Family: Poaceae || Subfamily: Oryzoideae || Tribe: Oryzeae || Subtribe: Oryzinae || Genus: Oryza || Species: brachyantha</t>
  </si>
  <si>
    <t xml:space="preserve">Kegg code: osa || Common name: japanese rice, Refseq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</si>
  <si>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 xml:space="preserve">Kegg code: dosa || Common name: japanese rice, RAPDB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</si>
  <si>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 xml:space="preserve">Kegg code: sita || Common name: foxtail millet || Scientific name: Setaria italica || Kingdom: Plantae  || Subkingdom: Tracheobionata || Superdivision: Spermatophyta (Seeds) || Phylum: Magnoliophyta || Class: Magnoliopsida || Order: Poales || Family: Poaceae || Subfamily: Panicoideae || Tribe: Paniceae || Subtribe: Cenchrinae || Genus: Setaria || Species: italica</t>
  </si>
  <si>
    <t xml:space="preserve">Kegg code: sbi || Common name: sorghum || Scientific name: Sorghum bicolor || Kingdom: Plantae  || Subkingdom: Tracheobionata || Superdivision: Spermatophyta (Seeds) || Phylum: Magnoliophyta || Class: Magnoliopsida || Order: Poales || Family: Poaceae || Subfamily: Panicoideae || Tribe: Andropogoneae || Subtribe: Sorghinae || Genus: Sorghum || Species: bicolor</t>
  </si>
  <si>
    <t xml:space="preserve">Kegg code: zma || Common name: maize || Scientific name: Zea mays || Kingdom: Plantae  || Subkingdom: Tracheobionata || Superdivision: Spermatophyta (Seeds) || Phylum: Magnoliophyta || Class: Magnoliopsida || Order: Poales || Family: Poaceae || Subfamily: Panicoideae || Tribe: Andropogoneae || Subtribe: Tripsacinae || Genus: Zea || Species: mays</t>
  </si>
  <si>
    <t xml:space="preserve">Kegg code: egu || Common name: african oil palm || Scientific name: Elaeis guineensis || Kingdom: Plantae  || Subkingdom: Tracheobionata || Superdivision: Spermatophyta (Seeds) || Phylum: Magnoliophyta || Class: Magnoliopsida || Order: Arecales || Family: Arecaceae || Subfamily: Arecoideae || Tribe: Cocoseae || Subtribe: Elaeidinae || Genus: Elaeis || Species: guineensis</t>
  </si>
  <si>
    <t xml:space="preserve">Kegg code: pda || Common name: date palm || Scientific name: Phoenix dactylifera || Kingdom: Plantae  || Subkingdom: Tracheobionata || Superdivision: Spermatophyta (Seeds) || Phylum: Magnoliophyta || Class: Magnoliopsida || Order: Arecales || Family: Arecaceae || Subfamily: Coryphoideae || Tribe: Phoeniceae || Genus: Phoenix || Species: dactylifera</t>
  </si>
  <si>
    <t xml:space="preserve">Kegg code: mus || Common name: wild malaysian banana || Scientific name: Musa acuminata || Kingdom: Plantae  || Subkingdom: Tracheobionata || Superdivision: Spermatophyta (Seeds) || Phylum: Magnoliophyta || Class: Magnoliopsida || Order: Zingiberales || Family: Musaceae || Genus: Musa || Species: acuminata</t>
  </si>
  <si>
    <t xml:space="preserve">Kegg code: dct || Common name: chained dendrobium || Scientific name: Dendrobium catenatum || Kingdom: Plantae  || Subkingdom: Tracheobionata || Superdivision: Spermatophyta (Seeds) || Phylum: Magnoliophyta || Class: Magnoliopsida || Order: Asparagales || Family: Orchidaceae || Subfamily: Epidendroideae || Tribe: Malaxideae || Subtribe: Dendrobiinae || Genus: Dendrobium || Species: catenatum</t>
  </si>
  <si>
    <t xml:space="preserve">Kegg code: peq || Common name: horse Phalaenopsis || Scientific name: Phalaenopsis equestris || Kingdom: Plantae  || Subkingdom: Tracheobionata || Superdivision: Spermatophyta (Seeds) || Phylum: Magnoliophyta || Class: Magnoliopsida || Order: Asparagales || Family: Orchidaceae || Subfamily: Epidendroideae || Tribe: Vandeae || Subtribe: Aeridinae || Genus: Phalaenopsis || Species: equestris</t>
  </si>
  <si>
    <t xml:space="preserve">Kegg code: aof || Common name: garden asparagus || Scientific name: Asparagus officinalis || Kingdom: Plantae  || Subkingdom: Tracheobionata || Superdivision: Spermatophyta (Seeds) || Phylum: Magnoliophyta || Class: Magnoliopsida || Order: Asparagales || Family: Asparagaceae || Subfamily: Asparagoideae || Genus: Asparagus || Species: officinalis</t>
  </si>
  <si>
    <t xml:space="preserve">Kegg code: atr || Common name: Basal Magnoliophyta || Scientific name: Amborella trichopoda || Kingdom: Plantae  || Subkingdom: Tracheobionata || Superdivision: Spermatophyta (Seeds) || Phylum: Magnoliophyta || Class: Magnoliopsida || Order: Amborellales || Family: Amborellaceae || Genus: Amborella || Species: trichopoda</t>
  </si>
  <si>
    <t xml:space="preserve">Kegg code: smo || Common name: spikemoss || Scientific name: Selaginella moellendorffii || Kingdom: Plantae  || Subkingdom: Tracheobionata || Superdivision: Spermatophyta (Seeds) || Phylum: Magnoliophyta || Class: Magnoliopsida || Order: Selaginellales || Family: Selaginellaceae || Genus: Selaginella || Species: moellendorffii</t>
  </si>
  <si>
    <t xml:space="preserve">Kegg code: ppp || Common name: moss || Scientific name: Physcomitrium patens || Kingdom: Plantae  || Subkingdom: Tracheobionata || Superdivision: Spermatophyta (Seeds) || Phylum: Streptophyta || Class: Bryopsida || Subclass: Funariidae || Order: Funariales || Family: Funariaceae || Genus: Physcomitrium || Species: patens</t>
  </si>
  <si>
    <t xml:space="preserve">Kegg code: apro || Common name: green microalga || Scientific name: Auxenochlorella protothecoides || Kingdom: Plantae  || Subkingdom: Viridiplantae || Phylum: Chlorophyta || Subphylum: Chlorophytina || Class: Trebouxiophyceae || Order: Chlorellales || Family: Chlorellaceae || Genus: Auxenochlorella || Species: protothecoides</t>
  </si>
  <si>
    <t xml:space="preserve">Kegg code: bpg || Scientific name: Bathycoccus prasinos || Kingdom: Plantae  || Subkingdom: Viridiplantae || Phylum: Chlorophyta || Subphylum: Prasinophytina || Class: Mamiellophyceae || Order: Mamiellales || Family: Bathycoccaceae || Genus: Bathycoccus || Species: prasinos</t>
  </si>
  <si>
    <t xml:space="preserve">Kegg code: cre || Scientific name: Chlamydomonas reinhardtii || Kingdom: Plantae  || Subkingdom: Viridiplantae || Phylum: Chlorophyta || Subphylum: Chlorophytina || Class: Chlorophyceae || Order: Chlamydomonadales || Family: Chlamydomonadaceae || Genus: Chlamydomonas || Species: reinhardtii</t>
  </si>
  <si>
    <t xml:space="preserve">Kegg code: cvr || Common name: green alga || Scientific name: Chlorella variabilis || Kingdom: Plantae  || Subkingdom: Viridiplantae || Phylum: Chlorophyta || Subphylum: Chlorophytina || Class: Trebouxiophyceae || Order: Chlorellales || Family: Chlorellaceae || Genus: Chlorella || Species: variabilis</t>
  </si>
  <si>
    <t xml:space="preserve">Kegg code: csl || Scientific name: Coccomyxa subellipsoidea || Kingdom: Plantae  || Subkingdom: Viridiplantae || Phylum: Chlorophyta || Subphylum: Chlorophytina || Class: Trebouxiophyceae || Order: Trebouxiophyceae || Family: Coccomyxaceae || Genus: Coccomyxa || Species: subellipsoidea</t>
  </si>
  <si>
    <t xml:space="preserve">Kegg code: mis || Common name: picoplanktonic green alga || Scientific name: Micromonas commoda || Kingdom: Plantae  || Subkingdom: Viridiplantae || Phylum: Chlorophyta || Subphylum: Prasinophytina || Class: Mamiellophyceae || Order: Mamiellales || Family: Mamiellaceae || Genus: Micromonas || Species: commoda</t>
  </si>
  <si>
    <t xml:space="preserve">Kegg code: mpp || Common name: butcher || Scientific name: Micromonas pusilla || Kingdom: Plantae  || Subkingdom: Viridiplantae || Phylum: Chlorophyta || Subphylum: Prasinophytina || Class: Mamiellophyceae || Order: Mamiellales || Family: Mamiellaceae || Genus: Micromonas || Species: pusilla</t>
  </si>
  <si>
    <t xml:space="preserve">Kegg code: mng || Scientific name: Monoraphidium neglectum || Kingdom: Plantae  || Subkingdom: Viridiplantae || Phylum: Chlorophyta || Subphylum: Chlorophytina || Class: Chlorophyceae || Order: Sphaeropleales || Family: Selenastraceae || Genus: Monoraphidium || Species: neglectum</t>
  </si>
  <si>
    <t xml:space="preserve">Kegg code: olu || Scientific name: Ostreococcus lucimarinus || Kingdom: Plantae  || Subkingdom: Viridiplantae || Phylum: Chlorophyta || Subphylum: Prasinophytina || Class: Mamiellophyceae || Order: Mamiellales || Family: Bathycoccaceae || Genus: Ostreococcus || Species: lucimarinus</t>
  </si>
  <si>
    <t xml:space="preserve">Kegg code: ota || Scientific name: Ostreococcus tauri || Kingdom: Plantae  || Subkingdom: Viridiplantae || Phylum: Chlorophyta || Subphylum: Prasinophytina || Class: Mamiellophyceae || Order: Mamiellales || Family: Bathycoccaceae || Genus: Ostreococcus || Species: tauri</t>
  </si>
  <si>
    <t xml:space="preserve">Kegg code: vcn || Common name: green alga || Scientific name: Volvox carteri || Kingdom: Plantae  || Subkingdom: Viridiplantae || Phylum: Chlorophyta || Subphylum: Chlorophytina || Class: Chlorophyceae || Order: Chlamydomonadales || Family: Volvocaceae || Genus: Volvox || Species: carteri || Var/Subsp: nagariensis</t>
  </si>
  <si>
    <t xml:space="preserve">Kegg code: ccp || Common name: carragheen || Scientific name: Chondrus crispus || Kingdom: Plantae  || Subkingdom: Biliphyta || Phylum: Rhodophyta || Subphylum: Eurhodophytina || Class: Florideophyceae || Subclass: Rhodymeniophycidae || Order: Gigartinales || Family: Gigartinaceae || Genus: Chondrus || Species: crispus</t>
  </si>
  <si>
    <t xml:space="preserve">Kegg code: cme || Common name: red alga || Scientific name: Cyanidioschyzon merolae || Kingdom: Plantae  || Subkingdom: Biliphyta || Phylum: Rhodophyta || Subphylum: Cyanidiophytina || Class: Cyanidiophyceae || Order: Cyanidiales || Family: Cyanidiaceae || Genus: Cyanidioschyzon || Species: merolae</t>
  </si>
  <si>
    <t xml:space="preserve">Kegg code: gsl || Common name: galdieri || Scientific name: Galdieria sulphuraria || Kingdom: Plantae  || Subkingdom: Biliphyta || Phylum: Rhodophyta || Subphylum: Cyanidiophytina || Class: Cyanidiophyceae || Order: Cyanidiales || Family: Galdieriaceae || Genus: Galdieria || Species: sulphuraria</t>
  </si>
  <si>
    <t xml:space="preserve">Plants Predicted to be Capable of Producing Apigenin</t>
  </si>
  <si>
    <t xml:space="preserve">Plants Predicted to be Capable of Producing Butein</t>
  </si>
  <si>
    <t xml:space="preserve">Plants Predicted to be Capable of Producing Catechin</t>
  </si>
  <si>
    <t xml:space="preserve">Plants Predicted to be Capable of Producing Cyanidin</t>
  </si>
  <si>
    <t xml:space="preserve">Plants Predicted to be Capable of Producing Epicatechin</t>
  </si>
  <si>
    <t xml:space="preserve">Plants Predicted to be Capable of Producing Epigallocatechin</t>
  </si>
  <si>
    <t xml:space="preserve">Plants Predicted to be Capable of Producing Eriodictyol</t>
  </si>
  <si>
    <t xml:space="preserve">Plants Predicted to be Capable of Producing Gallocatechin</t>
  </si>
  <si>
    <t xml:space="preserve">Plants Predicted to be Capable of Producing Genistein</t>
  </si>
  <si>
    <t xml:space="preserve">Plants Predicted to be Capable of Producing Isoliquiritigenin</t>
  </si>
  <si>
    <t xml:space="preserve">Plants Predicted to be Capable of Producing Kaempferol</t>
  </si>
  <si>
    <t xml:space="preserve">Plants Predicted to be Capable of Producing Luteolin</t>
  </si>
  <si>
    <t xml:space="preserve">Plants Predicted to be Capable of Producing Myricetin</t>
  </si>
  <si>
    <t xml:space="preserve">Plants Predicted to be Capable of Producing Naringenin</t>
  </si>
  <si>
    <t xml:space="preserve">Plants Predicted to be Capable of Producing Quercetin</t>
  </si>
  <si>
    <t xml:space="preserve">Map</t>
  </si>
  <si>
    <t xml:space="preserve">From</t>
  </si>
  <si>
    <t xml:space="preserve">To</t>
  </si>
  <si>
    <t xml:space="preserve">m00941</t>
  </si>
  <si>
    <t xml:space="preserve">Eriodictyol chalcone</t>
  </si>
  <si>
    <t xml:space="preserve">8-C-Glucosylnaringenin</t>
  </si>
  <si>
    <t xml:space="preserve">Vitexin</t>
  </si>
  <si>
    <t xml:space="preserve">Homoeriodictyol chalcone</t>
  </si>
  <si>
    <t xml:space="preserve">Homoeriodictyol</t>
  </si>
  <si>
    <t xml:space="preserve">Values from B</t>
  </si>
  <si>
    <t xml:space="preserve">{"KeggCode":"aly","CommonName":"lyrate rockcress","ScientificName":"Arabidopsis lyrata","Kingdom":"Plantae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(Seeds)","Phylum":"Magnoliophyta","Subphylum":"","Class":"Magnoliopsida","Subclass":"Dilleniidae","Order":"Brassicales","Family":"Brassicaceae","Subfamily":"","Tribe":"","Subtribe":"","Genus":"Arabidopsis","Subgenus":"","Species":"lyrata","VarSubsp":""},</t>
  </si>
  <si>
    <t xml:space="preserve">{"KeggCode":"ath","CommonName":"thale cress","ScientificName":"Arabidopsis thaliana","Kingdom":"Plantae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(Seeds)","Phylum":"Magnoliophyta","Subphylum":"","Class":"Magnoliopsida","Subclass":"Dilleniidae","Order":"Brassicales","Family":"Brassicaceae","Subfamily":"","Tribe":"","Subtribe":"","Genus":"Arabidopsis","Subgenus":"","Species":"thaliana","VarSubsp":""},</t>
  </si>
  <si>
    <t xml:space="preserve">{"KeggCode":"bna  ","CommonName":"rape","ScientificName":"Brassica napus","Kingdom":"Plantae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(Seeds)","Phylum":"Magnoliophyta","Subphylum":"","Class":"Magnoliopsida","Subclass":"Dilleniidae","Order":"Brassicales","Family":"Brassicaceae","Subfamily":"","Tribe":"","Subtribe":"","Genus":"Brassica","Subgenus":"","Species":"napus","VarSubsp":""},</t>
  </si>
  <si>
    <t xml:space="preserve">{"KeggCode":"boe  ","CommonName":"wild cabbage","ScientificName":"Brassica oleracea","Kingdom":"Plantae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(Seeds)","Phylum":"Magnoliophyta","Subphylum":"","Class":"Magnoliopsida","Subclass":"Dilleniidae","Order":"Brassicales","Family":"Brassicaceae","Subfamily":"","Tribe":"","Subtribe":"","Genus":"Brassica","Subgenus":"","Species":"oleracea","VarSubsp":""},</t>
  </si>
  <si>
    <t xml:space="preserve">{"KeggCode":"brp ","CommonName":"field mustard","ScientificName":"Brassica rapa","Kingdom":"Plantae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(Seeds)","Phylum":"Magnoliophyta","Subphylum":"","Class":"Magnoliopsida","Subclass":"Dilleniidae","Order":"Brassicales","Family":"Brassicaceae","Subfamily":"","Tribe":"","Subtribe":"","Genus":"Brassica","Subgenus":"","Species":"rapa","VarSubsp":""},</t>
  </si>
  <si>
    <t xml:space="preserve">{"KeggCode":"csat ","CommonName":"false flax","ScientificName":"Camelina sativa","Kingdom":"Plantae ","Subkingdom":"Tracheobionata","Superdivision":"Spermatophyta (Seeds)","Phylum":"Magnoliophyta","Subphylum":"","Class":"Magnoliopsida","Subclass":"Dilleniidae","Order":"Brassicales","Family":"Brassicaceae","Subfamily":"","Tribe":"","Subtribe":"","Genus":"Camelina","Subgenus":"","Species":"sativa","VarSubsp":""},</t>
  </si>
  <si>
    <t xml:space="preserve">{"KeggCode":"crb ","CommonName":"sheperd's purse","ScientificName":"Capsella rubella (bursa-pastoris)","Kingdom":"Plantae ","Subkingdom":"Tracheobionata","Superdivision":"Spermatophyta (Seeds)","Phylum":"Magnoliophyta","Subphylum":"","Class":"Magnoliopsida","Subclass":"Dilleniidae","Order":"Brassicales","Family":"Brassicaceae","Subfamily":"","Tribe":"","Subtribe":"","Genus":"Capsella","Subgenus":"","Species":"rubella","VarSubsp":""},</t>
  </si>
  <si>
    <t xml:space="preserve">{"KeggCode":"eus  ","CommonName":"saltwater cress","ScientificName":"Eutrema salsugineum","Kingdom":"Plantae ","Subkingdom":"Tracheobionata","Superdivision":"Spermatophyta (Seeds)","Phylum":"Magnoliophyta","Subphylum":"","Class":"Magnoliopsida","Subclass":"Dilleniidae","Order":"Brassicales","Family":"Brassicaceae","Subfamily":"","Tribe":"","Subtribe":"","Genus":"Eutrema","Subgenus":"","Species":"salsugineum","VarSubsp":""},</t>
  </si>
  <si>
    <t xml:space="preserve">{"KeggCode":"rsz ","CommonName":"radish","ScientificName":"Raphanus sativus","Kingdom":"Plantae ","Subkingdom":"Tracheobionata","Superdivision":"Spermatophyta (Seeds)","Phylum":"Magnoliophyta","Subphylum":"","Class":"Magnoliopsida","Subclass":"Dilleniidae","Order":"Brassicales","Family":"Brassicaceae","Subfamily":"","Tribe":"","Subtribe":"","Genus":"Raphanus","Subgenus":"","Species":"sativus","VarSubsp":""},</t>
  </si>
  <si>
    <t xml:space="preserve">{"KeggCode":"thj","CommonName":"spider flower","ScientificName":"Tarenaya hassleriana","Kingdom":"Plantae ","Subkingdom":"Tracheobionata","Superdivision":"Spermatophyta (Seeds)","Phylum":"Magnoliophyta","Subphylum":"","Class":"Magnoliopsida","Subclass":"Dilleniidae","Order":"Brassicales","Family":"Cleomaceae","Subfamily":"","Tribe":"","Subtribe":"","Genus":"Tarenaya","Subgenus":"","Species":"hassleriana","VarSubsp":""},</t>
  </si>
  <si>
    <t xml:space="preserve">{"KeggCode":"cpap","CommonName":"papaya","ScientificName":"Carica papaya","Kingdom":"Plantae ","Subkingdom":"Tracheobionata","Superdivision":"Spermatophyta (Seeds)","Phylum":"Magnoliophyta","Subphylum":"","Class":"Magnoliopsida","Subclass":"Dilleniidae","Order":"Brassicales","Family":"Caricaceae","Subfamily":"","Tribe":"","Subtribe":"","Genus":"Carica","Subgenus":"","Species":"papaya","VarSubsp":""},</t>
  </si>
  <si>
    <t xml:space="preserve">{"KeggCode":"cit","CommonName":"valencia orange","ScientificName":"Citrus sinensis","Kingdom":"Plantae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","Family":"Rutaceae","Subfamily":"Aurantioideae","Tribe":"","Subtribe":"","Genus":"Citrus","Subgenus":"","Species":"sinensis","VarSubsp":""},</t>
  </si>
  <si>
    <t xml:space="preserve">{"KeggCode":"cic","CommonName":"mandarin orange","ScientificName":"Citrus clementina","Kingdom":"Plantae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","Family":"Rutaceae","Subfamily":"Aurantioideae","Tribe":"","Subtribe":"","Genus":"Citrus","Subgenus":"","Species":"clementina","VarSubsp":""},</t>
  </si>
  <si>
    <t xml:space="preserve">{"KeggCode":"dzi","CommonName":"durian","ScientificName":"Durio zibethinus","Kingdom":"Plantae ","Subkingdom":"Tracheobionata","Superdivision":"Spermatophyta (Seeds)","Phylum":"Magnoliophyta","Subphylum":"","Class":"Magnoliopsida","Subclass":"Dilleniidae","Order":"Malvales","Family":"Bombacaceae ","Subfamily":"Helicteroideae","Tribe":"","Subtribe":"","Genus":"Durio","Subgenus":"","Species":"zibethinus","VarSubsp":""},</t>
  </si>
  <si>
    <t xml:space="preserve">{"KeggCode":"gab","CommonName":"tree cotton","ScientificName":"Gossypium arboreum","Kingdom":"Plantae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(Seeds)","Phylum":"Magnoliophyta","Subphylum":"","Class":"Magnoliopsida","Subclass":"Dilleniidae","Order":"Malvales","Family":"Malvaceae","Subfamily":"Malvoideae","Tribe":"","Subtribe":"","Genus":"Gossypium","Subgenus":"","Species":"arboreum","VarSubsp":""},</t>
  </si>
  <si>
    <t xml:space="preserve">{"KeggCode":"ghi","CommonName":"upland cotton","ScientificName":"Gossypium hirsutum","Kingdom":"Plantae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(Seeds)","Phylum":"Magnoliophyta","Subphylum":"","Class":"Magnoliopsida","Subclass":"Dilleniidae","Order":"Malvales","Family":"Malvaceae","Subfamily":"Malvoideae","Tribe":"","Subtribe":"","Genus":"Gossypium","Subgenus":"","Species":"hirsutum","VarSubsp":""},</t>
  </si>
  <si>
    <t xml:space="preserve">{"KeggCode":"gra","CommonName":"peruvian cotton","ScientificName":"Gossypium raimondii","Kingdom":"Plantae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(Seeds)","Phylum":"Magnoliophyta","Subphylum":"","Class":"Magnoliopsida","Subclass":"Dilleniidae","Order":"Malvales","Family":"Malvaceae","Subfamily":"Malvoideae","Tribe":"","Subtribe":"","Genus":"Gossypium","Subgenus":"","Species":"raimondii","VarSubsp":""},</t>
  </si>
  <si>
    <t xml:space="preserve">{"KeggCode":"tcc","CommonName":"cacao","ScientificName":"Theobroma cacao","Kingdom":"Plantae ","Subkingdom":"Tracheobionata","Superdivision":"Spermatophyta (Seeds)","Phylum":"Magnoliophyta","Subphylum":"","Class":"Magnoliopsida","Subclass":"Dilleniidae","Order":"Malvales","Family":"Malvaceae","Subfamily":"Byttnerioideae","Tribe":"","Subtribe":"","Genus":"Theobroma","Subgenus":"","Species":"cacao","VarSubsp":""},</t>
  </si>
  <si>
    <t xml:space="preserve">{"KeggCode":"egr","CommonName":"rose gum","ScientificName":"Eucalyptus grandis","Kingdom":"Plantae ","Subkingdom":"Tracheobionata","Superdivision":"Spermatophyta (Seeds)","Phylum":"Magnoliophyta","Subphylum":"","Class":"Magnoliopsida","Subclass":"Rosidae ","Order":"Myrtales","Family":"Myrtaceae","Subfamily":"Myrtoideae","Tribe":"Eucalypteae","Subtribe":"","Genus":"Eucalyptus","Subgenus":"","Species":"grandi","VarSubsp":""},</t>
  </si>
  <si>
    <t xml:space="preserve">{"KeggCode":"adu","CommonName":"wild peanut","ScientificName":"Arachis duranensis","Kingdom":"Plantae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","Order":"Fabales","Family":"Fabaceae","Subfamily":"Papilionoideae","Tribe":"Dalbergieae","Subtribe":"","Genus":"Arachis","Subgenus":"","Species":"duranensis","VarSubsp":""},</t>
  </si>
  <si>
    <t xml:space="preserve">{"KeggCode":"aip","CommonName":"wild peanut","ScientificName":"Arachis ipaensis","Kingdom":"Plantae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","Order":"Fabales","Family":"Fabaceae","Subfamily":"Papilionoideae","Tribe":"Dalbergieae","Subtribe":"","Genus":"Arachis","Subgenus":"","Species":"ipaensis","VarSubsp":""},</t>
  </si>
  <si>
    <t xml:space="preserve">{"KeggCode":"ccaj","CommonName":"pigeon pea","ScientificName":"Cajanus cajan","Kingdom":"Plantae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","Order":"Fabales","Family":"Fabaceae","Subfamily":"Papilionoideae","Tribe":"Phaseoleae","Subtribe":"","Genus":"Cajanus","Subgenus":"","Species":"cajan","VarSubsp":""},</t>
  </si>
  <si>
    <t xml:space="preserve">{"KeggCode":"cam","CommonName":"chickpea","ScientificName":"Cicer arietinum","Kingdom":"Plantae ","Subkingdom":"Tracheobionata","Superdivision":"Spermatophyta (Seeds)","Phylum":"Magnoliophyta","Subphylum":"","Class":"Magnoliopsida","Subclass":"Rosidae ","Order":"Fabales","Family":"Fabaceae","Subfamily":"Papilionoideae","Tribe":"Cicereae","Subtribe":"","Genus":"Cicer","Subgenus":"","Species":"arietinum","VarSubsp":""},</t>
  </si>
  <si>
    <t xml:space="preserve">{"KeggCode":"gmx","CommonName":"soybean","ScientificName":"Glycine max","Kingdom":"Plantae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","Order":"Fabales","Family":"Fabaceae","Subfamily":"Papilionoideae","Tribe":"Phaseoleae","Subtribe":"","Genus":"Glycine","Subgenus":"","Species":"max","VarSubsp":""},</t>
  </si>
  <si>
    <t xml:space="preserve">{"KeggCode":"gsj","CommonName":"wild soybean","ScientificName":"Glycine soja","Kingdom":"Plantae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(Seeds)","Phylum":"Magnoliophyta","Subphylum":"","Class":"Magnoliopsida","Subclass":"Rosidae","Order":"Fabales","Family":"Fabaceae","Subfamily":"Papilionoideae","Tribe":"Phaseoleae","Subtribe":"","Genus":"Glycine","Subgenus":"","Species":"soja","VarSubsp":""},</t>
  </si>
  <si>
    <t xml:space="preserve">{"KeggCode":"lja","CommonName":"birdsfoot trefoil","ScientificName":"Lotus japonicus","Kingdom":"Plantae ","Subkingdom":"Tracheobionata","Superdivision":"Spermatophyta (Seeds)","Phylum":"Magnoliophyta","Subphylum":"","Class":"Magnoliopsida","Subclass":"Rosidae","Order":"Fabales","Family":"Fabaceae","Subfamily":"Papilionoideae","Tribe":"Loteae","Subtribe":"","Genus":"Lotus","Subgenus":"","Species":"japonicus","VarSubsp":""},</t>
  </si>
  <si>
    <t xml:space="preserve">{"KeggCode":"lang","CommonName":"narrow-leaved blue lupine","ScientificName":"Lupinus angustifolius","Kingdom":"Plantae ","Subkingdom":"Tracheobionata","Superdivision":"Spermatophyta (Seeds)","Phylum":"Magnoliophyta","Subphylum":"","Class":"Magnoliopsida","Subclass":"Rosidae","Order":"Fabales","Family":"Fabaceae","Subfamily":"Papilionoideae","Tribe":"Genisteae","Subtribe":"","Genus":"Lupinus","Subgenus":"","Species":"angustifoliu","VarSubsp":""},</t>
  </si>
  <si>
    <t xml:space="preserve">{"KeggCode":"mtr","CommonName":"barell medic","ScientificName":"Medicago truncatula","Kingdom":"Plantae ","Subkingdom":"Tracheobionata","Superdivision":"Spermatophyta (Seeds)","Phylum":"Magnoliophyta","Subphylum":"","Class":"Magnoliopsida","Subclass":"Rosidae","Order":"Fabales","Family":"Fabaceae","Subfamily":"Papilionoideae","Tribe":"Trifolieae","Subtribe":"","Genus":"Medicago","Subgenus":"","Species":"truncatula","VarSubsp":""},</t>
  </si>
  <si>
    <t xml:space="preserve">{"KeggCode":"pvu","CommonName":"common bean","ScientificName":"Phaseolus vulgaris","Kingdom":"Plantae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(Seeds)","Phylum":"Magnoliophyta","Subphylum":"","Class":"Magnoliopsida","Subclass":"Rosidae","Order":"Fabales","Family":"Fabaceae","Subfamily":"Papilionoideae","Tribe":"Phaseoleae","Subtribe":"","Genus":"Phaseolus","Subgenus":"","Species":"vulgaris","VarSubsp":""},</t>
  </si>
  <si>
    <t xml:space="preserve">{"KeggCode":"var","CommonName":"adzuki bean","ScientificName":"Vigna angularis","Kingdom":"Plantae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(Seeds)","Phylum":"Magnoliophyta","Subphylum":"","Class":"Magnoliopsida","Subclass":"Rosidae","Order":"Fabales","Family":"Fabaceae","Subfamily":"Papilionoideae","Tribe":"Phaseoleae","Subtribe":"","Genus":"Vigna","Subgenus":"","Species":"angularis","VarSubsp":""},</t>
  </si>
  <si>
    <t xml:space="preserve">{"KeggCode":"vra","CommonName":"mung bean","ScientificName":"Vigna radiata","Kingdom":"Plantae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(Seeds)","Phylum":"Magnoliophyta","Subphylum":"","Class":"Magnoliopsida","Subclass":"Rosidae","Order":"Fabales","Family":"Fabaceae","Subfamily":"Papilionoideae","Tribe":"Phaseoleae","Subtribe":"","Genus":"Vigna","Subgenus":"","Species":"radiata","VarSubsp":""},</t>
  </si>
  <si>
    <t xml:space="preserve">{"KeggCode":"vun","CommonName":"cowpea","ScientificName":"Vigna unguiculata","Kingdom":"Plantae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(Seeds)","Phylum":"Magnoliophyta","Subphylum":"","Class":"Magnoliopsida","Subclass":"Rosidae","Order":"Fabales","Family":"Fabaceae","Subfamily":"Papilionoideae","Tribe":"Phaseoleae","Subtribe":"","Genus":"Vigna","Subgenus":"","Species":"unguiculata","VarSubsp":""},</t>
  </si>
  <si>
    <t xml:space="preserve">{"KeggCode":"fve","CommonName":"woodland strawberry","ScientificName":"Fragaria vesca","Kingdom":"Plantae ","Subkingdom":"Tracheobionata","Superdivision":"Spermatophyta (Seeds)","Phylum":"Magnoliophyta","Subphylum":"","Class":"Magnoliopsida","Subclass":"Rosidae","Order":"Rosales","Family":"Rosaceae","Subfamily":"Rosoideae","Tribe":"Potentilleae","Subtribe":"Fragariinae","Genus":"Fragaria","Subgenus":"","Species":"vesca","VarSubsp":""},</t>
  </si>
  <si>
    <t xml:space="preserve">{"KeggCode":"mdm","CommonName":"apple","ScientificName":"Malus domestica","Kingdom":"Plantae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(Seeds)","Phylum":"Magnoliophyta","Subphylum":"","Class":"Magnoliopsida","Subclass":"Rosidae","Order":"Rosales","Family":"Rosaceae","Subfamily":"Amygdaloideae","Tribe":"Maleae","Subtribe":"","Genus":"Malus","Subgenus":"","Species":"domestica","VarSubsp":""},</t>
  </si>
  <si>
    <t xml:space="preserve">{"KeggCode":"pavi","CommonName":"sweet cherry","ScientificName":"Prunus avium","Kingdom":"Plantae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(Seeds)","Phylum":"Magnoliophyta","Subphylum":"","Class":"Magnoliopsida","Subclass":"Rosidae","Order":"Rosales","Family":"Rosaceae","Subfamily":"Amygdaloideae","Tribe":"Amygdaleae","Subtribe":"","Genus":"Prunus","Subgenus":"","Species":"avium","VarSubsp":""},</t>
  </si>
  <si>
    <t xml:space="preserve">{"KeggCode":"pmum","CommonName":"japanese apricot","ScientificName":"Prunus mume","Kingdom":"Plantae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(Seeds)","Phylum":"Magnoliophyta","Subphylum":"","Class":"Magnoliopsida","Subclass":"Rosidae","Order":"Rosales","Family":"Rosaceae","Subfamily":"Amygdaloideae","Tribe":"Amygdaleae","Subtribe":"","Genus":"Prunus","Subgenus":"","Species":"mume","VarSubsp":""},</t>
  </si>
  <si>
    <t xml:space="preserve">{"KeggCode":"pper","CommonName":"peach","ScientificName":"Prunus persica","Kingdom":"Plantae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(Seeds)","Phylum":"Magnoliophyta","Subphylum":"","Class":"Magnoliopsida","Subclass":"Rosidae","Order":"Rosales","Family":"Rosaceae","Subfamily":"Amygdaloideae","Tribe":"Amygdaleae","Subtribe":"","Genus":"Prunus","Subgenus":"","Species":"persica","VarSubsp":""},</t>
  </si>
  <si>
    <t xml:space="preserve">{"KeggCode":"pxb","CommonName":"chinese white pear","ScientificName":"Pyrus x bretschneideri","Kingdom":"Plantae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(Seeds)","Phylum":"Magnoliophyta","Subphylum":"","Class":"Magnoliopsida","Subclass":"Rosidae","Order":"Rosales","Family":"Rosaceae","Subfamily":"Amygdaloideae","Tribe":"Maleae","Subtribe":"","Genus":"Pyrus","Subgenus":"","Species":"x bretschneideri","VarSubsp":""},</t>
  </si>
  <si>
    <t xml:space="preserve">{"KeggCode":"rcn","CommonName":"china rose","ScientificName":"Rosa chinensis","Kingdom":"Plantae ","Subkingdom":"Tracheobionata","Superdivision":"Spermatophyta (Seeds)","Phylum":"Magnoliophyta","Subphylum":"","Class":"Magnoliopsida","Subclass":"Rosidae","Order":"Rosales","Family":"Rosaceae","Subfamily":"Rosoideae","Tribe":"","Subtribe":"","Genus":"Rosa","Subgenus":"","Species":"chinensis","VarSubsp":""},</t>
  </si>
  <si>
    <t xml:space="preserve">{"KeggCode":"zju","CommonName":"chinese jujube","ScientificName":"Ziziphus jujuba","Kingdom":"Plantae ","Subkingdom":"Tracheobionata","Superdivision":"Spermatophyta (Seeds)","Phylum":"Magnoliophyta","Subphylum":"","Class":"Magnoliopsida","Subclass":"Rosidae","Order":"Rosales","Family":"Rhamnaceae","Subfamily":"","Tribe":"Paliureae","Subtribe":"","Genus":"Ziziphus","Subgenus":"","Species":"jujuba","VarSubsp":""},</t>
  </si>
  <si>
    <t xml:space="preserve">{"KeggCode":"cmo","CommonName":"muskmelon","ScientificName":"Cucumis melo","Kingdom":"Plantae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(Seeds)","Phylum":"Magnoliophyta","Subphylum":"","Class":"Magnoliopsida","Subclass":"","Order":"Cucurbitales","Family":"Cucurbitaceae","Subfamily":"","Tribe":"Benincaseae","Subtribe":"","Genus":"Cucumis","Subgenus":"","Species":"melo","VarSubsp":""},</t>
  </si>
  <si>
    <t xml:space="preserve">{"KeggCode":"csv","CommonName":"cucumber","ScientificName":"Cucumis sativus","Kingdom":"Plantae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(Seeds)","Phylum":"Magnoliophyta","Subphylum":"","Class":"Magnoliopsida","Subclass":"","Order":"Cucurbitales","Family":"Cucurbitaceae","Subfamily":"","Tribe":"Benincaseae","Subtribe":"","Genus":"Cucumis","Subgenus":"","Species":"sativus","VarSubsp":""},</t>
  </si>
  <si>
    <t xml:space="preserve">{"KeggCode":"cmax","CommonName":"winter squash","ScientificName":"Cucurbita maxima","Kingdom":"Plantae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(Seeds)","Phylum":"Magnoliophyta","Subphylum":"","Class":"Magnoliopsida","Subclass":"","Order":"Cucurbitales","Family":"Cucurbitaceae","Subfamily":"","Tribe":"Cucurbiteae","Subtribe":"","Genus":"Cucurbita","Subgenus":"","Species":"maxima","VarSubsp":""},</t>
  </si>
  <si>
    <t xml:space="preserve">{"KeggCode":"cmos","CommonName":"crookneck pumpkin","ScientificName":"Cucurbita moschata","Kingdom":"Plantae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(Seeds)","Phylum":"Magnoliophyta","Subphylum":"","Class":"Magnoliopsida","Subclass":"","Order":"Cucurbitales","Family":"Cucurbitaceae","Subfamily":"","Tribe":"Cucurbiteae","Subtribe":"","Genus":"Cucurbita","Subgenus":"","Species":"moschata","VarSubsp":""},</t>
  </si>
  <si>
    <t xml:space="preserve">{"KeggCode":"cpep","CommonName":"vegetable marrow","ScientificName":"Cucurbita pepo","Kingdom":"Plantae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(Seeds)","Phylum":"Magnoliophyta","Subphylum":"","Class":"Magnoliopsida","Subclass":"","Order":"Cucurbitales","Family":"Cucurbitaceae","Subfamily":"","Tribe":"Cucurbiteae","Subtribe":"","Genus":"Cucurbita","Subgenus":"","Species":"pepo","VarSubsp":"Pepo"},</t>
  </si>
  <si>
    <t xml:space="preserve">{"KeggCode":"mcha","CommonName":"bitter melon","ScientificName":"Momordica charantia","Kingdom":"Plantae ","Subkingdom":"Tracheobionata","Superdivision":"Spermatophyta (Seeds)","Phylum":"Magnoliophyta","Subphylum":"","Class":"Magnoliopsida","Subclass":"","Order":"Cucurbitales","Family":"Cucurbitaceae","Subfamily":"","Tribe":"Momordiceae","Subtribe":"","Genus":"Momordica","Subgenus":"","Species":"charantia","VarSubsp":""},</t>
  </si>
  <si>
    <t xml:space="preserve">{"KeggCode":"hbr","CommonName":"rubber tree","ScientificName":"Hevea brasiliensis","Kingdom":"Plantae ","Subkingdom":"Tracheobionata","Superdivision":"Spermatophyta (Seeds)","Phylum":"Magnoliophyta","Subphylum":"","Class":"Magnoliopsida","Subclass":"Rosidae","Order":"Malpighiales","Family":"Euphorbiaceae","Subfamily":"Crotonoideae","Tribe":"Micrandreae","Subtribe":"","Genus":"Hevea","Subgenus":"","Species":"brasiliensis","VarSubsp":""},</t>
  </si>
  <si>
    <t xml:space="preserve">{"KeggCode":"jcu","CommonName":"barbados nut","ScientificName":"Jatropha curcas","Kingdom":"Plantae ","Subkingdom":"Tracheobionata","Superdivision":"Spermatophyta (Seeds)","Phylum":"Magnoliophyta","Subphylum":"","Class":"Magnoliopsida","Subclass":"Rosidae","Order":"Malpighiales","Family":"Euphorbiaceae","Subfamily":"Crotonoideae","Tribe":"Jatropheae","Subtribe":"","Genus":"Jatropha","Subgenus":"","Species":"curcas","VarSubsp":""},</t>
  </si>
  <si>
    <t xml:space="preserve">{"KeggCode":"mesc","CommonName":"cassava","ScientificName":"Manihot esculenta","Kingdom":"Plantae ","Subkingdom":"Tracheobionata","Superdivision":"Spermatophyta (Seeds)","Phylum":"Magnoliophyta","Subphylum":"","Class":"Magnoliopsida","Subclass":"Rosidae","Order":"Malpighiales","Family":"Euphorbiaceae","Subfamily":"Crotonoideae","Tribe":"Manihoteae","Subtribe":"","Genus":"Manihot","Subgenus":"","Species":"esculenta","VarSubsp":""},</t>
  </si>
  <si>
    <t xml:space="preserve">{"KeggCode":"rcu","CommonName":"castor bean","ScientificName":"Ricinus communis","Kingdom":"Plantae ","Subkingdom":"Tracheobionata","Superdivision":"Spermatophyta (Seeds)","Phylum":"Magnoliophyta","Subphylum":"","Class":"Magnoliopsida","Subclass":"Rosidae","Order":"Malpighiales","Family":"Euphorbiaceae","Subfamily":"Acalyphoideae","Tribe":"Acalypheae","Subtribe":"","Genus":"Ricinus","Subgenus":"","Species":"communis","VarSubsp":""},</t>
  </si>
  <si>
    <t xml:space="preserve">{"KeggCode":"peu","CommonName":"euphrates poplar","ScientificName":"Populus euphratica","Kingdom":"Plantae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(Seeds)","Phylum":"Magnoliophyta","Subphylum":"","Class":"Magnoliopsida","Subclass":"Rosidae","Order":"Malpighiales","Family":"Salicaceae","Subfamily":"","Tribe":"Saliceae","Subtribe":"","Genus":"Populus","Subgenus":"","Species":"euphratica","VarSubsp":""},</t>
  </si>
  <si>
    <t xml:space="preserve">{"KeggCode":"pop","CommonName":"black cottonwood","ScientificName":"Populus trichocarpa","Kingdom":"Plantae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(Seeds)","Phylum":"Magnoliophyta","Subphylum":"","Class":"Magnoliopsida","Subclass":"Rosidae","Order":"Malpighiales","Family":"Salicaceae","Subfamily":"","Tribe":"Saliceae","Subtribe":"","Genus":"Populus","Subgenus":"","Species":"trichocarpa","VarSubsp":""},</t>
  </si>
  <si>
    <t xml:space="preserve">{"KeggCode":"jre","CommonName":"english walnut","ScientificName":"Juglans regia","Kingdom":"Plantae ","Subkingdom":"Tracheobionata","Superdivision":"Spermatophyta (Seeds)","Phylum":"Magnoliophyta","Subphylum":"","Class":"Magnoliopsida","Subclass":"Rosidae","Order":"Fagales","Family":"Juglandaceae","Subfamily":"","Tribe":"","Subtribe":"","Genus":"Juglans","Subgenus":"","Species":"regia","VarSubsp":""},</t>
  </si>
  <si>
    <t xml:space="preserve">{"KeggCode":"qsu","CommonName":"cork oak","ScientificName":"Quercus suber","Kingdom":"Plantae ","Subkingdom":"Tracheobionata","Superdivision":"Spermatophyta (Seeds)","Phylum":"Magnoliophyta","Subphylum":"","Class":"Magnoliopsida","Subclass":"Rosidae","Order":"Fagales","Family":"Fagaceae ","Subfamily":"","Tribe":"","Subtribe":"","Genus":"Quercus","Subgenus":"","Species":"suber","VarSubsp":""},</t>
  </si>
  <si>
    <t xml:space="preserve">{"KeggCode":"vvi","CommonName":"wine grape","ScientificName":"Vitis vinifera","Kingdom":"Plantae ","Subkingdom":"Tracheobionata","Superdivision":"Spermatophyta (Seeds)","Phylum":"Magnoliophyta","Subphylum":"","Class":"Magnoliopsida","Subclass":"","Order":"Vitales","Family":"Vitaceae ","Subfamily":"","Tribe":"Viteae ","Subtribe":"","Genus":"Vitis","Subgenus":"","Species":"vinifera","VarSubsp":""},</t>
  </si>
  <si>
    <t xml:space="preserve">{"KeggCode":"cann","CommonName":"cayenne pepper","ScientificName":"Capsicum annuum","Kingdom":"Plantae ","Subkingdom":"Tracheobionata","Superdivision":"Spermatophyta (Seeds)","Phylum":"Magnoliophyta","Subphylum":"","Class":"Magnoliopsida","Subclass":"","Order":"Solanales","Family":"Solanaceae","Subfamily":"Solanoideae","Tribe":"Capsiceae","Subtribe":"","Genus":"Capsicum","Subgenus":"","Species":"annuum","VarSubsp":""},</t>
  </si>
  <si>
    <t xml:space="preserve">{"KeggCode":"nau","CommonName":"coyote tobacco","ScientificName":"Nicotiana attenuata","Kingdom":"Plantae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(Seeds)","Phylum":"Magnoliophyta","Subphylum":"","Class":"Magnoliopsida","Subclass":"","Order":"Solanales","Family":"Solanaceae","Subfamily":"Nicotianoideae","Tribe":"Nicotianeae","Subtribe":"","Genus":"Nicotiana","Subgenus":"","Species":"attenuata","VarSubsp":""},</t>
  </si>
  <si>
    <t xml:space="preserve">{"KeggCode":"nsy","CommonName":"south american tobacco","ScientificName":"Nicotiana sylvestris","Kingdom":"Plantae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(Seeds)","Phylum":"Magnoliophyta","Subphylum":"","Class":"Magnoliopsida","Subclass":"","Order":"Solanales","Family":"Solanaceae","Subfamily":"Nicotianoideae","Tribe":"Nicotianeae","Subtribe":"","Genus":"Nicotiana","Subgenus":"","Species":"sylvestris","VarSubsp":""},</t>
  </si>
  <si>
    <t xml:space="preserve">{"KeggCode":"nta","CommonName":"common tabacco","ScientificName":"Nicotiana tabacum","Kingdom":"Plantae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(Seeds)","Phylum":"Magnoliophyta","Subphylum":"","Class":"Magnoliopsida","Subclass":"","Order":"Solanales","Family":"Solanaceae","Subfamily":"Nicotianoideae","Tribe":"Nicotianeae","Subtribe":"","Genus":"Nicotiana","Subgenus":"","Species":"tabacum","VarSubsp":""},</t>
  </si>
  <si>
    <t xml:space="preserve">{"KeggCode":"nto","CommonName":"tobacco","ScientificName":"Nicotiana tomentosiformis","Kingdom":"Plantae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(Seeds)","Phylum":"Magnoliophyta","Subphylum":"","Class":"Magnoliopsida","Subclass":"","Order":"Solanales","Family":"Solanaceae","Subfamily":"Nicotianoideae","Tribe":"Nicotianeae","Subtribe":"","Genus":"Nicotiana","Subgenus":"","Species":"tomentosiformis","VarSubsp":""},</t>
  </si>
  <si>
    <t xml:space="preserve">{"KeggCode":"sly","CommonName":"garden tomato","ScientificName":"Solanum lycopersicum","Kingdom":"Plantae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","Subtribe":"","Genus":"Solanum","Subgenus":"Lycopersicon","Species":"lycopersicum","VarSubsp":""},</t>
  </si>
  <si>
    <t xml:space="preserve">{"KeggCode":"spen","CommonName":"tomato","ScientificName":"Solanum pennellii","Kingdom":"Plantae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","Subtribe":"","Genus":"Solanum","Subgenus":"Lycopersicon","Species":"pennellii","VarSubsp":""},</t>
  </si>
  <si>
    <t xml:space="preserve">{"KeggCode":"sot","CommonName":"potato","ScientificName":"Solanum tuberosum","Kingdom":"Plantae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","Subtribe":"","Genus":"Solanum","Subgenus":"","Species":"tuberosum","VarSubsp":""},</t>
  </si>
  <si>
    <t xml:space="preserve">{"KeggCode":"ini","CommonName":"japanase morning glory","ScientificName":"Ipomoea nil","Kingdom":"Plantae ","Subkingdom":"Tracheobionata","Superdivision":"Spermatophyta (Seeds)","Phylum":"Magnoliophyta","Subphylum":"","Class":"Magnoliopsida","Subclass":"","Order":"Solanales","Family":"Convolvulaceae ","Subfamily":"","Tribe":"Ipomoeeae ","Subtribe":"","Genus":"Ipomoea","Subgenus":"","Species":"nil","VarSubsp":""},</t>
  </si>
  <si>
    <t xml:space="preserve">{"KeggCode":"sind","CommonName":"sesame","ScientificName":"Sesamum indicum","Kingdom":"Plantae ","Subkingdom":"Tracheobionata","Superdivision":"Spermatophyta (Seeds)","Phylum":"Magnoliophyta","Subphylum":"","Class":"Magnoliopsida","Subclass":"","Order":"Lamiales","Family":"Pedaliaceae ","Subfamily":"","Tribe":"","Subtribe":"","Genus":"Sesamum","Subgenus":"","Species":"indicum","VarSubsp":""},</t>
  </si>
  <si>
    <t xml:space="preserve">{"KeggCode":"oeu","CommonName":"wild olive","ScientificName":"Olea europaea","Kingdom":"Plantae ","Subkingdom":"Tracheobionata","Superdivision":"Spermatophyta (Seeds)","Phylum":"Magnoliophyta","Subphylum":"","Class":"Magnoliopsida","Subclass":"","Order":"Lamiales","Family":"Oleaceae","Subfamily":"","Tribe":"Oleeae ","Subtribe":"","Genus":"Olea","Subgenus":"","Species":"europaea","VarSubsp":"sylvestris"},</t>
  </si>
  <si>
    <t xml:space="preserve">{"KeggCode":"ccav","CommonName":"artichoke","ScientificName":"Cynara cardunculus","Kingdom":"Plantae ","Subkingdom":"Tracheobionata","Superdivision":"Spermatophyta (Seeds)","Phylum":"Magnoliophyta","Subphylum":"","Class":"Magnoliopsida","Subclass":"","Order":"Asterales","Family":"Asteraceae","Subfamily":"Carduoideae","Tribe":"Cardueae","Subtribe":"Carduinae","Genus":"Cynara","Subgenus":"","Species":"cardunculus","VarSubsp":"scolymus"},</t>
  </si>
  <si>
    <t xml:space="preserve">{"KeggCode":"han","CommonName":"common sunflower","ScientificName":"Helianthus annuus","Kingdom":"Plantae ","Subkingdom":"Tracheobionata","Superdivision":"Spermatophyta (Seeds)","Phylum":"Magnoliophyta","Subphylum":"","Class":"Magnoliopsida","Subclass":"","Order":"Asterales","Family":"Asteraceae","Subfamily":"Asteroideae","Tribe":"Heliantheae","Subtribe":"","Genus":"Helianthus","Subgenus":"","Species":"annuus","VarSubsp":""},</t>
  </si>
  <si>
    <t xml:space="preserve">{"KeggCode":"lsv","CommonName":"garden lettuce","ScientificName":"Lactuca sativa","Kingdom":"Plantae ","Subkingdom":"Tracheobionata","Superdivision":"Spermatophyta (Seeds)","Phylum":"Magnoliophyta","Subphylum":"","Class":"Magnoliopsida","Subclass":"","Order":"Asterales","Family":"Asteraceae","Subfamily":"Cichorioideae","Tribe":"Cichorieae","Subtribe":"Lactucinae","Genus":"Lactuca","Subgenus":"","Species":"sativa","VarSubsp":""},</t>
  </si>
  <si>
    <t xml:space="preserve">{"KeggCode":"dcr","CommonName":"carrot","ScientificName":"Daucus carota","Kingdom":"Plantae ","Subkingdom":"Tracheobionata","Superdivision":"Spermatophyta (Seeds)","Phylum":"Magnoliophyta","Subphylum":"","Class":"Magnoliopsida","Subclass":"","Order":"Apiales","Family":"Apiaceae","Subfamily":"Apioideae","Tribe":"Scandiceae","Subtribe":"Daucinae","Genus":"Daucus","Subgenus":"","Species":"carota","VarSubsp":""},</t>
  </si>
  <si>
    <t xml:space="preserve">{"KeggCode":"bvg","CommonName":"sugar beet","ScientificName":"Beta vulgaris","Kingdom":"Plantae ","Subkingdom":"Tracheobionata","Superdivision":"Spermatophyta (Seeds)","Phylum":"Magnoliophyta","Subphylum":"","Class":"Magnoliopsida","Subclass":"","Order":"Caryophyllales","Family":"Chenopodiaceae","Subfamily":"Betoideae","Tribe":"","Subtribe":"","Genus":"Beta","Subgenus":"","Species":"vulgaris","VarSubsp":""},</t>
  </si>
  <si>
    <t xml:space="preserve">{"KeggCode":"cqi","CommonName":"quinoa","ScientificName":"Chenopodium quinoa","Kingdom":"Plantae ","Subkingdom":"Tracheobionata","Superdivision":"Spermatophyta (Seeds)","Phylum":"Magnoliophyta","Subphylum":"","Class":"Magnoliopsida","Subclass":"","Order":"Caryophyllales","Family":"Chenopodiaceae","Subfamily":"Chenopodioideae","Tribe":"Atripliceae","Subtribe":"","Genus":"Chenopodium","Subgenus":"","Species":"quinoa","VarSubsp":""},</t>
  </si>
  <si>
    <t xml:space="preserve">{"KeggCode":"soe","CommonName":"spinach","ScientificName":"Spinacia oleracea","Kingdom":"Plantae ","Subkingdom":"Tracheobionata","Superdivision":"Spermatophyta (Seeds)","Phylum":"Magnoliophyta","Subphylum":"","Class":"Magnoliopsida","Subclass":"","Order":"Caryophyllales","Family":"Chenopodiaceae","Subfamily":"Chenopodioideae","Tribe":"Anserineae","Subtribe":"","Genus":"Spinacia","Subgenus":"","Species":"oleracea","VarSubsp":""},</t>
  </si>
  <si>
    <t xml:space="preserve">{"KeggCode":"nnu","CommonName":"sacred lotus","ScientificName":"Nelumbo nucifera","Kingdom":"Plantae ","Subkingdom":"Tracheobionata","Superdivision":"Spermatophyta (Seeds)","Phylum":"Magnoliophyta","Subphylum":"","Class":"Magnoliopsida","Subclass":"","Order":"Proteales","Family":"Nelumbonaceae","Subfamily":"","Tribe":"","Subtribe":"","Genus":"Nelumbo","Subgenus":"","Species":"nucifera","VarSubsp":""},</t>
  </si>
  <si>
    <t xml:space="preserve">{"KeggCode":"psom","CommonName":"opium poppy","ScientificName":"Papaver somniferum","Kingdom":"Plantae ","Subkingdom":"Tracheobionata","Superdivision":"Spermatophyta (Seeds)","Phylum":"Magnoliophyta","Subphylum":"","Class":"Magnoliopsida","Subclass":"","Order":"Ranunculales","Family":"Papaveraceae","Subfamily":"Papaveroideae","Tribe":"","Subtribe":"","Genus":"Papaver","Subgenus":"","Species":"somniferum","VarSubsp":""},</t>
  </si>
  <si>
    <t xml:space="preserve">{"KeggCode":"ats","CommonName":"wheat D","ScientificName":"Aegilops tauschii","Kingdom":"Plantae ","Subkingdom":"Tracheobionata","Superdivision":"Spermatophyta (Seeds)","Phylum":"Magnoliophyta","Subphylum":"","Class":"Magnoliopsida","Subclass":"","Order":"Poales","Family":"Poaceae","Subfamily":"Pooideae","Tribe":"Triticeae","Subtribe":"Triticinae","Genus":"Aegilops","Subgenus":"","Species":"tauschii","VarSubsp":""},</t>
  </si>
  <si>
    <t xml:space="preserve">{"KeggCode":"bdi","CommonName":"purple false brome","ScientificName":"Brachypodium distachyon","Kingdom":"Plantae ","Subkingdom":"Tracheobionata","Superdivision":"Spermatophyta (Seeds)","Phylum":"Magnoliophyta","Subphylum":"","Class":"Magnoliopsida","Subclass":"","Order":"Poales","Family":"Poaceae","Subfamily":"Pooideae","Tribe":"Brachypodieae","Subtribe":"","Genus":"Brachypodium","Subgenus":"","Species":"distachyon","VarSubsp":""},</t>
  </si>
  <si>
    <t xml:space="preserve">{"KeggCode":"obr","CommonName":"malo sina","ScientificName":"Oryza brachyantha","Kingdom":"Plantae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(Seeds)","Phylum":"Magnoliophyta","Subphylum":"","Class":"Magnoliopsida","Subclass":"","Order":"Poales","Family":"Poaceae","Subfamily":"Oryzoideae","Tribe":"Oryzeae","Subtribe":"Oryzinae","Genus":"Oryza","Subgenus":"","Species":"brachyantha","VarSubsp":""},</t>
  </si>
  <si>
    <t xml:space="preserve">{"KeggCode":"osa","CommonName":"japanese rice, Refseq","ScientificName":"Oryza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</si>
  <si>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 xml:space="preserve">{"KeggCode":"dosa","CommonName":"japanese rice, RAPDB","ScientificName":"Oryza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</si>
  <si>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 xml:space="preserve">{"KeggCode":"sita","CommonName":"foxtail millet","ScientificName":"Setaria italica","Kingdom":"Plantae ","Subkingdom":"Tracheobionata","Superdivision":"Spermatophyta (Seeds)","Phylum":"Magnoliophyta","Subphylum":"","Class":"Magnoliopsida","Subclass":"","Order":"Poales","Family":"Poaceae","Subfamily":"Panicoideae","Tribe":"Paniceae","Subtribe":"Cenchrinae","Genus":"Setaria","Subgenus":"","Species":"italica","VarSubsp":""},</t>
  </si>
  <si>
    <t xml:space="preserve">{"KeggCode":"sbi","CommonName":"sorghum","ScientificName":"Sorghum bicolor","Kingdom":"Plantae ","Subkingdom":"Tracheobionata","Superdivision":"Spermatophyta (Seeds)","Phylum":"Magnoliophyta","Subphylum":"","Class":"Magnoliopsida","Subclass":"","Order":"Poales","Family":"Poaceae","Subfamily":"Panicoideae","Tribe":"Andropogoneae","Subtribe":"Sorghinae","Genus":"Sorghum","Subgenus":"","Species":"bicolor","VarSubsp":""},</t>
  </si>
  <si>
    <t xml:space="preserve">{"KeggCode":"zma","CommonName":"maize","ScientificName":"Zea mays","Kingdom":"Plantae ","Subkingdom":"Tracheobionata","Superdivision":"Spermatophyta (Seeds)","Phylum":"Magnoliophyta","Subphylum":"","Class":"Magnoliopsida","Subclass":"","Order":"Poales","Family":"Poaceae","Subfamily":"Panicoideae","Tribe":"Andropogoneae","Subtribe":"Tripsacinae","Genus":"Zea","Subgenus":"","Species":"mays","VarSubsp":""},</t>
  </si>
  <si>
    <t xml:space="preserve">{"KeggCode":"egu","CommonName":"african oil palm","ScientificName":"Elaeis guineensis","Kingdom":"Plantae ","Subkingdom":"Tracheobionata","Superdivision":"Spermatophyta (Seeds)","Phylum":"Magnoliophyta","Subphylum":"","Class":"Magnoliopsida","Subclass":"","Order":"Arecales","Family":"Arecaceae","Subfamily":"Arecoideae","Tribe":"Cocoseae","Subtribe":"Elaeidinae","Genus":"Elaeis","Subgenus":"","Species":"guineensis","VarSubsp":""},</t>
  </si>
  <si>
    <t xml:space="preserve">{"KeggCode":"pda","CommonName":"date palm","ScientificName":"Phoenix dactylifera","Kingdom":"Plantae ","Subkingdom":"Tracheobionata","Superdivision":"Spermatophyta (Seeds)","Phylum":"Magnoliophyta","Subphylum":"","Class":"Magnoliopsida","Subclass":"","Order":"Arecales","Family":"Arecaceae","Subfamily":"Coryphoideae","Tribe":"Phoeniceae","Subtribe":"","Genus":"Phoenix","Subgenus":"","Species":"dactylifera","VarSubsp":""},</t>
  </si>
  <si>
    <t xml:space="preserve">{"KeggCode":"mus","CommonName":"wild malaysian banana","ScientificName":"Musa acuminata","Kingdom":"Plantae ","Subkingdom":"Tracheobionata","Superdivision":"Spermatophyta (Seeds)","Phylum":"Magnoliophyta","Subphylum":"","Class":"Magnoliopsida","Subclass":"","Order":"Zingiberales","Family":"Musaceae","Subfamily":"","Tribe":"","Subtribe":"","Genus":"Musa","Subgenus":"","Species":"acuminata","VarSubsp":""},</t>
  </si>
  <si>
    <t xml:space="preserve">{"KeggCode":"dct","CommonName":"chained dendrobium","ScientificName":"Dendrobium catenatum","Kingdom":"Plantae ","Subkingdom":"Tracheobionata","Superdivision":"Spermatophyta (Seeds)","Phylum":"Magnoliophyta","Subphylum":"","Class":"Magnoliopsida","Subclass":"","Order":"Asparagales","Family":"Orchidaceae","Subfamily":"Epidendroideae","Tribe":"Malaxideae","Subtribe":"Dendrobiinae","Genus":"Dendrobium","Subgenus":"","Species":"catenatum","VarSubsp":""},</t>
  </si>
  <si>
    <t xml:space="preserve">{"KeggCode":"peq","CommonName":"horse Phalaenopsis","ScientificName":"Phalaenopsis equestris","Kingdom":"Plantae ","Subkingdom":"Tracheobionata","Superdivision":"Spermatophyta (Seeds)","Phylum":"Magnoliophyta","Subphylum":"","Class":"Magnoliopsida","Subclass":"","Order":"Asparagales","Family":"Orchidaceae","Subfamily":"Epidendroideae","Tribe":"Vandeae","Subtribe":"Aeridinae","Genus":"Phalaenopsis","Subgenus":"","Species":"equestris","VarSubsp":""},</t>
  </si>
  <si>
    <t xml:space="preserve">{"KeggCode":"aof","CommonName":"garden asparagus","ScientificName":"Asparagus officinalis","Kingdom":"Plantae ","Subkingdom":"Tracheobionata","Superdivision":"Spermatophyta (Seeds)","Phylum":"Magnoliophyta","Subphylum":"","Class":"Magnoliopsida","Subclass":"","Order":"Asparagales","Family":"Asparagaceae","Subfamily":"Asparagoideae","Tribe":"","Subtribe":"","Genus":"Asparagus","Subgenus":"","Species":"officinalis","VarSubsp":""},</t>
  </si>
  <si>
    <t xml:space="preserve">{"KeggCode":"atr","CommonName":"Basal Magnoliophyta","ScientificName":"Amborella trichopoda","Kingdom":"Plantae ","Subkingdom":"Tracheobionata","Superdivision":"Spermatophyta (Seeds)","Phylum":"Magnoliophyta","Subphylum":"","Class":"Magnoliopsida","Subclass":"","Order":"Amborellales","Family":"Amborellaceae","Subfamily":"","Tribe":"","Subtribe":"","Genus":"Amborella","Subgenus":"","Species":"trichopoda","VarSubsp":""},</t>
  </si>
  <si>
    <t xml:space="preserve">{"KeggCode":"smo","CommonName":"spikemoss","ScientificName":"Selaginella moellendorffii","Kingdom":"Plantae ","Subkingdom":"Tracheobionata","Superdivision":"Spermatophyta (Seeds)","Phylum":"Magnoliophyta","Subphylum":"","Class":"Magnoliopsida","Subclass":"","Order":"Selaginellales","Family":"Selaginellaceae","Subfamily":"","Tribe":"","Subtribe":"","Genus":"Selaginella","Subgenus":"","Species":"moellendorffii","VarSubsp":""},</t>
  </si>
  <si>
    <t xml:space="preserve">{"KeggCode":"ppp","CommonName":"moss","ScientificName":"Physcomitrium patens","Kingdom":"Plantae ","Subkingdom":"Tracheobionata","Superdivision":"Spermatophyta (Seeds)","Phylum":"Streptophyta","Subphylum":"","Class":"Bryopsida","Subclass":"Funariidae","Order":"Funariales","Family":"Funariaceae","Subfamily":"","Tribe":"","Subtribe":"","Genus":"Physcomitrium","Subgenus":"","Species":"patens","VarSubsp":""},</t>
  </si>
  <si>
    <t xml:space="preserve">{"KeggCode":"apro","CommonName":"green microalga","ScientificName":"Auxenochlorella protothecoides","Kingdom":"Plantae ","Subkingdom":"Viridiplantae","Superdivision":"","Phylum":"Chlorophyta","Subphylum":"Chlorophytina","Class":"Trebouxiophyceae","Subclass":"","Order":"Chlorellales","Family":"Chlorellaceae","Subfamily":"","Tribe":"","Subtribe":"","Genus":"Auxenochlorella","Subgenus":"","Species":"protothecoides","VarSubsp":""},</t>
  </si>
  <si>
    <t xml:space="preserve">{"KeggCode":"bpg","CommonName":"","ScientificName":"Bathycoccus prasinos","Kingdom":"Plantae ","Subkingdom":"Viridiplantae","Superdivision":"","Phylum":"Chlorophyta","Subphylum":"Prasinophytina","Class":"Mamiellophyceae","Subclass":"","Order":"Mamiellales","Family":"Bathycoccaceae","Subfamily":"","Tribe":"","Subtribe":"","Genus":"Bathycoccus","Subgenus":"","Species":"prasinos","VarSubsp":""},</t>
  </si>
  <si>
    <t xml:space="preserve">{"KeggCode":"cre","CommonName":"","ScientificName":"Chlamydomonas reinhardtii","Kingdom":"Plantae ","Subkingdom":"Viridiplantae","Superdivision":"","Phylum":"Chlorophyta","Subphylum":"Chlorophytina","Class":"Chlorophyceae","Subclass":"","Order":"Chlamydomonadales","Family":"Chlamydomonadaceae","Subfamily":"","Tribe":"","Subtribe":"","Genus":"Chlamydomonas","Subgenus":"","Species":"reinhardtii","VarSubsp":""},</t>
  </si>
  <si>
    <t xml:space="preserve">{"KeggCode":"cvr","CommonName":"green alga","ScientificName":"Chlorella variabilis","Kingdom":"Plantae ","Subkingdom":"Viridiplantae","Superdivision":"","Phylum":"Chlorophyta","Subphylum":"Chlorophytina","Class":"Trebouxiophyceae","Subclass":"","Order":"Chlorellales","Family":"Chlorellaceae","Subfamily":"","Tribe":"","Subtribe":"","Genus":"Chlorella","Subgenus":"","Species":"variabilis","VarSubsp":""},</t>
  </si>
  <si>
    <t xml:space="preserve">{"KeggCode":"csl","CommonName":"","ScientificName":"Coccomyxa subellipsoidea","Kingdom":"Plantae ","Subkingdom":"Viridiplantae","Superdivision":"","Phylum":"Chlorophyta","Subphylum":"Chlorophytina","Class":"Trebouxiophyceae","Subclass":"","Order":"Trebouxiophyceae","Family":"Coccomyxaceae","Subfamily":"","Tribe":"","Subtribe":"","Genus":"Coccomyxa","Subgenus":"","Species":"subellipsoidea","VarSubsp":""},</t>
  </si>
  <si>
    <t xml:space="preserve">{"KeggCode":"mis","CommonName":"picoplanktonic green alga","ScientificName":"Micromonas commoda","Kingdom":"Plantae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commoda","VarSubsp":""},</t>
  </si>
  <si>
    <t xml:space="preserve">{"KeggCode":"mpp","CommonName":"butcher","ScientificName":"Micromonas pusilla","Kingdom":"Plantae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pusilla","VarSubsp":""},</t>
  </si>
  <si>
    <t xml:space="preserve">{"KeggCode":"mng","CommonName":"","ScientificName":"Monoraphidium neglectum","Kingdom":"Plantae ","Subkingdom":"Viridiplantae","Superdivision":"","Phylum":"Chlorophyta","Subphylum":"Chlorophytina","Class":"Chlorophyceae","Subclass":"","Order":"Sphaeropleales","Family":"Selenastraceae","Subfamily":"","Tribe":"","Subtribe":"","Genus":"Monoraphidium","Subgenus":"","Species":"neglectum","VarSubsp":""},</t>
  </si>
  <si>
    <t xml:space="preserve">{"KeggCode":"olu","CommonName":"","ScientificName":"Ostreococcus lucimarinus","Kingdom":"Plantae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lucimarinus","VarSubsp":""},</t>
  </si>
  <si>
    <t xml:space="preserve">{"KeggCode":"ota","CommonName":"","ScientificName":"Ostreococcus tauri","Kingdom":"Plantae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tauri","VarSubsp":""},</t>
  </si>
  <si>
    <t xml:space="preserve">{"KeggCode":"vcn","CommonName":"green alga","ScientificName":"Volvox carteri","Kingdom":"Plantae ","Subkingdom":"Viridiplantae","Superdivision":"","Phylum":"Chlorophyta","Subphylum":"Chlorophytina","Class":"Chlorophyceae","Subclass":"","Order":"Chlamydomonadales","Family":"Volvocaceae","Subfamily":"","Tribe":"","Subtribe":"","Genus":"Volvox","Subgenus":"","Species":"carteri","VarSubsp":"nagariensis"},</t>
  </si>
  <si>
    <t xml:space="preserve">{"KeggCode":"ccp","CommonName":"carragheen","ScientificName":"Chondrus crispus","Kingdom":"Plantae ","Subkingdom":"Biliphyta","Superdivision":"","Phylum":"Rhodophyta","Subphylum":"Eurhodophytina","Class":"Florideophyceae","Subclass":"Rhodymeniophycidae","Order":"Gigartinales","Family":"Gigartinaceae","Subfamily":"","Tribe":"","Subtribe":"","Genus":"Chondrus","Subgenus":"","Species":"crispus","VarSubsp":""},</t>
  </si>
  <si>
    <t xml:space="preserve">{"KeggCode":"cme","CommonName":"red alga","ScientificName":"Cyanidioschyzon merolae","Kingdom":"Plantae ","Subkingdom":"Biliphyta","Superdivision":"","Phylum":"Rhodophyta","Subphylum":"Cyanidiophytina","Class":"Cyanidiophyceae","Subclass":"","Order":"Cyanidiales","Family":"Cyanidiaceae","Subfamily":"","Tribe":"","Subtribe":"","Genus":"Cyanidioschyzon","Subgenus":"","Species":"merolae","VarSubsp":""},</t>
  </si>
  <si>
    <t xml:space="preserve">{"KeggCode":"gsl","CommonName":"galdieri","ScientificName":"Galdieria sulphuraria","Kingdom":"Plantae ","Subkingdom":"Biliphyta","Superdivision":"","Phylum":"Rhodophyta","Subphylum":"Cyanidiophytina","Class":"Cyanidiophyceae","Subclass":"","Order":"Cyanidiales","Family":"Galdieriaceae","Subfamily":"","Tribe":"","Subtribe":"","Genus":"Galdieria","Subgenus":"","Species":"sulphuraria","VarSubsp":""}</t>
  </si>
  <si>
    <t xml:space="preserve">Comments</t>
  </si>
  <si>
    <t xml:space="preserve">Catechin\</t>
  </si>
  <si>
    <t xml:space="preserve">Arachis ipaensis should have not predicted catechin - has EC1.17.1.3 &amp; EC1.3.1.77 but does not have EC1.1.1.219 which is needed for KXN &amp; EC</t>
  </si>
  <si>
    <t xml:space="preserve">MH, old code</t>
  </si>
  <si>
    <t xml:space="preserve">MH, changed</t>
  </si>
  <si>
    <t xml:space="preserve">Arachis ipaensis, shouldn't have been in list</t>
  </si>
  <si>
    <t xml:space="preserve">Arachis ipaensis, not predicted, confirmed ok</t>
  </si>
  <si>
    <t xml:space="preserve">Cajanus cajan, shouldn't have been in list</t>
  </si>
  <si>
    <t xml:space="preserve">Cajanus cajan, not predicted, confirmed ok</t>
  </si>
  <si>
    <t xml:space="preserve">Brachypodium distachyon, shouldn't have been in list</t>
  </si>
  <si>
    <t xml:space="preserve">Brachypodium distachyon, not predicted, confirmed ok</t>
  </si>
  <si>
    <t xml:space="preserve">Capsella rubella, shouldn't have been in list</t>
  </si>
  <si>
    <t xml:space="preserve">Capsella rubella, not predicted, confirmed ok</t>
  </si>
  <si>
    <t xml:space="preserve">Fragaria vesca, shouldn't have been in list</t>
  </si>
  <si>
    <t xml:space="preserve">Fragaria vesca, not predicted, confirmed ok</t>
  </si>
  <si>
    <t xml:space="preserve">Glycine soja (new addition, JW did not find this)</t>
  </si>
  <si>
    <t xml:space="preserve">Medicago truncatula (new addition, JW did not find this)</t>
  </si>
  <si>
    <t xml:space="preserve">Momordica charantia, shouldn't have been in list</t>
  </si>
  <si>
    <t xml:space="preserve">Momordica charantia, not predicted, confirmed ok</t>
  </si>
  <si>
    <t xml:space="preserve">Rosa chinensis (new addition, JW did not find this)</t>
  </si>
  <si>
    <t xml:space="preserve">Vigna unguiculata (new addition, JW did not find this)</t>
  </si>
  <si>
    <t xml:space="preserve">Sorghum bicolor, shouldn't have been in list</t>
  </si>
  <si>
    <t xml:space="preserve">Sorghum bicolor, not predicted, confirmed ok</t>
  </si>
  <si>
    <t xml:space="preserve">Physcomitrella patens subsp. patens</t>
  </si>
  <si>
    <t xml:space="preserve">All EC</t>
  </si>
  <si>
    <t xml:space="preserve">1.14.20.5</t>
  </si>
  <si>
    <t xml:space="preserve">flavs, syn &amp; rel  (no base flav name)</t>
  </si>
  <si>
    <t xml:space="preserve">flavs &amp; rel</t>
  </si>
  <si>
    <t xml:space="preserve">flavs &amp; syn</t>
  </si>
  <si>
    <t xml:space="preserve">flavs &amp; rel (no base flav name)</t>
  </si>
  <si>
    <t xml:space="preserve">flavs &amp; syn (no base flav name)</t>
  </si>
  <si>
    <t xml:space="preserve">plants</t>
  </si>
  <si>
    <t xml:space="preserve">(-)-3,3',4',5,5',7-Flavanhexol;</t>
  </si>
  <si>
    <t xml:space="preserve">Apigenin;</t>
  </si>
  <si>
    <t xml:space="preserve">(2R,3S)-2-(3,4-Dihydroxyphenyl)chroman-3,5,7-triol hydrate;</t>
  </si>
  <si>
    <t xml:space="preserve">Aegilops tauschii;</t>
  </si>
  <si>
    <t xml:space="preserve">(2R-trans)-2-(3,4-Dihydroxyphenyl)-3,4-dihydro-2H-1-benzopyran-3,5,7-triol;</t>
  </si>
  <si>
    <t xml:space="preserve">Apiin;</t>
  </si>
  <si>
    <t xml:space="preserve">4',5,7-Trihydroxyflavone;</t>
  </si>
  <si>
    <t xml:space="preserve">2',3,4,4'-Tetramethoxychalcone;</t>
  </si>
  <si>
    <t xml:space="preserve">Epicatechol;</t>
  </si>
  <si>
    <t xml:space="preserve">Amborella trichopoda;</t>
  </si>
  <si>
    <t xml:space="preserve">Apigetrin;</t>
  </si>
  <si>
    <t xml:space="preserve">5,7,4'-Trihydroxyflavone;</t>
  </si>
  <si>
    <t xml:space="preserve">3′,4′,5′,4″-tetramethoxychalcone;</t>
  </si>
  <si>
    <t xml:space="preserve">Arabidopsis lyrata;</t>
  </si>
  <si>
    <t xml:space="preserve">(S)-2-(3,4-Dihydroxyphenyl)-2,3-dihydro-5,7-dihydroxy-4-benzopyrone;</t>
  </si>
  <si>
    <t xml:space="preserve">Vitexin;</t>
  </si>
  <si>
    <t xml:space="preserve">5,7-Dihydroxy-2-(4-hydroxyphenyl)-4H-chromen-4-one;</t>
  </si>
  <si>
    <t xml:space="preserve">6,5’-Di-C-prenylquercetin ;</t>
  </si>
  <si>
    <t xml:space="preserve">Arabidopsis thaliana;</t>
  </si>
  <si>
    <t xml:space="preserve">2-(3,4-Dihydroxyphenyl)-3,5,7-trihydroxy-1-benzopyrylium chloride;</t>
  </si>
  <si>
    <t xml:space="preserve">Isovitexin;</t>
  </si>
  <si>
    <t xml:space="preserve">Apigenol;</t>
  </si>
  <si>
    <t xml:space="preserve">Acacetin;</t>
  </si>
  <si>
    <t xml:space="preserve">Arachis duranensis;</t>
  </si>
  <si>
    <t xml:space="preserve">2',3,4,4'-Tetrahydroxychalcone;</t>
  </si>
  <si>
    <t xml:space="preserve">Rhoifolin;</t>
  </si>
  <si>
    <t xml:space="preserve">Apigenine   ;</t>
  </si>
  <si>
    <t xml:space="preserve">Arachis ipaensis;</t>
  </si>
  <si>
    <t xml:space="preserve">Schaftoside;</t>
  </si>
  <si>
    <t xml:space="preserve">Butein;</t>
  </si>
  <si>
    <t xml:space="preserve">2',4,4'-Trihydroxychalcone;</t>
  </si>
  <si>
    <t xml:space="preserve">Asparagus officinalis;</t>
  </si>
  <si>
    <t xml:space="preserve">2',4',3,4-Tetrahydroxychalcone;</t>
  </si>
  <si>
    <t xml:space="preserve">Auxenochlorella protothecoides;</t>
  </si>
  <si>
    <t xml:space="preserve">Genkwanin;</t>
  </si>
  <si>
    <t xml:space="preserve">azaleatin;</t>
  </si>
  <si>
    <t xml:space="preserve">3,3',4,5,7-Pentahydroxyflavone;</t>
  </si>
  <si>
    <t xml:space="preserve">Bathycoccus prasinos;</t>
  </si>
  <si>
    <t xml:space="preserve">3,4,2',4'-Tetrahydroxychalcone;</t>
  </si>
  <si>
    <t xml:space="preserve">Azaleatin;</t>
  </si>
  <si>
    <t xml:space="preserve">3,3',4',5,5',7-Flavanhexol;</t>
  </si>
  <si>
    <t xml:space="preserve">Beta vulgaris;</t>
  </si>
  <si>
    <t xml:space="preserve">Butein 4′-glucoside ;</t>
  </si>
  <si>
    <t xml:space="preserve">Catechin;</t>
  </si>
  <si>
    <t xml:space="preserve">3,3',4',5,5',7-Hexahydroxyflavone  ;</t>
  </si>
  <si>
    <t xml:space="preserve">Brachypodium distachyon;</t>
  </si>
  <si>
    <t xml:space="preserve">Butein 3,2'-diglucoside;</t>
  </si>
  <si>
    <t xml:space="preserve">(+)-Catechin;</t>
  </si>
  <si>
    <t xml:space="preserve">3,3',4',5,7-Pentahydroxy-2-phenylbenzopyrylium chloride;</t>
  </si>
  <si>
    <t xml:space="preserve">Brassica napus;</t>
  </si>
  <si>
    <t xml:space="preserve">Butein 4'-arabinosyl-(1-&gt;4)-galactoside;</t>
  </si>
  <si>
    <t xml:space="preserve">(2R,3S)-(+)-Catechin;</t>
  </si>
  <si>
    <t xml:space="preserve">Coreopsin;</t>
  </si>
  <si>
    <t xml:space="preserve">3,3',4',5,7-Pentahydroxyflavylium chloride;</t>
  </si>
  <si>
    <t xml:space="preserve">Brassica oleracea;</t>
  </si>
  <si>
    <t xml:space="preserve">(2R,3S)-Catechin;</t>
  </si>
  <si>
    <t xml:space="preserve">Cyanidin;</t>
  </si>
  <si>
    <t xml:space="preserve">3,3',4',5,7-Pentahydroxyflavyliumchlorid;</t>
  </si>
  <si>
    <t xml:space="preserve">Brassica rapa;</t>
  </si>
  <si>
    <t xml:space="preserve">butein 4'-beta-D-glucoside;</t>
  </si>
  <si>
    <t xml:space="preserve">Epicatechin;</t>
  </si>
  <si>
    <t xml:space="preserve">Cajanus cajan;</t>
  </si>
  <si>
    <t xml:space="preserve">Butein Tetramethyl Ether;</t>
  </si>
  <si>
    <t xml:space="preserve">Cianidanol;</t>
  </si>
  <si>
    <t xml:space="preserve">Epigallocatechin;</t>
  </si>
  <si>
    <t xml:space="preserve">3,4',5,7-Tetrahydroxyflavone;</t>
  </si>
  <si>
    <t xml:space="preserve">Camelina sativa;</t>
  </si>
  <si>
    <t xml:space="preserve">Cyanidanol;</t>
  </si>
  <si>
    <t xml:space="preserve">Eriocitrin  ;</t>
  </si>
  <si>
    <t xml:space="preserve">3,5,7-Trihydroxy-2-(3,4,5-trihydroxyphenyl)-4H-chromen-4-one;</t>
  </si>
  <si>
    <t xml:space="preserve">Capsella rubella;</t>
  </si>
  <si>
    <t xml:space="preserve">D-Catechin  ;</t>
  </si>
  <si>
    <t xml:space="preserve">Eriodictyol;</t>
  </si>
  <si>
    <t xml:space="preserve">3,5,7-Trihydroxy-2-(4-hydroxyphenyl)-4H-1-benzopyran-4-one;</t>
  </si>
  <si>
    <t xml:space="preserve">Capsicum annuum;</t>
  </si>
  <si>
    <t xml:space="preserve">Catechin 7-xyloside;</t>
  </si>
  <si>
    <t xml:space="preserve">Gallocatechin;</t>
  </si>
  <si>
    <t xml:space="preserve">3,5,7,3',4'-Pentahydroxyflavone</t>
  </si>
  <si>
    <t xml:space="preserve">Carica papaya;</t>
  </si>
  <si>
    <t xml:space="preserve">(+)-Catechin 7-O-beta-D-xyloside;</t>
  </si>
  <si>
    <t xml:space="preserve">Genistein;</t>
  </si>
  <si>
    <t xml:space="preserve">3,5,7,3',4',5'-Hexahydroxyflavone;</t>
  </si>
  <si>
    <t xml:space="preserve">Chenopodium quinoa;</t>
  </si>
  <si>
    <t xml:space="preserve">Catechin-(4alpha-&gt;8)-gallocatechin-(4alpha-&gt;8)-catechin;</t>
  </si>
  <si>
    <t xml:space="preserve">Chlorure de 3,3',4',5,7-pentahydroxyflavylium;</t>
  </si>
  <si>
    <t xml:space="preserve">3',4',5,7-Tetrahydroxyflavone;</t>
  </si>
  <si>
    <t xml:space="preserve">Chlamydomonas reinhardtii;</t>
  </si>
  <si>
    <t xml:space="preserve">(-)-Catechin gallate;</t>
  </si>
  <si>
    <t xml:space="preserve">Isohramnetin;</t>
  </si>
  <si>
    <t xml:space="preserve">4,2',4'-Trihydroxychalcone;</t>
  </si>
  <si>
    <t xml:space="preserve">Chlorella variabilis;</t>
  </si>
  <si>
    <t xml:space="preserve">Catechin hydrate;</t>
  </si>
  <si>
    <t xml:space="preserve">Isoliquiritigenin;</t>
  </si>
  <si>
    <t xml:space="preserve">4',5,7-Trihydroxyflavanone;</t>
  </si>
  <si>
    <t xml:space="preserve">Chondrus crispus;</t>
  </si>
  <si>
    <t xml:space="preserve">(+)-Catechin Hydrate;</t>
  </si>
  <si>
    <t xml:space="preserve">Cicer arietinum;</t>
  </si>
  <si>
    <t xml:space="preserve">(+)-Catechin monohydrate;</t>
  </si>
  <si>
    <t xml:space="preserve">Cyanidin chloride;</t>
  </si>
  <si>
    <t xml:space="preserve">Kaempferol;</t>
  </si>
  <si>
    <t xml:space="preserve">42'4'-trihydroxychalcone;</t>
  </si>
  <si>
    <t xml:space="preserve">Citrus clementina;</t>
  </si>
  <si>
    <t xml:space="preserve">Cyanidine;</t>
  </si>
  <si>
    <t xml:space="preserve">Leucocyanidol;</t>
  </si>
  <si>
    <t xml:space="preserve">Citrus sinensis;</t>
  </si>
  <si>
    <t xml:space="preserve">Cyanidol;</t>
  </si>
  <si>
    <t xml:space="preserve">Luteolin;</t>
  </si>
  <si>
    <t xml:space="preserve">5,7,3',4'-Tetrahydroxyflavone;</t>
  </si>
  <si>
    <t xml:space="preserve">Coccomyxa subellipsoidea;</t>
  </si>
  <si>
    <t xml:space="preserve">Malonylshisonin;</t>
  </si>
  <si>
    <t xml:space="preserve">Cyanidol chloride;</t>
  </si>
  <si>
    <t xml:space="preserve">Cucumis melo;</t>
  </si>
  <si>
    <t xml:space="preserve">Cyanidin-3-sophoroside;</t>
  </si>
  <si>
    <t xml:space="preserve">IdB 1027;</t>
  </si>
  <si>
    <t xml:space="preserve">Myricetin;</t>
  </si>
  <si>
    <t xml:space="preserve">5,7,4'-Trihydroxyflavonol;</t>
  </si>
  <si>
    <t xml:space="preserve">Cucumis sativus;</t>
  </si>
  <si>
    <t xml:space="preserve">Cyanidin-3-glucoside;</t>
  </si>
  <si>
    <t xml:space="preserve">Naringenin;</t>
  </si>
  <si>
    <t xml:space="preserve">5,7,4'-Trihydroxyisoflavone;</t>
  </si>
  <si>
    <t xml:space="preserve">Cucurbita maxima;</t>
  </si>
  <si>
    <t xml:space="preserve">Cyanidin-3-rutinoside;</t>
  </si>
  <si>
    <t xml:space="preserve">(-)-Epicatechin;</t>
  </si>
  <si>
    <t xml:space="preserve">Narirutin;</t>
  </si>
  <si>
    <t xml:space="preserve">6'-deoxychalcone;</t>
  </si>
  <si>
    <t xml:space="preserve">Cucurbita moschata;</t>
  </si>
  <si>
    <t xml:space="preserve">Leucocyanidin;</t>
  </si>
  <si>
    <t xml:space="preserve">L-Epicatechin;</t>
  </si>
  <si>
    <t xml:space="preserve">Quercetin;</t>
  </si>
  <si>
    <t xml:space="preserve">Cucurbita pepo subsp. Pepo;</t>
  </si>
  <si>
    <t xml:space="preserve">(-)-Epicatechol;</t>
  </si>
  <si>
    <t xml:space="preserve">Quercitrin;</t>
  </si>
  <si>
    <t xml:space="preserve">Cyanidioschyzon merolae;</t>
  </si>
  <si>
    <t xml:space="preserve">Epi-Catechin;</t>
  </si>
  <si>
    <t xml:space="preserve">Ram-3;</t>
  </si>
  <si>
    <t xml:space="preserve">Cynara cardunculus var. scolymus;</t>
  </si>
  <si>
    <t xml:space="preserve">3, 3′,4′,5,7-O-penta-acetyl (−)-epicatechin;</t>
  </si>
  <si>
    <t xml:space="preserve">Ram′-3;</t>
  </si>
  <si>
    <t xml:space="preserve">Bonistein;</t>
  </si>
  <si>
    <t xml:space="preserve">Daucus carota;</t>
  </si>
  <si>
    <t xml:space="preserve">(–)– Epigallocatechin‐3‐gallate;</t>
  </si>
  <si>
    <t xml:space="preserve">(-)-Epigallocatechin;</t>
  </si>
  <si>
    <t xml:space="preserve">Rhamnetin;</t>
  </si>
  <si>
    <t xml:space="preserve">Dendrobium catenatum;</t>
  </si>
  <si>
    <t xml:space="preserve">Epigallocatechin gallate ;</t>
  </si>
  <si>
    <t xml:space="preserve">Epigallocatechol;</t>
  </si>
  <si>
    <t xml:space="preserve">C.I. 75640;</t>
  </si>
  <si>
    <t xml:space="preserve">Durio zibethinus;</t>
  </si>
  <si>
    <t xml:space="preserve">epi-Gallocatechin;</t>
  </si>
  <si>
    <t xml:space="preserve">rutin;</t>
  </si>
  <si>
    <t xml:space="preserve">Cannabiscetin;</t>
  </si>
  <si>
    <t xml:space="preserve">Elaeis guineensis;</t>
  </si>
  <si>
    <t xml:space="preserve">Epigallocatechin-3-gallate;</t>
  </si>
  <si>
    <t xml:space="preserve">L-Epigallocatechin;</t>
  </si>
  <si>
    <t xml:space="preserve">Casuarin;</t>
  </si>
  <si>
    <t xml:space="preserve">Eucalyptus grandis;</t>
  </si>
  <si>
    <t xml:space="preserve">(-)-Epigallocatechol;</t>
  </si>
  <si>
    <t xml:space="preserve">Tamarixetin;</t>
  </si>
  <si>
    <t xml:space="preserve">Eutrema salsugineum;</t>
  </si>
  <si>
    <t xml:space="preserve">Eriocitrin ;</t>
  </si>
  <si>
    <t xml:space="preserve">l-Epigallocatechol;</t>
  </si>
  <si>
    <t xml:space="preserve">Fragaria vesca;</t>
  </si>
  <si>
    <t xml:space="preserve">Galdieria sulphuraria;</t>
  </si>
  <si>
    <t xml:space="preserve">Glycine max;</t>
  </si>
  <si>
    <t xml:space="preserve">Epigallo-Catechin;</t>
  </si>
  <si>
    <t xml:space="preserve">Glycine soja ;</t>
  </si>
  <si>
    <t xml:space="preserve">Gallocatechin gallate;</t>
  </si>
  <si>
    <t xml:space="preserve">Eriocitrin;</t>
  </si>
  <si>
    <t xml:space="preserve">Gossypium arboreum;</t>
  </si>
  <si>
    <t xml:space="preserve">Eriodictioside;</t>
  </si>
  <si>
    <t xml:space="preserve">Gossypium hirsutum;</t>
  </si>
  <si>
    <t xml:space="preserve">Eriodictyol-7-O-rutinoside;</t>
  </si>
  <si>
    <t xml:space="preserve">Gossypium raimondii;</t>
  </si>
  <si>
    <t xml:space="preserve">Eriodictyol 7-O-rutinoside   ;</t>
  </si>
  <si>
    <t xml:space="preserve">Helianthus annuus;</t>
  </si>
  <si>
    <t xml:space="preserve">Digitoflavone;</t>
  </si>
  <si>
    <t xml:space="preserve">Hevea brasiliensis;</t>
  </si>
  <si>
    <t xml:space="preserve">(S)-Eriodictyol;</t>
  </si>
  <si>
    <t xml:space="preserve">Ipomoea nil;</t>
  </si>
  <si>
    <t xml:space="preserve">Jatropha curcas;</t>
  </si>
  <si>
    <t xml:space="preserve">kaempferol-4’-O-glucoside ;</t>
  </si>
  <si>
    <t xml:space="preserve">(+)-Eriodictyol;</t>
  </si>
  <si>
    <t xml:space="preserve">Juglans regia;</t>
  </si>
  <si>
    <t xml:space="preserve">Luteolin  ;</t>
  </si>
  <si>
    <t xml:space="preserve">eryodictiol ;</t>
  </si>
  <si>
    <t xml:space="preserve">Lactuca sativa;</t>
  </si>
  <si>
    <t xml:space="preserve">Lotus japonicus;</t>
  </si>
  <si>
    <t xml:space="preserve">(+)-Gallocatechin;</t>
  </si>
  <si>
    <t xml:space="preserve">Lupinus angustifolius;</t>
  </si>
  <si>
    <t xml:space="preserve">Gallocatechol;</t>
  </si>
  <si>
    <t xml:space="preserve">Malus domestica;</t>
  </si>
  <si>
    <t xml:space="preserve">d-Gallocatechin;</t>
  </si>
  <si>
    <t xml:space="preserve">Manihot esculenta;</t>
  </si>
  <si>
    <t xml:space="preserve">Eriodictyol 7-O-rutinoside;</t>
  </si>
  <si>
    <t xml:space="preserve">Medicago truncatula;</t>
  </si>
  <si>
    <t xml:space="preserve">Quercetin 3-O-glucoside;</t>
  </si>
  <si>
    <t xml:space="preserve">(+-)-Gallocatechol;</t>
  </si>
  <si>
    <t xml:space="preserve">Micromonas commoda;</t>
  </si>
  <si>
    <t xml:space="preserve">Quercetin 3-O-galactosid    ;</t>
  </si>
  <si>
    <t xml:space="preserve">Micromonas pusilla;</t>
  </si>
  <si>
    <t xml:space="preserve">Quercetin 3-O-xyloside;</t>
  </si>
  <si>
    <t xml:space="preserve">Momordica charantia;</t>
  </si>
  <si>
    <t xml:space="preserve">Quercetin 3-O-rhamnoside;</t>
  </si>
  <si>
    <t xml:space="preserve">Genisteol;</t>
  </si>
  <si>
    <t xml:space="preserve">Monoraphidium neglectum;</t>
  </si>
  <si>
    <t xml:space="preserve">Quercetin 7-O-glucoside;</t>
  </si>
  <si>
    <t xml:space="preserve">Genisterin;</t>
  </si>
  <si>
    <t xml:space="preserve">Musa acuminata;</t>
  </si>
  <si>
    <t xml:space="preserve">Quercetin 3-O-diglucoside;</t>
  </si>
  <si>
    <t xml:space="preserve">Sophoricol;</t>
  </si>
  <si>
    <t xml:space="preserve">Genestein;</t>
  </si>
  <si>
    <t xml:space="preserve">Nelumbo nucifera;</t>
  </si>
  <si>
    <t xml:space="preserve">Quercetin 3,4’-diglucoside;</t>
  </si>
  <si>
    <t xml:space="preserve">Nicotiana attenuata;</t>
  </si>
  <si>
    <t xml:space="preserve">Quercetin 3-O-rhamnoside-7-O-glucoside;</t>
  </si>
  <si>
    <t xml:space="preserve">Nicotiana sylvestris;</t>
  </si>
  <si>
    <t xml:space="preserve">Quercetin 3-O-rutinoside;</t>
  </si>
  <si>
    <t xml:space="preserve">Nicotiana tabacum;</t>
  </si>
  <si>
    <t xml:space="preserve">Quercetin 3-O-6’’-acetylglucoside;</t>
  </si>
  <si>
    <t xml:space="preserve">Nicotiana tomentosiformis;</t>
  </si>
  <si>
    <t xml:space="preserve">Quercetin 3-methyl ether;</t>
  </si>
  <si>
    <t xml:space="preserve">Indigo yellow;</t>
  </si>
  <si>
    <t xml:space="preserve">Olea europaea var. sylvestris;</t>
  </si>
  <si>
    <t xml:space="preserve">izoquercetin;</t>
  </si>
  <si>
    <t xml:space="preserve">iso-Liquiritigenin;</t>
  </si>
  <si>
    <t xml:space="preserve">Oryza brachyantha;</t>
  </si>
  <si>
    <t xml:space="preserve">Quercetin 3,3’-dimethyl ether;</t>
  </si>
  <si>
    <t xml:space="preserve">Oryza sativa japonica;</t>
  </si>
  <si>
    <t xml:space="preserve">Quercetin 3-sulfate-7-O-arabinoside;</t>
  </si>
  <si>
    <t xml:space="preserve">Kaempherol;</t>
  </si>
  <si>
    <t xml:space="preserve">Ostreococcus lucimarinus;</t>
  </si>
  <si>
    <t xml:space="preserve">Kempferol;</t>
  </si>
  <si>
    <t xml:space="preserve">Ostreococcus tauri;</t>
  </si>
  <si>
    <t xml:space="preserve">Quercetin 5-methyl ether;</t>
  </si>
  <si>
    <t xml:space="preserve">Papaver somniferum;</t>
  </si>
  <si>
    <t xml:space="preserve">Luteolol  ;</t>
  </si>
  <si>
    <t xml:space="preserve">Phalaenopsis equestris;</t>
  </si>
  <si>
    <t xml:space="preserve">Phaseolus vulgaris;</t>
  </si>
  <si>
    <t xml:space="preserve">Quercetin 7- methyl ether;</t>
  </si>
  <si>
    <t xml:space="preserve">Myricetol;</t>
  </si>
  <si>
    <t xml:space="preserve">Phoenix dactylifera ;</t>
  </si>
  <si>
    <t xml:space="preserve">Myricitin;</t>
  </si>
  <si>
    <t xml:space="preserve">Physcomitrium patens;</t>
  </si>
  <si>
    <t xml:space="preserve">Quercetin 3’- methyl ether;</t>
  </si>
  <si>
    <t xml:space="preserve">Populus euphratica;</t>
  </si>
  <si>
    <t xml:space="preserve">Quercetin 4’- methyl ether;</t>
  </si>
  <si>
    <t xml:space="preserve">Nimbecetin;</t>
  </si>
  <si>
    <t xml:space="preserve">Populus trichocarpa;</t>
  </si>
  <si>
    <t xml:space="preserve">Pelargidenolon;</t>
  </si>
  <si>
    <t xml:space="preserve">Prunus avium;</t>
  </si>
  <si>
    <t xml:space="preserve">Quercetin 7-methoxy-3-O-glucoside;</t>
  </si>
  <si>
    <t xml:space="preserve">Populnetin;</t>
  </si>
  <si>
    <t xml:space="preserve">Prunus mume;</t>
  </si>
  <si>
    <t xml:space="preserve">Quercetin 3’- methoxy -3-O-galactoside ;</t>
  </si>
  <si>
    <t xml:space="preserve">Rhamnolutein;</t>
  </si>
  <si>
    <t xml:space="preserve">Prunus persica;</t>
  </si>
  <si>
    <t xml:space="preserve">Rhamnolutin;</t>
  </si>
  <si>
    <t xml:space="preserve">Pyrus x bretschneideri;</t>
  </si>
  <si>
    <t xml:space="preserve">Robigenin;</t>
  </si>
  <si>
    <t xml:space="preserve">Quercus suber;</t>
  </si>
  <si>
    <t xml:space="preserve">Swartziol;</t>
  </si>
  <si>
    <t xml:space="preserve">Raphanus sativus;</t>
  </si>
  <si>
    <t xml:space="preserve">Trifolitin;</t>
  </si>
  <si>
    <t xml:space="preserve">Ricinus communis;</t>
  </si>
  <si>
    <t xml:space="preserve">Rosa chinensis;</t>
  </si>
  <si>
    <t xml:space="preserve">Selaginella moellendorffii;</t>
  </si>
  <si>
    <t xml:space="preserve">Sesamum indicum;</t>
  </si>
  <si>
    <t xml:space="preserve">Setaria italica;</t>
  </si>
  <si>
    <t xml:space="preserve">Solanum lycopersicum;</t>
  </si>
  <si>
    <t xml:space="preserve">Solanum pennellii;</t>
  </si>
  <si>
    <t xml:space="preserve">Solanum tuberosum;</t>
  </si>
  <si>
    <t xml:space="preserve">Sorghum bicolor;</t>
  </si>
  <si>
    <t xml:space="preserve">Spinacia oleracea;</t>
  </si>
  <si>
    <t xml:space="preserve">Tarenaya hassleriana;</t>
  </si>
  <si>
    <t xml:space="preserve">Theobroma cacao;</t>
  </si>
  <si>
    <t xml:space="preserve">Vigna angularis;</t>
  </si>
  <si>
    <t xml:space="preserve">Vigna radiata;</t>
  </si>
  <si>
    <t xml:space="preserve">(-)-(2S)-Naringenin;</t>
  </si>
  <si>
    <t xml:space="preserve">Vigna unguiculata ;</t>
  </si>
  <si>
    <t xml:space="preserve">Vitis vinifera;</t>
  </si>
  <si>
    <t xml:space="preserve">(2S)-Naringenin;</t>
  </si>
  <si>
    <t xml:space="preserve">Volvox carteri f. nagariensis;</t>
  </si>
  <si>
    <t xml:space="preserve">Zea mays;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</si>
</sst>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5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Source Sans Pro"/>
      <family val="0"/>
      <charset val="1"/>
    </font>
    <font>
      <b val="true"/>
      <sz val="8"/>
      <color rgb="FF000000"/>
      <name val="Source Sans Pro"/>
      <family val="0"/>
      <charset val="1"/>
    </font>
    <font>
      <sz val="9"/>
      <color rgb="FF000000"/>
      <name val="Source Sans Pro"/>
      <family val="0"/>
      <charset val="1"/>
    </font>
    <font>
      <sz val="8"/>
      <color rgb="FF000000"/>
      <name val="Source Sans Pro"/>
      <family val="0"/>
      <charset val="1"/>
    </font>
    <font>
      <sz val="9"/>
      <color rgb="FF7D01CF"/>
      <name val="Source Sans Pro"/>
      <family val="0"/>
      <charset val="1"/>
    </font>
    <font>
      <sz val="9"/>
      <color rgb="FFFF0000"/>
      <name val="Source Sans Pro"/>
      <family val="0"/>
      <charset val="1"/>
    </font>
    <font>
      <sz val="11"/>
      <color rgb="FF000000"/>
      <name val="Source Sans Pro"/>
      <family val="0"/>
      <charset val="1"/>
    </font>
    <font>
      <u val="single"/>
      <sz val="9"/>
      <color rgb="FF1155CC"/>
      <name val="Source Sans Pro"/>
      <family val="0"/>
      <charset val="1"/>
    </font>
    <font>
      <u val="single"/>
      <sz val="9"/>
      <color rgb="FF0563C1"/>
      <name val="Source Sans Pro"/>
      <family val="0"/>
      <charset val="1"/>
    </font>
    <font>
      <b val="true"/>
      <sz val="14"/>
      <color rgb="FF000000"/>
      <name val="Source Sans Pro"/>
      <family val="0"/>
      <charset val="1"/>
    </font>
    <font>
      <b val="true"/>
      <u val="single"/>
      <sz val="14"/>
      <color rgb="FF1155CC"/>
      <name val="Source Sans Pro"/>
      <family val="0"/>
      <charset val="1"/>
    </font>
    <font>
      <b val="true"/>
      <sz val="9"/>
      <color rgb="FF000000"/>
      <name val="Source Sans Pro"/>
      <family val="0"/>
      <charset val="1"/>
    </font>
    <font>
      <u val="single"/>
      <sz val="8"/>
      <color rgb="FF1155CC"/>
      <name val="Source Sans Pro"/>
      <family val="0"/>
      <charset val="1"/>
    </font>
    <font>
      <sz val="8"/>
      <color rgb="FF000000"/>
      <name val="Calibri"/>
      <family val="0"/>
      <charset val="1"/>
    </font>
    <font>
      <u val="single"/>
      <sz val="8"/>
      <color rgb="FF0000FF"/>
      <name val="Source Sans Pro"/>
      <family val="0"/>
      <charset val="1"/>
    </font>
    <font>
      <i val="true"/>
      <sz val="8"/>
      <color rgb="FF000000"/>
      <name val="Source Sans Pro"/>
      <family val="0"/>
      <charset val="1"/>
    </font>
    <font>
      <i val="true"/>
      <sz val="9"/>
      <color rgb="FF000000"/>
      <name val="Source Sans Pro"/>
      <family val="0"/>
      <charset val="1"/>
    </font>
    <font>
      <sz val="11"/>
      <color rgb="FF000000"/>
      <name val="Calibri"/>
      <family val="0"/>
      <charset val="1"/>
    </font>
    <font>
      <sz val="8"/>
      <color rgb="FF222222"/>
      <name val="Source Sans Pro"/>
      <family val="0"/>
      <charset val="1"/>
    </font>
    <font>
      <b val="true"/>
      <sz val="20"/>
      <color rgb="FF000000"/>
      <name val="Roboto"/>
      <family val="2"/>
    </font>
    <font>
      <sz val="8"/>
      <color rgb="FFEFEFEF"/>
      <name val="Source Sans Pro"/>
      <family val="0"/>
      <charset val="1"/>
    </font>
    <font>
      <sz val="8"/>
      <color rgb="FFF3F3F3"/>
      <name val="Source Sans Pro"/>
      <family val="0"/>
      <charset val="1"/>
    </font>
    <font>
      <sz val="10"/>
      <color rgb="FF000000"/>
      <name val="Source Sans Pro"/>
      <family val="0"/>
      <charset val="1"/>
    </font>
    <font>
      <u val="single"/>
      <sz val="10"/>
      <color rgb="FF0000FF"/>
      <name val="Source Sans Pro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i val="true"/>
      <sz val="10"/>
      <color rgb="FF000000"/>
      <name val="Arial"/>
      <family val="2"/>
    </font>
    <font>
      <sz val="10"/>
      <color rgb="FF1A1A1A"/>
      <name val="Arial"/>
      <family val="2"/>
    </font>
    <font>
      <b val="true"/>
      <sz val="10"/>
      <color rgb="FF000000"/>
      <name val="Source Serif Pro"/>
      <family val="0"/>
      <charset val="1"/>
    </font>
    <font>
      <sz val="10"/>
      <color rgb="FF000000"/>
      <name val="Source Serif Pro"/>
      <family val="0"/>
      <charset val="1"/>
    </font>
    <font>
      <b val="true"/>
      <sz val="12"/>
      <color rgb="FF000000"/>
      <name val="Source Sans Pro"/>
      <family val="0"/>
      <charset val="1"/>
    </font>
    <font>
      <sz val="9"/>
      <color rgb="FFFFAF5B"/>
      <name val="Source Sans Pro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hivo"/>
      <family val="0"/>
      <charset val="1"/>
    </font>
    <font>
      <b val="true"/>
      <sz val="9"/>
      <color rgb="FF000000"/>
      <name val="Source Serif Pro"/>
      <family val="0"/>
      <charset val="1"/>
    </font>
    <font>
      <b val="true"/>
      <sz val="11"/>
      <color rgb="FF000000"/>
      <name val="Source Serif Pro"/>
      <family val="0"/>
      <charset val="1"/>
    </font>
    <font>
      <sz val="9"/>
      <color rgb="FF000000"/>
      <name val="Source Serif Pro"/>
      <family val="0"/>
      <charset val="1"/>
    </font>
    <font>
      <sz val="11"/>
      <color rgb="FF000000"/>
      <name val="Source Serif Pro"/>
      <family val="0"/>
      <charset val="1"/>
    </font>
    <font>
      <b val="true"/>
      <sz val="12"/>
      <color rgb="FF000000"/>
      <name val="Chivo"/>
      <family val="0"/>
      <charset val="1"/>
    </font>
    <font>
      <sz val="10"/>
      <color rgb="FF000000"/>
      <name val="Chivo"/>
      <family val="0"/>
      <charset val="1"/>
    </font>
    <font>
      <b val="true"/>
      <sz val="10"/>
      <color rgb="FF000000"/>
      <name val="Chivo"/>
      <family val="0"/>
      <charset val="1"/>
    </font>
    <font>
      <b val="true"/>
      <sz val="10"/>
      <color rgb="FF131313"/>
      <name val="Chivo"/>
      <family val="0"/>
      <charset val="1"/>
    </font>
    <font>
      <sz val="10"/>
      <color rgb="FF131313"/>
      <name val="Chivo"/>
      <family val="0"/>
      <charset val="1"/>
    </font>
    <font>
      <sz val="9"/>
      <color rgb="FF000000"/>
      <name val="Constantia"/>
      <family val="0"/>
      <charset val="1"/>
    </font>
    <font>
      <sz val="8"/>
      <color rgb="FF000000"/>
      <name val="Constantia"/>
      <family val="0"/>
      <charset val="1"/>
    </font>
    <font>
      <sz val="9"/>
      <color rgb="FF000000"/>
      <name val="Chivo"/>
      <family val="0"/>
      <charset val="1"/>
    </font>
    <font>
      <sz val="9"/>
      <color rgb="FF000000"/>
      <name val="Calibri"/>
      <family val="0"/>
      <charset val="1"/>
    </font>
  </fonts>
  <fills count="64">
    <fill>
      <patternFill patternType="none"/>
    </fill>
    <fill>
      <patternFill patternType="gray125"/>
    </fill>
    <fill>
      <patternFill patternType="solid">
        <fgColor rgb="FF000000"/>
        <bgColor rgb="FF032849"/>
      </patternFill>
    </fill>
    <fill>
      <patternFill patternType="mediumGray">
        <fgColor rgb="FF93C47D"/>
        <bgColor rgb="FFA0E115"/>
      </patternFill>
    </fill>
    <fill>
      <patternFill patternType="solid">
        <fgColor rgb="FFFF0000"/>
        <bgColor rgb="FFE80000"/>
      </patternFill>
    </fill>
    <fill>
      <patternFill patternType="darkGray">
        <fgColor rgb="FF009BE2"/>
        <bgColor rgb="FF0188CF"/>
      </patternFill>
    </fill>
    <fill>
      <patternFill patternType="solid">
        <fgColor rgb="FF213A12"/>
        <bgColor rgb="FF032849"/>
      </patternFill>
    </fill>
    <fill>
      <patternFill patternType="solid">
        <fgColor rgb="FFF87218"/>
        <bgColor rgb="FFFF771C"/>
      </patternFill>
    </fill>
    <fill>
      <patternFill patternType="solid">
        <fgColor rgb="FF7D01CF"/>
        <bgColor rgb="FF7915FF"/>
      </patternFill>
    </fill>
    <fill>
      <patternFill patternType="solid">
        <fgColor rgb="FF032849"/>
        <bgColor rgb="FF213A12"/>
      </patternFill>
    </fill>
    <fill>
      <patternFill patternType="solid">
        <fgColor rgb="FF810101"/>
        <bgColor rgb="FF990000"/>
      </patternFill>
    </fill>
    <fill>
      <patternFill patternType="solid">
        <fgColor rgb="FF2E6317"/>
        <bgColor rgb="FF213A12"/>
      </patternFill>
    </fill>
    <fill>
      <patternFill patternType="solid">
        <fgColor rgb="FFB9AEDC"/>
        <bgColor rgb="FF999999"/>
      </patternFill>
    </fill>
    <fill>
      <patternFill patternType="solid">
        <fgColor rgb="FF03B512"/>
        <bgColor rgb="FF0C961A"/>
      </patternFill>
    </fill>
    <fill>
      <patternFill patternType="solid">
        <fgColor rgb="FFF1C232"/>
        <bgColor rgb="FFFFC716"/>
      </patternFill>
    </fill>
    <fill>
      <patternFill patternType="mediumGray">
        <fgColor rgb="FF4CBCE6"/>
        <bgColor rgb="FF5EDAFD"/>
      </patternFill>
    </fill>
    <fill>
      <patternFill patternType="darkGray">
        <fgColor rgb="FF974DFF"/>
        <bgColor rgb="FF8D37FF"/>
      </patternFill>
    </fill>
    <fill>
      <patternFill patternType="solid">
        <fgColor rgb="FF2C93CA"/>
        <bgColor rgb="FF1F9DCB"/>
      </patternFill>
    </fill>
    <fill>
      <patternFill patternType="solid">
        <fgColor rgb="FF990000"/>
        <bgColor rgb="FF810101"/>
      </patternFill>
    </fill>
    <fill>
      <patternFill patternType="solid">
        <fgColor rgb="FFB80000"/>
        <bgColor rgb="FFCC0000"/>
      </patternFill>
    </fill>
    <fill>
      <patternFill patternType="solid">
        <fgColor rgb="FFCD0000"/>
        <bgColor rgb="FFCC0000"/>
      </patternFill>
    </fill>
    <fill>
      <patternFill patternType="solid">
        <fgColor rgb="FFE55C00"/>
        <bgColor rgb="FFFF6600"/>
      </patternFill>
    </fill>
    <fill>
      <patternFill patternType="solid">
        <fgColor rgb="FFFF6600"/>
        <bgColor rgb="FFF87218"/>
      </patternFill>
    </fill>
    <fill>
      <patternFill patternType="solid">
        <fgColor rgb="FFE80000"/>
        <bgColor rgb="FFFF0000"/>
      </patternFill>
    </fill>
    <fill>
      <patternFill patternType="solid">
        <fgColor rgb="FFBF9000"/>
        <bgColor rgb="FFD4A000"/>
      </patternFill>
    </fill>
    <fill>
      <patternFill patternType="solid">
        <fgColor rgb="FFD4A000"/>
        <bgColor rgb="FFBF9000"/>
      </patternFill>
    </fill>
    <fill>
      <patternFill patternType="darkGray">
        <fgColor rgb="FFF2B101"/>
        <bgColor rgb="FFD4A000"/>
      </patternFill>
    </fill>
    <fill>
      <patternFill patternType="darkGray">
        <fgColor rgb="FFF2B101"/>
        <bgColor rgb="FFFFC716"/>
      </patternFill>
    </fill>
    <fill>
      <patternFill patternType="solid">
        <fgColor rgb="FF0C961A"/>
        <bgColor rgb="FF03B512"/>
      </patternFill>
    </fill>
    <fill>
      <patternFill patternType="solid">
        <fgColor rgb="FF0188CF"/>
        <bgColor rgb="FF009BE2"/>
      </patternFill>
    </fill>
    <fill>
      <patternFill patternType="solid">
        <fgColor rgb="FF1F9DCB"/>
        <bgColor rgb="FF2C93CA"/>
      </patternFill>
    </fill>
    <fill>
      <patternFill patternType="solid">
        <fgColor rgb="FFFF2929"/>
        <bgColor rgb="FFFF463A"/>
      </patternFill>
    </fill>
    <fill>
      <patternFill patternType="solid">
        <fgColor rgb="FF7915FF"/>
        <bgColor rgb="FF862AFF"/>
      </patternFill>
    </fill>
    <fill>
      <patternFill patternType="solid">
        <fgColor rgb="FF862AFF"/>
        <bgColor rgb="FF8D37FF"/>
      </patternFill>
    </fill>
    <fill>
      <patternFill patternType="solid">
        <fgColor rgb="FFFF771C"/>
        <bgColor rgb="FFF87218"/>
      </patternFill>
    </fill>
    <fill>
      <patternFill patternType="solid">
        <fgColor rgb="FFFD8528"/>
        <bgColor rgb="FFFF771C"/>
      </patternFill>
    </fill>
    <fill>
      <patternFill patternType="solid">
        <fgColor rgb="FF3FA9D7"/>
        <bgColor rgb="FF4CBCE6"/>
      </patternFill>
    </fill>
    <fill>
      <patternFill patternType="solid">
        <fgColor rgb="FFFFC716"/>
        <bgColor rgb="FFF1C232"/>
      </patternFill>
    </fill>
    <fill>
      <patternFill patternType="darkGray">
        <fgColor rgb="FFFF463A"/>
        <bgColor rgb="FFFF2929"/>
      </patternFill>
    </fill>
    <fill>
      <patternFill patternType="solid">
        <fgColor rgb="FFFF463A"/>
        <bgColor rgb="FFFF2929"/>
      </patternFill>
    </fill>
    <fill>
      <patternFill patternType="solid">
        <fgColor rgb="FFFFDF76"/>
        <bgColor rgb="FFFFE593"/>
      </patternFill>
    </fill>
    <fill>
      <patternFill patternType="solid">
        <fgColor rgb="FF4CBCE6"/>
        <bgColor rgb="FF3FA9D7"/>
      </patternFill>
    </fill>
    <fill>
      <patternFill patternType="darkGray">
        <fgColor rgb="FF5EDAFD"/>
        <bgColor rgb="FF4CBCE6"/>
      </patternFill>
    </fill>
    <fill>
      <patternFill patternType="darkGray">
        <fgColor rgb="FF5EDAFD"/>
        <bgColor rgb="FF9CEBFF"/>
      </patternFill>
    </fill>
    <fill>
      <patternFill patternType="solid">
        <fgColor rgb="FF8D37FF"/>
        <bgColor rgb="FF862AFF"/>
      </patternFill>
    </fill>
    <fill>
      <patternFill patternType="darkGray">
        <fgColor rgb="FFFFC716"/>
        <bgColor rgb="FFF1C232"/>
      </patternFill>
    </fill>
    <fill>
      <patternFill patternType="darkGray">
        <fgColor rgb="FFFFDF76"/>
        <bgColor rgb="FFFFE593"/>
      </patternFill>
    </fill>
    <fill>
      <patternFill patternType="solid">
        <fgColor rgb="FFFFE593"/>
        <bgColor rgb="FFFFDF76"/>
      </patternFill>
    </fill>
    <fill>
      <patternFill patternType="solid">
        <fgColor rgb="FFFFEDB8"/>
        <bgColor rgb="FFFFE593"/>
      </patternFill>
    </fill>
    <fill>
      <patternFill patternType="darkGray">
        <fgColor rgb="FF974DFF"/>
        <bgColor rgb="FFAA76FE"/>
      </patternFill>
    </fill>
    <fill>
      <patternFill patternType="darkGray">
        <fgColor rgb="FFAA76FE"/>
        <bgColor rgb="FF974DFF"/>
      </patternFill>
    </fill>
    <fill>
      <patternFill patternType="darkGray">
        <fgColor rgb="FFAA76FE"/>
        <bgColor rgb="FFB9AEDC"/>
      </patternFill>
    </fill>
    <fill>
      <patternFill patternType="mediumGray">
        <fgColor rgb="FFDDD1F4"/>
        <bgColor rgb="FFB9AEDC"/>
      </patternFill>
    </fill>
    <fill>
      <patternFill patternType="solid">
        <fgColor rgb="FFDDD1F4"/>
        <bgColor rgb="FFD9D9D9"/>
      </patternFill>
    </fill>
    <fill>
      <patternFill patternType="solid">
        <fgColor rgb="FFAA76FE"/>
        <bgColor rgb="FF974DFF"/>
      </patternFill>
    </fill>
    <fill>
      <patternFill patternType="solid">
        <fgColor rgb="FF9CEBFF"/>
        <bgColor rgb="FFB7E0C6"/>
      </patternFill>
    </fill>
    <fill>
      <patternFill patternType="darkGray">
        <fgColor rgb="FF9CEBFF"/>
        <bgColor rgb="FFB7E0C6"/>
      </patternFill>
    </fill>
    <fill>
      <patternFill patternType="solid">
        <fgColor rgb="FF9CEBFF"/>
        <bgColor rgb="FFB7E0C6"/>
      </patternFill>
    </fill>
    <fill>
      <patternFill patternType="solid">
        <fgColor rgb="FFCC0000"/>
        <bgColor rgb="FFCD0000"/>
      </patternFill>
    </fill>
    <fill>
      <patternFill patternType="solid">
        <fgColor rgb="FFFD8528"/>
        <bgColor rgb="FFFF771C"/>
      </patternFill>
    </fill>
    <fill>
      <patternFill patternType="darkGray">
        <fgColor rgb="FFA0E115"/>
        <bgColor rgb="FF93C47D"/>
      </patternFill>
    </fill>
    <fill>
      <patternFill patternType="solid">
        <fgColor rgb="FFFFAF5B"/>
        <bgColor rgb="FFF1C232"/>
      </patternFill>
    </fill>
    <fill>
      <patternFill patternType="solid">
        <fgColor rgb="FFFFFFFF"/>
        <bgColor rgb="FFF3F3F3"/>
      </patternFill>
    </fill>
    <fill>
      <patternFill patternType="solid">
        <fgColor rgb="FFEBEFF1"/>
        <bgColor rgb="FFEFEFE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 diagonalUp="false" diagonalDown="false"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 diagonalUp="false" diagonalDown="false">
      <left/>
      <right style="thin">
        <color rgb="FFEFEFEF"/>
      </right>
      <top style="thin">
        <color rgb="FFEFEFEF"/>
      </top>
      <bottom style="thin">
        <color rgb="FFEFEFEF"/>
      </bottom>
      <diagonal/>
    </border>
    <border diagonalUp="false" diagonalDown="false">
      <left style="thin">
        <color rgb="FFF3F3F3"/>
      </left>
      <right style="thin">
        <color rgb="FFF3F3F3"/>
      </right>
      <top/>
      <bottom/>
      <diagonal/>
    </border>
    <border diagonalUp="false" diagonalDown="false">
      <left style="thin">
        <color rgb="FFF3F3F3"/>
      </left>
      <right/>
      <top style="thin">
        <color rgb="FFF3F3F3"/>
      </top>
      <bottom style="thin">
        <color rgb="FFF3F3F3"/>
      </bottom>
      <diagonal/>
    </border>
    <border diagonalUp="false" diagonalDown="false">
      <left/>
      <right style="thin">
        <color rgb="FFF3F3F3"/>
      </right>
      <top style="thin">
        <color rgb="FFF3F3F3"/>
      </top>
      <bottom style="thin">
        <color rgb="FFF3F3F3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n">
        <color rgb="FFDDD1F4"/>
      </left>
      <right style="thin">
        <color rgb="FFDDD1F4"/>
      </right>
      <top style="thin">
        <color rgb="FFDDD1F4"/>
      </top>
      <bottom style="thin">
        <color rgb="FFDDD1F4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1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1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7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1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1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1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2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2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2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2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2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1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3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3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3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2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2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2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2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2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3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2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2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2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2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7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3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3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3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3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3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3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3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2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3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3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37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3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5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4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1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1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5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5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5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7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6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6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5" fillId="6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4" fillId="17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6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6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6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3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3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6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6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6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3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6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6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17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4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9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9">
    <dxf>
      <font>
        <b val="1"/>
        <i val="1"/>
        <color rgb="FFEFEFEF"/>
      </font>
      <fill>
        <patternFill>
          <bgColor rgb="FF643B64"/>
        </patternFill>
      </fill>
    </dxf>
    <dxf>
      <font>
        <b val="1"/>
        <color rgb="FF000000"/>
      </font>
      <fill>
        <patternFill>
          <bgColor rgb="FFCC0000"/>
        </patternFill>
      </fill>
    </dxf>
    <dxf>
      <font>
        <b val="1"/>
        <color rgb="FF000000"/>
      </font>
      <fill>
        <patternFill>
          <bgColor rgb="FFFF6600"/>
        </patternFill>
      </fill>
    </dxf>
    <dxf>
      <font>
        <b val="1"/>
        <color rgb="FFCD0000"/>
        <u val="single"/>
      </font>
      <fill>
        <patternFill>
          <bgColor rgb="FFD9D9D9"/>
        </patternFill>
      </fill>
    </dxf>
    <dxf>
      <font>
        <b val="1"/>
        <color rgb="FF000000"/>
      </font>
      <fill>
        <patternFill>
          <bgColor rgb="FFF1C232"/>
        </patternFill>
      </fill>
    </dxf>
    <dxf>
      <font>
        <b val="1"/>
        <color rgb="FF000000"/>
      </font>
      <fill>
        <patternFill>
          <bgColor rgb="FF999999"/>
        </patternFill>
      </fill>
    </dxf>
    <dxf>
      <font>
        <b val="1"/>
        <color rgb="FF000000"/>
      </font>
      <fill>
        <patternFill>
          <bgColor rgb="FFA8E605"/>
        </patternFill>
      </fill>
    </dxf>
    <dxf>
      <font>
        <b val="1"/>
        <color rgb="FF000000"/>
      </font>
      <fill>
        <patternFill>
          <bgColor rgb="FF179933"/>
        </patternFill>
      </fill>
    </dxf>
    <dxf>
      <font>
        <b val="1"/>
        <color rgb="FF000000"/>
      </font>
      <fill>
        <patternFill>
          <bgColor rgb="FF1155CC"/>
        </patternFill>
      </fill>
    </dxf>
    <dxf>
      <font>
        <b val="1"/>
        <color rgb="FF000000"/>
      </font>
      <fill>
        <patternFill>
          <bgColor rgb="FF9749FF"/>
        </patternFill>
      </fill>
    </dxf>
    <dxf>
      <font>
        <b val="1"/>
        <color rgb="FFCC0000"/>
      </font>
      <fill>
        <patternFill>
          <bgColor rgb="FFFFFFFF"/>
        </patternFill>
      </fill>
    </dxf>
    <dxf>
      <font>
        <b val="1"/>
        <color rgb="FFE8B002"/>
      </font>
      <fill>
        <patternFill>
          <bgColor rgb="FFFFFFFF"/>
        </patternFill>
      </fill>
    </dxf>
    <dxf>
      <font>
        <color rgb="FFF3F3F3"/>
      </font>
      <fill>
        <patternFill>
          <bgColor rgb="FFF87218"/>
        </patternFill>
      </fill>
    </dxf>
    <dxf>
      <font>
        <color rgb="FFF3F3F3"/>
      </font>
      <fill>
        <patternFill>
          <bgColor rgb="FF0091C5"/>
        </patternFill>
      </fill>
    </dxf>
    <dxf>
      <font>
        <color rgb="FFF3F3F3"/>
      </font>
      <fill>
        <patternFill>
          <bgColor rgb="FF7D01CF"/>
        </patternFill>
      </fill>
    </dxf>
    <dxf>
      <font>
        <color rgb="FFF3F3F3"/>
      </font>
      <fill>
        <patternFill>
          <bgColor rgb="FF032849"/>
        </patternFill>
      </fill>
    </dxf>
    <dxf>
      <fill>
        <patternFill>
          <bgColor rgb="FF999999"/>
        </patternFill>
      </fill>
    </dxf>
    <dxf>
      <font>
        <color rgb="FFEFEFEF"/>
      </font>
      <fill>
        <patternFill>
          <bgColor rgb="FF1C3A0D"/>
        </patternFill>
      </fill>
    </dxf>
    <dxf>
      <font>
        <color rgb="FFF3F3F3"/>
      </font>
      <fill>
        <patternFill>
          <bgColor rgb="FF2E6317"/>
        </patternFill>
      </fill>
    </dxf>
    <dxf>
      <fill>
        <patternFill>
          <bgColor rgb="FFD9D2E9"/>
        </patternFill>
      </fill>
    </dxf>
    <dxf>
      <font>
        <color rgb="FFF3F3F3"/>
      </font>
      <fill>
        <patternFill>
          <bgColor rgb="FF810101"/>
        </patternFill>
      </fill>
    </dxf>
    <dxf>
      <fill>
        <patternFill>
          <bgColor rgb="FF4FBDE6"/>
        </patternFill>
      </fill>
    </dxf>
    <dxf>
      <font>
        <b val="1"/>
        <color rgb="FF990000"/>
      </font>
      <fill>
        <patternFill>
          <bgColor rgb="FFFFFFFF"/>
        </patternFill>
      </fill>
    </dxf>
    <dxf>
      <fill>
        <patternFill>
          <bgColor rgb="FFB6D7A8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B7E1CD"/>
        </patternFill>
      </fill>
    </dxf>
    <dxf>
      <fill>
        <patternFill>
          <bgColor rgb="FF93C47D"/>
        </patternFill>
      </fill>
    </dxf>
    <dxf>
      <font>
        <color rgb="FFEFEFEF"/>
      </font>
      <fill>
        <patternFill>
          <bgColor rgb="FFCC00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3B512"/>
      <rgbColor rgb="FF0000FF"/>
      <rgbColor rgb="FFF1C232"/>
      <rgbColor rgb="FFFF2929"/>
      <rgbColor rgb="FF5EDAFD"/>
      <rgbColor rgb="FF810101"/>
      <rgbColor rgb="FF0C961A"/>
      <rgbColor rgb="FFE80000"/>
      <rgbColor rgb="FFBF9000"/>
      <rgbColor rgb="FF7D01CF"/>
      <rgbColor rgb="FF0188CF"/>
      <rgbColor rgb="FFB9AEDC"/>
      <rgbColor rgb="FF93C47D"/>
      <rgbColor rgb="FFAA76FE"/>
      <rgbColor rgb="FF8D37FF"/>
      <rgbColor rgb="FFFFEDB8"/>
      <rgbColor rgb="FFEBEFF1"/>
      <rgbColor rgb="FFCC0000"/>
      <rgbColor rgb="FFFD8528"/>
      <rgbColor rgb="FF0C57CB"/>
      <rgbColor rgb="FFDDD1F4"/>
      <rgbColor rgb="FFF87218"/>
      <rgbColor rgb="FFFF463A"/>
      <rgbColor rgb="FFD4A000"/>
      <rgbColor rgb="FFF3F3F3"/>
      <rgbColor rgb="FF7915FF"/>
      <rgbColor rgb="FF990000"/>
      <rgbColor rgb="FF1F9DCB"/>
      <rgbColor rgb="FFFF771C"/>
      <rgbColor rgb="FF009BE2"/>
      <rgbColor rgb="FFEFEFEF"/>
      <rgbColor rgb="FFB7E0C6"/>
      <rgbColor rgb="FFFFE593"/>
      <rgbColor rgb="FF9CEBFF"/>
      <rgbColor rgb="FFFFAF5B"/>
      <rgbColor rgb="FFD9D9D9"/>
      <rgbColor rgb="FFFFDF76"/>
      <rgbColor rgb="FF3FA9D7"/>
      <rgbColor rgb="FF4CBCE6"/>
      <rgbColor rgb="FFA0E115"/>
      <rgbColor rgb="FFFFC716"/>
      <rgbColor rgb="FFF2B101"/>
      <rgbColor rgb="FFFF6600"/>
      <rgbColor rgb="FF974DFF"/>
      <rgbColor rgb="FF999999"/>
      <rgbColor rgb="FF032849"/>
      <rgbColor rgb="FF2C93CA"/>
      <rgbColor rgb="FFE55C00"/>
      <rgbColor rgb="FF213A12"/>
      <rgbColor rgb="FFB80000"/>
      <rgbColor rgb="FF862AFF"/>
      <rgbColor rgb="FFCD0000"/>
      <rgbColor rgb="FF2E631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Roboto"/>
                <a:ea typeface="Calibri"/>
              </a:defRPr>
            </a:pPr>
            <a:r>
              <a:rPr b="1" sz="2000" spc="-1" strike="noStrike">
                <a:solidFill>
                  <a:srgbClr val="000000"/>
                </a:solidFill>
                <a:latin typeface="Roboto"/>
                <a:ea typeface="Calibri"/>
              </a:rPr>
              <a:t>Plants by Type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1a1a1a"/>
              </a:solidFill>
              <a:latin typeface="Roboto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Calibri"/>
              </a:rPr>
              <a:t>Percentage of Flavonoid Matches by Database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cc0000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e33"/>
              </a:solidFill>
              <a:ln w="0">
                <a:noFill/>
              </a:ln>
            </c:spPr>
          </c:dPt>
          <c:dPt>
            <c:idx val="2"/>
            <c:spPr>
              <a:solidFill>
                <a:srgbClr val="e69138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1c23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a8e605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99414"/>
              </a:solidFill>
              <a:ln w="0">
                <a:noFill/>
              </a:ln>
            </c:spPr>
          </c:dPt>
          <c:dPt>
            <c:idx val="6"/>
            <c:spPr>
              <a:solidFill>
                <a:srgbClr val="8cb9e2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ECNums!$B$2:$B$7</c:f>
              <c:strCache>
                <c:ptCount val="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</c:strCache>
            </c:strRef>
          </c:cat>
          <c:val>
            <c:numRef>
              <c:f>ECNums!$L$2:$L$8</c:f>
              <c:numCache>
                <c:formatCode>General</c:formatCode>
                <c:ptCount val="7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Calibri"/>
              </a:rPr>
              <a:t>Number of Missing Plants by Database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ECNums!$O$1:$O$1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cat>
            <c:strRef>
              <c:f>ECNums!$B$2:$B$6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ECNums!$O$2:$O$6</c:f>
              <c:numCache>
                <c:formatCode>General</c:formatCode>
                <c:ptCount val="0"/>
              </c:numCache>
            </c:numRef>
          </c:val>
        </c:ser>
        <c:gapWidth val="150"/>
        <c:overlap val="0"/>
        <c:axId val="53291521"/>
        <c:axId val="66745092"/>
      </c:barChart>
      <c:catAx>
        <c:axId val="53291521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</a:p>
        </c:txPr>
        <c:crossAx val="66745092"/>
        <c:crosses val="autoZero"/>
        <c:auto val="1"/>
        <c:lblAlgn val="ctr"/>
        <c:lblOffset val="100"/>
        <c:noMultiLvlLbl val="0"/>
      </c:catAx>
      <c:valAx>
        <c:axId val="6674509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1" sz="1000" spc="-1" strike="noStrike">
                    <a:solidFill>
                      <a:srgbClr val="000000"/>
                    </a:solidFill>
                    <a:latin typeface="Arial"/>
                    <a:ea typeface="Calibri"/>
                  </a:defRPr>
                </a:pPr>
                <a:r>
                  <a:rPr b="0" i="1" sz="1000" spc="-1" strike="noStrike">
                    <a:solidFill>
                      <a:srgbClr val="000000"/>
                    </a:solidFill>
                    <a:latin typeface="Arial"/>
                    <a:ea typeface="Calibri"/>
                  </a:rPr>
                  <a:t>Number of Missing Plants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</a:p>
        </c:txPr>
        <c:crossAx val="53291521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40</xdr:col>
      <xdr:colOff>561960</xdr:colOff>
      <xdr:row>3</xdr:row>
      <xdr:rowOff>133200</xdr:rowOff>
    </xdr:from>
    <xdr:to>
      <xdr:col>47</xdr:col>
      <xdr:colOff>633960</xdr:colOff>
      <xdr:row>21</xdr:row>
      <xdr:rowOff>17640</xdr:rowOff>
    </xdr:to>
    <xdr:graphicFrame>
      <xdr:nvGraphicFramePr>
        <xdr:cNvPr id="0" name="Chart 1"/>
        <xdr:cNvGraphicFramePr/>
      </xdr:nvGraphicFramePr>
      <xdr:xfrm>
        <a:off x="23506200" y="599760"/>
        <a:ext cx="5070240" cy="314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171360</xdr:rowOff>
    </xdr:from>
    <xdr:to>
      <xdr:col>5</xdr:col>
      <xdr:colOff>231120</xdr:colOff>
      <xdr:row>27</xdr:row>
      <xdr:rowOff>170280</xdr:rowOff>
    </xdr:to>
    <xdr:graphicFrame>
      <xdr:nvGraphicFramePr>
        <xdr:cNvPr id="1" name="Chart 2"/>
        <xdr:cNvGraphicFramePr/>
      </xdr:nvGraphicFramePr>
      <xdr:xfrm>
        <a:off x="0" y="2266560"/>
        <a:ext cx="4912920" cy="304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9360</xdr:colOff>
      <xdr:row>11</xdr:row>
      <xdr:rowOff>171360</xdr:rowOff>
    </xdr:from>
    <xdr:to>
      <xdr:col>14</xdr:col>
      <xdr:colOff>146520</xdr:colOff>
      <xdr:row>28</xdr:row>
      <xdr:rowOff>113040</xdr:rowOff>
    </xdr:to>
    <xdr:graphicFrame>
      <xdr:nvGraphicFramePr>
        <xdr:cNvPr id="2" name="Chart 3_0"/>
        <xdr:cNvGraphicFramePr/>
      </xdr:nvGraphicFramePr>
      <xdr:xfrm>
        <a:off x="6450480" y="2266560"/>
        <a:ext cx="5209200" cy="318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2" displayName="Table_2" ref="AQ2:AT108" headerRowCount="1" totalsRowCount="0" totalsRowShown="0">
  <tableColumns count="4">
    <tableColumn id="1" name="Common"/>
    <tableColumn id="2" name="Genus"/>
    <tableColumn id="3" name="Species"/>
    <tableColumn id="4" name="in NAPRALERT"/>
  </tableColumns>
</table>
</file>

<file path=xl/tables/table2.xml><?xml version="1.0" encoding="utf-8"?>
<table xmlns="http://schemas.openxmlformats.org/spreadsheetml/2006/main" id="2" name="Table_3" displayName="Table_3" ref="A1:A1000" headerRowCount="1" totalsRowCount="0" totalsRowShown="0">
  <tableColumns count="1">
    <tableColumn id="1" name="Pasted values from column B to allow text wrapping &amp; better readabilit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s?k=mandarin+orange+citrus+clementine+seeds&amp;rh=n%3A2972638011%2Cn%3A3564019011&amp;dc&amp;qid=1596301855&amp;rnid=2941120011&amp;ref=sr_nr_n_2" TargetMode="External"/><Relationship Id="rId2" Type="http://schemas.openxmlformats.org/officeDocument/2006/relationships/hyperlink" Target="https://www.amazon.com/s?k=Gossypium+arboreum+tree+cotton&amp;ref=nb_sb_noss" TargetMode="External"/><Relationship Id="rId3" Type="http://schemas.openxmlformats.org/officeDocument/2006/relationships/hyperlink" Target="https://www.amazon.com/s?k=Jatropha+curcas+barbados+nut&amp;ref=nb_sb_noss" TargetMode="External"/><Relationship Id="rId4" Type="http://schemas.openxmlformats.org/officeDocument/2006/relationships/hyperlink" Target="https://www.amazon.com/Outsidepride-Lotus-corniculatus-Birdsfoot-Trefoil/dp/B0721PC2KW" TargetMode="External"/><Relationship Id="rId5" Type="http://schemas.openxmlformats.org/officeDocument/2006/relationships/hyperlink" Target="https://www.amazon.com/Bonsai-Flower-Finest-Aquatic-Features/dp/B07Z615DKW/" TargetMode="External"/><Relationship Id="rId6" Type="http://schemas.openxmlformats.org/officeDocument/2006/relationships/hyperlink" Target="https://strictlymedicinalseeds.com/product/tobacco-coyote-nicotiana-attenuata-packet-of-100-seeds-organic/" TargetMode="External"/><Relationship Id="rId7" Type="http://schemas.openxmlformats.org/officeDocument/2006/relationships/hyperlink" Target="https://pubchem.ncbi.nlm.nih.gov/pathway/PlantCyc:ORYZA_PWY-7188" TargetMode="External"/><Relationship Id="rId8" Type="http://schemas.openxmlformats.org/officeDocument/2006/relationships/hyperlink" Target="https://pubchem.ncbi.nlm.nih.gov/pathway/PlantCyc:ORYZA_PWY-7188" TargetMode="External"/><Relationship Id="rId9" Type="http://schemas.openxmlformats.org/officeDocument/2006/relationships/hyperlink" Target="https://www.amazon.com/Seed-Needs-Single-Papaver-Somniferum/dp/B003TJKMKW/" TargetMode="External"/><Relationship Id="rId10" Type="http://schemas.openxmlformats.org/officeDocument/2006/relationships/hyperlink" Target="https://www.healthwisdom.shop/products/buy-populus-euphratica-tree-seeds-200pcs-plant-desert-tree-populus-euphratica-for-hu-yang" TargetMode="External"/><Relationship Id="rId1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rs.usda.gov/ARSUserFiles/80400535/Data/Flav/Flav3.3.pdf" TargetMode="External"/><Relationship Id="rId2" Type="http://schemas.openxmlformats.org/officeDocument/2006/relationships/hyperlink" Target="http://bidd.group/NPASS/index.php" TargetMode="External"/><Relationship Id="rId3" Type="http://schemas.openxmlformats.org/officeDocument/2006/relationships/hyperlink" Target="https://www.microbiomeprescription.com/Library/Flavonoids" TargetMode="External"/><Relationship Id="rId4" Type="http://schemas.openxmlformats.org/officeDocument/2006/relationships/hyperlink" Target="https://cb.imsc.res.in/imppat/home" TargetMode="External"/><Relationship Id="rId5" Type="http://schemas.openxmlformats.org/officeDocument/2006/relationships/hyperlink" Target="https://sci-hub.se/https://onlinelibrary.wiley.com/doi/abs/10.1002/ptr.6612" TargetMode="External"/><Relationship Id="rId6" Type="http://schemas.openxmlformats.org/officeDocument/2006/relationships/hyperlink" Target="https://sci-hub.se/10.1016/j.foodchem.2009.04.051" TargetMode="External"/><Relationship Id="rId7" Type="http://schemas.openxmlformats.org/officeDocument/2006/relationships/hyperlink" Target="https://sci-hub.se/10.1007/s12041-015-0559-0" TargetMode="External"/><Relationship Id="rId8" Type="http://schemas.openxmlformats.org/officeDocument/2006/relationships/hyperlink" Target="https://www.mdpi.com/1420-3049/24/21/3814/htm" TargetMode="External"/><Relationship Id="rId9" Type="http://schemas.openxmlformats.org/officeDocument/2006/relationships/hyperlink" Target="https://www.mdpi.com/1422-0067/17/6/835/htm" TargetMode="External"/><Relationship Id="rId10" Type="http://schemas.openxmlformats.org/officeDocument/2006/relationships/hyperlink" Target="https://www.mdpi.com/1420-3049/24/21/3814/htm" TargetMode="External"/><Relationship Id="rId11" Type="http://schemas.openxmlformats.org/officeDocument/2006/relationships/hyperlink" Target="https://www.mdpi.com/1420-3049/24/21/3814/htm" TargetMode="External"/><Relationship Id="rId12" Type="http://schemas.openxmlformats.org/officeDocument/2006/relationships/hyperlink" Target="https://sci-hub.se/10.3390/ijms18112331" TargetMode="External"/><Relationship Id="rId13" Type="http://schemas.openxmlformats.org/officeDocument/2006/relationships/hyperlink" Target="https://sci-hub.se/10.1007/s11240-019-01679-3" TargetMode="External"/><Relationship Id="rId14" Type="http://schemas.openxmlformats.org/officeDocument/2006/relationships/hyperlink" Target="https://www.mdpi.com/1420-3049/24/21/3814/htm" TargetMode="External"/><Relationship Id="rId15" Type="http://schemas.openxmlformats.org/officeDocument/2006/relationships/hyperlink" Target="https://sci-hub.se/10.1021/jf000513p" TargetMode="External"/><Relationship Id="rId16" Type="http://schemas.openxmlformats.org/officeDocument/2006/relationships/hyperlink" Target="https://www.mdpi.com/1420-3049/24/21/3814/htm" TargetMode="External"/><Relationship Id="rId17" Type="http://schemas.openxmlformats.org/officeDocument/2006/relationships/hyperlink" Target="https://sci-hub.se/10.1016/j.foodchem.2009.04.051" TargetMode="External"/><Relationship Id="rId18" Type="http://schemas.openxmlformats.org/officeDocument/2006/relationships/hyperlink" Target="https://sci-hub.se/10.1365/s10337-009-1329-z" TargetMode="External"/><Relationship Id="rId19" Type="http://schemas.openxmlformats.org/officeDocument/2006/relationships/hyperlink" Target="https://sci-hub.se/10.1021/jf903619v" TargetMode="External"/><Relationship Id="rId20" Type="http://schemas.openxmlformats.org/officeDocument/2006/relationships/hyperlink" Target="https://www.mdpi.com/1420-3049/24/21/3814/htm" TargetMode="External"/><Relationship Id="rId21" Type="http://schemas.openxmlformats.org/officeDocument/2006/relationships/hyperlink" Target="https://sci-hub.se/10.1016/j.foodchem.2016.10.117" TargetMode="External"/><Relationship Id="rId22" Type="http://schemas.openxmlformats.org/officeDocument/2006/relationships/hyperlink" Target="https://sci-hub.se/10.1016/j.foodchem.2015.12.025" TargetMode="External"/><Relationship Id="rId23" Type="http://schemas.openxmlformats.org/officeDocument/2006/relationships/hyperlink" Target="https://www.mdpi.com/1420-3049/24/21/3814/htm" TargetMode="External"/><Relationship Id="rId24" Type="http://schemas.openxmlformats.org/officeDocument/2006/relationships/hyperlink" Target="https://sci-hub.se/10.3390/ijms18112331" TargetMode="External"/><Relationship Id="rId25" Type="http://schemas.openxmlformats.org/officeDocument/2006/relationships/hyperlink" Target="https://www.mdpi.com/1420-3049/24/21/3814/htm" TargetMode="External"/><Relationship Id="rId26" Type="http://schemas.openxmlformats.org/officeDocument/2006/relationships/hyperlink" Target="https://pubs.acs.org/doi/full/10.1021/acs.jafc.7b01897" TargetMode="External"/><Relationship Id="rId27" Type="http://schemas.openxmlformats.org/officeDocument/2006/relationships/hyperlink" Target="http://apjcn.nhri.org.tw/server../APJCN/17/s1/275.pdf" TargetMode="External"/><Relationship Id="rId28" Type="http://schemas.openxmlformats.org/officeDocument/2006/relationships/hyperlink" Target="https://sci-hub.se/10.1155/2015/541591" TargetMode="External"/><Relationship Id="rId29" Type="http://schemas.openxmlformats.org/officeDocument/2006/relationships/hyperlink" Target="https://www.mdpi.com/1420-3049/24/21/3814/htm" TargetMode="External"/><Relationship Id="rId30" Type="http://schemas.openxmlformats.org/officeDocument/2006/relationships/hyperlink" Target="https://sci-hub.se/10.3390/plants6040043" TargetMode="External"/><Relationship Id="rId31" Type="http://schemas.openxmlformats.org/officeDocument/2006/relationships/hyperlink" Target="https://sci-hub.se/10.1016/j.jff.2014.08.013" TargetMode="External"/><Relationship Id="rId32" Type="http://schemas.openxmlformats.org/officeDocument/2006/relationships/hyperlink" Target="https://sci-hub.se/https://link.springer.com/article/10.1007%252Fs11130-010-0156-6" TargetMode="External"/><Relationship Id="rId33" Type="http://schemas.openxmlformats.org/officeDocument/2006/relationships/hyperlink" Target="https://sci-hub.se/10.7717/peerj.5331" TargetMode="External"/><Relationship Id="rId34" Type="http://schemas.openxmlformats.org/officeDocument/2006/relationships/hyperlink" Target="https://sci-hub.se/10.1021/jf100236v" TargetMode="External"/><Relationship Id="rId35" Type="http://schemas.openxmlformats.org/officeDocument/2006/relationships/hyperlink" Target="https://sci-hub.se/10.3390/ijms18112331" TargetMode="External"/><Relationship Id="rId36" Type="http://schemas.openxmlformats.org/officeDocument/2006/relationships/hyperlink" Target="https://sci-hub.se/10.1016/j.chroma.2010.07.020" TargetMode="External"/><Relationship Id="rId37" Type="http://schemas.openxmlformats.org/officeDocument/2006/relationships/hyperlink" Target="https://sci-hub.se/https://link.springer.com/article/10.1007/s10600-012-0232-2" TargetMode="External"/><Relationship Id="rId38" Type="http://schemas.openxmlformats.org/officeDocument/2006/relationships/hyperlink" Target="https://sci-hub.se/10.1016/j.jff.2014.08.013" TargetMode="External"/><Relationship Id="rId39" Type="http://schemas.openxmlformats.org/officeDocument/2006/relationships/hyperlink" Target="https://sci-hub.se/https://link.springer.com/article/10.1007/s10600-012-0232-2" TargetMode="External"/><Relationship Id="rId40" Type="http://schemas.openxmlformats.org/officeDocument/2006/relationships/hyperlink" Target="https://sci-hub.se/10.1016/j.foodchem.2009.04.051" TargetMode="External"/><Relationship Id="rId41" Type="http://schemas.openxmlformats.org/officeDocument/2006/relationships/hyperlink" Target="https://sci-hub.se/10.1016/j.fshw.2017.11.002" TargetMode="External"/><Relationship Id="rId42" Type="http://schemas.openxmlformats.org/officeDocument/2006/relationships/hyperlink" Target="https://sci-hub.se/10.1186/1475-2859-11-155" TargetMode="External"/><Relationship Id="rId43" Type="http://schemas.openxmlformats.org/officeDocument/2006/relationships/hyperlink" Target="https://sci-hub.se/10.1016/j.foodchem.2018.04.073" TargetMode="External"/><Relationship Id="rId44" Type="http://schemas.openxmlformats.org/officeDocument/2006/relationships/hyperlink" Target="https://sci-hub.se/10.1365/s10337-009-1329-z" TargetMode="External"/><Relationship Id="rId45" Type="http://schemas.openxmlformats.org/officeDocument/2006/relationships/hyperlink" Target="https://sci-hub.se/10.1021/jf903619v" TargetMode="External"/><Relationship Id="rId46" Type="http://schemas.openxmlformats.org/officeDocument/2006/relationships/hyperlink" Target="https://sci-hub.se/10.1016/j.foodchem.2015.12.025" TargetMode="External"/><Relationship Id="rId47" Type="http://schemas.openxmlformats.org/officeDocument/2006/relationships/hyperlink" Target="https://sci-hub.se/10.1016/j.jfca.2018.03.005" TargetMode="External"/><Relationship Id="rId48" Type="http://schemas.openxmlformats.org/officeDocument/2006/relationships/hyperlink" Target="https://sci-hub.se/https://link.springer.com/article/10.1007%252Fs11130-010-0156-6" TargetMode="External"/><Relationship Id="rId49" Type="http://schemas.openxmlformats.org/officeDocument/2006/relationships/hyperlink" Target="https://sci-hub.se/10.3390/ijms18112331" TargetMode="External"/><Relationship Id="rId50" Type="http://schemas.openxmlformats.org/officeDocument/2006/relationships/hyperlink" Target="https://sci-hub.se/10.1021/jf903619v" TargetMode="External"/><Relationship Id="rId51" Type="http://schemas.openxmlformats.org/officeDocument/2006/relationships/hyperlink" Target="https://sci-hub.se/10.3390/plants6040043" TargetMode="External"/><Relationship Id="rId52" Type="http://schemas.openxmlformats.org/officeDocument/2006/relationships/hyperlink" Target="https://sci-hub.se/10.1016/j.jfca.2010.02.008" TargetMode="External"/><Relationship Id="rId53" Type="http://schemas.openxmlformats.org/officeDocument/2006/relationships/hyperlink" Target="https://sci-hub.se/10.3390/plants6040043" TargetMode="External"/><Relationship Id="rId54" Type="http://schemas.openxmlformats.org/officeDocument/2006/relationships/hyperlink" Target="https://sci-hub.se/10.1016/j.foodchem.2009.04.051" TargetMode="External"/><Relationship Id="rId55" Type="http://schemas.openxmlformats.org/officeDocument/2006/relationships/hyperlink" Target="https://sci-hub.se/10.1021/acs.jafc.5b02086" TargetMode="External"/><Relationship Id="rId56" Type="http://schemas.openxmlformats.org/officeDocument/2006/relationships/hyperlink" Target="https://sci-hub.se/10.1016/j.phytol.2012.12.001" TargetMode="External"/><Relationship Id="rId57" Type="http://schemas.openxmlformats.org/officeDocument/2006/relationships/hyperlink" Target="http://apjcn.nhri.org.tw/server../APJCN/17/s1/275.pdf" TargetMode="External"/><Relationship Id="rId58" Type="http://schemas.openxmlformats.org/officeDocument/2006/relationships/hyperlink" Target="https://sci-hub.se/10.1155/2015/541591" TargetMode="External"/><Relationship Id="rId59" Type="http://schemas.openxmlformats.org/officeDocument/2006/relationships/hyperlink" Target="https://sci-hub.se/10.3390/plants6040043" TargetMode="External"/><Relationship Id="rId60" Type="http://schemas.openxmlformats.org/officeDocument/2006/relationships/hyperlink" Target="https://sci-hub.se/https://www.sciencedirect.com/science/article/abs/pii/S0168945217301863" TargetMode="External"/><Relationship Id="rId61" Type="http://schemas.openxmlformats.org/officeDocument/2006/relationships/hyperlink" Target="https://sci-hub.se/https://www.sciencedirect.com/science/article/abs/pii/S0031942200862998" TargetMode="External"/><Relationship Id="rId62" Type="http://schemas.openxmlformats.org/officeDocument/2006/relationships/hyperlink" Target="https://sci-hub.se/10.1016/j.jff.2014.08.013" TargetMode="External"/><Relationship Id="rId63" Type="http://schemas.openxmlformats.org/officeDocument/2006/relationships/hyperlink" Target="https://sci-hub.se/10.7717/peerj.5331" TargetMode="External"/><Relationship Id="rId64" Type="http://schemas.openxmlformats.org/officeDocument/2006/relationships/hyperlink" Target="https://sci-hub.se/10.1007/s11240-019-01679-3" TargetMode="External"/><Relationship Id="rId65" Type="http://schemas.openxmlformats.org/officeDocument/2006/relationships/hyperlink" Target="https://sci-hub.se/10.1021/acs.jafc.5b02086" TargetMode="External"/><Relationship Id="rId66" Type="http://schemas.openxmlformats.org/officeDocument/2006/relationships/hyperlink" Target="https://www.mdpi.com/1422-0067/17/6/835/htm" TargetMode="External"/><Relationship Id="rId67" Type="http://schemas.openxmlformats.org/officeDocument/2006/relationships/hyperlink" Target="https://sci-hub.se/10.1016/j.jff.2017.11.041" TargetMode="External"/><Relationship Id="rId68" Type="http://schemas.openxmlformats.org/officeDocument/2006/relationships/hyperlink" Target="https://sci-hub.se/10.1016/j.febslet.2009.05.006" TargetMode="External"/><Relationship Id="rId69" Type="http://schemas.openxmlformats.org/officeDocument/2006/relationships/hyperlink" Target="https://sci-hub.se/10.3390/ijms18112331" TargetMode="External"/><Relationship Id="rId70" Type="http://schemas.openxmlformats.org/officeDocument/2006/relationships/hyperlink" Target="https://sci-hub.se/10.1016/j.foodchem.2015.12.025" TargetMode="External"/><Relationship Id="rId71" Type="http://schemas.openxmlformats.org/officeDocument/2006/relationships/hyperlink" Target="https://sci-hub.se/10.3390/ijms18112331" TargetMode="External"/><Relationship Id="rId72" Type="http://schemas.openxmlformats.org/officeDocument/2006/relationships/hyperlink" Target="https://sci-hub.se/10.1016/j.foodchem.2015.12.025" TargetMode="External"/><Relationship Id="rId73" Type="http://schemas.openxmlformats.org/officeDocument/2006/relationships/hyperlink" Target="https://sci-hub.se/10.1016/j.jfca.2018.03.005" TargetMode="External"/><Relationship Id="rId74" Type="http://schemas.openxmlformats.org/officeDocument/2006/relationships/hyperlink" Target="https://sci-hub.se/10.1016/j.foodchem.2014.10.012" TargetMode="External"/><Relationship Id="rId75" Type="http://schemas.openxmlformats.org/officeDocument/2006/relationships/hyperlink" Target="https://sci-hub.se/https://link.springer.com/article/10.1007/s10600-012-0232-2" TargetMode="External"/><Relationship Id="rId76" Type="http://schemas.openxmlformats.org/officeDocument/2006/relationships/hyperlink" Target="https://sci-hub.se/10.1021/acs.jafc.5b02086" TargetMode="External"/><Relationship Id="rId77" Type="http://schemas.openxmlformats.org/officeDocument/2006/relationships/hyperlink" Target="https://sci-hub.se/10.1016/j.phytol.2012.12.001" TargetMode="External"/><Relationship Id="rId78" Type="http://schemas.openxmlformats.org/officeDocument/2006/relationships/hyperlink" Target="https://www.japsonline.com/admin/php/uploads/1988_pdf.pdf" TargetMode="External"/><Relationship Id="rId79" Type="http://schemas.openxmlformats.org/officeDocument/2006/relationships/hyperlink" Target="https://sci-hub.se/10.1016/j.foodchem.2016.10.117" TargetMode="External"/><Relationship Id="rId80" Type="http://schemas.openxmlformats.org/officeDocument/2006/relationships/hyperlink" Target="https://sci-hub.se/https://www.sciencedirect.com/science/article/abs/pii/S0308814611012908" TargetMode="External"/><Relationship Id="rId81" Type="http://schemas.openxmlformats.org/officeDocument/2006/relationships/hyperlink" Target="https://sci-hub.se/10.1007/s11240-019-01679-3" TargetMode="External"/><Relationship Id="rId82" Type="http://schemas.openxmlformats.org/officeDocument/2006/relationships/hyperlink" Target="https://sci-hub.se/10.1016/j.jff.2014.08.013" TargetMode="External"/><Relationship Id="rId83" Type="http://schemas.openxmlformats.org/officeDocument/2006/relationships/hyperlink" Target="https://sci-hub.se/10.1016/j.jchromb.2013.08.034" TargetMode="External"/><Relationship Id="rId84" Type="http://schemas.openxmlformats.org/officeDocument/2006/relationships/hyperlink" Target="https://sci-hub.se/10.1016/j.fshw.2017.11.002" TargetMode="External"/><Relationship Id="rId85" Type="http://schemas.openxmlformats.org/officeDocument/2006/relationships/hyperlink" Target="http://apjcn.nhri.org.tw/server../APJCN/17/s1/275.pdf" TargetMode="External"/><Relationship Id="rId86" Type="http://schemas.openxmlformats.org/officeDocument/2006/relationships/hyperlink" Target="https://sci-hub.se/10.7717/peerj.5331" TargetMode="External"/><Relationship Id="rId87" Type="http://schemas.openxmlformats.org/officeDocument/2006/relationships/hyperlink" Target="https://sci-hub.se/10.1016/j.jpba.2018.11.029" TargetMode="External"/><Relationship Id="rId88" Type="http://schemas.openxmlformats.org/officeDocument/2006/relationships/hyperlink" Target="https://sci-hub.se/10.1016/j.foodchem.2014.10.012" TargetMode="External"/><Relationship Id="rId89" Type="http://schemas.openxmlformats.org/officeDocument/2006/relationships/hyperlink" Target="https://sci-hub.se/https://www.sciencedirect.com/science/article/abs/pii/S0308814611012908" TargetMode="External"/><Relationship Id="rId90" Type="http://schemas.openxmlformats.org/officeDocument/2006/relationships/hyperlink" Target="https://sci-hub.se/10.1155/2015/541591" TargetMode="External"/><Relationship Id="rId91" Type="http://schemas.openxmlformats.org/officeDocument/2006/relationships/hyperlink" Target="https://sci-hub.se/10.1155/2015/541591" TargetMode="External"/><Relationship Id="rId92" Type="http://schemas.openxmlformats.org/officeDocument/2006/relationships/hyperlink" Target="https://sci-hub.se/10.1016/j.jff.2011.02.002" TargetMode="External"/><Relationship Id="rId93" Type="http://schemas.openxmlformats.org/officeDocument/2006/relationships/hyperlink" Target="https://sci-hub.se/10.1021/jf000549h" TargetMode="External"/><Relationship Id="rId94" Type="http://schemas.openxmlformats.org/officeDocument/2006/relationships/hyperlink" Target="https://sci-hub.se/10.1021/jf101504v" TargetMode="External"/><Relationship Id="rId95" Type="http://schemas.openxmlformats.org/officeDocument/2006/relationships/hyperlink" Target="https://sci-hub.se/10.3390/plants6040043" TargetMode="External"/><Relationship Id="rId96" Type="http://schemas.openxmlformats.org/officeDocument/2006/relationships/hyperlink" Target="https://www.japsonline.com/admin/php/uploads/1988_pdf.pdf" TargetMode="External"/><Relationship Id="rId97" Type="http://schemas.openxmlformats.org/officeDocument/2006/relationships/hyperlink" Target="https://sci-hub.se/10.1016/j.chroma.2015.08.033" TargetMode="External"/><Relationship Id="rId98" Type="http://schemas.openxmlformats.org/officeDocument/2006/relationships/hyperlink" Target="https://sci-hub.se/10.1016/j.foodchem.2016.10.117" TargetMode="External"/><Relationship Id="rId99" Type="http://schemas.openxmlformats.org/officeDocument/2006/relationships/hyperlink" Target="https://sci-hub.se/https://www.sciencedirect.com/science/article/abs/pii/S0308814609011662" TargetMode="External"/><Relationship Id="rId100" Type="http://schemas.openxmlformats.org/officeDocument/2006/relationships/hyperlink" Target="https://sci-hub.se/10.1186/s40064-015-0906-x" TargetMode="External"/><Relationship Id="rId101" Type="http://schemas.openxmlformats.org/officeDocument/2006/relationships/hyperlink" Target="https://sci-hub.se/10.1016/j.jff.2017.11.041" TargetMode="External"/><Relationship Id="rId102" Type="http://schemas.openxmlformats.org/officeDocument/2006/relationships/hyperlink" Target="https://sci-hub.se/10.1016/j.jfca.2018.03.005" TargetMode="External"/><Relationship Id="rId103" Type="http://schemas.openxmlformats.org/officeDocument/2006/relationships/hyperlink" Target="https://sci-hub.se/10.3390/ijms18112331" TargetMode="External"/><Relationship Id="rId104" Type="http://schemas.openxmlformats.org/officeDocument/2006/relationships/hyperlink" Target="http://journals.chemsociety.org.ng/index.php/jcsn/article/view/406/468" TargetMode="External"/><Relationship Id="rId105" Type="http://schemas.openxmlformats.org/officeDocument/2006/relationships/hyperlink" Target="https://sci-hub.se/10.3390/molecules23020469" TargetMode="External"/><Relationship Id="rId106" Type="http://schemas.openxmlformats.org/officeDocument/2006/relationships/hyperlink" Target="https://sci-hub.se/10.1007/s10341-015-0253-7" TargetMode="External"/><Relationship Id="rId107" Type="http://schemas.openxmlformats.org/officeDocument/2006/relationships/hyperlink" Target="https://sci-hub.se/10.1016/j.foodchem.2015.11.127" TargetMode="External"/><Relationship Id="rId108" Type="http://schemas.openxmlformats.org/officeDocument/2006/relationships/hyperlink" Target="https://sci-hub.se/10.1016/j.foodchem.2019.03.002" TargetMode="External"/><Relationship Id="rId109" Type="http://schemas.openxmlformats.org/officeDocument/2006/relationships/hyperlink" Target="https://www.japsonline.com/admin/php/uploads/1988_pdf.pdf" TargetMode="External"/><Relationship Id="rId110" Type="http://schemas.openxmlformats.org/officeDocument/2006/relationships/hyperlink" Target="https://sci-hub.se/https://bmcchem.biomedcentral.com/articles/10.1186/1752-153X-8-4" TargetMode="External"/><Relationship Id="rId111" Type="http://schemas.openxmlformats.org/officeDocument/2006/relationships/hyperlink" Target="https://sci-hub.se/https://www.sciencedirect.com/science/article/abs/pii/S0308814615303034" TargetMode="External"/><Relationship Id="rId112" Type="http://schemas.openxmlformats.org/officeDocument/2006/relationships/hyperlink" Target="https://sci-hub.se/10.1016/j.jff.2011.02.002" TargetMode="External"/><Relationship Id="rId113" Type="http://schemas.openxmlformats.org/officeDocument/2006/relationships/hyperlink" Target="https://sci-hub.se/10.1016/j.chroma.2015.08.033" TargetMode="External"/><Relationship Id="rId114" Type="http://schemas.openxmlformats.org/officeDocument/2006/relationships/hyperlink" Target="https://sci-hub.se/10.1016/j.foodchem.2018.04.073" TargetMode="External"/><Relationship Id="rId115" Type="http://schemas.openxmlformats.org/officeDocument/2006/relationships/hyperlink" Target="https://sci-hub.se/10.1016/j.foodchem.2015.12.025" TargetMode="External"/><Relationship Id="rId116" Type="http://schemas.openxmlformats.org/officeDocument/2006/relationships/hyperlink" Target="https://sci-hub.se/10.1016/j.phytol.2012.12.001" TargetMode="External"/><Relationship Id="rId117" Type="http://schemas.openxmlformats.org/officeDocument/2006/relationships/hyperlink" Target="https://www.mdpi.com/1420-3049/24/21/3814/htm" TargetMode="External"/><Relationship Id="rId118" Type="http://schemas.openxmlformats.org/officeDocument/2006/relationships/hyperlink" Target="https://sci-hub.se/10.1016/j.jff.2014.08.013" TargetMode="External"/><Relationship Id="rId119" Type="http://schemas.openxmlformats.org/officeDocument/2006/relationships/hyperlink" Target="https://sci-hub.se/10.1016/j.jff.2014.08.013" TargetMode="External"/><Relationship Id="rId120" Type="http://schemas.openxmlformats.org/officeDocument/2006/relationships/hyperlink" Target="https://sci-hub.se/10.1016/j.foodchem.2016.10.117" TargetMode="External"/><Relationship Id="rId121" Type="http://schemas.openxmlformats.org/officeDocument/2006/relationships/hyperlink" Target="http://journals.chemsociety.org.ng/index.php/jcsn/article/view/406/468" TargetMode="External"/><Relationship Id="rId122" Type="http://schemas.openxmlformats.org/officeDocument/2006/relationships/hyperlink" Target="https://sci-hub.se/10.1186/s40064-015-0906-x" TargetMode="External"/><Relationship Id="rId123" Type="http://schemas.openxmlformats.org/officeDocument/2006/relationships/hyperlink" Target="https://sci-hub.se/10.1007/s11130-018-0661-6" TargetMode="External"/><Relationship Id="rId124" Type="http://schemas.openxmlformats.org/officeDocument/2006/relationships/hyperlink" Target="https://sci-hub.se/10.1021/jf000025h" TargetMode="External"/><Relationship Id="rId125" Type="http://schemas.openxmlformats.org/officeDocument/2006/relationships/hyperlink" Target="https://www.mdpi.com/2223-7747/6/4/43/htm" TargetMode="External"/><Relationship Id="rId126" Type="http://schemas.openxmlformats.org/officeDocument/2006/relationships/hyperlink" Target="http://apjcn.nhri.org.tw/server../APJCN/17/s1/275.pdf" TargetMode="External"/><Relationship Id="rId127" Type="http://schemas.openxmlformats.org/officeDocument/2006/relationships/hyperlink" Target="https://sci-hub.se/10.1016/j.jfca.2018.03.005" TargetMode="External"/><Relationship Id="rId128" Type="http://schemas.openxmlformats.org/officeDocument/2006/relationships/hyperlink" Target="https://sci-hub.se/https://www.sciencedirect.com/science/article/abs/pii/S0926669016307294" TargetMode="External"/><Relationship Id="rId129" Type="http://schemas.openxmlformats.org/officeDocument/2006/relationships/hyperlink" Target="https://sci-hub.se/10.1016/j.foodchem.2015.12.025" TargetMode="External"/><Relationship Id="rId130" Type="http://schemas.openxmlformats.org/officeDocument/2006/relationships/hyperlink" Target="https://sci-hub.se/10.7717/peerj.5331" TargetMode="External"/><Relationship Id="rId131" Type="http://schemas.openxmlformats.org/officeDocument/2006/relationships/hyperlink" Target="https://sci-hub.se/10.3390/ijms18112331" TargetMode="External"/><Relationship Id="rId132" Type="http://schemas.openxmlformats.org/officeDocument/2006/relationships/hyperlink" Target="https://sci-hub.se/https://bmcchem.biomedcentral.com/articles/10.1186/1752-153X-8-4" TargetMode="External"/><Relationship Id="rId133" Type="http://schemas.openxmlformats.org/officeDocument/2006/relationships/hyperlink" Target="http://apjcn.nhri.org.tw/server../APJCN/17/s1/275.pdf" TargetMode="External"/><Relationship Id="rId134" Type="http://schemas.openxmlformats.org/officeDocument/2006/relationships/hyperlink" Target="https://sci-hub.se/10.1155/2016/5498618" TargetMode="External"/><Relationship Id="rId135" Type="http://schemas.openxmlformats.org/officeDocument/2006/relationships/hyperlink" Target="https://sci-hub.se/10.1016/j.jff.2014.08.013" TargetMode="External"/><Relationship Id="rId136" Type="http://schemas.openxmlformats.org/officeDocument/2006/relationships/hyperlink" Target="http://apjcn.nhri.org.tw/server../APJCN/17/s1/275.pdf" TargetMode="External"/><Relationship Id="rId137" Type="http://schemas.openxmlformats.org/officeDocument/2006/relationships/hyperlink" Target="https://sci-hub.se/10.1007/s11738-019-2925-7" TargetMode="External"/><Relationship Id="rId138" Type="http://schemas.openxmlformats.org/officeDocument/2006/relationships/hyperlink" Target="https://sci-hub.se/10.1021/jf304614j" TargetMode="External"/><Relationship Id="rId139" Type="http://schemas.openxmlformats.org/officeDocument/2006/relationships/hyperlink" Target="https://sci-hub.se/https://link.springer.com/article/10.1007/s00217-018-3116-2" TargetMode="External"/><Relationship Id="rId140" Type="http://schemas.openxmlformats.org/officeDocument/2006/relationships/hyperlink" Target="https://sci-hub.se/10.3390/molecules23020469" TargetMode="External"/><Relationship Id="rId141" Type="http://schemas.openxmlformats.org/officeDocument/2006/relationships/hyperlink" Target="https://sci-hub.se/10.1007/s11240-019-01679-3" TargetMode="External"/><Relationship Id="rId142" Type="http://schemas.openxmlformats.org/officeDocument/2006/relationships/hyperlink" Target="https://www.mdpi.com/2223-7747/6/4/43/htm" TargetMode="External"/><Relationship Id="rId143" Type="http://schemas.openxmlformats.org/officeDocument/2006/relationships/hyperlink" Target="https://www.japsonline.com/admin/php/uploads/1988_pdf.pdf" TargetMode="External"/><Relationship Id="rId144" Type="http://schemas.openxmlformats.org/officeDocument/2006/relationships/hyperlink" Target="https://sci-hub.se/10.1016/j.foodchem.2011.03.050" TargetMode="External"/><Relationship Id="rId145" Type="http://schemas.openxmlformats.org/officeDocument/2006/relationships/hyperlink" Target="https://sci-hub.se/10.1371/journal.pone.0064664" TargetMode="External"/><Relationship Id="rId146" Type="http://schemas.openxmlformats.org/officeDocument/2006/relationships/hyperlink" Target="https://sci-hub.se/10.1016/j.foodchem.2016.08.069" TargetMode="External"/><Relationship Id="rId147" Type="http://schemas.openxmlformats.org/officeDocument/2006/relationships/hyperlink" Target="https://sci-hub.se/10.1186/s40064-015-0906-x" TargetMode="External"/><Relationship Id="rId148" Type="http://schemas.openxmlformats.org/officeDocument/2006/relationships/hyperlink" Target="https://sci-hub.se/10.1016/j.jpba.2018.11.029" TargetMode="External"/><Relationship Id="rId149" Type="http://schemas.openxmlformats.org/officeDocument/2006/relationships/hyperlink" Target="https://sci-hub.se/10.1016/j.jff.2014.08.013" TargetMode="External"/><Relationship Id="rId150" Type="http://schemas.openxmlformats.org/officeDocument/2006/relationships/hyperlink" Target="https://sci-hub.se/10.1016/j.jff.2014.08.013" TargetMode="External"/><Relationship Id="rId151" Type="http://schemas.openxmlformats.org/officeDocument/2006/relationships/hyperlink" Target="https://www.mdpi.com/1422-0067/17/6/835/htm" TargetMode="External"/><Relationship Id="rId152" Type="http://schemas.openxmlformats.org/officeDocument/2006/relationships/hyperlink" Target="https://sci-hub.se/10.3390/ijms18112331" TargetMode="External"/><Relationship Id="rId153" Type="http://schemas.openxmlformats.org/officeDocument/2006/relationships/hyperlink" Target="https://sci-hub.se/10.1002/fsn3.1142" TargetMode="External"/><Relationship Id="rId154" Type="http://schemas.openxmlformats.org/officeDocument/2006/relationships/hyperlink" Target="https://sci-hub.se/10.3390/molecules22071036" TargetMode="External"/><Relationship Id="rId155" Type="http://schemas.openxmlformats.org/officeDocument/2006/relationships/hyperlink" Target="https://sci-hub.se/10.3390/ijms12052958" TargetMode="External"/><Relationship Id="rId156" Type="http://schemas.openxmlformats.org/officeDocument/2006/relationships/hyperlink" Target="https://www.mdpi.com/1420-3049/12/3/576/htm" TargetMode="External"/><Relationship Id="rId157" Type="http://schemas.openxmlformats.org/officeDocument/2006/relationships/hyperlink" Target="https://sci-hub.se/10.1016/j.chroma.2015.08.033" TargetMode="External"/><Relationship Id="rId158" Type="http://schemas.openxmlformats.org/officeDocument/2006/relationships/hyperlink" Target="https://sci-hub.se/10.1021/jf100236v" TargetMode="External"/><Relationship Id="rId159" Type="http://schemas.openxmlformats.org/officeDocument/2006/relationships/hyperlink" Target="https://sci-hub.se/10.1021/jf101504v" TargetMode="External"/><Relationship Id="rId160" Type="http://schemas.openxmlformats.org/officeDocument/2006/relationships/hyperlink" Target="https://sci-hub.se/10.1002/fsn3.1142" TargetMode="External"/><Relationship Id="rId161" Type="http://schemas.openxmlformats.org/officeDocument/2006/relationships/hyperlink" Target="https://sci-hub.se/10.1016/j.phytol.2012.12.001" TargetMode="External"/><Relationship Id="rId162" Type="http://schemas.openxmlformats.org/officeDocument/2006/relationships/hyperlink" Target="https://sci-hub.se/10.3390/ijms12052958" TargetMode="External"/><Relationship Id="rId163" Type="http://schemas.openxmlformats.org/officeDocument/2006/relationships/hyperlink" Target="https://sci-hub.se/10.1021/jf000025h" TargetMode="External"/><Relationship Id="rId164" Type="http://schemas.openxmlformats.org/officeDocument/2006/relationships/hyperlink" Target="https://www.mdpi.com/1422-0067/17/6/835/htm" TargetMode="External"/><Relationship Id="rId165" Type="http://schemas.openxmlformats.org/officeDocument/2006/relationships/hyperlink" Target="https://sci-hub.se/10.1016/j.foodchem.2016.08.069" TargetMode="External"/><Relationship Id="rId166" Type="http://schemas.openxmlformats.org/officeDocument/2006/relationships/hyperlink" Target="https://sci-hub.se/10.1155/2015/541591" TargetMode="External"/><Relationship Id="rId167" Type="http://schemas.openxmlformats.org/officeDocument/2006/relationships/hyperlink" Target="https://sci-hub.se/10.1021/jf000549h" TargetMode="External"/><Relationship Id="rId168" Type="http://schemas.openxmlformats.org/officeDocument/2006/relationships/hyperlink" Target="https://sci-hub.se/10.1371/journal.pone.0091945" TargetMode="External"/><Relationship Id="rId169" Type="http://schemas.openxmlformats.org/officeDocument/2006/relationships/hyperlink" Target="https://sci-hub.se/10.1007/s11240-019-01679-3" TargetMode="External"/><Relationship Id="rId170" Type="http://schemas.openxmlformats.org/officeDocument/2006/relationships/hyperlink" Target="https://sci-hub.se/10.3390/ijms18112331" TargetMode="External"/><Relationship Id="rId171" Type="http://schemas.openxmlformats.org/officeDocument/2006/relationships/hyperlink" Target="https://sci-hub.se/10.1371/journal.pone.0222789" TargetMode="External"/><Relationship Id="rId172" Type="http://schemas.openxmlformats.org/officeDocument/2006/relationships/hyperlink" Target="https://sci-hub.se/10.1021/jf000513p" TargetMode="External"/><Relationship Id="rId173" Type="http://schemas.openxmlformats.org/officeDocument/2006/relationships/hyperlink" Target="https://sci-hub.se/10.1016/j.foodchem.2018.04.073" TargetMode="External"/><Relationship Id="rId174" Type="http://schemas.openxmlformats.org/officeDocument/2006/relationships/hyperlink" Target="https://sci-hub.se/10.1016/j.fshw.2017.11.002" TargetMode="External"/><Relationship Id="rId175" Type="http://schemas.openxmlformats.org/officeDocument/2006/relationships/hyperlink" Target="https://sci-hub.se/10.1371/journal.pone.0222789" TargetMode="External"/><Relationship Id="rId176" Type="http://schemas.openxmlformats.org/officeDocument/2006/relationships/hyperlink" Target="https://sci-hub.se/10.1016/j.jfca.2018.03.005" TargetMode="External"/><Relationship Id="rId177" Type="http://schemas.openxmlformats.org/officeDocument/2006/relationships/hyperlink" Target="https://sci-hub.se/10.1021/jf103382h" TargetMode="External"/><Relationship Id="rId178" Type="http://schemas.openxmlformats.org/officeDocument/2006/relationships/hyperlink" Target="https://sci-hub.se/10.1021/jf000549h" TargetMode="External"/><Relationship Id="rId179" Type="http://schemas.openxmlformats.org/officeDocument/2006/relationships/hyperlink" Target="http://apjcn.nhri.org.tw/server../APJCN/17/s1/275.pdf" TargetMode="External"/><Relationship Id="rId180" Type="http://schemas.openxmlformats.org/officeDocument/2006/relationships/hyperlink" Target="https://sci-hub.se/10.1021/jf100236v" TargetMode="External"/><Relationship Id="rId181" Type="http://schemas.openxmlformats.org/officeDocument/2006/relationships/hyperlink" Target="https://sci-hub.se/10.1021/jf100236v" TargetMode="External"/><Relationship Id="rId182" Type="http://schemas.openxmlformats.org/officeDocument/2006/relationships/hyperlink" Target="https://sci-hub.se/10.1016/j.foodchem.2016.08.069" TargetMode="External"/><Relationship Id="rId183" Type="http://schemas.openxmlformats.org/officeDocument/2006/relationships/hyperlink" Target="https://sci-hub.se/10.1007/s11240-019-01679-3" TargetMode="External"/><Relationship Id="rId184" Type="http://schemas.openxmlformats.org/officeDocument/2006/relationships/hyperlink" Target="https://sci-hub.se/10.3390/plants6040043" TargetMode="External"/><Relationship Id="rId185" Type="http://schemas.openxmlformats.org/officeDocument/2006/relationships/hyperlink" Target="https://sci-hub.se/10.1111/tpj.12008" TargetMode="External"/><Relationship Id="rId186" Type="http://schemas.openxmlformats.org/officeDocument/2006/relationships/hyperlink" Target="https://sci-hub.se/10.1155/2016/5498618" TargetMode="External"/><Relationship Id="rId187" Type="http://schemas.openxmlformats.org/officeDocument/2006/relationships/hyperlink" Target="https://sci-hub.se/10.1021/jf000025h" TargetMode="External"/><Relationship Id="rId188" Type="http://schemas.openxmlformats.org/officeDocument/2006/relationships/hyperlink" Target="https://sci-hub.se/10.1016/j.foodchem.2014.10.012" TargetMode="External"/><Relationship Id="rId189" Type="http://schemas.openxmlformats.org/officeDocument/2006/relationships/hyperlink" Target="https://sci-hub.se/10.1155/2016/5498618" TargetMode="External"/><Relationship Id="rId190" Type="http://schemas.openxmlformats.org/officeDocument/2006/relationships/hyperlink" Target="https://www.mdpi.com/1422-0067/17/6/835/htm" TargetMode="External"/><Relationship Id="rId191" Type="http://schemas.openxmlformats.org/officeDocument/2006/relationships/hyperlink" Target="https://sci-hub.se/10.1371/journal.pone.0222789" TargetMode="External"/><Relationship Id="rId192" Type="http://schemas.openxmlformats.org/officeDocument/2006/relationships/hyperlink" Target="https://sci-hub.se/10.1021/jf3026524" TargetMode="External"/><Relationship Id="rId193" Type="http://schemas.openxmlformats.org/officeDocument/2006/relationships/hyperlink" Target="https://sci-hub.se/10.1016/j.jpba.2018.11.029" TargetMode="External"/><Relationship Id="rId194" Type="http://schemas.openxmlformats.org/officeDocument/2006/relationships/hyperlink" Target="https://sci-hub.se/10.1016/j.foodchem.2017.02.150" TargetMode="External"/><Relationship Id="rId195" Type="http://schemas.openxmlformats.org/officeDocument/2006/relationships/hyperlink" Target="https://sci-hub.se/10.1007/s11240-019-01679-3" TargetMode="External"/><Relationship Id="rId196" Type="http://schemas.openxmlformats.org/officeDocument/2006/relationships/hyperlink" Target="https://sci-hub.se/10.1371/journal.pone.0064664" TargetMode="External"/><Relationship Id="rId197" Type="http://schemas.openxmlformats.org/officeDocument/2006/relationships/hyperlink" Target="https://sci-hub.se/10.3390/plants6040043" TargetMode="External"/><Relationship Id="rId198" Type="http://schemas.openxmlformats.org/officeDocument/2006/relationships/hyperlink" Target="https://sci-hub.se/https://www.sciencedirect.com/science/article/abs/pii/S0308814609011662" TargetMode="External"/><Relationship Id="rId199" Type="http://schemas.openxmlformats.org/officeDocument/2006/relationships/hyperlink" Target="https://sci-hub.se/10.1021/jf101504v" TargetMode="External"/><Relationship Id="rId200" Type="http://schemas.openxmlformats.org/officeDocument/2006/relationships/hyperlink" Target="https://sci-hub.se/10.1016/j.fshw.2017.11.002" TargetMode="External"/><Relationship Id="rId201" Type="http://schemas.openxmlformats.org/officeDocument/2006/relationships/hyperlink" Target="https://www.mdpi.com/1422-0067/17/6/835/htm" TargetMode="External"/><Relationship Id="rId202" Type="http://schemas.openxmlformats.org/officeDocument/2006/relationships/hyperlink" Target="https://sci-hub.se/10.1016/j.foodchem.2015.11.127" TargetMode="External"/><Relationship Id="rId203" Type="http://schemas.openxmlformats.org/officeDocument/2006/relationships/hyperlink" Target="https://sci-hub.se/https://bmcchem.biomedcentral.com/articles/10.1186/1752-153X-8-4" TargetMode="External"/><Relationship Id="rId204" Type="http://schemas.openxmlformats.org/officeDocument/2006/relationships/hyperlink" Target="https://sci-hub.se/10.1016/j.foodchem.2015.11.127" TargetMode="External"/><Relationship Id="rId205" Type="http://schemas.openxmlformats.org/officeDocument/2006/relationships/hyperlink" Target="http://apjcn.nhri.org.tw/server../APJCN/17/s1/275.pdf" TargetMode="External"/><Relationship Id="rId206" Type="http://schemas.openxmlformats.org/officeDocument/2006/relationships/hyperlink" Target="https://sci-hub.se/10.1021/jf000025h" TargetMode="External"/><Relationship Id="rId207" Type="http://schemas.openxmlformats.org/officeDocument/2006/relationships/hyperlink" Target="https://sci-hub.se/10.1016/j.jpba.2018.11.029" TargetMode="External"/><Relationship Id="rId208" Type="http://schemas.openxmlformats.org/officeDocument/2006/relationships/hyperlink" Target="https://sci-hub.se/https://www.tandfonline.com/doi/abs/10.1080/00021369.1987.10868021" TargetMode="External"/><Relationship Id="rId209" Type="http://schemas.openxmlformats.org/officeDocument/2006/relationships/hyperlink" Target="https://sci-hub.se/10.1186/s40064-015-0906-x" TargetMode="External"/><Relationship Id="rId210" Type="http://schemas.openxmlformats.org/officeDocument/2006/relationships/hyperlink" Target="https://sci-hub.se/10.1371/journal.pone.0091945" TargetMode="External"/><Relationship Id="rId211" Type="http://schemas.openxmlformats.org/officeDocument/2006/relationships/hyperlink" Target="https://sci-hub.se/10.3109/13880209.2013.782321" TargetMode="External"/><Relationship Id="rId212" Type="http://schemas.openxmlformats.org/officeDocument/2006/relationships/hyperlink" Target="https://sci-hub.se/https://bmcchem.biomedcentral.com/articles/10.1186/1752-153X-8-4" TargetMode="External"/><Relationship Id="rId213" Type="http://schemas.openxmlformats.org/officeDocument/2006/relationships/hyperlink" Target="https://sci-hub.se/10.3390/plants6040043" TargetMode="External"/><Relationship Id="rId214" Type="http://schemas.openxmlformats.org/officeDocument/2006/relationships/hyperlink" Target="https://www.mdpi.com/1422-0067/17/6/835/htm" TargetMode="External"/><Relationship Id="rId215" Type="http://schemas.openxmlformats.org/officeDocument/2006/relationships/hyperlink" Target="https://sci-hub.se/10.1007/s00436-011-2589-8" TargetMode="External"/><Relationship Id="rId216" Type="http://schemas.openxmlformats.org/officeDocument/2006/relationships/hyperlink" Target="https://sci-hub.se/10.1016/j.foodchem.2012.04.102" TargetMode="External"/><Relationship Id="rId217" Type="http://schemas.openxmlformats.org/officeDocument/2006/relationships/hyperlink" Target="https://sci-hub.se/10.1002/fsn3.1142" TargetMode="External"/><Relationship Id="rId218" Type="http://schemas.openxmlformats.org/officeDocument/2006/relationships/hyperlink" Target="https://sci-hub.se/10.1021/jf000549h" TargetMode="External"/><Relationship Id="rId219" Type="http://schemas.openxmlformats.org/officeDocument/2006/relationships/hyperlink" Target="https://sci-hub.se/10.1007/s11694-017-9514-5" TargetMode="External"/><Relationship Id="rId220" Type="http://schemas.openxmlformats.org/officeDocument/2006/relationships/hyperlink" Target="https://sci-hub.se/10.1016/j.foodchem.2015.11.127" TargetMode="External"/><Relationship Id="rId221" Type="http://schemas.openxmlformats.org/officeDocument/2006/relationships/hyperlink" Target="https://www.mdpi.com/1420-3049/18/11/14172/htm" TargetMode="External"/><Relationship Id="rId222" Type="http://schemas.openxmlformats.org/officeDocument/2006/relationships/hyperlink" Target="https://sci-hub.se/10.1016/j.foodchem.2014.10.012" TargetMode="External"/><Relationship Id="rId223" Type="http://schemas.openxmlformats.org/officeDocument/2006/relationships/hyperlink" Target="https://sci-hub.se/10.1021/jf3026524" TargetMode="External"/><Relationship Id="rId224" Type="http://schemas.openxmlformats.org/officeDocument/2006/relationships/hyperlink" Target="https://sci-hub.se/https://www.sciencedirect.com/science/article/abs/pii/S0022286017315831" TargetMode="External"/><Relationship Id="rId225" Type="http://schemas.openxmlformats.org/officeDocument/2006/relationships/hyperlink" Target="https://sci-hub.se/https://www.sciencedirect.com/science/article/abs/pii/S0308814609011662" TargetMode="External"/><Relationship Id="rId226" Type="http://schemas.openxmlformats.org/officeDocument/2006/relationships/hyperlink" Target="https://sci-hub.se/10.3390/plants6040043" TargetMode="External"/><Relationship Id="rId227" Type="http://schemas.openxmlformats.org/officeDocument/2006/relationships/hyperlink" Target="https://sci-hub.se/https://www.sciencedirect.com/science/article/abs/pii/S0926669012000829" TargetMode="External"/><Relationship Id="rId228" Type="http://schemas.openxmlformats.org/officeDocument/2006/relationships/hyperlink" Target="https://sci-hub.se/https://bmcchem.biomedcentral.com/articles/10.1186/1752-153X-8-4" TargetMode="External"/><Relationship Id="rId229" Type="http://schemas.openxmlformats.org/officeDocument/2006/relationships/hyperlink" Target="https://sci-hub.se/10.1016/j.jchromb.2013.08.034" TargetMode="External"/><Relationship Id="rId230" Type="http://schemas.openxmlformats.org/officeDocument/2006/relationships/hyperlink" Target="https://sci-hub.se/https://www.sciencedirect.com/science/article/pii/S2213453017301453" TargetMode="External"/><Relationship Id="rId231" Type="http://schemas.openxmlformats.org/officeDocument/2006/relationships/hyperlink" Target="https://sci-hub.se/10.1021/jf101504v" TargetMode="External"/><Relationship Id="rId232" Type="http://schemas.openxmlformats.org/officeDocument/2006/relationships/hyperlink" Target="https://sci-hub.se/10.1016/j.foodchem.2015.11.127" TargetMode="External"/><Relationship Id="rId233" Type="http://schemas.openxmlformats.org/officeDocument/2006/relationships/hyperlink" Target="https://sci-hub.se/10.1016/j.jfca.2004.06.008" TargetMode="External"/><Relationship Id="rId234" Type="http://schemas.openxmlformats.org/officeDocument/2006/relationships/hyperlink" Target="https://sci-hub.se/10.1007/s11694-017-9514-5" TargetMode="External"/><Relationship Id="rId235" Type="http://schemas.openxmlformats.org/officeDocument/2006/relationships/hyperlink" Target="https://www.mdpi.com/1420-3049/25/8/1792/htm" TargetMode="External"/><Relationship Id="rId236" Type="http://schemas.openxmlformats.org/officeDocument/2006/relationships/hyperlink" Target="https://sci-hub.se/https://www.sciencedirect.com/science/article/abs/pii/S0308814614010528" TargetMode="External"/><Relationship Id="rId237" Type="http://schemas.openxmlformats.org/officeDocument/2006/relationships/hyperlink" Target="https://sci-hub.se/https://www.sciencedirect.com/science/article/abs/pii/S0168945205003614" TargetMode="External"/><Relationship Id="rId238" Type="http://schemas.openxmlformats.org/officeDocument/2006/relationships/hyperlink" Target="https://sci-hub.se/https://www.journal.csj.jp/doi/abs/10.1246/cl.2007.1292?journalCode=cl" TargetMode="External"/><Relationship Id="rId239" Type="http://schemas.openxmlformats.org/officeDocument/2006/relationships/hyperlink" Target="https://www.hindawi.com/journals/ecam/2015/541591/" TargetMode="External"/><Relationship Id="rId240" Type="http://schemas.openxmlformats.org/officeDocument/2006/relationships/hyperlink" Target="https://sci-hub.se/https://ifst.onlinelibrary.wiley.com/doi/abs/10.1111/ijfs.1318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://bidd.group/NPASS/index.php" TargetMode="External"/><Relationship Id="rId3" Type="http://schemas.openxmlformats.org/officeDocument/2006/relationships/hyperlink" Target="https://www.microbiomeprescription.com/Library/Flavonoids" TargetMode="External"/><Relationship Id="rId4" Type="http://schemas.openxmlformats.org/officeDocument/2006/relationships/hyperlink" Target="https://cb.imsc.res.in/imppat/home" TargetMode="External"/><Relationship Id="rId5" Type="http://schemas.openxmlformats.org/officeDocument/2006/relationships/hyperlink" Target="https://phytochem.nal.usda.gov/phytochem/search/list" TargetMode="External"/><Relationship Id="rId6" Type="http://schemas.openxmlformats.org/officeDocument/2006/relationships/hyperlink" Target="https://www.napralert.org/" TargetMode="External"/><Relationship Id="rId7" Type="http://schemas.openxmlformats.org/officeDocument/2006/relationships/drawing" Target="../drawings/drawing5.xml"/><Relationship Id="rId8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O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E2" activeCellId="0" sqref="E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4.25"/>
    <col collapsed="false" customWidth="true" hidden="false" outlineLevel="0" max="3" min="3" style="0" width="3.38"/>
    <col collapsed="false" customWidth="true" hidden="false" outlineLevel="0" max="4" min="4" style="0" width="3.63"/>
    <col collapsed="false" customWidth="true" hidden="false" outlineLevel="0" max="5" min="5" style="0" width="19.61"/>
    <col collapsed="false" customWidth="true" hidden="false" outlineLevel="0" max="6" min="6" style="0" width="6.13"/>
    <col collapsed="false" customWidth="true" hidden="false" outlineLevel="0" max="7" min="7" style="0" width="7.87"/>
    <col collapsed="false" customWidth="true" hidden="false" outlineLevel="0" max="8" min="8" style="0" width="6.63"/>
    <col collapsed="false" customWidth="true" hidden="false" outlineLevel="0" max="9" min="9" style="0" width="4.88"/>
    <col collapsed="false" customWidth="true" hidden="false" outlineLevel="0" max="10" min="10" style="0" width="6.87"/>
    <col collapsed="false" customWidth="true" hidden="false" outlineLevel="0" max="11" min="11" style="0" width="8.63"/>
    <col collapsed="false" customWidth="true" hidden="false" outlineLevel="0" max="12" min="12" style="0" width="7.39"/>
    <col collapsed="false" customWidth="true" hidden="false" outlineLevel="0" max="13" min="13" style="0" width="5.13"/>
    <col collapsed="false" customWidth="true" hidden="false" outlineLevel="0" max="14" min="14" style="0" width="6.75"/>
    <col collapsed="false" customWidth="true" hidden="false" outlineLevel="0" max="15" min="15" style="0" width="8.5"/>
    <col collapsed="false" customWidth="true" hidden="false" outlineLevel="0" max="16" min="16" style="0" width="7.25"/>
    <col collapsed="false" customWidth="true" hidden="false" outlineLevel="0" max="17" min="17" style="0" width="5"/>
    <col collapsed="false" customWidth="true" hidden="false" outlineLevel="0" max="18" min="18" style="0" width="7.13"/>
    <col collapsed="false" customWidth="true" hidden="false" outlineLevel="0" max="19" min="19" style="0" width="8.88"/>
    <col collapsed="false" customWidth="true" hidden="false" outlineLevel="0" max="20" min="20" style="0" width="7.63"/>
    <col collapsed="false" customWidth="true" hidden="false" outlineLevel="0" max="21" min="21" style="0" width="5"/>
    <col collapsed="false" customWidth="true" hidden="false" outlineLevel="0" max="22" min="22" style="0" width="5.51"/>
    <col collapsed="false" customWidth="true" hidden="false" outlineLevel="0" max="23" min="23" style="0" width="7.25"/>
    <col collapsed="false" customWidth="true" hidden="false" outlineLevel="0" max="24" min="24" style="0" width="6"/>
    <col collapsed="false" customWidth="true" hidden="false" outlineLevel="0" max="25" min="25" style="0" width="5.63"/>
    <col collapsed="false" customWidth="true" hidden="false" outlineLevel="0" max="26" min="26" style="0" width="6.52"/>
    <col collapsed="false" customWidth="true" hidden="false" outlineLevel="0" max="27" min="27" style="0" width="7"/>
    <col collapsed="false" customWidth="true" hidden="false" outlineLevel="0" max="28" min="28" style="0" width="1.27"/>
    <col collapsed="false" customWidth="true" hidden="false" outlineLevel="0" max="29" min="29" style="0" width="6.52"/>
    <col collapsed="false" customWidth="true" hidden="false" outlineLevel="0" max="30" min="30" style="0" width="8.25"/>
    <col collapsed="false" customWidth="true" hidden="false" outlineLevel="0" max="31" min="31" style="0" width="7"/>
    <col collapsed="false" customWidth="true" hidden="false" outlineLevel="0" max="32" min="32" style="0" width="4.63"/>
    <col collapsed="false" customWidth="true" hidden="false" outlineLevel="0" max="33" min="33" style="0" width="1.27"/>
    <col collapsed="false" customWidth="true" hidden="false" outlineLevel="0" max="34" min="34" style="0" width="7.63"/>
    <col collapsed="false" customWidth="true" hidden="false" outlineLevel="0" max="35" min="35" style="0" width="8.13"/>
    <col collapsed="false" customWidth="true" hidden="false" outlineLevel="0" max="36" min="36" style="0" width="1.27"/>
    <col collapsed="false" customWidth="true" hidden="false" outlineLevel="0" max="37" min="37" style="0" width="6.52"/>
    <col collapsed="false" customWidth="true" hidden="false" outlineLevel="0" max="38" min="38" style="0" width="8.25"/>
    <col collapsed="false" customWidth="true" hidden="false" outlineLevel="0" max="39" min="39" style="0" width="7"/>
    <col collapsed="false" customWidth="true" hidden="false" outlineLevel="0" max="40" min="40" style="0" width="5.13"/>
    <col collapsed="false" customWidth="true" hidden="false" outlineLevel="0" max="41" min="41" style="0" width="1.27"/>
    <col collapsed="false" customWidth="true" hidden="false" outlineLevel="0" max="42" min="42" style="0" width="6.63"/>
    <col collapsed="false" customWidth="true" hidden="false" outlineLevel="0" max="43" min="43" style="0" width="8.39"/>
    <col collapsed="false" customWidth="true" hidden="false" outlineLevel="0" max="44" min="44" style="0" width="7.13"/>
    <col collapsed="false" customWidth="true" hidden="false" outlineLevel="0" max="45" min="45" style="0" width="4.88"/>
    <col collapsed="false" customWidth="true" hidden="false" outlineLevel="0" max="46" min="46" style="0" width="1.27"/>
    <col collapsed="false" customWidth="true" hidden="false" outlineLevel="0" max="47" min="47" style="0" width="5.63"/>
    <col collapsed="false" customWidth="true" hidden="false" outlineLevel="0" max="48" min="48" style="0" width="7.39"/>
    <col collapsed="false" customWidth="true" hidden="false" outlineLevel="0" max="49" min="49" style="0" width="6.13"/>
    <col collapsed="false" customWidth="true" hidden="false" outlineLevel="0" max="50" min="50" style="0" width="4.75"/>
    <col collapsed="false" customWidth="true" hidden="false" outlineLevel="0" max="51" min="51" style="0" width="1.27"/>
    <col collapsed="false" customWidth="true" hidden="false" outlineLevel="0" max="52" min="52" style="0" width="6.75"/>
    <col collapsed="false" customWidth="true" hidden="false" outlineLevel="0" max="53" min="53" style="0" width="8.5"/>
    <col collapsed="false" customWidth="true" hidden="false" outlineLevel="0" max="54" min="54" style="0" width="7.25"/>
    <col collapsed="false" customWidth="true" hidden="false" outlineLevel="0" max="55" min="55" style="0" width="5.25"/>
    <col collapsed="false" customWidth="true" hidden="false" outlineLevel="0" max="56" min="56" style="0" width="1.27"/>
    <col collapsed="false" customWidth="true" hidden="false" outlineLevel="0" max="57" min="57" style="0" width="6.63"/>
    <col collapsed="false" customWidth="true" hidden="false" outlineLevel="0" max="58" min="58" style="0" width="8.39"/>
    <col collapsed="false" customWidth="true" hidden="false" outlineLevel="0" max="59" min="59" style="0" width="7.13"/>
    <col collapsed="false" customWidth="true" hidden="false" outlineLevel="0" max="60" min="60" style="0" width="4.75"/>
    <col collapsed="false" customWidth="true" hidden="false" outlineLevel="0" max="61" min="61" style="0" width="1.27"/>
    <col collapsed="false" customWidth="true" hidden="false" outlineLevel="0" max="62" min="62" style="0" width="6.87"/>
    <col collapsed="false" customWidth="true" hidden="false" outlineLevel="0" max="63" min="63" style="0" width="8.63"/>
    <col collapsed="false" customWidth="true" hidden="false" outlineLevel="0" max="64" min="64" style="0" width="7.39"/>
    <col collapsed="false" customWidth="true" hidden="false" outlineLevel="0" max="65" min="65" style="0" width="4.88"/>
    <col collapsed="false" customWidth="true" hidden="false" outlineLevel="0" max="66" min="66" style="0" width="1.27"/>
    <col collapsed="false" customWidth="true" hidden="false" outlineLevel="0" max="67" min="67" style="0" width="6.38"/>
    <col collapsed="false" customWidth="true" hidden="false" outlineLevel="0" max="68" min="68" style="0" width="8.13"/>
    <col collapsed="false" customWidth="true" hidden="false" outlineLevel="0" max="69" min="69" style="0" width="6.87"/>
    <col collapsed="false" customWidth="true" hidden="false" outlineLevel="0" max="70" min="70" style="0" width="5.13"/>
    <col collapsed="false" customWidth="true" hidden="false" outlineLevel="0" max="71" min="71" style="0" width="1.27"/>
    <col collapsed="false" customWidth="true" hidden="false" outlineLevel="0" max="72" min="72" style="0" width="6.75"/>
    <col collapsed="false" customWidth="true" hidden="false" outlineLevel="0" max="73" min="73" style="0" width="8.5"/>
    <col collapsed="false" customWidth="true" hidden="false" outlineLevel="0" max="74" min="74" style="0" width="7.25"/>
    <col collapsed="false" customWidth="true" hidden="false" outlineLevel="0" max="75" min="75" style="0" width="4.75"/>
    <col collapsed="false" customWidth="true" hidden="false" outlineLevel="0" max="76" min="76" style="0" width="1.27"/>
    <col collapsed="false" customWidth="true" hidden="false" outlineLevel="0" max="77" min="77" style="0" width="6.75"/>
    <col collapsed="false" customWidth="true" hidden="false" outlineLevel="0" max="78" min="78" style="0" width="8.5"/>
    <col collapsed="false" customWidth="true" hidden="false" outlineLevel="0" max="79" min="79" style="0" width="7.25"/>
    <col collapsed="false" customWidth="true" hidden="false" outlineLevel="0" max="80" min="80" style="0" width="5.51"/>
    <col collapsed="false" customWidth="true" hidden="false" outlineLevel="0" max="81" min="81" style="0" width="1.27"/>
    <col collapsed="false" customWidth="true" hidden="false" outlineLevel="0" max="82" min="82" style="0" width="6.75"/>
    <col collapsed="false" customWidth="true" hidden="false" outlineLevel="0" max="83" min="83" style="0" width="8.5"/>
    <col collapsed="false" customWidth="true" hidden="false" outlineLevel="0" max="84" min="84" style="0" width="7.25"/>
    <col collapsed="false" customWidth="true" hidden="false" outlineLevel="0" max="85" min="85" style="0" width="5.38"/>
    <col collapsed="false" customWidth="true" hidden="false" outlineLevel="0" max="86" min="86" style="0" width="1.27"/>
    <col collapsed="false" customWidth="true" hidden="false" outlineLevel="0" max="87" min="87" style="0" width="9.75"/>
    <col collapsed="false" customWidth="true" hidden="false" outlineLevel="0" max="88" min="88" style="0" width="10.75"/>
    <col collapsed="false" customWidth="true" hidden="false" outlineLevel="0" max="89" min="89" style="0" width="15"/>
    <col collapsed="false" customWidth="true" hidden="false" outlineLevel="0" max="90" min="90" style="0" width="28.61"/>
    <col collapsed="false" customWidth="true" hidden="false" outlineLevel="0" max="1024" min="1009" style="0" width="10.5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3" t="s">
        <v>25</v>
      </c>
      <c r="AA1" s="3" t="s">
        <v>26</v>
      </c>
      <c r="AB1" s="5"/>
      <c r="AC1" s="3" t="s">
        <v>27</v>
      </c>
      <c r="AD1" s="3" t="s">
        <v>28</v>
      </c>
      <c r="AE1" s="3" t="s">
        <v>29</v>
      </c>
      <c r="AF1" s="1" t="s">
        <v>30</v>
      </c>
      <c r="AG1" s="5"/>
      <c r="AH1" s="3" t="s">
        <v>31</v>
      </c>
      <c r="AI1" s="3" t="s">
        <v>32</v>
      </c>
      <c r="AJ1" s="5"/>
      <c r="AK1" s="3" t="s">
        <v>33</v>
      </c>
      <c r="AL1" s="3" t="s">
        <v>34</v>
      </c>
      <c r="AM1" s="3" t="s">
        <v>35</v>
      </c>
      <c r="AN1" s="1" t="s">
        <v>36</v>
      </c>
      <c r="AO1" s="5"/>
      <c r="AP1" s="3" t="s">
        <v>37</v>
      </c>
      <c r="AQ1" s="3" t="s">
        <v>38</v>
      </c>
      <c r="AR1" s="3" t="s">
        <v>39</v>
      </c>
      <c r="AS1" s="1" t="s">
        <v>40</v>
      </c>
      <c r="AT1" s="5"/>
      <c r="AU1" s="3" t="s">
        <v>41</v>
      </c>
      <c r="AV1" s="3" t="s">
        <v>42</v>
      </c>
      <c r="AW1" s="3" t="s">
        <v>43</v>
      </c>
      <c r="AX1" s="1" t="s">
        <v>44</v>
      </c>
      <c r="AY1" s="5"/>
      <c r="AZ1" s="3" t="s">
        <v>45</v>
      </c>
      <c r="BA1" s="3" t="s">
        <v>46</v>
      </c>
      <c r="BB1" s="3" t="s">
        <v>47</v>
      </c>
      <c r="BC1" s="1" t="s">
        <v>48</v>
      </c>
      <c r="BD1" s="5"/>
      <c r="BE1" s="3" t="s">
        <v>49</v>
      </c>
      <c r="BF1" s="3" t="s">
        <v>50</v>
      </c>
      <c r="BG1" s="3" t="s">
        <v>51</v>
      </c>
      <c r="BH1" s="1" t="s">
        <v>52</v>
      </c>
      <c r="BI1" s="5"/>
      <c r="BJ1" s="3" t="s">
        <v>53</v>
      </c>
      <c r="BK1" s="3" t="s">
        <v>54</v>
      </c>
      <c r="BL1" s="3" t="s">
        <v>55</v>
      </c>
      <c r="BM1" s="1" t="s">
        <v>56</v>
      </c>
      <c r="BN1" s="5"/>
      <c r="BO1" s="3" t="s">
        <v>57</v>
      </c>
      <c r="BP1" s="3" t="s">
        <v>58</v>
      </c>
      <c r="BQ1" s="3" t="s">
        <v>59</v>
      </c>
      <c r="BR1" s="1" t="s">
        <v>60</v>
      </c>
      <c r="BS1" s="5"/>
      <c r="BT1" s="3" t="s">
        <v>61</v>
      </c>
      <c r="BU1" s="3" t="s">
        <v>62</v>
      </c>
      <c r="BV1" s="3" t="s">
        <v>63</v>
      </c>
      <c r="BW1" s="1" t="s">
        <v>64</v>
      </c>
      <c r="BX1" s="5"/>
      <c r="BY1" s="3" t="s">
        <v>65</v>
      </c>
      <c r="BZ1" s="3" t="s">
        <v>66</v>
      </c>
      <c r="CA1" s="6" t="s">
        <v>67</v>
      </c>
      <c r="CB1" s="1" t="s">
        <v>68</v>
      </c>
      <c r="CC1" s="5"/>
      <c r="CD1" s="7" t="s">
        <v>69</v>
      </c>
      <c r="CE1" s="3" t="s">
        <v>70</v>
      </c>
      <c r="CF1" s="3" t="s">
        <v>71</v>
      </c>
      <c r="CG1" s="1" t="s">
        <v>72</v>
      </c>
      <c r="CH1" s="5"/>
      <c r="CI1" s="8" t="s">
        <v>73</v>
      </c>
      <c r="CJ1" s="8" t="s">
        <v>74</v>
      </c>
      <c r="CK1" s="8" t="s">
        <v>75</v>
      </c>
      <c r="CL1" s="1"/>
      <c r="CM1" s="1"/>
      <c r="CN1" s="1"/>
      <c r="CO1" s="1"/>
    </row>
    <row r="2" customFormat="false" ht="13.8" hidden="false" customHeight="false" outlineLevel="0" collapsed="false">
      <c r="A2" s="9" t="n">
        <v>100</v>
      </c>
      <c r="B2" s="10" t="s">
        <v>76</v>
      </c>
      <c r="C2" s="10" t="s">
        <v>77</v>
      </c>
      <c r="D2" s="10" t="s">
        <v>78</v>
      </c>
      <c r="E2" s="11" t="s">
        <v>79</v>
      </c>
      <c r="F2" s="12" t="str">
        <f aca="false">IF(COUNTIF(usda_agi,$E2),"U", IF(COUNTIF(knap_agi,$E2),"K", IF(COUNTIF(npass_agi,$E2),"NP", IF(COUNTIF(map_agi,$E2),"M", IF(COUNTIF(imppat_agi,$E2),"I", IF(COUNTIF(duke_agi,$E2),"D", IF(COUNTIF(nap_agi,$E2),"NA", IF(COUNTIF(var_agi,$E2),"V", ""))))))) )</f>
        <v/>
      </c>
      <c r="G2" s="12" t="str">
        <f aca="false">IF(COUNTIF(out_agi,E2),"X","")</f>
        <v>X</v>
      </c>
      <c r="H2" s="12" t="str">
        <f aca="false">IF(COUNTIF(knap_rel_agi,$E2),"K", IF(COUNTIF(duke_rel_agi,$E2),"D", IF(COUNTIF(nap_rel_agi,$E2),"NA", IF(COUNTIF(var_rel_agi,$E2),"V",""))))</f>
        <v/>
      </c>
      <c r="I2" s="13" t="str">
        <f aca="false">IF(AND(F2&lt;&gt;"",G2="x"),"lit-kegg", IF(AND(H2&lt;&gt;"",G2="x"),"rel-kegg", IF(F2&lt;&gt;"","lit", IF(H2&lt;&gt;"","rel", IF(G2="x","kegg","--")))))</f>
        <v>kegg</v>
      </c>
      <c r="J2" s="12" t="str">
        <f aca="false">IF(COUNTIF(npass_bun,$E2),"NP", IF(COUNTIF(nap_bun,$E2),"NA", IF(COUNTIF(var_bun,$E2),"V","")))</f>
        <v/>
      </c>
      <c r="K2" s="14" t="str">
        <f aca="false">IF(COUNTIF(out_bun,E2),"X","")</f>
        <v>X</v>
      </c>
      <c r="L2" s="12" t="str">
        <f aca="false">IF(COUNTIF(nap_rel_bun,$E2),"NA", IF(COUNTIF(var_rel_bun,$E2),"V",""))</f>
        <v/>
      </c>
      <c r="M2" s="13" t="str">
        <f aca="false">IF(AND(J2&lt;&gt;"",K2="x"),"lit-kegg", IF(AND(L2&lt;&gt;"",K2="x"),"rel-kegg", IF(J2&lt;&gt;"","lit", IF(L2&lt;&gt;"","rel", IF(K2="x","kegg","--")))))</f>
        <v>kegg</v>
      </c>
      <c r="N2" s="12" t="str">
        <f aca="false">IF(COUNTIF(usda_kxn,$E2),"U", IF(COUNTIF(knap_kxn,$E2),"K", IF(COUNTIF(npass_kxn,$E2),"NP", IF(COUNTIF(map_kxn,$E2),"M", IF(COUNTIF(duke_kxn,$E2),"D", IF(COUNTIF(nap_kxn,$E2),"NA", IF(COUNTIF(var_kxn,$E2),"V","")))))))</f>
        <v>V</v>
      </c>
      <c r="O2" s="14" t="str">
        <f aca="false">IF(COUNTIF(out_kxn,E2),"X","")</f>
        <v>X</v>
      </c>
      <c r="P2" s="12" t="str">
        <f aca="false">IF(COUNTIF(knap_rel_kxn,$E2),"K", IF(COUNTIF(npass_rel_kxn,$E2),"NP", IF(COUNTIF(duke_rel_kxn,$E2),"D", IF(COUNTIF(nap_rel_kxn,$E2),"NA", IF(COUNTIF(var_rel_kxn,$E2),"V","")))))</f>
        <v/>
      </c>
      <c r="Q2" s="13" t="str">
        <f aca="false">IF(AND(N2&lt;&gt;"",O2="x"),"lit-kegg", IF(AND(P2&lt;&gt;"",O2="x"),"rel-kegg", IF(N2&lt;&gt;"","lit", IF(P2&lt;&gt;"","rel", IF(O2="x","kegg","--")))))</f>
        <v>lit-kegg</v>
      </c>
      <c r="R2" s="12" t="str">
        <f aca="false">IF(COUNTIF(usda_hwb,$E2),"U", IF(COUNTIF(knap_hwb,$E2),"K", IF(COUNTIF(npass_hwb,$E2),"NP", IF(COUNTIF(map_hwb,$E2),"M", IF(COUNTIF(imppat_hwb,$E2),"I", IF(COUNTIF(duke_hwb,$E2),"D", IF(COUNTIF(nap_hwb,$E2),"NA", IF(COUNTIF(var_hwb,$E2),"V",""))))) )))</f>
        <v/>
      </c>
      <c r="S2" s="14" t="str">
        <f aca="false">IF(COUNTIF(out_hwb,E2),"X","")</f>
        <v>X</v>
      </c>
      <c r="T2" s="14" t="str">
        <f aca="false">IF(COUNTIF(knap_rel_hwb,$E2),"K", IF(COUNTIF(npass_rel_hwb,$E2),"NP", IF(COUNTIF(map_rel_hwb,$E2),"M", IF(COUNTIF(imppat_rel_hwb,$E2),"I", IF(COUNTIF(duke_rel_hwb,$E2),"D", IF(COUNTIF(nap_rel_hwb,$E2),"NA", IF(COUNTIF(var_rel_hwb,$E2),"V",""))))) ))</f>
        <v/>
      </c>
      <c r="U2" s="13" t="str">
        <f aca="false">IF(AND(R2&lt;&gt;"",S2="x"),"lit-kegg", IF(AND(T2&lt;&gt;"",S2="x"),"rel-kegg", IF(R2&lt;&gt;"","lit", IF(T2&lt;&gt;"","rel", IF(S2="x","kegg","--")))))</f>
        <v>kegg</v>
      </c>
      <c r="V2" s="12" t="str">
        <f aca="false">IF(COUNTIF(usda_ec,$E2),"U", IF(COUNTIF(knap_ec,$E2),"K", IF(COUNTIF(npass_ec,$E2),"NP", IF(COUNTIF(map_ec,$E2),"M", IF(COUNTIF(imppat_ec,$E2),"I", IF(COUNTIF(duke_ec,$E2),"D", IF(COUNTIF(nap_ec,$E2),"NA", IF(COUNTIF(var_ec,$E2),"V",""))))))))</f>
        <v/>
      </c>
      <c r="W2" s="14" t="str">
        <f aca="false">IF(COUNTIF(out_ec,E2),"X","")</f>
        <v>X</v>
      </c>
      <c r="X2" s="14" t="str">
        <f aca="false">IF(COUNTIF(usda_rel_ec,$E2),"U", IF(COUNTIF(knap_rel_ec,$E2),"K", IF(COUNTIF(npass_rel_ec,$E2),"NP", IF(COUNTIF(map_rel_ec,$E2),"M", IF(COUNTIF(imppat_rel_ec,$E2),"I", IF(COUNTIF(nap_rel_ec,$E2),"NA", IF(COUNTIF(var_rel_ec,$E2),"V","")))))))</f>
        <v/>
      </c>
      <c r="Y2" s="13" t="str">
        <f aca="false">IF(AND(V2&lt;&gt;"",W2="x"),"lit-kegg", IF(AND(X2&lt;&gt;"",W2="x"),"rel-kegg", IF(V2&lt;&gt;"","lit", IF(X2&lt;&gt;"","rel", IF(W2="x","kegg","--")))))</f>
        <v>kegg</v>
      </c>
      <c r="Z2" s="12" t="str">
        <f aca="false">IF(COUNTIF(usda_ecg,$E2),"U", IF(COUNTIF(npass_ecg,$E2),"NP", IF(COUNTIF(map_ecg,$E2),"M", IF(COUNTIF(imppat_ecg,$E2),"I", IF(COUNTIF(duke_ecg,$E2),"D", IF(COUNTIF(var_ecg,$E2),"V",""))))))</f>
        <v/>
      </c>
      <c r="AA2" s="12"/>
      <c r="AB2" s="15"/>
      <c r="AC2" s="12" t="str">
        <f aca="false">IF(COUNTIF(usda_egt,$E2),"U", IF(COUNTIF(map_egt,$E2),"M", IF(COUNTIF(duke_egt,$E2),"D", IF(COUNTIF(nap_egt,$E2),"NA", IF(COUNTIF(var_egt,$E2),"V","")))))</f>
        <v/>
      </c>
      <c r="AD2" s="14" t="str">
        <f aca="false">IF(COUNTIF(out_egt,E2),"X","")</f>
        <v>X</v>
      </c>
      <c r="AE2" s="14" t="str">
        <f aca="false">IF(COUNTIF(usda_rel_egt,$E2),"U", IF(COUNTIF(knap_rel_egt,$E2),"K", IF(COUNTIF(npass_rel_egt,$E2),"NP", IF(COUNTIF(map_rel_egt,$E2),"M", IF(COUNTIF(var_rel_egt,$E2),"V","")))) )</f>
        <v/>
      </c>
      <c r="AF2" s="13" t="str">
        <f aca="false">IF(AND(AC2&lt;&gt;"",AD2="x"),"lit-kegg", IF(AND(AE2&lt;&gt;"",AD2="x"),"rel-kegg", IF(AC2&lt;&gt;"","lit", IF(AE2&lt;&gt;"","rel", IF(AD2="x","kegg","--")))))</f>
        <v>kegg</v>
      </c>
      <c r="AG2" s="15"/>
      <c r="AH2" s="12" t="str">
        <f aca="false">IF(COUNTIF(usda_egcg,$E2),"U", IF(COUNTIF(knap_egcg,$E2),"K", IF(COUNTIF(npass_egcg,$E2),"NP", IF(COUNTIF(map_egcg,$E2),"M", IF(COUNTIF(var_ecg,$E2),"V","")))))</f>
        <v/>
      </c>
      <c r="AI2" s="12"/>
      <c r="AJ2" s="15"/>
      <c r="AK2" s="12" t="str">
        <f aca="false">IF(COUNTIF(npass_erc,$E2),"NP", IF(COUNTIF(nap_erc,$E2),"NA", IF(COUNTIF(var_erc,$E2),"V","")))</f>
        <v/>
      </c>
      <c r="AL2" s="14"/>
      <c r="AM2" s="14" t="str">
        <f aca="false">IF(COUNTIF(nap_rel_erc,$E2),"NA", IF(COUNTIF(var_rel_erc,$E2),"V",""))</f>
        <v/>
      </c>
      <c r="AN2" s="13" t="str">
        <f aca="false">IF(AND(AK2&lt;&gt;"",AL2="x"),"lit-kegg", IF(AND(AM2&lt;&gt;"",AL2="x"),"rel-kegg", IF(AK2&lt;&gt;"","lit", IF(AM2&lt;&gt;"","rel", IF(AL2="x","kegg","--")))))</f>
        <v>--</v>
      </c>
      <c r="AO2" s="15"/>
      <c r="AP2" s="12" t="str">
        <f aca="false">IF(COUNTIF(npass_erd,$E2),"NP", IF(COUNTIF(nap_erd,$E2),"NA", IF(COUNTIF(var_erd,$E2),"V","")))</f>
        <v/>
      </c>
      <c r="AQ2" s="14" t="str">
        <f aca="false">IF(COUNTIF(out_erd,E2),"X","")</f>
        <v>X</v>
      </c>
      <c r="AR2" s="14" t="str">
        <f aca="false">IF(COUNTIF(map_rel_erd,$E2),"M", IF(COUNTIF(nap_rel_erd,$E2),"NA", IF(COUNTIF(var_rel_erd,$E2),"V","")))</f>
        <v/>
      </c>
      <c r="AS2" s="13" t="str">
        <f aca="false">IF(AND(AP2&lt;&gt;"",AQ2="x"),"lit-kegg", IF(AND(AR2&lt;&gt;"",AQ2="x"),"rel-kegg", IF(AP2&lt;&gt;"","lit", IF(AR2&lt;&gt;"","rel", IF(AQ2="x","kegg","--")))))</f>
        <v>kegg</v>
      </c>
      <c r="AT2" s="15"/>
      <c r="AU2" s="12" t="str">
        <f aca="false">IF(COUNTIF(knap_gc,$E2),"K", IF(COUNTIF(npass_gc,$E2),"NP", IF(COUNTIF(imppat_gc,$E2),"I", IF(COUNTIF(duke_gc,$E2),"D", IF(COUNTIF(nap_gc,$E2),"NA", IF(COUNTIF(var_gc,$E2),"V",""))))) )</f>
        <v/>
      </c>
      <c r="AV2" s="14" t="str">
        <f aca="false">IF(COUNTIF(out_gc,E2),"X","")</f>
        <v>X</v>
      </c>
      <c r="AW2" s="14" t="str">
        <f aca="false">IF(COUNTIF(knap_rel_gc,$E2),"K", IF(COUNTIF(nap_rel_gc,$E2),"NA", IF(COUNTIF(var_rel_gc,$E2),"V","")))</f>
        <v/>
      </c>
      <c r="AX2" s="13" t="str">
        <f aca="false">IF(AND(AU2&lt;&gt;"",AV2="x"),"lit-kegg", IF(AND(AW2&lt;&gt;"",AV2="x"),"rel-kegg", IF(AU2&lt;&gt;"","lit", IF(AW2&lt;&gt;"","rel", IF(AV2="x","kegg","--")))))</f>
        <v>kegg</v>
      </c>
      <c r="AY2" s="15"/>
      <c r="AZ2" s="12" t="str">
        <f aca="false">IF(COUNTIF(knap_gen,$E2),"K", IF(COUNTIF(npass_gen,$E2),"NP", IF(COUNTIF(imppat_gen,$E2),"I", IF(COUNTIF(duke_gen,$E2),"D", IF(COUNTIF(nap_gen,$E2),"NA", IF(COUNTIF(var_gen,$E2),"V",""))))))</f>
        <v/>
      </c>
      <c r="BA2" s="14" t="str">
        <f aca="false">IF(COUNTIF(out_gen,E2),"X","")</f>
        <v/>
      </c>
      <c r="BB2" s="14" t="str">
        <f aca="false">IF(COUNTIF(knap_rel_gen,$E2),"K", IF(COUNTIF(imppat_rel_gen,$E2),"I", IF(COUNTIF(duke_rel_gen,$E2),"D", IF(COUNTIF(nap_rel_gen,$E2),"NA", IF(COUNTIF(var_rel_gen,$E2),"V","")))))</f>
        <v/>
      </c>
      <c r="BC2" s="13" t="str">
        <f aca="false">IF(AND(AZ2&lt;&gt;"",BA2="x"),"lit-kegg", IF(AND(BB2&lt;&gt;"",BA2="x"),"rel-kegg", IF(AZ2&lt;&gt;"","lit", IF(BB2&lt;&gt;"","rel", IF(BA2="x","kegg","--")))))</f>
        <v>--</v>
      </c>
      <c r="BD2" s="15"/>
      <c r="BE2" s="12" t="str">
        <f aca="false">IF(COUNTIF(knap_hcc,$E2),"K", IF(COUNTIF(npass_hcc,$E2),"NP", IF(COUNTIF(duke_hcc,$E2),"D", IF(COUNTIF(var_hcc,$E2),"V", ""))))</f>
        <v/>
      </c>
      <c r="BF2" s="14" t="str">
        <f aca="false">IF(COUNTIF(hcc_out,E2),"X","")</f>
        <v>X</v>
      </c>
      <c r="BG2" s="14" t="str">
        <f aca="false">IF(COUNTIF(var_rel_hcc,$E2),"V","")</f>
        <v/>
      </c>
      <c r="BH2" s="13" t="str">
        <f aca="false">IF(AND(BE2&lt;&gt;"",BF2="x"),"lit-kegg", IF(AND(BG2&lt;&gt;"",BF2="x"),"rel-kegg", IF(BE2&lt;&gt;"","lit", IF(BG2&lt;&gt;"","rel", IF(BF2="x","kegg","--")))))</f>
        <v>kegg</v>
      </c>
      <c r="BI2" s="15"/>
      <c r="BJ2" s="12" t="str">
        <f aca="false">IF(COUNTIF(usda_kmp,$E2),"U", IF(COUNTIF(knap_kmp,$E2),"K", IF(COUNTIF(npass_kmp,$E2),"NP", IF(COUNTIF(map_kmp,$E2),"M", IF(COUNTIF(imppat_kmp,$E2),"I", IF(COUNTIF(duke_kmp,$E2),"D", IF(COUNTIF(nap_kmp,$E2),"NA", IF(COUNTIF(var_kmp,$E2),"V",""))))))))</f>
        <v/>
      </c>
      <c r="BK2" s="14" t="str">
        <f aca="false">IF(COUNTIF(out_kmp,E2),"X","")</f>
        <v>X</v>
      </c>
      <c r="BL2" s="12" t="str">
        <f aca="false">IF(COUNTIF(knap_rel_kmp,$E2),"K", IF(COUNTIF(npass_rel_kmp,$E2),"NP", IF(COUNTIF(imppat_rel_kmp,$E2),"I", IF(COUNTIF(duke_kmp,$E2),"D", IF(COUNTIF(nap_rel_kmp,$E2),"NA", IF(COUNTIF(var_rel_kmp,$E2),"V",""))))))</f>
        <v/>
      </c>
      <c r="BM2" s="13" t="str">
        <f aca="false">IF(AND(BJ2&lt;&gt;"",BK2="x"),"lit-kegg", IF(AND(BL2&lt;&gt;"",BK2="x"),"rel-kegg", IF(BJ2&lt;&gt;"","lit", IF(BL2&lt;&gt;"","rel", IF(BK2="x","kegg","--")))))</f>
        <v>kegg</v>
      </c>
      <c r="BN2" s="15"/>
      <c r="BO2" s="12" t="str">
        <f aca="false">IF(COUNTIF(usda_lu2,$E2),"U", IF(COUNTIF(knap_lu2,$E2),"K", IF(COUNTIF(npass_lu2,$E2),"NP", IF(COUNTIF(map_lu2,$E2),"M", IF(COUNTIF(imppat_lu2,$E2),"I", IF(COUNTIF(duke_lu2,$E2),"D", IF(COUNTIF(nap_lu2,$E2),"NA", IF(COUNTIF(var_lu2,$E2),"V",""))))))))</f>
        <v/>
      </c>
      <c r="BP2" s="14" t="str">
        <f aca="false">IF(COUNTIF(out_lu2,E2),"X","")</f>
        <v>X</v>
      </c>
      <c r="BQ2" s="12" t="str">
        <f aca="false">IF(COUNTIF(knap_rel_lu2,$E2),"K", IF(COUNTIF(npass_rel_lu2,$E2),"NP", IF(COUNTIF(imppat_lu2,$E2),"I", IF(COUNTIF(impaat_rel_lu2,$E2),"I", IF(COUNTIF(duke_rel_lu2,$E2),"D", IF(COUNTIF(nap_rel_lu2,$E2),"NA", IF(COUNTIF(var_rel_lu2,$E2),"V",""))))) ))</f>
        <v/>
      </c>
      <c r="BR2" s="13" t="str">
        <f aca="false">IF(AND(BO2&lt;&gt;"",BP2="x"),"lit-kegg", IF(AND(BQ2&lt;&gt;"",BP2="x"),"rel-kegg", IF(BO2&lt;&gt;"","lit", IF(BQ2&lt;&gt;"","rel", IF(BP2="x","kegg","--")))))</f>
        <v>kegg</v>
      </c>
      <c r="BS2" s="15"/>
      <c r="BT2" s="12" t="str">
        <f aca="false">IF(COUNTIF(usda_myc,$E2),"U", IF(COUNTIF(knap_myc,$E2),"K", IF(COUNTIF(npass_myc,$E2),"NP", IF(COUNTIF(map_myc,$E2),"M", IF(COUNTIF(imppat_myc,$E2),"I", IF(COUNTIF(nap_myc,$E2),"NA", IF(COUNTIF(duke_myc,$E2),"D", IF(COUNTIF(var_myc,$E2),"V",""))))))))</f>
        <v/>
      </c>
      <c r="BU2" s="14" t="str">
        <f aca="false">IF(COUNTIF(out_myc,E2),"X","")</f>
        <v>X</v>
      </c>
      <c r="BV2" s="12" t="str">
        <f aca="false">IF(COUNTIF(npass_rel_myc,$E2),"NP", IF(COUNTIF(imppat_rel_myc,$E2),"I", IF(COUNTIF(nap_rel_myc,$E2),"NA", IF(COUNTIF(var_rel_myc,$E2),"V",""))))</f>
        <v/>
      </c>
      <c r="BW2" s="13" t="str">
        <f aca="false">IF(AND(BT2&lt;&gt;"",BU2="x"),"lit-kegg", IF(AND(BV2&lt;&gt;"",BU2="x"),"rel-kegg", IF(BT2&lt;&gt;"","lit", IF(BV2&lt;&gt;"","rel", IF(BU2="x","kegg","--")))))</f>
        <v>kegg</v>
      </c>
      <c r="BX2" s="15"/>
      <c r="BY2" s="12" t="str">
        <f aca="false">IF(COUNTIF(usda_nar,$E2),"U", IF(COUNTIF(knap_nar,$E2),"K", IF(COUNTIF(npass_nar,$E2),"NP", IF(COUNTIF(imppat_nar,$E2),"I", IF(COUNTIF(duke_nar,$E2),"D", IF(COUNTIF(nap_nar,$E2),"NA", IF(COUNTIF(var_nar,$E2),"V", "")))))))</f>
        <v/>
      </c>
      <c r="BZ2" s="14" t="str">
        <f aca="false">IF(COUNTIF(out_nar,E2),"X","")</f>
        <v>X</v>
      </c>
      <c r="CA2" s="16" t="str">
        <f aca="false">IF(COUNTIF(knap_rel_nar,$E2),"K", IF(COUNTIF(npass_rel_nar,$E2),"NP", IF(COUNTIF(imppat_rel_nar,$E2),"I", IF(COUNTIF(duke_rel_nar,$E2),"D", IF(COUNTIF(nap_rel_nar,$E2),"NA", IF(COUNTIF(var_rel_nar,$E2),"V",""))))))</f>
        <v/>
      </c>
      <c r="CB2" s="13" t="str">
        <f aca="false">IF(AND(BY2&lt;&gt;"",BZ2="x"),"lit-kegg", IF(AND(CA2&lt;&gt;"",BZ2="x"),"rel-kegg", IF(BY2&lt;&gt;"","lit", IF(CA2&lt;&gt;"","rel", IF(BZ2="x","kegg","--")))))</f>
        <v>kegg</v>
      </c>
      <c r="CC2" s="15"/>
      <c r="CD2" s="17" t="str">
        <f aca="false">IF(COUNTIF(usda_que,$E2),"U", IF(COUNTIF(knap_que,$E2),"K", IF(COUNTIF(npass_que,$E2),"NP", IF(COUNTIF(map_que,$E2),"M", IF(COUNTIF(imppat_que,$E2),"I", IF(COUNTIF(duke_que,$E2),"D", IF(COUNTIF(nap_que,$E2),"NA", IF(COUNTIF(var_que,$E2),"V",""))))) )))</f>
        <v/>
      </c>
      <c r="CE2" s="14" t="str">
        <f aca="false">IF(COUNTIF(out_que,E2),"X","")</f>
        <v>X</v>
      </c>
      <c r="CF2" s="12" t="str">
        <f aca="false">IF(COUNTIF(knap_rel_que,$E2),"K", IF(COUNTIF(npass_rel_que,$E2),"NP", IF(COUNTIF(imppat_rel_que,$E2),"I", IF(COUNTIF(duke_rel_que,$E2),"D", IF(COUNTIF(nap_rel_que,$E2),"NP", IF(COUNTIF(var_rel_que,$E2),"V",""))))) )</f>
        <v/>
      </c>
      <c r="CG2" s="13" t="str">
        <f aca="false">IF(AND(CD2&lt;&gt;"",CE2="x"),"lit-kegg", IF(AND(CF2&lt;&gt;"",CE2="x"),"rel-kegg", IF(CD2&lt;&gt;"","lit", IF(CF2&lt;&gt;"","rel", IF(CE2="x","kegg","--")))))</f>
        <v>kegg</v>
      </c>
      <c r="CH2" s="15"/>
      <c r="CI2" s="18"/>
      <c r="CJ2" s="10"/>
      <c r="CK2" s="10"/>
      <c r="CL2" s="10"/>
      <c r="CM2" s="10"/>
      <c r="CN2" s="10"/>
      <c r="CO2" s="10"/>
    </row>
    <row r="3" customFormat="false" ht="13.8" hidden="false" customHeight="false" outlineLevel="0" collapsed="false">
      <c r="A3" s="9" t="n">
        <v>119</v>
      </c>
      <c r="B3" s="10" t="s">
        <v>80</v>
      </c>
      <c r="C3" s="10" t="s">
        <v>80</v>
      </c>
      <c r="D3" s="10" t="s">
        <v>81</v>
      </c>
      <c r="E3" s="11" t="s">
        <v>82</v>
      </c>
      <c r="F3" s="12" t="str">
        <f aca="false">IF(COUNTIF(usda_agi,$E3),"U", IF(COUNTIF(knap_agi,$E3),"K", IF(COUNTIF(npass_agi,$E3),"NP", IF(COUNTIF(map_agi,$E3),"M", IF(COUNTIF(imppat_agi,$E3),"I", IF(COUNTIF(duke_agi,$E3),"D", IF(COUNTIF(nap_agi,$E3),"NA", IF(COUNTIF(var_agi,$E3),"V", ""))))))) )</f>
        <v/>
      </c>
      <c r="G3" s="12" t="str">
        <f aca="false">IF(COUNTIF(out_agi,E3),"X","")</f>
        <v/>
      </c>
      <c r="H3" s="12" t="str">
        <f aca="false">IF(COUNTIF(knap_rel_agi,$E3),"K", IF(COUNTIF(duke_rel_agi,$E3),"D", IF(COUNTIF(nap_rel_agi,$E3),"NA", IF(COUNTIF(var_rel_agi,$E3),"V",""))))</f>
        <v/>
      </c>
      <c r="I3" s="13" t="str">
        <f aca="false">IF(AND(F3&lt;&gt;"",G3="x"),"lit-kegg", IF(AND(H3&lt;&gt;"",G3="x"),"rel-kegg", IF(F3&lt;&gt;"","lit", IF(H3&lt;&gt;"","rel", IF(G3="x","kegg","--")))))</f>
        <v>--</v>
      </c>
      <c r="J3" s="12" t="str">
        <f aca="false">IF(COUNTIF(npass_bun,$E3),"NP", IF(COUNTIF(nap_bun,$E3),"NA", IF(COUNTIF(var_bun,$E3),"V","")))</f>
        <v/>
      </c>
      <c r="K3" s="14" t="str">
        <f aca="false">IF(COUNTIF(out_bun,E3),"X","")</f>
        <v>X</v>
      </c>
      <c r="L3" s="12" t="str">
        <f aca="false">IF(COUNTIF(nap_rel_bun,$E3),"NA", IF(COUNTIF(var_rel_bun,$E3),"V",""))</f>
        <v/>
      </c>
      <c r="M3" s="13" t="str">
        <f aca="false">IF(AND(J3&lt;&gt;"",K3="x"),"lit-kegg", IF(AND(L3&lt;&gt;"",K3="x"),"rel-kegg", IF(J3&lt;&gt;"","lit", IF(L3&lt;&gt;"","rel", IF(K3="x","kegg","--")))))</f>
        <v>kegg</v>
      </c>
      <c r="N3" s="12" t="str">
        <f aca="false">IF(COUNTIF(usda_kxn,$E3),"U", IF(COUNTIF(knap_kxn,$E3),"K", IF(COUNTIF(npass_kxn,$E3),"NP", IF(COUNTIF(map_kxn,$E3),"M", IF(COUNTIF(duke_kxn,$E3),"D", IF(COUNTIF(nap_kxn,$E3),"NA", IF(COUNTIF(var_kxn,$E3),"V","")))))))</f>
        <v>V</v>
      </c>
      <c r="O3" s="14" t="str">
        <f aca="false">IF(COUNTIF(out_kxn,E3),"X","")</f>
        <v>X</v>
      </c>
      <c r="P3" s="12" t="str">
        <f aca="false">IF(COUNTIF(knap_rel_kxn,$E3),"K", IF(COUNTIF(npass_rel_kxn,$E3),"NP", IF(COUNTIF(duke_rel_kxn,$E3),"D", IF(COUNTIF(nap_rel_kxn,$E3),"NA", IF(COUNTIF(var_rel_kxn,$E3),"V","")))))</f>
        <v>V</v>
      </c>
      <c r="Q3" s="13" t="str">
        <f aca="false">IF(AND(N3&lt;&gt;"",O3="x"),"lit-kegg", IF(AND(P3&lt;&gt;"",O3="x"),"rel-kegg", IF(N3&lt;&gt;"","lit", IF(P3&lt;&gt;"","rel", IF(O3="x","kegg","--")))))</f>
        <v>lit-kegg</v>
      </c>
      <c r="R3" s="12" t="str">
        <f aca="false">IF(COUNTIF(usda_hwb,$E3),"U", IF(COUNTIF(knap_hwb,$E3),"K", IF(COUNTIF(npass_hwb,$E3),"NP", IF(COUNTIF(map_hwb,$E3),"M", IF(COUNTIF(imppat_hwb,$E3),"I", IF(COUNTIF(duke_hwb,$E3),"D", IF(COUNTIF(nap_hwb,$E3),"NA", IF(COUNTIF(var_hwb,$E3),"V",""))))) )))</f>
        <v/>
      </c>
      <c r="S3" s="14" t="str">
        <f aca="false">IF(COUNTIF(out_hwb,E3),"X","")</f>
        <v>X</v>
      </c>
      <c r="T3" s="14" t="str">
        <f aca="false">IF(COUNTIF(knap_rel_hwb,$E3),"K", IF(COUNTIF(npass_rel_hwb,$E3),"NP", IF(COUNTIF(map_rel_hwb,$E3),"M", IF(COUNTIF(imppat_rel_hwb,$E3),"I", IF(COUNTIF(duke_rel_hwb,$E3),"D", IF(COUNTIF(nap_rel_hwb,$E3),"NA", IF(COUNTIF(var_rel_hwb,$E3),"V",""))))) ))</f>
        <v>V</v>
      </c>
      <c r="U3" s="13" t="str">
        <f aca="false">IF(AND(R3&lt;&gt;"",S3="x"),"lit-kegg", IF(AND(T3&lt;&gt;"",S3="x"),"rel-kegg", IF(R3&lt;&gt;"","lit", IF(T3&lt;&gt;"","rel", IF(S3="x","kegg","--")))))</f>
        <v>rel-kegg</v>
      </c>
      <c r="V3" s="12" t="str">
        <f aca="false">IF(COUNTIF(usda_ec,$E3),"U", IF(COUNTIF(knap_ec,$E3),"K", IF(COUNTIF(npass_ec,$E3),"NP", IF(COUNTIF(map_ec,$E3),"M", IF(COUNTIF(imppat_ec,$E3),"I", IF(COUNTIF(duke_ec,$E3),"D", IF(COUNTIF(nap_ec,$E3),"NA", IF(COUNTIF(var_ec,$E3),"V",""))))))))</f>
        <v>V</v>
      </c>
      <c r="W3" s="14" t="str">
        <f aca="false">IF(COUNTIF(out_ec,E3),"X","")</f>
        <v>X</v>
      </c>
      <c r="X3" s="14" t="str">
        <f aca="false">IF(COUNTIF(usda_rel_ec,$E3),"U", IF(COUNTIF(knap_rel_ec,$E3),"K", IF(COUNTIF(npass_rel_ec,$E3),"NP", IF(COUNTIF(map_rel_ec,$E3),"M", IF(COUNTIF(imppat_rel_ec,$E3),"I", IF(COUNTIF(nap_rel_ec,$E3),"NA", IF(COUNTIF(var_rel_ec,$E3),"V","")))))))</f>
        <v/>
      </c>
      <c r="Y3" s="13" t="str">
        <f aca="false">IF(AND(V3&lt;&gt;"",W3="x"),"lit-kegg", IF(AND(X3&lt;&gt;"",W3="x"),"rel-kegg", IF(V3&lt;&gt;"","lit", IF(X3&lt;&gt;"","rel", IF(W3="x","kegg","--")))))</f>
        <v>lit-kegg</v>
      </c>
      <c r="Z3" s="12" t="str">
        <f aca="false">IF(COUNTIF(usda_ecg,$E3),"U", IF(COUNTIF(npass_ecg,$E3),"NP", IF(COUNTIF(map_ecg,$E3),"M", IF(COUNTIF(imppat_ecg,$E3),"I", IF(COUNTIF(duke_ecg,$E3),"D", IF(COUNTIF(var_ecg,$E3),"V",""))))))</f>
        <v/>
      </c>
      <c r="AA3" s="12"/>
      <c r="AB3" s="15"/>
      <c r="AC3" s="12" t="str">
        <f aca="false">IF(COUNTIF(usda_egt,$E3),"U", IF(COUNTIF(map_egt,$E3),"M", IF(COUNTIF(duke_egt,$E3),"D", IF(COUNTIF(nap_egt,$E3),"NA", IF(COUNTIF(var_egt,$E3),"V","")))))</f>
        <v/>
      </c>
      <c r="AD3" s="14" t="str">
        <f aca="false">IF(COUNTIF(out_egt,E3),"X","")</f>
        <v/>
      </c>
      <c r="AE3" s="14" t="str">
        <f aca="false">IF(COUNTIF(usda_rel_egt,$E3),"U", IF(COUNTIF(knap_rel_egt,$E3),"K", IF(COUNTIF(npass_rel_egt,$E3),"NP", IF(COUNTIF(map_rel_egt,$E3),"M", IF(COUNTIF(var_rel_egt,$E3),"V","")))) )</f>
        <v/>
      </c>
      <c r="AF3" s="13" t="str">
        <f aca="false">IF(AND(AC3&lt;&gt;"",AD3="x"),"lit-kegg", IF(AND(AE3&lt;&gt;"",AD3="x"),"rel-kegg", IF(AC3&lt;&gt;"","lit", IF(AE3&lt;&gt;"","rel", IF(AD3="x","kegg","--")))))</f>
        <v>--</v>
      </c>
      <c r="AG3" s="15"/>
      <c r="AH3" s="12" t="str">
        <f aca="false">IF(COUNTIF(usda_egcg,$E3),"U", IF(COUNTIF(knap_egcg,$E3),"K", IF(COUNTIF(npass_egcg,$E3),"NP", IF(COUNTIF(map_egcg,$E3),"M", IF(COUNTIF(var_ecg,$E3),"V","")))))</f>
        <v/>
      </c>
      <c r="AI3" s="12"/>
      <c r="AJ3" s="15"/>
      <c r="AK3" s="12" t="str">
        <f aca="false">IF(COUNTIF(npass_erc,$E3),"NP", IF(COUNTIF(nap_erc,$E3),"NA", IF(COUNTIF(var_erc,$E3),"V","")))</f>
        <v/>
      </c>
      <c r="AL3" s="14"/>
      <c r="AM3" s="14" t="str">
        <f aca="false">IF(COUNTIF(nap_rel_erc,$E3),"NA", IF(COUNTIF(var_rel_erc,$E3),"V",""))</f>
        <v/>
      </c>
      <c r="AN3" s="13" t="str">
        <f aca="false">IF(AND(AK3&lt;&gt;"",AL3="x"),"lit-kegg", IF(AND(AM3&lt;&gt;"",AL3="x"),"rel-kegg", IF(AK3&lt;&gt;"","lit", IF(AM3&lt;&gt;"","rel", IF(AL3="x","kegg","--")))))</f>
        <v>--</v>
      </c>
      <c r="AO3" s="15"/>
      <c r="AP3" s="12" t="str">
        <f aca="false">IF(COUNTIF(npass_erd,$E3),"NP", IF(COUNTIF(nap_erd,$E3),"NA", IF(COUNTIF(var_erd,$E3),"V","")))</f>
        <v>V</v>
      </c>
      <c r="AQ3" s="14" t="str">
        <f aca="false">IF(COUNTIF(out_erd,E3),"X","")</f>
        <v>X</v>
      </c>
      <c r="AR3" s="14" t="str">
        <f aca="false">IF(COUNTIF(map_rel_erd,$E3),"M", IF(COUNTIF(nap_rel_erd,$E3),"NA", IF(COUNTIF(var_rel_erd,$E3),"V","")))</f>
        <v>V</v>
      </c>
      <c r="AS3" s="13" t="str">
        <f aca="false">IF(AND(AP3&lt;&gt;"",AQ3="x"),"lit-kegg", IF(AND(AR3&lt;&gt;"",AQ3="x"),"rel-kegg", IF(AP3&lt;&gt;"","lit", IF(AR3&lt;&gt;"","rel", IF(AQ3="x","kegg","--")))))</f>
        <v>lit-kegg</v>
      </c>
      <c r="AT3" s="15"/>
      <c r="AU3" s="12" t="str">
        <f aca="false">IF(COUNTIF(knap_gc,$E3),"K", IF(COUNTIF(npass_gc,$E3),"NP", IF(COUNTIF(imppat_gc,$E3),"I", IF(COUNTIF(duke_gc,$E3),"D", IF(COUNTIF(nap_gc,$E3),"NA", IF(COUNTIF(var_gc,$E3),"V",""))))) )</f>
        <v/>
      </c>
      <c r="AV3" s="14" t="str">
        <f aca="false">IF(COUNTIF(out_gc,E3),"X","")</f>
        <v/>
      </c>
      <c r="AW3" s="14" t="str">
        <f aca="false">IF(COUNTIF(knap_rel_gc,$E3),"K", IF(COUNTIF(nap_rel_gc,$E3),"NA", IF(COUNTIF(var_rel_gc,$E3),"V","")))</f>
        <v/>
      </c>
      <c r="AX3" s="13" t="str">
        <f aca="false">IF(AND(AU3&lt;&gt;"",AV3="x"),"lit-kegg", IF(AND(AW3&lt;&gt;"",AV3="x"),"rel-kegg", IF(AU3&lt;&gt;"","lit", IF(AW3&lt;&gt;"","rel", IF(AV3="x","kegg","--")))))</f>
        <v>--</v>
      </c>
      <c r="AY3" s="15"/>
      <c r="AZ3" s="12" t="str">
        <f aca="false">IF(COUNTIF(knap_gen,$E3),"K", IF(COUNTIF(npass_gen,$E3),"NP", IF(COUNTIF(imppat_gen,$E3),"I", IF(COUNTIF(duke_gen,$E3),"D", IF(COUNTIF(nap_gen,$E3),"NA", IF(COUNTIF(var_gen,$E3),"V",""))))))</f>
        <v>V</v>
      </c>
      <c r="BA3" s="14" t="str">
        <f aca="false">IF(COUNTIF(out_gen,E3),"X","")</f>
        <v/>
      </c>
      <c r="BB3" s="14" t="str">
        <f aca="false">IF(COUNTIF(knap_rel_gen,$E3),"K", IF(COUNTIF(imppat_rel_gen,$E3),"I", IF(COUNTIF(duke_rel_gen,$E3),"D", IF(COUNTIF(nap_rel_gen,$E3),"NA", IF(COUNTIF(var_rel_gen,$E3),"V","")))))</f>
        <v/>
      </c>
      <c r="BC3" s="13" t="str">
        <f aca="false">IF(AND(AZ3&lt;&gt;"",BA3="x"),"lit-kegg", IF(AND(BB3&lt;&gt;"",BA3="x"),"rel-kegg", IF(AZ3&lt;&gt;"","lit", IF(BB3&lt;&gt;"","rel", IF(BA3="x","kegg","--")))))</f>
        <v>lit</v>
      </c>
      <c r="BD3" s="15"/>
      <c r="BE3" s="12" t="str">
        <f aca="false">IF(COUNTIF(knap_hcc,$E3),"K", IF(COUNTIF(npass_hcc,$E3),"NP", IF(COUNTIF(duke_hcc,$E3),"D", IF(COUNTIF(var_hcc,$E3),"V", ""))))</f>
        <v/>
      </c>
      <c r="BF3" s="14" t="str">
        <f aca="false">IF(COUNTIF(hcc_out,E3),"X","")</f>
        <v>X</v>
      </c>
      <c r="BG3" s="14" t="str">
        <f aca="false">IF(COUNTIF(var_rel_hcc,$E3),"V","")</f>
        <v/>
      </c>
      <c r="BH3" s="13" t="str">
        <f aca="false">IF(AND(BE3&lt;&gt;"",BF3="x"),"lit-kegg", IF(AND(BG3&lt;&gt;"",BF3="x"),"rel-kegg", IF(BE3&lt;&gt;"","lit", IF(BG3&lt;&gt;"","rel", IF(BF3="x","kegg","--")))))</f>
        <v>kegg</v>
      </c>
      <c r="BI3" s="15"/>
      <c r="BJ3" s="12" t="str">
        <f aca="false">IF(COUNTIF(usda_kmp,$E3),"U", IF(COUNTIF(knap_kmp,$E3),"K", IF(COUNTIF(npass_kmp,$E3),"NP", IF(COUNTIF(map_kmp,$E3),"M", IF(COUNTIF(imppat_kmp,$E3),"I", IF(COUNTIF(duke_kmp,$E3),"D", IF(COUNTIF(nap_kmp,$E3),"NA", IF(COUNTIF(var_kmp,$E3),"V",""))))))))</f>
        <v/>
      </c>
      <c r="BK3" s="14" t="str">
        <f aca="false">IF(COUNTIF(out_kmp,E3),"X","")</f>
        <v>X</v>
      </c>
      <c r="BL3" s="12" t="str">
        <f aca="false">IF(COUNTIF(knap_rel_kmp,$E3),"K", IF(COUNTIF(npass_rel_kmp,$E3),"NP", IF(COUNTIF(imppat_rel_kmp,$E3),"I", IF(COUNTIF(duke_kmp,$E3),"D", IF(COUNTIF(nap_rel_kmp,$E3),"NA", IF(COUNTIF(var_rel_kmp,$E3),"V",""))))))</f>
        <v/>
      </c>
      <c r="BM3" s="13" t="str">
        <f aca="false">IF(AND(BJ3&lt;&gt;"",BK3="x"),"lit-kegg", IF(AND(BL3&lt;&gt;"",BK3="x"),"rel-kegg", IF(BJ3&lt;&gt;"","lit", IF(BL3&lt;&gt;"","rel", IF(BK3="x","kegg","--")))))</f>
        <v>kegg</v>
      </c>
      <c r="BN3" s="15"/>
      <c r="BO3" s="12" t="str">
        <f aca="false">IF(COUNTIF(usda_lu2,$E3),"U", IF(COUNTIF(knap_lu2,$E3),"K", IF(COUNTIF(npass_lu2,$E3),"NP", IF(COUNTIF(map_lu2,$E3),"M", IF(COUNTIF(imppat_lu2,$E3),"I", IF(COUNTIF(duke_lu2,$E3),"D", IF(COUNTIF(nap_lu2,$E3),"NA", IF(COUNTIF(var_lu2,$E3),"V",""))))))))</f>
        <v>V</v>
      </c>
      <c r="BP3" s="14" t="str">
        <f aca="false">IF(COUNTIF(out_lu2,E3),"X","")</f>
        <v/>
      </c>
      <c r="BQ3" s="12" t="str">
        <f aca="false">IF(COUNTIF(knap_rel_lu2,$E3),"K", IF(COUNTIF(npass_rel_lu2,$E3),"NP", IF(COUNTIF(imppat_lu2,$E3),"I", IF(COUNTIF(impaat_rel_lu2,$E3),"I", IF(COUNTIF(duke_rel_lu2,$E3),"D", IF(COUNTIF(nap_rel_lu2,$E3),"NA", IF(COUNTIF(var_rel_lu2,$E3),"V",""))))) ))</f>
        <v/>
      </c>
      <c r="BR3" s="13" t="str">
        <f aca="false">IF(AND(BO3&lt;&gt;"",BP3="x"),"lit-kegg", IF(AND(BQ3&lt;&gt;"",BP3="x"),"rel-kegg", IF(BO3&lt;&gt;"","lit", IF(BQ3&lt;&gt;"","rel", IF(BP3="x","kegg","--")))))</f>
        <v>lit</v>
      </c>
      <c r="BS3" s="15"/>
      <c r="BT3" s="12" t="str">
        <f aca="false">IF(COUNTIF(usda_myc,$E3),"U", IF(COUNTIF(knap_myc,$E3),"K", IF(COUNTIF(npass_myc,$E3),"NP", IF(COUNTIF(map_myc,$E3),"M", IF(COUNTIF(imppat_myc,$E3),"I", IF(COUNTIF(nap_myc,$E3),"NA", IF(COUNTIF(duke_myc,$E3),"D", IF(COUNTIF(var_myc,$E3),"V",""))))))))</f>
        <v/>
      </c>
      <c r="BU3" s="14" t="str">
        <f aca="false">IF(COUNTIF(out_myc,E3),"X","")</f>
        <v/>
      </c>
      <c r="BV3" s="12" t="str">
        <f aca="false">IF(COUNTIF(npass_rel_myc,$E3),"NP", IF(COUNTIF(imppat_rel_myc,$E3),"I", IF(COUNTIF(nap_rel_myc,$E3),"NA", IF(COUNTIF(var_rel_myc,$E3),"V",""))))</f>
        <v/>
      </c>
      <c r="BW3" s="13" t="str">
        <f aca="false">IF(AND(BT3&lt;&gt;"",BU3="x"),"lit-kegg", IF(AND(BV3&lt;&gt;"",BU3="x"),"rel-kegg", IF(BT3&lt;&gt;"","lit", IF(BV3&lt;&gt;"","rel", IF(BU3="x","kegg","--")))))</f>
        <v>--</v>
      </c>
      <c r="BX3" s="15"/>
      <c r="BY3" s="12" t="str">
        <f aca="false">IF(COUNTIF(usda_nar,$E3),"U", IF(COUNTIF(knap_nar,$E3),"K", IF(COUNTIF(npass_nar,$E3),"NP", IF(COUNTIF(imppat_nar,$E3),"I", IF(COUNTIF(duke_nar,$E3),"D", IF(COUNTIF(nap_nar,$E3),"NA", IF(COUNTIF(var_nar,$E3),"V", "")))))))</f>
        <v>V</v>
      </c>
      <c r="BZ3" s="14" t="str">
        <f aca="false">IF(COUNTIF(out_nar,E3),"X","")</f>
        <v>X</v>
      </c>
      <c r="CA3" s="16" t="str">
        <f aca="false">IF(COUNTIF(knap_rel_nar,$E3),"K", IF(COUNTIF(npass_rel_nar,$E3),"NP", IF(COUNTIF(imppat_rel_nar,$E3),"I", IF(COUNTIF(duke_rel_nar,$E3),"D", IF(COUNTIF(nap_rel_nar,$E3),"NA", IF(COUNTIF(var_rel_nar,$E3),"V",""))))))</f>
        <v/>
      </c>
      <c r="CB3" s="13" t="str">
        <f aca="false">IF(AND(BY3&lt;&gt;"",BZ3="x"),"lit-kegg", IF(AND(CA3&lt;&gt;"",BZ3="x"),"rel-kegg", IF(BY3&lt;&gt;"","lit", IF(CA3&lt;&gt;"","rel", IF(BZ3="x","kegg","--")))))</f>
        <v>lit-kegg</v>
      </c>
      <c r="CC3" s="15"/>
      <c r="CD3" s="17" t="str">
        <f aca="false">IF(COUNTIF(usda_que,$E3),"U", IF(COUNTIF(knap_que,$E3),"K", IF(COUNTIF(npass_que,$E3),"NP", IF(COUNTIF(map_que,$E3),"M", IF(COUNTIF(imppat_que,$E3),"I", IF(COUNTIF(duke_que,$E3),"D", IF(COUNTIF(nap_que,$E3),"NA", IF(COUNTIF(var_que,$E3),"V",""))))) )))</f>
        <v>V</v>
      </c>
      <c r="CE3" s="14" t="str">
        <f aca="false">IF(COUNTIF(out_que,E3),"X","")</f>
        <v>X</v>
      </c>
      <c r="CF3" s="12" t="str">
        <f aca="false">IF(COUNTIF(knap_rel_que,$E3),"K", IF(COUNTIF(npass_rel_que,$E3),"NP", IF(COUNTIF(imppat_rel_que,$E3),"I", IF(COUNTIF(duke_rel_que,$E3),"D", IF(COUNTIF(nap_rel_que,$E3),"NP", IF(COUNTIF(var_rel_que,$E3),"V",""))))) )</f>
        <v/>
      </c>
      <c r="CG3" s="13" t="str">
        <f aca="false">IF(AND(CD3&lt;&gt;"",CE3="x"),"lit-kegg", IF(AND(CF3&lt;&gt;"",CE3="x"),"rel-kegg", IF(CD3&lt;&gt;"","lit", IF(CF3&lt;&gt;"","rel", IF(CE3="x","kegg","--")))))</f>
        <v>lit-kegg</v>
      </c>
      <c r="CH3" s="15"/>
      <c r="CI3" s="18"/>
      <c r="CJ3" s="10"/>
      <c r="CK3" s="10"/>
      <c r="CL3" s="10"/>
      <c r="CM3" s="10"/>
      <c r="CN3" s="10"/>
      <c r="CO3" s="10"/>
    </row>
    <row r="4" customFormat="false" ht="13.8" hidden="false" customHeight="false" outlineLevel="0" collapsed="false">
      <c r="A4" s="9" t="n">
        <v>1</v>
      </c>
      <c r="B4" s="10" t="s">
        <v>83</v>
      </c>
      <c r="C4" s="10" t="s">
        <v>84</v>
      </c>
      <c r="D4" s="9" t="s">
        <v>85</v>
      </c>
      <c r="E4" s="11" t="s">
        <v>86</v>
      </c>
      <c r="F4" s="12" t="str">
        <f aca="false">IF(COUNTIF(usda_agi,$E4),"U", IF(COUNTIF(knap_agi,$E4),"K", IF(COUNTIF(npass_agi,$E4),"NP", IF(COUNTIF(map_agi,$E4),"M", IF(COUNTIF(imppat_agi,$E4),"I", IF(COUNTIF(duke_agi,$E4),"D", IF(COUNTIF(nap_agi,$E4),"NA", IF(COUNTIF(var_agi,$E4),"V", ""))))))) )</f>
        <v/>
      </c>
      <c r="G4" s="12" t="str">
        <f aca="false">IF(COUNTIF(out_agi,E4),"X","")</f>
        <v/>
      </c>
      <c r="H4" s="12" t="str">
        <f aca="false">IF(COUNTIF(knap_rel_agi,$E4),"K", IF(COUNTIF(duke_rel_agi,$E4),"D", IF(COUNTIF(nap_rel_agi,$E4),"NA", IF(COUNTIF(var_rel_agi,$E4),"V",""))))</f>
        <v/>
      </c>
      <c r="I4" s="13" t="str">
        <f aca="false">IF(AND(F4&lt;&gt;"",G4="x"),"lit-kegg", IF(AND(H4&lt;&gt;"",G4="x"),"rel-kegg", IF(F4&lt;&gt;"","lit", IF(H4&lt;&gt;"","rel", IF(G4="x","kegg","--")))))</f>
        <v>--</v>
      </c>
      <c r="J4" s="12" t="str">
        <f aca="false">IF(COUNTIF(npass_bun,$E4),"NP", IF(COUNTIF(nap_bun,$E4),"NA", IF(COUNTIF(var_bun,$E4),"V","")))</f>
        <v/>
      </c>
      <c r="K4" s="14" t="str">
        <f aca="false">IF(COUNTIF(out_bun,E4),"X","")</f>
        <v>X</v>
      </c>
      <c r="L4" s="12" t="str">
        <f aca="false">IF(COUNTIF(nap_rel_bun,$E4),"NA", IF(COUNTIF(var_rel_bun,$E4),"V",""))</f>
        <v/>
      </c>
      <c r="M4" s="13" t="str">
        <f aca="false">IF(AND(J4&lt;&gt;"",K4="x"),"lit-kegg", IF(AND(L4&lt;&gt;"",K4="x"),"rel-kegg", IF(J4&lt;&gt;"","lit", IF(L4&lt;&gt;"","rel", IF(K4="x","kegg","--")))))</f>
        <v>kegg</v>
      </c>
      <c r="N4" s="12" t="str">
        <f aca="false">IF(COUNTIF(usda_kxn,$E4),"U", IF(COUNTIF(knap_kxn,$E4),"K", IF(COUNTIF(npass_kxn,$E4),"NP", IF(COUNTIF(map_kxn,$E4),"M", IF(COUNTIF(duke_kxn,$E4),"D", IF(COUNTIF(nap_kxn,$E4),"NA", IF(COUNTIF(var_kxn,$E4),"V","")))))))</f>
        <v/>
      </c>
      <c r="O4" s="14" t="str">
        <f aca="false">IF(COUNTIF(out_kxn,E4),"X","")</f>
        <v/>
      </c>
      <c r="P4" s="12" t="str">
        <f aca="false">IF(COUNTIF(knap_rel_kxn,$E4),"K", IF(COUNTIF(npass_rel_kxn,$E4),"NP", IF(COUNTIF(duke_rel_kxn,$E4),"D", IF(COUNTIF(nap_rel_kxn,$E4),"NA", IF(COUNTIF(var_rel_kxn,$E4),"V","")))))</f>
        <v/>
      </c>
      <c r="Q4" s="13" t="str">
        <f aca="false">IF(AND(N4&lt;&gt;"",O4="x"),"lit-kegg", IF(AND(P4&lt;&gt;"",O4="x"),"rel-kegg", IF(N4&lt;&gt;"","lit", IF(P4&lt;&gt;"","rel", IF(O4="x","kegg","--")))))</f>
        <v>--</v>
      </c>
      <c r="R4" s="12" t="str">
        <f aca="false">IF(COUNTIF(usda_hwb,$E4),"U", IF(COUNTIF(knap_hwb,$E4),"K", IF(COUNTIF(npass_hwb,$E4),"NP", IF(COUNTIF(map_hwb,$E4),"M", IF(COUNTIF(imppat_hwb,$E4),"I", IF(COUNTIF(duke_hwb,$E4),"D", IF(COUNTIF(nap_hwb,$E4),"NA", IF(COUNTIF(var_hwb,$E4),"V",""))))) )))</f>
        <v/>
      </c>
      <c r="S4" s="14" t="str">
        <f aca="false">IF(COUNTIF(out_hwb,E4),"X","")</f>
        <v>X</v>
      </c>
      <c r="T4" s="14" t="str">
        <f aca="false">IF(COUNTIF(knap_rel_hwb,$E4),"K", IF(COUNTIF(npass_rel_hwb,$E4),"NP", IF(COUNTIF(map_rel_hwb,$E4),"M", IF(COUNTIF(imppat_rel_hwb,$E4),"I", IF(COUNTIF(duke_rel_hwb,$E4),"D", IF(COUNTIF(nap_rel_hwb,$E4),"NA", IF(COUNTIF(var_rel_hwb,$E4),"V",""))))) ))</f>
        <v/>
      </c>
      <c r="U4" s="13" t="str">
        <f aca="false">IF(AND(R4&lt;&gt;"",S4="x"),"lit-kegg", IF(AND(T4&lt;&gt;"",S4="x"),"rel-kegg", IF(R4&lt;&gt;"","lit", IF(T4&lt;&gt;"","rel", IF(S4="x","kegg","--")))))</f>
        <v>kegg</v>
      </c>
      <c r="V4" s="12" t="str">
        <f aca="false">IF(COUNTIF(usda_ec,$E4),"U", IF(COUNTIF(knap_ec,$E4),"K", IF(COUNTIF(npass_ec,$E4),"NP", IF(COUNTIF(map_ec,$E4),"M", IF(COUNTIF(imppat_ec,$E4),"I", IF(COUNTIF(duke_ec,$E4),"D", IF(COUNTIF(nap_ec,$E4),"NA", IF(COUNTIF(var_ec,$E4),"V",""))))))))</f>
        <v/>
      </c>
      <c r="W4" s="14" t="str">
        <f aca="false">IF(COUNTIF(out_ec,E4),"X","")</f>
        <v>X</v>
      </c>
      <c r="X4" s="14" t="str">
        <f aca="false">IF(COUNTIF(usda_rel_ec,$E4),"U", IF(COUNTIF(knap_rel_ec,$E4),"K", IF(COUNTIF(npass_rel_ec,$E4),"NP", IF(COUNTIF(map_rel_ec,$E4),"M", IF(COUNTIF(imppat_rel_ec,$E4),"I", IF(COUNTIF(nap_rel_ec,$E4),"NA", IF(COUNTIF(var_rel_ec,$E4),"V","")))))))</f>
        <v/>
      </c>
      <c r="Y4" s="13" t="str">
        <f aca="false">IF(AND(V4&lt;&gt;"",W4="x"),"lit-kegg", IF(AND(X4&lt;&gt;"",W4="x"),"rel-kegg", IF(V4&lt;&gt;"","lit", IF(X4&lt;&gt;"","rel", IF(W4="x","kegg","--")))))</f>
        <v>kegg</v>
      </c>
      <c r="Z4" s="12" t="str">
        <f aca="false">IF(COUNTIF(usda_ecg,$E4),"U", IF(COUNTIF(npass_ecg,$E4),"NP", IF(COUNTIF(map_ecg,$E4),"M", IF(COUNTIF(imppat_ecg,$E4),"I", IF(COUNTIF(duke_ecg,$E4),"D", IF(COUNTIF(var_ecg,$E4),"V",""))))))</f>
        <v/>
      </c>
      <c r="AA4" s="12"/>
      <c r="AB4" s="15"/>
      <c r="AC4" s="12" t="str">
        <f aca="false">IF(COUNTIF(usda_egt,$E4),"U", IF(COUNTIF(map_egt,$E4),"M", IF(COUNTIF(duke_egt,$E4),"D", IF(COUNTIF(nap_egt,$E4),"NA", IF(COUNTIF(var_egt,$E4),"V","")))))</f>
        <v/>
      </c>
      <c r="AD4" s="14" t="str">
        <f aca="false">IF(COUNTIF(out_egt,E4),"X","")</f>
        <v/>
      </c>
      <c r="AE4" s="14" t="str">
        <f aca="false">IF(COUNTIF(usda_rel_egt,$E4),"U", IF(COUNTIF(knap_rel_egt,$E4),"K", IF(COUNTIF(npass_rel_egt,$E4),"NP", IF(COUNTIF(map_rel_egt,$E4),"M", IF(COUNTIF(var_rel_egt,$E4),"V","")))) )</f>
        <v/>
      </c>
      <c r="AF4" s="13" t="str">
        <f aca="false">IF(AND(AC4&lt;&gt;"",AD4="x"),"lit-kegg", IF(AND(AE4&lt;&gt;"",AD4="x"),"rel-kegg", IF(AC4&lt;&gt;"","lit", IF(AE4&lt;&gt;"","rel", IF(AD4="x","kegg","--")))))</f>
        <v>--</v>
      </c>
      <c r="AG4" s="15"/>
      <c r="AH4" s="12" t="str">
        <f aca="false">IF(COUNTIF(usda_egcg,$E4),"U", IF(COUNTIF(knap_egcg,$E4),"K", IF(COUNTIF(npass_egcg,$E4),"NP", IF(COUNTIF(map_egcg,$E4),"M", IF(COUNTIF(var_ecg,$E4),"V","")))))</f>
        <v/>
      </c>
      <c r="AI4" s="12"/>
      <c r="AJ4" s="15"/>
      <c r="AK4" s="12" t="str">
        <f aca="false">IF(COUNTIF(npass_erc,$E4),"NP", IF(COUNTIF(nap_erc,$E4),"NA", IF(COUNTIF(var_erc,$E4),"V","")))</f>
        <v/>
      </c>
      <c r="AL4" s="14"/>
      <c r="AM4" s="14" t="str">
        <f aca="false">IF(COUNTIF(nap_rel_erc,$E4),"NA", IF(COUNTIF(var_rel_erc,$E4),"V",""))</f>
        <v/>
      </c>
      <c r="AN4" s="13" t="str">
        <f aca="false">IF(AND(AK4&lt;&gt;"",AL4="x"),"lit-kegg", IF(AND(AM4&lt;&gt;"",AL4="x"),"rel-kegg", IF(AK4&lt;&gt;"","lit", IF(AM4&lt;&gt;"","rel", IF(AL4="x","kegg","--")))))</f>
        <v>--</v>
      </c>
      <c r="AO4" s="15"/>
      <c r="AP4" s="12" t="str">
        <f aca="false">IF(COUNTIF(npass_erd,$E4),"NP", IF(COUNTIF(nap_erd,$E4),"NA", IF(COUNTIF(var_erd,$E4),"V","")))</f>
        <v/>
      </c>
      <c r="AQ4" s="14" t="str">
        <f aca="false">IF(COUNTIF(out_erd,E4),"X","")</f>
        <v>X</v>
      </c>
      <c r="AR4" s="14" t="str">
        <f aca="false">IF(COUNTIF(map_rel_erd,$E4),"M", IF(COUNTIF(nap_rel_erd,$E4),"NA", IF(COUNTIF(var_rel_erd,$E4),"V","")))</f>
        <v/>
      </c>
      <c r="AS4" s="13" t="str">
        <f aca="false">IF(AND(AP4&lt;&gt;"",AQ4="x"),"lit-kegg", IF(AND(AR4&lt;&gt;"",AQ4="x"),"rel-kegg", IF(AP4&lt;&gt;"","lit", IF(AR4&lt;&gt;"","rel", IF(AQ4="x","kegg","--")))))</f>
        <v>kegg</v>
      </c>
      <c r="AT4" s="15"/>
      <c r="AU4" s="12" t="str">
        <f aca="false">IF(COUNTIF(knap_gc,$E4),"K", IF(COUNTIF(npass_gc,$E4),"NP", IF(COUNTIF(imppat_gc,$E4),"I", IF(COUNTIF(duke_gc,$E4),"D", IF(COUNTIF(nap_gc,$E4),"NA", IF(COUNTIF(var_gc,$E4),"V",""))))) )</f>
        <v/>
      </c>
      <c r="AV4" s="14" t="str">
        <f aca="false">IF(COUNTIF(out_gc,E4),"X","")</f>
        <v/>
      </c>
      <c r="AW4" s="14" t="str">
        <f aca="false">IF(COUNTIF(knap_rel_gc,$E4),"K", IF(COUNTIF(nap_rel_gc,$E4),"NA", IF(COUNTIF(var_rel_gc,$E4),"V","")))</f>
        <v/>
      </c>
      <c r="AX4" s="13" t="str">
        <f aca="false">IF(AND(AU4&lt;&gt;"",AV4="x"),"lit-kegg", IF(AND(AW4&lt;&gt;"",AV4="x"),"rel-kegg", IF(AU4&lt;&gt;"","lit", IF(AW4&lt;&gt;"","rel", IF(AV4="x","kegg","--")))))</f>
        <v>--</v>
      </c>
      <c r="AY4" s="15"/>
      <c r="AZ4" s="12" t="str">
        <f aca="false">IF(COUNTIF(knap_gen,$E4),"K", IF(COUNTIF(npass_gen,$E4),"NP", IF(COUNTIF(imppat_gen,$E4),"I", IF(COUNTIF(duke_gen,$E4),"D", IF(COUNTIF(nap_gen,$E4),"NA", IF(COUNTIF(var_gen,$E4),"V",""))))))</f>
        <v/>
      </c>
      <c r="BA4" s="14" t="str">
        <f aca="false">IF(COUNTIF(out_gen,E4),"X","")</f>
        <v/>
      </c>
      <c r="BB4" s="14" t="str">
        <f aca="false">IF(COUNTIF(knap_rel_gen,$E4),"K", IF(COUNTIF(imppat_rel_gen,$E4),"I", IF(COUNTIF(duke_rel_gen,$E4),"D", IF(COUNTIF(nap_rel_gen,$E4),"NA", IF(COUNTIF(var_rel_gen,$E4),"V","")))))</f>
        <v/>
      </c>
      <c r="BC4" s="13" t="str">
        <f aca="false">IF(AND(AZ4&lt;&gt;"",BA4="x"),"lit-kegg", IF(AND(BB4&lt;&gt;"",BA4="x"),"rel-kegg", IF(AZ4&lt;&gt;"","lit", IF(BB4&lt;&gt;"","rel", IF(BA4="x","kegg","--")))))</f>
        <v>--</v>
      </c>
      <c r="BD4" s="15"/>
      <c r="BE4" s="12" t="str">
        <f aca="false">IF(COUNTIF(knap_hcc,$E4),"K", IF(COUNTIF(npass_hcc,$E4),"NP", IF(COUNTIF(duke_hcc,$E4),"D", IF(COUNTIF(var_hcc,$E4),"V", ""))))</f>
        <v/>
      </c>
      <c r="BF4" s="14" t="str">
        <f aca="false">IF(COUNTIF(hcc_out,E4),"X","")</f>
        <v>X</v>
      </c>
      <c r="BG4" s="14" t="str">
        <f aca="false">IF(COUNTIF(var_rel_hcc,$E4),"V","")</f>
        <v/>
      </c>
      <c r="BH4" s="13" t="str">
        <f aca="false">IF(AND(BE4&lt;&gt;"",BF4="x"),"lit-kegg", IF(AND(BG4&lt;&gt;"",BF4="x"),"rel-kegg", IF(BE4&lt;&gt;"","lit", IF(BG4&lt;&gt;"","rel", IF(BF4="x","kegg","--")))))</f>
        <v>kegg</v>
      </c>
      <c r="BI4" s="15"/>
      <c r="BJ4" s="12" t="str">
        <f aca="false">IF(COUNTIF(usda_kmp,$E4),"U", IF(COUNTIF(knap_kmp,$E4),"K", IF(COUNTIF(npass_kmp,$E4),"NP", IF(COUNTIF(map_kmp,$E4),"M", IF(COUNTIF(imppat_kmp,$E4),"I", IF(COUNTIF(duke_kmp,$E4),"D", IF(COUNTIF(nap_kmp,$E4),"NA", IF(COUNTIF(var_kmp,$E4),"V",""))))))))</f>
        <v/>
      </c>
      <c r="BK4" s="14" t="str">
        <f aca="false">IF(COUNTIF(out_kmp,E4),"X","")</f>
        <v>X</v>
      </c>
      <c r="BL4" s="12" t="str">
        <f aca="false">IF(COUNTIF(knap_rel_kmp,$E4),"K", IF(COUNTIF(npass_rel_kmp,$E4),"NP", IF(COUNTIF(imppat_rel_kmp,$E4),"I", IF(COUNTIF(duke_kmp,$E4),"D", IF(COUNTIF(nap_rel_kmp,$E4),"NA", IF(COUNTIF(var_rel_kmp,$E4),"V",""))))))</f>
        <v/>
      </c>
      <c r="BM4" s="13" t="str">
        <f aca="false">IF(AND(BJ4&lt;&gt;"",BK4="x"),"lit-kegg", IF(AND(BL4&lt;&gt;"",BK4="x"),"rel-kegg", IF(BJ4&lt;&gt;"","lit", IF(BL4&lt;&gt;"","rel", IF(BK4="x","kegg","--")))))</f>
        <v>kegg</v>
      </c>
      <c r="BN4" s="15"/>
      <c r="BO4" s="12" t="str">
        <f aca="false">IF(COUNTIF(usda_lu2,$E4),"U", IF(COUNTIF(knap_lu2,$E4),"K", IF(COUNTIF(npass_lu2,$E4),"NP", IF(COUNTIF(map_lu2,$E4),"M", IF(COUNTIF(imppat_lu2,$E4),"I", IF(COUNTIF(duke_lu2,$E4),"D", IF(COUNTIF(nap_lu2,$E4),"NA", IF(COUNTIF(var_lu2,$E4),"V",""))))))))</f>
        <v/>
      </c>
      <c r="BP4" s="14" t="str">
        <f aca="false">IF(COUNTIF(out_lu2,E4),"X","")</f>
        <v/>
      </c>
      <c r="BQ4" s="12" t="str">
        <f aca="false">IF(COUNTIF(knap_rel_lu2,$E4),"K", IF(COUNTIF(npass_rel_lu2,$E4),"NP", IF(COUNTIF(imppat_lu2,$E4),"I", IF(COUNTIF(impaat_rel_lu2,$E4),"I", IF(COUNTIF(duke_rel_lu2,$E4),"D", IF(COUNTIF(nap_rel_lu2,$E4),"NA", IF(COUNTIF(var_rel_lu2,$E4),"V",""))))) ))</f>
        <v/>
      </c>
      <c r="BR4" s="13" t="str">
        <f aca="false">IF(AND(BO4&lt;&gt;"",BP4="x"),"lit-kegg", IF(AND(BQ4&lt;&gt;"",BP4="x"),"rel-kegg", IF(BO4&lt;&gt;"","lit", IF(BQ4&lt;&gt;"","rel", IF(BP4="x","kegg","--")))))</f>
        <v>--</v>
      </c>
      <c r="BS4" s="15"/>
      <c r="BT4" s="12" t="str">
        <f aca="false">IF(COUNTIF(usda_myc,$E4),"U", IF(COUNTIF(knap_myc,$E4),"K", IF(COUNTIF(npass_myc,$E4),"NP", IF(COUNTIF(map_myc,$E4),"M", IF(COUNTIF(imppat_myc,$E4),"I", IF(COUNTIF(nap_myc,$E4),"NA", IF(COUNTIF(duke_myc,$E4),"D", IF(COUNTIF(var_myc,$E4),"V",""))))))))</f>
        <v/>
      </c>
      <c r="BU4" s="14" t="str">
        <f aca="false">IF(COUNTIF(out_myc,E4),"X","")</f>
        <v/>
      </c>
      <c r="BV4" s="12" t="str">
        <f aca="false">IF(COUNTIF(npass_rel_myc,$E4),"NP", IF(COUNTIF(imppat_rel_myc,$E4),"I", IF(COUNTIF(nap_rel_myc,$E4),"NA", IF(COUNTIF(var_rel_myc,$E4),"V",""))))</f>
        <v/>
      </c>
      <c r="BW4" s="13" t="str">
        <f aca="false">IF(AND(BT4&lt;&gt;"",BU4="x"),"lit-kegg", IF(AND(BV4&lt;&gt;"",BU4="x"),"rel-kegg", IF(BT4&lt;&gt;"","lit", IF(BV4&lt;&gt;"","rel", IF(BU4="x","kegg","--")))))</f>
        <v>--</v>
      </c>
      <c r="BX4" s="15"/>
      <c r="BY4" s="12" t="str">
        <f aca="false">IF(COUNTIF(usda_nar,$E4),"U", IF(COUNTIF(knap_nar,$E4),"K", IF(COUNTIF(npass_nar,$E4),"NP", IF(COUNTIF(imppat_nar,$E4),"I", IF(COUNTIF(duke_nar,$E4),"D", IF(COUNTIF(nap_nar,$E4),"NA", IF(COUNTIF(var_nar,$E4),"V", "")))))))</f>
        <v/>
      </c>
      <c r="BZ4" s="14" t="str">
        <f aca="false">IF(COUNTIF(out_nar,E4),"X","")</f>
        <v>X</v>
      </c>
      <c r="CA4" s="16" t="str">
        <f aca="false">IF(COUNTIF(knap_rel_nar,$E4),"K", IF(COUNTIF(npass_rel_nar,$E4),"NP", IF(COUNTIF(imppat_rel_nar,$E4),"I", IF(COUNTIF(duke_rel_nar,$E4),"D", IF(COUNTIF(nap_rel_nar,$E4),"NA", IF(COUNTIF(var_rel_nar,$E4),"V",""))))))</f>
        <v/>
      </c>
      <c r="CB4" s="13" t="str">
        <f aca="false">IF(AND(BY4&lt;&gt;"",BZ4="x"),"lit-kegg", IF(AND(CA4&lt;&gt;"",BZ4="x"),"rel-kegg", IF(BY4&lt;&gt;"","lit", IF(CA4&lt;&gt;"","rel", IF(BZ4="x","kegg","--")))))</f>
        <v>kegg</v>
      </c>
      <c r="CC4" s="15"/>
      <c r="CD4" s="17" t="str">
        <f aca="false">IF(COUNTIF(usda_que,$E4),"U", IF(COUNTIF(knap_que,$E4),"K", IF(COUNTIF(npass_que,$E4),"NP", IF(COUNTIF(map_que,$E4),"M", IF(COUNTIF(imppat_que,$E4),"I", IF(COUNTIF(duke_que,$E4),"D", IF(COUNTIF(nap_que,$E4),"NA", IF(COUNTIF(var_que,$E4),"V",""))))) )))</f>
        <v/>
      </c>
      <c r="CE4" s="14" t="str">
        <f aca="false">IF(COUNTIF(out_que,E4),"X","")</f>
        <v>X</v>
      </c>
      <c r="CF4" s="12" t="str">
        <f aca="false">IF(COUNTIF(knap_rel_que,$E4),"K", IF(COUNTIF(npass_rel_que,$E4),"NP", IF(COUNTIF(imppat_rel_que,$E4),"I", IF(COUNTIF(duke_rel_que,$E4),"D", IF(COUNTIF(nap_rel_que,$E4),"NP", IF(COUNTIF(var_rel_que,$E4),"V",""))))) )</f>
        <v/>
      </c>
      <c r="CG4" s="13" t="str">
        <f aca="false">IF(AND(CD4&lt;&gt;"",CE4="x"),"lit-kegg", IF(AND(CF4&lt;&gt;"",CE4="x"),"rel-kegg", IF(CD4&lt;&gt;"","lit", IF(CF4&lt;&gt;"","rel", IF(CE4="x","kegg","--")))))</f>
        <v>kegg</v>
      </c>
      <c r="CH4" s="15"/>
      <c r="CI4" s="18"/>
      <c r="CJ4" s="10"/>
      <c r="CK4" s="10"/>
      <c r="CL4" s="19"/>
      <c r="CM4" s="10"/>
      <c r="CN4" s="10"/>
      <c r="CO4" s="10"/>
    </row>
    <row r="5" customFormat="false" ht="13.8" hidden="false" customHeight="false" outlineLevel="0" collapsed="false">
      <c r="A5" s="9" t="n">
        <v>2</v>
      </c>
      <c r="B5" s="10" t="s">
        <v>83</v>
      </c>
      <c r="C5" s="10" t="s">
        <v>84</v>
      </c>
      <c r="D5" s="9" t="s">
        <v>87</v>
      </c>
      <c r="E5" s="11" t="s">
        <v>88</v>
      </c>
      <c r="F5" s="12" t="str">
        <f aca="false">IF(COUNTIF(usda_agi,$E5),"U", IF(COUNTIF(knap_agi,$E5),"K", IF(COUNTIF(npass_agi,$E5),"NP", IF(COUNTIF(map_agi,$E5),"M", IF(COUNTIF(imppat_agi,$E5),"I", IF(COUNTIF(duke_agi,$E5),"D", IF(COUNTIF(nap_agi,$E5),"NA", IF(COUNTIF(var_agi,$E5),"V", ""))))))) )</f>
        <v/>
      </c>
      <c r="G5" s="12" t="str">
        <f aca="false">IF(COUNTIF(out_agi,E5),"X","")</f>
        <v/>
      </c>
      <c r="H5" s="12" t="str">
        <f aca="false">IF(COUNTIF(knap_rel_agi,$E5),"K", IF(COUNTIF(duke_rel_agi,$E5),"D", IF(COUNTIF(nap_rel_agi,$E5),"NA", IF(COUNTIF(var_rel_agi,$E5),"V",""))))</f>
        <v/>
      </c>
      <c r="I5" s="13" t="str">
        <f aca="false">IF(AND(F5&lt;&gt;"",G5="x"),"lit-kegg", IF(AND(H5&lt;&gt;"",G5="x"),"rel-kegg", IF(F5&lt;&gt;"","lit", IF(H5&lt;&gt;"","rel", IF(G5="x","kegg","--")))))</f>
        <v>--</v>
      </c>
      <c r="J5" s="12" t="str">
        <f aca="false">IF(COUNTIF(npass_bun,$E5),"NP", IF(COUNTIF(nap_bun,$E5),"NA", IF(COUNTIF(var_bun,$E5),"V","")))</f>
        <v/>
      </c>
      <c r="K5" s="14" t="str">
        <f aca="false">IF(COUNTIF(out_bun,E5),"X","")</f>
        <v>X</v>
      </c>
      <c r="L5" s="12" t="str">
        <f aca="false">IF(COUNTIF(nap_rel_bun,$E5),"NA", IF(COUNTIF(var_rel_bun,$E5),"V",""))</f>
        <v/>
      </c>
      <c r="M5" s="13" t="str">
        <f aca="false">IF(AND(J5&lt;&gt;"",K5="x"),"lit-kegg", IF(AND(L5&lt;&gt;"",K5="x"),"rel-kegg", IF(J5&lt;&gt;"","lit", IF(L5&lt;&gt;"","rel", IF(K5="x","kegg","--")))))</f>
        <v>kegg</v>
      </c>
      <c r="N5" s="12" t="str">
        <f aca="false">IF(COUNTIF(usda_kxn,$E5),"U", IF(COUNTIF(knap_kxn,$E5),"K", IF(COUNTIF(npass_kxn,$E5),"NP", IF(COUNTIF(map_kxn,$E5),"M", IF(COUNTIF(duke_kxn,$E5),"D", IF(COUNTIF(nap_kxn,$E5),"NA", IF(COUNTIF(var_kxn,$E5),"V","")))))))</f>
        <v>K</v>
      </c>
      <c r="O5" s="14" t="str">
        <f aca="false">IF(COUNTIF(out_kxn,E5),"X","")</f>
        <v/>
      </c>
      <c r="P5" s="12" t="str">
        <f aca="false">IF(COUNTIF(knap_rel_kxn,$E5),"K", IF(COUNTIF(npass_rel_kxn,$E5),"NP", IF(COUNTIF(duke_rel_kxn,$E5),"D", IF(COUNTIF(nap_rel_kxn,$E5),"NA", IF(COUNTIF(var_rel_kxn,$E5),"V","")))))</f>
        <v/>
      </c>
      <c r="Q5" s="13" t="str">
        <f aca="false">IF(AND(N5&lt;&gt;"",O5="x"),"lit-kegg", IF(AND(P5&lt;&gt;"",O5="x"),"rel-kegg", IF(N5&lt;&gt;"","lit", IF(P5&lt;&gt;"","rel", IF(O5="x","kegg","--")))))</f>
        <v>lit</v>
      </c>
      <c r="R5" s="12" t="str">
        <f aca="false">IF(COUNTIF(usda_hwb,$E5),"U", IF(COUNTIF(knap_hwb,$E5),"K", IF(COUNTIF(npass_hwb,$E5),"NP", IF(COUNTIF(map_hwb,$E5),"M", IF(COUNTIF(imppat_hwb,$E5),"I", IF(COUNTIF(duke_hwb,$E5),"D", IF(COUNTIF(nap_hwb,$E5),"NA", IF(COUNTIF(var_hwb,$E5),"V",""))))) )))</f>
        <v>K</v>
      </c>
      <c r="S5" s="14" t="str">
        <f aca="false">IF(COUNTIF(out_hwb,E5),"X","")</f>
        <v>X</v>
      </c>
      <c r="T5" s="14" t="str">
        <f aca="false">IF(COUNTIF(knap_rel_hwb,$E5),"K", IF(COUNTIF(npass_rel_hwb,$E5),"NP", IF(COUNTIF(map_rel_hwb,$E5),"M", IF(COUNTIF(imppat_rel_hwb,$E5),"I", IF(COUNTIF(duke_rel_hwb,$E5),"D", IF(COUNTIF(nap_rel_hwb,$E5),"NA", IF(COUNTIF(var_rel_hwb,$E5),"V",""))))) ))</f>
        <v>K</v>
      </c>
      <c r="U5" s="13" t="str">
        <f aca="false">IF(AND(R5&lt;&gt;"",S5="x"),"lit-kegg", IF(AND(T5&lt;&gt;"",S5="x"),"rel-kegg", IF(R5&lt;&gt;"","lit", IF(T5&lt;&gt;"","rel", IF(S5="x","kegg","--")))))</f>
        <v>lit-kegg</v>
      </c>
      <c r="V5" s="12" t="str">
        <f aca="false">IF(COUNTIF(usda_ec,$E5),"U", IF(COUNTIF(knap_ec,$E5),"K", IF(COUNTIF(npass_ec,$E5),"NP", IF(COUNTIF(map_ec,$E5),"M", IF(COUNTIF(imppat_ec,$E5),"I", IF(COUNTIF(duke_ec,$E5),"D", IF(COUNTIF(nap_ec,$E5),"NA", IF(COUNTIF(var_ec,$E5),"V",""))))))))</f>
        <v>K</v>
      </c>
      <c r="W5" s="14" t="str">
        <f aca="false">IF(COUNTIF(out_ec,E5),"X","")</f>
        <v>X</v>
      </c>
      <c r="X5" s="14" t="str">
        <f aca="false">IF(COUNTIF(usda_rel_ec,$E5),"U", IF(COUNTIF(knap_rel_ec,$E5),"K", IF(COUNTIF(npass_rel_ec,$E5),"NP", IF(COUNTIF(map_rel_ec,$E5),"M", IF(COUNTIF(imppat_rel_ec,$E5),"I", IF(COUNTIF(nap_rel_ec,$E5),"NA", IF(COUNTIF(var_rel_ec,$E5),"V","")))))))</f>
        <v/>
      </c>
      <c r="Y5" s="13" t="str">
        <f aca="false">IF(AND(V5&lt;&gt;"",W5="x"),"lit-kegg", IF(AND(X5&lt;&gt;"",W5="x"),"rel-kegg", IF(V5&lt;&gt;"","lit", IF(X5&lt;&gt;"","rel", IF(W5="x","kegg","--")))))</f>
        <v>lit-kegg</v>
      </c>
      <c r="Z5" s="12" t="str">
        <f aca="false">IF(COUNTIF(usda_ecg,$E5),"U", IF(COUNTIF(npass_ecg,$E5),"NP", IF(COUNTIF(map_ecg,$E5),"M", IF(COUNTIF(imppat_ecg,$E5),"I", IF(COUNTIF(duke_ecg,$E5),"D", IF(COUNTIF(var_ecg,$E5),"V",""))))))</f>
        <v/>
      </c>
      <c r="AA5" s="12"/>
      <c r="AB5" s="15"/>
      <c r="AC5" s="12" t="str">
        <f aca="false">IF(COUNTIF(usda_egt,$E5),"U", IF(COUNTIF(map_egt,$E5),"M", IF(COUNTIF(duke_egt,$E5),"D", IF(COUNTIF(nap_egt,$E5),"NA", IF(COUNTIF(var_egt,$E5),"V","")))))</f>
        <v/>
      </c>
      <c r="AD5" s="14" t="str">
        <f aca="false">IF(COUNTIF(out_egt,E5),"X","")</f>
        <v/>
      </c>
      <c r="AE5" s="14" t="str">
        <f aca="false">IF(COUNTIF(usda_rel_egt,$E5),"U", IF(COUNTIF(knap_rel_egt,$E5),"K", IF(COUNTIF(npass_rel_egt,$E5),"NP", IF(COUNTIF(map_rel_egt,$E5),"M", IF(COUNTIF(var_rel_egt,$E5),"V","")))) )</f>
        <v/>
      </c>
      <c r="AF5" s="13" t="str">
        <f aca="false">IF(AND(AC5&lt;&gt;"",AD5="x"),"lit-kegg", IF(AND(AE5&lt;&gt;"",AD5="x"),"rel-kegg", IF(AC5&lt;&gt;"","lit", IF(AE5&lt;&gt;"","rel", IF(AD5="x","kegg","--")))))</f>
        <v>--</v>
      </c>
      <c r="AG5" s="15"/>
      <c r="AH5" s="12" t="str">
        <f aca="false">IF(COUNTIF(usda_egcg,$E5),"U", IF(COUNTIF(knap_egcg,$E5),"K", IF(COUNTIF(npass_egcg,$E5),"NP", IF(COUNTIF(map_egcg,$E5),"M", IF(COUNTIF(var_ecg,$E5),"V","")))))</f>
        <v/>
      </c>
      <c r="AI5" s="12"/>
      <c r="AJ5" s="15"/>
      <c r="AK5" s="12" t="str">
        <f aca="false">IF(COUNTIF(npass_erc,$E5),"NP", IF(COUNTIF(nap_erc,$E5),"NA", IF(COUNTIF(var_erc,$E5),"V","")))</f>
        <v/>
      </c>
      <c r="AL5" s="14"/>
      <c r="AM5" s="14" t="str">
        <f aca="false">IF(COUNTIF(nap_rel_erc,$E5),"NA", IF(COUNTIF(var_rel_erc,$E5),"V",""))</f>
        <v/>
      </c>
      <c r="AN5" s="13" t="str">
        <f aca="false">IF(AND(AK5&lt;&gt;"",AL5="x"),"lit-kegg", IF(AND(AM5&lt;&gt;"",AL5="x"),"rel-kegg", IF(AK5&lt;&gt;"","lit", IF(AM5&lt;&gt;"","rel", IF(AL5="x","kegg","--")))))</f>
        <v>--</v>
      </c>
      <c r="AO5" s="15"/>
      <c r="AP5" s="12" t="str">
        <f aca="false">IF(COUNTIF(npass_erd,$E5),"NP", IF(COUNTIF(nap_erd,$E5),"NA", IF(COUNTIF(var_erd,$E5),"V","")))</f>
        <v>V</v>
      </c>
      <c r="AQ5" s="14" t="str">
        <f aca="false">IF(COUNTIF(out_erd,E5),"X","")</f>
        <v>X</v>
      </c>
      <c r="AR5" s="14" t="str">
        <f aca="false">IF(COUNTIF(map_rel_erd,$E5),"M", IF(COUNTIF(nap_rel_erd,$E5),"NA", IF(COUNTIF(var_rel_erd,$E5),"V","")))</f>
        <v/>
      </c>
      <c r="AS5" s="13" t="str">
        <f aca="false">IF(AND(AP5&lt;&gt;"",AQ5="x"),"lit-kegg", IF(AND(AR5&lt;&gt;"",AQ5="x"),"rel-kegg", IF(AP5&lt;&gt;"","lit", IF(AR5&lt;&gt;"","rel", IF(AQ5="x","kegg","--")))))</f>
        <v>lit-kegg</v>
      </c>
      <c r="AT5" s="15"/>
      <c r="AU5" s="12" t="str">
        <f aca="false">IF(COUNTIF(knap_gc,$E5),"K", IF(COUNTIF(npass_gc,$E5),"NP", IF(COUNTIF(imppat_gc,$E5),"I", IF(COUNTIF(duke_gc,$E5),"D", IF(COUNTIF(nap_gc,$E5),"NA", IF(COUNTIF(var_gc,$E5),"V",""))))) )</f>
        <v/>
      </c>
      <c r="AV5" s="14" t="str">
        <f aca="false">IF(COUNTIF(out_gc,E5),"X","")</f>
        <v/>
      </c>
      <c r="AW5" s="14" t="str">
        <f aca="false">IF(COUNTIF(knap_rel_gc,$E5),"K", IF(COUNTIF(nap_rel_gc,$E5),"NA", IF(COUNTIF(var_rel_gc,$E5),"V","")))</f>
        <v/>
      </c>
      <c r="AX5" s="13" t="str">
        <f aca="false">IF(AND(AU5&lt;&gt;"",AV5="x"),"lit-kegg", IF(AND(AW5&lt;&gt;"",AV5="x"),"rel-kegg", IF(AU5&lt;&gt;"","lit", IF(AW5&lt;&gt;"","rel", IF(AV5="x","kegg","--")))))</f>
        <v>--</v>
      </c>
      <c r="AY5" s="15"/>
      <c r="AZ5" s="12" t="str">
        <f aca="false">IF(COUNTIF(knap_gen,$E5),"K", IF(COUNTIF(npass_gen,$E5),"NP", IF(COUNTIF(imppat_gen,$E5),"I", IF(COUNTIF(duke_gen,$E5),"D", IF(COUNTIF(nap_gen,$E5),"NA", IF(COUNTIF(var_gen,$E5),"V",""))))))</f>
        <v>K</v>
      </c>
      <c r="BA5" s="14" t="str">
        <f aca="false">IF(COUNTIF(out_gen,E5),"X","")</f>
        <v/>
      </c>
      <c r="BB5" s="14" t="str">
        <f aca="false">IF(COUNTIF(knap_rel_gen,$E5),"K", IF(COUNTIF(imppat_rel_gen,$E5),"I", IF(COUNTIF(duke_rel_gen,$E5),"D", IF(COUNTIF(nap_rel_gen,$E5),"NA", IF(COUNTIF(var_rel_gen,$E5),"V","")))))</f>
        <v/>
      </c>
      <c r="BC5" s="13" t="str">
        <f aca="false">IF(AND(AZ5&lt;&gt;"",BA5="x"),"lit-kegg", IF(AND(BB5&lt;&gt;"",BA5="x"),"rel-kegg", IF(AZ5&lt;&gt;"","lit", IF(BB5&lt;&gt;"","rel", IF(BA5="x","kegg","--")))))</f>
        <v>lit</v>
      </c>
      <c r="BD5" s="15"/>
      <c r="BE5" s="12" t="str">
        <f aca="false">IF(COUNTIF(knap_hcc,$E5),"K", IF(COUNTIF(npass_hcc,$E5),"NP", IF(COUNTIF(duke_hcc,$E5),"D", IF(COUNTIF(var_hcc,$E5),"V", ""))))</f>
        <v>K</v>
      </c>
      <c r="BF5" s="14" t="str">
        <f aca="false">IF(COUNTIF(hcc_out,E5),"X","")</f>
        <v>X</v>
      </c>
      <c r="BG5" s="14" t="str">
        <f aca="false">IF(COUNTIF(var_rel_hcc,$E5),"V","")</f>
        <v/>
      </c>
      <c r="BH5" s="13" t="str">
        <f aca="false">IF(AND(BE5&lt;&gt;"",BF5="x"),"lit-kegg", IF(AND(BG5&lt;&gt;"",BF5="x"),"rel-kegg", IF(BE5&lt;&gt;"","lit", IF(BG5&lt;&gt;"","rel", IF(BF5="x","kegg","--")))))</f>
        <v>lit-kegg</v>
      </c>
      <c r="BI5" s="15"/>
      <c r="BJ5" s="12" t="str">
        <f aca="false">IF(COUNTIF(usda_kmp,$E5),"U", IF(COUNTIF(knap_kmp,$E5),"K", IF(COUNTIF(npass_kmp,$E5),"NP", IF(COUNTIF(map_kmp,$E5),"M", IF(COUNTIF(imppat_kmp,$E5),"I", IF(COUNTIF(duke_kmp,$E5),"D", IF(COUNTIF(nap_kmp,$E5),"NA", IF(COUNTIF(var_kmp,$E5),"V",""))))))))</f>
        <v>K</v>
      </c>
      <c r="BK5" s="14" t="str">
        <f aca="false">IF(COUNTIF(out_kmp,E5),"X","")</f>
        <v>X</v>
      </c>
      <c r="BL5" s="12" t="str">
        <f aca="false">IF(COUNTIF(knap_rel_kmp,$E5),"K", IF(COUNTIF(npass_rel_kmp,$E5),"NP", IF(COUNTIF(imppat_rel_kmp,$E5),"I", IF(COUNTIF(duke_kmp,$E5),"D", IF(COUNTIF(nap_rel_kmp,$E5),"NA", IF(COUNTIF(var_rel_kmp,$E5),"V",""))))))</f>
        <v>K</v>
      </c>
      <c r="BM5" s="13" t="str">
        <f aca="false">IF(AND(BJ5&lt;&gt;"",BK5="x"),"lit-kegg", IF(AND(BL5&lt;&gt;"",BK5="x"),"rel-kegg", IF(BJ5&lt;&gt;"","lit", IF(BL5&lt;&gt;"","rel", IF(BK5="x","kegg","--")))))</f>
        <v>lit-kegg</v>
      </c>
      <c r="BN5" s="15"/>
      <c r="BO5" s="12" t="str">
        <f aca="false">IF(COUNTIF(usda_lu2,$E5),"U", IF(COUNTIF(knap_lu2,$E5),"K", IF(COUNTIF(npass_lu2,$E5),"NP", IF(COUNTIF(map_lu2,$E5),"M", IF(COUNTIF(imppat_lu2,$E5),"I", IF(COUNTIF(duke_lu2,$E5),"D", IF(COUNTIF(nap_lu2,$E5),"NA", IF(COUNTIF(var_lu2,$E5),"V",""))))))))</f>
        <v/>
      </c>
      <c r="BP5" s="14" t="str">
        <f aca="false">IF(COUNTIF(out_lu2,E5),"X","")</f>
        <v/>
      </c>
      <c r="BQ5" s="12" t="str">
        <f aca="false">IF(COUNTIF(knap_rel_lu2,$E5),"K", IF(COUNTIF(npass_rel_lu2,$E5),"NP", IF(COUNTIF(imppat_lu2,$E5),"I", IF(COUNTIF(impaat_rel_lu2,$E5),"I", IF(COUNTIF(duke_rel_lu2,$E5),"D", IF(COUNTIF(nap_rel_lu2,$E5),"NA", IF(COUNTIF(var_rel_lu2,$E5),"V",""))))) ))</f>
        <v/>
      </c>
      <c r="BR5" s="13" t="str">
        <f aca="false">IF(AND(BO5&lt;&gt;"",BP5="x"),"lit-kegg", IF(AND(BQ5&lt;&gt;"",BP5="x"),"rel-kegg", IF(BO5&lt;&gt;"","lit", IF(BQ5&lt;&gt;"","rel", IF(BP5="x","kegg","--")))))</f>
        <v>--</v>
      </c>
      <c r="BS5" s="15"/>
      <c r="BT5" s="12" t="str">
        <f aca="false">IF(COUNTIF(usda_myc,$E5),"U", IF(COUNTIF(knap_myc,$E5),"K", IF(COUNTIF(npass_myc,$E5),"NP", IF(COUNTIF(map_myc,$E5),"M", IF(COUNTIF(imppat_myc,$E5),"I", IF(COUNTIF(nap_myc,$E5),"NA", IF(COUNTIF(duke_myc,$E5),"D", IF(COUNTIF(var_myc,$E5),"V",""))))))))</f>
        <v/>
      </c>
      <c r="BU5" s="14" t="str">
        <f aca="false">IF(COUNTIF(out_myc,E5),"X","")</f>
        <v/>
      </c>
      <c r="BV5" s="12" t="str">
        <f aca="false">IF(COUNTIF(npass_rel_myc,$E5),"NP", IF(COUNTIF(imppat_rel_myc,$E5),"I", IF(COUNTIF(nap_rel_myc,$E5),"NA", IF(COUNTIF(var_rel_myc,$E5),"V",""))))</f>
        <v/>
      </c>
      <c r="BW5" s="13" t="str">
        <f aca="false">IF(AND(BT5&lt;&gt;"",BU5="x"),"lit-kegg", IF(AND(BV5&lt;&gt;"",BU5="x"),"rel-kegg", IF(BT5&lt;&gt;"","lit", IF(BV5&lt;&gt;"","rel", IF(BU5="x","kegg","--")))))</f>
        <v>--</v>
      </c>
      <c r="BX5" s="15"/>
      <c r="BY5" s="12" t="str">
        <f aca="false">IF(COUNTIF(usda_nar,$E5),"U", IF(COUNTIF(knap_nar,$E5),"K", IF(COUNTIF(npass_nar,$E5),"NP", IF(COUNTIF(imppat_nar,$E5),"I", IF(COUNTIF(duke_nar,$E5),"D", IF(COUNTIF(nap_nar,$E5),"NA", IF(COUNTIF(var_nar,$E5),"V", "")))))))</f>
        <v>K</v>
      </c>
      <c r="BZ5" s="14" t="str">
        <f aca="false">IF(COUNTIF(out_nar,E5),"X","")</f>
        <v>X</v>
      </c>
      <c r="CA5" s="16" t="str">
        <f aca="false">IF(COUNTIF(knap_rel_nar,$E5),"K", IF(COUNTIF(npass_rel_nar,$E5),"NP", IF(COUNTIF(imppat_rel_nar,$E5),"I", IF(COUNTIF(duke_rel_nar,$E5),"D", IF(COUNTIF(nap_rel_nar,$E5),"NA", IF(COUNTIF(var_rel_nar,$E5),"V",""))))))</f>
        <v>K</v>
      </c>
      <c r="CB5" s="13" t="str">
        <f aca="false">IF(AND(BY5&lt;&gt;"",BZ5="x"),"lit-kegg", IF(AND(CA5&lt;&gt;"",BZ5="x"),"rel-kegg", IF(BY5&lt;&gt;"","lit", IF(CA5&lt;&gt;"","rel", IF(BZ5="x","kegg","--")))))</f>
        <v>lit-kegg</v>
      </c>
      <c r="CC5" s="15"/>
      <c r="CD5" s="17" t="str">
        <f aca="false">IF(COUNTIF(usda_que,$E5),"U", IF(COUNTIF(knap_que,$E5),"K", IF(COUNTIF(npass_que,$E5),"NP", IF(COUNTIF(map_que,$E5),"M", IF(COUNTIF(imppat_que,$E5),"I", IF(COUNTIF(duke_que,$E5),"D", IF(COUNTIF(nap_que,$E5),"NA", IF(COUNTIF(var_que,$E5),"V",""))))) )))</f>
        <v>K</v>
      </c>
      <c r="CE5" s="14" t="str">
        <f aca="false">IF(COUNTIF(out_que,E5),"X","")</f>
        <v>X</v>
      </c>
      <c r="CF5" s="12" t="str">
        <f aca="false">IF(COUNTIF(knap_rel_que,$E5),"K", IF(COUNTIF(npass_rel_que,$E5),"NP", IF(COUNTIF(imppat_rel_que,$E5),"I", IF(COUNTIF(duke_rel_que,$E5),"D", IF(COUNTIF(nap_rel_que,$E5),"NP", IF(COUNTIF(var_rel_que,$E5),"V",""))))) )</f>
        <v>K</v>
      </c>
      <c r="CG5" s="13" t="str">
        <f aca="false">IF(AND(CD5&lt;&gt;"",CE5="x"),"lit-kegg", IF(AND(CF5&lt;&gt;"",CE5="x"),"rel-kegg", IF(CD5&lt;&gt;"","lit", IF(CF5&lt;&gt;"","rel", IF(CE5="x","kegg","--")))))</f>
        <v>lit-kegg</v>
      </c>
      <c r="CH5" s="15"/>
      <c r="CI5" s="18"/>
      <c r="CJ5" s="10"/>
      <c r="CK5" s="10"/>
      <c r="CL5" s="19"/>
      <c r="CM5" s="10"/>
      <c r="CN5" s="10"/>
      <c r="CO5" s="10"/>
    </row>
    <row r="6" customFormat="false" ht="13.8" hidden="false" customHeight="false" outlineLevel="0" collapsed="false">
      <c r="A6" s="9" t="n">
        <v>26</v>
      </c>
      <c r="B6" s="10" t="s">
        <v>83</v>
      </c>
      <c r="C6" s="10" t="s">
        <v>89</v>
      </c>
      <c r="D6" s="10" t="s">
        <v>90</v>
      </c>
      <c r="E6" s="11" t="s">
        <v>91</v>
      </c>
      <c r="F6" s="12" t="str">
        <f aca="false">IF(COUNTIF(usda_agi,$E6),"U", IF(COUNTIF(knap_agi,$E6),"K", IF(COUNTIF(npass_agi,$E6),"NP", IF(COUNTIF(map_agi,$E6),"M", IF(COUNTIF(imppat_agi,$E6),"I", IF(COUNTIF(duke_agi,$E6),"D", IF(COUNTIF(nap_agi,$E6),"NA", IF(COUNTIF(var_agi,$E6),"V", ""))))))) )</f>
        <v/>
      </c>
      <c r="G6" s="12" t="str">
        <f aca="false">IF(COUNTIF(out_agi,E6),"X","")</f>
        <v>X</v>
      </c>
      <c r="H6" s="12" t="str">
        <f aca="false">IF(COUNTIF(knap_rel_agi,$E6),"K", IF(COUNTIF(duke_rel_agi,$E6),"D", IF(COUNTIF(nap_rel_agi,$E6),"NA", IF(COUNTIF(var_rel_agi,$E6),"V",""))))</f>
        <v/>
      </c>
      <c r="I6" s="13" t="str">
        <f aca="false">IF(AND(F6&lt;&gt;"",G6="x"),"lit-kegg", IF(AND(H6&lt;&gt;"",G6="x"),"rel-kegg", IF(F6&lt;&gt;"","lit", IF(H6&lt;&gt;"","rel", IF(G6="x","kegg","--")))))</f>
        <v>kegg</v>
      </c>
      <c r="J6" s="12" t="str">
        <f aca="false">IF(COUNTIF(npass_bun,$E6),"NP", IF(COUNTIF(nap_bun,$E6),"NA", IF(COUNTIF(var_bun,$E6),"V","")))</f>
        <v/>
      </c>
      <c r="K6" s="14" t="str">
        <f aca="false">IF(COUNTIF(out_bun,E6),"X","")</f>
        <v>X</v>
      </c>
      <c r="L6" s="12" t="str">
        <f aca="false">IF(COUNTIF(nap_rel_bun,$E6),"NA", IF(COUNTIF(var_rel_bun,$E6),"V",""))</f>
        <v/>
      </c>
      <c r="M6" s="13" t="str">
        <f aca="false">IF(AND(J6&lt;&gt;"",K6="x"),"lit-kegg", IF(AND(L6&lt;&gt;"",K6="x"),"rel-kegg", IF(J6&lt;&gt;"","lit", IF(L6&lt;&gt;"","rel", IF(K6="x","kegg","--")))))</f>
        <v>kegg</v>
      </c>
      <c r="N6" s="12" t="str">
        <f aca="false">IF(COUNTIF(usda_kxn,$E6),"U", IF(COUNTIF(knap_kxn,$E6),"K", IF(COUNTIF(npass_kxn,$E6),"NP", IF(COUNTIF(map_kxn,$E6),"M", IF(COUNTIF(duke_kxn,$E6),"D", IF(COUNTIF(nap_kxn,$E6),"NA", IF(COUNTIF(var_kxn,$E6),"V","")))))))</f>
        <v/>
      </c>
      <c r="O6" s="14" t="str">
        <f aca="false">IF(COUNTIF(out_kxn,E6),"X","")</f>
        <v>X</v>
      </c>
      <c r="P6" s="12" t="str">
        <f aca="false">IF(COUNTIF(knap_rel_kxn,$E6),"K", IF(COUNTIF(npass_rel_kxn,$E6),"NP", IF(COUNTIF(duke_rel_kxn,$E6),"D", IF(COUNTIF(nap_rel_kxn,$E6),"NA", IF(COUNTIF(var_rel_kxn,$E6),"V","")))))</f>
        <v/>
      </c>
      <c r="Q6" s="13" t="str">
        <f aca="false">IF(AND(N6&lt;&gt;"",O6="x"),"lit-kegg", IF(AND(P6&lt;&gt;"",O6="x"),"rel-kegg", IF(N6&lt;&gt;"","lit", IF(P6&lt;&gt;"","rel", IF(O6="x","kegg","--")))))</f>
        <v>kegg</v>
      </c>
      <c r="R6" s="12" t="str">
        <f aca="false">IF(COUNTIF(usda_hwb,$E6),"U", IF(COUNTIF(knap_hwb,$E6),"K", IF(COUNTIF(npass_hwb,$E6),"NP", IF(COUNTIF(map_hwb,$E6),"M", IF(COUNTIF(imppat_hwb,$E6),"I", IF(COUNTIF(duke_hwb,$E6),"D", IF(COUNTIF(nap_hwb,$E6),"NA", IF(COUNTIF(var_hwb,$E6),"V",""))))) )))</f>
        <v/>
      </c>
      <c r="S6" s="14" t="str">
        <f aca="false">IF(COUNTIF(out_hwb,E6),"X","")</f>
        <v>X</v>
      </c>
      <c r="T6" s="14" t="str">
        <f aca="false">IF(COUNTIF(knap_rel_hwb,$E6),"K", IF(COUNTIF(npass_rel_hwb,$E6),"NP", IF(COUNTIF(map_rel_hwb,$E6),"M", IF(COUNTIF(imppat_rel_hwb,$E6),"I", IF(COUNTIF(duke_rel_hwb,$E6),"D", IF(COUNTIF(nap_rel_hwb,$E6),"NA", IF(COUNTIF(var_rel_hwb,$E6),"V",""))))) ))</f>
        <v/>
      </c>
      <c r="U6" s="13" t="str">
        <f aca="false">IF(AND(R6&lt;&gt;"",S6="x"),"lit-kegg", IF(AND(T6&lt;&gt;"",S6="x"),"rel-kegg", IF(R6&lt;&gt;"","lit", IF(T6&lt;&gt;"","rel", IF(S6="x","kegg","--")))))</f>
        <v>kegg</v>
      </c>
      <c r="V6" s="12" t="str">
        <f aca="false">IF(COUNTIF(usda_ec,$E6),"U", IF(COUNTIF(knap_ec,$E6),"K", IF(COUNTIF(npass_ec,$E6),"NP", IF(COUNTIF(map_ec,$E6),"M", IF(COUNTIF(imppat_ec,$E6),"I", IF(COUNTIF(duke_ec,$E6),"D", IF(COUNTIF(nap_ec,$E6),"NA", IF(COUNTIF(var_ec,$E6),"V",""))))))))</f>
        <v/>
      </c>
      <c r="W6" s="14" t="str">
        <f aca="false">IF(COUNTIF(out_ec,E6),"X","")</f>
        <v>X</v>
      </c>
      <c r="X6" s="14" t="str">
        <f aca="false">IF(COUNTIF(usda_rel_ec,$E6),"U", IF(COUNTIF(knap_rel_ec,$E6),"K", IF(COUNTIF(npass_rel_ec,$E6),"NP", IF(COUNTIF(map_rel_ec,$E6),"M", IF(COUNTIF(imppat_rel_ec,$E6),"I", IF(COUNTIF(nap_rel_ec,$E6),"NA", IF(COUNTIF(var_rel_ec,$E6),"V","")))))))</f>
        <v/>
      </c>
      <c r="Y6" s="13" t="str">
        <f aca="false">IF(AND(V6&lt;&gt;"",W6="x"),"lit-kegg", IF(AND(X6&lt;&gt;"",W6="x"),"rel-kegg", IF(V6&lt;&gt;"","lit", IF(X6&lt;&gt;"","rel", IF(W6="x","kegg","--")))))</f>
        <v>kegg</v>
      </c>
      <c r="Z6" s="12" t="str">
        <f aca="false">IF(COUNTIF(usda_ecg,$E6),"U", IF(COUNTIF(npass_ecg,$E6),"NP", IF(COUNTIF(map_ecg,$E6),"M", IF(COUNTIF(imppat_ecg,$E6),"I", IF(COUNTIF(duke_ecg,$E6),"D", IF(COUNTIF(var_ecg,$E6),"V",""))))))</f>
        <v/>
      </c>
      <c r="AA6" s="12"/>
      <c r="AB6" s="15"/>
      <c r="AC6" s="12" t="str">
        <f aca="false">IF(COUNTIF(usda_egt,$E6),"U", IF(COUNTIF(map_egt,$E6),"M", IF(COUNTIF(duke_egt,$E6),"D", IF(COUNTIF(nap_egt,$E6),"NA", IF(COUNTIF(var_egt,$E6),"V","")))))</f>
        <v/>
      </c>
      <c r="AD6" s="14" t="str">
        <f aca="false">IF(COUNTIF(out_egt,E6),"X","")</f>
        <v/>
      </c>
      <c r="AE6" s="14" t="str">
        <f aca="false">IF(COUNTIF(usda_rel_egt,$E6),"U", IF(COUNTIF(knap_rel_egt,$E6),"K", IF(COUNTIF(npass_rel_egt,$E6),"NP", IF(COUNTIF(map_rel_egt,$E6),"M", IF(COUNTIF(var_rel_egt,$E6),"V","")))) )</f>
        <v/>
      </c>
      <c r="AF6" s="13" t="str">
        <f aca="false">IF(AND(AC6&lt;&gt;"",AD6="x"),"lit-kegg", IF(AND(AE6&lt;&gt;"",AD6="x"),"rel-kegg", IF(AC6&lt;&gt;"","lit", IF(AE6&lt;&gt;"","rel", IF(AD6="x","kegg","--")))))</f>
        <v>--</v>
      </c>
      <c r="AG6" s="15"/>
      <c r="AH6" s="12" t="str">
        <f aca="false">IF(COUNTIF(usda_egcg,$E6),"U", IF(COUNTIF(knap_egcg,$E6),"K", IF(COUNTIF(npass_egcg,$E6),"NP", IF(COUNTIF(map_egcg,$E6),"M", IF(COUNTIF(var_ecg,$E6),"V","")))))</f>
        <v/>
      </c>
      <c r="AI6" s="12"/>
      <c r="AJ6" s="15"/>
      <c r="AK6" s="12" t="str">
        <f aca="false">IF(COUNTIF(npass_erc,$E6),"NP", IF(COUNTIF(nap_erc,$E6),"NA", IF(COUNTIF(var_erc,$E6),"V","")))</f>
        <v/>
      </c>
      <c r="AL6" s="14"/>
      <c r="AM6" s="14" t="str">
        <f aca="false">IF(COUNTIF(nap_rel_erc,$E6),"NA", IF(COUNTIF(var_rel_erc,$E6),"V",""))</f>
        <v/>
      </c>
      <c r="AN6" s="13" t="str">
        <f aca="false">IF(AND(AK6&lt;&gt;"",AL6="x"),"lit-kegg", IF(AND(AM6&lt;&gt;"",AL6="x"),"rel-kegg", IF(AK6&lt;&gt;"","lit", IF(AM6&lt;&gt;"","rel", IF(AL6="x","kegg","--")))))</f>
        <v>--</v>
      </c>
      <c r="AO6" s="15"/>
      <c r="AP6" s="12" t="str">
        <f aca="false">IF(COUNTIF(npass_erd,$E6),"NP", IF(COUNTIF(nap_erd,$E6),"NA", IF(COUNTIF(var_erd,$E6),"V","")))</f>
        <v/>
      </c>
      <c r="AQ6" s="14" t="str">
        <f aca="false">IF(COUNTIF(out_erd,E6),"X","")</f>
        <v>X</v>
      </c>
      <c r="AR6" s="14" t="str">
        <f aca="false">IF(COUNTIF(map_rel_erd,$E6),"M", IF(COUNTIF(nap_rel_erd,$E6),"NA", IF(COUNTIF(var_rel_erd,$E6),"V","")))</f>
        <v/>
      </c>
      <c r="AS6" s="13" t="str">
        <f aca="false">IF(AND(AP6&lt;&gt;"",AQ6="x"),"lit-kegg", IF(AND(AR6&lt;&gt;"",AQ6="x"),"rel-kegg", IF(AP6&lt;&gt;"","lit", IF(AR6&lt;&gt;"","rel", IF(AQ6="x","kegg","--")))))</f>
        <v>kegg</v>
      </c>
      <c r="AT6" s="15"/>
      <c r="AU6" s="12" t="str">
        <f aca="false">IF(COUNTIF(knap_gc,$E6),"K", IF(COUNTIF(npass_gc,$E6),"NP", IF(COUNTIF(imppat_gc,$E6),"I", IF(COUNTIF(duke_gc,$E6),"D", IF(COUNTIF(nap_gc,$E6),"NA", IF(COUNTIF(var_gc,$E6),"V",""))))) )</f>
        <v/>
      </c>
      <c r="AV6" s="14" t="str">
        <f aca="false">IF(COUNTIF(out_gc,E6),"X","")</f>
        <v/>
      </c>
      <c r="AW6" s="14" t="str">
        <f aca="false">IF(COUNTIF(knap_rel_gc,$E6),"K", IF(COUNTIF(nap_rel_gc,$E6),"NA", IF(COUNTIF(var_rel_gc,$E6),"V","")))</f>
        <v/>
      </c>
      <c r="AX6" s="13" t="str">
        <f aca="false">IF(AND(AU6&lt;&gt;"",AV6="x"),"lit-kegg", IF(AND(AW6&lt;&gt;"",AV6="x"),"rel-kegg", IF(AU6&lt;&gt;"","lit", IF(AW6&lt;&gt;"","rel", IF(AV6="x","kegg","--")))))</f>
        <v>--</v>
      </c>
      <c r="AY6" s="15"/>
      <c r="AZ6" s="12" t="str">
        <f aca="false">IF(COUNTIF(knap_gen,$E6),"K", IF(COUNTIF(npass_gen,$E6),"NP", IF(COUNTIF(imppat_gen,$E6),"I", IF(COUNTIF(duke_gen,$E6),"D", IF(COUNTIF(nap_gen,$E6),"NA", IF(COUNTIF(var_gen,$E6),"V",""))))))</f>
        <v/>
      </c>
      <c r="BA6" s="14" t="str">
        <f aca="false">IF(COUNTIF(out_gen,E6),"X","")</f>
        <v/>
      </c>
      <c r="BB6" s="14" t="str">
        <f aca="false">IF(COUNTIF(knap_rel_gen,$E6),"K", IF(COUNTIF(imppat_rel_gen,$E6),"I", IF(COUNTIF(duke_rel_gen,$E6),"D", IF(COUNTIF(nap_rel_gen,$E6),"NA", IF(COUNTIF(var_rel_gen,$E6),"V","")))))</f>
        <v/>
      </c>
      <c r="BC6" s="13" t="str">
        <f aca="false">IF(AND(AZ6&lt;&gt;"",BA6="x"),"lit-kegg", IF(AND(BB6&lt;&gt;"",BA6="x"),"rel-kegg", IF(AZ6&lt;&gt;"","lit", IF(BB6&lt;&gt;"","rel", IF(BA6="x","kegg","--")))))</f>
        <v>--</v>
      </c>
      <c r="BD6" s="15"/>
      <c r="BE6" s="12" t="str">
        <f aca="false">IF(COUNTIF(knap_hcc,$E6),"K", IF(COUNTIF(npass_hcc,$E6),"NP", IF(COUNTIF(duke_hcc,$E6),"D", IF(COUNTIF(var_hcc,$E6),"V", ""))))</f>
        <v/>
      </c>
      <c r="BF6" s="14" t="str">
        <f aca="false">IF(COUNTIF(hcc_out,E6),"X","")</f>
        <v>X</v>
      </c>
      <c r="BG6" s="14" t="str">
        <f aca="false">IF(COUNTIF(var_rel_hcc,$E6),"V","")</f>
        <v/>
      </c>
      <c r="BH6" s="13" t="str">
        <f aca="false">IF(AND(BE6&lt;&gt;"",BF6="x"),"lit-kegg", IF(AND(BG6&lt;&gt;"",BF6="x"),"rel-kegg", IF(BE6&lt;&gt;"","lit", IF(BG6&lt;&gt;"","rel", IF(BF6="x","kegg","--")))))</f>
        <v>kegg</v>
      </c>
      <c r="BI6" s="15"/>
      <c r="BJ6" s="12" t="str">
        <f aca="false">IF(COUNTIF(usda_kmp,$E6),"U", IF(COUNTIF(knap_kmp,$E6),"K", IF(COUNTIF(npass_kmp,$E6),"NP", IF(COUNTIF(map_kmp,$E6),"M", IF(COUNTIF(imppat_kmp,$E6),"I", IF(COUNTIF(duke_kmp,$E6),"D", IF(COUNTIF(nap_kmp,$E6),"NA", IF(COUNTIF(var_kmp,$E6),"V",""))))))))</f>
        <v/>
      </c>
      <c r="BK6" s="14" t="str">
        <f aca="false">IF(COUNTIF(out_kmp,E6),"X","")</f>
        <v>X</v>
      </c>
      <c r="BL6" s="12" t="str">
        <f aca="false">IF(COUNTIF(knap_rel_kmp,$E6),"K", IF(COUNTIF(npass_rel_kmp,$E6),"NP", IF(COUNTIF(imppat_rel_kmp,$E6),"I", IF(COUNTIF(duke_kmp,$E6),"D", IF(COUNTIF(nap_rel_kmp,$E6),"NA", IF(COUNTIF(var_rel_kmp,$E6),"V",""))))))</f>
        <v/>
      </c>
      <c r="BM6" s="13" t="str">
        <f aca="false">IF(AND(BJ6&lt;&gt;"",BK6="x"),"lit-kegg", IF(AND(BL6&lt;&gt;"",BK6="x"),"rel-kegg", IF(BJ6&lt;&gt;"","lit", IF(BL6&lt;&gt;"","rel", IF(BK6="x","kegg","--")))))</f>
        <v>kegg</v>
      </c>
      <c r="BN6" s="15"/>
      <c r="BO6" s="12" t="str">
        <f aca="false">IF(COUNTIF(usda_lu2,$E6),"U", IF(COUNTIF(knap_lu2,$E6),"K", IF(COUNTIF(npass_lu2,$E6),"NP", IF(COUNTIF(map_lu2,$E6),"M", IF(COUNTIF(imppat_lu2,$E6),"I", IF(COUNTIF(duke_lu2,$E6),"D", IF(COUNTIF(nap_lu2,$E6),"NA", IF(COUNTIF(var_lu2,$E6),"V",""))))))))</f>
        <v/>
      </c>
      <c r="BP6" s="14" t="str">
        <f aca="false">IF(COUNTIF(out_lu2,E6),"X","")</f>
        <v>X</v>
      </c>
      <c r="BQ6" s="12" t="str">
        <f aca="false">IF(COUNTIF(knap_rel_lu2,$E6),"K", IF(COUNTIF(npass_rel_lu2,$E6),"NP", IF(COUNTIF(imppat_lu2,$E6),"I", IF(COUNTIF(impaat_rel_lu2,$E6),"I", IF(COUNTIF(duke_rel_lu2,$E6),"D", IF(COUNTIF(nap_rel_lu2,$E6),"NA", IF(COUNTIF(var_rel_lu2,$E6),"V",""))))) ))</f>
        <v/>
      </c>
      <c r="BR6" s="13" t="str">
        <f aca="false">IF(AND(BO6&lt;&gt;"",BP6="x"),"lit-kegg", IF(AND(BQ6&lt;&gt;"",BP6="x"),"rel-kegg", IF(BO6&lt;&gt;"","lit", IF(BQ6&lt;&gt;"","rel", IF(BP6="x","kegg","--")))))</f>
        <v>kegg</v>
      </c>
      <c r="BS6" s="15"/>
      <c r="BT6" s="12" t="str">
        <f aca="false">IF(COUNTIF(usda_myc,$E6),"U", IF(COUNTIF(knap_myc,$E6),"K", IF(COUNTIF(npass_myc,$E6),"NP", IF(COUNTIF(map_myc,$E6),"M", IF(COUNTIF(imppat_myc,$E6),"I", IF(COUNTIF(nap_myc,$E6),"NA", IF(COUNTIF(duke_myc,$E6),"D", IF(COUNTIF(var_myc,$E6),"V",""))))))))</f>
        <v/>
      </c>
      <c r="BU6" s="14" t="str">
        <f aca="false">IF(COUNTIF(out_myc,E6),"X","")</f>
        <v/>
      </c>
      <c r="BV6" s="12" t="str">
        <f aca="false">IF(COUNTIF(npass_rel_myc,$E6),"NP", IF(COUNTIF(imppat_rel_myc,$E6),"I", IF(COUNTIF(nap_rel_myc,$E6),"NA", IF(COUNTIF(var_rel_myc,$E6),"V",""))))</f>
        <v/>
      </c>
      <c r="BW6" s="13" t="str">
        <f aca="false">IF(AND(BT6&lt;&gt;"",BU6="x"),"lit-kegg", IF(AND(BV6&lt;&gt;"",BU6="x"),"rel-kegg", IF(BT6&lt;&gt;"","lit", IF(BV6&lt;&gt;"","rel", IF(BU6="x","kegg","--")))))</f>
        <v>--</v>
      </c>
      <c r="BX6" s="15"/>
      <c r="BY6" s="12" t="str">
        <f aca="false">IF(COUNTIF(usda_nar,$E6),"U", IF(COUNTIF(knap_nar,$E6),"K", IF(COUNTIF(npass_nar,$E6),"NP", IF(COUNTIF(imppat_nar,$E6),"I", IF(COUNTIF(duke_nar,$E6),"D", IF(COUNTIF(nap_nar,$E6),"NA", IF(COUNTIF(var_nar,$E6),"V", "")))))))</f>
        <v/>
      </c>
      <c r="BZ6" s="14" t="str">
        <f aca="false">IF(COUNTIF(out_nar,E6),"X","")</f>
        <v>X</v>
      </c>
      <c r="CA6" s="16" t="str">
        <f aca="false">IF(COUNTIF(knap_rel_nar,$E6),"K", IF(COUNTIF(npass_rel_nar,$E6),"NP", IF(COUNTIF(imppat_rel_nar,$E6),"I", IF(COUNTIF(duke_rel_nar,$E6),"D", IF(COUNTIF(nap_rel_nar,$E6),"NA", IF(COUNTIF(var_rel_nar,$E6),"V",""))))))</f>
        <v/>
      </c>
      <c r="CB6" s="13" t="str">
        <f aca="false">IF(AND(BY6&lt;&gt;"",BZ6="x"),"lit-kegg", IF(AND(CA6&lt;&gt;"",BZ6="x"),"rel-kegg", IF(BY6&lt;&gt;"","lit", IF(CA6&lt;&gt;"","rel", IF(BZ6="x","kegg","--")))))</f>
        <v>kegg</v>
      </c>
      <c r="CC6" s="15"/>
      <c r="CD6" s="17" t="str">
        <f aca="false">IF(COUNTIF(usda_que,$E6),"U", IF(COUNTIF(knap_que,$E6),"K", IF(COUNTIF(npass_que,$E6),"NP", IF(COUNTIF(map_que,$E6),"M", IF(COUNTIF(imppat_que,$E6),"I", IF(COUNTIF(duke_que,$E6),"D", IF(COUNTIF(nap_que,$E6),"NA", IF(COUNTIF(var_que,$E6),"V",""))))) )))</f>
        <v/>
      </c>
      <c r="CE6" s="14" t="str">
        <f aca="false">IF(COUNTIF(out_que,E6),"X","")</f>
        <v>X</v>
      </c>
      <c r="CF6" s="12" t="str">
        <f aca="false">IF(COUNTIF(knap_rel_que,$E6),"K", IF(COUNTIF(npass_rel_que,$E6),"NP", IF(COUNTIF(imppat_rel_que,$E6),"I", IF(COUNTIF(duke_rel_que,$E6),"D", IF(COUNTIF(nap_rel_que,$E6),"NP", IF(COUNTIF(var_rel_que,$E6),"V",""))))) )</f>
        <v/>
      </c>
      <c r="CG6" s="13" t="str">
        <f aca="false">IF(AND(CD6&lt;&gt;"",CE6="x"),"lit-kegg", IF(AND(CF6&lt;&gt;"",CE6="x"),"rel-kegg", IF(CD6&lt;&gt;"","lit", IF(CF6&lt;&gt;"","rel", IF(CE6="x","kegg","--")))))</f>
        <v>kegg</v>
      </c>
      <c r="CH6" s="15"/>
      <c r="CI6" s="18"/>
      <c r="CJ6" s="20" t="s">
        <v>92</v>
      </c>
      <c r="CK6" s="10"/>
      <c r="CL6" s="19"/>
      <c r="CM6" s="10"/>
      <c r="CN6" s="10"/>
      <c r="CO6" s="10"/>
    </row>
    <row r="7" customFormat="false" ht="13.8" hidden="false" customHeight="false" outlineLevel="0" collapsed="false">
      <c r="A7" s="9" t="n">
        <v>27</v>
      </c>
      <c r="B7" s="10" t="s">
        <v>83</v>
      </c>
      <c r="C7" s="10" t="s">
        <v>89</v>
      </c>
      <c r="D7" s="10" t="s">
        <v>93</v>
      </c>
      <c r="E7" s="11" t="s">
        <v>94</v>
      </c>
      <c r="F7" s="12" t="str">
        <f aca="false">IF(COUNTIF(usda_agi,$E7),"U", IF(COUNTIF(knap_agi,$E7),"K", IF(COUNTIF(npass_agi,$E7),"NP", IF(COUNTIF(map_agi,$E7),"M", IF(COUNTIF(imppat_agi,$E7),"I", IF(COUNTIF(duke_agi,$E7),"D", IF(COUNTIF(nap_agi,$E7),"NA", IF(COUNTIF(var_agi,$E7),"V", ""))))))) )</f>
        <v/>
      </c>
      <c r="G7" s="12" t="str">
        <f aca="false">IF(COUNTIF(out_agi,E7),"X","")</f>
        <v>X</v>
      </c>
      <c r="H7" s="12" t="str">
        <f aca="false">IF(COUNTIF(knap_rel_agi,$E7),"K", IF(COUNTIF(duke_rel_agi,$E7),"D", IF(COUNTIF(nap_rel_agi,$E7),"NA", IF(COUNTIF(var_rel_agi,$E7),"V",""))))</f>
        <v/>
      </c>
      <c r="I7" s="13" t="str">
        <f aca="false">IF(AND(F7&lt;&gt;"",G7="x"),"lit-kegg", IF(AND(H7&lt;&gt;"",G7="x"),"rel-kegg", IF(F7&lt;&gt;"","lit", IF(H7&lt;&gt;"","rel", IF(G7="x","kegg","--")))))</f>
        <v>kegg</v>
      </c>
      <c r="J7" s="12" t="str">
        <f aca="false">IF(COUNTIF(npass_bun,$E7),"NP", IF(COUNTIF(nap_bun,$E7),"NA", IF(COUNTIF(var_bun,$E7),"V","")))</f>
        <v/>
      </c>
      <c r="K7" s="14" t="str">
        <f aca="false">IF(COUNTIF(out_bun,E7),"X","")</f>
        <v>X</v>
      </c>
      <c r="L7" s="12" t="str">
        <f aca="false">IF(COUNTIF(nap_rel_bun,$E7),"NA", IF(COUNTIF(var_rel_bun,$E7),"V",""))</f>
        <v/>
      </c>
      <c r="M7" s="13" t="str">
        <f aca="false">IF(AND(J7&lt;&gt;"",K7="x"),"lit-kegg", IF(AND(L7&lt;&gt;"",K7="x"),"rel-kegg", IF(J7&lt;&gt;"","lit", IF(L7&lt;&gt;"","rel", IF(K7="x","kegg","--")))))</f>
        <v>kegg</v>
      </c>
      <c r="N7" s="12" t="str">
        <f aca="false">IF(COUNTIF(usda_kxn,$E7),"U", IF(COUNTIF(knap_kxn,$E7),"K", IF(COUNTIF(npass_kxn,$E7),"NP", IF(COUNTIF(map_kxn,$E7),"M", IF(COUNTIF(duke_kxn,$E7),"D", IF(COUNTIF(nap_kxn,$E7),"NA", IF(COUNTIF(var_kxn,$E7),"V","")))))))</f>
        <v/>
      </c>
      <c r="O7" s="14" t="str">
        <f aca="false">IF(COUNTIF(out_kxn,E7),"X","")</f>
        <v/>
      </c>
      <c r="P7" s="12" t="str">
        <f aca="false">IF(COUNTIF(knap_rel_kxn,$E7),"K", IF(COUNTIF(npass_rel_kxn,$E7),"NP", IF(COUNTIF(duke_rel_kxn,$E7),"D", IF(COUNTIF(nap_rel_kxn,$E7),"NA", IF(COUNTIF(var_rel_kxn,$E7),"V","")))))</f>
        <v/>
      </c>
      <c r="Q7" s="13" t="str">
        <f aca="false">IF(AND(N7&lt;&gt;"",O7="x"),"lit-kegg", IF(AND(P7&lt;&gt;"",O7="x"),"rel-kegg", IF(N7&lt;&gt;"","lit", IF(P7&lt;&gt;"","rel", IF(O7="x","kegg","--")))))</f>
        <v>--</v>
      </c>
      <c r="R7" s="12" t="str">
        <f aca="false">IF(COUNTIF(usda_hwb,$E7),"U", IF(COUNTIF(knap_hwb,$E7),"K", IF(COUNTIF(npass_hwb,$E7),"NP", IF(COUNTIF(map_hwb,$E7),"M", IF(COUNTIF(imppat_hwb,$E7),"I", IF(COUNTIF(duke_hwb,$E7),"D", IF(COUNTIF(nap_hwb,$E7),"NA", IF(COUNTIF(var_hwb,$E7),"V",""))))) )))</f>
        <v/>
      </c>
      <c r="S7" s="14" t="str">
        <f aca="false">IF(COUNTIF(out_hwb,E7),"X","")</f>
        <v/>
      </c>
      <c r="T7" s="14" t="str">
        <f aca="false">IF(COUNTIF(knap_rel_hwb,$E7),"K", IF(COUNTIF(npass_rel_hwb,$E7),"NP", IF(COUNTIF(map_rel_hwb,$E7),"M", IF(COUNTIF(imppat_rel_hwb,$E7),"I", IF(COUNTIF(duke_rel_hwb,$E7),"D", IF(COUNTIF(nap_rel_hwb,$E7),"NA", IF(COUNTIF(var_rel_hwb,$E7),"V",""))))) ))</f>
        <v/>
      </c>
      <c r="U7" s="13" t="str">
        <f aca="false">IF(AND(R7&lt;&gt;"",S7="x"),"lit-kegg", IF(AND(T7&lt;&gt;"",S7="x"),"rel-kegg", IF(R7&lt;&gt;"","lit", IF(T7&lt;&gt;"","rel", IF(S7="x","kegg","--")))))</f>
        <v>--</v>
      </c>
      <c r="V7" s="12" t="str">
        <f aca="false">IF(COUNTIF(usda_ec,$E7),"U", IF(COUNTIF(knap_ec,$E7),"K", IF(COUNTIF(npass_ec,$E7),"NP", IF(COUNTIF(map_ec,$E7),"M", IF(COUNTIF(imppat_ec,$E7),"I", IF(COUNTIF(duke_ec,$E7),"D", IF(COUNTIF(nap_ec,$E7),"NA", IF(COUNTIF(var_ec,$E7),"V",""))))))))</f>
        <v/>
      </c>
      <c r="W7" s="14" t="str">
        <f aca="false">IF(COUNTIF(out_ec,E7),"X","")</f>
        <v/>
      </c>
      <c r="X7" s="14" t="str">
        <f aca="false">IF(COUNTIF(usda_rel_ec,$E7),"U", IF(COUNTIF(knap_rel_ec,$E7),"K", IF(COUNTIF(npass_rel_ec,$E7),"NP", IF(COUNTIF(map_rel_ec,$E7),"M", IF(COUNTIF(imppat_rel_ec,$E7),"I", IF(COUNTIF(nap_rel_ec,$E7),"NA", IF(COUNTIF(var_rel_ec,$E7),"V","")))))))</f>
        <v/>
      </c>
      <c r="Y7" s="13" t="str">
        <f aca="false">IF(AND(V7&lt;&gt;"",W7="x"),"lit-kegg", IF(AND(X7&lt;&gt;"",W7="x"),"rel-kegg", IF(V7&lt;&gt;"","lit", IF(X7&lt;&gt;"","rel", IF(W7="x","kegg","--")))))</f>
        <v>--</v>
      </c>
      <c r="Z7" s="12" t="str">
        <f aca="false">IF(COUNTIF(usda_ecg,$E7),"U", IF(COUNTIF(npass_ecg,$E7),"NP", IF(COUNTIF(map_ecg,$E7),"M", IF(COUNTIF(imppat_ecg,$E7),"I", IF(COUNTIF(duke_ecg,$E7),"D", IF(COUNTIF(var_ecg,$E7),"V",""))))))</f>
        <v/>
      </c>
      <c r="AA7" s="12"/>
      <c r="AB7" s="15"/>
      <c r="AC7" s="12" t="str">
        <f aca="false">IF(COUNTIF(usda_egt,$E7),"U", IF(COUNTIF(map_egt,$E7),"M", IF(COUNTIF(duke_egt,$E7),"D", IF(COUNTIF(nap_egt,$E7),"NA", IF(COUNTIF(var_egt,$E7),"V","")))))</f>
        <v/>
      </c>
      <c r="AD7" s="14" t="str">
        <f aca="false">IF(COUNTIF(out_egt,E7),"X","")</f>
        <v/>
      </c>
      <c r="AE7" s="14" t="str">
        <f aca="false">IF(COUNTIF(usda_rel_egt,$E7),"U", IF(COUNTIF(knap_rel_egt,$E7),"K", IF(COUNTIF(npass_rel_egt,$E7),"NP", IF(COUNTIF(map_rel_egt,$E7),"M", IF(COUNTIF(var_rel_egt,$E7),"V","")))) )</f>
        <v/>
      </c>
      <c r="AF7" s="13" t="str">
        <f aca="false">IF(AND(AC7&lt;&gt;"",AD7="x"),"lit-kegg", IF(AND(AE7&lt;&gt;"",AD7="x"),"rel-kegg", IF(AC7&lt;&gt;"","lit", IF(AE7&lt;&gt;"","rel", IF(AD7="x","kegg","--")))))</f>
        <v>--</v>
      </c>
      <c r="AG7" s="15"/>
      <c r="AH7" s="12" t="str">
        <f aca="false">IF(COUNTIF(usda_egcg,$E7),"U", IF(COUNTIF(knap_egcg,$E7),"K", IF(COUNTIF(npass_egcg,$E7),"NP", IF(COUNTIF(map_egcg,$E7),"M", IF(COUNTIF(var_ecg,$E7),"V","")))))</f>
        <v/>
      </c>
      <c r="AI7" s="12"/>
      <c r="AJ7" s="15"/>
      <c r="AK7" s="12" t="str">
        <f aca="false">IF(COUNTIF(npass_erc,$E7),"NP", IF(COUNTIF(nap_erc,$E7),"NA", IF(COUNTIF(var_erc,$E7),"V","")))</f>
        <v/>
      </c>
      <c r="AL7" s="14"/>
      <c r="AM7" s="14" t="str">
        <f aca="false">IF(COUNTIF(nap_rel_erc,$E7),"NA", IF(COUNTIF(var_rel_erc,$E7),"V",""))</f>
        <v/>
      </c>
      <c r="AN7" s="13" t="str">
        <f aca="false">IF(AND(AK7&lt;&gt;"",AL7="x"),"lit-kegg", IF(AND(AM7&lt;&gt;"",AL7="x"),"rel-kegg", IF(AK7&lt;&gt;"","lit", IF(AM7&lt;&gt;"","rel", IF(AL7="x","kegg","--")))))</f>
        <v>--</v>
      </c>
      <c r="AO7" s="15"/>
      <c r="AP7" s="12" t="str">
        <f aca="false">IF(COUNTIF(npass_erd,$E7),"NP", IF(COUNTIF(nap_erd,$E7),"NA", IF(COUNTIF(var_erd,$E7),"V","")))</f>
        <v/>
      </c>
      <c r="AQ7" s="14" t="str">
        <f aca="false">IF(COUNTIF(out_erd,E7),"X","")</f>
        <v>X</v>
      </c>
      <c r="AR7" s="14" t="str">
        <f aca="false">IF(COUNTIF(map_rel_erd,$E7),"M", IF(COUNTIF(nap_rel_erd,$E7),"NA", IF(COUNTIF(var_rel_erd,$E7),"V","")))</f>
        <v/>
      </c>
      <c r="AS7" s="13" t="str">
        <f aca="false">IF(AND(AP7&lt;&gt;"",AQ7="x"),"lit-kegg", IF(AND(AR7&lt;&gt;"",AQ7="x"),"rel-kegg", IF(AP7&lt;&gt;"","lit", IF(AR7&lt;&gt;"","rel", IF(AQ7="x","kegg","--")))))</f>
        <v>kegg</v>
      </c>
      <c r="AT7" s="15"/>
      <c r="AU7" s="12" t="str">
        <f aca="false">IF(COUNTIF(knap_gc,$E7),"K", IF(COUNTIF(npass_gc,$E7),"NP", IF(COUNTIF(imppat_gc,$E7),"I", IF(COUNTIF(duke_gc,$E7),"D", IF(COUNTIF(nap_gc,$E7),"NA", IF(COUNTIF(var_gc,$E7),"V",""))))) )</f>
        <v/>
      </c>
      <c r="AV7" s="14" t="str">
        <f aca="false">IF(COUNTIF(out_gc,E7),"X","")</f>
        <v/>
      </c>
      <c r="AW7" s="14" t="str">
        <f aca="false">IF(COUNTIF(knap_rel_gc,$E7),"K", IF(COUNTIF(nap_rel_gc,$E7),"NA", IF(COUNTIF(var_rel_gc,$E7),"V","")))</f>
        <v/>
      </c>
      <c r="AX7" s="13" t="str">
        <f aca="false">IF(AND(AU7&lt;&gt;"",AV7="x"),"lit-kegg", IF(AND(AW7&lt;&gt;"",AV7="x"),"rel-kegg", IF(AU7&lt;&gt;"","lit", IF(AW7&lt;&gt;"","rel", IF(AV7="x","kegg","--")))))</f>
        <v>--</v>
      </c>
      <c r="AY7" s="15"/>
      <c r="AZ7" s="12" t="str">
        <f aca="false">IF(COUNTIF(knap_gen,$E7),"K", IF(COUNTIF(npass_gen,$E7),"NP", IF(COUNTIF(imppat_gen,$E7),"I", IF(COUNTIF(duke_gen,$E7),"D", IF(COUNTIF(nap_gen,$E7),"NA", IF(COUNTIF(var_gen,$E7),"V",""))))))</f>
        <v/>
      </c>
      <c r="BA7" s="14" t="str">
        <f aca="false">IF(COUNTIF(out_gen,E7),"X","")</f>
        <v/>
      </c>
      <c r="BB7" s="14" t="str">
        <f aca="false">IF(COUNTIF(knap_rel_gen,$E7),"K", IF(COUNTIF(imppat_rel_gen,$E7),"I", IF(COUNTIF(duke_rel_gen,$E7),"D", IF(COUNTIF(nap_rel_gen,$E7),"NA", IF(COUNTIF(var_rel_gen,$E7),"V","")))))</f>
        <v/>
      </c>
      <c r="BC7" s="13" t="str">
        <f aca="false">IF(AND(AZ7&lt;&gt;"",BA7="x"),"lit-kegg", IF(AND(BB7&lt;&gt;"",BA7="x"),"rel-kegg", IF(AZ7&lt;&gt;"","lit", IF(BB7&lt;&gt;"","rel", IF(BA7="x","kegg","--")))))</f>
        <v>--</v>
      </c>
      <c r="BD7" s="15"/>
      <c r="BE7" s="12" t="str">
        <f aca="false">IF(COUNTIF(knap_hcc,$E7),"K", IF(COUNTIF(npass_hcc,$E7),"NP", IF(COUNTIF(duke_hcc,$E7),"D", IF(COUNTIF(var_hcc,$E7),"V", ""))))</f>
        <v/>
      </c>
      <c r="BF7" s="14" t="str">
        <f aca="false">IF(COUNTIF(hcc_out,E7),"X","")</f>
        <v>X</v>
      </c>
      <c r="BG7" s="14" t="str">
        <f aca="false">IF(COUNTIF(var_rel_hcc,$E7),"V","")</f>
        <v/>
      </c>
      <c r="BH7" s="13" t="str">
        <f aca="false">IF(AND(BE7&lt;&gt;"",BF7="x"),"lit-kegg", IF(AND(BG7&lt;&gt;"",BF7="x"),"rel-kegg", IF(BE7&lt;&gt;"","lit", IF(BG7&lt;&gt;"","rel", IF(BF7="x","kegg","--")))))</f>
        <v>kegg</v>
      </c>
      <c r="BI7" s="15"/>
      <c r="BJ7" s="12" t="str">
        <f aca="false">IF(COUNTIF(usda_kmp,$E7),"U", IF(COUNTIF(knap_kmp,$E7),"K", IF(COUNTIF(npass_kmp,$E7),"NP", IF(COUNTIF(map_kmp,$E7),"M", IF(COUNTIF(imppat_kmp,$E7),"I", IF(COUNTIF(duke_kmp,$E7),"D", IF(COUNTIF(nap_kmp,$E7),"NA", IF(COUNTIF(var_kmp,$E7),"V",""))))))))</f>
        <v/>
      </c>
      <c r="BK7" s="14" t="str">
        <f aca="false">IF(COUNTIF(out_kmp,E7),"X","")</f>
        <v>X</v>
      </c>
      <c r="BL7" s="12" t="str">
        <f aca="false">IF(COUNTIF(knap_rel_kmp,$E7),"K", IF(COUNTIF(npass_rel_kmp,$E7),"NP", IF(COUNTIF(imppat_rel_kmp,$E7),"I", IF(COUNTIF(duke_kmp,$E7),"D", IF(COUNTIF(nap_rel_kmp,$E7),"NA", IF(COUNTIF(var_rel_kmp,$E7),"V",""))))))</f>
        <v/>
      </c>
      <c r="BM7" s="13" t="str">
        <f aca="false">IF(AND(BJ7&lt;&gt;"",BK7="x"),"lit-kegg", IF(AND(BL7&lt;&gt;"",BK7="x"),"rel-kegg", IF(BJ7&lt;&gt;"","lit", IF(BL7&lt;&gt;"","rel", IF(BK7="x","kegg","--")))))</f>
        <v>kegg</v>
      </c>
      <c r="BN7" s="15"/>
      <c r="BO7" s="12" t="str">
        <f aca="false">IF(COUNTIF(usda_lu2,$E7),"U", IF(COUNTIF(knap_lu2,$E7),"K", IF(COUNTIF(npass_lu2,$E7),"NP", IF(COUNTIF(map_lu2,$E7),"M", IF(COUNTIF(imppat_lu2,$E7),"I", IF(COUNTIF(duke_lu2,$E7),"D", IF(COUNTIF(nap_lu2,$E7),"NA", IF(COUNTIF(var_lu2,$E7),"V",""))))))))</f>
        <v/>
      </c>
      <c r="BP7" s="14" t="str">
        <f aca="false">IF(COUNTIF(out_lu2,E7),"X","")</f>
        <v>X</v>
      </c>
      <c r="BQ7" s="12" t="str">
        <f aca="false">IF(COUNTIF(knap_rel_lu2,$E7),"K", IF(COUNTIF(npass_rel_lu2,$E7),"NP", IF(COUNTIF(imppat_lu2,$E7),"I", IF(COUNTIF(impaat_rel_lu2,$E7),"I", IF(COUNTIF(duke_rel_lu2,$E7),"D", IF(COUNTIF(nap_rel_lu2,$E7),"NA", IF(COUNTIF(var_rel_lu2,$E7),"V",""))))) ))</f>
        <v/>
      </c>
      <c r="BR7" s="13" t="str">
        <f aca="false">IF(AND(BO7&lt;&gt;"",BP7="x"),"lit-kegg", IF(AND(BQ7&lt;&gt;"",BP7="x"),"rel-kegg", IF(BO7&lt;&gt;"","lit", IF(BQ7&lt;&gt;"","rel", IF(BP7="x","kegg","--")))))</f>
        <v>kegg</v>
      </c>
      <c r="BS7" s="15"/>
      <c r="BT7" s="12" t="str">
        <f aca="false">IF(COUNTIF(usda_myc,$E7),"U", IF(COUNTIF(knap_myc,$E7),"K", IF(COUNTIF(npass_myc,$E7),"NP", IF(COUNTIF(map_myc,$E7),"M", IF(COUNTIF(imppat_myc,$E7),"I", IF(COUNTIF(nap_myc,$E7),"NA", IF(COUNTIF(duke_myc,$E7),"D", IF(COUNTIF(var_myc,$E7),"V",""))))))))</f>
        <v/>
      </c>
      <c r="BU7" s="14" t="str">
        <f aca="false">IF(COUNTIF(out_myc,E7),"X","")</f>
        <v/>
      </c>
      <c r="BV7" s="12" t="str">
        <f aca="false">IF(COUNTIF(npass_rel_myc,$E7),"NP", IF(COUNTIF(imppat_rel_myc,$E7),"I", IF(COUNTIF(nap_rel_myc,$E7),"NA", IF(COUNTIF(var_rel_myc,$E7),"V",""))))</f>
        <v/>
      </c>
      <c r="BW7" s="13" t="str">
        <f aca="false">IF(AND(BT7&lt;&gt;"",BU7="x"),"lit-kegg", IF(AND(BV7&lt;&gt;"",BU7="x"),"rel-kegg", IF(BT7&lt;&gt;"","lit", IF(BV7&lt;&gt;"","rel", IF(BU7="x","kegg","--")))))</f>
        <v>--</v>
      </c>
      <c r="BX7" s="15"/>
      <c r="BY7" s="12" t="str">
        <f aca="false">IF(COUNTIF(usda_nar,$E7),"U", IF(COUNTIF(knap_nar,$E7),"K", IF(COUNTIF(npass_nar,$E7),"NP", IF(COUNTIF(imppat_nar,$E7),"I", IF(COUNTIF(duke_nar,$E7),"D", IF(COUNTIF(nap_nar,$E7),"NA", IF(COUNTIF(var_nar,$E7),"V", "")))))))</f>
        <v/>
      </c>
      <c r="BZ7" s="14" t="str">
        <f aca="false">IF(COUNTIF(out_nar,E7),"X","")</f>
        <v>X</v>
      </c>
      <c r="CA7" s="16" t="str">
        <f aca="false">IF(COUNTIF(knap_rel_nar,$E7),"K", IF(COUNTIF(npass_rel_nar,$E7),"NP", IF(COUNTIF(imppat_rel_nar,$E7),"I", IF(COUNTIF(duke_rel_nar,$E7),"D", IF(COUNTIF(nap_rel_nar,$E7),"NA", IF(COUNTIF(var_rel_nar,$E7),"V",""))))))</f>
        <v/>
      </c>
      <c r="CB7" s="13" t="str">
        <f aca="false">IF(AND(BY7&lt;&gt;"",BZ7="x"),"lit-kegg", IF(AND(CA7&lt;&gt;"",BZ7="x"),"rel-kegg", IF(BY7&lt;&gt;"","lit", IF(CA7&lt;&gt;"","rel", IF(BZ7="x","kegg","--")))))</f>
        <v>kegg</v>
      </c>
      <c r="CC7" s="15"/>
      <c r="CD7" s="17" t="str">
        <f aca="false">IF(COUNTIF(usda_que,$E7),"U", IF(COUNTIF(knap_que,$E7),"K", IF(COUNTIF(npass_que,$E7),"NP", IF(COUNTIF(map_que,$E7),"M", IF(COUNTIF(imppat_que,$E7),"I", IF(COUNTIF(duke_que,$E7),"D", IF(COUNTIF(nap_que,$E7),"NA", IF(COUNTIF(var_que,$E7),"V",""))))) )))</f>
        <v/>
      </c>
      <c r="CE7" s="14" t="str">
        <f aca="false">IF(COUNTIF(out_que,E7),"X","")</f>
        <v>X</v>
      </c>
      <c r="CF7" s="12" t="str">
        <f aca="false">IF(COUNTIF(knap_rel_que,$E7),"K", IF(COUNTIF(npass_rel_que,$E7),"NP", IF(COUNTIF(imppat_rel_que,$E7),"I", IF(COUNTIF(duke_rel_que,$E7),"D", IF(COUNTIF(nap_rel_que,$E7),"NP", IF(COUNTIF(var_rel_que,$E7),"V",""))))) )</f>
        <v/>
      </c>
      <c r="CG7" s="13" t="str">
        <f aca="false">IF(AND(CD7&lt;&gt;"",CE7="x"),"lit-kegg", IF(AND(CF7&lt;&gt;"",CE7="x"),"rel-kegg", IF(CD7&lt;&gt;"","lit", IF(CF7&lt;&gt;"","rel", IF(CE7="x","kegg","--")))))</f>
        <v>kegg</v>
      </c>
      <c r="CH7" s="15"/>
      <c r="CI7" s="18"/>
      <c r="CJ7" s="20" t="s">
        <v>92</v>
      </c>
      <c r="CK7" s="10"/>
      <c r="CL7" s="19"/>
      <c r="CM7" s="10"/>
      <c r="CN7" s="10"/>
      <c r="CO7" s="10"/>
    </row>
    <row r="8" customFormat="false" ht="13.8" hidden="false" customHeight="false" outlineLevel="0" collapsed="false">
      <c r="A8" s="9" t="n">
        <v>117</v>
      </c>
      <c r="B8" s="10" t="s">
        <v>76</v>
      </c>
      <c r="C8" s="10" t="s">
        <v>95</v>
      </c>
      <c r="D8" s="10" t="s">
        <v>96</v>
      </c>
      <c r="E8" s="11" t="s">
        <v>97</v>
      </c>
      <c r="F8" s="12" t="str">
        <f aca="false">IF(COUNTIF(usda_agi,$E8),"U", IF(COUNTIF(knap_agi,$E8),"K", IF(COUNTIF(npass_agi,$E8),"NP", IF(COUNTIF(map_agi,$E8),"M", IF(COUNTIF(imppat_agi,$E8),"I", IF(COUNTIF(duke_agi,$E8),"D", IF(COUNTIF(nap_agi,$E8),"NA", IF(COUNTIF(var_agi,$E8),"V", ""))))))) )</f>
        <v>K</v>
      </c>
      <c r="G8" s="12" t="str">
        <f aca="false">IF(COUNTIF(out_agi,E8),"X","")</f>
        <v/>
      </c>
      <c r="H8" s="12" t="str">
        <f aca="false">IF(COUNTIF(knap_rel_agi,$E8),"K", IF(COUNTIF(duke_rel_agi,$E8),"D", IF(COUNTIF(nap_rel_agi,$E8),"NA", IF(COUNTIF(var_rel_agi,$E8),"V",""))))</f>
        <v/>
      </c>
      <c r="I8" s="13" t="str">
        <f aca="false">IF(AND(F8&lt;&gt;"",G8="x"),"lit-kegg", IF(AND(H8&lt;&gt;"",G8="x"),"rel-kegg", IF(F8&lt;&gt;"","lit", IF(H8&lt;&gt;"","rel", IF(G8="x","kegg","--")))))</f>
        <v>lit</v>
      </c>
      <c r="J8" s="12" t="str">
        <f aca="false">IF(COUNTIF(npass_bun,$E8),"NP", IF(COUNTIF(nap_bun,$E8),"NA", IF(COUNTIF(var_bun,$E8),"V","")))</f>
        <v/>
      </c>
      <c r="K8" s="14" t="str">
        <f aca="false">IF(COUNTIF(out_bun,E8),"X","")</f>
        <v>X</v>
      </c>
      <c r="L8" s="12" t="str">
        <f aca="false">IF(COUNTIF(nap_rel_bun,$E8),"NA", IF(COUNTIF(var_rel_bun,$E8),"V",""))</f>
        <v/>
      </c>
      <c r="M8" s="13" t="str">
        <f aca="false">IF(AND(J8&lt;&gt;"",K8="x"),"lit-kegg", IF(AND(L8&lt;&gt;"",K8="x"),"rel-kegg", IF(J8&lt;&gt;"","lit", IF(L8&lt;&gt;"","rel", IF(K8="x","kegg","--")))))</f>
        <v>kegg</v>
      </c>
      <c r="N8" s="12" t="str">
        <f aca="false">IF(COUNTIF(usda_kxn,$E8),"U", IF(COUNTIF(knap_kxn,$E8),"K", IF(COUNTIF(npass_kxn,$E8),"NP", IF(COUNTIF(map_kxn,$E8),"M", IF(COUNTIF(duke_kxn,$E8),"D", IF(COUNTIF(nap_kxn,$E8),"NA", IF(COUNTIF(var_kxn,$E8),"V","")))))))</f>
        <v>K</v>
      </c>
      <c r="O8" s="14" t="str">
        <f aca="false">IF(COUNTIF(out_kxn,E8),"X","")</f>
        <v>X</v>
      </c>
      <c r="P8" s="12" t="str">
        <f aca="false">IF(COUNTIF(knap_rel_kxn,$E8),"K", IF(COUNTIF(npass_rel_kxn,$E8),"NP", IF(COUNTIF(duke_rel_kxn,$E8),"D", IF(COUNTIF(nap_rel_kxn,$E8),"NA", IF(COUNTIF(var_rel_kxn,$E8),"V","")))))</f>
        <v/>
      </c>
      <c r="Q8" s="13" t="str">
        <f aca="false">IF(AND(N8&lt;&gt;"",O8="x"),"lit-kegg", IF(AND(P8&lt;&gt;"",O8="x"),"rel-kegg", IF(N8&lt;&gt;"","lit", IF(P8&lt;&gt;"","rel", IF(O8="x","kegg","--")))))</f>
        <v>lit-kegg</v>
      </c>
      <c r="R8" s="12" t="str">
        <f aca="false">IF(COUNTIF(usda_hwb,$E8),"U", IF(COUNTIF(knap_hwb,$E8),"K", IF(COUNTIF(npass_hwb,$E8),"NP", IF(COUNTIF(map_hwb,$E8),"M", IF(COUNTIF(imppat_hwb,$E8),"I", IF(COUNTIF(duke_hwb,$E8),"D", IF(COUNTIF(nap_hwb,$E8),"NA", IF(COUNTIF(var_hwb,$E8),"V",""))))) )))</f>
        <v/>
      </c>
      <c r="S8" s="14" t="str">
        <f aca="false">IF(COUNTIF(out_hwb,E8),"X","")</f>
        <v>X</v>
      </c>
      <c r="T8" s="14" t="str">
        <f aca="false">IF(COUNTIF(knap_rel_hwb,$E8),"K", IF(COUNTIF(npass_rel_hwb,$E8),"NP", IF(COUNTIF(map_rel_hwb,$E8),"M", IF(COUNTIF(imppat_rel_hwb,$E8),"I", IF(COUNTIF(duke_rel_hwb,$E8),"D", IF(COUNTIF(nap_rel_hwb,$E8),"NA", IF(COUNTIF(var_rel_hwb,$E8),"V",""))))) ))</f>
        <v/>
      </c>
      <c r="U8" s="13" t="str">
        <f aca="false">IF(AND(R8&lt;&gt;"",S8="x"),"lit-kegg", IF(AND(T8&lt;&gt;"",S8="x"),"rel-kegg", IF(R8&lt;&gt;"","lit", IF(T8&lt;&gt;"","rel", IF(S8="x","kegg","--")))))</f>
        <v>kegg</v>
      </c>
      <c r="V8" s="12" t="str">
        <f aca="false">IF(COUNTIF(usda_ec,$E8),"U", IF(COUNTIF(knap_ec,$E8),"K", IF(COUNTIF(npass_ec,$E8),"NP", IF(COUNTIF(map_ec,$E8),"M", IF(COUNTIF(imppat_ec,$E8),"I", IF(COUNTIF(duke_ec,$E8),"D", IF(COUNTIF(nap_ec,$E8),"NA", IF(COUNTIF(var_ec,$E8),"V",""))))))))</f>
        <v/>
      </c>
      <c r="W8" s="14" t="str">
        <f aca="false">IF(COUNTIF(out_ec,E8),"X","")</f>
        <v>X</v>
      </c>
      <c r="X8" s="14" t="str">
        <f aca="false">IF(COUNTIF(usda_rel_ec,$E8),"U", IF(COUNTIF(knap_rel_ec,$E8),"K", IF(COUNTIF(npass_rel_ec,$E8),"NP", IF(COUNTIF(map_rel_ec,$E8),"M", IF(COUNTIF(imppat_rel_ec,$E8),"I", IF(COUNTIF(nap_rel_ec,$E8),"NA", IF(COUNTIF(var_rel_ec,$E8),"V","")))))))</f>
        <v/>
      </c>
      <c r="Y8" s="13" t="str">
        <f aca="false">IF(AND(V8&lt;&gt;"",W8="x"),"lit-kegg", IF(AND(X8&lt;&gt;"",W8="x"),"rel-kegg", IF(V8&lt;&gt;"","lit", IF(X8&lt;&gt;"","rel", IF(W8="x","kegg","--")))))</f>
        <v>kegg</v>
      </c>
      <c r="Z8" s="12" t="str">
        <f aca="false">IF(COUNTIF(usda_ecg,$E8),"U", IF(COUNTIF(npass_ecg,$E8),"NP", IF(COUNTIF(map_ecg,$E8),"M", IF(COUNTIF(imppat_ecg,$E8),"I", IF(COUNTIF(duke_ecg,$E8),"D", IF(COUNTIF(var_ecg,$E8),"V",""))))))</f>
        <v/>
      </c>
      <c r="AA8" s="12"/>
      <c r="AB8" s="15"/>
      <c r="AC8" s="12" t="str">
        <f aca="false">IF(COUNTIF(usda_egt,$E8),"U", IF(COUNTIF(map_egt,$E8),"M", IF(COUNTIF(duke_egt,$E8),"D", IF(COUNTIF(nap_egt,$E8),"NA", IF(COUNTIF(var_egt,$E8),"V","")))))</f>
        <v/>
      </c>
      <c r="AD8" s="14" t="str">
        <f aca="false">IF(COUNTIF(out_egt,E8),"X","")</f>
        <v/>
      </c>
      <c r="AE8" s="14" t="str">
        <f aca="false">IF(COUNTIF(usda_rel_egt,$E8),"U", IF(COUNTIF(knap_rel_egt,$E8),"K", IF(COUNTIF(npass_rel_egt,$E8),"NP", IF(COUNTIF(map_rel_egt,$E8),"M", IF(COUNTIF(var_rel_egt,$E8),"V","")))) )</f>
        <v/>
      </c>
      <c r="AF8" s="13" t="str">
        <f aca="false">IF(AND(AC8&lt;&gt;"",AD8="x"),"lit-kegg", IF(AND(AE8&lt;&gt;"",AD8="x"),"rel-kegg", IF(AC8&lt;&gt;"","lit", IF(AE8&lt;&gt;"","rel", IF(AD8="x","kegg","--")))))</f>
        <v>--</v>
      </c>
      <c r="AG8" s="15"/>
      <c r="AH8" s="12" t="str">
        <f aca="false">IF(COUNTIF(usda_egcg,$E8),"U", IF(COUNTIF(knap_egcg,$E8),"K", IF(COUNTIF(npass_egcg,$E8),"NP", IF(COUNTIF(map_egcg,$E8),"M", IF(COUNTIF(var_ecg,$E8),"V","")))))</f>
        <v/>
      </c>
      <c r="AI8" s="12"/>
      <c r="AJ8" s="15"/>
      <c r="AK8" s="12" t="str">
        <f aca="false">IF(COUNTIF(npass_erc,$E8),"NP", IF(COUNTIF(nap_erc,$E8),"NA", IF(COUNTIF(var_erc,$E8),"V","")))</f>
        <v/>
      </c>
      <c r="AL8" s="14"/>
      <c r="AM8" s="14" t="str">
        <f aca="false">IF(COUNTIF(nap_rel_erc,$E8),"NA", IF(COUNTIF(var_rel_erc,$E8),"V",""))</f>
        <v/>
      </c>
      <c r="AN8" s="13" t="str">
        <f aca="false">IF(AND(AK8&lt;&gt;"",AL8="x"),"lit-kegg", IF(AND(AM8&lt;&gt;"",AL8="x"),"rel-kegg", IF(AK8&lt;&gt;"","lit", IF(AM8&lt;&gt;"","rel", IF(AL8="x","kegg","--")))))</f>
        <v>--</v>
      </c>
      <c r="AO8" s="15"/>
      <c r="AP8" s="12" t="str">
        <f aca="false">IF(COUNTIF(npass_erd,$E8),"NP", IF(COUNTIF(nap_erd,$E8),"NA", IF(COUNTIF(var_erd,$E8),"V","")))</f>
        <v/>
      </c>
      <c r="AQ8" s="14" t="str">
        <f aca="false">IF(COUNTIF(out_erd,E8),"X","")</f>
        <v>X</v>
      </c>
      <c r="AR8" s="14" t="str">
        <f aca="false">IF(COUNTIF(map_rel_erd,$E8),"M", IF(COUNTIF(nap_rel_erd,$E8),"NA", IF(COUNTIF(var_rel_erd,$E8),"V","")))</f>
        <v/>
      </c>
      <c r="AS8" s="13" t="str">
        <f aca="false">IF(AND(AP8&lt;&gt;"",AQ8="x"),"lit-kegg", IF(AND(AR8&lt;&gt;"",AQ8="x"),"rel-kegg", IF(AP8&lt;&gt;"","lit", IF(AR8&lt;&gt;"","rel", IF(AQ8="x","kegg","--")))))</f>
        <v>kegg</v>
      </c>
      <c r="AT8" s="15"/>
      <c r="AU8" s="12" t="str">
        <f aca="false">IF(COUNTIF(knap_gc,$E8),"K", IF(COUNTIF(npass_gc,$E8),"NP", IF(COUNTIF(imppat_gc,$E8),"I", IF(COUNTIF(duke_gc,$E8),"D", IF(COUNTIF(nap_gc,$E8),"NA", IF(COUNTIF(var_gc,$E8),"V",""))))) )</f>
        <v/>
      </c>
      <c r="AV8" s="14" t="str">
        <f aca="false">IF(COUNTIF(out_gc,E8),"X","")</f>
        <v/>
      </c>
      <c r="AW8" s="14" t="str">
        <f aca="false">IF(COUNTIF(knap_rel_gc,$E8),"K", IF(COUNTIF(nap_rel_gc,$E8),"NA", IF(COUNTIF(var_rel_gc,$E8),"V","")))</f>
        <v/>
      </c>
      <c r="AX8" s="13" t="str">
        <f aca="false">IF(AND(AU8&lt;&gt;"",AV8="x"),"lit-kegg", IF(AND(AW8&lt;&gt;"",AV8="x"),"rel-kegg", IF(AU8&lt;&gt;"","lit", IF(AW8&lt;&gt;"","rel", IF(AV8="x","kegg","--")))))</f>
        <v>--</v>
      </c>
      <c r="AY8" s="15"/>
      <c r="AZ8" s="12" t="str">
        <f aca="false">IF(COUNTIF(knap_gen,$E8),"K", IF(COUNTIF(npass_gen,$E8),"NP", IF(COUNTIF(imppat_gen,$E8),"I", IF(COUNTIF(duke_gen,$E8),"D", IF(COUNTIF(nap_gen,$E8),"NA", IF(COUNTIF(var_gen,$E8),"V",""))))))</f>
        <v/>
      </c>
      <c r="BA8" s="14" t="str">
        <f aca="false">IF(COUNTIF(out_gen,E8),"X","")</f>
        <v/>
      </c>
      <c r="BB8" s="14" t="str">
        <f aca="false">IF(COUNTIF(knap_rel_gen,$E8),"K", IF(COUNTIF(imppat_rel_gen,$E8),"I", IF(COUNTIF(duke_rel_gen,$E8),"D", IF(COUNTIF(nap_rel_gen,$E8),"NA", IF(COUNTIF(var_rel_gen,$E8),"V","")))))</f>
        <v/>
      </c>
      <c r="BC8" s="13" t="str">
        <f aca="false">IF(AND(AZ8&lt;&gt;"",BA8="x"),"lit-kegg", IF(AND(BB8&lt;&gt;"",BA8="x"),"rel-kegg", IF(AZ8&lt;&gt;"","lit", IF(BB8&lt;&gt;"","rel", IF(BA8="x","kegg","--")))))</f>
        <v>--</v>
      </c>
      <c r="BD8" s="15"/>
      <c r="BE8" s="12" t="str">
        <f aca="false">IF(COUNTIF(knap_hcc,$E8),"K", IF(COUNTIF(npass_hcc,$E8),"NP", IF(COUNTIF(duke_hcc,$E8),"D", IF(COUNTIF(var_hcc,$E8),"V", ""))))</f>
        <v/>
      </c>
      <c r="BF8" s="14" t="str">
        <f aca="false">IF(COUNTIF(hcc_out,E8),"X","")</f>
        <v>X</v>
      </c>
      <c r="BG8" s="14" t="str">
        <f aca="false">IF(COUNTIF(var_rel_hcc,$E8),"V","")</f>
        <v/>
      </c>
      <c r="BH8" s="13" t="str">
        <f aca="false">IF(AND(BE8&lt;&gt;"",BF8="x"),"lit-kegg", IF(AND(BG8&lt;&gt;"",BF8="x"),"rel-kegg", IF(BE8&lt;&gt;"","lit", IF(BG8&lt;&gt;"","rel", IF(BF8="x","kegg","--")))))</f>
        <v>kegg</v>
      </c>
      <c r="BI8" s="15"/>
      <c r="BJ8" s="12" t="str">
        <f aca="false">IF(COUNTIF(usda_kmp,$E8),"U", IF(COUNTIF(knap_kmp,$E8),"K", IF(COUNTIF(npass_kmp,$E8),"NP", IF(COUNTIF(map_kmp,$E8),"M", IF(COUNTIF(imppat_kmp,$E8),"I", IF(COUNTIF(duke_kmp,$E8),"D", IF(COUNTIF(nap_kmp,$E8),"NA", IF(COUNTIF(var_kmp,$E8),"V",""))))))))</f>
        <v>U</v>
      </c>
      <c r="BK8" s="14" t="str">
        <f aca="false">IF(COUNTIF(out_kmp,E8),"X","")</f>
        <v>X</v>
      </c>
      <c r="BL8" s="12" t="str">
        <f aca="false">IF(COUNTIF(knap_rel_kmp,$E8),"K", IF(COUNTIF(npass_rel_kmp,$E8),"NP", IF(COUNTIF(imppat_rel_kmp,$E8),"I", IF(COUNTIF(duke_kmp,$E8),"D", IF(COUNTIF(nap_rel_kmp,$E8),"NA", IF(COUNTIF(var_rel_kmp,$E8),"V",""))))))</f>
        <v>D</v>
      </c>
      <c r="BM8" s="13" t="str">
        <f aca="false">IF(AND(BJ8&lt;&gt;"",BK8="x"),"lit-kegg", IF(AND(BL8&lt;&gt;"",BK8="x"),"rel-kegg", IF(BJ8&lt;&gt;"","lit", IF(BL8&lt;&gt;"","rel", IF(BK8="x","kegg","--")))))</f>
        <v>lit-kegg</v>
      </c>
      <c r="BN8" s="15"/>
      <c r="BO8" s="12" t="str">
        <f aca="false">IF(COUNTIF(usda_lu2,$E8),"U", IF(COUNTIF(knap_lu2,$E8),"K", IF(COUNTIF(npass_lu2,$E8),"NP", IF(COUNTIF(map_lu2,$E8),"M", IF(COUNTIF(imppat_lu2,$E8),"I", IF(COUNTIF(duke_lu2,$E8),"D", IF(COUNTIF(nap_lu2,$E8),"NA", IF(COUNTIF(var_lu2,$E8),"V",""))))))))</f>
        <v>K</v>
      </c>
      <c r="BP8" s="14" t="str">
        <f aca="false">IF(COUNTIF(out_lu2,E8),"X","")</f>
        <v/>
      </c>
      <c r="BQ8" s="12" t="str">
        <f aca="false">IF(COUNTIF(knap_rel_lu2,$E8),"K", IF(COUNTIF(npass_rel_lu2,$E8),"NP", IF(COUNTIF(imppat_lu2,$E8),"I", IF(COUNTIF(impaat_rel_lu2,$E8),"I", IF(COUNTIF(duke_rel_lu2,$E8),"D", IF(COUNTIF(nap_rel_lu2,$E8),"NA", IF(COUNTIF(var_rel_lu2,$E8),"V",""))))) ))</f>
        <v/>
      </c>
      <c r="BR8" s="13" t="str">
        <f aca="false">IF(AND(BO8&lt;&gt;"",BP8="x"),"lit-kegg", IF(AND(BQ8&lt;&gt;"",BP8="x"),"rel-kegg", IF(BO8&lt;&gt;"","lit", IF(BQ8&lt;&gt;"","rel", IF(BP8="x","kegg","--")))))</f>
        <v>lit</v>
      </c>
      <c r="BS8" s="15"/>
      <c r="BT8" s="12" t="str">
        <f aca="false">IF(COUNTIF(usda_myc,$E8),"U", IF(COUNTIF(knap_myc,$E8),"K", IF(COUNTIF(npass_myc,$E8),"NP", IF(COUNTIF(map_myc,$E8),"M", IF(COUNTIF(imppat_myc,$E8),"I", IF(COUNTIF(nap_myc,$E8),"NA", IF(COUNTIF(duke_myc,$E8),"D", IF(COUNTIF(var_myc,$E8),"V",""))))))))</f>
        <v>K</v>
      </c>
      <c r="BU8" s="14" t="str">
        <f aca="false">IF(COUNTIF(out_myc,E8),"X","")</f>
        <v/>
      </c>
      <c r="BV8" s="12" t="str">
        <f aca="false">IF(COUNTIF(npass_rel_myc,$E8),"NP", IF(COUNTIF(imppat_rel_myc,$E8),"I", IF(COUNTIF(nap_rel_myc,$E8),"NA", IF(COUNTIF(var_rel_myc,$E8),"V",""))))</f>
        <v/>
      </c>
      <c r="BW8" s="13" t="str">
        <f aca="false">IF(AND(BT8&lt;&gt;"",BU8="x"),"lit-kegg", IF(AND(BV8&lt;&gt;"",BU8="x"),"rel-kegg", IF(BT8&lt;&gt;"","lit", IF(BV8&lt;&gt;"","rel", IF(BU8="x","kegg","--")))))</f>
        <v>lit</v>
      </c>
      <c r="BX8" s="15"/>
      <c r="BY8" s="12" t="str">
        <f aca="false">IF(COUNTIF(usda_nar,$E8),"U", IF(COUNTIF(knap_nar,$E8),"K", IF(COUNTIF(npass_nar,$E8),"NP", IF(COUNTIF(imppat_nar,$E8),"I", IF(COUNTIF(duke_nar,$E8),"D", IF(COUNTIF(nap_nar,$E8),"NA", IF(COUNTIF(var_nar,$E8),"V", "")))))))</f>
        <v>K</v>
      </c>
      <c r="BZ8" s="14" t="str">
        <f aca="false">IF(COUNTIF(out_nar,E8),"X","")</f>
        <v>X</v>
      </c>
      <c r="CA8" s="16" t="str">
        <f aca="false">IF(COUNTIF(knap_rel_nar,$E8),"K", IF(COUNTIF(npass_rel_nar,$E8),"NP", IF(COUNTIF(imppat_rel_nar,$E8),"I", IF(COUNTIF(duke_rel_nar,$E8),"D", IF(COUNTIF(nap_rel_nar,$E8),"NA", IF(COUNTIF(var_rel_nar,$E8),"V",""))))))</f>
        <v>K</v>
      </c>
      <c r="CB8" s="13" t="str">
        <f aca="false">IF(AND(BY8&lt;&gt;"",BZ8="x"),"lit-kegg", IF(AND(CA8&lt;&gt;"",BZ8="x"),"rel-kegg", IF(BY8&lt;&gt;"","lit", IF(CA8&lt;&gt;"","rel", IF(BZ8="x","kegg","--")))))</f>
        <v>lit-kegg</v>
      </c>
      <c r="CC8" s="15"/>
      <c r="CD8" s="17" t="str">
        <f aca="false">IF(COUNTIF(usda_que,$E8),"U", IF(COUNTIF(knap_que,$E8),"K", IF(COUNTIF(npass_que,$E8),"NP", IF(COUNTIF(map_que,$E8),"M", IF(COUNTIF(imppat_que,$E8),"I", IF(COUNTIF(duke_que,$E8),"D", IF(COUNTIF(nap_que,$E8),"NA", IF(COUNTIF(var_que,$E8),"V",""))))) )))</f>
        <v>U</v>
      </c>
      <c r="CE8" s="14" t="str">
        <f aca="false">IF(COUNTIF(out_que,E8),"X","")</f>
        <v>X</v>
      </c>
      <c r="CF8" s="12" t="str">
        <f aca="false">IF(COUNTIF(knap_rel_que,$E8),"K", IF(COUNTIF(npass_rel_que,$E8),"NP", IF(COUNTIF(imppat_rel_que,$E8),"I", IF(COUNTIF(duke_rel_que,$E8),"D", IF(COUNTIF(nap_rel_que,$E8),"NP", IF(COUNTIF(var_rel_que,$E8),"V",""))))) )</f>
        <v>K</v>
      </c>
      <c r="CG8" s="13" t="str">
        <f aca="false">IF(AND(CD8&lt;&gt;"",CE8="x"),"lit-kegg", IF(AND(CF8&lt;&gt;"",CE8="x"),"rel-kegg", IF(CD8&lt;&gt;"","lit", IF(CF8&lt;&gt;"","rel", IF(CE8="x","kegg","--")))))</f>
        <v>lit-kegg</v>
      </c>
      <c r="CH8" s="15"/>
      <c r="CI8" s="18"/>
      <c r="CJ8" s="10"/>
      <c r="CK8" s="10"/>
      <c r="CL8" s="19"/>
      <c r="CM8" s="10"/>
      <c r="CN8" s="10"/>
      <c r="CO8" s="10"/>
    </row>
    <row r="9" customFormat="false" ht="13.8" hidden="false" customHeight="false" outlineLevel="0" collapsed="false">
      <c r="A9" s="9" t="n">
        <v>125</v>
      </c>
      <c r="B9" s="10" t="s">
        <v>98</v>
      </c>
      <c r="C9" s="10"/>
      <c r="D9" s="10" t="s">
        <v>99</v>
      </c>
      <c r="E9" s="11" t="s">
        <v>100</v>
      </c>
      <c r="F9" s="12" t="str">
        <f aca="false">IF(COUNTIF(usda_agi,$E9),"U", IF(COUNTIF(knap_agi,$E9),"K", IF(COUNTIF(npass_agi,$E9),"NP", IF(COUNTIF(map_agi,$E9),"M", IF(COUNTIF(imppat_agi,$E9),"I", IF(COUNTIF(duke_agi,$E9),"D", IF(COUNTIF(nap_agi,$E9),"NA", IF(COUNTIF(var_agi,$E9),"V", ""))))))) )</f>
        <v/>
      </c>
      <c r="G9" s="12" t="str">
        <f aca="false">IF(COUNTIF(out_agi,E9),"X","")</f>
        <v/>
      </c>
      <c r="H9" s="12" t="str">
        <f aca="false">IF(COUNTIF(knap_rel_agi,$E9),"K", IF(COUNTIF(duke_rel_agi,$E9),"D", IF(COUNTIF(nap_rel_agi,$E9),"NA", IF(COUNTIF(var_rel_agi,$E9),"V",""))))</f>
        <v/>
      </c>
      <c r="I9" s="13" t="str">
        <f aca="false">IF(AND(F9&lt;&gt;"",G9="x"),"lit-kegg", IF(AND(H9&lt;&gt;"",G9="x"),"rel-kegg", IF(F9&lt;&gt;"","lit", IF(H9&lt;&gt;"","rel", IF(G9="x","kegg","--")))))</f>
        <v>--</v>
      </c>
      <c r="J9" s="12" t="str">
        <f aca="false">IF(COUNTIF(npass_bun,$E9),"NP", IF(COUNTIF(nap_bun,$E9),"NA", IF(COUNTIF(var_bun,$E9),"V","")))</f>
        <v/>
      </c>
      <c r="K9" s="14" t="str">
        <f aca="false">IF(COUNTIF(out_bun,E9),"X","")</f>
        <v/>
      </c>
      <c r="L9" s="12" t="str">
        <f aca="false">IF(COUNTIF(nap_rel_bun,$E9),"NA", IF(COUNTIF(var_rel_bun,$E9),"V",""))</f>
        <v/>
      </c>
      <c r="M9" s="13" t="str">
        <f aca="false">IF(AND(J9&lt;&gt;"",K9="x"),"lit-kegg", IF(AND(L9&lt;&gt;"",K9="x"),"rel-kegg", IF(J9&lt;&gt;"","lit", IF(L9&lt;&gt;"","rel", IF(K9="x","kegg","--")))))</f>
        <v>--</v>
      </c>
      <c r="N9" s="12" t="str">
        <f aca="false">IF(COUNTIF(usda_kxn,$E9),"U", IF(COUNTIF(knap_kxn,$E9),"K", IF(COUNTIF(npass_kxn,$E9),"NP", IF(COUNTIF(map_kxn,$E9),"M", IF(COUNTIF(duke_kxn,$E9),"D", IF(COUNTIF(nap_kxn,$E9),"NA", IF(COUNTIF(var_kxn,$E9),"V","")))))))</f>
        <v/>
      </c>
      <c r="O9" s="14" t="str">
        <f aca="false">IF(COUNTIF(out_kxn,E9),"X","")</f>
        <v/>
      </c>
      <c r="P9" s="12" t="str">
        <f aca="false">IF(COUNTIF(knap_rel_kxn,$E9),"K", IF(COUNTIF(npass_rel_kxn,$E9),"NP", IF(COUNTIF(duke_rel_kxn,$E9),"D", IF(COUNTIF(nap_rel_kxn,$E9),"NA", IF(COUNTIF(var_rel_kxn,$E9),"V","")))))</f>
        <v/>
      </c>
      <c r="Q9" s="13" t="str">
        <f aca="false">IF(AND(N9&lt;&gt;"",O9="x"),"lit-kegg", IF(AND(P9&lt;&gt;"",O9="x"),"rel-kegg", IF(N9&lt;&gt;"","lit", IF(P9&lt;&gt;"","rel", IF(O9="x","kegg","--")))))</f>
        <v>--</v>
      </c>
      <c r="R9" s="12" t="str">
        <f aca="false">IF(COUNTIF(usda_hwb,$E9),"U", IF(COUNTIF(knap_hwb,$E9),"K", IF(COUNTIF(npass_hwb,$E9),"NP", IF(COUNTIF(map_hwb,$E9),"M", IF(COUNTIF(imppat_hwb,$E9),"I", IF(COUNTIF(duke_hwb,$E9),"D", IF(COUNTIF(nap_hwb,$E9),"NA", IF(COUNTIF(var_hwb,$E9),"V",""))))) )))</f>
        <v/>
      </c>
      <c r="S9" s="14" t="str">
        <f aca="false">IF(COUNTIF(out_hwb,E9),"X","")</f>
        <v/>
      </c>
      <c r="T9" s="14" t="str">
        <f aca="false">IF(COUNTIF(knap_rel_hwb,$E9),"K", IF(COUNTIF(npass_rel_hwb,$E9),"NP", IF(COUNTIF(map_rel_hwb,$E9),"M", IF(COUNTIF(imppat_rel_hwb,$E9),"I", IF(COUNTIF(duke_rel_hwb,$E9),"D", IF(COUNTIF(nap_rel_hwb,$E9),"NA", IF(COUNTIF(var_rel_hwb,$E9),"V",""))))) ))</f>
        <v/>
      </c>
      <c r="U9" s="13" t="str">
        <f aca="false">IF(AND(R9&lt;&gt;"",S9="x"),"lit-kegg", IF(AND(T9&lt;&gt;"",S9="x"),"rel-kegg", IF(R9&lt;&gt;"","lit", IF(T9&lt;&gt;"","rel", IF(S9="x","kegg","--")))))</f>
        <v>--</v>
      </c>
      <c r="V9" s="12" t="str">
        <f aca="false">IF(COUNTIF(usda_ec,$E9),"U", IF(COUNTIF(knap_ec,$E9),"K", IF(COUNTIF(npass_ec,$E9),"NP", IF(COUNTIF(map_ec,$E9),"M", IF(COUNTIF(imppat_ec,$E9),"I", IF(COUNTIF(duke_ec,$E9),"D", IF(COUNTIF(nap_ec,$E9),"NA", IF(COUNTIF(var_ec,$E9),"V",""))))))))</f>
        <v/>
      </c>
      <c r="W9" s="14" t="str">
        <f aca="false">IF(COUNTIF(out_ec,E9),"X","")</f>
        <v/>
      </c>
      <c r="X9" s="14" t="str">
        <f aca="false">IF(COUNTIF(usda_rel_ec,$E9),"U", IF(COUNTIF(knap_rel_ec,$E9),"K", IF(COUNTIF(npass_rel_ec,$E9),"NP", IF(COUNTIF(map_rel_ec,$E9),"M", IF(COUNTIF(imppat_rel_ec,$E9),"I", IF(COUNTIF(nap_rel_ec,$E9),"NA", IF(COUNTIF(var_rel_ec,$E9),"V","")))))))</f>
        <v/>
      </c>
      <c r="Y9" s="13" t="str">
        <f aca="false">IF(AND(V9&lt;&gt;"",W9="x"),"lit-kegg", IF(AND(X9&lt;&gt;"",W9="x"),"rel-kegg", IF(V9&lt;&gt;"","lit", IF(X9&lt;&gt;"","rel", IF(W9="x","kegg","--")))))</f>
        <v>--</v>
      </c>
      <c r="Z9" s="12" t="str">
        <f aca="false">IF(COUNTIF(usda_ecg,$E9),"U", IF(COUNTIF(npass_ecg,$E9),"NP", IF(COUNTIF(map_ecg,$E9),"M", IF(COUNTIF(imppat_ecg,$E9),"I", IF(COUNTIF(duke_ecg,$E9),"D", IF(COUNTIF(var_ecg,$E9),"V",""))))))</f>
        <v/>
      </c>
      <c r="AA9" s="12"/>
      <c r="AB9" s="15"/>
      <c r="AC9" s="12" t="str">
        <f aca="false">IF(COUNTIF(usda_egt,$E9),"U", IF(COUNTIF(map_egt,$E9),"M", IF(COUNTIF(duke_egt,$E9),"D", IF(COUNTIF(nap_egt,$E9),"NA", IF(COUNTIF(var_egt,$E9),"V","")))))</f>
        <v/>
      </c>
      <c r="AD9" s="14" t="str">
        <f aca="false">IF(COUNTIF(out_egt,E9),"X","")</f>
        <v/>
      </c>
      <c r="AE9" s="14" t="str">
        <f aca="false">IF(COUNTIF(usda_rel_egt,$E9),"U", IF(COUNTIF(knap_rel_egt,$E9),"K", IF(COUNTIF(npass_rel_egt,$E9),"NP", IF(COUNTIF(map_rel_egt,$E9),"M", IF(COUNTIF(var_rel_egt,$E9),"V","")))) )</f>
        <v/>
      </c>
      <c r="AF9" s="13" t="str">
        <f aca="false">IF(AND(AC9&lt;&gt;"",AD9="x"),"lit-kegg", IF(AND(AE9&lt;&gt;"",AD9="x"),"rel-kegg", IF(AC9&lt;&gt;"","lit", IF(AE9&lt;&gt;"","rel", IF(AD9="x","kegg","--")))))</f>
        <v>--</v>
      </c>
      <c r="AG9" s="15"/>
      <c r="AH9" s="12" t="str">
        <f aca="false">IF(COUNTIF(usda_egcg,$E9),"U", IF(COUNTIF(knap_egcg,$E9),"K", IF(COUNTIF(npass_egcg,$E9),"NP", IF(COUNTIF(map_egcg,$E9),"M", IF(COUNTIF(var_ecg,$E9),"V","")))))</f>
        <v/>
      </c>
      <c r="AI9" s="12"/>
      <c r="AJ9" s="15"/>
      <c r="AK9" s="12" t="str">
        <f aca="false">IF(COUNTIF(npass_erc,$E9),"NP", IF(COUNTIF(nap_erc,$E9),"NA", IF(COUNTIF(var_erc,$E9),"V","")))</f>
        <v/>
      </c>
      <c r="AL9" s="14"/>
      <c r="AM9" s="14" t="str">
        <f aca="false">IF(COUNTIF(nap_rel_erc,$E9),"NA", IF(COUNTIF(var_rel_erc,$E9),"V",""))</f>
        <v/>
      </c>
      <c r="AN9" s="13" t="str">
        <f aca="false">IF(AND(AK9&lt;&gt;"",AL9="x"),"lit-kegg", IF(AND(AM9&lt;&gt;"",AL9="x"),"rel-kegg", IF(AK9&lt;&gt;"","lit", IF(AM9&lt;&gt;"","rel", IF(AL9="x","kegg","--")))))</f>
        <v>--</v>
      </c>
      <c r="AO9" s="15"/>
      <c r="AP9" s="12" t="str">
        <f aca="false">IF(COUNTIF(npass_erd,$E9),"NP", IF(COUNTIF(nap_erd,$E9),"NA", IF(COUNTIF(var_erd,$E9),"V","")))</f>
        <v/>
      </c>
      <c r="AQ9" s="14" t="str">
        <f aca="false">IF(COUNTIF(out_erd,E9),"X","")</f>
        <v/>
      </c>
      <c r="AR9" s="14" t="str">
        <f aca="false">IF(COUNTIF(map_rel_erd,$E9),"M", IF(COUNTIF(nap_rel_erd,$E9),"NA", IF(COUNTIF(var_rel_erd,$E9),"V","")))</f>
        <v/>
      </c>
      <c r="AS9" s="13" t="str">
        <f aca="false">IF(AND(AP9&lt;&gt;"",AQ9="x"),"lit-kegg", IF(AND(AR9&lt;&gt;"",AQ9="x"),"rel-kegg", IF(AP9&lt;&gt;"","lit", IF(AR9&lt;&gt;"","rel", IF(AQ9="x","kegg","--")))))</f>
        <v>--</v>
      </c>
      <c r="AT9" s="15"/>
      <c r="AU9" s="12" t="str">
        <f aca="false">IF(COUNTIF(knap_gc,$E9),"K", IF(COUNTIF(npass_gc,$E9),"NP", IF(COUNTIF(imppat_gc,$E9),"I", IF(COUNTIF(duke_gc,$E9),"D", IF(COUNTIF(nap_gc,$E9),"NA", IF(COUNTIF(var_gc,$E9),"V",""))))) )</f>
        <v/>
      </c>
      <c r="AV9" s="14" t="str">
        <f aca="false">IF(COUNTIF(out_gc,E9),"X","")</f>
        <v/>
      </c>
      <c r="AW9" s="14" t="str">
        <f aca="false">IF(COUNTIF(knap_rel_gc,$E9),"K", IF(COUNTIF(nap_rel_gc,$E9),"NA", IF(COUNTIF(var_rel_gc,$E9),"V","")))</f>
        <v/>
      </c>
      <c r="AX9" s="13" t="str">
        <f aca="false">IF(AND(AU9&lt;&gt;"",AV9="x"),"lit-kegg", IF(AND(AW9&lt;&gt;"",AV9="x"),"rel-kegg", IF(AU9&lt;&gt;"","lit", IF(AW9&lt;&gt;"","rel", IF(AV9="x","kegg","--")))))</f>
        <v>--</v>
      </c>
      <c r="AY9" s="15"/>
      <c r="AZ9" s="12" t="str">
        <f aca="false">IF(COUNTIF(knap_gen,$E9),"K", IF(COUNTIF(npass_gen,$E9),"NP", IF(COUNTIF(imppat_gen,$E9),"I", IF(COUNTIF(duke_gen,$E9),"D", IF(COUNTIF(nap_gen,$E9),"NA", IF(COUNTIF(var_gen,$E9),"V",""))))))</f>
        <v/>
      </c>
      <c r="BA9" s="14" t="str">
        <f aca="false">IF(COUNTIF(out_gen,E9),"X","")</f>
        <v/>
      </c>
      <c r="BB9" s="14" t="str">
        <f aca="false">IF(COUNTIF(knap_rel_gen,$E9),"K", IF(COUNTIF(imppat_rel_gen,$E9),"I", IF(COUNTIF(duke_rel_gen,$E9),"D", IF(COUNTIF(nap_rel_gen,$E9),"NA", IF(COUNTIF(var_rel_gen,$E9),"V","")))))</f>
        <v/>
      </c>
      <c r="BC9" s="13" t="str">
        <f aca="false">IF(AND(AZ9&lt;&gt;"",BA9="x"),"lit-kegg", IF(AND(BB9&lt;&gt;"",BA9="x"),"rel-kegg", IF(AZ9&lt;&gt;"","lit", IF(BB9&lt;&gt;"","rel", IF(BA9="x","kegg","--")))))</f>
        <v>--</v>
      </c>
      <c r="BD9" s="15"/>
      <c r="BE9" s="12" t="str">
        <f aca="false">IF(COUNTIF(knap_hcc,$E9),"K", IF(COUNTIF(npass_hcc,$E9),"NP", IF(COUNTIF(duke_hcc,$E9),"D", IF(COUNTIF(var_hcc,$E9),"V", ""))))</f>
        <v/>
      </c>
      <c r="BF9" s="14" t="str">
        <f aca="false">IF(COUNTIF(hcc_out,E9),"X","")</f>
        <v/>
      </c>
      <c r="BG9" s="14" t="str">
        <f aca="false">IF(COUNTIF(var_rel_hcc,$E9),"V","")</f>
        <v/>
      </c>
      <c r="BH9" s="13" t="str">
        <f aca="false">IF(AND(BE9&lt;&gt;"",BF9="x"),"lit-kegg", IF(AND(BG9&lt;&gt;"",BF9="x"),"rel-kegg", IF(BE9&lt;&gt;"","lit", IF(BG9&lt;&gt;"","rel", IF(BF9="x","kegg","--")))))</f>
        <v>--</v>
      </c>
      <c r="BI9" s="15"/>
      <c r="BJ9" s="12" t="str">
        <f aca="false">IF(COUNTIF(usda_kmp,$E9),"U", IF(COUNTIF(knap_kmp,$E9),"K", IF(COUNTIF(npass_kmp,$E9),"NP", IF(COUNTIF(map_kmp,$E9),"M", IF(COUNTIF(imppat_kmp,$E9),"I", IF(COUNTIF(duke_kmp,$E9),"D", IF(COUNTIF(nap_kmp,$E9),"NA", IF(COUNTIF(var_kmp,$E9),"V",""))))))))</f>
        <v/>
      </c>
      <c r="BK9" s="14" t="str">
        <f aca="false">IF(COUNTIF(out_kmp,E9),"X","")</f>
        <v/>
      </c>
      <c r="BL9" s="12" t="str">
        <f aca="false">IF(COUNTIF(knap_rel_kmp,$E9),"K", IF(COUNTIF(npass_rel_kmp,$E9),"NP", IF(COUNTIF(imppat_rel_kmp,$E9),"I", IF(COUNTIF(duke_kmp,$E9),"D", IF(COUNTIF(nap_rel_kmp,$E9),"NA", IF(COUNTIF(var_rel_kmp,$E9),"V",""))))))</f>
        <v/>
      </c>
      <c r="BM9" s="13" t="str">
        <f aca="false">IF(AND(BJ9&lt;&gt;"",BK9="x"),"lit-kegg", IF(AND(BL9&lt;&gt;"",BK9="x"),"rel-kegg", IF(BJ9&lt;&gt;"","lit", IF(BL9&lt;&gt;"","rel", IF(BK9="x","kegg","--")))))</f>
        <v>--</v>
      </c>
      <c r="BN9" s="15"/>
      <c r="BO9" s="12" t="str">
        <f aca="false">IF(COUNTIF(usda_lu2,$E9),"U", IF(COUNTIF(knap_lu2,$E9),"K", IF(COUNTIF(npass_lu2,$E9),"NP", IF(COUNTIF(map_lu2,$E9),"M", IF(COUNTIF(imppat_lu2,$E9),"I", IF(COUNTIF(duke_lu2,$E9),"D", IF(COUNTIF(nap_lu2,$E9),"NA", IF(COUNTIF(var_lu2,$E9),"V",""))))))))</f>
        <v/>
      </c>
      <c r="BP9" s="14" t="str">
        <f aca="false">IF(COUNTIF(out_lu2,E9),"X","")</f>
        <v/>
      </c>
      <c r="BQ9" s="12" t="str">
        <f aca="false">IF(COUNTIF(knap_rel_lu2,$E9),"K", IF(COUNTIF(npass_rel_lu2,$E9),"NP", IF(COUNTIF(imppat_lu2,$E9),"I", IF(COUNTIF(impaat_rel_lu2,$E9),"I", IF(COUNTIF(duke_rel_lu2,$E9),"D", IF(COUNTIF(nap_rel_lu2,$E9),"NA", IF(COUNTIF(var_rel_lu2,$E9),"V",""))))) ))</f>
        <v/>
      </c>
      <c r="BR9" s="13" t="str">
        <f aca="false">IF(AND(BO9&lt;&gt;"",BP9="x"),"lit-kegg", IF(AND(BQ9&lt;&gt;"",BP9="x"),"rel-kegg", IF(BO9&lt;&gt;"","lit", IF(BQ9&lt;&gt;"","rel", IF(BP9="x","kegg","--")))))</f>
        <v>--</v>
      </c>
      <c r="BS9" s="15"/>
      <c r="BT9" s="12" t="str">
        <f aca="false">IF(COUNTIF(usda_myc,$E9),"U", IF(COUNTIF(knap_myc,$E9),"K", IF(COUNTIF(npass_myc,$E9),"NP", IF(COUNTIF(map_myc,$E9),"M", IF(COUNTIF(imppat_myc,$E9),"I", IF(COUNTIF(nap_myc,$E9),"NA", IF(COUNTIF(duke_myc,$E9),"D", IF(COUNTIF(var_myc,$E9),"V",""))))))))</f>
        <v/>
      </c>
      <c r="BU9" s="14" t="str">
        <f aca="false">IF(COUNTIF(out_myc,E9),"X","")</f>
        <v/>
      </c>
      <c r="BV9" s="12" t="str">
        <f aca="false">IF(COUNTIF(npass_rel_myc,$E9),"NP", IF(COUNTIF(imppat_rel_myc,$E9),"I", IF(COUNTIF(nap_rel_myc,$E9),"NA", IF(COUNTIF(var_rel_myc,$E9),"V",""))))</f>
        <v/>
      </c>
      <c r="BW9" s="13" t="str">
        <f aca="false">IF(AND(BT9&lt;&gt;"",BU9="x"),"lit-kegg", IF(AND(BV9&lt;&gt;"",BU9="x"),"rel-kegg", IF(BT9&lt;&gt;"","lit", IF(BV9&lt;&gt;"","rel", IF(BU9="x","kegg","--")))))</f>
        <v>--</v>
      </c>
      <c r="BX9" s="15"/>
      <c r="BY9" s="12" t="str">
        <f aca="false">IF(COUNTIF(usda_nar,$E9),"U", IF(COUNTIF(knap_nar,$E9),"K", IF(COUNTIF(npass_nar,$E9),"NP", IF(COUNTIF(imppat_nar,$E9),"I", IF(COUNTIF(duke_nar,$E9),"D", IF(COUNTIF(nap_nar,$E9),"NA", IF(COUNTIF(var_nar,$E9),"V", "")))))))</f>
        <v/>
      </c>
      <c r="BZ9" s="14" t="str">
        <f aca="false">IF(COUNTIF(out_nar,E9),"X","")</f>
        <v/>
      </c>
      <c r="CA9" s="16" t="str">
        <f aca="false">IF(COUNTIF(knap_rel_nar,$E9),"K", IF(COUNTIF(npass_rel_nar,$E9),"NP", IF(COUNTIF(imppat_rel_nar,$E9),"I", IF(COUNTIF(duke_rel_nar,$E9),"D", IF(COUNTIF(nap_rel_nar,$E9),"NA", IF(COUNTIF(var_rel_nar,$E9),"V",""))))))</f>
        <v/>
      </c>
      <c r="CB9" s="13" t="str">
        <f aca="false">IF(AND(BY9&lt;&gt;"",BZ9="x"),"lit-kegg", IF(AND(CA9&lt;&gt;"",BZ9="x"),"rel-kegg", IF(BY9&lt;&gt;"","lit", IF(CA9&lt;&gt;"","rel", IF(BZ9="x","kegg","--")))))</f>
        <v>--</v>
      </c>
      <c r="CC9" s="15"/>
      <c r="CD9" s="17" t="str">
        <f aca="false">IF(COUNTIF(usda_que,$E9),"U", IF(COUNTIF(knap_que,$E9),"K", IF(COUNTIF(npass_que,$E9),"NP", IF(COUNTIF(map_que,$E9),"M", IF(COUNTIF(imppat_que,$E9),"I", IF(COUNTIF(duke_que,$E9),"D", IF(COUNTIF(nap_que,$E9),"NA", IF(COUNTIF(var_que,$E9),"V",""))))) )))</f>
        <v/>
      </c>
      <c r="CE9" s="14" t="str">
        <f aca="false">IF(COUNTIF(out_que,E9),"X","")</f>
        <v/>
      </c>
      <c r="CF9" s="12" t="str">
        <f aca="false">IF(COUNTIF(knap_rel_que,$E9),"K", IF(COUNTIF(npass_rel_que,$E9),"NP", IF(COUNTIF(imppat_rel_que,$E9),"I", IF(COUNTIF(duke_rel_que,$E9),"D", IF(COUNTIF(nap_rel_que,$E9),"NP", IF(COUNTIF(var_rel_que,$E9),"V",""))))) )</f>
        <v/>
      </c>
      <c r="CG9" s="13" t="str">
        <f aca="false">IF(AND(CD9&lt;&gt;"",CE9="x"),"lit-kegg", IF(AND(CF9&lt;&gt;"",CE9="x"),"rel-kegg", IF(CD9&lt;&gt;"","lit", IF(CF9&lt;&gt;"","rel", IF(CE9="x","kegg","--")))))</f>
        <v>--</v>
      </c>
      <c r="CH9" s="15"/>
      <c r="CI9" s="18"/>
      <c r="CJ9" s="10"/>
      <c r="CK9" s="10"/>
      <c r="CL9" s="19"/>
      <c r="CM9" s="10"/>
      <c r="CN9" s="10"/>
      <c r="CO9" s="10"/>
    </row>
    <row r="10" customFormat="false" ht="13.8" hidden="false" customHeight="false" outlineLevel="0" collapsed="false">
      <c r="A10" s="9" t="n">
        <v>126</v>
      </c>
      <c r="B10" s="10" t="s">
        <v>98</v>
      </c>
      <c r="C10" s="10"/>
      <c r="D10" s="10" t="s">
        <v>101</v>
      </c>
      <c r="E10" s="11" t="s">
        <v>102</v>
      </c>
      <c r="F10" s="12" t="str">
        <f aca="false">IF(COUNTIF(usda_agi,$E10),"U", IF(COUNTIF(knap_agi,$E10),"K", IF(COUNTIF(npass_agi,$E10),"NP", IF(COUNTIF(map_agi,$E10),"M", IF(COUNTIF(imppat_agi,$E10),"I", IF(COUNTIF(duke_agi,$E10),"D", IF(COUNTIF(nap_agi,$E10),"NA", IF(COUNTIF(var_agi,$E10),"V", ""))))))) )</f>
        <v/>
      </c>
      <c r="G10" s="12" t="str">
        <f aca="false">IF(COUNTIF(out_agi,E10),"X","")</f>
        <v/>
      </c>
      <c r="H10" s="12" t="str">
        <f aca="false">IF(COUNTIF(knap_rel_agi,$E10),"K", IF(COUNTIF(duke_rel_agi,$E10),"D", IF(COUNTIF(nap_rel_agi,$E10),"NA", IF(COUNTIF(var_rel_agi,$E10),"V",""))))</f>
        <v/>
      </c>
      <c r="I10" s="13" t="str">
        <f aca="false">IF(AND(F10&lt;&gt;"",G10="x"),"lit-kegg", IF(AND(H10&lt;&gt;"",G10="x"),"rel-kegg", IF(F10&lt;&gt;"","lit", IF(H10&lt;&gt;"","rel", IF(G10="x","kegg","--")))))</f>
        <v>--</v>
      </c>
      <c r="J10" s="12" t="str">
        <f aca="false">IF(COUNTIF(npass_bun,$E10),"NP", IF(COUNTIF(nap_bun,$E10),"NA", IF(COUNTIF(var_bun,$E10),"V","")))</f>
        <v/>
      </c>
      <c r="K10" s="14" t="str">
        <f aca="false">IF(COUNTIF(out_bun,E10),"X","")</f>
        <v/>
      </c>
      <c r="L10" s="12" t="str">
        <f aca="false">IF(COUNTIF(nap_rel_bun,$E10),"NA", IF(COUNTIF(var_rel_bun,$E10),"V",""))</f>
        <v/>
      </c>
      <c r="M10" s="13" t="str">
        <f aca="false">IF(AND(J10&lt;&gt;"",K10="x"),"lit-kegg", IF(AND(L10&lt;&gt;"",K10="x"),"rel-kegg", IF(J10&lt;&gt;"","lit", IF(L10&lt;&gt;"","rel", IF(K10="x","kegg","--")))))</f>
        <v>--</v>
      </c>
      <c r="N10" s="12" t="str">
        <f aca="false">IF(COUNTIF(usda_kxn,$E10),"U", IF(COUNTIF(knap_kxn,$E10),"K", IF(COUNTIF(npass_kxn,$E10),"NP", IF(COUNTIF(map_kxn,$E10),"M", IF(COUNTIF(duke_kxn,$E10),"D", IF(COUNTIF(nap_kxn,$E10),"NA", IF(COUNTIF(var_kxn,$E10),"V","")))))))</f>
        <v/>
      </c>
      <c r="O10" s="14" t="str">
        <f aca="false">IF(COUNTIF(out_kxn,E10),"X","")</f>
        <v/>
      </c>
      <c r="P10" s="12" t="str">
        <f aca="false">IF(COUNTIF(knap_rel_kxn,$E10),"K", IF(COUNTIF(npass_rel_kxn,$E10),"NP", IF(COUNTIF(duke_rel_kxn,$E10),"D", IF(COUNTIF(nap_rel_kxn,$E10),"NA", IF(COUNTIF(var_rel_kxn,$E10),"V","")))))</f>
        <v/>
      </c>
      <c r="Q10" s="13" t="str">
        <f aca="false">IF(AND(N10&lt;&gt;"",O10="x"),"lit-kegg", IF(AND(P10&lt;&gt;"",O10="x"),"rel-kegg", IF(N10&lt;&gt;"","lit", IF(P10&lt;&gt;"","rel", IF(O10="x","kegg","--")))))</f>
        <v>--</v>
      </c>
      <c r="R10" s="12" t="str">
        <f aca="false">IF(COUNTIF(usda_hwb,$E10),"U", IF(COUNTIF(knap_hwb,$E10),"K", IF(COUNTIF(npass_hwb,$E10),"NP", IF(COUNTIF(map_hwb,$E10),"M", IF(COUNTIF(imppat_hwb,$E10),"I", IF(COUNTIF(duke_hwb,$E10),"D", IF(COUNTIF(nap_hwb,$E10),"NA", IF(COUNTIF(var_hwb,$E10),"V",""))))) )))</f>
        <v/>
      </c>
      <c r="S10" s="14" t="str">
        <f aca="false">IF(COUNTIF(out_hwb,E10),"X","")</f>
        <v/>
      </c>
      <c r="T10" s="14" t="str">
        <f aca="false">IF(COUNTIF(knap_rel_hwb,$E10),"K", IF(COUNTIF(npass_rel_hwb,$E10),"NP", IF(COUNTIF(map_rel_hwb,$E10),"M", IF(COUNTIF(imppat_rel_hwb,$E10),"I", IF(COUNTIF(duke_rel_hwb,$E10),"D", IF(COUNTIF(nap_rel_hwb,$E10),"NA", IF(COUNTIF(var_rel_hwb,$E10),"V",""))))) ))</f>
        <v/>
      </c>
      <c r="U10" s="13" t="str">
        <f aca="false">IF(AND(R10&lt;&gt;"",S10="x"),"lit-kegg", IF(AND(T10&lt;&gt;"",S10="x"),"rel-kegg", IF(R10&lt;&gt;"","lit", IF(T10&lt;&gt;"","rel", IF(S10="x","kegg","--")))))</f>
        <v>--</v>
      </c>
      <c r="V10" s="12" t="str">
        <f aca="false">IF(COUNTIF(usda_ec,$E10),"U", IF(COUNTIF(knap_ec,$E10),"K", IF(COUNTIF(npass_ec,$E10),"NP", IF(COUNTIF(map_ec,$E10),"M", IF(COUNTIF(imppat_ec,$E10),"I", IF(COUNTIF(duke_ec,$E10),"D", IF(COUNTIF(nap_ec,$E10),"NA", IF(COUNTIF(var_ec,$E10),"V",""))))))))</f>
        <v/>
      </c>
      <c r="W10" s="14" t="str">
        <f aca="false">IF(COUNTIF(out_ec,E10),"X","")</f>
        <v/>
      </c>
      <c r="X10" s="14" t="str">
        <f aca="false">IF(COUNTIF(usda_rel_ec,$E10),"U", IF(COUNTIF(knap_rel_ec,$E10),"K", IF(COUNTIF(npass_rel_ec,$E10),"NP", IF(COUNTIF(map_rel_ec,$E10),"M", IF(COUNTIF(imppat_rel_ec,$E10),"I", IF(COUNTIF(nap_rel_ec,$E10),"NA", IF(COUNTIF(var_rel_ec,$E10),"V","")))))))</f>
        <v/>
      </c>
      <c r="Y10" s="13" t="str">
        <f aca="false">IF(AND(V10&lt;&gt;"",W10="x"),"lit-kegg", IF(AND(X10&lt;&gt;"",W10="x"),"rel-kegg", IF(V10&lt;&gt;"","lit", IF(X10&lt;&gt;"","rel", IF(W10="x","kegg","--")))))</f>
        <v>--</v>
      </c>
      <c r="Z10" s="12" t="str">
        <f aca="false">IF(COUNTIF(usda_ecg,$E10),"U", IF(COUNTIF(npass_ecg,$E10),"NP", IF(COUNTIF(map_ecg,$E10),"M", IF(COUNTIF(imppat_ecg,$E10),"I", IF(COUNTIF(duke_ecg,$E10),"D", IF(COUNTIF(var_ecg,$E10),"V",""))))))</f>
        <v/>
      </c>
      <c r="AA10" s="12"/>
      <c r="AB10" s="15"/>
      <c r="AC10" s="12" t="str">
        <f aca="false">IF(COUNTIF(usda_egt,$E10),"U", IF(COUNTIF(map_egt,$E10),"M", IF(COUNTIF(duke_egt,$E10),"D", IF(COUNTIF(nap_egt,$E10),"NA", IF(COUNTIF(var_egt,$E10),"V","")))))</f>
        <v/>
      </c>
      <c r="AD10" s="14" t="str">
        <f aca="false">IF(COUNTIF(out_egt,E10),"X","")</f>
        <v/>
      </c>
      <c r="AE10" s="14" t="str">
        <f aca="false">IF(COUNTIF(usda_rel_egt,$E10),"U", IF(COUNTIF(knap_rel_egt,$E10),"K", IF(COUNTIF(npass_rel_egt,$E10),"NP", IF(COUNTIF(map_rel_egt,$E10),"M", IF(COUNTIF(var_rel_egt,$E10),"V","")))) )</f>
        <v/>
      </c>
      <c r="AF10" s="13" t="str">
        <f aca="false">IF(AND(AC10&lt;&gt;"",AD10="x"),"lit-kegg", IF(AND(AE10&lt;&gt;"",AD10="x"),"rel-kegg", IF(AC10&lt;&gt;"","lit", IF(AE10&lt;&gt;"","rel", IF(AD10="x","kegg","--")))))</f>
        <v>--</v>
      </c>
      <c r="AG10" s="15"/>
      <c r="AH10" s="12" t="str">
        <f aca="false">IF(COUNTIF(usda_egcg,$E10),"U", IF(COUNTIF(knap_egcg,$E10),"K", IF(COUNTIF(npass_egcg,$E10),"NP", IF(COUNTIF(map_egcg,$E10),"M", IF(COUNTIF(var_ecg,$E10),"V","")))))</f>
        <v/>
      </c>
      <c r="AI10" s="12"/>
      <c r="AJ10" s="15"/>
      <c r="AK10" s="12" t="str">
        <f aca="false">IF(COUNTIF(npass_erc,$E10),"NP", IF(COUNTIF(nap_erc,$E10),"NA", IF(COUNTIF(var_erc,$E10),"V","")))</f>
        <v/>
      </c>
      <c r="AL10" s="14"/>
      <c r="AM10" s="14" t="str">
        <f aca="false">IF(COUNTIF(nap_rel_erc,$E10),"NA", IF(COUNTIF(var_rel_erc,$E10),"V",""))</f>
        <v/>
      </c>
      <c r="AN10" s="13" t="str">
        <f aca="false">IF(AND(AK10&lt;&gt;"",AL10="x"),"lit-kegg", IF(AND(AM10&lt;&gt;"",AL10="x"),"rel-kegg", IF(AK10&lt;&gt;"","lit", IF(AM10&lt;&gt;"","rel", IF(AL10="x","kegg","--")))))</f>
        <v>--</v>
      </c>
      <c r="AO10" s="15"/>
      <c r="AP10" s="12" t="str">
        <f aca="false">IF(COUNTIF(npass_erd,$E10),"NP", IF(COUNTIF(nap_erd,$E10),"NA", IF(COUNTIF(var_erd,$E10),"V","")))</f>
        <v/>
      </c>
      <c r="AQ10" s="14" t="str">
        <f aca="false">IF(COUNTIF(out_erd,E10),"X","")</f>
        <v/>
      </c>
      <c r="AR10" s="14" t="str">
        <f aca="false">IF(COUNTIF(map_rel_erd,$E10),"M", IF(COUNTIF(nap_rel_erd,$E10),"NA", IF(COUNTIF(var_rel_erd,$E10),"V","")))</f>
        <v/>
      </c>
      <c r="AS10" s="13" t="str">
        <f aca="false">IF(AND(AP10&lt;&gt;"",AQ10="x"),"lit-kegg", IF(AND(AR10&lt;&gt;"",AQ10="x"),"rel-kegg", IF(AP10&lt;&gt;"","lit", IF(AR10&lt;&gt;"","rel", IF(AQ10="x","kegg","--")))))</f>
        <v>--</v>
      </c>
      <c r="AT10" s="15"/>
      <c r="AU10" s="12" t="str">
        <f aca="false">IF(COUNTIF(knap_gc,$E10),"K", IF(COUNTIF(npass_gc,$E10),"NP", IF(COUNTIF(imppat_gc,$E10),"I", IF(COUNTIF(duke_gc,$E10),"D", IF(COUNTIF(nap_gc,$E10),"NA", IF(COUNTIF(var_gc,$E10),"V",""))))) )</f>
        <v/>
      </c>
      <c r="AV10" s="14" t="str">
        <f aca="false">IF(COUNTIF(out_gc,E10),"X","")</f>
        <v/>
      </c>
      <c r="AW10" s="14" t="str">
        <f aca="false">IF(COUNTIF(knap_rel_gc,$E10),"K", IF(COUNTIF(nap_rel_gc,$E10),"NA", IF(COUNTIF(var_rel_gc,$E10),"V","")))</f>
        <v/>
      </c>
      <c r="AX10" s="13" t="str">
        <f aca="false">IF(AND(AU10&lt;&gt;"",AV10="x"),"lit-kegg", IF(AND(AW10&lt;&gt;"",AV10="x"),"rel-kegg", IF(AU10&lt;&gt;"","lit", IF(AW10&lt;&gt;"","rel", IF(AV10="x","kegg","--")))))</f>
        <v>--</v>
      </c>
      <c r="AY10" s="15"/>
      <c r="AZ10" s="12" t="str">
        <f aca="false">IF(COUNTIF(knap_gen,$E10),"K", IF(COUNTIF(npass_gen,$E10),"NP", IF(COUNTIF(imppat_gen,$E10),"I", IF(COUNTIF(duke_gen,$E10),"D", IF(COUNTIF(nap_gen,$E10),"NA", IF(COUNTIF(var_gen,$E10),"V",""))))))</f>
        <v/>
      </c>
      <c r="BA10" s="14" t="str">
        <f aca="false">IF(COUNTIF(out_gen,E10),"X","")</f>
        <v/>
      </c>
      <c r="BB10" s="14" t="str">
        <f aca="false">IF(COUNTIF(knap_rel_gen,$E10),"K", IF(COUNTIF(imppat_rel_gen,$E10),"I", IF(COUNTIF(duke_rel_gen,$E10),"D", IF(COUNTIF(nap_rel_gen,$E10),"NA", IF(COUNTIF(var_rel_gen,$E10),"V","")))))</f>
        <v/>
      </c>
      <c r="BC10" s="13" t="str">
        <f aca="false">IF(AND(AZ10&lt;&gt;"",BA10="x"),"lit-kegg", IF(AND(BB10&lt;&gt;"",BA10="x"),"rel-kegg", IF(AZ10&lt;&gt;"","lit", IF(BB10&lt;&gt;"","rel", IF(BA10="x","kegg","--")))))</f>
        <v>--</v>
      </c>
      <c r="BD10" s="15"/>
      <c r="BE10" s="12" t="str">
        <f aca="false">IF(COUNTIF(knap_hcc,$E10),"K", IF(COUNTIF(npass_hcc,$E10),"NP", IF(COUNTIF(duke_hcc,$E10),"D", IF(COUNTIF(var_hcc,$E10),"V", ""))))</f>
        <v/>
      </c>
      <c r="BF10" s="14" t="str">
        <f aca="false">IF(COUNTIF(hcc_out,E10),"X","")</f>
        <v/>
      </c>
      <c r="BG10" s="14" t="str">
        <f aca="false">IF(COUNTIF(var_rel_hcc,$E10),"V","")</f>
        <v/>
      </c>
      <c r="BH10" s="13" t="str">
        <f aca="false">IF(AND(BE10&lt;&gt;"",BF10="x"),"lit-kegg", IF(AND(BG10&lt;&gt;"",BF10="x"),"rel-kegg", IF(BE10&lt;&gt;"","lit", IF(BG10&lt;&gt;"","rel", IF(BF10="x","kegg","--")))))</f>
        <v>--</v>
      </c>
      <c r="BI10" s="15"/>
      <c r="BJ10" s="12" t="str">
        <f aca="false">IF(COUNTIF(usda_kmp,$E10),"U", IF(COUNTIF(knap_kmp,$E10),"K", IF(COUNTIF(npass_kmp,$E10),"NP", IF(COUNTIF(map_kmp,$E10),"M", IF(COUNTIF(imppat_kmp,$E10),"I", IF(COUNTIF(duke_kmp,$E10),"D", IF(COUNTIF(nap_kmp,$E10),"NA", IF(COUNTIF(var_kmp,$E10),"V",""))))))))</f>
        <v/>
      </c>
      <c r="BK10" s="14" t="str">
        <f aca="false">IF(COUNTIF(out_kmp,E10),"X","")</f>
        <v/>
      </c>
      <c r="BL10" s="12" t="str">
        <f aca="false">IF(COUNTIF(knap_rel_kmp,$E10),"K", IF(COUNTIF(npass_rel_kmp,$E10),"NP", IF(COUNTIF(imppat_rel_kmp,$E10),"I", IF(COUNTIF(duke_kmp,$E10),"D", IF(COUNTIF(nap_rel_kmp,$E10),"NA", IF(COUNTIF(var_rel_kmp,$E10),"V",""))))))</f>
        <v/>
      </c>
      <c r="BM10" s="13" t="str">
        <f aca="false">IF(AND(BJ10&lt;&gt;"",BK10="x"),"lit-kegg", IF(AND(BL10&lt;&gt;"",BK10="x"),"rel-kegg", IF(BJ10&lt;&gt;"","lit", IF(BL10&lt;&gt;"","rel", IF(BK10="x","kegg","--")))))</f>
        <v>--</v>
      </c>
      <c r="BN10" s="15"/>
      <c r="BO10" s="12" t="str">
        <f aca="false">IF(COUNTIF(usda_lu2,$E10),"U", IF(COUNTIF(knap_lu2,$E10),"K", IF(COUNTIF(npass_lu2,$E10),"NP", IF(COUNTIF(map_lu2,$E10),"M", IF(COUNTIF(imppat_lu2,$E10),"I", IF(COUNTIF(duke_lu2,$E10),"D", IF(COUNTIF(nap_lu2,$E10),"NA", IF(COUNTIF(var_lu2,$E10),"V",""))))))))</f>
        <v/>
      </c>
      <c r="BP10" s="14" t="str">
        <f aca="false">IF(COUNTIF(out_lu2,E10),"X","")</f>
        <v/>
      </c>
      <c r="BQ10" s="12" t="str">
        <f aca="false">IF(COUNTIF(knap_rel_lu2,$E10),"K", IF(COUNTIF(npass_rel_lu2,$E10),"NP", IF(COUNTIF(imppat_lu2,$E10),"I", IF(COUNTIF(impaat_rel_lu2,$E10),"I", IF(COUNTIF(duke_rel_lu2,$E10),"D", IF(COUNTIF(nap_rel_lu2,$E10),"NA", IF(COUNTIF(var_rel_lu2,$E10),"V",""))))) ))</f>
        <v/>
      </c>
      <c r="BR10" s="13" t="str">
        <f aca="false">IF(AND(BO10&lt;&gt;"",BP10="x"),"lit-kegg", IF(AND(BQ10&lt;&gt;"",BP10="x"),"rel-kegg", IF(BO10&lt;&gt;"","lit", IF(BQ10&lt;&gt;"","rel", IF(BP10="x","kegg","--")))))</f>
        <v>--</v>
      </c>
      <c r="BS10" s="15"/>
      <c r="BT10" s="12" t="str">
        <f aca="false">IF(COUNTIF(usda_myc,$E10),"U", IF(COUNTIF(knap_myc,$E10),"K", IF(COUNTIF(npass_myc,$E10),"NP", IF(COUNTIF(map_myc,$E10),"M", IF(COUNTIF(imppat_myc,$E10),"I", IF(COUNTIF(nap_myc,$E10),"NA", IF(COUNTIF(duke_myc,$E10),"D", IF(COUNTIF(var_myc,$E10),"V",""))))))))</f>
        <v/>
      </c>
      <c r="BU10" s="14" t="str">
        <f aca="false">IF(COUNTIF(out_myc,E10),"X","")</f>
        <v/>
      </c>
      <c r="BV10" s="12" t="str">
        <f aca="false">IF(COUNTIF(npass_rel_myc,$E10),"NP", IF(COUNTIF(imppat_rel_myc,$E10),"I", IF(COUNTIF(nap_rel_myc,$E10),"NA", IF(COUNTIF(var_rel_myc,$E10),"V",""))))</f>
        <v/>
      </c>
      <c r="BW10" s="13" t="str">
        <f aca="false">IF(AND(BT10&lt;&gt;"",BU10="x"),"lit-kegg", IF(AND(BV10&lt;&gt;"",BU10="x"),"rel-kegg", IF(BT10&lt;&gt;"","lit", IF(BV10&lt;&gt;"","rel", IF(BU10="x","kegg","--")))))</f>
        <v>--</v>
      </c>
      <c r="BX10" s="15"/>
      <c r="BY10" s="12" t="str">
        <f aca="false">IF(COUNTIF(usda_nar,$E10),"U", IF(COUNTIF(knap_nar,$E10),"K", IF(COUNTIF(npass_nar,$E10),"NP", IF(COUNTIF(imppat_nar,$E10),"I", IF(COUNTIF(duke_nar,$E10),"D", IF(COUNTIF(nap_nar,$E10),"NA", IF(COUNTIF(var_nar,$E10),"V", "")))))))</f>
        <v/>
      </c>
      <c r="BZ10" s="14" t="str">
        <f aca="false">IF(COUNTIF(out_nar,E10),"X","")</f>
        <v/>
      </c>
      <c r="CA10" s="16" t="str">
        <f aca="false">IF(COUNTIF(knap_rel_nar,$E10),"K", IF(COUNTIF(npass_rel_nar,$E10),"NP", IF(COUNTIF(imppat_rel_nar,$E10),"I", IF(COUNTIF(duke_rel_nar,$E10),"D", IF(COUNTIF(nap_rel_nar,$E10),"NA", IF(COUNTIF(var_rel_nar,$E10),"V",""))))))</f>
        <v/>
      </c>
      <c r="CB10" s="13" t="str">
        <f aca="false">IF(AND(BY10&lt;&gt;"",BZ10="x"),"lit-kegg", IF(AND(CA10&lt;&gt;"",BZ10="x"),"rel-kegg", IF(BY10&lt;&gt;"","lit", IF(CA10&lt;&gt;"","rel", IF(BZ10="x","kegg","--")))))</f>
        <v>--</v>
      </c>
      <c r="CC10" s="15"/>
      <c r="CD10" s="17" t="str">
        <f aca="false">IF(COUNTIF(usda_que,$E10),"U", IF(COUNTIF(knap_que,$E10),"K", IF(COUNTIF(npass_que,$E10),"NP", IF(COUNTIF(map_que,$E10),"M", IF(COUNTIF(imppat_que,$E10),"I", IF(COUNTIF(duke_que,$E10),"D", IF(COUNTIF(nap_que,$E10),"NA", IF(COUNTIF(var_que,$E10),"V",""))))) )))</f>
        <v/>
      </c>
      <c r="CE10" s="14" t="str">
        <f aca="false">IF(COUNTIF(out_que,E10),"X","")</f>
        <v/>
      </c>
      <c r="CF10" s="12" t="str">
        <f aca="false">IF(COUNTIF(knap_rel_que,$E10),"K", IF(COUNTIF(npass_rel_que,$E10),"NP", IF(COUNTIF(imppat_rel_que,$E10),"I", IF(COUNTIF(duke_rel_que,$E10),"D", IF(COUNTIF(nap_rel_que,$E10),"NP", IF(COUNTIF(var_rel_que,$E10),"V",""))))) )</f>
        <v/>
      </c>
      <c r="CG10" s="13" t="str">
        <f aca="false">IF(AND(CD10&lt;&gt;"",CE10="x"),"lit-kegg", IF(AND(CF10&lt;&gt;"",CE10="x"),"rel-kegg", IF(CD10&lt;&gt;"","lit", IF(CF10&lt;&gt;"","rel", IF(CE10="x","kegg","--")))))</f>
        <v>--</v>
      </c>
      <c r="CH10" s="15"/>
      <c r="CI10" s="18"/>
      <c r="CJ10" s="10"/>
      <c r="CK10" s="10"/>
      <c r="CL10" s="19"/>
      <c r="CM10" s="10"/>
      <c r="CN10" s="10"/>
      <c r="CO10" s="10"/>
    </row>
    <row r="11" customFormat="false" ht="13.8" hidden="false" customHeight="false" outlineLevel="0" collapsed="false">
      <c r="A11" s="9" t="n">
        <v>92</v>
      </c>
      <c r="B11" s="10" t="s">
        <v>83</v>
      </c>
      <c r="C11" s="10" t="s">
        <v>103</v>
      </c>
      <c r="D11" s="10" t="s">
        <v>104</v>
      </c>
      <c r="E11" s="11" t="s">
        <v>105</v>
      </c>
      <c r="F11" s="12" t="str">
        <f aca="false">IF(COUNTIF(usda_agi,$E11),"U", IF(COUNTIF(knap_agi,$E11),"K", IF(COUNTIF(npass_agi,$E11),"NP", IF(COUNTIF(map_agi,$E11),"M", IF(COUNTIF(imppat_agi,$E11),"I", IF(COUNTIF(duke_agi,$E11),"D", IF(COUNTIF(nap_agi,$E11),"NA", IF(COUNTIF(var_agi,$E11),"V", ""))))))) )</f>
        <v>V</v>
      </c>
      <c r="G11" s="12" t="str">
        <f aca="false">IF(COUNTIF(out_agi,E11),"X","")</f>
        <v/>
      </c>
      <c r="H11" s="12" t="str">
        <f aca="false">IF(COUNTIF(knap_rel_agi,$E11),"K", IF(COUNTIF(duke_rel_agi,$E11),"D", IF(COUNTIF(nap_rel_agi,$E11),"NA", IF(COUNTIF(var_rel_agi,$E11),"V",""))))</f>
        <v>K</v>
      </c>
      <c r="I11" s="13" t="str">
        <f aca="false">IF(AND(F11&lt;&gt;"",G11="x"),"lit-kegg", IF(AND(H11&lt;&gt;"",G11="x"),"rel-kegg", IF(F11&lt;&gt;"","lit", IF(H11&lt;&gt;"","rel", IF(G11="x","kegg","--")))))</f>
        <v>lit</v>
      </c>
      <c r="J11" s="12" t="str">
        <f aca="false">IF(COUNTIF(npass_bun,$E11),"NP", IF(COUNTIF(nap_bun,$E11),"NA", IF(COUNTIF(var_bun,$E11),"V","")))</f>
        <v/>
      </c>
      <c r="K11" s="14" t="str">
        <f aca="false">IF(COUNTIF(out_bun,E11),"X","")</f>
        <v>X</v>
      </c>
      <c r="L11" s="12" t="str">
        <f aca="false">IF(COUNTIF(nap_rel_bun,$E11),"NA", IF(COUNTIF(var_rel_bun,$E11),"V",""))</f>
        <v/>
      </c>
      <c r="M11" s="13" t="str">
        <f aca="false">IF(AND(J11&lt;&gt;"",K11="x"),"lit-kegg", IF(AND(L11&lt;&gt;"",K11="x"),"rel-kegg", IF(J11&lt;&gt;"","lit", IF(L11&lt;&gt;"","rel", IF(K11="x","kegg","--")))))</f>
        <v>kegg</v>
      </c>
      <c r="N11" s="12" t="str">
        <f aca="false">IF(COUNTIF(usda_kxn,$E11),"U", IF(COUNTIF(knap_kxn,$E11),"K", IF(COUNTIF(npass_kxn,$E11),"NP", IF(COUNTIF(map_kxn,$E11),"M", IF(COUNTIF(duke_kxn,$E11),"D", IF(COUNTIF(nap_kxn,$E11),"NA", IF(COUNTIF(var_kxn,$E11),"V","")))))))</f>
        <v>V</v>
      </c>
      <c r="O11" s="14" t="str">
        <f aca="false">IF(COUNTIF(out_kxn,E11),"X","")</f>
        <v>X</v>
      </c>
      <c r="P11" s="12" t="str">
        <f aca="false">IF(COUNTIF(knap_rel_kxn,$E11),"K", IF(COUNTIF(npass_rel_kxn,$E11),"NP", IF(COUNTIF(duke_rel_kxn,$E11),"D", IF(COUNTIF(nap_rel_kxn,$E11),"NA", IF(COUNTIF(var_rel_kxn,$E11),"V","")))))</f>
        <v/>
      </c>
      <c r="Q11" s="13" t="str">
        <f aca="false">IF(AND(N11&lt;&gt;"",O11="x"),"lit-kegg", IF(AND(P11&lt;&gt;"",O11="x"),"rel-kegg", IF(N11&lt;&gt;"","lit", IF(P11&lt;&gt;"","rel", IF(O11="x","kegg","--")))))</f>
        <v>lit-kegg</v>
      </c>
      <c r="R11" s="12" t="str">
        <f aca="false">IF(COUNTIF(usda_hwb,$E11),"U", IF(COUNTIF(knap_hwb,$E11),"K", IF(COUNTIF(npass_hwb,$E11),"NP", IF(COUNTIF(map_hwb,$E11),"M", IF(COUNTIF(imppat_hwb,$E11),"I", IF(COUNTIF(duke_hwb,$E11),"D", IF(COUNTIF(nap_hwb,$E11),"NA", IF(COUNTIF(var_hwb,$E11),"V",""))))) )))</f>
        <v/>
      </c>
      <c r="S11" s="14" t="str">
        <f aca="false">IF(COUNTIF(out_hwb,E11),"X","")</f>
        <v>X</v>
      </c>
      <c r="T11" s="14" t="str">
        <f aca="false">IF(COUNTIF(knap_rel_hwb,$E11),"K", IF(COUNTIF(npass_rel_hwb,$E11),"NP", IF(COUNTIF(map_rel_hwb,$E11),"M", IF(COUNTIF(imppat_rel_hwb,$E11),"I", IF(COUNTIF(duke_rel_hwb,$E11),"D", IF(COUNTIF(nap_rel_hwb,$E11),"NA", IF(COUNTIF(var_rel_hwb,$E11),"V",""))))) ))</f>
        <v/>
      </c>
      <c r="U11" s="13" t="str">
        <f aca="false">IF(AND(R11&lt;&gt;"",S11="x"),"lit-kegg", IF(AND(T11&lt;&gt;"",S11="x"),"rel-kegg", IF(R11&lt;&gt;"","lit", IF(T11&lt;&gt;"","rel", IF(S11="x","kegg","--")))))</f>
        <v>kegg</v>
      </c>
      <c r="V11" s="12" t="str">
        <f aca="false">IF(COUNTIF(usda_ec,$E11),"U", IF(COUNTIF(knap_ec,$E11),"K", IF(COUNTIF(npass_ec,$E11),"NP", IF(COUNTIF(map_ec,$E11),"M", IF(COUNTIF(imppat_ec,$E11),"I", IF(COUNTIF(duke_ec,$E11),"D", IF(COUNTIF(nap_ec,$E11),"NA", IF(COUNTIF(var_ec,$E11),"V",""))))))))</f>
        <v>V</v>
      </c>
      <c r="W11" s="14" t="str">
        <f aca="false">IF(COUNTIF(out_ec,E11),"X","")</f>
        <v>X</v>
      </c>
      <c r="X11" s="14" t="str">
        <f aca="false">IF(COUNTIF(usda_rel_ec,$E11),"U", IF(COUNTIF(knap_rel_ec,$E11),"K", IF(COUNTIF(npass_rel_ec,$E11),"NP", IF(COUNTIF(map_rel_ec,$E11),"M", IF(COUNTIF(imppat_rel_ec,$E11),"I", IF(COUNTIF(nap_rel_ec,$E11),"NA", IF(COUNTIF(var_rel_ec,$E11),"V","")))))))</f>
        <v/>
      </c>
      <c r="Y11" s="13" t="str">
        <f aca="false">IF(AND(V11&lt;&gt;"",W11="x"),"lit-kegg", IF(AND(X11&lt;&gt;"",W11="x"),"rel-kegg", IF(V11&lt;&gt;"","lit", IF(X11&lt;&gt;"","rel", IF(W11="x","kegg","--")))))</f>
        <v>lit-kegg</v>
      </c>
      <c r="Z11" s="12" t="str">
        <f aca="false">IF(COUNTIF(usda_ecg,$E11),"U", IF(COUNTIF(npass_ecg,$E11),"NP", IF(COUNTIF(map_ecg,$E11),"M", IF(COUNTIF(imppat_ecg,$E11),"I", IF(COUNTIF(duke_ecg,$E11),"D", IF(COUNTIF(var_ecg,$E11),"V",""))))))</f>
        <v/>
      </c>
      <c r="AA11" s="12"/>
      <c r="AB11" s="15"/>
      <c r="AC11" s="12" t="str">
        <f aca="false">IF(COUNTIF(usda_egt,$E11),"U", IF(COUNTIF(map_egt,$E11),"M", IF(COUNTIF(duke_egt,$E11),"D", IF(COUNTIF(nap_egt,$E11),"NA", IF(COUNTIF(var_egt,$E11),"V","")))))</f>
        <v/>
      </c>
      <c r="AD11" s="14" t="str">
        <f aca="false">IF(COUNTIF(out_egt,E11),"X","")</f>
        <v/>
      </c>
      <c r="AE11" s="14" t="str">
        <f aca="false">IF(COUNTIF(usda_rel_egt,$E11),"U", IF(COUNTIF(knap_rel_egt,$E11),"K", IF(COUNTIF(npass_rel_egt,$E11),"NP", IF(COUNTIF(map_rel_egt,$E11),"M", IF(COUNTIF(var_rel_egt,$E11),"V","")))) )</f>
        <v/>
      </c>
      <c r="AF11" s="13" t="str">
        <f aca="false">IF(AND(AC11&lt;&gt;"",AD11="x"),"lit-kegg", IF(AND(AE11&lt;&gt;"",AD11="x"),"rel-kegg", IF(AC11&lt;&gt;"","lit", IF(AE11&lt;&gt;"","rel", IF(AD11="x","kegg","--")))))</f>
        <v>--</v>
      </c>
      <c r="AG11" s="15"/>
      <c r="AH11" s="12" t="str">
        <f aca="false">IF(COUNTIF(usda_egcg,$E11),"U", IF(COUNTIF(knap_egcg,$E11),"K", IF(COUNTIF(npass_egcg,$E11),"NP", IF(COUNTIF(map_egcg,$E11),"M", IF(COUNTIF(var_ecg,$E11),"V","")))))</f>
        <v/>
      </c>
      <c r="AI11" s="12"/>
      <c r="AJ11" s="15"/>
      <c r="AK11" s="12" t="str">
        <f aca="false">IF(COUNTIF(npass_erc,$E11),"NP", IF(COUNTIF(nap_erc,$E11),"NA", IF(COUNTIF(var_erc,$E11),"V","")))</f>
        <v/>
      </c>
      <c r="AL11" s="14"/>
      <c r="AM11" s="14" t="str">
        <f aca="false">IF(COUNTIF(nap_rel_erc,$E11),"NA", IF(COUNTIF(var_rel_erc,$E11),"V",""))</f>
        <v/>
      </c>
      <c r="AN11" s="13" t="str">
        <f aca="false">IF(AND(AK11&lt;&gt;"",AL11="x"),"lit-kegg", IF(AND(AM11&lt;&gt;"",AL11="x"),"rel-kegg", IF(AK11&lt;&gt;"","lit", IF(AM11&lt;&gt;"","rel", IF(AL11="x","kegg","--")))))</f>
        <v>--</v>
      </c>
      <c r="AO11" s="15"/>
      <c r="AP11" s="12" t="str">
        <f aca="false">IF(COUNTIF(npass_erd,$E11),"NP", IF(COUNTIF(nap_erd,$E11),"NA", IF(COUNTIF(var_erd,$E11),"V","")))</f>
        <v/>
      </c>
      <c r="AQ11" s="14" t="str">
        <f aca="false">IF(COUNTIF(out_erd,E11),"X","")</f>
        <v>X</v>
      </c>
      <c r="AR11" s="14" t="str">
        <f aca="false">IF(COUNTIF(map_rel_erd,$E11),"M", IF(COUNTIF(nap_rel_erd,$E11),"NA", IF(COUNTIF(var_rel_erd,$E11),"V","")))</f>
        <v/>
      </c>
      <c r="AS11" s="13" t="str">
        <f aca="false">IF(AND(AP11&lt;&gt;"",AQ11="x"),"lit-kegg", IF(AND(AR11&lt;&gt;"",AQ11="x"),"rel-kegg", IF(AP11&lt;&gt;"","lit", IF(AR11&lt;&gt;"","rel", IF(AQ11="x","kegg","--")))))</f>
        <v>kegg</v>
      </c>
      <c r="AT11" s="15"/>
      <c r="AU11" s="12" t="str">
        <f aca="false">IF(COUNTIF(knap_gc,$E11),"K", IF(COUNTIF(npass_gc,$E11),"NP", IF(COUNTIF(imppat_gc,$E11),"I", IF(COUNTIF(duke_gc,$E11),"D", IF(COUNTIF(nap_gc,$E11),"NA", IF(COUNTIF(var_gc,$E11),"V",""))))) )</f>
        <v/>
      </c>
      <c r="AV11" s="14" t="str">
        <f aca="false">IF(COUNTIF(out_gc,E11),"X","")</f>
        <v/>
      </c>
      <c r="AW11" s="14" t="str">
        <f aca="false">IF(COUNTIF(knap_rel_gc,$E11),"K", IF(COUNTIF(nap_rel_gc,$E11),"NA", IF(COUNTIF(var_rel_gc,$E11),"V","")))</f>
        <v/>
      </c>
      <c r="AX11" s="13" t="str">
        <f aca="false">IF(AND(AU11&lt;&gt;"",AV11="x"),"lit-kegg", IF(AND(AW11&lt;&gt;"",AV11="x"),"rel-kegg", IF(AU11&lt;&gt;"","lit", IF(AW11&lt;&gt;"","rel", IF(AV11="x","kegg","--")))))</f>
        <v>--</v>
      </c>
      <c r="AY11" s="15"/>
      <c r="AZ11" s="12" t="str">
        <f aca="false">IF(COUNTIF(knap_gen,$E11),"K", IF(COUNTIF(npass_gen,$E11),"NP", IF(COUNTIF(imppat_gen,$E11),"I", IF(COUNTIF(duke_gen,$E11),"D", IF(COUNTIF(nap_gen,$E11),"NA", IF(COUNTIF(var_gen,$E11),"V",""))))))</f>
        <v>NA</v>
      </c>
      <c r="BA11" s="14" t="str">
        <f aca="false">IF(COUNTIF(out_gen,E11),"X","")</f>
        <v/>
      </c>
      <c r="BB11" s="14" t="str">
        <f aca="false">IF(COUNTIF(knap_rel_gen,$E11),"K", IF(COUNTIF(imppat_rel_gen,$E11),"I", IF(COUNTIF(duke_rel_gen,$E11),"D", IF(COUNTIF(nap_rel_gen,$E11),"NA", IF(COUNTIF(var_rel_gen,$E11),"V","")))))</f>
        <v/>
      </c>
      <c r="BC11" s="13" t="str">
        <f aca="false">IF(AND(AZ11&lt;&gt;"",BA11="x"),"lit-kegg", IF(AND(BB11&lt;&gt;"",BA11="x"),"rel-kegg", IF(AZ11&lt;&gt;"","lit", IF(BB11&lt;&gt;"","rel", IF(BA11="x","kegg","--")))))</f>
        <v>lit</v>
      </c>
      <c r="BD11" s="15"/>
      <c r="BE11" s="12" t="str">
        <f aca="false">IF(COUNTIF(knap_hcc,$E11),"K", IF(COUNTIF(npass_hcc,$E11),"NP", IF(COUNTIF(duke_hcc,$E11),"D", IF(COUNTIF(var_hcc,$E11),"V", ""))))</f>
        <v/>
      </c>
      <c r="BF11" s="14" t="str">
        <f aca="false">IF(COUNTIF(hcc_out,E11),"X","")</f>
        <v>X</v>
      </c>
      <c r="BG11" s="14" t="str">
        <f aca="false">IF(COUNTIF(var_rel_hcc,$E11),"V","")</f>
        <v/>
      </c>
      <c r="BH11" s="13" t="str">
        <f aca="false">IF(AND(BE11&lt;&gt;"",BF11="x"),"lit-kegg", IF(AND(BG11&lt;&gt;"",BF11="x"),"rel-kegg", IF(BE11&lt;&gt;"","lit", IF(BG11&lt;&gt;"","rel", IF(BF11="x","kegg","--")))))</f>
        <v>kegg</v>
      </c>
      <c r="BI11" s="15"/>
      <c r="BJ11" s="12" t="str">
        <f aca="false">IF(COUNTIF(usda_kmp,$E11),"U", IF(COUNTIF(knap_kmp,$E11),"K", IF(COUNTIF(npass_kmp,$E11),"NP", IF(COUNTIF(map_kmp,$E11),"M", IF(COUNTIF(imppat_kmp,$E11),"I", IF(COUNTIF(duke_kmp,$E11),"D", IF(COUNTIF(nap_kmp,$E11),"NA", IF(COUNTIF(var_kmp,$E11),"V",""))))))))</f>
        <v>NP</v>
      </c>
      <c r="BK11" s="14" t="str">
        <f aca="false">IF(COUNTIF(out_kmp,E11),"X","")</f>
        <v>X</v>
      </c>
      <c r="BL11" s="12" t="str">
        <f aca="false">IF(COUNTIF(knap_rel_kmp,$E11),"K", IF(COUNTIF(npass_rel_kmp,$E11),"NP", IF(COUNTIF(imppat_rel_kmp,$E11),"I", IF(COUNTIF(duke_kmp,$E11),"D", IF(COUNTIF(nap_rel_kmp,$E11),"NA", IF(COUNTIF(var_rel_kmp,$E11),"V",""))))))</f>
        <v>NP</v>
      </c>
      <c r="BM11" s="13" t="str">
        <f aca="false">IF(AND(BJ11&lt;&gt;"",BK11="x"),"lit-kegg", IF(AND(BL11&lt;&gt;"",BK11="x"),"rel-kegg", IF(BJ11&lt;&gt;"","lit", IF(BL11&lt;&gt;"","rel", IF(BK11="x","kegg","--")))))</f>
        <v>lit-kegg</v>
      </c>
      <c r="BN11" s="15"/>
      <c r="BO11" s="12" t="str">
        <f aca="false">IF(COUNTIF(usda_lu2,$E11),"U", IF(COUNTIF(knap_lu2,$E11),"K", IF(COUNTIF(npass_lu2,$E11),"NP", IF(COUNTIF(map_lu2,$E11),"M", IF(COUNTIF(imppat_lu2,$E11),"I", IF(COUNTIF(duke_lu2,$E11),"D", IF(COUNTIF(nap_lu2,$E11),"NA", IF(COUNTIF(var_lu2,$E11),"V",""))))))))</f>
        <v>U</v>
      </c>
      <c r="BP11" s="14" t="str">
        <f aca="false">IF(COUNTIF(out_lu2,E11),"X","")</f>
        <v/>
      </c>
      <c r="BQ11" s="12" t="str">
        <f aca="false">IF(COUNTIF(knap_rel_lu2,$E11),"K", IF(COUNTIF(npass_rel_lu2,$E11),"NP", IF(COUNTIF(imppat_lu2,$E11),"I", IF(COUNTIF(impaat_rel_lu2,$E11),"I", IF(COUNTIF(duke_rel_lu2,$E11),"D", IF(COUNTIF(nap_rel_lu2,$E11),"NA", IF(COUNTIF(var_rel_lu2,$E11),"V",""))))) ))</f>
        <v/>
      </c>
      <c r="BR11" s="13" t="str">
        <f aca="false">IF(AND(BO11&lt;&gt;"",BP11="x"),"lit-kegg", IF(AND(BQ11&lt;&gt;"",BP11="x"),"rel-kegg", IF(BO11&lt;&gt;"","lit", IF(BQ11&lt;&gt;"","rel", IF(BP11="x","kegg","--")))))</f>
        <v>lit</v>
      </c>
      <c r="BS11" s="15"/>
      <c r="BT11" s="12" t="str">
        <f aca="false">IF(COUNTIF(usda_myc,$E11),"U", IF(COUNTIF(knap_myc,$E11),"K", IF(COUNTIF(npass_myc,$E11),"NP", IF(COUNTIF(map_myc,$E11),"M", IF(COUNTIF(imppat_myc,$E11),"I", IF(COUNTIF(nap_myc,$E11),"NA", IF(COUNTIF(duke_myc,$E11),"D", IF(COUNTIF(var_myc,$E11),"V",""))))))))</f>
        <v/>
      </c>
      <c r="BU11" s="14" t="str">
        <f aca="false">IF(COUNTIF(out_myc,E11),"X","")</f>
        <v/>
      </c>
      <c r="BV11" s="12" t="str">
        <f aca="false">IF(COUNTIF(npass_rel_myc,$E11),"NP", IF(COUNTIF(imppat_rel_myc,$E11),"I", IF(COUNTIF(nap_rel_myc,$E11),"NA", IF(COUNTIF(var_rel_myc,$E11),"V",""))))</f>
        <v/>
      </c>
      <c r="BW11" s="13" t="str">
        <f aca="false">IF(AND(BT11&lt;&gt;"",BU11="x"),"lit-kegg", IF(AND(BV11&lt;&gt;"",BU11="x"),"rel-kegg", IF(BT11&lt;&gt;"","lit", IF(BV11&lt;&gt;"","rel", IF(BU11="x","kegg","--")))))</f>
        <v>--</v>
      </c>
      <c r="BX11" s="15"/>
      <c r="BY11" s="12" t="str">
        <f aca="false">IF(COUNTIF(usda_nar,$E11),"U", IF(COUNTIF(knap_nar,$E11),"K", IF(COUNTIF(npass_nar,$E11),"NP", IF(COUNTIF(imppat_nar,$E11),"I", IF(COUNTIF(duke_nar,$E11),"D", IF(COUNTIF(nap_nar,$E11),"NA", IF(COUNTIF(var_nar,$E11),"V", "")))))))</f>
        <v/>
      </c>
      <c r="BZ11" s="14" t="str">
        <f aca="false">IF(COUNTIF(out_nar,E11),"X","")</f>
        <v>X</v>
      </c>
      <c r="CA11" s="16" t="str">
        <f aca="false">IF(COUNTIF(knap_rel_nar,$E11),"K", IF(COUNTIF(npass_rel_nar,$E11),"NP", IF(COUNTIF(imppat_rel_nar,$E11),"I", IF(COUNTIF(duke_rel_nar,$E11),"D", IF(COUNTIF(nap_rel_nar,$E11),"NA", IF(COUNTIF(var_rel_nar,$E11),"V",""))))))</f>
        <v/>
      </c>
      <c r="CB11" s="13" t="str">
        <f aca="false">IF(AND(BY11&lt;&gt;"",BZ11="x"),"lit-kegg", IF(AND(CA11&lt;&gt;"",BZ11="x"),"rel-kegg", IF(BY11&lt;&gt;"","lit", IF(CA11&lt;&gt;"","rel", IF(BZ11="x","kegg","--")))))</f>
        <v>kegg</v>
      </c>
      <c r="CC11" s="15"/>
      <c r="CD11" s="17" t="str">
        <f aca="false">IF(COUNTIF(usda_que,$E11),"U", IF(COUNTIF(knap_que,$E11),"K", IF(COUNTIF(npass_que,$E11),"NP", IF(COUNTIF(map_que,$E11),"M", IF(COUNTIF(imppat_que,$E11),"I", IF(COUNTIF(duke_que,$E11),"D", IF(COUNTIF(nap_que,$E11),"NA", IF(COUNTIF(var_que,$E11),"V",""))))) )))</f>
        <v>U</v>
      </c>
      <c r="CE11" s="14" t="str">
        <f aca="false">IF(COUNTIF(out_que,E11),"X","")</f>
        <v>X</v>
      </c>
      <c r="CF11" s="12" t="str">
        <f aca="false">IF(COUNTIF(knap_rel_que,$E11),"K", IF(COUNTIF(npass_rel_que,$E11),"NP", IF(COUNTIF(imppat_rel_que,$E11),"I", IF(COUNTIF(duke_rel_que,$E11),"D", IF(COUNTIF(nap_rel_que,$E11),"NP", IF(COUNTIF(var_rel_que,$E11),"V",""))))) )</f>
        <v>K</v>
      </c>
      <c r="CG11" s="13" t="str">
        <f aca="false">IF(AND(CD11&lt;&gt;"",CE11="x"),"lit-kegg", IF(AND(CF11&lt;&gt;"",CE11="x"),"rel-kegg", IF(CD11&lt;&gt;"","lit", IF(CF11&lt;&gt;"","rel", IF(CE11="x","kegg","--")))))</f>
        <v>lit-kegg</v>
      </c>
      <c r="CH11" s="15"/>
      <c r="CI11" s="18"/>
      <c r="CJ11" s="10"/>
      <c r="CK11" s="10"/>
      <c r="CL11" s="19"/>
      <c r="CM11" s="10"/>
      <c r="CN11" s="10"/>
      <c r="CO11" s="10"/>
    </row>
    <row r="12" customFormat="false" ht="13.8" hidden="false" customHeight="false" outlineLevel="0" collapsed="false">
      <c r="A12" s="9" t="n">
        <v>101</v>
      </c>
      <c r="B12" s="10" t="s">
        <v>76</v>
      </c>
      <c r="C12" s="10" t="s">
        <v>77</v>
      </c>
      <c r="D12" s="10" t="s">
        <v>106</v>
      </c>
      <c r="E12" s="11" t="s">
        <v>107</v>
      </c>
      <c r="F12" s="12" t="str">
        <f aca="false">IF(COUNTIF(usda_agi,$E12),"U", IF(COUNTIF(knap_agi,$E12),"K", IF(COUNTIF(npass_agi,$E12),"NP", IF(COUNTIF(map_agi,$E12),"M", IF(COUNTIF(imppat_agi,$E12),"I", IF(COUNTIF(duke_agi,$E12),"D", IF(COUNTIF(nap_agi,$E12),"NA", IF(COUNTIF(var_agi,$E12),"V", ""))))))) )</f>
        <v/>
      </c>
      <c r="G12" s="12" t="str">
        <f aca="false">IF(COUNTIF(out_agi,E12),"X","")</f>
        <v>X</v>
      </c>
      <c r="H12" s="12" t="str">
        <f aca="false">IF(COUNTIF(knap_rel_agi,$E12),"K", IF(COUNTIF(duke_rel_agi,$E12),"D", IF(COUNTIF(nap_rel_agi,$E12),"NA", IF(COUNTIF(var_rel_agi,$E12),"V",""))))</f>
        <v/>
      </c>
      <c r="I12" s="13" t="str">
        <f aca="false">IF(AND(F12&lt;&gt;"",G12="x"),"lit-kegg", IF(AND(H12&lt;&gt;"",G12="x"),"rel-kegg", IF(F12&lt;&gt;"","lit", IF(H12&lt;&gt;"","rel", IF(G12="x","kegg","--")))))</f>
        <v>kegg</v>
      </c>
      <c r="J12" s="12" t="str">
        <f aca="false">IF(COUNTIF(npass_bun,$E12),"NP", IF(COUNTIF(nap_bun,$E12),"NA", IF(COUNTIF(var_bun,$E12),"V","")))</f>
        <v/>
      </c>
      <c r="K12" s="14" t="str">
        <f aca="false">IF(COUNTIF(out_bun,E12),"X","")</f>
        <v>X</v>
      </c>
      <c r="L12" s="12" t="str">
        <f aca="false">IF(COUNTIF(nap_rel_bun,$E12),"NA", IF(COUNTIF(var_rel_bun,$E12),"V",""))</f>
        <v/>
      </c>
      <c r="M12" s="13" t="str">
        <f aca="false">IF(AND(J12&lt;&gt;"",K12="x"),"lit-kegg", IF(AND(L12&lt;&gt;"",K12="x"),"rel-kegg", IF(J12&lt;&gt;"","lit", IF(L12&lt;&gt;"","rel", IF(K12="x","kegg","--")))))</f>
        <v>kegg</v>
      </c>
      <c r="N12" s="12" t="str">
        <f aca="false">IF(COUNTIF(usda_kxn,$E12),"U", IF(COUNTIF(knap_kxn,$E12),"K", IF(COUNTIF(npass_kxn,$E12),"NP", IF(COUNTIF(map_kxn,$E12),"M", IF(COUNTIF(duke_kxn,$E12),"D", IF(COUNTIF(nap_kxn,$E12),"NA", IF(COUNTIF(var_kxn,$E12),"V","")))))))</f>
        <v/>
      </c>
      <c r="O12" s="14" t="str">
        <f aca="false">IF(COUNTIF(out_kxn,E12),"X","")</f>
        <v>X</v>
      </c>
      <c r="P12" s="12" t="str">
        <f aca="false">IF(COUNTIF(knap_rel_kxn,$E12),"K", IF(COUNTIF(npass_rel_kxn,$E12),"NP", IF(COUNTIF(duke_rel_kxn,$E12),"D", IF(COUNTIF(nap_rel_kxn,$E12),"NA", IF(COUNTIF(var_rel_kxn,$E12),"V","")))))</f>
        <v/>
      </c>
      <c r="Q12" s="13" t="str">
        <f aca="false">IF(AND(N12&lt;&gt;"",O12="x"),"lit-kegg", IF(AND(P12&lt;&gt;"",O12="x"),"rel-kegg", IF(N12&lt;&gt;"","lit", IF(P12&lt;&gt;"","rel", IF(O12="x","kegg","--")))))</f>
        <v>kegg</v>
      </c>
      <c r="R12" s="12" t="str">
        <f aca="false">IF(COUNTIF(usda_hwb,$E12),"U", IF(COUNTIF(knap_hwb,$E12),"K", IF(COUNTIF(npass_hwb,$E12),"NP", IF(COUNTIF(map_hwb,$E12),"M", IF(COUNTIF(imppat_hwb,$E12),"I", IF(COUNTIF(duke_hwb,$E12),"D", IF(COUNTIF(nap_hwb,$E12),"NA", IF(COUNTIF(var_hwb,$E12),"V",""))))) )))</f>
        <v/>
      </c>
      <c r="S12" s="14" t="str">
        <f aca="false">IF(COUNTIF(out_hwb,E12),"X","")</f>
        <v/>
      </c>
      <c r="T12" s="14" t="str">
        <f aca="false">IF(COUNTIF(knap_rel_hwb,$E12),"K", IF(COUNTIF(npass_rel_hwb,$E12),"NP", IF(COUNTIF(map_rel_hwb,$E12),"M", IF(COUNTIF(imppat_rel_hwb,$E12),"I", IF(COUNTIF(duke_rel_hwb,$E12),"D", IF(COUNTIF(nap_rel_hwb,$E12),"NA", IF(COUNTIF(var_rel_hwb,$E12),"V",""))))) ))</f>
        <v/>
      </c>
      <c r="U12" s="13" t="str">
        <f aca="false">IF(AND(R12&lt;&gt;"",S12="x"),"lit-kegg", IF(AND(T12&lt;&gt;"",S12="x"),"rel-kegg", IF(R12&lt;&gt;"","lit", IF(T12&lt;&gt;"","rel", IF(S12="x","kegg","--")))))</f>
        <v>--</v>
      </c>
      <c r="V12" s="12" t="str">
        <f aca="false">IF(COUNTIF(usda_ec,$E12),"U", IF(COUNTIF(knap_ec,$E12),"K", IF(COUNTIF(npass_ec,$E12),"NP", IF(COUNTIF(map_ec,$E12),"M", IF(COUNTIF(imppat_ec,$E12),"I", IF(COUNTIF(duke_ec,$E12),"D", IF(COUNTIF(nap_ec,$E12),"NA", IF(COUNTIF(var_ec,$E12),"V",""))))))))</f>
        <v/>
      </c>
      <c r="W12" s="14" t="str">
        <f aca="false">IF(COUNTIF(out_ec,E12),"X","")</f>
        <v/>
      </c>
      <c r="X12" s="14" t="str">
        <f aca="false">IF(COUNTIF(usda_rel_ec,$E12),"U", IF(COUNTIF(knap_rel_ec,$E12),"K", IF(COUNTIF(npass_rel_ec,$E12),"NP", IF(COUNTIF(map_rel_ec,$E12),"M", IF(COUNTIF(imppat_rel_ec,$E12),"I", IF(COUNTIF(nap_rel_ec,$E12),"NA", IF(COUNTIF(var_rel_ec,$E12),"V","")))))))</f>
        <v/>
      </c>
      <c r="Y12" s="13" t="str">
        <f aca="false">IF(AND(V12&lt;&gt;"",W12="x"),"lit-kegg", IF(AND(X12&lt;&gt;"",W12="x"),"rel-kegg", IF(V12&lt;&gt;"","lit", IF(X12&lt;&gt;"","rel", IF(W12="x","kegg","--")))))</f>
        <v>--</v>
      </c>
      <c r="Z12" s="12" t="str">
        <f aca="false">IF(COUNTIF(usda_ecg,$E12),"U", IF(COUNTIF(npass_ecg,$E12),"NP", IF(COUNTIF(map_ecg,$E12),"M", IF(COUNTIF(imppat_ecg,$E12),"I", IF(COUNTIF(duke_ecg,$E12),"D", IF(COUNTIF(var_ecg,$E12),"V",""))))))</f>
        <v/>
      </c>
      <c r="AA12" s="12"/>
      <c r="AB12" s="15"/>
      <c r="AC12" s="12" t="str">
        <f aca="false">IF(COUNTIF(usda_egt,$E12),"U", IF(COUNTIF(map_egt,$E12),"M", IF(COUNTIF(duke_egt,$E12),"D", IF(COUNTIF(nap_egt,$E12),"NA", IF(COUNTIF(var_egt,$E12),"V","")))))</f>
        <v/>
      </c>
      <c r="AD12" s="14" t="str">
        <f aca="false">IF(COUNTIF(out_egt,E12),"X","")</f>
        <v/>
      </c>
      <c r="AE12" s="14" t="str">
        <f aca="false">IF(COUNTIF(usda_rel_egt,$E12),"U", IF(COUNTIF(knap_rel_egt,$E12),"K", IF(COUNTIF(npass_rel_egt,$E12),"NP", IF(COUNTIF(map_rel_egt,$E12),"M", IF(COUNTIF(var_rel_egt,$E12),"V","")))) )</f>
        <v/>
      </c>
      <c r="AF12" s="13" t="str">
        <f aca="false">IF(AND(AC12&lt;&gt;"",AD12="x"),"lit-kegg", IF(AND(AE12&lt;&gt;"",AD12="x"),"rel-kegg", IF(AC12&lt;&gt;"","lit", IF(AE12&lt;&gt;"","rel", IF(AD12="x","kegg","--")))))</f>
        <v>--</v>
      </c>
      <c r="AG12" s="15"/>
      <c r="AH12" s="12" t="str">
        <f aca="false">IF(COUNTIF(usda_egcg,$E12),"U", IF(COUNTIF(knap_egcg,$E12),"K", IF(COUNTIF(npass_egcg,$E12),"NP", IF(COUNTIF(map_egcg,$E12),"M", IF(COUNTIF(var_ecg,$E12),"V","")))))</f>
        <v/>
      </c>
      <c r="AI12" s="12"/>
      <c r="AJ12" s="15"/>
      <c r="AK12" s="12" t="str">
        <f aca="false">IF(COUNTIF(npass_erc,$E12),"NP", IF(COUNTIF(nap_erc,$E12),"NA", IF(COUNTIF(var_erc,$E12),"V","")))</f>
        <v/>
      </c>
      <c r="AL12" s="14"/>
      <c r="AM12" s="14" t="str">
        <f aca="false">IF(COUNTIF(nap_rel_erc,$E12),"NA", IF(COUNTIF(var_rel_erc,$E12),"V",""))</f>
        <v/>
      </c>
      <c r="AN12" s="13" t="str">
        <f aca="false">IF(AND(AK12&lt;&gt;"",AL12="x"),"lit-kegg", IF(AND(AM12&lt;&gt;"",AL12="x"),"rel-kegg", IF(AK12&lt;&gt;"","lit", IF(AM12&lt;&gt;"","rel", IF(AL12="x","kegg","--")))))</f>
        <v>--</v>
      </c>
      <c r="AO12" s="15"/>
      <c r="AP12" s="12" t="str">
        <f aca="false">IF(COUNTIF(npass_erd,$E12),"NP", IF(COUNTIF(nap_erd,$E12),"NA", IF(COUNTIF(var_erd,$E12),"V","")))</f>
        <v/>
      </c>
      <c r="AQ12" s="14" t="str">
        <f aca="false">IF(COUNTIF(out_erd,E12),"X","")</f>
        <v>X</v>
      </c>
      <c r="AR12" s="14" t="str">
        <f aca="false">IF(COUNTIF(map_rel_erd,$E12),"M", IF(COUNTIF(nap_rel_erd,$E12),"NA", IF(COUNTIF(var_rel_erd,$E12),"V","")))</f>
        <v/>
      </c>
      <c r="AS12" s="13" t="str">
        <f aca="false">IF(AND(AP12&lt;&gt;"",AQ12="x"),"lit-kegg", IF(AND(AR12&lt;&gt;"",AQ12="x"),"rel-kegg", IF(AP12&lt;&gt;"","lit", IF(AR12&lt;&gt;"","rel", IF(AQ12="x","kegg","--")))))</f>
        <v>kegg</v>
      </c>
      <c r="AT12" s="15"/>
      <c r="AU12" s="12" t="str">
        <f aca="false">IF(COUNTIF(knap_gc,$E12),"K", IF(COUNTIF(npass_gc,$E12),"NP", IF(COUNTIF(imppat_gc,$E12),"I", IF(COUNTIF(duke_gc,$E12),"D", IF(COUNTIF(nap_gc,$E12),"NA", IF(COUNTIF(var_gc,$E12),"V",""))))) )</f>
        <v/>
      </c>
      <c r="AV12" s="14" t="str">
        <f aca="false">IF(COUNTIF(out_gc,E12),"X","")</f>
        <v>X</v>
      </c>
      <c r="AW12" s="14" t="str">
        <f aca="false">IF(COUNTIF(knap_rel_gc,$E12),"K", IF(COUNTIF(nap_rel_gc,$E12),"NA", IF(COUNTIF(var_rel_gc,$E12),"V","")))</f>
        <v/>
      </c>
      <c r="AX12" s="13" t="str">
        <f aca="false">IF(AND(AU12&lt;&gt;"",AV12="x"),"lit-kegg", IF(AND(AW12&lt;&gt;"",AV12="x"),"rel-kegg", IF(AU12&lt;&gt;"","lit", IF(AW12&lt;&gt;"","rel", IF(AV12="x","kegg","--")))))</f>
        <v>kegg</v>
      </c>
      <c r="AY12" s="15"/>
      <c r="AZ12" s="12" t="str">
        <f aca="false">IF(COUNTIF(knap_gen,$E12),"K", IF(COUNTIF(npass_gen,$E12),"NP", IF(COUNTIF(imppat_gen,$E12),"I", IF(COUNTIF(duke_gen,$E12),"D", IF(COUNTIF(nap_gen,$E12),"NA", IF(COUNTIF(var_gen,$E12),"V",""))))))</f>
        <v/>
      </c>
      <c r="BA12" s="14" t="str">
        <f aca="false">IF(COUNTIF(out_gen,E12),"X","")</f>
        <v/>
      </c>
      <c r="BB12" s="14" t="str">
        <f aca="false">IF(COUNTIF(knap_rel_gen,$E12),"K", IF(COUNTIF(imppat_rel_gen,$E12),"I", IF(COUNTIF(duke_rel_gen,$E12),"D", IF(COUNTIF(nap_rel_gen,$E12),"NA", IF(COUNTIF(var_rel_gen,$E12),"V","")))))</f>
        <v/>
      </c>
      <c r="BC12" s="13" t="str">
        <f aca="false">IF(AND(AZ12&lt;&gt;"",BA12="x"),"lit-kegg", IF(AND(BB12&lt;&gt;"",BA12="x"),"rel-kegg", IF(AZ12&lt;&gt;"","lit", IF(BB12&lt;&gt;"","rel", IF(BA12="x","kegg","--")))))</f>
        <v>--</v>
      </c>
      <c r="BD12" s="15"/>
      <c r="BE12" s="12" t="str">
        <f aca="false">IF(COUNTIF(knap_hcc,$E12),"K", IF(COUNTIF(npass_hcc,$E12),"NP", IF(COUNTIF(duke_hcc,$E12),"D", IF(COUNTIF(var_hcc,$E12),"V", ""))))</f>
        <v/>
      </c>
      <c r="BF12" s="14" t="str">
        <f aca="false">IF(COUNTIF(hcc_out,E12),"X","")</f>
        <v>X</v>
      </c>
      <c r="BG12" s="14" t="str">
        <f aca="false">IF(COUNTIF(var_rel_hcc,$E12),"V","")</f>
        <v/>
      </c>
      <c r="BH12" s="13" t="str">
        <f aca="false">IF(AND(BE12&lt;&gt;"",BF12="x"),"lit-kegg", IF(AND(BG12&lt;&gt;"",BF12="x"),"rel-kegg", IF(BE12&lt;&gt;"","lit", IF(BG12&lt;&gt;"","rel", IF(BF12="x","kegg","--")))))</f>
        <v>kegg</v>
      </c>
      <c r="BI12" s="15"/>
      <c r="BJ12" s="12" t="str">
        <f aca="false">IF(COUNTIF(usda_kmp,$E12),"U", IF(COUNTIF(knap_kmp,$E12),"K", IF(COUNTIF(npass_kmp,$E12),"NP", IF(COUNTIF(map_kmp,$E12),"M", IF(COUNTIF(imppat_kmp,$E12),"I", IF(COUNTIF(duke_kmp,$E12),"D", IF(COUNTIF(nap_kmp,$E12),"NA", IF(COUNTIF(var_kmp,$E12),"V",""))))))))</f>
        <v/>
      </c>
      <c r="BK12" s="14" t="str">
        <f aca="false">IF(COUNTIF(out_kmp,E12),"X","")</f>
        <v>X</v>
      </c>
      <c r="BL12" s="12" t="str">
        <f aca="false">IF(COUNTIF(knap_rel_kmp,$E12),"K", IF(COUNTIF(npass_rel_kmp,$E12),"NP", IF(COUNTIF(imppat_rel_kmp,$E12),"I", IF(COUNTIF(duke_kmp,$E12),"D", IF(COUNTIF(nap_rel_kmp,$E12),"NA", IF(COUNTIF(var_rel_kmp,$E12),"V",""))))))</f>
        <v/>
      </c>
      <c r="BM12" s="13" t="str">
        <f aca="false">IF(AND(BJ12&lt;&gt;"",BK12="x"),"lit-kegg", IF(AND(BL12&lt;&gt;"",BK12="x"),"rel-kegg", IF(BJ12&lt;&gt;"","lit", IF(BL12&lt;&gt;"","rel", IF(BK12="x","kegg","--")))))</f>
        <v>kegg</v>
      </c>
      <c r="BN12" s="15"/>
      <c r="BO12" s="12" t="str">
        <f aca="false">IF(COUNTIF(usda_lu2,$E12),"U", IF(COUNTIF(knap_lu2,$E12),"K", IF(COUNTIF(npass_lu2,$E12),"NP", IF(COUNTIF(map_lu2,$E12),"M", IF(COUNTIF(imppat_lu2,$E12),"I", IF(COUNTIF(duke_lu2,$E12),"D", IF(COUNTIF(nap_lu2,$E12),"NA", IF(COUNTIF(var_lu2,$E12),"V",""))))))))</f>
        <v/>
      </c>
      <c r="BP12" s="14" t="str">
        <f aca="false">IF(COUNTIF(out_lu2,E12),"X","")</f>
        <v>X</v>
      </c>
      <c r="BQ12" s="12" t="str">
        <f aca="false">IF(COUNTIF(knap_rel_lu2,$E12),"K", IF(COUNTIF(npass_rel_lu2,$E12),"NP", IF(COUNTIF(imppat_lu2,$E12),"I", IF(COUNTIF(impaat_rel_lu2,$E12),"I", IF(COUNTIF(duke_rel_lu2,$E12),"D", IF(COUNTIF(nap_rel_lu2,$E12),"NA", IF(COUNTIF(var_rel_lu2,$E12),"V",""))))) ))</f>
        <v/>
      </c>
      <c r="BR12" s="13" t="str">
        <f aca="false">IF(AND(BO12&lt;&gt;"",BP12="x"),"lit-kegg", IF(AND(BQ12&lt;&gt;"",BP12="x"),"rel-kegg", IF(BO12&lt;&gt;"","lit", IF(BQ12&lt;&gt;"","rel", IF(BP12="x","kegg","--")))))</f>
        <v>kegg</v>
      </c>
      <c r="BS12" s="15"/>
      <c r="BT12" s="12" t="str">
        <f aca="false">IF(COUNTIF(usda_myc,$E12),"U", IF(COUNTIF(knap_myc,$E12),"K", IF(COUNTIF(npass_myc,$E12),"NP", IF(COUNTIF(map_myc,$E12),"M", IF(COUNTIF(imppat_myc,$E12),"I", IF(COUNTIF(nap_myc,$E12),"NA", IF(COUNTIF(duke_myc,$E12),"D", IF(COUNTIF(var_myc,$E12),"V",""))))))))</f>
        <v/>
      </c>
      <c r="BU12" s="14" t="str">
        <f aca="false">IF(COUNTIF(out_myc,E12),"X","")</f>
        <v>X</v>
      </c>
      <c r="BV12" s="12" t="str">
        <f aca="false">IF(COUNTIF(npass_rel_myc,$E12),"NP", IF(COUNTIF(imppat_rel_myc,$E12),"I", IF(COUNTIF(nap_rel_myc,$E12),"NA", IF(COUNTIF(var_rel_myc,$E12),"V",""))))</f>
        <v/>
      </c>
      <c r="BW12" s="13" t="str">
        <f aca="false">IF(AND(BT12&lt;&gt;"",BU12="x"),"lit-kegg", IF(AND(BV12&lt;&gt;"",BU12="x"),"rel-kegg", IF(BT12&lt;&gt;"","lit", IF(BV12&lt;&gt;"","rel", IF(BU12="x","kegg","--")))))</f>
        <v>kegg</v>
      </c>
      <c r="BX12" s="15"/>
      <c r="BY12" s="12" t="str">
        <f aca="false">IF(COUNTIF(usda_nar,$E12),"U", IF(COUNTIF(knap_nar,$E12),"K", IF(COUNTIF(npass_nar,$E12),"NP", IF(COUNTIF(imppat_nar,$E12),"I", IF(COUNTIF(duke_nar,$E12),"D", IF(COUNTIF(nap_nar,$E12),"NA", IF(COUNTIF(var_nar,$E12),"V", "")))))))</f>
        <v>V</v>
      </c>
      <c r="BZ12" s="14" t="str">
        <f aca="false">IF(COUNTIF(out_nar,E12),"X","")</f>
        <v>X</v>
      </c>
      <c r="CA12" s="16" t="str">
        <f aca="false">IF(COUNTIF(knap_rel_nar,$E12),"K", IF(COUNTIF(npass_rel_nar,$E12),"NP", IF(COUNTIF(imppat_rel_nar,$E12),"I", IF(COUNTIF(duke_rel_nar,$E12),"D", IF(COUNTIF(nap_rel_nar,$E12),"NA", IF(COUNTIF(var_rel_nar,$E12),"V",""))))))</f>
        <v/>
      </c>
      <c r="CB12" s="13" t="str">
        <f aca="false">IF(AND(BY12&lt;&gt;"",BZ12="x"),"lit-kegg", IF(AND(CA12&lt;&gt;"",BZ12="x"),"rel-kegg", IF(BY12&lt;&gt;"","lit", IF(CA12&lt;&gt;"","rel", IF(BZ12="x","kegg","--")))))</f>
        <v>lit-kegg</v>
      </c>
      <c r="CC12" s="15"/>
      <c r="CD12" s="17" t="str">
        <f aca="false">IF(COUNTIF(usda_que,$E12),"U", IF(COUNTIF(knap_que,$E12),"K", IF(COUNTIF(npass_que,$E12),"NP", IF(COUNTIF(map_que,$E12),"M", IF(COUNTIF(imppat_que,$E12),"I", IF(COUNTIF(duke_que,$E12),"D", IF(COUNTIF(nap_que,$E12),"NA", IF(COUNTIF(var_que,$E12),"V",""))))) )))</f>
        <v/>
      </c>
      <c r="CE12" s="14" t="str">
        <f aca="false">IF(COUNTIF(out_que,E12),"X","")</f>
        <v>X</v>
      </c>
      <c r="CF12" s="12" t="str">
        <f aca="false">IF(COUNTIF(knap_rel_que,$E12),"K", IF(COUNTIF(npass_rel_que,$E12),"NP", IF(COUNTIF(imppat_rel_que,$E12),"I", IF(COUNTIF(duke_rel_que,$E12),"D", IF(COUNTIF(nap_rel_que,$E12),"NP", IF(COUNTIF(var_rel_que,$E12),"V",""))))) )</f>
        <v/>
      </c>
      <c r="CG12" s="13" t="str">
        <f aca="false">IF(AND(CD12&lt;&gt;"",CE12="x"),"lit-kegg", IF(AND(CF12&lt;&gt;"",CE12="x"),"rel-kegg", IF(CD12&lt;&gt;"","lit", IF(CF12&lt;&gt;"","rel", IF(CE12="x","kegg","--")))))</f>
        <v>kegg</v>
      </c>
      <c r="CH12" s="15"/>
      <c r="CI12" s="18"/>
      <c r="CJ12" s="10"/>
      <c r="CK12" s="10"/>
      <c r="CL12" s="19"/>
      <c r="CM12" s="10"/>
      <c r="CN12" s="10"/>
      <c r="CO12" s="10"/>
    </row>
    <row r="13" customFormat="false" ht="13.8" hidden="false" customHeight="false" outlineLevel="0" collapsed="false">
      <c r="A13" s="9" t="n">
        <v>3</v>
      </c>
      <c r="B13" s="10" t="s">
        <v>83</v>
      </c>
      <c r="C13" s="10" t="s">
        <v>84</v>
      </c>
      <c r="D13" s="9" t="s">
        <v>108</v>
      </c>
      <c r="E13" s="11" t="s">
        <v>109</v>
      </c>
      <c r="F13" s="12" t="str">
        <f aca="false">IF(COUNTIF(usda_agi,$E13),"U", IF(COUNTIF(knap_agi,$E13),"K", IF(COUNTIF(npass_agi,$E13),"NP", IF(COUNTIF(map_agi,$E13),"M", IF(COUNTIF(imppat_agi,$E13),"I", IF(COUNTIF(duke_agi,$E13),"D", IF(COUNTIF(nap_agi,$E13),"NA", IF(COUNTIF(var_agi,$E13),"V", ""))))))) )</f>
        <v/>
      </c>
      <c r="G13" s="12" t="str">
        <f aca="false">IF(COUNTIF(out_agi,E13),"X","")</f>
        <v/>
      </c>
      <c r="H13" s="12" t="str">
        <f aca="false">IF(COUNTIF(knap_rel_agi,$E13),"K", IF(COUNTIF(duke_rel_agi,$E13),"D", IF(COUNTIF(nap_rel_agi,$E13),"NA", IF(COUNTIF(var_rel_agi,$E13),"V",""))))</f>
        <v/>
      </c>
      <c r="I13" s="13" t="str">
        <f aca="false">IF(AND(F13&lt;&gt;"",G13="x"),"lit-kegg", IF(AND(H13&lt;&gt;"",G13="x"),"rel-kegg", IF(F13&lt;&gt;"","lit", IF(H13&lt;&gt;"","rel", IF(G13="x","kegg","--")))))</f>
        <v>--</v>
      </c>
      <c r="J13" s="12" t="str">
        <f aca="false">IF(COUNTIF(npass_bun,$E13),"NP", IF(COUNTIF(nap_bun,$E13),"NA", IF(COUNTIF(var_bun,$E13),"V","")))</f>
        <v/>
      </c>
      <c r="K13" s="14" t="str">
        <f aca="false">IF(COUNTIF(out_bun,E13),"X","")</f>
        <v>X</v>
      </c>
      <c r="L13" s="12" t="str">
        <f aca="false">IF(COUNTIF(nap_rel_bun,$E13),"NA", IF(COUNTIF(var_rel_bun,$E13),"V",""))</f>
        <v/>
      </c>
      <c r="M13" s="13" t="str">
        <f aca="false">IF(AND(J13&lt;&gt;"",K13="x"),"lit-kegg", IF(AND(L13&lt;&gt;"",K13="x"),"rel-kegg", IF(J13&lt;&gt;"","lit", IF(L13&lt;&gt;"","rel", IF(K13="x","kegg","--")))))</f>
        <v>kegg</v>
      </c>
      <c r="N13" s="12" t="str">
        <f aca="false">IF(COUNTIF(usda_kxn,$E13),"U", IF(COUNTIF(knap_kxn,$E13),"K", IF(COUNTIF(npass_kxn,$E13),"NP", IF(COUNTIF(map_kxn,$E13),"M", IF(COUNTIF(duke_kxn,$E13),"D", IF(COUNTIF(nap_kxn,$E13),"NA", IF(COUNTIF(var_kxn,$E13),"V","")))))))</f>
        <v/>
      </c>
      <c r="O13" s="14" t="str">
        <f aca="false">IF(COUNTIF(out_kxn,E13),"X","")</f>
        <v/>
      </c>
      <c r="P13" s="12" t="str">
        <f aca="false">IF(COUNTIF(knap_rel_kxn,$E13),"K", IF(COUNTIF(npass_rel_kxn,$E13),"NP", IF(COUNTIF(duke_rel_kxn,$E13),"D", IF(COUNTIF(nap_rel_kxn,$E13),"NA", IF(COUNTIF(var_rel_kxn,$E13),"V","")))))</f>
        <v/>
      </c>
      <c r="Q13" s="13" t="str">
        <f aca="false">IF(AND(N13&lt;&gt;"",O13="x"),"lit-kegg", IF(AND(P13&lt;&gt;"",O13="x"),"rel-kegg", IF(N13&lt;&gt;"","lit", IF(P13&lt;&gt;"","rel", IF(O13="x","kegg","--")))))</f>
        <v>--</v>
      </c>
      <c r="R13" s="12" t="str">
        <f aca="false">IF(COUNTIF(usda_hwb,$E13),"U", IF(COUNTIF(knap_hwb,$E13),"K", IF(COUNTIF(npass_hwb,$E13),"NP", IF(COUNTIF(map_hwb,$E13),"M", IF(COUNTIF(imppat_hwb,$E13),"I", IF(COUNTIF(duke_hwb,$E13),"D", IF(COUNTIF(nap_hwb,$E13),"NA", IF(COUNTIF(var_hwb,$E13),"V",""))))) )))</f>
        <v/>
      </c>
      <c r="S13" s="14" t="str">
        <f aca="false">IF(COUNTIF(out_hwb,E13),"X","")</f>
        <v>X</v>
      </c>
      <c r="T13" s="14" t="str">
        <f aca="false">IF(COUNTIF(knap_rel_hwb,$E13),"K", IF(COUNTIF(npass_rel_hwb,$E13),"NP", IF(COUNTIF(map_rel_hwb,$E13),"M", IF(COUNTIF(imppat_rel_hwb,$E13),"I", IF(COUNTIF(duke_rel_hwb,$E13),"D", IF(COUNTIF(nap_rel_hwb,$E13),"NA", IF(COUNTIF(var_rel_hwb,$E13),"V",""))))) ))</f>
        <v>K</v>
      </c>
      <c r="U13" s="13" t="str">
        <f aca="false">IF(AND(R13&lt;&gt;"",S13="x"),"lit-kegg", IF(AND(T13&lt;&gt;"",S13="x"),"rel-kegg", IF(R13&lt;&gt;"","lit", IF(T13&lt;&gt;"","rel", IF(S13="x","kegg","--")))))</f>
        <v>rel-kegg</v>
      </c>
      <c r="V13" s="12" t="str">
        <f aca="false">IF(COUNTIF(usda_ec,$E13),"U", IF(COUNTIF(knap_ec,$E13),"K", IF(COUNTIF(npass_ec,$E13),"NP", IF(COUNTIF(map_ec,$E13),"M", IF(COUNTIF(imppat_ec,$E13),"I", IF(COUNTIF(duke_ec,$E13),"D", IF(COUNTIF(nap_ec,$E13),"NA", IF(COUNTIF(var_ec,$E13),"V",""))))))))</f>
        <v>V</v>
      </c>
      <c r="W13" s="14" t="str">
        <f aca="false">IF(COUNTIF(out_ec,E13),"X","")</f>
        <v>X</v>
      </c>
      <c r="X13" s="14" t="str">
        <f aca="false">IF(COUNTIF(usda_rel_ec,$E13),"U", IF(COUNTIF(knap_rel_ec,$E13),"K", IF(COUNTIF(npass_rel_ec,$E13),"NP", IF(COUNTIF(map_rel_ec,$E13),"M", IF(COUNTIF(imppat_rel_ec,$E13),"I", IF(COUNTIF(nap_rel_ec,$E13),"NA", IF(COUNTIF(var_rel_ec,$E13),"V","")))))))</f>
        <v/>
      </c>
      <c r="Y13" s="13" t="str">
        <f aca="false">IF(AND(V13&lt;&gt;"",W13="x"),"lit-kegg", IF(AND(X13&lt;&gt;"",W13="x"),"rel-kegg", IF(V13&lt;&gt;"","lit", IF(X13&lt;&gt;"","rel", IF(W13="x","kegg","--")))))</f>
        <v>lit-kegg</v>
      </c>
      <c r="Z13" s="12" t="str">
        <f aca="false">IF(COUNTIF(usda_ecg,$E13),"U", IF(COUNTIF(npass_ecg,$E13),"NP", IF(COUNTIF(map_ecg,$E13),"M", IF(COUNTIF(imppat_ecg,$E13),"I", IF(COUNTIF(duke_ecg,$E13),"D", IF(COUNTIF(var_ecg,$E13),"V",""))))))</f>
        <v/>
      </c>
      <c r="AA13" s="12"/>
      <c r="AB13" s="15"/>
      <c r="AC13" s="12" t="str">
        <f aca="false">IF(COUNTIF(usda_egt,$E13),"U", IF(COUNTIF(map_egt,$E13),"M", IF(COUNTIF(duke_egt,$E13),"D", IF(COUNTIF(nap_egt,$E13),"NA", IF(COUNTIF(var_egt,$E13),"V","")))))</f>
        <v/>
      </c>
      <c r="AD13" s="14" t="str">
        <f aca="false">IF(COUNTIF(out_egt,E13),"X","")</f>
        <v/>
      </c>
      <c r="AE13" s="14" t="str">
        <f aca="false">IF(COUNTIF(usda_rel_egt,$E13),"U", IF(COUNTIF(knap_rel_egt,$E13),"K", IF(COUNTIF(npass_rel_egt,$E13),"NP", IF(COUNTIF(map_rel_egt,$E13),"M", IF(COUNTIF(var_rel_egt,$E13),"V","")))) )</f>
        <v/>
      </c>
      <c r="AF13" s="13" t="str">
        <f aca="false">IF(AND(AC13&lt;&gt;"",AD13="x"),"lit-kegg", IF(AND(AE13&lt;&gt;"",AD13="x"),"rel-kegg", IF(AC13&lt;&gt;"","lit", IF(AE13&lt;&gt;"","rel", IF(AD13="x","kegg","--")))))</f>
        <v>--</v>
      </c>
      <c r="AG13" s="15"/>
      <c r="AH13" s="12" t="str">
        <f aca="false">IF(COUNTIF(usda_egcg,$E13),"U", IF(COUNTIF(knap_egcg,$E13),"K", IF(COUNTIF(npass_egcg,$E13),"NP", IF(COUNTIF(map_egcg,$E13),"M", IF(COUNTIF(var_ecg,$E13),"V","")))))</f>
        <v/>
      </c>
      <c r="AI13" s="12"/>
      <c r="AJ13" s="15"/>
      <c r="AK13" s="12" t="str">
        <f aca="false">IF(COUNTIF(npass_erc,$E13),"NP", IF(COUNTIF(nap_erc,$E13),"NA", IF(COUNTIF(var_erc,$E13),"V","")))</f>
        <v/>
      </c>
      <c r="AL13" s="14"/>
      <c r="AM13" s="14" t="str">
        <f aca="false">IF(COUNTIF(nap_rel_erc,$E13),"NA", IF(COUNTIF(var_rel_erc,$E13),"V",""))</f>
        <v/>
      </c>
      <c r="AN13" s="13" t="str">
        <f aca="false">IF(AND(AK13&lt;&gt;"",AL13="x"),"lit-kegg", IF(AND(AM13&lt;&gt;"",AL13="x"),"rel-kegg", IF(AK13&lt;&gt;"","lit", IF(AM13&lt;&gt;"","rel", IF(AL13="x","kegg","--")))))</f>
        <v>--</v>
      </c>
      <c r="AO13" s="15"/>
      <c r="AP13" s="12" t="str">
        <f aca="false">IF(COUNTIF(npass_erd,$E13),"NP", IF(COUNTIF(nap_erd,$E13),"NA", IF(COUNTIF(var_erd,$E13),"V","")))</f>
        <v/>
      </c>
      <c r="AQ13" s="14" t="str">
        <f aca="false">IF(COUNTIF(out_erd,E13),"X","")</f>
        <v>X</v>
      </c>
      <c r="AR13" s="14" t="str">
        <f aca="false">IF(COUNTIF(map_rel_erd,$E13),"M", IF(COUNTIF(nap_rel_erd,$E13),"NA", IF(COUNTIF(var_rel_erd,$E13),"V","")))</f>
        <v/>
      </c>
      <c r="AS13" s="13" t="str">
        <f aca="false">IF(AND(AP13&lt;&gt;"",AQ13="x"),"lit-kegg", IF(AND(AR13&lt;&gt;"",AQ13="x"),"rel-kegg", IF(AP13&lt;&gt;"","lit", IF(AR13&lt;&gt;"","rel", IF(AQ13="x","kegg","--")))))</f>
        <v>kegg</v>
      </c>
      <c r="AT13" s="15"/>
      <c r="AU13" s="12" t="str">
        <f aca="false">IF(COUNTIF(knap_gc,$E13),"K", IF(COUNTIF(npass_gc,$E13),"NP", IF(COUNTIF(imppat_gc,$E13),"I", IF(COUNTIF(duke_gc,$E13),"D", IF(COUNTIF(nap_gc,$E13),"NA", IF(COUNTIF(var_gc,$E13),"V",""))))) )</f>
        <v/>
      </c>
      <c r="AV13" s="14" t="str">
        <f aca="false">IF(COUNTIF(out_gc,E13),"X","")</f>
        <v/>
      </c>
      <c r="AW13" s="14" t="str">
        <f aca="false">IF(COUNTIF(knap_rel_gc,$E13),"K", IF(COUNTIF(nap_rel_gc,$E13),"NA", IF(COUNTIF(var_rel_gc,$E13),"V","")))</f>
        <v/>
      </c>
      <c r="AX13" s="13" t="str">
        <f aca="false">IF(AND(AU13&lt;&gt;"",AV13="x"),"lit-kegg", IF(AND(AW13&lt;&gt;"",AV13="x"),"rel-kegg", IF(AU13&lt;&gt;"","lit", IF(AW13&lt;&gt;"","rel", IF(AV13="x","kegg","--")))))</f>
        <v>--</v>
      </c>
      <c r="AY13" s="15"/>
      <c r="AZ13" s="12" t="str">
        <f aca="false">IF(COUNTIF(knap_gen,$E13),"K", IF(COUNTIF(npass_gen,$E13),"NP", IF(COUNTIF(imppat_gen,$E13),"I", IF(COUNTIF(duke_gen,$E13),"D", IF(COUNTIF(nap_gen,$E13),"NA", IF(COUNTIF(var_gen,$E13),"V",""))))))</f>
        <v/>
      </c>
      <c r="BA13" s="14" t="str">
        <f aca="false">IF(COUNTIF(out_gen,E13),"X","")</f>
        <v/>
      </c>
      <c r="BB13" s="14" t="str">
        <f aca="false">IF(COUNTIF(knap_rel_gen,$E13),"K", IF(COUNTIF(imppat_rel_gen,$E13),"I", IF(COUNTIF(duke_rel_gen,$E13),"D", IF(COUNTIF(nap_rel_gen,$E13),"NA", IF(COUNTIF(var_rel_gen,$E13),"V","")))))</f>
        <v/>
      </c>
      <c r="BC13" s="13" t="str">
        <f aca="false">IF(AND(AZ13&lt;&gt;"",BA13="x"),"lit-kegg", IF(AND(BB13&lt;&gt;"",BA13="x"),"rel-kegg", IF(AZ13&lt;&gt;"","lit", IF(BB13&lt;&gt;"","rel", IF(BA13="x","kegg","--")))))</f>
        <v>--</v>
      </c>
      <c r="BD13" s="15"/>
      <c r="BE13" s="12" t="str">
        <f aca="false">IF(COUNTIF(knap_hcc,$E13),"K", IF(COUNTIF(npass_hcc,$E13),"NP", IF(COUNTIF(duke_hcc,$E13),"D", IF(COUNTIF(var_hcc,$E13),"V", ""))))</f>
        <v/>
      </c>
      <c r="BF13" s="14" t="str">
        <f aca="false">IF(COUNTIF(hcc_out,E13),"X","")</f>
        <v>X</v>
      </c>
      <c r="BG13" s="14" t="str">
        <f aca="false">IF(COUNTIF(var_rel_hcc,$E13),"V","")</f>
        <v/>
      </c>
      <c r="BH13" s="13" t="str">
        <f aca="false">IF(AND(BE13&lt;&gt;"",BF13="x"),"lit-kegg", IF(AND(BG13&lt;&gt;"",BF13="x"),"rel-kegg", IF(BE13&lt;&gt;"","lit", IF(BG13&lt;&gt;"","rel", IF(BF13="x","kegg","--")))))</f>
        <v>kegg</v>
      </c>
      <c r="BI13" s="15"/>
      <c r="BJ13" s="12" t="str">
        <f aca="false">IF(COUNTIF(usda_kmp,$E13),"U", IF(COUNTIF(knap_kmp,$E13),"K", IF(COUNTIF(npass_kmp,$E13),"NP", IF(COUNTIF(map_kmp,$E13),"M", IF(COUNTIF(imppat_kmp,$E13),"I", IF(COUNTIF(duke_kmp,$E13),"D", IF(COUNTIF(nap_kmp,$E13),"NA", IF(COUNTIF(var_kmp,$E13),"V",""))))))))</f>
        <v>V</v>
      </c>
      <c r="BK13" s="14" t="str">
        <f aca="false">IF(COUNTIF(out_kmp,E13),"X","")</f>
        <v>X</v>
      </c>
      <c r="BL13" s="12" t="str">
        <f aca="false">IF(COUNTIF(knap_rel_kmp,$E13),"K", IF(COUNTIF(npass_rel_kmp,$E13),"NP", IF(COUNTIF(imppat_rel_kmp,$E13),"I", IF(COUNTIF(duke_kmp,$E13),"D", IF(COUNTIF(nap_rel_kmp,$E13),"NA", IF(COUNTIF(var_rel_kmp,$E13),"V",""))))))</f>
        <v>K</v>
      </c>
      <c r="BM13" s="13" t="str">
        <f aca="false">IF(AND(BJ13&lt;&gt;"",BK13="x"),"lit-kegg", IF(AND(BL13&lt;&gt;"",BK13="x"),"rel-kegg", IF(BJ13&lt;&gt;"","lit", IF(BL13&lt;&gt;"","rel", IF(BK13="x","kegg","--")))))</f>
        <v>lit-kegg</v>
      </c>
      <c r="BN13" s="15"/>
      <c r="BO13" s="12" t="str">
        <f aca="false">IF(COUNTIF(usda_lu2,$E13),"U", IF(COUNTIF(knap_lu2,$E13),"K", IF(COUNTIF(npass_lu2,$E13),"NP", IF(COUNTIF(map_lu2,$E13),"M", IF(COUNTIF(imppat_lu2,$E13),"I", IF(COUNTIF(duke_lu2,$E13),"D", IF(COUNTIF(nap_lu2,$E13),"NA", IF(COUNTIF(var_lu2,$E13),"V",""))))))))</f>
        <v>V</v>
      </c>
      <c r="BP13" s="14" t="str">
        <f aca="false">IF(COUNTIF(out_lu2,E13),"X","")</f>
        <v/>
      </c>
      <c r="BQ13" s="12" t="str">
        <f aca="false">IF(COUNTIF(knap_rel_lu2,$E13),"K", IF(COUNTIF(npass_rel_lu2,$E13),"NP", IF(COUNTIF(imppat_lu2,$E13),"I", IF(COUNTIF(impaat_rel_lu2,$E13),"I", IF(COUNTIF(duke_rel_lu2,$E13),"D", IF(COUNTIF(nap_rel_lu2,$E13),"NA", IF(COUNTIF(var_rel_lu2,$E13),"V",""))))) ))</f>
        <v/>
      </c>
      <c r="BR13" s="13" t="str">
        <f aca="false">IF(AND(BO13&lt;&gt;"",BP13="x"),"lit-kegg", IF(AND(BQ13&lt;&gt;"",BP13="x"),"rel-kegg", IF(BO13&lt;&gt;"","lit", IF(BQ13&lt;&gt;"","rel", IF(BP13="x","kegg","--")))))</f>
        <v>lit</v>
      </c>
      <c r="BS13" s="15"/>
      <c r="BT13" s="12" t="str">
        <f aca="false">IF(COUNTIF(usda_myc,$E13),"U", IF(COUNTIF(knap_myc,$E13),"K", IF(COUNTIF(npass_myc,$E13),"NP", IF(COUNTIF(map_myc,$E13),"M", IF(COUNTIF(imppat_myc,$E13),"I", IF(COUNTIF(nap_myc,$E13),"NA", IF(COUNTIF(duke_myc,$E13),"D", IF(COUNTIF(var_myc,$E13),"V",""))))))))</f>
        <v/>
      </c>
      <c r="BU13" s="14" t="str">
        <f aca="false">IF(COUNTIF(out_myc,E13),"X","")</f>
        <v/>
      </c>
      <c r="BV13" s="12" t="str">
        <f aca="false">IF(COUNTIF(npass_rel_myc,$E13),"NP", IF(COUNTIF(imppat_rel_myc,$E13),"I", IF(COUNTIF(nap_rel_myc,$E13),"NA", IF(COUNTIF(var_rel_myc,$E13),"V",""))))</f>
        <v/>
      </c>
      <c r="BW13" s="13" t="str">
        <f aca="false">IF(AND(BT13&lt;&gt;"",BU13="x"),"lit-kegg", IF(AND(BV13&lt;&gt;"",BU13="x"),"rel-kegg", IF(BT13&lt;&gt;"","lit", IF(BV13&lt;&gt;"","rel", IF(BU13="x","kegg","--")))))</f>
        <v>--</v>
      </c>
      <c r="BX13" s="15"/>
      <c r="BY13" s="12" t="str">
        <f aca="false">IF(COUNTIF(usda_nar,$E13),"U", IF(COUNTIF(knap_nar,$E13),"K", IF(COUNTIF(npass_nar,$E13),"NP", IF(COUNTIF(imppat_nar,$E13),"I", IF(COUNTIF(duke_nar,$E13),"D", IF(COUNTIF(nap_nar,$E13),"NA", IF(COUNTIF(var_nar,$E13),"V", "")))))))</f>
        <v>V</v>
      </c>
      <c r="BZ13" s="14" t="str">
        <f aca="false">IF(COUNTIF(out_nar,E13),"X","")</f>
        <v>X</v>
      </c>
      <c r="CA13" s="16" t="str">
        <f aca="false">IF(COUNTIF(knap_rel_nar,$E13),"K", IF(COUNTIF(npass_rel_nar,$E13),"NP", IF(COUNTIF(imppat_rel_nar,$E13),"I", IF(COUNTIF(duke_rel_nar,$E13),"D", IF(COUNTIF(nap_rel_nar,$E13),"NA", IF(COUNTIF(var_rel_nar,$E13),"V",""))))))</f>
        <v>K</v>
      </c>
      <c r="CB13" s="13" t="str">
        <f aca="false">IF(AND(BY13&lt;&gt;"",BZ13="x"),"lit-kegg", IF(AND(CA13&lt;&gt;"",BZ13="x"),"rel-kegg", IF(BY13&lt;&gt;"","lit", IF(CA13&lt;&gt;"","rel", IF(BZ13="x","kegg","--")))))</f>
        <v>lit-kegg</v>
      </c>
      <c r="CC13" s="15"/>
      <c r="CD13" s="17" t="str">
        <f aca="false">IF(COUNTIF(usda_que,$E13),"U", IF(COUNTIF(knap_que,$E13),"K", IF(COUNTIF(npass_que,$E13),"NP", IF(COUNTIF(map_que,$E13),"M", IF(COUNTIF(imppat_que,$E13),"I", IF(COUNTIF(duke_que,$E13),"D", IF(COUNTIF(nap_que,$E13),"NA", IF(COUNTIF(var_que,$E13),"V",""))))) )))</f>
        <v/>
      </c>
      <c r="CE13" s="14" t="str">
        <f aca="false">IF(COUNTIF(out_que,E13),"X","")</f>
        <v>X</v>
      </c>
      <c r="CF13" s="12" t="str">
        <f aca="false">IF(COUNTIF(knap_rel_que,$E13),"K", IF(COUNTIF(npass_rel_que,$E13),"NP", IF(COUNTIF(imppat_rel_que,$E13),"I", IF(COUNTIF(duke_rel_que,$E13),"D", IF(COUNTIF(nap_rel_que,$E13),"NP", IF(COUNTIF(var_rel_que,$E13),"V",""))))) )</f>
        <v>K</v>
      </c>
      <c r="CG13" s="13" t="str">
        <f aca="false">IF(AND(CD13&lt;&gt;"",CE13="x"),"lit-kegg", IF(AND(CF13&lt;&gt;"",CE13="x"),"rel-kegg", IF(CD13&lt;&gt;"","lit", IF(CF13&lt;&gt;"","rel", IF(CE13="x","kegg","--")))))</f>
        <v>rel-kegg</v>
      </c>
      <c r="CH13" s="15"/>
      <c r="CI13" s="18"/>
      <c r="CJ13" s="10"/>
      <c r="CK13" s="10"/>
      <c r="CL13" s="19"/>
      <c r="CM13" s="10"/>
      <c r="CN13" s="10"/>
      <c r="CO13" s="10"/>
    </row>
    <row r="14" customFormat="false" ht="13.8" hidden="false" customHeight="false" outlineLevel="0" collapsed="false">
      <c r="A14" s="9" t="n">
        <v>4</v>
      </c>
      <c r="B14" s="10" t="s">
        <v>83</v>
      </c>
      <c r="C14" s="10" t="s">
        <v>84</v>
      </c>
      <c r="D14" s="9" t="s">
        <v>110</v>
      </c>
      <c r="E14" s="11" t="s">
        <v>111</v>
      </c>
      <c r="F14" s="12" t="str">
        <f aca="false">IF(COUNTIF(usda_agi,$E14),"U", IF(COUNTIF(knap_agi,$E14),"K", IF(COUNTIF(npass_agi,$E14),"NP", IF(COUNTIF(map_agi,$E14),"M", IF(COUNTIF(imppat_agi,$E14),"I", IF(COUNTIF(duke_agi,$E14),"D", IF(COUNTIF(nap_agi,$E14),"NA", IF(COUNTIF(var_agi,$E14),"V", ""))))))) )</f>
        <v>K</v>
      </c>
      <c r="G14" s="12" t="str">
        <f aca="false">IF(COUNTIF(out_agi,E14),"X","")</f>
        <v/>
      </c>
      <c r="H14" s="12" t="str">
        <f aca="false">IF(COUNTIF(knap_rel_agi,$E14),"K", IF(COUNTIF(duke_rel_agi,$E14),"D", IF(COUNTIF(nap_rel_agi,$E14),"NA", IF(COUNTIF(var_rel_agi,$E14),"V",""))))</f>
        <v/>
      </c>
      <c r="I14" s="13" t="str">
        <f aca="false">IF(AND(F14&lt;&gt;"",G14="x"),"lit-kegg", IF(AND(H14&lt;&gt;"",G14="x"),"rel-kegg", IF(F14&lt;&gt;"","lit", IF(H14&lt;&gt;"","rel", IF(G14="x","kegg","--")))))</f>
        <v>lit</v>
      </c>
      <c r="J14" s="12" t="str">
        <f aca="false">IF(COUNTIF(npass_bun,$E14),"NP", IF(COUNTIF(nap_bun,$E14),"NA", IF(COUNTIF(var_bun,$E14),"V","")))</f>
        <v/>
      </c>
      <c r="K14" s="14" t="str">
        <f aca="false">IF(COUNTIF(out_bun,E14),"X","")</f>
        <v>X</v>
      </c>
      <c r="L14" s="12" t="str">
        <f aca="false">IF(COUNTIF(nap_rel_bun,$E14),"NA", IF(COUNTIF(var_rel_bun,$E14),"V",""))</f>
        <v/>
      </c>
      <c r="M14" s="13" t="str">
        <f aca="false">IF(AND(J14&lt;&gt;"",K14="x"),"lit-kegg", IF(AND(L14&lt;&gt;"",K14="x"),"rel-kegg", IF(J14&lt;&gt;"","lit", IF(L14&lt;&gt;"","rel", IF(K14="x","kegg","--")))))</f>
        <v>kegg</v>
      </c>
      <c r="N14" s="12" t="str">
        <f aca="false">IF(COUNTIF(usda_kxn,$E14),"U", IF(COUNTIF(knap_kxn,$E14),"K", IF(COUNTIF(npass_kxn,$E14),"NP", IF(COUNTIF(map_kxn,$E14),"M", IF(COUNTIF(duke_kxn,$E14),"D", IF(COUNTIF(nap_kxn,$E14),"NA", IF(COUNTIF(var_kxn,$E14),"V","")))))))</f>
        <v/>
      </c>
      <c r="O14" s="14" t="str">
        <f aca="false">IF(COUNTIF(out_kxn,E14),"X","")</f>
        <v/>
      </c>
      <c r="P14" s="12" t="str">
        <f aca="false">IF(COUNTIF(knap_rel_kxn,$E14),"K", IF(COUNTIF(npass_rel_kxn,$E14),"NP", IF(COUNTIF(duke_rel_kxn,$E14),"D", IF(COUNTIF(nap_rel_kxn,$E14),"NA", IF(COUNTIF(var_rel_kxn,$E14),"V","")))))</f>
        <v/>
      </c>
      <c r="Q14" s="13" t="str">
        <f aca="false">IF(AND(N14&lt;&gt;"",O14="x"),"lit-kegg", IF(AND(P14&lt;&gt;"",O14="x"),"rel-kegg", IF(N14&lt;&gt;"","lit", IF(P14&lt;&gt;"","rel", IF(O14="x","kegg","--")))))</f>
        <v>--</v>
      </c>
      <c r="R14" s="12" t="str">
        <f aca="false">IF(COUNTIF(usda_hwb,$E14),"U", IF(COUNTIF(knap_hwb,$E14),"K", IF(COUNTIF(npass_hwb,$E14),"NP", IF(COUNTIF(map_hwb,$E14),"M", IF(COUNTIF(imppat_hwb,$E14),"I", IF(COUNTIF(duke_hwb,$E14),"D", IF(COUNTIF(nap_hwb,$E14),"NA", IF(COUNTIF(var_hwb,$E14),"V",""))))) )))</f>
        <v>K</v>
      </c>
      <c r="S14" s="14" t="str">
        <f aca="false">IF(COUNTIF(out_hwb,E14),"X","")</f>
        <v>X</v>
      </c>
      <c r="T14" s="14" t="str">
        <f aca="false">IF(COUNTIF(knap_rel_hwb,$E14),"K", IF(COUNTIF(npass_rel_hwb,$E14),"NP", IF(COUNTIF(map_rel_hwb,$E14),"M", IF(COUNTIF(imppat_rel_hwb,$E14),"I", IF(COUNTIF(duke_rel_hwb,$E14),"D", IF(COUNTIF(nap_rel_hwb,$E14),"NA", IF(COUNTIF(var_rel_hwb,$E14),"V",""))))) ))</f>
        <v>K</v>
      </c>
      <c r="U14" s="13" t="str">
        <f aca="false">IF(AND(R14&lt;&gt;"",S14="x"),"lit-kegg", IF(AND(T14&lt;&gt;"",S14="x"),"rel-kegg", IF(R14&lt;&gt;"","lit", IF(T14&lt;&gt;"","rel", IF(S14="x","kegg","--")))))</f>
        <v>lit-kegg</v>
      </c>
      <c r="V14" s="12" t="str">
        <f aca="false">IF(COUNTIF(usda_ec,$E14),"U", IF(COUNTIF(knap_ec,$E14),"K", IF(COUNTIF(npass_ec,$E14),"NP", IF(COUNTIF(map_ec,$E14),"M", IF(COUNTIF(imppat_ec,$E14),"I", IF(COUNTIF(duke_ec,$E14),"D", IF(COUNTIF(nap_ec,$E14),"NA", IF(COUNTIF(var_ec,$E14),"V",""))))))))</f>
        <v/>
      </c>
      <c r="W14" s="14" t="str">
        <f aca="false">IF(COUNTIF(out_ec,E14),"X","")</f>
        <v>X</v>
      </c>
      <c r="X14" s="14" t="str">
        <f aca="false">IF(COUNTIF(usda_rel_ec,$E14),"U", IF(COUNTIF(knap_rel_ec,$E14),"K", IF(COUNTIF(npass_rel_ec,$E14),"NP", IF(COUNTIF(map_rel_ec,$E14),"M", IF(COUNTIF(imppat_rel_ec,$E14),"I", IF(COUNTIF(nap_rel_ec,$E14),"NA", IF(COUNTIF(var_rel_ec,$E14),"V","")))))))</f>
        <v/>
      </c>
      <c r="Y14" s="13" t="str">
        <f aca="false">IF(AND(V14&lt;&gt;"",W14="x"),"lit-kegg", IF(AND(X14&lt;&gt;"",W14="x"),"rel-kegg", IF(V14&lt;&gt;"","lit", IF(X14&lt;&gt;"","rel", IF(W14="x","kegg","--")))))</f>
        <v>kegg</v>
      </c>
      <c r="Z14" s="12" t="str">
        <f aca="false">IF(COUNTIF(usda_ecg,$E14),"U", IF(COUNTIF(npass_ecg,$E14),"NP", IF(COUNTIF(map_ecg,$E14),"M", IF(COUNTIF(imppat_ecg,$E14),"I", IF(COUNTIF(duke_ecg,$E14),"D", IF(COUNTIF(var_ecg,$E14),"V",""))))))</f>
        <v/>
      </c>
      <c r="AA14" s="12"/>
      <c r="AB14" s="15"/>
      <c r="AC14" s="12" t="str">
        <f aca="false">IF(COUNTIF(usda_egt,$E14),"U", IF(COUNTIF(map_egt,$E14),"M", IF(COUNTIF(duke_egt,$E14),"D", IF(COUNTIF(nap_egt,$E14),"NA", IF(COUNTIF(var_egt,$E14),"V","")))))</f>
        <v/>
      </c>
      <c r="AD14" s="14" t="str">
        <f aca="false">IF(COUNTIF(out_egt,E14),"X","")</f>
        <v/>
      </c>
      <c r="AE14" s="14" t="str">
        <f aca="false">IF(COUNTIF(usda_rel_egt,$E14),"U", IF(COUNTIF(knap_rel_egt,$E14),"K", IF(COUNTIF(npass_rel_egt,$E14),"NP", IF(COUNTIF(map_rel_egt,$E14),"M", IF(COUNTIF(var_rel_egt,$E14),"V","")))) )</f>
        <v/>
      </c>
      <c r="AF14" s="13" t="str">
        <f aca="false">IF(AND(AC14&lt;&gt;"",AD14="x"),"lit-kegg", IF(AND(AE14&lt;&gt;"",AD14="x"),"rel-kegg", IF(AC14&lt;&gt;"","lit", IF(AE14&lt;&gt;"","rel", IF(AD14="x","kegg","--")))))</f>
        <v>--</v>
      </c>
      <c r="AG14" s="15"/>
      <c r="AH14" s="12" t="str">
        <f aca="false">IF(COUNTIF(usda_egcg,$E14),"U", IF(COUNTIF(knap_egcg,$E14),"K", IF(COUNTIF(npass_egcg,$E14),"NP", IF(COUNTIF(map_egcg,$E14),"M", IF(COUNTIF(var_ecg,$E14),"V","")))))</f>
        <v/>
      </c>
      <c r="AI14" s="12"/>
      <c r="AJ14" s="15"/>
      <c r="AK14" s="12" t="str">
        <f aca="false">IF(COUNTIF(npass_erc,$E14),"NP", IF(COUNTIF(nap_erc,$E14),"NA", IF(COUNTIF(var_erc,$E14),"V","")))</f>
        <v/>
      </c>
      <c r="AL14" s="14"/>
      <c r="AM14" s="14" t="str">
        <f aca="false">IF(COUNTIF(nap_rel_erc,$E14),"NA", IF(COUNTIF(var_rel_erc,$E14),"V",""))</f>
        <v/>
      </c>
      <c r="AN14" s="13" t="str">
        <f aca="false">IF(AND(AK14&lt;&gt;"",AL14="x"),"lit-kegg", IF(AND(AM14&lt;&gt;"",AL14="x"),"rel-kegg", IF(AK14&lt;&gt;"","lit", IF(AM14&lt;&gt;"","rel", IF(AL14="x","kegg","--")))))</f>
        <v>--</v>
      </c>
      <c r="AO14" s="15"/>
      <c r="AP14" s="12" t="str">
        <f aca="false">IF(COUNTIF(npass_erd,$E14),"NP", IF(COUNTIF(nap_erd,$E14),"NA", IF(COUNTIF(var_erd,$E14),"V","")))</f>
        <v/>
      </c>
      <c r="AQ14" s="14" t="str">
        <f aca="false">IF(COUNTIF(out_erd,E14),"X","")</f>
        <v>X</v>
      </c>
      <c r="AR14" s="14" t="str">
        <f aca="false">IF(COUNTIF(map_rel_erd,$E14),"M", IF(COUNTIF(nap_rel_erd,$E14),"NA", IF(COUNTIF(var_rel_erd,$E14),"V","")))</f>
        <v/>
      </c>
      <c r="AS14" s="13" t="str">
        <f aca="false">IF(AND(AP14&lt;&gt;"",AQ14="x"),"lit-kegg", IF(AND(AR14&lt;&gt;"",AQ14="x"),"rel-kegg", IF(AP14&lt;&gt;"","lit", IF(AR14&lt;&gt;"","rel", IF(AQ14="x","kegg","--")))))</f>
        <v>kegg</v>
      </c>
      <c r="AT14" s="15"/>
      <c r="AU14" s="12" t="str">
        <f aca="false">IF(COUNTIF(knap_gc,$E14),"K", IF(COUNTIF(npass_gc,$E14),"NP", IF(COUNTIF(imppat_gc,$E14),"I", IF(COUNTIF(duke_gc,$E14),"D", IF(COUNTIF(nap_gc,$E14),"NA", IF(COUNTIF(var_gc,$E14),"V",""))))) )</f>
        <v/>
      </c>
      <c r="AV14" s="14" t="str">
        <f aca="false">IF(COUNTIF(out_gc,E14),"X","")</f>
        <v/>
      </c>
      <c r="AW14" s="14" t="str">
        <f aca="false">IF(COUNTIF(knap_rel_gc,$E14),"K", IF(COUNTIF(nap_rel_gc,$E14),"NA", IF(COUNTIF(var_rel_gc,$E14),"V","")))</f>
        <v/>
      </c>
      <c r="AX14" s="13" t="str">
        <f aca="false">IF(AND(AU14&lt;&gt;"",AV14="x"),"lit-kegg", IF(AND(AW14&lt;&gt;"",AV14="x"),"rel-kegg", IF(AU14&lt;&gt;"","lit", IF(AW14&lt;&gt;"","rel", IF(AV14="x","kegg","--")))))</f>
        <v>--</v>
      </c>
      <c r="AY14" s="15"/>
      <c r="AZ14" s="12" t="str">
        <f aca="false">IF(COUNTIF(knap_gen,$E14),"K", IF(COUNTIF(npass_gen,$E14),"NP", IF(COUNTIF(imppat_gen,$E14),"I", IF(COUNTIF(duke_gen,$E14),"D", IF(COUNTIF(nap_gen,$E14),"NA", IF(COUNTIF(var_gen,$E14),"V",""))))))</f>
        <v>K</v>
      </c>
      <c r="BA14" s="14" t="str">
        <f aca="false">IF(COUNTIF(out_gen,E14),"X","")</f>
        <v/>
      </c>
      <c r="BB14" s="14" t="str">
        <f aca="false">IF(COUNTIF(knap_rel_gen,$E14),"K", IF(COUNTIF(imppat_rel_gen,$E14),"I", IF(COUNTIF(duke_rel_gen,$E14),"D", IF(COUNTIF(nap_rel_gen,$E14),"NA", IF(COUNTIF(var_rel_gen,$E14),"V","")))))</f>
        <v/>
      </c>
      <c r="BC14" s="13" t="str">
        <f aca="false">IF(AND(AZ14&lt;&gt;"",BA14="x"),"lit-kegg", IF(AND(BB14&lt;&gt;"",BA14="x"),"rel-kegg", IF(AZ14&lt;&gt;"","lit", IF(BB14&lt;&gt;"","rel", IF(BA14="x","kegg","--")))))</f>
        <v>lit</v>
      </c>
      <c r="BD14" s="15"/>
      <c r="BE14" s="12" t="str">
        <f aca="false">IF(COUNTIF(knap_hcc,$E14),"K", IF(COUNTIF(npass_hcc,$E14),"NP", IF(COUNTIF(duke_hcc,$E14),"D", IF(COUNTIF(var_hcc,$E14),"V", ""))))</f>
        <v/>
      </c>
      <c r="BF14" s="14" t="str">
        <f aca="false">IF(COUNTIF(hcc_out,E14),"X","")</f>
        <v>X</v>
      </c>
      <c r="BG14" s="14" t="str">
        <f aca="false">IF(COUNTIF(var_rel_hcc,$E14),"V","")</f>
        <v/>
      </c>
      <c r="BH14" s="13" t="str">
        <f aca="false">IF(AND(BE14&lt;&gt;"",BF14="x"),"lit-kegg", IF(AND(BG14&lt;&gt;"",BF14="x"),"rel-kegg", IF(BE14&lt;&gt;"","lit", IF(BG14&lt;&gt;"","rel", IF(BF14="x","kegg","--")))))</f>
        <v>kegg</v>
      </c>
      <c r="BI14" s="15"/>
      <c r="BJ14" s="12" t="str">
        <f aca="false">IF(COUNTIF(usda_kmp,$E14),"U", IF(COUNTIF(knap_kmp,$E14),"K", IF(COUNTIF(npass_kmp,$E14),"NP", IF(COUNTIF(map_kmp,$E14),"M", IF(COUNTIF(imppat_kmp,$E14),"I", IF(COUNTIF(duke_kmp,$E14),"D", IF(COUNTIF(nap_kmp,$E14),"NA", IF(COUNTIF(var_kmp,$E14),"V",""))))))))</f>
        <v>U</v>
      </c>
      <c r="BK14" s="14" t="str">
        <f aca="false">IF(COUNTIF(out_kmp,E14),"X","")</f>
        <v>X</v>
      </c>
      <c r="BL14" s="12" t="str">
        <f aca="false">IF(COUNTIF(knap_rel_kmp,$E14),"K", IF(COUNTIF(npass_rel_kmp,$E14),"NP", IF(COUNTIF(imppat_rel_kmp,$E14),"I", IF(COUNTIF(duke_kmp,$E14),"D", IF(COUNTIF(nap_rel_kmp,$E14),"NA", IF(COUNTIF(var_rel_kmp,$E14),"V",""))))))</f>
        <v>K</v>
      </c>
      <c r="BM14" s="13" t="str">
        <f aca="false">IF(AND(BJ14&lt;&gt;"",BK14="x"),"lit-kegg", IF(AND(BL14&lt;&gt;"",BK14="x"),"rel-kegg", IF(BJ14&lt;&gt;"","lit", IF(BL14&lt;&gt;"","rel", IF(BK14="x","kegg","--")))))</f>
        <v>lit-kegg</v>
      </c>
      <c r="BN14" s="15"/>
      <c r="BO14" s="12" t="str">
        <f aca="false">IF(COUNTIF(usda_lu2,$E14),"U", IF(COUNTIF(knap_lu2,$E14),"K", IF(COUNTIF(npass_lu2,$E14),"NP", IF(COUNTIF(map_lu2,$E14),"M", IF(COUNTIF(imppat_lu2,$E14),"I", IF(COUNTIF(duke_lu2,$E14),"D", IF(COUNTIF(nap_lu2,$E14),"NA", IF(COUNTIF(var_lu2,$E14),"V",""))))))))</f>
        <v>U</v>
      </c>
      <c r="BP14" s="14" t="str">
        <f aca="false">IF(COUNTIF(out_lu2,E14),"X","")</f>
        <v/>
      </c>
      <c r="BQ14" s="12" t="str">
        <f aca="false">IF(COUNTIF(knap_rel_lu2,$E14),"K", IF(COUNTIF(npass_rel_lu2,$E14),"NP", IF(COUNTIF(imppat_lu2,$E14),"I", IF(COUNTIF(impaat_rel_lu2,$E14),"I", IF(COUNTIF(duke_rel_lu2,$E14),"D", IF(COUNTIF(nap_rel_lu2,$E14),"NA", IF(COUNTIF(var_rel_lu2,$E14),"V",""))))) ))</f>
        <v>I</v>
      </c>
      <c r="BR14" s="13" t="str">
        <f aca="false">IF(AND(BO14&lt;&gt;"",BP14="x"),"lit-kegg", IF(AND(BQ14&lt;&gt;"",BP14="x"),"rel-kegg", IF(BO14&lt;&gt;"","lit", IF(BQ14&lt;&gt;"","rel", IF(BP14="x","kegg","--")))))</f>
        <v>lit</v>
      </c>
      <c r="BS14" s="15"/>
      <c r="BT14" s="12" t="str">
        <f aca="false">IF(COUNTIF(usda_myc,$E14),"U", IF(COUNTIF(knap_myc,$E14),"K", IF(COUNTIF(npass_myc,$E14),"NP", IF(COUNTIF(map_myc,$E14),"M", IF(COUNTIF(imppat_myc,$E14),"I", IF(COUNTIF(nap_myc,$E14),"NA", IF(COUNTIF(duke_myc,$E14),"D", IF(COUNTIF(var_myc,$E14),"V",""))))))))</f>
        <v/>
      </c>
      <c r="BU14" s="14" t="str">
        <f aca="false">IF(COUNTIF(out_myc,E14),"X","")</f>
        <v/>
      </c>
      <c r="BV14" s="12" t="str">
        <f aca="false">IF(COUNTIF(npass_rel_myc,$E14),"NP", IF(COUNTIF(imppat_rel_myc,$E14),"I", IF(COUNTIF(nap_rel_myc,$E14),"NA", IF(COUNTIF(var_rel_myc,$E14),"V",""))))</f>
        <v/>
      </c>
      <c r="BW14" s="13" t="str">
        <f aca="false">IF(AND(BT14&lt;&gt;"",BU14="x"),"lit-kegg", IF(AND(BV14&lt;&gt;"",BU14="x"),"rel-kegg", IF(BT14&lt;&gt;"","lit", IF(BV14&lt;&gt;"","rel", IF(BU14="x","kegg","--")))))</f>
        <v>--</v>
      </c>
      <c r="BX14" s="15"/>
      <c r="BY14" s="12" t="str">
        <f aca="false">IF(COUNTIF(usda_nar,$E14),"U", IF(COUNTIF(knap_nar,$E14),"K", IF(COUNTIF(npass_nar,$E14),"NP", IF(COUNTIF(imppat_nar,$E14),"I", IF(COUNTIF(duke_nar,$E14),"D", IF(COUNTIF(nap_nar,$E14),"NA", IF(COUNTIF(var_nar,$E14),"V", "")))))))</f>
        <v>K</v>
      </c>
      <c r="BZ14" s="14" t="str">
        <f aca="false">IF(COUNTIF(out_nar,E14),"X","")</f>
        <v>X</v>
      </c>
      <c r="CA14" s="16" t="str">
        <f aca="false">IF(COUNTIF(knap_rel_nar,$E14),"K", IF(COUNTIF(npass_rel_nar,$E14),"NP", IF(COUNTIF(imppat_rel_nar,$E14),"I", IF(COUNTIF(duke_rel_nar,$E14),"D", IF(COUNTIF(nap_rel_nar,$E14),"NA", IF(COUNTIF(var_rel_nar,$E14),"V",""))))))</f>
        <v/>
      </c>
      <c r="CB14" s="13" t="str">
        <f aca="false">IF(AND(BY14&lt;&gt;"",BZ14="x"),"lit-kegg", IF(AND(CA14&lt;&gt;"",BZ14="x"),"rel-kegg", IF(BY14&lt;&gt;"","lit", IF(CA14&lt;&gt;"","rel", IF(BZ14="x","kegg","--")))))</f>
        <v>lit-kegg</v>
      </c>
      <c r="CC14" s="15"/>
      <c r="CD14" s="17" t="str">
        <f aca="false">IF(COUNTIF(usda_que,$E14),"U", IF(COUNTIF(knap_que,$E14),"K", IF(COUNTIF(npass_que,$E14),"NP", IF(COUNTIF(map_que,$E14),"M", IF(COUNTIF(imppat_que,$E14),"I", IF(COUNTIF(duke_que,$E14),"D", IF(COUNTIF(nap_que,$E14),"NA", IF(COUNTIF(var_que,$E14),"V",""))))) )))</f>
        <v>U</v>
      </c>
      <c r="CE14" s="14" t="str">
        <f aca="false">IF(COUNTIF(out_que,E14),"X","")</f>
        <v>X</v>
      </c>
      <c r="CF14" s="12" t="str">
        <f aca="false">IF(COUNTIF(knap_rel_que,$E14),"K", IF(COUNTIF(npass_rel_que,$E14),"NP", IF(COUNTIF(imppat_rel_que,$E14),"I", IF(COUNTIF(duke_rel_que,$E14),"D", IF(COUNTIF(nap_rel_que,$E14),"NP", IF(COUNTIF(var_rel_que,$E14),"V",""))))) )</f>
        <v>K</v>
      </c>
      <c r="CG14" s="13" t="str">
        <f aca="false">IF(AND(CD14&lt;&gt;"",CE14="x"),"lit-kegg", IF(AND(CF14&lt;&gt;"",CE14="x"),"rel-kegg", IF(CD14&lt;&gt;"","lit", IF(CF14&lt;&gt;"","rel", IF(CE14="x","kegg","--")))))</f>
        <v>lit-kegg</v>
      </c>
      <c r="CH14" s="15"/>
      <c r="CI14" s="18"/>
      <c r="CJ14" s="10"/>
      <c r="CK14" s="10" t="s">
        <v>112</v>
      </c>
      <c r="CL14" s="19"/>
      <c r="CM14" s="10"/>
      <c r="CN14" s="10"/>
      <c r="CO14" s="10"/>
    </row>
    <row r="15" customFormat="false" ht="13.8" hidden="false" customHeight="false" outlineLevel="0" collapsed="false">
      <c r="A15" s="9" t="n">
        <v>5</v>
      </c>
      <c r="B15" s="10" t="s">
        <v>83</v>
      </c>
      <c r="C15" s="10" t="s">
        <v>84</v>
      </c>
      <c r="D15" s="9" t="s">
        <v>113</v>
      </c>
      <c r="E15" s="11" t="s">
        <v>114</v>
      </c>
      <c r="F15" s="12" t="str">
        <f aca="false">IF(COUNTIF(usda_agi,$E15),"U", IF(COUNTIF(knap_agi,$E15),"K", IF(COUNTIF(npass_agi,$E15),"NP", IF(COUNTIF(map_agi,$E15),"M", IF(COUNTIF(imppat_agi,$E15),"I", IF(COUNTIF(duke_agi,$E15),"D", IF(COUNTIF(nap_agi,$E15),"NA", IF(COUNTIF(var_agi,$E15),"V", ""))))))) )</f>
        <v>U</v>
      </c>
      <c r="G15" s="12" t="str">
        <f aca="false">IF(COUNTIF(out_agi,E15),"X","")</f>
        <v/>
      </c>
      <c r="H15" s="12" t="str">
        <f aca="false">IF(COUNTIF(knap_rel_agi,$E15),"K", IF(COUNTIF(duke_rel_agi,$E15),"D", IF(COUNTIF(nap_rel_agi,$E15),"NA", IF(COUNTIF(var_rel_agi,$E15),"V",""))))</f>
        <v/>
      </c>
      <c r="I15" s="13" t="str">
        <f aca="false">IF(AND(F15&lt;&gt;"",G15="x"),"lit-kegg", IF(AND(H15&lt;&gt;"",G15="x"),"rel-kegg", IF(F15&lt;&gt;"","lit", IF(H15&lt;&gt;"","rel", IF(G15="x","kegg","--")))))</f>
        <v>lit</v>
      </c>
      <c r="J15" s="12" t="str">
        <f aca="false">IF(COUNTIF(npass_bun,$E15),"NP", IF(COUNTIF(nap_bun,$E15),"NA", IF(COUNTIF(var_bun,$E15),"V","")))</f>
        <v/>
      </c>
      <c r="K15" s="14" t="str">
        <f aca="false">IF(COUNTIF(out_bun,E15),"X","")</f>
        <v>X</v>
      </c>
      <c r="L15" s="12" t="str">
        <f aca="false">IF(COUNTIF(nap_rel_bun,$E15),"NA", IF(COUNTIF(var_rel_bun,$E15),"V",""))</f>
        <v/>
      </c>
      <c r="M15" s="13" t="str">
        <f aca="false">IF(AND(J15&lt;&gt;"",K15="x"),"lit-kegg", IF(AND(L15&lt;&gt;"",K15="x"),"rel-kegg", IF(J15&lt;&gt;"","lit", IF(L15&lt;&gt;"","rel", IF(K15="x","kegg","--")))))</f>
        <v>kegg</v>
      </c>
      <c r="N15" s="12" t="str">
        <f aca="false">IF(COUNTIF(usda_kxn,$E15),"U", IF(COUNTIF(knap_kxn,$E15),"K", IF(COUNTIF(npass_kxn,$E15),"NP", IF(COUNTIF(map_kxn,$E15),"M", IF(COUNTIF(duke_kxn,$E15),"D", IF(COUNTIF(nap_kxn,$E15),"NA", IF(COUNTIF(var_kxn,$E15),"V","")))))))</f>
        <v>V</v>
      </c>
      <c r="O15" s="14" t="str">
        <f aca="false">IF(COUNTIF(out_kxn,E15),"X","")</f>
        <v/>
      </c>
      <c r="P15" s="12" t="str">
        <f aca="false">IF(COUNTIF(knap_rel_kxn,$E15),"K", IF(COUNTIF(npass_rel_kxn,$E15),"NP", IF(COUNTIF(duke_rel_kxn,$E15),"D", IF(COUNTIF(nap_rel_kxn,$E15),"NA", IF(COUNTIF(var_rel_kxn,$E15),"V","")))))</f>
        <v/>
      </c>
      <c r="Q15" s="13" t="str">
        <f aca="false">IF(AND(N15&lt;&gt;"",O15="x"),"lit-kegg", IF(AND(P15&lt;&gt;"",O15="x"),"rel-kegg", IF(N15&lt;&gt;"","lit", IF(P15&lt;&gt;"","rel", IF(O15="x","kegg","--")))))</f>
        <v>lit</v>
      </c>
      <c r="R15" s="12" t="str">
        <f aca="false">IF(COUNTIF(usda_hwb,$E15),"U", IF(COUNTIF(knap_hwb,$E15),"K", IF(COUNTIF(npass_hwb,$E15),"NP", IF(COUNTIF(map_hwb,$E15),"M", IF(COUNTIF(imppat_hwb,$E15),"I", IF(COUNTIF(duke_hwb,$E15),"D", IF(COUNTIF(nap_hwb,$E15),"NA", IF(COUNTIF(var_hwb,$E15),"V",""))))) )))</f>
        <v/>
      </c>
      <c r="S15" s="14" t="str">
        <f aca="false">IF(COUNTIF(out_hwb,E15),"X","")</f>
        <v>X</v>
      </c>
      <c r="T15" s="14" t="str">
        <f aca="false">IF(COUNTIF(knap_rel_hwb,$E15),"K", IF(COUNTIF(npass_rel_hwb,$E15),"NP", IF(COUNTIF(map_rel_hwb,$E15),"M", IF(COUNTIF(imppat_rel_hwb,$E15),"I", IF(COUNTIF(duke_rel_hwb,$E15),"D", IF(COUNTIF(nap_rel_hwb,$E15),"NA", IF(COUNTIF(var_rel_hwb,$E15),"V",""))))) ))</f>
        <v/>
      </c>
      <c r="U15" s="13" t="str">
        <f aca="false">IF(AND(R15&lt;&gt;"",S15="x"),"lit-kegg", IF(AND(T15&lt;&gt;"",S15="x"),"rel-kegg", IF(R15&lt;&gt;"","lit", IF(T15&lt;&gt;"","rel", IF(S15="x","kegg","--")))))</f>
        <v>kegg</v>
      </c>
      <c r="V15" s="12" t="str">
        <f aca="false">IF(COUNTIF(usda_ec,$E15),"U", IF(COUNTIF(knap_ec,$E15),"K", IF(COUNTIF(npass_ec,$E15),"NP", IF(COUNTIF(map_ec,$E15),"M", IF(COUNTIF(imppat_ec,$E15),"I", IF(COUNTIF(duke_ec,$E15),"D", IF(COUNTIF(nap_ec,$E15),"NA", IF(COUNTIF(var_ec,$E15),"V",""))))))))</f>
        <v/>
      </c>
      <c r="W15" s="14" t="str">
        <f aca="false">IF(COUNTIF(out_ec,E15),"X","")</f>
        <v>X</v>
      </c>
      <c r="X15" s="14" t="str">
        <f aca="false">IF(COUNTIF(usda_rel_ec,$E15),"U", IF(COUNTIF(knap_rel_ec,$E15),"K", IF(COUNTIF(npass_rel_ec,$E15),"NP", IF(COUNTIF(map_rel_ec,$E15),"M", IF(COUNTIF(imppat_rel_ec,$E15),"I", IF(COUNTIF(nap_rel_ec,$E15),"NA", IF(COUNTIF(var_rel_ec,$E15),"V","")))))))</f>
        <v/>
      </c>
      <c r="Y15" s="13" t="str">
        <f aca="false">IF(AND(V15&lt;&gt;"",W15="x"),"lit-kegg", IF(AND(X15&lt;&gt;"",W15="x"),"rel-kegg", IF(V15&lt;&gt;"","lit", IF(X15&lt;&gt;"","rel", IF(W15="x","kegg","--")))))</f>
        <v>kegg</v>
      </c>
      <c r="Z15" s="12" t="str">
        <f aca="false">IF(COUNTIF(usda_ecg,$E15),"U", IF(COUNTIF(npass_ecg,$E15),"NP", IF(COUNTIF(map_ecg,$E15),"M", IF(COUNTIF(imppat_ecg,$E15),"I", IF(COUNTIF(duke_ecg,$E15),"D", IF(COUNTIF(var_ecg,$E15),"V",""))))))</f>
        <v/>
      </c>
      <c r="AA15" s="12"/>
      <c r="AB15" s="15"/>
      <c r="AC15" s="12" t="str">
        <f aca="false">IF(COUNTIF(usda_egt,$E15),"U", IF(COUNTIF(map_egt,$E15),"M", IF(COUNTIF(duke_egt,$E15),"D", IF(COUNTIF(nap_egt,$E15),"NA", IF(COUNTIF(var_egt,$E15),"V","")))))</f>
        <v/>
      </c>
      <c r="AD15" s="14" t="str">
        <f aca="false">IF(COUNTIF(out_egt,E15),"X","")</f>
        <v/>
      </c>
      <c r="AE15" s="14" t="str">
        <f aca="false">IF(COUNTIF(usda_rel_egt,$E15),"U", IF(COUNTIF(knap_rel_egt,$E15),"K", IF(COUNTIF(npass_rel_egt,$E15),"NP", IF(COUNTIF(map_rel_egt,$E15),"M", IF(COUNTIF(var_rel_egt,$E15),"V","")))) )</f>
        <v/>
      </c>
      <c r="AF15" s="13" t="str">
        <f aca="false">IF(AND(AC15&lt;&gt;"",AD15="x"),"lit-kegg", IF(AND(AE15&lt;&gt;"",AD15="x"),"rel-kegg", IF(AC15&lt;&gt;"","lit", IF(AE15&lt;&gt;"","rel", IF(AD15="x","kegg","--")))))</f>
        <v>--</v>
      </c>
      <c r="AG15" s="15"/>
      <c r="AH15" s="12" t="str">
        <f aca="false">IF(COUNTIF(usda_egcg,$E15),"U", IF(COUNTIF(knap_egcg,$E15),"K", IF(COUNTIF(npass_egcg,$E15),"NP", IF(COUNTIF(map_egcg,$E15),"M", IF(COUNTIF(var_ecg,$E15),"V","")))))</f>
        <v/>
      </c>
      <c r="AI15" s="12"/>
      <c r="AJ15" s="15"/>
      <c r="AK15" s="12" t="str">
        <f aca="false">IF(COUNTIF(npass_erc,$E15),"NP", IF(COUNTIF(nap_erc,$E15),"NA", IF(COUNTIF(var_erc,$E15),"V","")))</f>
        <v/>
      </c>
      <c r="AL15" s="14"/>
      <c r="AM15" s="14" t="str">
        <f aca="false">IF(COUNTIF(nap_rel_erc,$E15),"NA", IF(COUNTIF(var_rel_erc,$E15),"V",""))</f>
        <v/>
      </c>
      <c r="AN15" s="13" t="str">
        <f aca="false">IF(AND(AK15&lt;&gt;"",AL15="x"),"lit-kegg", IF(AND(AM15&lt;&gt;"",AL15="x"),"rel-kegg", IF(AK15&lt;&gt;"","lit", IF(AM15&lt;&gt;"","rel", IF(AL15="x","kegg","--")))))</f>
        <v>--</v>
      </c>
      <c r="AO15" s="15"/>
      <c r="AP15" s="12" t="str">
        <f aca="false">IF(COUNTIF(npass_erd,$E15),"NP", IF(COUNTIF(nap_erd,$E15),"NA", IF(COUNTIF(var_erd,$E15),"V","")))</f>
        <v/>
      </c>
      <c r="AQ15" s="14" t="str">
        <f aca="false">IF(COUNTIF(out_erd,E15),"X","")</f>
        <v>X</v>
      </c>
      <c r="AR15" s="14" t="str">
        <f aca="false">IF(COUNTIF(map_rel_erd,$E15),"M", IF(COUNTIF(nap_rel_erd,$E15),"NA", IF(COUNTIF(var_rel_erd,$E15),"V","")))</f>
        <v/>
      </c>
      <c r="AS15" s="13" t="str">
        <f aca="false">IF(AND(AP15&lt;&gt;"",AQ15="x"),"lit-kegg", IF(AND(AR15&lt;&gt;"",AQ15="x"),"rel-kegg", IF(AP15&lt;&gt;"","lit", IF(AR15&lt;&gt;"","rel", IF(AQ15="x","kegg","--")))))</f>
        <v>kegg</v>
      </c>
      <c r="AT15" s="15"/>
      <c r="AU15" s="12" t="str">
        <f aca="false">IF(COUNTIF(knap_gc,$E15),"K", IF(COUNTIF(npass_gc,$E15),"NP", IF(COUNTIF(imppat_gc,$E15),"I", IF(COUNTIF(duke_gc,$E15),"D", IF(COUNTIF(nap_gc,$E15),"NA", IF(COUNTIF(var_gc,$E15),"V",""))))) )</f>
        <v/>
      </c>
      <c r="AV15" s="14" t="str">
        <f aca="false">IF(COUNTIF(out_gc,E15),"X","")</f>
        <v/>
      </c>
      <c r="AW15" s="14" t="str">
        <f aca="false">IF(COUNTIF(knap_rel_gc,$E15),"K", IF(COUNTIF(nap_rel_gc,$E15),"NA", IF(COUNTIF(var_rel_gc,$E15),"V","")))</f>
        <v/>
      </c>
      <c r="AX15" s="13" t="str">
        <f aca="false">IF(AND(AU15&lt;&gt;"",AV15="x"),"lit-kegg", IF(AND(AW15&lt;&gt;"",AV15="x"),"rel-kegg", IF(AU15&lt;&gt;"","lit", IF(AW15&lt;&gt;"","rel", IF(AV15="x","kegg","--")))))</f>
        <v>--</v>
      </c>
      <c r="AY15" s="15"/>
      <c r="AZ15" s="12" t="str">
        <f aca="false">IF(COUNTIF(knap_gen,$E15),"K", IF(COUNTIF(npass_gen,$E15),"NP", IF(COUNTIF(imppat_gen,$E15),"I", IF(COUNTIF(duke_gen,$E15),"D", IF(COUNTIF(nap_gen,$E15),"NA", IF(COUNTIF(var_gen,$E15),"V",""))))))</f>
        <v/>
      </c>
      <c r="BA15" s="14" t="str">
        <f aca="false">IF(COUNTIF(out_gen,E15),"X","")</f>
        <v/>
      </c>
      <c r="BB15" s="14" t="str">
        <f aca="false">IF(COUNTIF(knap_rel_gen,$E15),"K", IF(COUNTIF(imppat_rel_gen,$E15),"I", IF(COUNTIF(duke_rel_gen,$E15),"D", IF(COUNTIF(nap_rel_gen,$E15),"NA", IF(COUNTIF(var_rel_gen,$E15),"V","")))))</f>
        <v/>
      </c>
      <c r="BC15" s="13" t="str">
        <f aca="false">IF(AND(AZ15&lt;&gt;"",BA15="x"),"lit-kegg", IF(AND(BB15&lt;&gt;"",BA15="x"),"rel-kegg", IF(AZ15&lt;&gt;"","lit", IF(BB15&lt;&gt;"","rel", IF(BA15="x","kegg","--")))))</f>
        <v>--</v>
      </c>
      <c r="BD15" s="15"/>
      <c r="BE15" s="12" t="str">
        <f aca="false">IF(COUNTIF(knap_hcc,$E15),"K", IF(COUNTIF(npass_hcc,$E15),"NP", IF(COUNTIF(duke_hcc,$E15),"D", IF(COUNTIF(var_hcc,$E15),"V", ""))))</f>
        <v/>
      </c>
      <c r="BF15" s="14" t="str">
        <f aca="false">IF(COUNTIF(hcc_out,E15),"X","")</f>
        <v>X</v>
      </c>
      <c r="BG15" s="14" t="str">
        <f aca="false">IF(COUNTIF(var_rel_hcc,$E15),"V","")</f>
        <v/>
      </c>
      <c r="BH15" s="13" t="str">
        <f aca="false">IF(AND(BE15&lt;&gt;"",BF15="x"),"lit-kegg", IF(AND(BG15&lt;&gt;"",BF15="x"),"rel-kegg", IF(BE15&lt;&gt;"","lit", IF(BG15&lt;&gt;"","rel", IF(BF15="x","kegg","--")))))</f>
        <v>kegg</v>
      </c>
      <c r="BI15" s="15"/>
      <c r="BJ15" s="12" t="str">
        <f aca="false">IF(COUNTIF(usda_kmp,$E15),"U", IF(COUNTIF(knap_kmp,$E15),"K", IF(COUNTIF(npass_kmp,$E15),"NP", IF(COUNTIF(map_kmp,$E15),"M", IF(COUNTIF(imppat_kmp,$E15),"I", IF(COUNTIF(duke_kmp,$E15),"D", IF(COUNTIF(nap_kmp,$E15),"NA", IF(COUNTIF(var_kmp,$E15),"V",""))))))))</f>
        <v>U</v>
      </c>
      <c r="BK15" s="14" t="str">
        <f aca="false">IF(COUNTIF(out_kmp,E15),"X","")</f>
        <v>X</v>
      </c>
      <c r="BL15" s="12" t="str">
        <f aca="false">IF(COUNTIF(knap_rel_kmp,$E15),"K", IF(COUNTIF(npass_rel_kmp,$E15),"NP", IF(COUNTIF(imppat_rel_kmp,$E15),"I", IF(COUNTIF(duke_kmp,$E15),"D", IF(COUNTIF(nap_rel_kmp,$E15),"NA", IF(COUNTIF(var_rel_kmp,$E15),"V",""))))))</f>
        <v>K</v>
      </c>
      <c r="BM15" s="13" t="str">
        <f aca="false">IF(AND(BJ15&lt;&gt;"",BK15="x"),"lit-kegg", IF(AND(BL15&lt;&gt;"",BK15="x"),"rel-kegg", IF(BJ15&lt;&gt;"","lit", IF(BL15&lt;&gt;"","rel", IF(BK15="x","kegg","--")))))</f>
        <v>lit-kegg</v>
      </c>
      <c r="BN15" s="15"/>
      <c r="BO15" s="12" t="str">
        <f aca="false">IF(COUNTIF(usda_lu2,$E15),"U", IF(COUNTIF(knap_lu2,$E15),"K", IF(COUNTIF(npass_lu2,$E15),"NP", IF(COUNTIF(map_lu2,$E15),"M", IF(COUNTIF(imppat_lu2,$E15),"I", IF(COUNTIF(duke_lu2,$E15),"D", IF(COUNTIF(nap_lu2,$E15),"NA", IF(COUNTIF(var_lu2,$E15),"V",""))))))))</f>
        <v>U</v>
      </c>
      <c r="BP15" s="14" t="str">
        <f aca="false">IF(COUNTIF(out_lu2,E15),"X","")</f>
        <v/>
      </c>
      <c r="BQ15" s="12" t="str">
        <f aca="false">IF(COUNTIF(knap_rel_lu2,$E15),"K", IF(COUNTIF(npass_rel_lu2,$E15),"NP", IF(COUNTIF(imppat_lu2,$E15),"I", IF(COUNTIF(impaat_rel_lu2,$E15),"I", IF(COUNTIF(duke_rel_lu2,$E15),"D", IF(COUNTIF(nap_rel_lu2,$E15),"NA", IF(COUNTIF(var_rel_lu2,$E15),"V",""))))) ))</f>
        <v/>
      </c>
      <c r="BR15" s="13" t="str">
        <f aca="false">IF(AND(BO15&lt;&gt;"",BP15="x"),"lit-kegg", IF(AND(BQ15&lt;&gt;"",BP15="x"),"rel-kegg", IF(BO15&lt;&gt;"","lit", IF(BQ15&lt;&gt;"","rel", IF(BP15="x","kegg","--")))))</f>
        <v>lit</v>
      </c>
      <c r="BS15" s="15"/>
      <c r="BT15" s="12" t="str">
        <f aca="false">IF(COUNTIF(usda_myc,$E15),"U", IF(COUNTIF(knap_myc,$E15),"K", IF(COUNTIF(npass_myc,$E15),"NP", IF(COUNTIF(map_myc,$E15),"M", IF(COUNTIF(imppat_myc,$E15),"I", IF(COUNTIF(nap_myc,$E15),"NA", IF(COUNTIF(duke_myc,$E15),"D", IF(COUNTIF(var_myc,$E15),"V",""))))))))</f>
        <v>U</v>
      </c>
      <c r="BU15" s="14" t="str">
        <f aca="false">IF(COUNTIF(out_myc,E15),"X","")</f>
        <v/>
      </c>
      <c r="BV15" s="12" t="str">
        <f aca="false">IF(COUNTIF(npass_rel_myc,$E15),"NP", IF(COUNTIF(imppat_rel_myc,$E15),"I", IF(COUNTIF(nap_rel_myc,$E15),"NA", IF(COUNTIF(var_rel_myc,$E15),"V",""))))</f>
        <v/>
      </c>
      <c r="BW15" s="13" t="str">
        <f aca="false">IF(AND(BT15&lt;&gt;"",BU15="x"),"lit-kegg", IF(AND(BV15&lt;&gt;"",BU15="x"),"rel-kegg", IF(BT15&lt;&gt;"","lit", IF(BV15&lt;&gt;"","rel", IF(BU15="x","kegg","--")))))</f>
        <v>lit</v>
      </c>
      <c r="BX15" s="15"/>
      <c r="BY15" s="12" t="str">
        <f aca="false">IF(COUNTIF(usda_nar,$E15),"U", IF(COUNTIF(knap_nar,$E15),"K", IF(COUNTIF(npass_nar,$E15),"NP", IF(COUNTIF(imppat_nar,$E15),"I", IF(COUNTIF(duke_nar,$E15),"D", IF(COUNTIF(nap_nar,$E15),"NA", IF(COUNTIF(var_nar,$E15),"V", "")))))))</f>
        <v>V</v>
      </c>
      <c r="BZ15" s="14" t="str">
        <f aca="false">IF(COUNTIF(out_nar,E15),"X","")</f>
        <v>X</v>
      </c>
      <c r="CA15" s="16" t="str">
        <f aca="false">IF(COUNTIF(knap_rel_nar,$E15),"K", IF(COUNTIF(npass_rel_nar,$E15),"NP", IF(COUNTIF(imppat_rel_nar,$E15),"I", IF(COUNTIF(duke_rel_nar,$E15),"D", IF(COUNTIF(nap_rel_nar,$E15),"NA", IF(COUNTIF(var_rel_nar,$E15),"V",""))))))</f>
        <v/>
      </c>
      <c r="CB15" s="13" t="str">
        <f aca="false">IF(AND(BY15&lt;&gt;"",BZ15="x"),"lit-kegg", IF(AND(CA15&lt;&gt;"",BZ15="x"),"rel-kegg", IF(BY15&lt;&gt;"","lit", IF(CA15&lt;&gt;"","rel", IF(BZ15="x","kegg","--")))))</f>
        <v>lit-kegg</v>
      </c>
      <c r="CC15" s="15"/>
      <c r="CD15" s="17" t="str">
        <f aca="false">IF(COUNTIF(usda_que,$E15),"U", IF(COUNTIF(knap_que,$E15),"K", IF(COUNTIF(npass_que,$E15),"NP", IF(COUNTIF(map_que,$E15),"M", IF(COUNTIF(imppat_que,$E15),"I", IF(COUNTIF(duke_que,$E15),"D", IF(COUNTIF(nap_que,$E15),"NA", IF(COUNTIF(var_que,$E15),"V",""))))) )))</f>
        <v>U</v>
      </c>
      <c r="CE15" s="14" t="str">
        <f aca="false">IF(COUNTIF(out_que,E15),"X","")</f>
        <v>X</v>
      </c>
      <c r="CF15" s="12" t="str">
        <f aca="false">IF(COUNTIF(knap_rel_que,$E15),"K", IF(COUNTIF(npass_rel_que,$E15),"NP", IF(COUNTIF(imppat_rel_que,$E15),"I", IF(COUNTIF(duke_rel_que,$E15),"D", IF(COUNTIF(nap_rel_que,$E15),"NP", IF(COUNTIF(var_rel_que,$E15),"V",""))))) )</f>
        <v>K</v>
      </c>
      <c r="CG15" s="13" t="str">
        <f aca="false">IF(AND(CD15&lt;&gt;"",CE15="x"),"lit-kegg", IF(AND(CF15&lt;&gt;"",CE15="x"),"rel-kegg", IF(CD15&lt;&gt;"","lit", IF(CF15&lt;&gt;"","rel", IF(CE15="x","kegg","--")))))</f>
        <v>lit-kegg</v>
      </c>
      <c r="CH15" s="15"/>
      <c r="CI15" s="18"/>
      <c r="CJ15" s="10"/>
      <c r="CK15" s="10" t="s">
        <v>112</v>
      </c>
      <c r="CL15" s="19"/>
      <c r="CM15" s="10"/>
      <c r="CN15" s="10"/>
      <c r="CO15" s="10"/>
    </row>
    <row r="16" customFormat="false" ht="13.8" hidden="false" customHeight="false" outlineLevel="0" collapsed="false">
      <c r="A16" s="9" t="n">
        <v>28</v>
      </c>
      <c r="B16" s="10" t="s">
        <v>83</v>
      </c>
      <c r="C16" s="10" t="s">
        <v>89</v>
      </c>
      <c r="D16" s="10" t="s">
        <v>115</v>
      </c>
      <c r="E16" s="11" t="s">
        <v>116</v>
      </c>
      <c r="F16" s="12" t="str">
        <f aca="false">IF(COUNTIF(usda_agi,$E16),"U", IF(COUNTIF(knap_agi,$E16),"K", IF(COUNTIF(npass_agi,$E16),"NP", IF(COUNTIF(map_agi,$E16),"M", IF(COUNTIF(imppat_agi,$E16),"I", IF(COUNTIF(duke_agi,$E16),"D", IF(COUNTIF(nap_agi,$E16),"NA", IF(COUNTIF(var_agi,$E16),"V", ""))))))) )</f>
        <v>V</v>
      </c>
      <c r="G16" s="12" t="str">
        <f aca="false">IF(COUNTIF(out_agi,E16),"X","")</f>
        <v>X</v>
      </c>
      <c r="H16" s="12" t="str">
        <f aca="false">IF(COUNTIF(knap_rel_agi,$E16),"K", IF(COUNTIF(duke_rel_agi,$E16),"D", IF(COUNTIF(nap_rel_agi,$E16),"NA", IF(COUNTIF(var_rel_agi,$E16),"V",""))))</f>
        <v/>
      </c>
      <c r="I16" s="13" t="str">
        <f aca="false">IF(AND(F16&lt;&gt;"",G16="x"),"lit-kegg", IF(AND(H16&lt;&gt;"",G16="x"),"rel-kegg", IF(F16&lt;&gt;"","lit", IF(H16&lt;&gt;"","rel", IF(G16="x","kegg","--")))))</f>
        <v>lit-kegg</v>
      </c>
      <c r="J16" s="12" t="str">
        <f aca="false">IF(COUNTIF(npass_bun,$E16),"NP", IF(COUNTIF(nap_bun,$E16),"NA", IF(COUNTIF(var_bun,$E16),"V","")))</f>
        <v/>
      </c>
      <c r="K16" s="14" t="str">
        <f aca="false">IF(COUNTIF(out_bun,E16),"X","")</f>
        <v>X</v>
      </c>
      <c r="L16" s="12" t="str">
        <f aca="false">IF(COUNTIF(nap_rel_bun,$E16),"NA", IF(COUNTIF(var_rel_bun,$E16),"V",""))</f>
        <v/>
      </c>
      <c r="M16" s="13" t="str">
        <f aca="false">IF(AND(J16&lt;&gt;"",K16="x"),"lit-kegg", IF(AND(L16&lt;&gt;"",K16="x"),"rel-kegg", IF(J16&lt;&gt;"","lit", IF(L16&lt;&gt;"","rel", IF(K16="x","kegg","--")))))</f>
        <v>kegg</v>
      </c>
      <c r="N16" s="12" t="str">
        <f aca="false">IF(COUNTIF(usda_kxn,$E16),"U", IF(COUNTIF(knap_kxn,$E16),"K", IF(COUNTIF(npass_kxn,$E16),"NP", IF(COUNTIF(map_kxn,$E16),"M", IF(COUNTIF(duke_kxn,$E16),"D", IF(COUNTIF(nap_kxn,$E16),"NA", IF(COUNTIF(var_kxn,$E16),"V","")))))))</f>
        <v/>
      </c>
      <c r="O16" s="14" t="str">
        <f aca="false">IF(COUNTIF(out_kxn,E16),"X","")</f>
        <v/>
      </c>
      <c r="P16" s="12" t="str">
        <f aca="false">IF(COUNTIF(knap_rel_kxn,$E16),"K", IF(COUNTIF(npass_rel_kxn,$E16),"NP", IF(COUNTIF(duke_rel_kxn,$E16),"D", IF(COUNTIF(nap_rel_kxn,$E16),"NA", IF(COUNTIF(var_rel_kxn,$E16),"V","")))))</f>
        <v/>
      </c>
      <c r="Q16" s="13" t="str">
        <f aca="false">IF(AND(N16&lt;&gt;"",O16="x"),"lit-kegg", IF(AND(P16&lt;&gt;"",O16="x"),"rel-kegg", IF(N16&lt;&gt;"","lit", IF(P16&lt;&gt;"","rel", IF(O16="x","kegg","--")))))</f>
        <v>--</v>
      </c>
      <c r="R16" s="12" t="str">
        <f aca="false">IF(COUNTIF(usda_hwb,$E16),"U", IF(COUNTIF(knap_hwb,$E16),"K", IF(COUNTIF(npass_hwb,$E16),"NP", IF(COUNTIF(map_hwb,$E16),"M", IF(COUNTIF(imppat_hwb,$E16),"I", IF(COUNTIF(duke_hwb,$E16),"D", IF(COUNTIF(nap_hwb,$E16),"NA", IF(COUNTIF(var_hwb,$E16),"V",""))))) )))</f>
        <v/>
      </c>
      <c r="S16" s="14" t="str">
        <f aca="false">IF(COUNTIF(out_hwb,E16),"X","")</f>
        <v/>
      </c>
      <c r="T16" s="14" t="str">
        <f aca="false">IF(COUNTIF(knap_rel_hwb,$E16),"K", IF(COUNTIF(npass_rel_hwb,$E16),"NP", IF(COUNTIF(map_rel_hwb,$E16),"M", IF(COUNTIF(imppat_rel_hwb,$E16),"I", IF(COUNTIF(duke_rel_hwb,$E16),"D", IF(COUNTIF(nap_rel_hwb,$E16),"NA", IF(COUNTIF(var_rel_hwb,$E16),"V",""))))) ))</f>
        <v/>
      </c>
      <c r="U16" s="13" t="str">
        <f aca="false">IF(AND(R16&lt;&gt;"",S16="x"),"lit-kegg", IF(AND(T16&lt;&gt;"",S16="x"),"rel-kegg", IF(R16&lt;&gt;"","lit", IF(T16&lt;&gt;"","rel", IF(S16="x","kegg","--")))))</f>
        <v>--</v>
      </c>
      <c r="V16" s="12" t="str">
        <f aca="false">IF(COUNTIF(usda_ec,$E16),"U", IF(COUNTIF(knap_ec,$E16),"K", IF(COUNTIF(npass_ec,$E16),"NP", IF(COUNTIF(map_ec,$E16),"M", IF(COUNTIF(imppat_ec,$E16),"I", IF(COUNTIF(duke_ec,$E16),"D", IF(COUNTIF(nap_ec,$E16),"NA", IF(COUNTIF(var_ec,$E16),"V",""))))))))</f>
        <v/>
      </c>
      <c r="W16" s="14" t="str">
        <f aca="false">IF(COUNTIF(out_ec,E16),"X","")</f>
        <v/>
      </c>
      <c r="X16" s="14" t="str">
        <f aca="false">IF(COUNTIF(usda_rel_ec,$E16),"U", IF(COUNTIF(knap_rel_ec,$E16),"K", IF(COUNTIF(npass_rel_ec,$E16),"NP", IF(COUNTIF(map_rel_ec,$E16),"M", IF(COUNTIF(imppat_rel_ec,$E16),"I", IF(COUNTIF(nap_rel_ec,$E16),"NA", IF(COUNTIF(var_rel_ec,$E16),"V","")))))))</f>
        <v/>
      </c>
      <c r="Y16" s="13" t="str">
        <f aca="false">IF(AND(V16&lt;&gt;"",W16="x"),"lit-kegg", IF(AND(X16&lt;&gt;"",W16="x"),"rel-kegg", IF(V16&lt;&gt;"","lit", IF(X16&lt;&gt;"","rel", IF(W16="x","kegg","--")))))</f>
        <v>--</v>
      </c>
      <c r="Z16" s="12" t="str">
        <f aca="false">IF(COUNTIF(usda_ecg,$E16),"U", IF(COUNTIF(npass_ecg,$E16),"NP", IF(COUNTIF(map_ecg,$E16),"M", IF(COUNTIF(imppat_ecg,$E16),"I", IF(COUNTIF(duke_ecg,$E16),"D", IF(COUNTIF(var_ecg,$E16),"V",""))))))</f>
        <v/>
      </c>
      <c r="AA16" s="12"/>
      <c r="AB16" s="15"/>
      <c r="AC16" s="12" t="str">
        <f aca="false">IF(COUNTIF(usda_egt,$E16),"U", IF(COUNTIF(map_egt,$E16),"M", IF(COUNTIF(duke_egt,$E16),"D", IF(COUNTIF(nap_egt,$E16),"NA", IF(COUNTIF(var_egt,$E16),"V","")))))</f>
        <v/>
      </c>
      <c r="AD16" s="14" t="str">
        <f aca="false">IF(COUNTIF(out_egt,E16),"X","")</f>
        <v/>
      </c>
      <c r="AE16" s="14" t="str">
        <f aca="false">IF(COUNTIF(usda_rel_egt,$E16),"U", IF(COUNTIF(knap_rel_egt,$E16),"K", IF(COUNTIF(npass_rel_egt,$E16),"NP", IF(COUNTIF(map_rel_egt,$E16),"M", IF(COUNTIF(var_rel_egt,$E16),"V","")))) )</f>
        <v/>
      </c>
      <c r="AF16" s="13" t="str">
        <f aca="false">IF(AND(AC16&lt;&gt;"",AD16="x"),"lit-kegg", IF(AND(AE16&lt;&gt;"",AD16="x"),"rel-kegg", IF(AC16&lt;&gt;"","lit", IF(AE16&lt;&gt;"","rel", IF(AD16="x","kegg","--")))))</f>
        <v>--</v>
      </c>
      <c r="AG16" s="15"/>
      <c r="AH16" s="12" t="str">
        <f aca="false">IF(COUNTIF(usda_egcg,$E16),"U", IF(COUNTIF(knap_egcg,$E16),"K", IF(COUNTIF(npass_egcg,$E16),"NP", IF(COUNTIF(map_egcg,$E16),"M", IF(COUNTIF(var_ecg,$E16),"V","")))))</f>
        <v/>
      </c>
      <c r="AI16" s="12"/>
      <c r="AJ16" s="15"/>
      <c r="AK16" s="12" t="str">
        <f aca="false">IF(COUNTIF(npass_erc,$E16),"NP", IF(COUNTIF(nap_erc,$E16),"NA", IF(COUNTIF(var_erc,$E16),"V","")))</f>
        <v/>
      </c>
      <c r="AL16" s="14"/>
      <c r="AM16" s="14" t="str">
        <f aca="false">IF(COUNTIF(nap_rel_erc,$E16),"NA", IF(COUNTIF(var_rel_erc,$E16),"V",""))</f>
        <v/>
      </c>
      <c r="AN16" s="13" t="str">
        <f aca="false">IF(AND(AK16&lt;&gt;"",AL16="x"),"lit-kegg", IF(AND(AM16&lt;&gt;"",AL16="x"),"rel-kegg", IF(AK16&lt;&gt;"","lit", IF(AM16&lt;&gt;"","rel", IF(AL16="x","kegg","--")))))</f>
        <v>--</v>
      </c>
      <c r="AO16" s="15"/>
      <c r="AP16" s="12" t="str">
        <f aca="false">IF(COUNTIF(npass_erd,$E16),"NP", IF(COUNTIF(nap_erd,$E16),"NA", IF(COUNTIF(var_erd,$E16),"V","")))</f>
        <v/>
      </c>
      <c r="AQ16" s="14" t="str">
        <f aca="false">IF(COUNTIF(out_erd,E16),"X","")</f>
        <v>X</v>
      </c>
      <c r="AR16" s="14" t="str">
        <f aca="false">IF(COUNTIF(map_rel_erd,$E16),"M", IF(COUNTIF(nap_rel_erd,$E16),"NA", IF(COUNTIF(var_rel_erd,$E16),"V","")))</f>
        <v/>
      </c>
      <c r="AS16" s="13" t="str">
        <f aca="false">IF(AND(AP16&lt;&gt;"",AQ16="x"),"lit-kegg", IF(AND(AR16&lt;&gt;"",AQ16="x"),"rel-kegg", IF(AP16&lt;&gt;"","lit", IF(AR16&lt;&gt;"","rel", IF(AQ16="x","kegg","--")))))</f>
        <v>kegg</v>
      </c>
      <c r="AT16" s="15"/>
      <c r="AU16" s="12" t="str">
        <f aca="false">IF(COUNTIF(knap_gc,$E16),"K", IF(COUNTIF(npass_gc,$E16),"NP", IF(COUNTIF(imppat_gc,$E16),"I", IF(COUNTIF(duke_gc,$E16),"D", IF(COUNTIF(nap_gc,$E16),"NA", IF(COUNTIF(var_gc,$E16),"V",""))))) )</f>
        <v/>
      </c>
      <c r="AV16" s="14" t="str">
        <f aca="false">IF(COUNTIF(out_gc,E16),"X","")</f>
        <v/>
      </c>
      <c r="AW16" s="14" t="str">
        <f aca="false">IF(COUNTIF(knap_rel_gc,$E16),"K", IF(COUNTIF(nap_rel_gc,$E16),"NA", IF(COUNTIF(var_rel_gc,$E16),"V","")))</f>
        <v/>
      </c>
      <c r="AX16" s="13" t="str">
        <f aca="false">IF(AND(AU16&lt;&gt;"",AV16="x"),"lit-kegg", IF(AND(AW16&lt;&gt;"",AV16="x"),"rel-kegg", IF(AU16&lt;&gt;"","lit", IF(AW16&lt;&gt;"","rel", IF(AV16="x","kegg","--")))))</f>
        <v>--</v>
      </c>
      <c r="AY16" s="15"/>
      <c r="AZ16" s="12" t="str">
        <f aca="false">IF(COUNTIF(knap_gen,$E16),"K", IF(COUNTIF(npass_gen,$E16),"NP", IF(COUNTIF(imppat_gen,$E16),"I", IF(COUNTIF(duke_gen,$E16),"D", IF(COUNTIF(nap_gen,$E16),"NA", IF(COUNTIF(var_gen,$E16),"V",""))))))</f>
        <v>K</v>
      </c>
      <c r="BA16" s="14" t="str">
        <f aca="false">IF(COUNTIF(out_gen,E16),"X","")</f>
        <v>X</v>
      </c>
      <c r="BB16" s="14" t="str">
        <f aca="false">IF(COUNTIF(knap_rel_gen,$E16),"K", IF(COUNTIF(imppat_rel_gen,$E16),"I", IF(COUNTIF(duke_rel_gen,$E16),"D", IF(COUNTIF(nap_rel_gen,$E16),"NA", IF(COUNTIF(var_rel_gen,$E16),"V","")))))</f>
        <v>I</v>
      </c>
      <c r="BC16" s="13" t="str">
        <f aca="false">IF(AND(AZ16&lt;&gt;"",BA16="x"),"lit-kegg", IF(AND(BB16&lt;&gt;"",BA16="x"),"rel-kegg", IF(AZ16&lt;&gt;"","lit", IF(BB16&lt;&gt;"","rel", IF(BA16="x","kegg","--")))))</f>
        <v>lit-kegg</v>
      </c>
      <c r="BD16" s="15"/>
      <c r="BE16" s="12" t="str">
        <f aca="false">IF(COUNTIF(knap_hcc,$E16),"K", IF(COUNTIF(npass_hcc,$E16),"NP", IF(COUNTIF(duke_hcc,$E16),"D", IF(COUNTIF(var_hcc,$E16),"V", ""))))</f>
        <v/>
      </c>
      <c r="BF16" s="14" t="str">
        <f aca="false">IF(COUNTIF(hcc_out,E16),"X","")</f>
        <v>X</v>
      </c>
      <c r="BG16" s="14" t="str">
        <f aca="false">IF(COUNTIF(var_rel_hcc,$E16),"V","")</f>
        <v/>
      </c>
      <c r="BH16" s="13" t="str">
        <f aca="false">IF(AND(BE16&lt;&gt;"",BF16="x"),"lit-kegg", IF(AND(BG16&lt;&gt;"",BF16="x"),"rel-kegg", IF(BE16&lt;&gt;"","lit", IF(BG16&lt;&gt;"","rel", IF(BF16="x","kegg","--")))))</f>
        <v>kegg</v>
      </c>
      <c r="BI16" s="15"/>
      <c r="BJ16" s="12" t="str">
        <f aca="false">IF(COUNTIF(usda_kmp,$E16),"U", IF(COUNTIF(knap_kmp,$E16),"K", IF(COUNTIF(npass_kmp,$E16),"NP", IF(COUNTIF(map_kmp,$E16),"M", IF(COUNTIF(imppat_kmp,$E16),"I", IF(COUNTIF(duke_kmp,$E16),"D", IF(COUNTIF(nap_kmp,$E16),"NA", IF(COUNTIF(var_kmp,$E16),"V",""))))))))</f>
        <v/>
      </c>
      <c r="BK16" s="14" t="str">
        <f aca="false">IF(COUNTIF(out_kmp,E16),"X","")</f>
        <v/>
      </c>
      <c r="BL16" s="12" t="str">
        <f aca="false">IF(COUNTIF(knap_rel_kmp,$E16),"K", IF(COUNTIF(npass_rel_kmp,$E16),"NP", IF(COUNTIF(imppat_rel_kmp,$E16),"I", IF(COUNTIF(duke_kmp,$E16),"D", IF(COUNTIF(nap_rel_kmp,$E16),"NA", IF(COUNTIF(var_rel_kmp,$E16),"V",""))))))</f>
        <v/>
      </c>
      <c r="BM16" s="13" t="str">
        <f aca="false">IF(AND(BJ16&lt;&gt;"",BK16="x"),"lit-kegg", IF(AND(BL16&lt;&gt;"",BK16="x"),"rel-kegg", IF(BJ16&lt;&gt;"","lit", IF(BL16&lt;&gt;"","rel", IF(BK16="x","kegg","--")))))</f>
        <v>--</v>
      </c>
      <c r="BN16" s="15"/>
      <c r="BO16" s="12" t="str">
        <f aca="false">IF(COUNTIF(usda_lu2,$E16),"U", IF(COUNTIF(knap_lu2,$E16),"K", IF(COUNTIF(npass_lu2,$E16),"NP", IF(COUNTIF(map_lu2,$E16),"M", IF(COUNTIF(imppat_lu2,$E16),"I", IF(COUNTIF(duke_lu2,$E16),"D", IF(COUNTIF(nap_lu2,$E16),"NA", IF(COUNTIF(var_lu2,$E16),"V",""))))))))</f>
        <v>V</v>
      </c>
      <c r="BP16" s="14" t="str">
        <f aca="false">IF(COUNTIF(out_lu2,E16),"X","")</f>
        <v>X</v>
      </c>
      <c r="BQ16" s="12" t="str">
        <f aca="false">IF(COUNTIF(knap_rel_lu2,$E16),"K", IF(COUNTIF(npass_rel_lu2,$E16),"NP", IF(COUNTIF(imppat_lu2,$E16),"I", IF(COUNTIF(impaat_rel_lu2,$E16),"I", IF(COUNTIF(duke_rel_lu2,$E16),"D", IF(COUNTIF(nap_rel_lu2,$E16),"NA", IF(COUNTIF(var_rel_lu2,$E16),"V",""))))) ))</f>
        <v/>
      </c>
      <c r="BR16" s="13" t="str">
        <f aca="false">IF(AND(BO16&lt;&gt;"",BP16="x"),"lit-kegg", IF(AND(BQ16&lt;&gt;"",BP16="x"),"rel-kegg", IF(BO16&lt;&gt;"","lit", IF(BQ16&lt;&gt;"","rel", IF(BP16="x","kegg","--")))))</f>
        <v>lit-kegg</v>
      </c>
      <c r="BS16" s="15"/>
      <c r="BT16" s="12" t="str">
        <f aca="false">IF(COUNTIF(usda_myc,$E16),"U", IF(COUNTIF(knap_myc,$E16),"K", IF(COUNTIF(npass_myc,$E16),"NP", IF(COUNTIF(map_myc,$E16),"M", IF(COUNTIF(imppat_myc,$E16),"I", IF(COUNTIF(nap_myc,$E16),"NA", IF(COUNTIF(duke_myc,$E16),"D", IF(COUNTIF(var_myc,$E16),"V",""))))))))</f>
        <v/>
      </c>
      <c r="BU16" s="14" t="str">
        <f aca="false">IF(COUNTIF(out_myc,E16),"X","")</f>
        <v/>
      </c>
      <c r="BV16" s="12" t="str">
        <f aca="false">IF(COUNTIF(npass_rel_myc,$E16),"NP", IF(COUNTIF(imppat_rel_myc,$E16),"I", IF(COUNTIF(nap_rel_myc,$E16),"NA", IF(COUNTIF(var_rel_myc,$E16),"V",""))))</f>
        <v/>
      </c>
      <c r="BW16" s="13" t="str">
        <f aca="false">IF(AND(BT16&lt;&gt;"",BU16="x"),"lit-kegg", IF(AND(BV16&lt;&gt;"",BU16="x"),"rel-kegg", IF(BT16&lt;&gt;"","lit", IF(BV16&lt;&gt;"","rel", IF(BU16="x","kegg","--")))))</f>
        <v>--</v>
      </c>
      <c r="BX16" s="15"/>
      <c r="BY16" s="12" t="str">
        <f aca="false">IF(COUNTIF(usda_nar,$E16),"U", IF(COUNTIF(knap_nar,$E16),"K", IF(COUNTIF(npass_nar,$E16),"NP", IF(COUNTIF(imppat_nar,$E16),"I", IF(COUNTIF(duke_nar,$E16),"D", IF(COUNTIF(nap_nar,$E16),"NA", IF(COUNTIF(var_nar,$E16),"V", "")))))))</f>
        <v>V</v>
      </c>
      <c r="BZ16" s="14" t="str">
        <f aca="false">IF(COUNTIF(out_nar,E16),"X","")</f>
        <v>X</v>
      </c>
      <c r="CA16" s="16" t="str">
        <f aca="false">IF(COUNTIF(knap_rel_nar,$E16),"K", IF(COUNTIF(npass_rel_nar,$E16),"NP", IF(COUNTIF(imppat_rel_nar,$E16),"I", IF(COUNTIF(duke_rel_nar,$E16),"D", IF(COUNTIF(nap_rel_nar,$E16),"NA", IF(COUNTIF(var_rel_nar,$E16),"V",""))))))</f>
        <v/>
      </c>
      <c r="CB16" s="13" t="str">
        <f aca="false">IF(AND(BY16&lt;&gt;"",BZ16="x"),"lit-kegg", IF(AND(CA16&lt;&gt;"",BZ16="x"),"rel-kegg", IF(BY16&lt;&gt;"","lit", IF(CA16&lt;&gt;"","rel", IF(BZ16="x","kegg","--")))))</f>
        <v>lit-kegg</v>
      </c>
      <c r="CC16" s="15"/>
      <c r="CD16" s="17" t="str">
        <f aca="false">IF(COUNTIF(usda_que,$E16),"U", IF(COUNTIF(knap_que,$E16),"K", IF(COUNTIF(npass_que,$E16),"NP", IF(COUNTIF(map_que,$E16),"M", IF(COUNTIF(imppat_que,$E16),"I", IF(COUNTIF(duke_que,$E16),"D", IF(COUNTIF(nap_que,$E16),"NA", IF(COUNTIF(var_que,$E16),"V",""))))) )))</f>
        <v>V</v>
      </c>
      <c r="CE16" s="14" t="str">
        <f aca="false">IF(COUNTIF(out_que,E16),"X","")</f>
        <v/>
      </c>
      <c r="CF16" s="12" t="str">
        <f aca="false">IF(COUNTIF(knap_rel_que,$E16),"K", IF(COUNTIF(npass_rel_que,$E16),"NP", IF(COUNTIF(imppat_rel_que,$E16),"I", IF(COUNTIF(duke_rel_que,$E16),"D", IF(COUNTIF(nap_rel_que,$E16),"NP", IF(COUNTIF(var_rel_que,$E16),"V",""))))) )</f>
        <v>K</v>
      </c>
      <c r="CG16" s="13" t="str">
        <f aca="false">IF(AND(CD16&lt;&gt;"",CE16="x"),"lit-kegg", IF(AND(CF16&lt;&gt;"",CE16="x"),"rel-kegg", IF(CD16&lt;&gt;"","lit", IF(CF16&lt;&gt;"","rel", IF(CE16="x","kegg","--")))))</f>
        <v>lit</v>
      </c>
      <c r="CH16" s="15"/>
      <c r="CI16" s="18"/>
      <c r="CJ16" s="10"/>
      <c r="CK16" s="10"/>
      <c r="CL16" s="19"/>
      <c r="CM16" s="10"/>
      <c r="CN16" s="10"/>
      <c r="CO16" s="10"/>
    </row>
    <row r="17" customFormat="false" ht="13.8" hidden="false" customHeight="false" outlineLevel="0" collapsed="false">
      <c r="A17" s="9" t="n">
        <v>6</v>
      </c>
      <c r="B17" s="10" t="s">
        <v>83</v>
      </c>
      <c r="C17" s="10" t="s">
        <v>84</v>
      </c>
      <c r="D17" s="9" t="s">
        <v>117</v>
      </c>
      <c r="E17" s="11" t="s">
        <v>118</v>
      </c>
      <c r="F17" s="12" t="str">
        <f aca="false">IF(COUNTIF(usda_agi,$E17),"U", IF(COUNTIF(knap_agi,$E17),"K", IF(COUNTIF(npass_agi,$E17),"NP", IF(COUNTIF(map_agi,$E17),"M", IF(COUNTIF(imppat_agi,$E17),"I", IF(COUNTIF(duke_agi,$E17),"D", IF(COUNTIF(nap_agi,$E17),"NA", IF(COUNTIF(var_agi,$E17),"V", ""))))))) )</f>
        <v/>
      </c>
      <c r="G17" s="12" t="str">
        <f aca="false">IF(COUNTIF(out_agi,E17),"X","")</f>
        <v/>
      </c>
      <c r="H17" s="12" t="str">
        <f aca="false">IF(COUNTIF(knap_rel_agi,$E17),"K", IF(COUNTIF(duke_rel_agi,$E17),"D", IF(COUNTIF(nap_rel_agi,$E17),"NA", IF(COUNTIF(var_rel_agi,$E17),"V",""))))</f>
        <v/>
      </c>
      <c r="I17" s="13" t="str">
        <f aca="false">IF(AND(F17&lt;&gt;"",G17="x"),"lit-kegg", IF(AND(H17&lt;&gt;"",G17="x"),"rel-kegg", IF(F17&lt;&gt;"","lit", IF(H17&lt;&gt;"","rel", IF(G17="x","kegg","--")))))</f>
        <v>--</v>
      </c>
      <c r="J17" s="12" t="str">
        <f aca="false">IF(COUNTIF(npass_bun,$E17),"NP", IF(COUNTIF(nap_bun,$E17),"NA", IF(COUNTIF(var_bun,$E17),"V","")))</f>
        <v/>
      </c>
      <c r="K17" s="14" t="str">
        <f aca="false">IF(COUNTIF(out_bun,E17),"X","")</f>
        <v>X</v>
      </c>
      <c r="L17" s="12" t="str">
        <f aca="false">IF(COUNTIF(nap_rel_bun,$E17),"NA", IF(COUNTIF(var_rel_bun,$E17),"V",""))</f>
        <v/>
      </c>
      <c r="M17" s="13" t="str">
        <f aca="false">IF(AND(J17&lt;&gt;"",K17="x"),"lit-kegg", IF(AND(L17&lt;&gt;"",K17="x"),"rel-kegg", IF(J17&lt;&gt;"","lit", IF(L17&lt;&gt;"","rel", IF(K17="x","kegg","--")))))</f>
        <v>kegg</v>
      </c>
      <c r="N17" s="12" t="str">
        <f aca="false">IF(COUNTIF(usda_kxn,$E17),"U", IF(COUNTIF(knap_kxn,$E17),"K", IF(COUNTIF(npass_kxn,$E17),"NP", IF(COUNTIF(map_kxn,$E17),"M", IF(COUNTIF(duke_kxn,$E17),"D", IF(COUNTIF(nap_kxn,$E17),"NA", IF(COUNTIF(var_kxn,$E17),"V","")))))))</f>
        <v>V</v>
      </c>
      <c r="O17" s="14" t="str">
        <f aca="false">IF(COUNTIF(out_kxn,E17),"X","")</f>
        <v/>
      </c>
      <c r="P17" s="12" t="str">
        <f aca="false">IF(COUNTIF(knap_rel_kxn,$E17),"K", IF(COUNTIF(npass_rel_kxn,$E17),"NP", IF(COUNTIF(duke_rel_kxn,$E17),"D", IF(COUNTIF(nap_rel_kxn,$E17),"NA", IF(COUNTIF(var_rel_kxn,$E17),"V","")))))</f>
        <v/>
      </c>
      <c r="Q17" s="13" t="str">
        <f aca="false">IF(AND(N17&lt;&gt;"",O17="x"),"lit-kegg", IF(AND(P17&lt;&gt;"",O17="x"),"rel-kegg", IF(N17&lt;&gt;"","lit", IF(P17&lt;&gt;"","rel", IF(O17="x","kegg","--")))))</f>
        <v>lit</v>
      </c>
      <c r="R17" s="12" t="str">
        <f aca="false">IF(COUNTIF(usda_hwb,$E17),"U", IF(COUNTIF(knap_hwb,$E17),"K", IF(COUNTIF(npass_hwb,$E17),"NP", IF(COUNTIF(map_hwb,$E17),"M", IF(COUNTIF(imppat_hwb,$E17),"I", IF(COUNTIF(duke_hwb,$E17),"D", IF(COUNTIF(nap_hwb,$E17),"NA", IF(COUNTIF(var_hwb,$E17),"V",""))))) )))</f>
        <v/>
      </c>
      <c r="S17" s="14" t="str">
        <f aca="false">IF(COUNTIF(out_hwb,E17),"X","")</f>
        <v>X</v>
      </c>
      <c r="T17" s="14" t="str">
        <f aca="false">IF(COUNTIF(knap_rel_hwb,$E17),"K", IF(COUNTIF(npass_rel_hwb,$E17),"NP", IF(COUNTIF(map_rel_hwb,$E17),"M", IF(COUNTIF(imppat_rel_hwb,$E17),"I", IF(COUNTIF(duke_rel_hwb,$E17),"D", IF(COUNTIF(nap_rel_hwb,$E17),"NA", IF(COUNTIF(var_rel_hwb,$E17),"V",""))))) ))</f>
        <v/>
      </c>
      <c r="U17" s="13" t="str">
        <f aca="false">IF(AND(R17&lt;&gt;"",S17="x"),"lit-kegg", IF(AND(T17&lt;&gt;"",S17="x"),"rel-kegg", IF(R17&lt;&gt;"","lit", IF(T17&lt;&gt;"","rel", IF(S17="x","kegg","--")))))</f>
        <v>kegg</v>
      </c>
      <c r="V17" s="12" t="str">
        <f aca="false">IF(COUNTIF(usda_ec,$E17),"U", IF(COUNTIF(knap_ec,$E17),"K", IF(COUNTIF(npass_ec,$E17),"NP", IF(COUNTIF(map_ec,$E17),"M", IF(COUNTIF(imppat_ec,$E17),"I", IF(COUNTIF(duke_ec,$E17),"D", IF(COUNTIF(nap_ec,$E17),"NA", IF(COUNTIF(var_ec,$E17),"V",""))))))))</f>
        <v/>
      </c>
      <c r="W17" s="14" t="str">
        <f aca="false">IF(COUNTIF(out_ec,E17),"X","")</f>
        <v>X</v>
      </c>
      <c r="X17" s="14" t="str">
        <f aca="false">IF(COUNTIF(usda_rel_ec,$E17),"U", IF(COUNTIF(knap_rel_ec,$E17),"K", IF(COUNTIF(npass_rel_ec,$E17),"NP", IF(COUNTIF(map_rel_ec,$E17),"M", IF(COUNTIF(imppat_rel_ec,$E17),"I", IF(COUNTIF(nap_rel_ec,$E17),"NA", IF(COUNTIF(var_rel_ec,$E17),"V","")))))))</f>
        <v/>
      </c>
      <c r="Y17" s="13" t="str">
        <f aca="false">IF(AND(V17&lt;&gt;"",W17="x"),"lit-kegg", IF(AND(X17&lt;&gt;"",W17="x"),"rel-kegg", IF(V17&lt;&gt;"","lit", IF(X17&lt;&gt;"","rel", IF(W17="x","kegg","--")))))</f>
        <v>kegg</v>
      </c>
      <c r="Z17" s="12" t="str">
        <f aca="false">IF(COUNTIF(usda_ecg,$E17),"U", IF(COUNTIF(npass_ecg,$E17),"NP", IF(COUNTIF(map_ecg,$E17),"M", IF(COUNTIF(imppat_ecg,$E17),"I", IF(COUNTIF(duke_ecg,$E17),"D", IF(COUNTIF(var_ecg,$E17),"V",""))))))</f>
        <v/>
      </c>
      <c r="AA17" s="12"/>
      <c r="AB17" s="15"/>
      <c r="AC17" s="12" t="str">
        <f aca="false">IF(COUNTIF(usda_egt,$E17),"U", IF(COUNTIF(map_egt,$E17),"M", IF(COUNTIF(duke_egt,$E17),"D", IF(COUNTIF(nap_egt,$E17),"NA", IF(COUNTIF(var_egt,$E17),"V","")))))</f>
        <v/>
      </c>
      <c r="AD17" s="14" t="str">
        <f aca="false">IF(COUNTIF(out_egt,E17),"X","")</f>
        <v/>
      </c>
      <c r="AE17" s="14" t="str">
        <f aca="false">IF(COUNTIF(usda_rel_egt,$E17),"U", IF(COUNTIF(knap_rel_egt,$E17),"K", IF(COUNTIF(npass_rel_egt,$E17),"NP", IF(COUNTIF(map_rel_egt,$E17),"M", IF(COUNTIF(var_rel_egt,$E17),"V","")))) )</f>
        <v/>
      </c>
      <c r="AF17" s="13" t="str">
        <f aca="false">IF(AND(AC17&lt;&gt;"",AD17="x"),"lit-kegg", IF(AND(AE17&lt;&gt;"",AD17="x"),"rel-kegg", IF(AC17&lt;&gt;"","lit", IF(AE17&lt;&gt;"","rel", IF(AD17="x","kegg","--")))))</f>
        <v>--</v>
      </c>
      <c r="AG17" s="15"/>
      <c r="AH17" s="12" t="str">
        <f aca="false">IF(COUNTIF(usda_egcg,$E17),"U", IF(COUNTIF(knap_egcg,$E17),"K", IF(COUNTIF(npass_egcg,$E17),"NP", IF(COUNTIF(map_egcg,$E17),"M", IF(COUNTIF(var_ecg,$E17),"V","")))))</f>
        <v/>
      </c>
      <c r="AI17" s="12"/>
      <c r="AJ17" s="15"/>
      <c r="AK17" s="12" t="str">
        <f aca="false">IF(COUNTIF(npass_erc,$E17),"NP", IF(COUNTIF(nap_erc,$E17),"NA", IF(COUNTIF(var_erc,$E17),"V","")))</f>
        <v/>
      </c>
      <c r="AL17" s="14"/>
      <c r="AM17" s="14" t="str">
        <f aca="false">IF(COUNTIF(nap_rel_erc,$E17),"NA", IF(COUNTIF(var_rel_erc,$E17),"V",""))</f>
        <v/>
      </c>
      <c r="AN17" s="13" t="str">
        <f aca="false">IF(AND(AK17&lt;&gt;"",AL17="x"),"lit-kegg", IF(AND(AM17&lt;&gt;"",AL17="x"),"rel-kegg", IF(AK17&lt;&gt;"","lit", IF(AM17&lt;&gt;"","rel", IF(AL17="x","kegg","--")))))</f>
        <v>--</v>
      </c>
      <c r="AO17" s="15"/>
      <c r="AP17" s="12" t="str">
        <f aca="false">IF(COUNTIF(npass_erd,$E17),"NP", IF(COUNTIF(nap_erd,$E17),"NA", IF(COUNTIF(var_erd,$E17),"V","")))</f>
        <v/>
      </c>
      <c r="AQ17" s="14" t="str">
        <f aca="false">IF(COUNTIF(out_erd,E17),"X","")</f>
        <v>X</v>
      </c>
      <c r="AR17" s="14" t="str">
        <f aca="false">IF(COUNTIF(map_rel_erd,$E17),"M", IF(COUNTIF(nap_rel_erd,$E17),"NA", IF(COUNTIF(var_rel_erd,$E17),"V","")))</f>
        <v/>
      </c>
      <c r="AS17" s="13" t="str">
        <f aca="false">IF(AND(AP17&lt;&gt;"",AQ17="x"),"lit-kegg", IF(AND(AR17&lt;&gt;"",AQ17="x"),"rel-kegg", IF(AP17&lt;&gt;"","lit", IF(AR17&lt;&gt;"","rel", IF(AQ17="x","kegg","--")))))</f>
        <v>kegg</v>
      </c>
      <c r="AT17" s="15"/>
      <c r="AU17" s="12" t="str">
        <f aca="false">IF(COUNTIF(knap_gc,$E17),"K", IF(COUNTIF(npass_gc,$E17),"NP", IF(COUNTIF(imppat_gc,$E17),"I", IF(COUNTIF(duke_gc,$E17),"D", IF(COUNTIF(nap_gc,$E17),"NA", IF(COUNTIF(var_gc,$E17),"V",""))))) )</f>
        <v/>
      </c>
      <c r="AV17" s="14" t="str">
        <f aca="false">IF(COUNTIF(out_gc,E17),"X","")</f>
        <v/>
      </c>
      <c r="AW17" s="14" t="str">
        <f aca="false">IF(COUNTIF(knap_rel_gc,$E17),"K", IF(COUNTIF(nap_rel_gc,$E17),"NA", IF(COUNTIF(var_rel_gc,$E17),"V","")))</f>
        <v/>
      </c>
      <c r="AX17" s="13" t="str">
        <f aca="false">IF(AND(AU17&lt;&gt;"",AV17="x"),"lit-kegg", IF(AND(AW17&lt;&gt;"",AV17="x"),"rel-kegg", IF(AU17&lt;&gt;"","lit", IF(AW17&lt;&gt;"","rel", IF(AV17="x","kegg","--")))))</f>
        <v>--</v>
      </c>
      <c r="AY17" s="15"/>
      <c r="AZ17" s="12" t="str">
        <f aca="false">IF(COUNTIF(knap_gen,$E17),"K", IF(COUNTIF(npass_gen,$E17),"NP", IF(COUNTIF(imppat_gen,$E17),"I", IF(COUNTIF(duke_gen,$E17),"D", IF(COUNTIF(nap_gen,$E17),"NA", IF(COUNTIF(var_gen,$E17),"V",""))))))</f>
        <v/>
      </c>
      <c r="BA17" s="14" t="str">
        <f aca="false">IF(COUNTIF(out_gen,E17),"X","")</f>
        <v/>
      </c>
      <c r="BB17" s="14" t="str">
        <f aca="false">IF(COUNTIF(knap_rel_gen,$E17),"K", IF(COUNTIF(imppat_rel_gen,$E17),"I", IF(COUNTIF(duke_rel_gen,$E17),"D", IF(COUNTIF(nap_rel_gen,$E17),"NA", IF(COUNTIF(var_rel_gen,$E17),"V","")))))</f>
        <v/>
      </c>
      <c r="BC17" s="13" t="str">
        <f aca="false">IF(AND(AZ17&lt;&gt;"",BA17="x"),"lit-kegg", IF(AND(BB17&lt;&gt;"",BA17="x"),"rel-kegg", IF(AZ17&lt;&gt;"","lit", IF(BB17&lt;&gt;"","rel", IF(BA17="x","kegg","--")))))</f>
        <v>--</v>
      </c>
      <c r="BD17" s="15"/>
      <c r="BE17" s="12" t="str">
        <f aca="false">IF(COUNTIF(knap_hcc,$E17),"K", IF(COUNTIF(npass_hcc,$E17),"NP", IF(COUNTIF(duke_hcc,$E17),"D", IF(COUNTIF(var_hcc,$E17),"V", ""))))</f>
        <v/>
      </c>
      <c r="BF17" s="14" t="str">
        <f aca="false">IF(COUNTIF(hcc_out,E17),"X","")</f>
        <v>X</v>
      </c>
      <c r="BG17" s="14" t="str">
        <f aca="false">IF(COUNTIF(var_rel_hcc,$E17),"V","")</f>
        <v/>
      </c>
      <c r="BH17" s="13" t="str">
        <f aca="false">IF(AND(BE17&lt;&gt;"",BF17="x"),"lit-kegg", IF(AND(BG17&lt;&gt;"",BF17="x"),"rel-kegg", IF(BE17&lt;&gt;"","lit", IF(BG17&lt;&gt;"","rel", IF(BF17="x","kegg","--")))))</f>
        <v>kegg</v>
      </c>
      <c r="BI17" s="15"/>
      <c r="BJ17" s="12" t="str">
        <f aca="false">IF(COUNTIF(usda_kmp,$E17),"U", IF(COUNTIF(knap_kmp,$E17),"K", IF(COUNTIF(npass_kmp,$E17),"NP", IF(COUNTIF(map_kmp,$E17),"M", IF(COUNTIF(imppat_kmp,$E17),"I", IF(COUNTIF(duke_kmp,$E17),"D", IF(COUNTIF(nap_kmp,$E17),"NA", IF(COUNTIF(var_kmp,$E17),"V",""))))))))</f>
        <v/>
      </c>
      <c r="BK17" s="14" t="str">
        <f aca="false">IF(COUNTIF(out_kmp,E17),"X","")</f>
        <v>X</v>
      </c>
      <c r="BL17" s="12" t="str">
        <f aca="false">IF(COUNTIF(knap_rel_kmp,$E17),"K", IF(COUNTIF(npass_rel_kmp,$E17),"NP", IF(COUNTIF(imppat_rel_kmp,$E17),"I", IF(COUNTIF(duke_kmp,$E17),"D", IF(COUNTIF(nap_rel_kmp,$E17),"NA", IF(COUNTIF(var_rel_kmp,$E17),"V",""))))))</f>
        <v/>
      </c>
      <c r="BM17" s="13" t="str">
        <f aca="false">IF(AND(BJ17&lt;&gt;"",BK17="x"),"lit-kegg", IF(AND(BL17&lt;&gt;"",BK17="x"),"rel-kegg", IF(BJ17&lt;&gt;"","lit", IF(BL17&lt;&gt;"","rel", IF(BK17="x","kegg","--")))))</f>
        <v>kegg</v>
      </c>
      <c r="BN17" s="15"/>
      <c r="BO17" s="12" t="str">
        <f aca="false">IF(COUNTIF(usda_lu2,$E17),"U", IF(COUNTIF(knap_lu2,$E17),"K", IF(COUNTIF(npass_lu2,$E17),"NP", IF(COUNTIF(map_lu2,$E17),"M", IF(COUNTIF(imppat_lu2,$E17),"I", IF(COUNTIF(duke_lu2,$E17),"D", IF(COUNTIF(nap_lu2,$E17),"NA", IF(COUNTIF(var_lu2,$E17),"V",""))))))))</f>
        <v/>
      </c>
      <c r="BP17" s="14" t="str">
        <f aca="false">IF(COUNTIF(out_lu2,E17),"X","")</f>
        <v/>
      </c>
      <c r="BQ17" s="12" t="str">
        <f aca="false">IF(COUNTIF(knap_rel_lu2,$E17),"K", IF(COUNTIF(npass_rel_lu2,$E17),"NP", IF(COUNTIF(imppat_lu2,$E17),"I", IF(COUNTIF(impaat_rel_lu2,$E17),"I", IF(COUNTIF(duke_rel_lu2,$E17),"D", IF(COUNTIF(nap_rel_lu2,$E17),"NA", IF(COUNTIF(var_rel_lu2,$E17),"V",""))))) ))</f>
        <v/>
      </c>
      <c r="BR17" s="13" t="str">
        <f aca="false">IF(AND(BO17&lt;&gt;"",BP17="x"),"lit-kegg", IF(AND(BQ17&lt;&gt;"",BP17="x"),"rel-kegg", IF(BO17&lt;&gt;"","lit", IF(BQ17&lt;&gt;"","rel", IF(BP17="x","kegg","--")))))</f>
        <v>--</v>
      </c>
      <c r="BS17" s="15"/>
      <c r="BT17" s="12" t="str">
        <f aca="false">IF(COUNTIF(usda_myc,$E17),"U", IF(COUNTIF(knap_myc,$E17),"K", IF(COUNTIF(npass_myc,$E17),"NP", IF(COUNTIF(map_myc,$E17),"M", IF(COUNTIF(imppat_myc,$E17),"I", IF(COUNTIF(nap_myc,$E17),"NA", IF(COUNTIF(duke_myc,$E17),"D", IF(COUNTIF(var_myc,$E17),"V",""))))))))</f>
        <v/>
      </c>
      <c r="BU17" s="14" t="str">
        <f aca="false">IF(COUNTIF(out_myc,E17),"X","")</f>
        <v/>
      </c>
      <c r="BV17" s="12" t="str">
        <f aca="false">IF(COUNTIF(npass_rel_myc,$E17),"NP", IF(COUNTIF(imppat_rel_myc,$E17),"I", IF(COUNTIF(nap_rel_myc,$E17),"NA", IF(COUNTIF(var_rel_myc,$E17),"V",""))))</f>
        <v/>
      </c>
      <c r="BW17" s="13" t="str">
        <f aca="false">IF(AND(BT17&lt;&gt;"",BU17="x"),"lit-kegg", IF(AND(BV17&lt;&gt;"",BU17="x"),"rel-kegg", IF(BT17&lt;&gt;"","lit", IF(BV17&lt;&gt;"","rel", IF(BU17="x","kegg","--")))))</f>
        <v>--</v>
      </c>
      <c r="BX17" s="15"/>
      <c r="BY17" s="12" t="str">
        <f aca="false">IF(COUNTIF(usda_nar,$E17),"U", IF(COUNTIF(knap_nar,$E17),"K", IF(COUNTIF(npass_nar,$E17),"NP", IF(COUNTIF(imppat_nar,$E17),"I", IF(COUNTIF(duke_nar,$E17),"D", IF(COUNTIF(nap_nar,$E17),"NA", IF(COUNTIF(var_nar,$E17),"V", "")))))))</f>
        <v/>
      </c>
      <c r="BZ17" s="14" t="str">
        <f aca="false">IF(COUNTIF(out_nar,E17),"X","")</f>
        <v>X</v>
      </c>
      <c r="CA17" s="16" t="str">
        <f aca="false">IF(COUNTIF(knap_rel_nar,$E17),"K", IF(COUNTIF(npass_rel_nar,$E17),"NP", IF(COUNTIF(imppat_rel_nar,$E17),"I", IF(COUNTIF(duke_rel_nar,$E17),"D", IF(COUNTIF(nap_rel_nar,$E17),"NA", IF(COUNTIF(var_rel_nar,$E17),"V",""))))))</f>
        <v/>
      </c>
      <c r="CB17" s="13" t="str">
        <f aca="false">IF(AND(BY17&lt;&gt;"",BZ17="x"),"lit-kegg", IF(AND(CA17&lt;&gt;"",BZ17="x"),"rel-kegg", IF(BY17&lt;&gt;"","lit", IF(CA17&lt;&gt;"","rel", IF(BZ17="x","kegg","--")))))</f>
        <v>kegg</v>
      </c>
      <c r="CC17" s="15"/>
      <c r="CD17" s="17" t="str">
        <f aca="false">IF(COUNTIF(usda_que,$E17),"U", IF(COUNTIF(knap_que,$E17),"K", IF(COUNTIF(npass_que,$E17),"NP", IF(COUNTIF(map_que,$E17),"M", IF(COUNTIF(imppat_que,$E17),"I", IF(COUNTIF(duke_que,$E17),"D", IF(COUNTIF(nap_que,$E17),"NA", IF(COUNTIF(var_que,$E17),"V",""))))) )))</f>
        <v>V</v>
      </c>
      <c r="CE17" s="14" t="str">
        <f aca="false">IF(COUNTIF(out_que,E17),"X","")</f>
        <v>X</v>
      </c>
      <c r="CF17" s="12" t="str">
        <f aca="false">IF(COUNTIF(knap_rel_que,$E17),"K", IF(COUNTIF(npass_rel_que,$E17),"NP", IF(COUNTIF(imppat_rel_que,$E17),"I", IF(COUNTIF(duke_rel_que,$E17),"D", IF(COUNTIF(nap_rel_que,$E17),"NP", IF(COUNTIF(var_rel_que,$E17),"V",""))))) )</f>
        <v/>
      </c>
      <c r="CG17" s="13" t="str">
        <f aca="false">IF(AND(CD17&lt;&gt;"",CE17="x"),"lit-kegg", IF(AND(CF17&lt;&gt;"",CE17="x"),"rel-kegg", IF(CD17&lt;&gt;"","lit", IF(CF17&lt;&gt;"","rel", IF(CE17="x","kegg","--")))))</f>
        <v>lit-kegg</v>
      </c>
      <c r="CH17" s="15"/>
      <c r="CI17" s="18"/>
      <c r="CJ17" s="10"/>
      <c r="CK17" s="10" t="s">
        <v>112</v>
      </c>
      <c r="CL17" s="19"/>
      <c r="CM17" s="10"/>
      <c r="CN17" s="10"/>
      <c r="CO17" s="10"/>
    </row>
    <row r="18" customFormat="false" ht="13.8" hidden="false" customHeight="false" outlineLevel="0" collapsed="false">
      <c r="A18" s="9" t="n">
        <v>7</v>
      </c>
      <c r="B18" s="10" t="s">
        <v>83</v>
      </c>
      <c r="C18" s="10" t="s">
        <v>84</v>
      </c>
      <c r="D18" s="9" t="s">
        <v>119</v>
      </c>
      <c r="E18" s="11" t="s">
        <v>120</v>
      </c>
      <c r="F18" s="12" t="str">
        <f aca="false">IF(COUNTIF(usda_agi,$E18),"U", IF(COUNTIF(knap_agi,$E18),"K", IF(COUNTIF(npass_agi,$E18),"NP", IF(COUNTIF(map_agi,$E18),"M", IF(COUNTIF(imppat_agi,$E18),"I", IF(COUNTIF(duke_agi,$E18),"D", IF(COUNTIF(nap_agi,$E18),"NA", IF(COUNTIF(var_agi,$E18),"V", ""))))))) )</f>
        <v/>
      </c>
      <c r="G18" s="12" t="str">
        <f aca="false">IF(COUNTIF(out_agi,E18),"X","")</f>
        <v/>
      </c>
      <c r="H18" s="12" t="str">
        <f aca="false">IF(COUNTIF(knap_rel_agi,$E18),"K", IF(COUNTIF(duke_rel_agi,$E18),"D", IF(COUNTIF(nap_rel_agi,$E18),"NA", IF(COUNTIF(var_rel_agi,$E18),"V",""))))</f>
        <v/>
      </c>
      <c r="I18" s="13" t="str">
        <f aca="false">IF(AND(F18&lt;&gt;"",G18="x"),"lit-kegg", IF(AND(H18&lt;&gt;"",G18="x"),"rel-kegg", IF(F18&lt;&gt;"","lit", IF(H18&lt;&gt;"","rel", IF(G18="x","kegg","--")))))</f>
        <v>--</v>
      </c>
      <c r="J18" s="12" t="str">
        <f aca="false">IF(COUNTIF(npass_bun,$E18),"NP", IF(COUNTIF(nap_bun,$E18),"NA", IF(COUNTIF(var_bun,$E18),"V","")))</f>
        <v/>
      </c>
      <c r="K18" s="14" t="str">
        <f aca="false">IF(COUNTIF(out_bun,E18),"X","")</f>
        <v/>
      </c>
      <c r="L18" s="12" t="str">
        <f aca="false">IF(COUNTIF(nap_rel_bun,$E18),"NA", IF(COUNTIF(var_rel_bun,$E18),"V",""))</f>
        <v/>
      </c>
      <c r="M18" s="13" t="str">
        <f aca="false">IF(AND(J18&lt;&gt;"",K18="x"),"lit-kegg", IF(AND(L18&lt;&gt;"",K18="x"),"rel-kegg", IF(J18&lt;&gt;"","lit", IF(L18&lt;&gt;"","rel", IF(K18="x","kegg","--")))))</f>
        <v>--</v>
      </c>
      <c r="N18" s="12" t="str">
        <f aca="false">IF(COUNTIF(usda_kxn,$E18),"U", IF(COUNTIF(knap_kxn,$E18),"K", IF(COUNTIF(npass_kxn,$E18),"NP", IF(COUNTIF(map_kxn,$E18),"M", IF(COUNTIF(duke_kxn,$E18),"D", IF(COUNTIF(nap_kxn,$E18),"NA", IF(COUNTIF(var_kxn,$E18),"V","")))))))</f>
        <v/>
      </c>
      <c r="O18" s="14" t="str">
        <f aca="false">IF(COUNTIF(out_kxn,E18),"X","")</f>
        <v/>
      </c>
      <c r="P18" s="12" t="str">
        <f aca="false">IF(COUNTIF(knap_rel_kxn,$E18),"K", IF(COUNTIF(npass_rel_kxn,$E18),"NP", IF(COUNTIF(duke_rel_kxn,$E18),"D", IF(COUNTIF(nap_rel_kxn,$E18),"NA", IF(COUNTIF(var_rel_kxn,$E18),"V","")))))</f>
        <v/>
      </c>
      <c r="Q18" s="13" t="str">
        <f aca="false">IF(AND(N18&lt;&gt;"",O18="x"),"lit-kegg", IF(AND(P18&lt;&gt;"",O18="x"),"rel-kegg", IF(N18&lt;&gt;"","lit", IF(P18&lt;&gt;"","rel", IF(O18="x","kegg","--")))))</f>
        <v>--</v>
      </c>
      <c r="R18" s="12" t="str">
        <f aca="false">IF(COUNTIF(usda_hwb,$E18),"U", IF(COUNTIF(knap_hwb,$E18),"K", IF(COUNTIF(npass_hwb,$E18),"NP", IF(COUNTIF(map_hwb,$E18),"M", IF(COUNTIF(imppat_hwb,$E18),"I", IF(COUNTIF(duke_hwb,$E18),"D", IF(COUNTIF(nap_hwb,$E18),"NA", IF(COUNTIF(var_hwb,$E18),"V",""))))) )))</f>
        <v/>
      </c>
      <c r="S18" s="14" t="str">
        <f aca="false">IF(COUNTIF(out_hwb,E18),"X","")</f>
        <v/>
      </c>
      <c r="T18" s="14" t="str">
        <f aca="false">IF(COUNTIF(knap_rel_hwb,$E18),"K", IF(COUNTIF(npass_rel_hwb,$E18),"NP", IF(COUNTIF(map_rel_hwb,$E18),"M", IF(COUNTIF(imppat_rel_hwb,$E18),"I", IF(COUNTIF(duke_rel_hwb,$E18),"D", IF(COUNTIF(nap_rel_hwb,$E18),"NA", IF(COUNTIF(var_rel_hwb,$E18),"V",""))))) ))</f>
        <v/>
      </c>
      <c r="U18" s="13" t="str">
        <f aca="false">IF(AND(R18&lt;&gt;"",S18="x"),"lit-kegg", IF(AND(T18&lt;&gt;"",S18="x"),"rel-kegg", IF(R18&lt;&gt;"","lit", IF(T18&lt;&gt;"","rel", IF(S18="x","kegg","--")))))</f>
        <v>--</v>
      </c>
      <c r="V18" s="12" t="str">
        <f aca="false">IF(COUNTIF(usda_ec,$E18),"U", IF(COUNTIF(knap_ec,$E18),"K", IF(COUNTIF(npass_ec,$E18),"NP", IF(COUNTIF(map_ec,$E18),"M", IF(COUNTIF(imppat_ec,$E18),"I", IF(COUNTIF(duke_ec,$E18),"D", IF(COUNTIF(nap_ec,$E18),"NA", IF(COUNTIF(var_ec,$E18),"V",""))))))))</f>
        <v/>
      </c>
      <c r="W18" s="14" t="str">
        <f aca="false">IF(COUNTIF(out_ec,E18),"X","")</f>
        <v/>
      </c>
      <c r="X18" s="14" t="str">
        <f aca="false">IF(COUNTIF(usda_rel_ec,$E18),"U", IF(COUNTIF(knap_rel_ec,$E18),"K", IF(COUNTIF(npass_rel_ec,$E18),"NP", IF(COUNTIF(map_rel_ec,$E18),"M", IF(COUNTIF(imppat_rel_ec,$E18),"I", IF(COUNTIF(nap_rel_ec,$E18),"NA", IF(COUNTIF(var_rel_ec,$E18),"V","")))))))</f>
        <v/>
      </c>
      <c r="Y18" s="13" t="str">
        <f aca="false">IF(AND(V18&lt;&gt;"",W18="x"),"lit-kegg", IF(AND(X18&lt;&gt;"",W18="x"),"rel-kegg", IF(V18&lt;&gt;"","lit", IF(X18&lt;&gt;"","rel", IF(W18="x","kegg","--")))))</f>
        <v>--</v>
      </c>
      <c r="Z18" s="12" t="str">
        <f aca="false">IF(COUNTIF(usda_ecg,$E18),"U", IF(COUNTIF(npass_ecg,$E18),"NP", IF(COUNTIF(map_ecg,$E18),"M", IF(COUNTIF(imppat_ecg,$E18),"I", IF(COUNTIF(duke_ecg,$E18),"D", IF(COUNTIF(var_ecg,$E18),"V",""))))))</f>
        <v/>
      </c>
      <c r="AA18" s="12"/>
      <c r="AB18" s="15"/>
      <c r="AC18" s="12" t="str">
        <f aca="false">IF(COUNTIF(usda_egt,$E18),"U", IF(COUNTIF(map_egt,$E18),"M", IF(COUNTIF(duke_egt,$E18),"D", IF(COUNTIF(nap_egt,$E18),"NA", IF(COUNTIF(var_egt,$E18),"V","")))))</f>
        <v/>
      </c>
      <c r="AD18" s="14" t="str">
        <f aca="false">IF(COUNTIF(out_egt,E18),"X","")</f>
        <v/>
      </c>
      <c r="AE18" s="14" t="str">
        <f aca="false">IF(COUNTIF(usda_rel_egt,$E18),"U", IF(COUNTIF(knap_rel_egt,$E18),"K", IF(COUNTIF(npass_rel_egt,$E18),"NP", IF(COUNTIF(map_rel_egt,$E18),"M", IF(COUNTIF(var_rel_egt,$E18),"V","")))) )</f>
        <v/>
      </c>
      <c r="AF18" s="13" t="str">
        <f aca="false">IF(AND(AC18&lt;&gt;"",AD18="x"),"lit-kegg", IF(AND(AE18&lt;&gt;"",AD18="x"),"rel-kegg", IF(AC18&lt;&gt;"","lit", IF(AE18&lt;&gt;"","rel", IF(AD18="x","kegg","--")))))</f>
        <v>--</v>
      </c>
      <c r="AG18" s="15"/>
      <c r="AH18" s="12" t="str">
        <f aca="false">IF(COUNTIF(usda_egcg,$E18),"U", IF(COUNTIF(knap_egcg,$E18),"K", IF(COUNTIF(npass_egcg,$E18),"NP", IF(COUNTIF(map_egcg,$E18),"M", IF(COUNTIF(var_ecg,$E18),"V","")))))</f>
        <v/>
      </c>
      <c r="AI18" s="12"/>
      <c r="AJ18" s="15"/>
      <c r="AK18" s="12" t="str">
        <f aca="false">IF(COUNTIF(npass_erc,$E18),"NP", IF(COUNTIF(nap_erc,$E18),"NA", IF(COUNTIF(var_erc,$E18),"V","")))</f>
        <v/>
      </c>
      <c r="AL18" s="14"/>
      <c r="AM18" s="14" t="str">
        <f aca="false">IF(COUNTIF(nap_rel_erc,$E18),"NA", IF(COUNTIF(var_rel_erc,$E18),"V",""))</f>
        <v/>
      </c>
      <c r="AN18" s="13" t="str">
        <f aca="false">IF(AND(AK18&lt;&gt;"",AL18="x"),"lit-kegg", IF(AND(AM18&lt;&gt;"",AL18="x"),"rel-kegg", IF(AK18&lt;&gt;"","lit", IF(AM18&lt;&gt;"","rel", IF(AL18="x","kegg","--")))))</f>
        <v>--</v>
      </c>
      <c r="AO18" s="15"/>
      <c r="AP18" s="12" t="str">
        <f aca="false">IF(COUNTIF(npass_erd,$E18),"NP", IF(COUNTIF(nap_erd,$E18),"NA", IF(COUNTIF(var_erd,$E18),"V","")))</f>
        <v/>
      </c>
      <c r="AQ18" s="14" t="str">
        <f aca="false">IF(COUNTIF(out_erd,E18),"X","")</f>
        <v/>
      </c>
      <c r="AR18" s="14" t="str">
        <f aca="false">IF(COUNTIF(map_rel_erd,$E18),"M", IF(COUNTIF(nap_rel_erd,$E18),"NA", IF(COUNTIF(var_rel_erd,$E18),"V","")))</f>
        <v/>
      </c>
      <c r="AS18" s="13" t="str">
        <f aca="false">IF(AND(AP18&lt;&gt;"",AQ18="x"),"lit-kegg", IF(AND(AR18&lt;&gt;"",AQ18="x"),"rel-kegg", IF(AP18&lt;&gt;"","lit", IF(AR18&lt;&gt;"","rel", IF(AQ18="x","kegg","--")))))</f>
        <v>--</v>
      </c>
      <c r="AT18" s="15"/>
      <c r="AU18" s="12" t="str">
        <f aca="false">IF(COUNTIF(knap_gc,$E18),"K", IF(COUNTIF(npass_gc,$E18),"NP", IF(COUNTIF(imppat_gc,$E18),"I", IF(COUNTIF(duke_gc,$E18),"D", IF(COUNTIF(nap_gc,$E18),"NA", IF(COUNTIF(var_gc,$E18),"V",""))))) )</f>
        <v/>
      </c>
      <c r="AV18" s="14" t="str">
        <f aca="false">IF(COUNTIF(out_gc,E18),"X","")</f>
        <v/>
      </c>
      <c r="AW18" s="14" t="str">
        <f aca="false">IF(COUNTIF(knap_rel_gc,$E18),"K", IF(COUNTIF(nap_rel_gc,$E18),"NA", IF(COUNTIF(var_rel_gc,$E18),"V","")))</f>
        <v/>
      </c>
      <c r="AX18" s="13" t="str">
        <f aca="false">IF(AND(AU18&lt;&gt;"",AV18="x"),"lit-kegg", IF(AND(AW18&lt;&gt;"",AV18="x"),"rel-kegg", IF(AU18&lt;&gt;"","lit", IF(AW18&lt;&gt;"","rel", IF(AV18="x","kegg","--")))))</f>
        <v>--</v>
      </c>
      <c r="AY18" s="15"/>
      <c r="AZ18" s="12" t="str">
        <f aca="false">IF(COUNTIF(knap_gen,$E18),"K", IF(COUNTIF(npass_gen,$E18),"NP", IF(COUNTIF(imppat_gen,$E18),"I", IF(COUNTIF(duke_gen,$E18),"D", IF(COUNTIF(nap_gen,$E18),"NA", IF(COUNTIF(var_gen,$E18),"V",""))))))</f>
        <v/>
      </c>
      <c r="BA18" s="14" t="str">
        <f aca="false">IF(COUNTIF(out_gen,E18),"X","")</f>
        <v/>
      </c>
      <c r="BB18" s="14" t="str">
        <f aca="false">IF(COUNTIF(knap_rel_gen,$E18),"K", IF(COUNTIF(imppat_rel_gen,$E18),"I", IF(COUNTIF(duke_rel_gen,$E18),"D", IF(COUNTIF(nap_rel_gen,$E18),"NA", IF(COUNTIF(var_rel_gen,$E18),"V","")))))</f>
        <v/>
      </c>
      <c r="BC18" s="13" t="str">
        <f aca="false">IF(AND(AZ18&lt;&gt;"",BA18="x"),"lit-kegg", IF(AND(BB18&lt;&gt;"",BA18="x"),"rel-kegg", IF(AZ18&lt;&gt;"","lit", IF(BB18&lt;&gt;"","rel", IF(BA18="x","kegg","--")))))</f>
        <v>--</v>
      </c>
      <c r="BD18" s="15"/>
      <c r="BE18" s="12" t="str">
        <f aca="false">IF(COUNTIF(knap_hcc,$E18),"K", IF(COUNTIF(npass_hcc,$E18),"NP", IF(COUNTIF(duke_hcc,$E18),"D", IF(COUNTIF(var_hcc,$E18),"V", ""))))</f>
        <v/>
      </c>
      <c r="BF18" s="14" t="str">
        <f aca="false">IF(COUNTIF(hcc_out,E18),"X","")</f>
        <v/>
      </c>
      <c r="BG18" s="14" t="str">
        <f aca="false">IF(COUNTIF(var_rel_hcc,$E18),"V","")</f>
        <v/>
      </c>
      <c r="BH18" s="13" t="str">
        <f aca="false">IF(AND(BE18&lt;&gt;"",BF18="x"),"lit-kegg", IF(AND(BG18&lt;&gt;"",BF18="x"),"rel-kegg", IF(BE18&lt;&gt;"","lit", IF(BG18&lt;&gt;"","rel", IF(BF18="x","kegg","--")))))</f>
        <v>--</v>
      </c>
      <c r="BI18" s="15"/>
      <c r="BJ18" s="12" t="str">
        <f aca="false">IF(COUNTIF(usda_kmp,$E18),"U", IF(COUNTIF(knap_kmp,$E18),"K", IF(COUNTIF(npass_kmp,$E18),"NP", IF(COUNTIF(map_kmp,$E18),"M", IF(COUNTIF(imppat_kmp,$E18),"I", IF(COUNTIF(duke_kmp,$E18),"D", IF(COUNTIF(nap_kmp,$E18),"NA", IF(COUNTIF(var_kmp,$E18),"V",""))))))))</f>
        <v/>
      </c>
      <c r="BK18" s="14" t="str">
        <f aca="false">IF(COUNTIF(out_kmp,E18),"X","")</f>
        <v/>
      </c>
      <c r="BL18" s="12" t="str">
        <f aca="false">IF(COUNTIF(knap_rel_kmp,$E18),"K", IF(COUNTIF(npass_rel_kmp,$E18),"NP", IF(COUNTIF(imppat_rel_kmp,$E18),"I", IF(COUNTIF(duke_kmp,$E18),"D", IF(COUNTIF(nap_rel_kmp,$E18),"NA", IF(COUNTIF(var_rel_kmp,$E18),"V",""))))))</f>
        <v/>
      </c>
      <c r="BM18" s="13" t="str">
        <f aca="false">IF(AND(BJ18&lt;&gt;"",BK18="x"),"lit-kegg", IF(AND(BL18&lt;&gt;"",BK18="x"),"rel-kegg", IF(BJ18&lt;&gt;"","lit", IF(BL18&lt;&gt;"","rel", IF(BK18="x","kegg","--")))))</f>
        <v>--</v>
      </c>
      <c r="BN18" s="15"/>
      <c r="BO18" s="12" t="str">
        <f aca="false">IF(COUNTIF(usda_lu2,$E18),"U", IF(COUNTIF(knap_lu2,$E18),"K", IF(COUNTIF(npass_lu2,$E18),"NP", IF(COUNTIF(map_lu2,$E18),"M", IF(COUNTIF(imppat_lu2,$E18),"I", IF(COUNTIF(duke_lu2,$E18),"D", IF(COUNTIF(nap_lu2,$E18),"NA", IF(COUNTIF(var_lu2,$E18),"V",""))))))))</f>
        <v/>
      </c>
      <c r="BP18" s="14" t="str">
        <f aca="false">IF(COUNTIF(out_lu2,E18),"X","")</f>
        <v/>
      </c>
      <c r="BQ18" s="12" t="str">
        <f aca="false">IF(COUNTIF(knap_rel_lu2,$E18),"K", IF(COUNTIF(npass_rel_lu2,$E18),"NP", IF(COUNTIF(imppat_lu2,$E18),"I", IF(COUNTIF(impaat_rel_lu2,$E18),"I", IF(COUNTIF(duke_rel_lu2,$E18),"D", IF(COUNTIF(nap_rel_lu2,$E18),"NA", IF(COUNTIF(var_rel_lu2,$E18),"V",""))))) ))</f>
        <v/>
      </c>
      <c r="BR18" s="13" t="str">
        <f aca="false">IF(AND(BO18&lt;&gt;"",BP18="x"),"lit-kegg", IF(AND(BQ18&lt;&gt;"",BP18="x"),"rel-kegg", IF(BO18&lt;&gt;"","lit", IF(BQ18&lt;&gt;"","rel", IF(BP18="x","kegg","--")))))</f>
        <v>--</v>
      </c>
      <c r="BS18" s="15"/>
      <c r="BT18" s="12" t="str">
        <f aca="false">IF(COUNTIF(usda_myc,$E18),"U", IF(COUNTIF(knap_myc,$E18),"K", IF(COUNTIF(npass_myc,$E18),"NP", IF(COUNTIF(map_myc,$E18),"M", IF(COUNTIF(imppat_myc,$E18),"I", IF(COUNTIF(nap_myc,$E18),"NA", IF(COUNTIF(duke_myc,$E18),"D", IF(COUNTIF(var_myc,$E18),"V",""))))))))</f>
        <v/>
      </c>
      <c r="BU18" s="14" t="str">
        <f aca="false">IF(COUNTIF(out_myc,E18),"X","")</f>
        <v/>
      </c>
      <c r="BV18" s="12" t="str">
        <f aca="false">IF(COUNTIF(npass_rel_myc,$E18),"NP", IF(COUNTIF(imppat_rel_myc,$E18),"I", IF(COUNTIF(nap_rel_myc,$E18),"NA", IF(COUNTIF(var_rel_myc,$E18),"V",""))))</f>
        <v/>
      </c>
      <c r="BW18" s="13" t="str">
        <f aca="false">IF(AND(BT18&lt;&gt;"",BU18="x"),"lit-kegg", IF(AND(BV18&lt;&gt;"",BU18="x"),"rel-kegg", IF(BT18&lt;&gt;"","lit", IF(BV18&lt;&gt;"","rel", IF(BU18="x","kegg","--")))))</f>
        <v>--</v>
      </c>
      <c r="BX18" s="15"/>
      <c r="BY18" s="12" t="str">
        <f aca="false">IF(COUNTIF(usda_nar,$E18),"U", IF(COUNTIF(knap_nar,$E18),"K", IF(COUNTIF(npass_nar,$E18),"NP", IF(COUNTIF(imppat_nar,$E18),"I", IF(COUNTIF(duke_nar,$E18),"D", IF(COUNTIF(nap_nar,$E18),"NA", IF(COUNTIF(var_nar,$E18),"V", "")))))))</f>
        <v/>
      </c>
      <c r="BZ18" s="14" t="str">
        <f aca="false">IF(COUNTIF(out_nar,E18),"X","")</f>
        <v/>
      </c>
      <c r="CA18" s="16" t="str">
        <f aca="false">IF(COUNTIF(knap_rel_nar,$E18),"K", IF(COUNTIF(npass_rel_nar,$E18),"NP", IF(COUNTIF(imppat_rel_nar,$E18),"I", IF(COUNTIF(duke_rel_nar,$E18),"D", IF(COUNTIF(nap_rel_nar,$E18),"NA", IF(COUNTIF(var_rel_nar,$E18),"V",""))))))</f>
        <v/>
      </c>
      <c r="CB18" s="13" t="str">
        <f aca="false">IF(AND(BY18&lt;&gt;"",BZ18="x"),"lit-kegg", IF(AND(CA18&lt;&gt;"",BZ18="x"),"rel-kegg", IF(BY18&lt;&gt;"","lit", IF(CA18&lt;&gt;"","rel", IF(BZ18="x","kegg","--")))))</f>
        <v>--</v>
      </c>
      <c r="CC18" s="15"/>
      <c r="CD18" s="17" t="str">
        <f aca="false">IF(COUNTIF(usda_que,$E18),"U", IF(COUNTIF(knap_que,$E18),"K", IF(COUNTIF(npass_que,$E18),"NP", IF(COUNTIF(map_que,$E18),"M", IF(COUNTIF(imppat_que,$E18),"I", IF(COUNTIF(duke_que,$E18),"D", IF(COUNTIF(nap_que,$E18),"NA", IF(COUNTIF(var_que,$E18),"V",""))))) )))</f>
        <v/>
      </c>
      <c r="CE18" s="14" t="str">
        <f aca="false">IF(COUNTIF(out_que,E18),"X","")</f>
        <v/>
      </c>
      <c r="CF18" s="12" t="str">
        <f aca="false">IF(COUNTIF(knap_rel_que,$E18),"K", IF(COUNTIF(npass_rel_que,$E18),"NP", IF(COUNTIF(imppat_rel_que,$E18),"I", IF(COUNTIF(duke_rel_que,$E18),"D", IF(COUNTIF(nap_rel_que,$E18),"NP", IF(COUNTIF(var_rel_que,$E18),"V",""))))) )</f>
        <v/>
      </c>
      <c r="CG18" s="13" t="str">
        <f aca="false">IF(AND(CD18&lt;&gt;"",CE18="x"),"lit-kegg", IF(AND(CF18&lt;&gt;"",CE18="x"),"rel-kegg", IF(CD18&lt;&gt;"","lit", IF(CF18&lt;&gt;"","rel", IF(CE18="x","kegg","--")))))</f>
        <v>--</v>
      </c>
      <c r="CH18" s="15"/>
      <c r="CI18" s="18"/>
      <c r="CJ18" s="10"/>
      <c r="CK18" s="10"/>
      <c r="CL18" s="19"/>
      <c r="CM18" s="10"/>
      <c r="CN18" s="10"/>
      <c r="CO18" s="10"/>
    </row>
    <row r="19" customFormat="false" ht="13.8" hidden="false" customHeight="false" outlineLevel="0" collapsed="false">
      <c r="A19" s="9" t="n">
        <v>71</v>
      </c>
      <c r="B19" s="10" t="s">
        <v>83</v>
      </c>
      <c r="C19" s="10" t="s">
        <v>121</v>
      </c>
      <c r="D19" s="10" t="s">
        <v>122</v>
      </c>
      <c r="E19" s="11" t="s">
        <v>123</v>
      </c>
      <c r="F19" s="12" t="str">
        <f aca="false">IF(COUNTIF(usda_agi,$E19),"U", IF(COUNTIF(knap_agi,$E19),"K", IF(COUNTIF(npass_agi,$E19),"NP", IF(COUNTIF(map_agi,$E19),"M", IF(COUNTIF(imppat_agi,$E19),"I", IF(COUNTIF(duke_agi,$E19),"D", IF(COUNTIF(nap_agi,$E19),"NA", IF(COUNTIF(var_agi,$E19),"V", ""))))))) )</f>
        <v>I</v>
      </c>
      <c r="G19" s="12" t="str">
        <f aca="false">IF(COUNTIF(out_agi,E19),"X","")</f>
        <v/>
      </c>
      <c r="H19" s="12" t="str">
        <f aca="false">IF(COUNTIF(knap_rel_agi,$E19),"K", IF(COUNTIF(duke_rel_agi,$E19),"D", IF(COUNTIF(nap_rel_agi,$E19),"NA", IF(COUNTIF(var_rel_agi,$E19),"V",""))))</f>
        <v>K</v>
      </c>
      <c r="I19" s="13" t="str">
        <f aca="false">IF(AND(F19&lt;&gt;"",G19="x"),"lit-kegg", IF(AND(H19&lt;&gt;"",G19="x"),"rel-kegg", IF(F19&lt;&gt;"","lit", IF(H19&lt;&gt;"","rel", IF(G19="x","kegg","--")))))</f>
        <v>lit</v>
      </c>
      <c r="J19" s="12" t="str">
        <f aca="false">IF(COUNTIF(npass_bun,$E19),"NP", IF(COUNTIF(nap_bun,$E19),"NA", IF(COUNTIF(var_bun,$E19),"V","")))</f>
        <v/>
      </c>
      <c r="K19" s="14" t="str">
        <f aca="false">IF(COUNTIF(out_bun,E19),"X","")</f>
        <v>X</v>
      </c>
      <c r="L19" s="12" t="str">
        <f aca="false">IF(COUNTIF(nap_rel_bun,$E19),"NA", IF(COUNTIF(var_rel_bun,$E19),"V",""))</f>
        <v/>
      </c>
      <c r="M19" s="13" t="str">
        <f aca="false">IF(AND(J19&lt;&gt;"",K19="x"),"lit-kegg", IF(AND(L19&lt;&gt;"",K19="x"),"rel-kegg", IF(J19&lt;&gt;"","lit", IF(L19&lt;&gt;"","rel", IF(K19="x","kegg","--")))))</f>
        <v>kegg</v>
      </c>
      <c r="N19" s="12" t="str">
        <f aca="false">IF(COUNTIF(usda_kxn,$E19),"U", IF(COUNTIF(knap_kxn,$E19),"K", IF(COUNTIF(npass_kxn,$E19),"NP", IF(COUNTIF(map_kxn,$E19),"M", IF(COUNTIF(duke_kxn,$E19),"D", IF(COUNTIF(nap_kxn,$E19),"NA", IF(COUNTIF(var_kxn,$E19),"V","")))))))</f>
        <v>V</v>
      </c>
      <c r="O19" s="14" t="str">
        <f aca="false">IF(COUNTIF(out_kxn,E19),"X","")</f>
        <v/>
      </c>
      <c r="P19" s="12" t="str">
        <f aca="false">IF(COUNTIF(knap_rel_kxn,$E19),"K", IF(COUNTIF(npass_rel_kxn,$E19),"NP", IF(COUNTIF(duke_rel_kxn,$E19),"D", IF(COUNTIF(nap_rel_kxn,$E19),"NA", IF(COUNTIF(var_rel_kxn,$E19),"V","")))))</f>
        <v/>
      </c>
      <c r="Q19" s="13" t="str">
        <f aca="false">IF(AND(N19&lt;&gt;"",O19="x"),"lit-kegg", IF(AND(P19&lt;&gt;"",O19="x"),"rel-kegg", IF(N19&lt;&gt;"","lit", IF(P19&lt;&gt;"","rel", IF(O19="x","kegg","--")))))</f>
        <v>lit</v>
      </c>
      <c r="R19" s="12" t="str">
        <f aca="false">IF(COUNTIF(usda_hwb,$E19),"U", IF(COUNTIF(knap_hwb,$E19),"K", IF(COUNTIF(npass_hwb,$E19),"NP", IF(COUNTIF(map_hwb,$E19),"M", IF(COUNTIF(imppat_hwb,$E19),"I", IF(COUNTIF(duke_hwb,$E19),"D", IF(COUNTIF(nap_hwb,$E19),"NA", IF(COUNTIF(var_hwb,$E19),"V",""))))) )))</f>
        <v>K</v>
      </c>
      <c r="S19" s="14" t="str">
        <f aca="false">IF(COUNTIF(out_hwb,E19),"X","")</f>
        <v>X</v>
      </c>
      <c r="T19" s="14" t="str">
        <f aca="false">IF(COUNTIF(knap_rel_hwb,$E19),"K", IF(COUNTIF(npass_rel_hwb,$E19),"NP", IF(COUNTIF(map_rel_hwb,$E19),"M", IF(COUNTIF(imppat_rel_hwb,$E19),"I", IF(COUNTIF(duke_rel_hwb,$E19),"D", IF(COUNTIF(nap_rel_hwb,$E19),"NA", IF(COUNTIF(var_rel_hwb,$E19),"V",""))))) ))</f>
        <v>K</v>
      </c>
      <c r="U19" s="13" t="str">
        <f aca="false">IF(AND(R19&lt;&gt;"",S19="x"),"lit-kegg", IF(AND(T19&lt;&gt;"",S19="x"),"rel-kegg", IF(R19&lt;&gt;"","lit", IF(T19&lt;&gt;"","rel", IF(S19="x","kegg","--")))))</f>
        <v>lit-kegg</v>
      </c>
      <c r="V19" s="12" t="str">
        <f aca="false">IF(COUNTIF(usda_ec,$E19),"U", IF(COUNTIF(knap_ec,$E19),"K", IF(COUNTIF(npass_ec,$E19),"NP", IF(COUNTIF(map_ec,$E19),"M", IF(COUNTIF(imppat_ec,$E19),"I", IF(COUNTIF(duke_ec,$E19),"D", IF(COUNTIF(nap_ec,$E19),"NA", IF(COUNTIF(var_ec,$E19),"V",""))))))))</f>
        <v>V</v>
      </c>
      <c r="W19" s="14" t="str">
        <f aca="false">IF(COUNTIF(out_ec,E19),"X","")</f>
        <v/>
      </c>
      <c r="X19" s="14" t="str">
        <f aca="false">IF(COUNTIF(usda_rel_ec,$E19),"U", IF(COUNTIF(knap_rel_ec,$E19),"K", IF(COUNTIF(npass_rel_ec,$E19),"NP", IF(COUNTIF(map_rel_ec,$E19),"M", IF(COUNTIF(imppat_rel_ec,$E19),"I", IF(COUNTIF(nap_rel_ec,$E19),"NA", IF(COUNTIF(var_rel_ec,$E19),"V","")))))))</f>
        <v/>
      </c>
      <c r="Y19" s="13" t="str">
        <f aca="false">IF(AND(V19&lt;&gt;"",W19="x"),"lit-kegg", IF(AND(X19&lt;&gt;"",W19="x"),"rel-kegg", IF(V19&lt;&gt;"","lit", IF(X19&lt;&gt;"","rel", IF(W19="x","kegg","--")))))</f>
        <v>lit</v>
      </c>
      <c r="Z19" s="12" t="str">
        <f aca="false">IF(COUNTIF(usda_ecg,$E19),"U", IF(COUNTIF(npass_ecg,$E19),"NP", IF(COUNTIF(map_ecg,$E19),"M", IF(COUNTIF(imppat_ecg,$E19),"I", IF(COUNTIF(duke_ecg,$E19),"D", IF(COUNTIF(var_ecg,$E19),"V",""))))))</f>
        <v/>
      </c>
      <c r="AA19" s="12"/>
      <c r="AB19" s="15"/>
      <c r="AC19" s="12" t="str">
        <f aca="false">IF(COUNTIF(usda_egt,$E19),"U", IF(COUNTIF(map_egt,$E19),"M", IF(COUNTIF(duke_egt,$E19),"D", IF(COUNTIF(nap_egt,$E19),"NA", IF(COUNTIF(var_egt,$E19),"V","")))))</f>
        <v/>
      </c>
      <c r="AD19" s="14" t="str">
        <f aca="false">IF(COUNTIF(out_egt,E19),"X","")</f>
        <v/>
      </c>
      <c r="AE19" s="14" t="str">
        <f aca="false">IF(COUNTIF(usda_rel_egt,$E19),"U", IF(COUNTIF(knap_rel_egt,$E19),"K", IF(COUNTIF(npass_rel_egt,$E19),"NP", IF(COUNTIF(map_rel_egt,$E19),"M", IF(COUNTIF(var_rel_egt,$E19),"V","")))) )</f>
        <v/>
      </c>
      <c r="AF19" s="13" t="str">
        <f aca="false">IF(AND(AC19&lt;&gt;"",AD19="x"),"lit-kegg", IF(AND(AE19&lt;&gt;"",AD19="x"),"rel-kegg", IF(AC19&lt;&gt;"","lit", IF(AE19&lt;&gt;"","rel", IF(AD19="x","kegg","--")))))</f>
        <v>--</v>
      </c>
      <c r="AG19" s="15"/>
      <c r="AH19" s="12" t="str">
        <f aca="false">IF(COUNTIF(usda_egcg,$E19),"U", IF(COUNTIF(knap_egcg,$E19),"K", IF(COUNTIF(npass_egcg,$E19),"NP", IF(COUNTIF(map_egcg,$E19),"M", IF(COUNTIF(var_ecg,$E19),"V","")))))</f>
        <v/>
      </c>
      <c r="AI19" s="12"/>
      <c r="AJ19" s="15"/>
      <c r="AK19" s="12" t="str">
        <f aca="false">IF(COUNTIF(npass_erc,$E19),"NP", IF(COUNTIF(nap_erc,$E19),"NA", IF(COUNTIF(var_erc,$E19),"V","")))</f>
        <v/>
      </c>
      <c r="AL19" s="14"/>
      <c r="AM19" s="14" t="str">
        <f aca="false">IF(COUNTIF(nap_rel_erc,$E19),"NA", IF(COUNTIF(var_rel_erc,$E19),"V",""))</f>
        <v/>
      </c>
      <c r="AN19" s="13" t="str">
        <f aca="false">IF(AND(AK19&lt;&gt;"",AL19="x"),"lit-kegg", IF(AND(AM19&lt;&gt;"",AL19="x"),"rel-kegg", IF(AK19&lt;&gt;"","lit", IF(AM19&lt;&gt;"","rel", IF(AL19="x","kegg","--")))))</f>
        <v>--</v>
      </c>
      <c r="AO19" s="15"/>
      <c r="AP19" s="12" t="str">
        <f aca="false">IF(COUNTIF(npass_erd,$E19),"NP", IF(COUNTIF(nap_erd,$E19),"NA", IF(COUNTIF(var_erd,$E19),"V","")))</f>
        <v/>
      </c>
      <c r="AQ19" s="14" t="str">
        <f aca="false">IF(COUNTIF(out_erd,E19),"X","")</f>
        <v>X</v>
      </c>
      <c r="AR19" s="14" t="str">
        <f aca="false">IF(COUNTIF(map_rel_erd,$E19),"M", IF(COUNTIF(nap_rel_erd,$E19),"NA", IF(COUNTIF(var_rel_erd,$E19),"V","")))</f>
        <v/>
      </c>
      <c r="AS19" s="13" t="str">
        <f aca="false">IF(AND(AP19&lt;&gt;"",AQ19="x"),"lit-kegg", IF(AND(AR19&lt;&gt;"",AQ19="x"),"rel-kegg", IF(AP19&lt;&gt;"","lit", IF(AR19&lt;&gt;"","rel", IF(AQ19="x","kegg","--")))))</f>
        <v>kegg</v>
      </c>
      <c r="AT19" s="15"/>
      <c r="AU19" s="12" t="str">
        <f aca="false">IF(COUNTIF(knap_gc,$E19),"K", IF(COUNTIF(npass_gc,$E19),"NP", IF(COUNTIF(imppat_gc,$E19),"I", IF(COUNTIF(duke_gc,$E19),"D", IF(COUNTIF(nap_gc,$E19),"NA", IF(COUNTIF(var_gc,$E19),"V",""))))) )</f>
        <v/>
      </c>
      <c r="AV19" s="14" t="str">
        <f aca="false">IF(COUNTIF(out_gc,E19),"X","")</f>
        <v/>
      </c>
      <c r="AW19" s="14" t="str">
        <f aca="false">IF(COUNTIF(knap_rel_gc,$E19),"K", IF(COUNTIF(nap_rel_gc,$E19),"NA", IF(COUNTIF(var_rel_gc,$E19),"V","")))</f>
        <v/>
      </c>
      <c r="AX19" s="13" t="str">
        <f aca="false">IF(AND(AU19&lt;&gt;"",AV19="x"),"lit-kegg", IF(AND(AW19&lt;&gt;"",AV19="x"),"rel-kegg", IF(AU19&lt;&gt;"","lit", IF(AW19&lt;&gt;"","rel", IF(AV19="x","kegg","--")))))</f>
        <v>--</v>
      </c>
      <c r="AY19" s="15"/>
      <c r="AZ19" s="12" t="str">
        <f aca="false">IF(COUNTIF(knap_gen,$E19),"K", IF(COUNTIF(npass_gen,$E19),"NP", IF(COUNTIF(imppat_gen,$E19),"I", IF(COUNTIF(duke_gen,$E19),"D", IF(COUNTIF(nap_gen,$E19),"NA", IF(COUNTIF(var_gen,$E19),"V",""))))))</f>
        <v/>
      </c>
      <c r="BA19" s="14" t="str">
        <f aca="false">IF(COUNTIF(out_gen,E19),"X","")</f>
        <v/>
      </c>
      <c r="BB19" s="14" t="str">
        <f aca="false">IF(COUNTIF(knap_rel_gen,$E19),"K", IF(COUNTIF(imppat_rel_gen,$E19),"I", IF(COUNTIF(duke_rel_gen,$E19),"D", IF(COUNTIF(nap_rel_gen,$E19),"NA", IF(COUNTIF(var_rel_gen,$E19),"V","")))))</f>
        <v/>
      </c>
      <c r="BC19" s="13" t="str">
        <f aca="false">IF(AND(AZ19&lt;&gt;"",BA19="x"),"lit-kegg", IF(AND(BB19&lt;&gt;"",BA19="x"),"rel-kegg", IF(AZ19&lt;&gt;"","lit", IF(BB19&lt;&gt;"","rel", IF(BA19="x","kegg","--")))))</f>
        <v>--</v>
      </c>
      <c r="BD19" s="15"/>
      <c r="BE19" s="12" t="str">
        <f aca="false">IF(COUNTIF(knap_hcc,$E19),"K", IF(COUNTIF(npass_hcc,$E19),"NP", IF(COUNTIF(duke_hcc,$E19),"D", IF(COUNTIF(var_hcc,$E19),"V", ""))))</f>
        <v/>
      </c>
      <c r="BF19" s="14" t="str">
        <f aca="false">IF(COUNTIF(hcc_out,E19),"X","")</f>
        <v>X</v>
      </c>
      <c r="BG19" s="14" t="str">
        <f aca="false">IF(COUNTIF(var_rel_hcc,$E19),"V","")</f>
        <v/>
      </c>
      <c r="BH19" s="13" t="str">
        <f aca="false">IF(AND(BE19&lt;&gt;"",BF19="x"),"lit-kegg", IF(AND(BG19&lt;&gt;"",BF19="x"),"rel-kegg", IF(BE19&lt;&gt;"","lit", IF(BG19&lt;&gt;"","rel", IF(BF19="x","kegg","--")))))</f>
        <v>kegg</v>
      </c>
      <c r="BI19" s="15"/>
      <c r="BJ19" s="12" t="str">
        <f aca="false">IF(COUNTIF(usda_kmp,$E19),"U", IF(COUNTIF(knap_kmp,$E19),"K", IF(COUNTIF(npass_kmp,$E19),"NP", IF(COUNTIF(map_kmp,$E19),"M", IF(COUNTIF(imppat_kmp,$E19),"I", IF(COUNTIF(duke_kmp,$E19),"D", IF(COUNTIF(nap_kmp,$E19),"NA", IF(COUNTIF(var_kmp,$E19),"V",""))))))))</f>
        <v>U</v>
      </c>
      <c r="BK19" s="14" t="str">
        <f aca="false">IF(COUNTIF(out_kmp,E19),"X","")</f>
        <v>X</v>
      </c>
      <c r="BL19" s="12" t="str">
        <f aca="false">IF(COUNTIF(knap_rel_kmp,$E19),"K", IF(COUNTIF(npass_rel_kmp,$E19),"NP", IF(COUNTIF(imppat_rel_kmp,$E19),"I", IF(COUNTIF(duke_kmp,$E19),"D", IF(COUNTIF(nap_rel_kmp,$E19),"NA", IF(COUNTIF(var_rel_kmp,$E19),"V",""))))))</f>
        <v/>
      </c>
      <c r="BM19" s="13" t="str">
        <f aca="false">IF(AND(BJ19&lt;&gt;"",BK19="x"),"lit-kegg", IF(AND(BL19&lt;&gt;"",BK19="x"),"rel-kegg", IF(BJ19&lt;&gt;"","lit", IF(BL19&lt;&gt;"","rel", IF(BK19="x","kegg","--")))))</f>
        <v>lit-kegg</v>
      </c>
      <c r="BN19" s="15"/>
      <c r="BO19" s="12" t="str">
        <f aca="false">IF(COUNTIF(usda_lu2,$E19),"U", IF(COUNTIF(knap_lu2,$E19),"K", IF(COUNTIF(npass_lu2,$E19),"NP", IF(COUNTIF(map_lu2,$E19),"M", IF(COUNTIF(imppat_lu2,$E19),"I", IF(COUNTIF(duke_lu2,$E19),"D", IF(COUNTIF(nap_lu2,$E19),"NA", IF(COUNTIF(var_lu2,$E19),"V",""))))))))</f>
        <v>U</v>
      </c>
      <c r="BP19" s="14" t="str">
        <f aca="false">IF(COUNTIF(out_lu2,E19),"X","")</f>
        <v/>
      </c>
      <c r="BQ19" s="12" t="str">
        <f aca="false">IF(COUNTIF(knap_rel_lu2,$E19),"K", IF(COUNTIF(npass_rel_lu2,$E19),"NP", IF(COUNTIF(imppat_lu2,$E19),"I", IF(COUNTIF(impaat_rel_lu2,$E19),"I", IF(COUNTIF(duke_rel_lu2,$E19),"D", IF(COUNTIF(nap_rel_lu2,$E19),"NA", IF(COUNTIF(var_rel_lu2,$E19),"V",""))))) ))</f>
        <v>K</v>
      </c>
      <c r="BR19" s="13" t="str">
        <f aca="false">IF(AND(BO19&lt;&gt;"",BP19="x"),"lit-kegg", IF(AND(BQ19&lt;&gt;"",BP19="x"),"rel-kegg", IF(BO19&lt;&gt;"","lit", IF(BQ19&lt;&gt;"","rel", IF(BP19="x","kegg","--")))))</f>
        <v>lit</v>
      </c>
      <c r="BS19" s="15"/>
      <c r="BT19" s="12" t="str">
        <f aca="false">IF(COUNTIF(usda_myc,$E19),"U", IF(COUNTIF(knap_myc,$E19),"K", IF(COUNTIF(npass_myc,$E19),"NP", IF(COUNTIF(map_myc,$E19),"M", IF(COUNTIF(imppat_myc,$E19),"I", IF(COUNTIF(nap_myc,$E19),"NA", IF(COUNTIF(duke_myc,$E19),"D", IF(COUNTIF(var_myc,$E19),"V",""))))))))</f>
        <v>U</v>
      </c>
      <c r="BU19" s="14" t="str">
        <f aca="false">IF(COUNTIF(out_myc,E19),"X","")</f>
        <v>X</v>
      </c>
      <c r="BV19" s="12" t="str">
        <f aca="false">IF(COUNTIF(npass_rel_myc,$E19),"NP", IF(COUNTIF(imppat_rel_myc,$E19),"I", IF(COUNTIF(nap_rel_myc,$E19),"NA", IF(COUNTIF(var_rel_myc,$E19),"V",""))))</f>
        <v/>
      </c>
      <c r="BW19" s="13" t="str">
        <f aca="false">IF(AND(BT19&lt;&gt;"",BU19="x"),"lit-kegg", IF(AND(BV19&lt;&gt;"",BU19="x"),"rel-kegg", IF(BT19&lt;&gt;"","lit", IF(BV19&lt;&gt;"","rel", IF(BU19="x","kegg","--")))))</f>
        <v>lit-kegg</v>
      </c>
      <c r="BX19" s="15"/>
      <c r="BY19" s="12" t="str">
        <f aca="false">IF(COUNTIF(usda_nar,$E19),"U", IF(COUNTIF(knap_nar,$E19),"K", IF(COUNTIF(npass_nar,$E19),"NP", IF(COUNTIF(imppat_nar,$E19),"I", IF(COUNTIF(duke_nar,$E19),"D", IF(COUNTIF(nap_nar,$E19),"NA", IF(COUNTIF(var_nar,$E19),"V", "")))))))</f>
        <v>K</v>
      </c>
      <c r="BZ19" s="14" t="str">
        <f aca="false">IF(COUNTIF(out_nar,E19),"X","")</f>
        <v>X</v>
      </c>
      <c r="CA19" s="16" t="str">
        <f aca="false">IF(COUNTIF(knap_rel_nar,$E19),"K", IF(COUNTIF(npass_rel_nar,$E19),"NP", IF(COUNTIF(imppat_rel_nar,$E19),"I", IF(COUNTIF(duke_rel_nar,$E19),"D", IF(COUNTIF(nap_rel_nar,$E19),"NA", IF(COUNTIF(var_rel_nar,$E19),"V",""))))))</f>
        <v>K</v>
      </c>
      <c r="CB19" s="13" t="str">
        <f aca="false">IF(AND(BY19&lt;&gt;"",BZ19="x"),"lit-kegg", IF(AND(CA19&lt;&gt;"",BZ19="x"),"rel-kegg", IF(BY19&lt;&gt;"","lit", IF(CA19&lt;&gt;"","rel", IF(BZ19="x","kegg","--")))))</f>
        <v>lit-kegg</v>
      </c>
      <c r="CC19" s="15"/>
      <c r="CD19" s="17" t="str">
        <f aca="false">IF(COUNTIF(usda_que,$E19),"U", IF(COUNTIF(knap_que,$E19),"K", IF(COUNTIF(npass_que,$E19),"NP", IF(COUNTIF(map_que,$E19),"M", IF(COUNTIF(imppat_que,$E19),"I", IF(COUNTIF(duke_que,$E19),"D", IF(COUNTIF(nap_que,$E19),"NA", IF(COUNTIF(var_que,$E19),"V",""))))) )))</f>
        <v>U</v>
      </c>
      <c r="CE19" s="14" t="str">
        <f aca="false">IF(COUNTIF(out_que,E19),"X","")</f>
        <v>X</v>
      </c>
      <c r="CF19" s="12" t="str">
        <f aca="false">IF(COUNTIF(knap_rel_que,$E19),"K", IF(COUNTIF(npass_rel_que,$E19),"NP", IF(COUNTIF(imppat_rel_que,$E19),"I", IF(COUNTIF(duke_rel_que,$E19),"D", IF(COUNTIF(nap_rel_que,$E19),"NP", IF(COUNTIF(var_rel_que,$E19),"V",""))))) )</f>
        <v>K</v>
      </c>
      <c r="CG19" s="13" t="str">
        <f aca="false">IF(AND(CD19&lt;&gt;"",CE19="x"),"lit-kegg", IF(AND(CF19&lt;&gt;"",CE19="x"),"rel-kegg", IF(CD19&lt;&gt;"","lit", IF(CF19&lt;&gt;"","rel", IF(CE19="x","kegg","--")))))</f>
        <v>lit-kegg</v>
      </c>
      <c r="CH19" s="15"/>
      <c r="CI19" s="18"/>
      <c r="CJ19" s="10"/>
      <c r="CK19" s="10" t="s">
        <v>124</v>
      </c>
      <c r="CL19" s="19"/>
      <c r="CM19" s="10"/>
      <c r="CN19" s="10"/>
      <c r="CO19" s="10"/>
    </row>
    <row r="20" customFormat="false" ht="13.8" hidden="false" customHeight="false" outlineLevel="0" collapsed="false">
      <c r="A20" s="9" t="n">
        <v>13</v>
      </c>
      <c r="B20" s="10" t="s">
        <v>83</v>
      </c>
      <c r="C20" s="10" t="s">
        <v>125</v>
      </c>
      <c r="D20" s="10" t="s">
        <v>126</v>
      </c>
      <c r="E20" s="11" t="s">
        <v>127</v>
      </c>
      <c r="F20" s="12" t="str">
        <f aca="false">IF(COUNTIF(usda_agi,$E20),"U", IF(COUNTIF(knap_agi,$E20),"K", IF(COUNTIF(npass_agi,$E20),"NP", IF(COUNTIF(map_agi,$E20),"M", IF(COUNTIF(imppat_agi,$E20),"I", IF(COUNTIF(duke_agi,$E20),"D", IF(COUNTIF(nap_agi,$E20),"NA", IF(COUNTIF(var_agi,$E20),"V", ""))))))) )</f>
        <v>U</v>
      </c>
      <c r="G20" s="12" t="str">
        <f aca="false">IF(COUNTIF(out_agi,E20),"X","")</f>
        <v/>
      </c>
      <c r="H20" s="12" t="str">
        <f aca="false">IF(COUNTIF(knap_rel_agi,$E20),"K", IF(COUNTIF(duke_rel_agi,$E20),"D", IF(COUNTIF(nap_rel_agi,$E20),"NA", IF(COUNTIF(var_rel_agi,$E20),"V",""))))</f>
        <v/>
      </c>
      <c r="I20" s="13" t="str">
        <f aca="false">IF(AND(F20&lt;&gt;"",G20="x"),"lit-kegg", IF(AND(H20&lt;&gt;"",G20="x"),"rel-kegg", IF(F20&lt;&gt;"","lit", IF(H20&lt;&gt;"","rel", IF(G20="x","kegg","--")))))</f>
        <v>lit</v>
      </c>
      <c r="J20" s="12" t="str">
        <f aca="false">IF(COUNTIF(npass_bun,$E20),"NP", IF(COUNTIF(nap_bun,$E20),"NA", IF(COUNTIF(var_bun,$E20),"V","")))</f>
        <v/>
      </c>
      <c r="K20" s="14" t="str">
        <f aca="false">IF(COUNTIF(out_bun,E20),"X","")</f>
        <v>X</v>
      </c>
      <c r="L20" s="12" t="str">
        <f aca="false">IF(COUNTIF(nap_rel_bun,$E20),"NA", IF(COUNTIF(var_rel_bun,$E20),"V",""))</f>
        <v/>
      </c>
      <c r="M20" s="13" t="str">
        <f aca="false">IF(AND(J20&lt;&gt;"",K20="x"),"lit-kegg", IF(AND(L20&lt;&gt;"",K20="x"),"rel-kegg", IF(J20&lt;&gt;"","lit", IF(L20&lt;&gt;"","rel", IF(K20="x","kegg","--")))))</f>
        <v>kegg</v>
      </c>
      <c r="N20" s="12" t="str">
        <f aca="false">IF(COUNTIF(usda_kxn,$E20),"U", IF(COUNTIF(knap_kxn,$E20),"K", IF(COUNTIF(npass_kxn,$E20),"NP", IF(COUNTIF(map_kxn,$E20),"M", IF(COUNTIF(duke_kxn,$E20),"D", IF(COUNTIF(nap_kxn,$E20),"NA", IF(COUNTIF(var_kxn,$E20),"V","")))))))</f>
        <v>V</v>
      </c>
      <c r="O20" s="14" t="str">
        <f aca="false">IF(COUNTIF(out_kxn,E20),"X","")</f>
        <v>X</v>
      </c>
      <c r="P20" s="12" t="str">
        <f aca="false">IF(COUNTIF(knap_rel_kxn,$E20),"K", IF(COUNTIF(npass_rel_kxn,$E20),"NP", IF(COUNTIF(duke_rel_kxn,$E20),"D", IF(COUNTIF(nap_rel_kxn,$E20),"NA", IF(COUNTIF(var_rel_kxn,$E20),"V","")))))</f>
        <v/>
      </c>
      <c r="Q20" s="13" t="str">
        <f aca="false">IF(AND(N20&lt;&gt;"",O20="x"),"lit-kegg", IF(AND(P20&lt;&gt;"",O20="x"),"rel-kegg", IF(N20&lt;&gt;"","lit", IF(P20&lt;&gt;"","rel", IF(O20="x","kegg","--")))))</f>
        <v>lit-kegg</v>
      </c>
      <c r="R20" s="12" t="str">
        <f aca="false">IF(COUNTIF(usda_hwb,$E20),"U", IF(COUNTIF(knap_hwb,$E20),"K", IF(COUNTIF(npass_hwb,$E20),"NP", IF(COUNTIF(map_hwb,$E20),"M", IF(COUNTIF(imppat_hwb,$E20),"I", IF(COUNTIF(duke_hwb,$E20),"D", IF(COUNTIF(nap_hwb,$E20),"NA", IF(COUNTIF(var_hwb,$E20),"V",""))))) )))</f>
        <v>I</v>
      </c>
      <c r="S20" s="14" t="str">
        <f aca="false">IF(COUNTIF(out_hwb,E20),"X","")</f>
        <v>X</v>
      </c>
      <c r="T20" s="14" t="str">
        <f aca="false">IF(COUNTIF(knap_rel_hwb,$E20),"K", IF(COUNTIF(npass_rel_hwb,$E20),"NP", IF(COUNTIF(map_rel_hwb,$E20),"M", IF(COUNTIF(imppat_rel_hwb,$E20),"I", IF(COUNTIF(duke_rel_hwb,$E20),"D", IF(COUNTIF(nap_rel_hwb,$E20),"NA", IF(COUNTIF(var_rel_hwb,$E20),"V",""))))) ))</f>
        <v/>
      </c>
      <c r="U20" s="13" t="str">
        <f aca="false">IF(AND(R20&lt;&gt;"",S20="x"),"lit-kegg", IF(AND(T20&lt;&gt;"",S20="x"),"rel-kegg", IF(R20&lt;&gt;"","lit", IF(T20&lt;&gt;"","rel", IF(S20="x","kegg","--")))))</f>
        <v>lit-kegg</v>
      </c>
      <c r="V20" s="12" t="str">
        <f aca="false">IF(COUNTIF(usda_ec,$E20),"U", IF(COUNTIF(knap_ec,$E20),"K", IF(COUNTIF(npass_ec,$E20),"NP", IF(COUNTIF(map_ec,$E20),"M", IF(COUNTIF(imppat_ec,$E20),"I", IF(COUNTIF(duke_ec,$E20),"D", IF(COUNTIF(nap_ec,$E20),"NA", IF(COUNTIF(var_ec,$E20),"V",""))))))))</f>
        <v>V</v>
      </c>
      <c r="W20" s="14" t="str">
        <f aca="false">IF(COUNTIF(out_ec,E20),"X","")</f>
        <v>X</v>
      </c>
      <c r="X20" s="14" t="str">
        <f aca="false">IF(COUNTIF(usda_rel_ec,$E20),"U", IF(COUNTIF(knap_rel_ec,$E20),"K", IF(COUNTIF(npass_rel_ec,$E20),"NP", IF(COUNTIF(map_rel_ec,$E20),"M", IF(COUNTIF(imppat_rel_ec,$E20),"I", IF(COUNTIF(nap_rel_ec,$E20),"NA", IF(COUNTIF(var_rel_ec,$E20),"V","")))))))</f>
        <v/>
      </c>
      <c r="Y20" s="13" t="str">
        <f aca="false">IF(AND(V20&lt;&gt;"",W20="x"),"lit-kegg", IF(AND(X20&lt;&gt;"",W20="x"),"rel-kegg", IF(V20&lt;&gt;"","lit", IF(X20&lt;&gt;"","rel", IF(W20="x","kegg","--")))))</f>
        <v>lit-kegg</v>
      </c>
      <c r="Z20" s="12" t="str">
        <f aca="false">IF(COUNTIF(usda_ecg,$E20),"U", IF(COUNTIF(npass_ecg,$E20),"NP", IF(COUNTIF(map_ecg,$E20),"M", IF(COUNTIF(imppat_ecg,$E20),"I", IF(COUNTIF(duke_ecg,$E20),"D", IF(COUNTIF(var_ecg,$E20),"V",""))))))</f>
        <v/>
      </c>
      <c r="AA20" s="12"/>
      <c r="AB20" s="15"/>
      <c r="AC20" s="12" t="str">
        <f aca="false">IF(COUNTIF(usda_egt,$E20),"U", IF(COUNTIF(map_egt,$E20),"M", IF(COUNTIF(duke_egt,$E20),"D", IF(COUNTIF(nap_egt,$E20),"NA", IF(COUNTIF(var_egt,$E20),"V","")))))</f>
        <v/>
      </c>
      <c r="AD20" s="14" t="str">
        <f aca="false">IF(COUNTIF(out_egt,E20),"X","")</f>
        <v>X</v>
      </c>
      <c r="AE20" s="14" t="str">
        <f aca="false">IF(COUNTIF(usda_rel_egt,$E20),"U", IF(COUNTIF(knap_rel_egt,$E20),"K", IF(COUNTIF(npass_rel_egt,$E20),"NP", IF(COUNTIF(map_rel_egt,$E20),"M", IF(COUNTIF(var_rel_egt,$E20),"V","")))) )</f>
        <v/>
      </c>
      <c r="AF20" s="13" t="str">
        <f aca="false">IF(AND(AC20&lt;&gt;"",AD20="x"),"lit-kegg", IF(AND(AE20&lt;&gt;"",AD20="x"),"rel-kegg", IF(AC20&lt;&gt;"","lit", IF(AE20&lt;&gt;"","rel", IF(AD20="x","kegg","--")))))</f>
        <v>kegg</v>
      </c>
      <c r="AG20" s="15"/>
      <c r="AH20" s="12" t="str">
        <f aca="false">IF(COUNTIF(usda_egcg,$E20),"U", IF(COUNTIF(knap_egcg,$E20),"K", IF(COUNTIF(npass_egcg,$E20),"NP", IF(COUNTIF(map_egcg,$E20),"M", IF(COUNTIF(var_ecg,$E20),"V","")))))</f>
        <v/>
      </c>
      <c r="AI20" s="12"/>
      <c r="AJ20" s="15"/>
      <c r="AK20" s="12" t="str">
        <f aca="false">IF(COUNTIF(npass_erc,$E20),"NP", IF(COUNTIF(nap_erc,$E20),"NA", IF(COUNTIF(var_erc,$E20),"V","")))</f>
        <v/>
      </c>
      <c r="AL20" s="14"/>
      <c r="AM20" s="14" t="str">
        <f aca="false">IF(COUNTIF(nap_rel_erc,$E20),"NA", IF(COUNTIF(var_rel_erc,$E20),"V",""))</f>
        <v/>
      </c>
      <c r="AN20" s="13" t="str">
        <f aca="false">IF(AND(AK20&lt;&gt;"",AL20="x"),"lit-kegg", IF(AND(AM20&lt;&gt;"",AL20="x"),"rel-kegg", IF(AK20&lt;&gt;"","lit", IF(AM20&lt;&gt;"","rel", IF(AL20="x","kegg","--")))))</f>
        <v>--</v>
      </c>
      <c r="AO20" s="15"/>
      <c r="AP20" s="12" t="str">
        <f aca="false">IF(COUNTIF(npass_erd,$E20),"NP", IF(COUNTIF(nap_erd,$E20),"NA", IF(COUNTIF(var_erd,$E20),"V","")))</f>
        <v/>
      </c>
      <c r="AQ20" s="14" t="str">
        <f aca="false">IF(COUNTIF(out_erd,E20),"X","")</f>
        <v>X</v>
      </c>
      <c r="AR20" s="14" t="str">
        <f aca="false">IF(COUNTIF(map_rel_erd,$E20),"M", IF(COUNTIF(nap_rel_erd,$E20),"NA", IF(COUNTIF(var_rel_erd,$E20),"V","")))</f>
        <v/>
      </c>
      <c r="AS20" s="13" t="str">
        <f aca="false">IF(AND(AP20&lt;&gt;"",AQ20="x"),"lit-kegg", IF(AND(AR20&lt;&gt;"",AQ20="x"),"rel-kegg", IF(AP20&lt;&gt;"","lit", IF(AR20&lt;&gt;"","rel", IF(AQ20="x","kegg","--")))))</f>
        <v>kegg</v>
      </c>
      <c r="AT20" s="15"/>
      <c r="AU20" s="12" t="str">
        <f aca="false">IF(COUNTIF(knap_gc,$E20),"K", IF(COUNTIF(npass_gc,$E20),"NP", IF(COUNTIF(imppat_gc,$E20),"I", IF(COUNTIF(duke_gc,$E20),"D", IF(COUNTIF(nap_gc,$E20),"NA", IF(COUNTIF(var_gc,$E20),"V",""))))) )</f>
        <v/>
      </c>
      <c r="AV20" s="14" t="str">
        <f aca="false">IF(COUNTIF(out_gc,E20),"X","")</f>
        <v>X</v>
      </c>
      <c r="AW20" s="14" t="str">
        <f aca="false">IF(COUNTIF(knap_rel_gc,$E20),"K", IF(COUNTIF(nap_rel_gc,$E20),"NA", IF(COUNTIF(var_rel_gc,$E20),"V","")))</f>
        <v/>
      </c>
      <c r="AX20" s="13" t="str">
        <f aca="false">IF(AND(AU20&lt;&gt;"",AV20="x"),"lit-kegg", IF(AND(AW20&lt;&gt;"",AV20="x"),"rel-kegg", IF(AU20&lt;&gt;"","lit", IF(AW20&lt;&gt;"","rel", IF(AV20="x","kegg","--")))))</f>
        <v>kegg</v>
      </c>
      <c r="AY20" s="15"/>
      <c r="AZ20" s="12" t="str">
        <f aca="false">IF(COUNTIF(knap_gen,$E20),"K", IF(COUNTIF(npass_gen,$E20),"NP", IF(COUNTIF(imppat_gen,$E20),"I", IF(COUNTIF(duke_gen,$E20),"D", IF(COUNTIF(nap_gen,$E20),"NA", IF(COUNTIF(var_gen,$E20),"V",""))))))</f>
        <v/>
      </c>
      <c r="BA20" s="14" t="str">
        <f aca="false">IF(COUNTIF(out_gen,E20),"X","")</f>
        <v/>
      </c>
      <c r="BB20" s="14" t="str">
        <f aca="false">IF(COUNTIF(knap_rel_gen,$E20),"K", IF(COUNTIF(imppat_rel_gen,$E20),"I", IF(COUNTIF(duke_rel_gen,$E20),"D", IF(COUNTIF(nap_rel_gen,$E20),"NA", IF(COUNTIF(var_rel_gen,$E20),"V","")))))</f>
        <v/>
      </c>
      <c r="BC20" s="13" t="str">
        <f aca="false">IF(AND(AZ20&lt;&gt;"",BA20="x"),"lit-kegg", IF(AND(BB20&lt;&gt;"",BA20="x"),"rel-kegg", IF(AZ20&lt;&gt;"","lit", IF(BB20&lt;&gt;"","rel", IF(BA20="x","kegg","--")))))</f>
        <v>--</v>
      </c>
      <c r="BD20" s="15"/>
      <c r="BE20" s="12" t="str">
        <f aca="false">IF(COUNTIF(knap_hcc,$E20),"K", IF(COUNTIF(npass_hcc,$E20),"NP", IF(COUNTIF(duke_hcc,$E20),"D", IF(COUNTIF(var_hcc,$E20),"V", ""))))</f>
        <v/>
      </c>
      <c r="BF20" s="14" t="str">
        <f aca="false">IF(COUNTIF(hcc_out,E20),"X","")</f>
        <v>X</v>
      </c>
      <c r="BG20" s="14" t="str">
        <f aca="false">IF(COUNTIF(var_rel_hcc,$E20),"V","")</f>
        <v/>
      </c>
      <c r="BH20" s="13" t="str">
        <f aca="false">IF(AND(BE20&lt;&gt;"",BF20="x"),"lit-kegg", IF(AND(BG20&lt;&gt;"",BF20="x"),"rel-kegg", IF(BE20&lt;&gt;"","lit", IF(BG20&lt;&gt;"","rel", IF(BF20="x","kegg","--")))))</f>
        <v>kegg</v>
      </c>
      <c r="BI20" s="15"/>
      <c r="BJ20" s="12" t="str">
        <f aca="false">IF(COUNTIF(usda_kmp,$E20),"U", IF(COUNTIF(knap_kmp,$E20),"K", IF(COUNTIF(npass_kmp,$E20),"NP", IF(COUNTIF(map_kmp,$E20),"M", IF(COUNTIF(imppat_kmp,$E20),"I", IF(COUNTIF(duke_kmp,$E20),"D", IF(COUNTIF(nap_kmp,$E20),"NA", IF(COUNTIF(var_kmp,$E20),"V",""))))))))</f>
        <v>U</v>
      </c>
      <c r="BK20" s="14" t="str">
        <f aca="false">IF(COUNTIF(out_kmp,E20),"X","")</f>
        <v>X</v>
      </c>
      <c r="BL20" s="12" t="str">
        <f aca="false">IF(COUNTIF(knap_rel_kmp,$E20),"K", IF(COUNTIF(npass_rel_kmp,$E20),"NP", IF(COUNTIF(imppat_rel_kmp,$E20),"I", IF(COUNTIF(duke_kmp,$E20),"D", IF(COUNTIF(nap_rel_kmp,$E20),"NA", IF(COUNTIF(var_rel_kmp,$E20),"V",""))))))</f>
        <v/>
      </c>
      <c r="BM20" s="13" t="str">
        <f aca="false">IF(AND(BJ20&lt;&gt;"",BK20="x"),"lit-kegg", IF(AND(BL20&lt;&gt;"",BK20="x"),"rel-kegg", IF(BJ20&lt;&gt;"","lit", IF(BL20&lt;&gt;"","rel", IF(BK20="x","kegg","--")))))</f>
        <v>lit-kegg</v>
      </c>
      <c r="BN20" s="15"/>
      <c r="BO20" s="12" t="str">
        <f aca="false">IF(COUNTIF(usda_lu2,$E20),"U", IF(COUNTIF(knap_lu2,$E20),"K", IF(COUNTIF(npass_lu2,$E20),"NP", IF(COUNTIF(map_lu2,$E20),"M", IF(COUNTIF(imppat_lu2,$E20),"I", IF(COUNTIF(duke_lu2,$E20),"D", IF(COUNTIF(nap_lu2,$E20),"NA", IF(COUNTIF(var_lu2,$E20),"V",""))))))))</f>
        <v>U</v>
      </c>
      <c r="BP20" s="14" t="str">
        <f aca="false">IF(COUNTIF(out_lu2,E20),"X","")</f>
        <v/>
      </c>
      <c r="BQ20" s="12" t="str">
        <f aca="false">IF(COUNTIF(knap_rel_lu2,$E20),"K", IF(COUNTIF(npass_rel_lu2,$E20),"NP", IF(COUNTIF(imppat_lu2,$E20),"I", IF(COUNTIF(impaat_rel_lu2,$E20),"I", IF(COUNTIF(duke_rel_lu2,$E20),"D", IF(COUNTIF(nap_rel_lu2,$E20),"NA", IF(COUNTIF(var_rel_lu2,$E20),"V",""))))) ))</f>
        <v/>
      </c>
      <c r="BR20" s="13" t="str">
        <f aca="false">IF(AND(BO20&lt;&gt;"",BP20="x"),"lit-kegg", IF(AND(BQ20&lt;&gt;"",BP20="x"),"rel-kegg", IF(BO20&lt;&gt;"","lit", IF(BQ20&lt;&gt;"","rel", IF(BP20="x","kegg","--")))))</f>
        <v>lit</v>
      </c>
      <c r="BS20" s="15"/>
      <c r="BT20" s="12" t="str">
        <f aca="false">IF(COUNTIF(usda_myc,$E20),"U", IF(COUNTIF(knap_myc,$E20),"K", IF(COUNTIF(npass_myc,$E20),"NP", IF(COUNTIF(map_myc,$E20),"M", IF(COUNTIF(imppat_myc,$E20),"I", IF(COUNTIF(nap_myc,$E20),"NA", IF(COUNTIF(duke_myc,$E20),"D", IF(COUNTIF(var_myc,$E20),"V",""))))))))</f>
        <v>U</v>
      </c>
      <c r="BU20" s="14" t="str">
        <f aca="false">IF(COUNTIF(out_myc,E20),"X","")</f>
        <v>X</v>
      </c>
      <c r="BV20" s="12" t="str">
        <f aca="false">IF(COUNTIF(npass_rel_myc,$E20),"NP", IF(COUNTIF(imppat_rel_myc,$E20),"I", IF(COUNTIF(nap_rel_myc,$E20),"NA", IF(COUNTIF(var_rel_myc,$E20),"V",""))))</f>
        <v/>
      </c>
      <c r="BW20" s="13" t="str">
        <f aca="false">IF(AND(BT20&lt;&gt;"",BU20="x"),"lit-kegg", IF(AND(BV20&lt;&gt;"",BU20="x"),"rel-kegg", IF(BT20&lt;&gt;"","lit", IF(BV20&lt;&gt;"","rel", IF(BU20="x","kegg","--")))))</f>
        <v>lit-kegg</v>
      </c>
      <c r="BX20" s="15"/>
      <c r="BY20" s="12" t="str">
        <f aca="false">IF(COUNTIF(usda_nar,$E20),"U", IF(COUNTIF(knap_nar,$E20),"K", IF(COUNTIF(npass_nar,$E20),"NP", IF(COUNTIF(imppat_nar,$E20),"I", IF(COUNTIF(duke_nar,$E20),"D", IF(COUNTIF(nap_nar,$E20),"NA", IF(COUNTIF(var_nar,$E20),"V", "")))))))</f>
        <v>K</v>
      </c>
      <c r="BZ20" s="14" t="str">
        <f aca="false">IF(COUNTIF(out_nar,E20),"X","")</f>
        <v>X</v>
      </c>
      <c r="CA20" s="16" t="str">
        <f aca="false">IF(COUNTIF(knap_rel_nar,$E20),"K", IF(COUNTIF(npass_rel_nar,$E20),"NP", IF(COUNTIF(imppat_rel_nar,$E20),"I", IF(COUNTIF(duke_rel_nar,$E20),"D", IF(COUNTIF(nap_rel_nar,$E20),"NA", IF(COUNTIF(var_rel_nar,$E20),"V",""))))))</f>
        <v/>
      </c>
      <c r="CB20" s="13" t="str">
        <f aca="false">IF(AND(BY20&lt;&gt;"",BZ20="x"),"lit-kegg", IF(AND(CA20&lt;&gt;"",BZ20="x"),"rel-kegg", IF(BY20&lt;&gt;"","lit", IF(CA20&lt;&gt;"","rel", IF(BZ20="x","kegg","--")))))</f>
        <v>lit-kegg</v>
      </c>
      <c r="CC20" s="15"/>
      <c r="CD20" s="17" t="str">
        <f aca="false">IF(COUNTIF(usda_que,$E20),"U", IF(COUNTIF(knap_que,$E20),"K", IF(COUNTIF(npass_que,$E20),"NP", IF(COUNTIF(map_que,$E20),"M", IF(COUNTIF(imppat_que,$E20),"I", IF(COUNTIF(duke_que,$E20),"D", IF(COUNTIF(nap_que,$E20),"NA", IF(COUNTIF(var_que,$E20),"V",""))))) )))</f>
        <v>K</v>
      </c>
      <c r="CE20" s="14" t="str">
        <f aca="false">IF(COUNTIF(out_que,E20),"X","")</f>
        <v>X</v>
      </c>
      <c r="CF20" s="12" t="str">
        <f aca="false">IF(COUNTIF(knap_rel_que,$E20),"K", IF(COUNTIF(npass_rel_que,$E20),"NP", IF(COUNTIF(imppat_rel_que,$E20),"I", IF(COUNTIF(duke_rel_que,$E20),"D", IF(COUNTIF(nap_rel_que,$E20),"NP", IF(COUNTIF(var_rel_que,$E20),"V",""))))) )</f>
        <v>K</v>
      </c>
      <c r="CG20" s="13" t="str">
        <f aca="false">IF(AND(CD20&lt;&gt;"",CE20="x"),"lit-kegg", IF(AND(CF20&lt;&gt;"",CE20="x"),"rel-kegg", IF(CD20&lt;&gt;"","lit", IF(CF20&lt;&gt;"","rel", IF(CE20="x","kegg","--")))))</f>
        <v>lit-kegg</v>
      </c>
      <c r="CH20" s="15"/>
      <c r="CI20" s="18" t="s">
        <v>92</v>
      </c>
      <c r="CJ20" s="10"/>
      <c r="CK20" s="10"/>
      <c r="CL20" s="19"/>
      <c r="CM20" s="10"/>
      <c r="CN20" s="10"/>
      <c r="CO20" s="10"/>
    </row>
    <row r="21" customFormat="false" ht="15.75" hidden="false" customHeight="true" outlineLevel="0" collapsed="false">
      <c r="A21" s="9" t="n">
        <v>93</v>
      </c>
      <c r="B21" s="10" t="s">
        <v>83</v>
      </c>
      <c r="C21" s="10" t="s">
        <v>103</v>
      </c>
      <c r="D21" s="10" t="s">
        <v>128</v>
      </c>
      <c r="E21" s="11" t="s">
        <v>129</v>
      </c>
      <c r="F21" s="12" t="str">
        <f aca="false">IF(COUNTIF(usda_agi,$E21),"U", IF(COUNTIF(knap_agi,$E21),"K", IF(COUNTIF(npass_agi,$E21),"NP", IF(COUNTIF(map_agi,$E21),"M", IF(COUNTIF(imppat_agi,$E21),"I", IF(COUNTIF(duke_agi,$E21),"D", IF(COUNTIF(nap_agi,$E21),"NA", IF(COUNTIF(var_agi,$E21),"V", ""))))))) )</f>
        <v>V</v>
      </c>
      <c r="G21" s="12" t="str">
        <f aca="false">IF(COUNTIF(out_agi,E21),"X","")</f>
        <v/>
      </c>
      <c r="H21" s="12" t="str">
        <f aca="false">IF(COUNTIF(knap_rel_agi,$E21),"K", IF(COUNTIF(duke_rel_agi,$E21),"D", IF(COUNTIF(nap_rel_agi,$E21),"NA", IF(COUNTIF(var_rel_agi,$E21),"V",""))))</f>
        <v/>
      </c>
      <c r="I21" s="13" t="str">
        <f aca="false">IF(AND(F21&lt;&gt;"",G21="x"),"lit-kegg", IF(AND(H21&lt;&gt;"",G21="x"),"rel-kegg", IF(F21&lt;&gt;"","lit", IF(H21&lt;&gt;"","rel", IF(G21="x","kegg","--")))))</f>
        <v>lit</v>
      </c>
      <c r="J21" s="12" t="str">
        <f aca="false">IF(COUNTIF(npass_bun,$E21),"NP", IF(COUNTIF(nap_bun,$E21),"NA", IF(COUNTIF(var_bun,$E21),"V","")))</f>
        <v/>
      </c>
      <c r="K21" s="14" t="str">
        <f aca="false">IF(COUNTIF(out_bun,E21),"X","")</f>
        <v>X</v>
      </c>
      <c r="L21" s="12" t="str">
        <f aca="false">IF(COUNTIF(nap_rel_bun,$E21),"NA", IF(COUNTIF(var_rel_bun,$E21),"V",""))</f>
        <v/>
      </c>
      <c r="M21" s="13" t="str">
        <f aca="false">IF(AND(J21&lt;&gt;"",K21="x"),"lit-kegg", IF(AND(L21&lt;&gt;"",K21="x"),"rel-kegg", IF(J21&lt;&gt;"","lit", IF(L21&lt;&gt;"","rel", IF(K21="x","kegg","--")))))</f>
        <v>kegg</v>
      </c>
      <c r="N21" s="12" t="str">
        <f aca="false">IF(COUNTIF(usda_kxn,$E21),"U", IF(COUNTIF(knap_kxn,$E21),"K", IF(COUNTIF(npass_kxn,$E21),"NP", IF(COUNTIF(map_kxn,$E21),"M", IF(COUNTIF(duke_kxn,$E21),"D", IF(COUNTIF(nap_kxn,$E21),"NA", IF(COUNTIF(var_kxn,$E21),"V","")))))))</f>
        <v>V</v>
      </c>
      <c r="O21" s="14" t="str">
        <f aca="false">IF(COUNTIF(out_kxn,E21),"X","")</f>
        <v>X</v>
      </c>
      <c r="P21" s="12" t="str">
        <f aca="false">IF(COUNTIF(knap_rel_kxn,$E21),"K", IF(COUNTIF(npass_rel_kxn,$E21),"NP", IF(COUNTIF(duke_rel_kxn,$E21),"D", IF(COUNTIF(nap_rel_kxn,$E21),"NA", IF(COUNTIF(var_rel_kxn,$E21),"V","")))))</f>
        <v/>
      </c>
      <c r="Q21" s="13" t="str">
        <f aca="false">IF(AND(N21&lt;&gt;"",O21="x"),"lit-kegg", IF(AND(P21&lt;&gt;"",O21="x"),"rel-kegg", IF(N21&lt;&gt;"","lit", IF(P21&lt;&gt;"","rel", IF(O21="x","kegg","--")))))</f>
        <v>lit-kegg</v>
      </c>
      <c r="R21" s="12" t="str">
        <f aca="false">IF(COUNTIF(usda_hwb,$E21),"U", IF(COUNTIF(knap_hwb,$E21),"K", IF(COUNTIF(npass_hwb,$E21),"NP", IF(COUNTIF(map_hwb,$E21),"M", IF(COUNTIF(imppat_hwb,$E21),"I", IF(COUNTIF(duke_hwb,$E21),"D", IF(COUNTIF(nap_hwb,$E21),"NA", IF(COUNTIF(var_hwb,$E21),"V",""))))) )))</f>
        <v/>
      </c>
      <c r="S21" s="14" t="str">
        <f aca="false">IF(COUNTIF(out_hwb,E21),"X","")</f>
        <v>X</v>
      </c>
      <c r="T21" s="14" t="str">
        <f aca="false">IF(COUNTIF(knap_rel_hwb,$E21),"K", IF(COUNTIF(npass_rel_hwb,$E21),"NP", IF(COUNTIF(map_rel_hwb,$E21),"M", IF(COUNTIF(imppat_rel_hwb,$E21),"I", IF(COUNTIF(duke_rel_hwb,$E21),"D", IF(COUNTIF(nap_rel_hwb,$E21),"NA", IF(COUNTIF(var_rel_hwb,$E21),"V",""))))) ))</f>
        <v/>
      </c>
      <c r="U21" s="13" t="str">
        <f aca="false">IF(AND(R21&lt;&gt;"",S21="x"),"lit-kegg", IF(AND(T21&lt;&gt;"",S21="x"),"rel-kegg", IF(R21&lt;&gt;"","lit", IF(T21&lt;&gt;"","rel", IF(S21="x","kegg","--")))))</f>
        <v>kegg</v>
      </c>
      <c r="V21" s="12" t="str">
        <f aca="false">IF(COUNTIF(usda_ec,$E21),"U", IF(COUNTIF(knap_ec,$E21),"K", IF(COUNTIF(npass_ec,$E21),"NP", IF(COUNTIF(map_ec,$E21),"M", IF(COUNTIF(imppat_ec,$E21),"I", IF(COUNTIF(duke_ec,$E21),"D", IF(COUNTIF(nap_ec,$E21),"NA", IF(COUNTIF(var_ec,$E21),"V",""))))))))</f>
        <v/>
      </c>
      <c r="W21" s="14" t="str">
        <f aca="false">IF(COUNTIF(out_ec,E21),"X","")</f>
        <v>X</v>
      </c>
      <c r="X21" s="14" t="str">
        <f aca="false">IF(COUNTIF(usda_rel_ec,$E21),"U", IF(COUNTIF(knap_rel_ec,$E21),"K", IF(COUNTIF(npass_rel_ec,$E21),"NP", IF(COUNTIF(map_rel_ec,$E21),"M", IF(COUNTIF(imppat_rel_ec,$E21),"I", IF(COUNTIF(nap_rel_ec,$E21),"NA", IF(COUNTIF(var_rel_ec,$E21),"V","")))))))</f>
        <v/>
      </c>
      <c r="Y21" s="13" t="str">
        <f aca="false">IF(AND(V21&lt;&gt;"",W21="x"),"lit-kegg", IF(AND(X21&lt;&gt;"",W21="x"),"rel-kegg", IF(V21&lt;&gt;"","lit", IF(X21&lt;&gt;"","rel", IF(W21="x","kegg","--")))))</f>
        <v>kegg</v>
      </c>
      <c r="Z21" s="12" t="str">
        <f aca="false">IF(COUNTIF(usda_ecg,$E21),"U", IF(COUNTIF(npass_ecg,$E21),"NP", IF(COUNTIF(map_ecg,$E21),"M", IF(COUNTIF(imppat_ecg,$E21),"I", IF(COUNTIF(duke_ecg,$E21),"D", IF(COUNTIF(var_ecg,$E21),"V",""))))))</f>
        <v/>
      </c>
      <c r="AA21" s="12"/>
      <c r="AB21" s="15"/>
      <c r="AC21" s="12" t="str">
        <f aca="false">IF(COUNTIF(usda_egt,$E21),"U", IF(COUNTIF(map_egt,$E21),"M", IF(COUNTIF(duke_egt,$E21),"D", IF(COUNTIF(nap_egt,$E21),"NA", IF(COUNTIF(var_egt,$E21),"V","")))))</f>
        <v/>
      </c>
      <c r="AD21" s="14" t="str">
        <f aca="false">IF(COUNTIF(out_egt,E21),"X","")</f>
        <v/>
      </c>
      <c r="AE21" s="14" t="str">
        <f aca="false">IF(COUNTIF(usda_rel_egt,$E21),"U", IF(COUNTIF(knap_rel_egt,$E21),"K", IF(COUNTIF(npass_rel_egt,$E21),"NP", IF(COUNTIF(map_rel_egt,$E21),"M", IF(COUNTIF(var_rel_egt,$E21),"V","")))) )</f>
        <v/>
      </c>
      <c r="AF21" s="13" t="str">
        <f aca="false">IF(AND(AC21&lt;&gt;"",AD21="x"),"lit-kegg", IF(AND(AE21&lt;&gt;"",AD21="x"),"rel-kegg", IF(AC21&lt;&gt;"","lit", IF(AE21&lt;&gt;"","rel", IF(AD21="x","kegg","--")))))</f>
        <v>--</v>
      </c>
      <c r="AG21" s="15"/>
      <c r="AH21" s="12" t="str">
        <f aca="false">IF(COUNTIF(usda_egcg,$E21),"U", IF(COUNTIF(knap_egcg,$E21),"K", IF(COUNTIF(npass_egcg,$E21),"NP", IF(COUNTIF(map_egcg,$E21),"M", IF(COUNTIF(var_ecg,$E21),"V","")))))</f>
        <v/>
      </c>
      <c r="AI21" s="12"/>
      <c r="AJ21" s="15"/>
      <c r="AK21" s="12" t="str">
        <f aca="false">IF(COUNTIF(npass_erc,$E21),"NP", IF(COUNTIF(nap_erc,$E21),"NA", IF(COUNTIF(var_erc,$E21),"V","")))</f>
        <v/>
      </c>
      <c r="AL21" s="14"/>
      <c r="AM21" s="14" t="str">
        <f aca="false">IF(COUNTIF(nap_rel_erc,$E21),"NA", IF(COUNTIF(var_rel_erc,$E21),"V",""))</f>
        <v/>
      </c>
      <c r="AN21" s="13" t="str">
        <f aca="false">IF(AND(AK21&lt;&gt;"",AL21="x"),"lit-kegg", IF(AND(AM21&lt;&gt;"",AL21="x"),"rel-kegg", IF(AK21&lt;&gt;"","lit", IF(AM21&lt;&gt;"","rel", IF(AL21="x","kegg","--")))))</f>
        <v>--</v>
      </c>
      <c r="AO21" s="15"/>
      <c r="AP21" s="12" t="str">
        <f aca="false">IF(COUNTIF(npass_erd,$E21),"NP", IF(COUNTIF(nap_erd,$E21),"NA", IF(COUNTIF(var_erd,$E21),"V","")))</f>
        <v/>
      </c>
      <c r="AQ21" s="14" t="str">
        <f aca="false">IF(COUNTIF(out_erd,E21),"X","")</f>
        <v>X</v>
      </c>
      <c r="AR21" s="14" t="str">
        <f aca="false">IF(COUNTIF(map_rel_erd,$E21),"M", IF(COUNTIF(nap_rel_erd,$E21),"NA", IF(COUNTIF(var_rel_erd,$E21),"V","")))</f>
        <v/>
      </c>
      <c r="AS21" s="13" t="str">
        <f aca="false">IF(AND(AP21&lt;&gt;"",AQ21="x"),"lit-kegg", IF(AND(AR21&lt;&gt;"",AQ21="x"),"rel-kegg", IF(AP21&lt;&gt;"","lit", IF(AR21&lt;&gt;"","rel", IF(AQ21="x","kegg","--")))))</f>
        <v>kegg</v>
      </c>
      <c r="AT21" s="15"/>
      <c r="AU21" s="12" t="str">
        <f aca="false">IF(COUNTIF(knap_gc,$E21),"K", IF(COUNTIF(npass_gc,$E21),"NP", IF(COUNTIF(imppat_gc,$E21),"I", IF(COUNTIF(duke_gc,$E21),"D", IF(COUNTIF(nap_gc,$E21),"NA", IF(COUNTIF(var_gc,$E21),"V",""))))) )</f>
        <v/>
      </c>
      <c r="AV21" s="14" t="str">
        <f aca="false">IF(COUNTIF(out_gc,E21),"X","")</f>
        <v/>
      </c>
      <c r="AW21" s="14" t="str">
        <f aca="false">IF(COUNTIF(knap_rel_gc,$E21),"K", IF(COUNTIF(nap_rel_gc,$E21),"NA", IF(COUNTIF(var_rel_gc,$E21),"V","")))</f>
        <v/>
      </c>
      <c r="AX21" s="13" t="str">
        <f aca="false">IF(AND(AU21&lt;&gt;"",AV21="x"),"lit-kegg", IF(AND(AW21&lt;&gt;"",AV21="x"),"rel-kegg", IF(AU21&lt;&gt;"","lit", IF(AW21&lt;&gt;"","rel", IF(AV21="x","kegg","--")))))</f>
        <v>--</v>
      </c>
      <c r="AY21" s="15"/>
      <c r="AZ21" s="12" t="str">
        <f aca="false">IF(COUNTIF(knap_gen,$E21),"K", IF(COUNTIF(npass_gen,$E21),"NP", IF(COUNTIF(imppat_gen,$E21),"I", IF(COUNTIF(duke_gen,$E21),"D", IF(COUNTIF(nap_gen,$E21),"NA", IF(COUNTIF(var_gen,$E21),"V",""))))))</f>
        <v/>
      </c>
      <c r="BA21" s="14" t="str">
        <f aca="false">IF(COUNTIF(out_gen,E21),"X","")</f>
        <v/>
      </c>
      <c r="BB21" s="14" t="str">
        <f aca="false">IF(COUNTIF(knap_rel_gen,$E21),"K", IF(COUNTIF(imppat_rel_gen,$E21),"I", IF(COUNTIF(duke_rel_gen,$E21),"D", IF(COUNTIF(nap_rel_gen,$E21),"NA", IF(COUNTIF(var_rel_gen,$E21),"V","")))))</f>
        <v/>
      </c>
      <c r="BC21" s="13" t="str">
        <f aca="false">IF(AND(AZ21&lt;&gt;"",BA21="x"),"lit-kegg", IF(AND(BB21&lt;&gt;"",BA21="x"),"rel-kegg", IF(AZ21&lt;&gt;"","lit", IF(BB21&lt;&gt;"","rel", IF(BA21="x","kegg","--")))))</f>
        <v>--</v>
      </c>
      <c r="BD21" s="15"/>
      <c r="BE21" s="12" t="str">
        <f aca="false">IF(COUNTIF(knap_hcc,$E21),"K", IF(COUNTIF(npass_hcc,$E21),"NP", IF(COUNTIF(duke_hcc,$E21),"D", IF(COUNTIF(var_hcc,$E21),"V", ""))))</f>
        <v/>
      </c>
      <c r="BF21" s="14" t="str">
        <f aca="false">IF(COUNTIF(hcc_out,E21),"X","")</f>
        <v>X</v>
      </c>
      <c r="BG21" s="14" t="str">
        <f aca="false">IF(COUNTIF(var_rel_hcc,$E21),"V","")</f>
        <v/>
      </c>
      <c r="BH21" s="13" t="str">
        <f aca="false">IF(AND(BE21&lt;&gt;"",BF21="x"),"lit-kegg", IF(AND(BG21&lt;&gt;"",BF21="x"),"rel-kegg", IF(BE21&lt;&gt;"","lit", IF(BG21&lt;&gt;"","rel", IF(BF21="x","kegg","--")))))</f>
        <v>kegg</v>
      </c>
      <c r="BI21" s="15"/>
      <c r="BJ21" s="12" t="str">
        <f aca="false">IF(COUNTIF(usda_kmp,$E21),"U", IF(COUNTIF(knap_kmp,$E21),"K", IF(COUNTIF(npass_kmp,$E21),"NP", IF(COUNTIF(map_kmp,$E21),"M", IF(COUNTIF(imppat_kmp,$E21),"I", IF(COUNTIF(duke_kmp,$E21),"D", IF(COUNTIF(nap_kmp,$E21),"NA", IF(COUNTIF(var_kmp,$E21),"V",""))))))))</f>
        <v>V</v>
      </c>
      <c r="BK21" s="14" t="str">
        <f aca="false">IF(COUNTIF(out_kmp,E21),"X","")</f>
        <v>X</v>
      </c>
      <c r="BL21" s="12" t="str">
        <f aca="false">IF(COUNTIF(knap_rel_kmp,$E21),"K", IF(COUNTIF(npass_rel_kmp,$E21),"NP", IF(COUNTIF(imppat_rel_kmp,$E21),"I", IF(COUNTIF(duke_kmp,$E21),"D", IF(COUNTIF(nap_rel_kmp,$E21),"NA", IF(COUNTIF(var_rel_kmp,$E21),"V",""))))))</f>
        <v>K</v>
      </c>
      <c r="BM21" s="13" t="str">
        <f aca="false">IF(AND(BJ21&lt;&gt;"",BK21="x"),"lit-kegg", IF(AND(BL21&lt;&gt;"",BK21="x"),"rel-kegg", IF(BJ21&lt;&gt;"","lit", IF(BL21&lt;&gt;"","rel", IF(BK21="x","kegg","--")))))</f>
        <v>lit-kegg</v>
      </c>
      <c r="BN21" s="15"/>
      <c r="BO21" s="12" t="str">
        <f aca="false">IF(COUNTIF(usda_lu2,$E21),"U", IF(COUNTIF(knap_lu2,$E21),"K", IF(COUNTIF(npass_lu2,$E21),"NP", IF(COUNTIF(map_lu2,$E21),"M", IF(COUNTIF(imppat_lu2,$E21),"I", IF(COUNTIF(duke_lu2,$E21),"D", IF(COUNTIF(nap_lu2,$E21),"NA", IF(COUNTIF(var_lu2,$E21),"V",""))))))))</f>
        <v>V</v>
      </c>
      <c r="BP21" s="14" t="str">
        <f aca="false">IF(COUNTIF(out_lu2,E21),"X","")</f>
        <v/>
      </c>
      <c r="BQ21" s="12" t="str">
        <f aca="false">IF(COUNTIF(knap_rel_lu2,$E21),"K", IF(COUNTIF(npass_rel_lu2,$E21),"NP", IF(COUNTIF(imppat_lu2,$E21),"I", IF(COUNTIF(impaat_rel_lu2,$E21),"I", IF(COUNTIF(duke_rel_lu2,$E21),"D", IF(COUNTIF(nap_rel_lu2,$E21),"NA", IF(COUNTIF(var_rel_lu2,$E21),"V",""))))) ))</f>
        <v/>
      </c>
      <c r="BR21" s="13" t="str">
        <f aca="false">IF(AND(BO21&lt;&gt;"",BP21="x"),"lit-kegg", IF(AND(BQ21&lt;&gt;"",BP21="x"),"rel-kegg", IF(BO21&lt;&gt;"","lit", IF(BQ21&lt;&gt;"","rel", IF(BP21="x","kegg","--")))))</f>
        <v>lit</v>
      </c>
      <c r="BS21" s="15"/>
      <c r="BT21" s="12" t="str">
        <f aca="false">IF(COUNTIF(usda_myc,$E21),"U", IF(COUNTIF(knap_myc,$E21),"K", IF(COUNTIF(npass_myc,$E21),"NP", IF(COUNTIF(map_myc,$E21),"M", IF(COUNTIF(imppat_myc,$E21),"I", IF(COUNTIF(nap_myc,$E21),"NA", IF(COUNTIF(duke_myc,$E21),"D", IF(COUNTIF(var_myc,$E21),"V",""))))))))</f>
        <v>V</v>
      </c>
      <c r="BU21" s="14" t="str">
        <f aca="false">IF(COUNTIF(out_myc,E21),"X","")</f>
        <v/>
      </c>
      <c r="BV21" s="12" t="str">
        <f aca="false">IF(COUNTIF(npass_rel_myc,$E21),"NP", IF(COUNTIF(imppat_rel_myc,$E21),"I", IF(COUNTIF(nap_rel_myc,$E21),"NA", IF(COUNTIF(var_rel_myc,$E21),"V",""))))</f>
        <v/>
      </c>
      <c r="BW21" s="13" t="str">
        <f aca="false">IF(AND(BT21&lt;&gt;"",BU21="x"),"lit-kegg", IF(AND(BV21&lt;&gt;"",BU21="x"),"rel-kegg", IF(BT21&lt;&gt;"","lit", IF(BV21&lt;&gt;"","rel", IF(BU21="x","kegg","--")))))</f>
        <v>lit</v>
      </c>
      <c r="BX21" s="15"/>
      <c r="BY21" s="12" t="str">
        <f aca="false">IF(COUNTIF(usda_nar,$E21),"U", IF(COUNTIF(knap_nar,$E21),"K", IF(COUNTIF(npass_nar,$E21),"NP", IF(COUNTIF(imppat_nar,$E21),"I", IF(COUNTIF(duke_nar,$E21),"D", IF(COUNTIF(nap_nar,$E21),"NA", IF(COUNTIF(var_nar,$E21),"V", "")))))))</f>
        <v>V</v>
      </c>
      <c r="BZ21" s="14" t="str">
        <f aca="false">IF(COUNTIF(out_nar,E21),"X","")</f>
        <v>X</v>
      </c>
      <c r="CA21" s="16" t="str">
        <f aca="false">IF(COUNTIF(knap_rel_nar,$E21),"K", IF(COUNTIF(npass_rel_nar,$E21),"NP", IF(COUNTIF(imppat_rel_nar,$E21),"I", IF(COUNTIF(duke_rel_nar,$E21),"D", IF(COUNTIF(nap_rel_nar,$E21),"NA", IF(COUNTIF(var_rel_nar,$E21),"V",""))))))</f>
        <v/>
      </c>
      <c r="CB21" s="13" t="str">
        <f aca="false">IF(AND(BY21&lt;&gt;"",BZ21="x"),"lit-kegg", IF(AND(CA21&lt;&gt;"",BZ21="x"),"rel-kegg", IF(BY21&lt;&gt;"","lit", IF(CA21&lt;&gt;"","rel", IF(BZ21="x","kegg","--")))))</f>
        <v>lit-kegg</v>
      </c>
      <c r="CC21" s="15"/>
      <c r="CD21" s="17" t="str">
        <f aca="false">IF(COUNTIF(usda_que,$E21),"U", IF(COUNTIF(knap_que,$E21),"K", IF(COUNTIF(npass_que,$E21),"NP", IF(COUNTIF(map_que,$E21),"M", IF(COUNTIF(imppat_que,$E21),"I", IF(COUNTIF(duke_que,$E21),"D", IF(COUNTIF(nap_que,$E21),"NA", IF(COUNTIF(var_que,$E21),"V",""))))) )))</f>
        <v>V</v>
      </c>
      <c r="CE21" s="14" t="str">
        <f aca="false">IF(COUNTIF(out_que,E21),"X","")</f>
        <v>X</v>
      </c>
      <c r="CF21" s="12" t="str">
        <f aca="false">IF(COUNTIF(knap_rel_que,$E21),"K", IF(COUNTIF(npass_rel_que,$E21),"NP", IF(COUNTIF(imppat_rel_que,$E21),"I", IF(COUNTIF(duke_rel_que,$E21),"D", IF(COUNTIF(nap_rel_que,$E21),"NP", IF(COUNTIF(var_rel_que,$E21),"V",""))))) )</f>
        <v>K</v>
      </c>
      <c r="CG21" s="13" t="str">
        <f aca="false">IF(AND(CD21&lt;&gt;"",CE21="x"),"lit-kegg", IF(AND(CF21&lt;&gt;"",CE21="x"),"rel-kegg", IF(CD21&lt;&gt;"","lit", IF(CF21&lt;&gt;"","rel", IF(CE21="x","kegg","--")))))</f>
        <v>lit-kegg</v>
      </c>
      <c r="CH21" s="15"/>
      <c r="CI21" s="18" t="s">
        <v>92</v>
      </c>
      <c r="CJ21" s="10"/>
      <c r="CK21" s="10"/>
      <c r="CL21" s="19"/>
      <c r="CM21" s="10"/>
      <c r="CN21" s="10"/>
      <c r="CO21" s="10"/>
    </row>
    <row r="22" customFormat="false" ht="15.75" hidden="false" customHeight="true" outlineLevel="0" collapsed="false">
      <c r="A22" s="9" t="n">
        <v>127</v>
      </c>
      <c r="B22" s="10" t="s">
        <v>98</v>
      </c>
      <c r="C22" s="10"/>
      <c r="D22" s="10" t="s">
        <v>130</v>
      </c>
      <c r="E22" s="11" t="s">
        <v>131</v>
      </c>
      <c r="F22" s="12" t="str">
        <f aca="false">IF(COUNTIF(usda_agi,$E22),"U", IF(COUNTIF(knap_agi,$E22),"K", IF(COUNTIF(npass_agi,$E22),"NP", IF(COUNTIF(map_agi,$E22),"M", IF(COUNTIF(imppat_agi,$E22),"I", IF(COUNTIF(duke_agi,$E22),"D", IF(COUNTIF(nap_agi,$E22),"NA", IF(COUNTIF(var_agi,$E22),"V", ""))))))) )</f>
        <v/>
      </c>
      <c r="G22" s="12" t="str">
        <f aca="false">IF(COUNTIF(out_agi,E22),"X","")</f>
        <v/>
      </c>
      <c r="H22" s="12" t="str">
        <f aca="false">IF(COUNTIF(knap_rel_agi,$E22),"K", IF(COUNTIF(duke_rel_agi,$E22),"D", IF(COUNTIF(nap_rel_agi,$E22),"NA", IF(COUNTIF(var_rel_agi,$E22),"V",""))))</f>
        <v/>
      </c>
      <c r="I22" s="13" t="str">
        <f aca="false">IF(AND(F22&lt;&gt;"",G22="x"),"lit-kegg", IF(AND(H22&lt;&gt;"",G22="x"),"rel-kegg", IF(F22&lt;&gt;"","lit", IF(H22&lt;&gt;"","rel", IF(G22="x","kegg","--")))))</f>
        <v>--</v>
      </c>
      <c r="J22" s="12" t="str">
        <f aca="false">IF(COUNTIF(npass_bun,$E22),"NP", IF(COUNTIF(nap_bun,$E22),"NA", IF(COUNTIF(var_bun,$E22),"V","")))</f>
        <v/>
      </c>
      <c r="K22" s="14" t="str">
        <f aca="false">IF(COUNTIF(out_bun,E22),"X","")</f>
        <v/>
      </c>
      <c r="L22" s="12" t="str">
        <f aca="false">IF(COUNTIF(nap_rel_bun,$E22),"NA", IF(COUNTIF(var_rel_bun,$E22),"V",""))</f>
        <v/>
      </c>
      <c r="M22" s="13" t="str">
        <f aca="false">IF(AND(J22&lt;&gt;"",K22="x"),"lit-kegg", IF(AND(L22&lt;&gt;"",K22="x"),"rel-kegg", IF(J22&lt;&gt;"","lit", IF(L22&lt;&gt;"","rel", IF(K22="x","kegg","--")))))</f>
        <v>--</v>
      </c>
      <c r="N22" s="12" t="str">
        <f aca="false">IF(COUNTIF(usda_kxn,$E22),"U", IF(COUNTIF(knap_kxn,$E22),"K", IF(COUNTIF(npass_kxn,$E22),"NP", IF(COUNTIF(map_kxn,$E22),"M", IF(COUNTIF(duke_kxn,$E22),"D", IF(COUNTIF(nap_kxn,$E22),"NA", IF(COUNTIF(var_kxn,$E22),"V","")))))))</f>
        <v/>
      </c>
      <c r="O22" s="14" t="str">
        <f aca="false">IF(COUNTIF(out_kxn,E22),"X","")</f>
        <v/>
      </c>
      <c r="P22" s="12" t="str">
        <f aca="false">IF(COUNTIF(knap_rel_kxn,$E22),"K", IF(COUNTIF(npass_rel_kxn,$E22),"NP", IF(COUNTIF(duke_rel_kxn,$E22),"D", IF(COUNTIF(nap_rel_kxn,$E22),"NA", IF(COUNTIF(var_rel_kxn,$E22),"V","")))))</f>
        <v/>
      </c>
      <c r="Q22" s="13" t="str">
        <f aca="false">IF(AND(N22&lt;&gt;"",O22="x"),"lit-kegg", IF(AND(P22&lt;&gt;"",O22="x"),"rel-kegg", IF(N22&lt;&gt;"","lit", IF(P22&lt;&gt;"","rel", IF(O22="x","kegg","--")))))</f>
        <v>--</v>
      </c>
      <c r="R22" s="12" t="str">
        <f aca="false">IF(COUNTIF(usda_hwb,$E22),"U", IF(COUNTIF(knap_hwb,$E22),"K", IF(COUNTIF(npass_hwb,$E22),"NP", IF(COUNTIF(map_hwb,$E22),"M", IF(COUNTIF(imppat_hwb,$E22),"I", IF(COUNTIF(duke_hwb,$E22),"D", IF(COUNTIF(nap_hwb,$E22),"NA", IF(COUNTIF(var_hwb,$E22),"V",""))))) )))</f>
        <v/>
      </c>
      <c r="S22" s="14" t="str">
        <f aca="false">IF(COUNTIF(out_hwb,E22),"X","")</f>
        <v/>
      </c>
      <c r="T22" s="14" t="str">
        <f aca="false">IF(COUNTIF(knap_rel_hwb,$E22),"K", IF(COUNTIF(npass_rel_hwb,$E22),"NP", IF(COUNTIF(map_rel_hwb,$E22),"M", IF(COUNTIF(imppat_rel_hwb,$E22),"I", IF(COUNTIF(duke_rel_hwb,$E22),"D", IF(COUNTIF(nap_rel_hwb,$E22),"NA", IF(COUNTIF(var_rel_hwb,$E22),"V",""))))) ))</f>
        <v/>
      </c>
      <c r="U22" s="13" t="str">
        <f aca="false">IF(AND(R22&lt;&gt;"",S22="x"),"lit-kegg", IF(AND(T22&lt;&gt;"",S22="x"),"rel-kegg", IF(R22&lt;&gt;"","lit", IF(T22&lt;&gt;"","rel", IF(S22="x","kegg","--")))))</f>
        <v>--</v>
      </c>
      <c r="V22" s="12" t="str">
        <f aca="false">IF(COUNTIF(usda_ec,$E22),"U", IF(COUNTIF(knap_ec,$E22),"K", IF(COUNTIF(npass_ec,$E22),"NP", IF(COUNTIF(map_ec,$E22),"M", IF(COUNTIF(imppat_ec,$E22),"I", IF(COUNTIF(duke_ec,$E22),"D", IF(COUNTIF(nap_ec,$E22),"NA", IF(COUNTIF(var_ec,$E22),"V",""))))))))</f>
        <v/>
      </c>
      <c r="W22" s="14" t="str">
        <f aca="false">IF(COUNTIF(out_ec,E22),"X","")</f>
        <v/>
      </c>
      <c r="X22" s="14" t="str">
        <f aca="false">IF(COUNTIF(usda_rel_ec,$E22),"U", IF(COUNTIF(knap_rel_ec,$E22),"K", IF(COUNTIF(npass_rel_ec,$E22),"NP", IF(COUNTIF(map_rel_ec,$E22),"M", IF(COUNTIF(imppat_rel_ec,$E22),"I", IF(COUNTIF(nap_rel_ec,$E22),"NA", IF(COUNTIF(var_rel_ec,$E22),"V","")))))))</f>
        <v/>
      </c>
      <c r="Y22" s="13" t="str">
        <f aca="false">IF(AND(V22&lt;&gt;"",W22="x"),"lit-kegg", IF(AND(X22&lt;&gt;"",W22="x"),"rel-kegg", IF(V22&lt;&gt;"","lit", IF(X22&lt;&gt;"","rel", IF(W22="x","kegg","--")))))</f>
        <v>--</v>
      </c>
      <c r="Z22" s="12" t="str">
        <f aca="false">IF(COUNTIF(usda_ecg,$E22),"U", IF(COUNTIF(npass_ecg,$E22),"NP", IF(COUNTIF(map_ecg,$E22),"M", IF(COUNTIF(imppat_ecg,$E22),"I", IF(COUNTIF(duke_ecg,$E22),"D", IF(COUNTIF(var_ecg,$E22),"V",""))))))</f>
        <v/>
      </c>
      <c r="AA22" s="12"/>
      <c r="AB22" s="15"/>
      <c r="AC22" s="12" t="str">
        <f aca="false">IF(COUNTIF(usda_egt,$E22),"U", IF(COUNTIF(map_egt,$E22),"M", IF(COUNTIF(duke_egt,$E22),"D", IF(COUNTIF(nap_egt,$E22),"NA", IF(COUNTIF(var_egt,$E22),"V","")))))</f>
        <v/>
      </c>
      <c r="AD22" s="14" t="str">
        <f aca="false">IF(COUNTIF(out_egt,E22),"X","")</f>
        <v/>
      </c>
      <c r="AE22" s="14" t="str">
        <f aca="false">IF(COUNTIF(usda_rel_egt,$E22),"U", IF(COUNTIF(knap_rel_egt,$E22),"K", IF(COUNTIF(npass_rel_egt,$E22),"NP", IF(COUNTIF(map_rel_egt,$E22),"M", IF(COUNTIF(var_rel_egt,$E22),"V","")))) )</f>
        <v/>
      </c>
      <c r="AF22" s="13" t="str">
        <f aca="false">IF(AND(AC22&lt;&gt;"",AD22="x"),"lit-kegg", IF(AND(AE22&lt;&gt;"",AD22="x"),"rel-kegg", IF(AC22&lt;&gt;"","lit", IF(AE22&lt;&gt;"","rel", IF(AD22="x","kegg","--")))))</f>
        <v>--</v>
      </c>
      <c r="AG22" s="15"/>
      <c r="AH22" s="12" t="str">
        <f aca="false">IF(COUNTIF(usda_egcg,$E22),"U", IF(COUNTIF(knap_egcg,$E22),"K", IF(COUNTIF(npass_egcg,$E22),"NP", IF(COUNTIF(map_egcg,$E22),"M", IF(COUNTIF(var_ecg,$E22),"V","")))))</f>
        <v/>
      </c>
      <c r="AI22" s="12"/>
      <c r="AJ22" s="15"/>
      <c r="AK22" s="12" t="str">
        <f aca="false">IF(COUNTIF(npass_erc,$E22),"NP", IF(COUNTIF(nap_erc,$E22),"NA", IF(COUNTIF(var_erc,$E22),"V","")))</f>
        <v/>
      </c>
      <c r="AL22" s="14"/>
      <c r="AM22" s="14" t="str">
        <f aca="false">IF(COUNTIF(nap_rel_erc,$E22),"NA", IF(COUNTIF(var_rel_erc,$E22),"V",""))</f>
        <v/>
      </c>
      <c r="AN22" s="13" t="str">
        <f aca="false">IF(AND(AK22&lt;&gt;"",AL22="x"),"lit-kegg", IF(AND(AM22&lt;&gt;"",AL22="x"),"rel-kegg", IF(AK22&lt;&gt;"","lit", IF(AM22&lt;&gt;"","rel", IF(AL22="x","kegg","--")))))</f>
        <v>--</v>
      </c>
      <c r="AO22" s="15"/>
      <c r="AP22" s="12" t="str">
        <f aca="false">IF(COUNTIF(npass_erd,$E22),"NP", IF(COUNTIF(nap_erd,$E22),"NA", IF(COUNTIF(var_erd,$E22),"V","")))</f>
        <v/>
      </c>
      <c r="AQ22" s="14" t="str">
        <f aca="false">IF(COUNTIF(out_erd,E22),"X","")</f>
        <v/>
      </c>
      <c r="AR22" s="14" t="str">
        <f aca="false">IF(COUNTIF(map_rel_erd,$E22),"M", IF(COUNTIF(nap_rel_erd,$E22),"NA", IF(COUNTIF(var_rel_erd,$E22),"V","")))</f>
        <v/>
      </c>
      <c r="AS22" s="13" t="str">
        <f aca="false">IF(AND(AP22&lt;&gt;"",AQ22="x"),"lit-kegg", IF(AND(AR22&lt;&gt;"",AQ22="x"),"rel-kegg", IF(AP22&lt;&gt;"","lit", IF(AR22&lt;&gt;"","rel", IF(AQ22="x","kegg","--")))))</f>
        <v>--</v>
      </c>
      <c r="AT22" s="15"/>
      <c r="AU22" s="12" t="str">
        <f aca="false">IF(COUNTIF(knap_gc,$E22),"K", IF(COUNTIF(npass_gc,$E22),"NP", IF(COUNTIF(imppat_gc,$E22),"I", IF(COUNTIF(duke_gc,$E22),"D", IF(COUNTIF(nap_gc,$E22),"NA", IF(COUNTIF(var_gc,$E22),"V",""))))) )</f>
        <v/>
      </c>
      <c r="AV22" s="14" t="str">
        <f aca="false">IF(COUNTIF(out_gc,E22),"X","")</f>
        <v/>
      </c>
      <c r="AW22" s="14" t="str">
        <f aca="false">IF(COUNTIF(knap_rel_gc,$E22),"K", IF(COUNTIF(nap_rel_gc,$E22),"NA", IF(COUNTIF(var_rel_gc,$E22),"V","")))</f>
        <v/>
      </c>
      <c r="AX22" s="13" t="str">
        <f aca="false">IF(AND(AU22&lt;&gt;"",AV22="x"),"lit-kegg", IF(AND(AW22&lt;&gt;"",AV22="x"),"rel-kegg", IF(AU22&lt;&gt;"","lit", IF(AW22&lt;&gt;"","rel", IF(AV22="x","kegg","--")))))</f>
        <v>--</v>
      </c>
      <c r="AY22" s="15"/>
      <c r="AZ22" s="12" t="str">
        <f aca="false">IF(COUNTIF(knap_gen,$E22),"K", IF(COUNTIF(npass_gen,$E22),"NP", IF(COUNTIF(imppat_gen,$E22),"I", IF(COUNTIF(duke_gen,$E22),"D", IF(COUNTIF(nap_gen,$E22),"NA", IF(COUNTIF(var_gen,$E22),"V",""))))))</f>
        <v/>
      </c>
      <c r="BA22" s="14" t="str">
        <f aca="false">IF(COUNTIF(out_gen,E22),"X","")</f>
        <v/>
      </c>
      <c r="BB22" s="14" t="str">
        <f aca="false">IF(COUNTIF(knap_rel_gen,$E22),"K", IF(COUNTIF(imppat_rel_gen,$E22),"I", IF(COUNTIF(duke_rel_gen,$E22),"D", IF(COUNTIF(nap_rel_gen,$E22),"NA", IF(COUNTIF(var_rel_gen,$E22),"V","")))))</f>
        <v/>
      </c>
      <c r="BC22" s="13" t="str">
        <f aca="false">IF(AND(AZ22&lt;&gt;"",BA22="x"),"lit-kegg", IF(AND(BB22&lt;&gt;"",BA22="x"),"rel-kegg", IF(AZ22&lt;&gt;"","lit", IF(BB22&lt;&gt;"","rel", IF(BA22="x","kegg","--")))))</f>
        <v>--</v>
      </c>
      <c r="BD22" s="15"/>
      <c r="BE22" s="12" t="str">
        <f aca="false">IF(COUNTIF(knap_hcc,$E22),"K", IF(COUNTIF(npass_hcc,$E22),"NP", IF(COUNTIF(duke_hcc,$E22),"D", IF(COUNTIF(var_hcc,$E22),"V", ""))))</f>
        <v/>
      </c>
      <c r="BF22" s="14" t="str">
        <f aca="false">IF(COUNTIF(hcc_out,E22),"X","")</f>
        <v/>
      </c>
      <c r="BG22" s="14" t="str">
        <f aca="false">IF(COUNTIF(var_rel_hcc,$E22),"V","")</f>
        <v/>
      </c>
      <c r="BH22" s="13" t="str">
        <f aca="false">IF(AND(BE22&lt;&gt;"",BF22="x"),"lit-kegg", IF(AND(BG22&lt;&gt;"",BF22="x"),"rel-kegg", IF(BE22&lt;&gt;"","lit", IF(BG22&lt;&gt;"","rel", IF(BF22="x","kegg","--")))))</f>
        <v>--</v>
      </c>
      <c r="BI22" s="15"/>
      <c r="BJ22" s="12" t="str">
        <f aca="false">IF(COUNTIF(usda_kmp,$E22),"U", IF(COUNTIF(knap_kmp,$E22),"K", IF(COUNTIF(npass_kmp,$E22),"NP", IF(COUNTIF(map_kmp,$E22),"M", IF(COUNTIF(imppat_kmp,$E22),"I", IF(COUNTIF(duke_kmp,$E22),"D", IF(COUNTIF(nap_kmp,$E22),"NA", IF(COUNTIF(var_kmp,$E22),"V",""))))))))</f>
        <v/>
      </c>
      <c r="BK22" s="14" t="str">
        <f aca="false">IF(COUNTIF(out_kmp,E22),"X","")</f>
        <v/>
      </c>
      <c r="BL22" s="12" t="str">
        <f aca="false">IF(COUNTIF(knap_rel_kmp,$E22),"K", IF(COUNTIF(npass_rel_kmp,$E22),"NP", IF(COUNTIF(imppat_rel_kmp,$E22),"I", IF(COUNTIF(duke_kmp,$E22),"D", IF(COUNTIF(nap_rel_kmp,$E22),"NA", IF(COUNTIF(var_rel_kmp,$E22),"V",""))))))</f>
        <v/>
      </c>
      <c r="BM22" s="13" t="str">
        <f aca="false">IF(AND(BJ22&lt;&gt;"",BK22="x"),"lit-kegg", IF(AND(BL22&lt;&gt;"",BK22="x"),"rel-kegg", IF(BJ22&lt;&gt;"","lit", IF(BL22&lt;&gt;"","rel", IF(BK22="x","kegg","--")))))</f>
        <v>--</v>
      </c>
      <c r="BN22" s="15"/>
      <c r="BO22" s="12" t="str">
        <f aca="false">IF(COUNTIF(usda_lu2,$E22),"U", IF(COUNTIF(knap_lu2,$E22),"K", IF(COUNTIF(npass_lu2,$E22),"NP", IF(COUNTIF(map_lu2,$E22),"M", IF(COUNTIF(imppat_lu2,$E22),"I", IF(COUNTIF(duke_lu2,$E22),"D", IF(COUNTIF(nap_lu2,$E22),"NA", IF(COUNTIF(var_lu2,$E22),"V",""))))))))</f>
        <v/>
      </c>
      <c r="BP22" s="14" t="str">
        <f aca="false">IF(COUNTIF(out_lu2,E22),"X","")</f>
        <v/>
      </c>
      <c r="BQ22" s="12" t="str">
        <f aca="false">IF(COUNTIF(knap_rel_lu2,$E22),"K", IF(COUNTIF(npass_rel_lu2,$E22),"NP", IF(COUNTIF(imppat_lu2,$E22),"I", IF(COUNTIF(impaat_rel_lu2,$E22),"I", IF(COUNTIF(duke_rel_lu2,$E22),"D", IF(COUNTIF(nap_rel_lu2,$E22),"NA", IF(COUNTIF(var_rel_lu2,$E22),"V",""))))) ))</f>
        <v/>
      </c>
      <c r="BR22" s="13" t="str">
        <f aca="false">IF(AND(BO22&lt;&gt;"",BP22="x"),"lit-kegg", IF(AND(BQ22&lt;&gt;"",BP22="x"),"rel-kegg", IF(BO22&lt;&gt;"","lit", IF(BQ22&lt;&gt;"","rel", IF(BP22="x","kegg","--")))))</f>
        <v>--</v>
      </c>
      <c r="BS22" s="15"/>
      <c r="BT22" s="12" t="str">
        <f aca="false">IF(COUNTIF(usda_myc,$E22),"U", IF(COUNTIF(knap_myc,$E22),"K", IF(COUNTIF(npass_myc,$E22),"NP", IF(COUNTIF(map_myc,$E22),"M", IF(COUNTIF(imppat_myc,$E22),"I", IF(COUNTIF(nap_myc,$E22),"NA", IF(COUNTIF(duke_myc,$E22),"D", IF(COUNTIF(var_myc,$E22),"V",""))))))))</f>
        <v/>
      </c>
      <c r="BU22" s="14" t="str">
        <f aca="false">IF(COUNTIF(out_myc,E22),"X","")</f>
        <v/>
      </c>
      <c r="BV22" s="12" t="str">
        <f aca="false">IF(COUNTIF(npass_rel_myc,$E22),"NP", IF(COUNTIF(imppat_rel_myc,$E22),"I", IF(COUNTIF(nap_rel_myc,$E22),"NA", IF(COUNTIF(var_rel_myc,$E22),"V",""))))</f>
        <v/>
      </c>
      <c r="BW22" s="13" t="str">
        <f aca="false">IF(AND(BT22&lt;&gt;"",BU22="x"),"lit-kegg", IF(AND(BV22&lt;&gt;"",BU22="x"),"rel-kegg", IF(BT22&lt;&gt;"","lit", IF(BV22&lt;&gt;"","rel", IF(BU22="x","kegg","--")))))</f>
        <v>--</v>
      </c>
      <c r="BX22" s="15"/>
      <c r="BY22" s="12" t="str">
        <f aca="false">IF(COUNTIF(usda_nar,$E22),"U", IF(COUNTIF(knap_nar,$E22),"K", IF(COUNTIF(npass_nar,$E22),"NP", IF(COUNTIF(imppat_nar,$E22),"I", IF(COUNTIF(duke_nar,$E22),"D", IF(COUNTIF(nap_nar,$E22),"NA", IF(COUNTIF(var_nar,$E22),"V", "")))))))</f>
        <v/>
      </c>
      <c r="BZ22" s="14" t="str">
        <f aca="false">IF(COUNTIF(out_nar,E22),"X","")</f>
        <v/>
      </c>
      <c r="CA22" s="16" t="str">
        <f aca="false">IF(COUNTIF(knap_rel_nar,$E22),"K", IF(COUNTIF(npass_rel_nar,$E22),"NP", IF(COUNTIF(imppat_rel_nar,$E22),"I", IF(COUNTIF(duke_rel_nar,$E22),"D", IF(COUNTIF(nap_rel_nar,$E22),"NA", IF(COUNTIF(var_rel_nar,$E22),"V",""))))))</f>
        <v/>
      </c>
      <c r="CB22" s="13" t="str">
        <f aca="false">IF(AND(BY22&lt;&gt;"",BZ22="x"),"lit-kegg", IF(AND(CA22&lt;&gt;"",BZ22="x"),"rel-kegg", IF(BY22&lt;&gt;"","lit", IF(CA22&lt;&gt;"","rel", IF(BZ22="x","kegg","--")))))</f>
        <v>--</v>
      </c>
      <c r="CC22" s="15"/>
      <c r="CD22" s="17" t="str">
        <f aca="false">IF(COUNTIF(usda_que,$E22),"U", IF(COUNTIF(knap_que,$E22),"K", IF(COUNTIF(npass_que,$E22),"NP", IF(COUNTIF(map_que,$E22),"M", IF(COUNTIF(imppat_que,$E22),"I", IF(COUNTIF(duke_que,$E22),"D", IF(COUNTIF(nap_que,$E22),"NA", IF(COUNTIF(var_que,$E22),"V",""))))) )))</f>
        <v/>
      </c>
      <c r="CE22" s="14" t="str">
        <f aca="false">IF(COUNTIF(out_que,E22),"X","")</f>
        <v/>
      </c>
      <c r="CF22" s="12" t="str">
        <f aca="false">IF(COUNTIF(knap_rel_que,$E22),"K", IF(COUNTIF(npass_rel_que,$E22),"NP", IF(COUNTIF(imppat_rel_que,$E22),"I", IF(COUNTIF(duke_rel_que,$E22),"D", IF(COUNTIF(nap_rel_que,$E22),"NP", IF(COUNTIF(var_rel_que,$E22),"V",""))))) )</f>
        <v/>
      </c>
      <c r="CG22" s="13" t="str">
        <f aca="false">IF(AND(CD22&lt;&gt;"",CE22="x"),"lit-kegg", IF(AND(CF22&lt;&gt;"",CE22="x"),"rel-kegg", IF(CD22&lt;&gt;"","lit", IF(CF22&lt;&gt;"","rel", IF(CE22="x","kegg","--")))))</f>
        <v>--</v>
      </c>
      <c r="CH22" s="15"/>
      <c r="CI22" s="18"/>
      <c r="CJ22" s="10"/>
      <c r="CK22" s="10"/>
      <c r="CL22" s="19"/>
      <c r="CM22" s="10"/>
      <c r="CN22" s="10"/>
      <c r="CO22" s="10"/>
    </row>
    <row r="23" customFormat="false" ht="15.75" hidden="false" customHeight="true" outlineLevel="0" collapsed="false">
      <c r="A23" s="9" t="n">
        <v>128</v>
      </c>
      <c r="B23" s="10" t="s">
        <v>98</v>
      </c>
      <c r="C23" s="10"/>
      <c r="D23" s="10" t="s">
        <v>132</v>
      </c>
      <c r="E23" s="11" t="s">
        <v>133</v>
      </c>
      <c r="F23" s="12" t="str">
        <f aca="false">IF(COUNTIF(usda_agi,$E23),"U", IF(COUNTIF(knap_agi,$E23),"K", IF(COUNTIF(npass_agi,$E23),"NP", IF(COUNTIF(map_agi,$E23),"M", IF(COUNTIF(imppat_agi,$E23),"I", IF(COUNTIF(duke_agi,$E23),"D", IF(COUNTIF(nap_agi,$E23),"NA", IF(COUNTIF(var_agi,$E23),"V", ""))))))) )</f>
        <v/>
      </c>
      <c r="G23" s="12" t="str">
        <f aca="false">IF(COUNTIF(out_agi,E23),"X","")</f>
        <v/>
      </c>
      <c r="H23" s="12" t="str">
        <f aca="false">IF(COUNTIF(knap_rel_agi,$E23),"K", IF(COUNTIF(duke_rel_agi,$E23),"D", IF(COUNTIF(nap_rel_agi,$E23),"NA", IF(COUNTIF(var_rel_agi,$E23),"V",""))))</f>
        <v/>
      </c>
      <c r="I23" s="13" t="str">
        <f aca="false">IF(AND(F23&lt;&gt;"",G23="x"),"lit-kegg", IF(AND(H23&lt;&gt;"",G23="x"),"rel-kegg", IF(F23&lt;&gt;"","lit", IF(H23&lt;&gt;"","rel", IF(G23="x","kegg","--")))))</f>
        <v>--</v>
      </c>
      <c r="J23" s="12" t="str">
        <f aca="false">IF(COUNTIF(npass_bun,$E23),"NP", IF(COUNTIF(nap_bun,$E23),"NA", IF(COUNTIF(var_bun,$E23),"V","")))</f>
        <v/>
      </c>
      <c r="K23" s="14" t="str">
        <f aca="false">IF(COUNTIF(out_bun,E23),"X","")</f>
        <v/>
      </c>
      <c r="L23" s="12" t="str">
        <f aca="false">IF(COUNTIF(nap_rel_bun,$E23),"NA", IF(COUNTIF(var_rel_bun,$E23),"V",""))</f>
        <v/>
      </c>
      <c r="M23" s="13" t="str">
        <f aca="false">IF(AND(J23&lt;&gt;"",K23="x"),"lit-kegg", IF(AND(L23&lt;&gt;"",K23="x"),"rel-kegg", IF(J23&lt;&gt;"","lit", IF(L23&lt;&gt;"","rel", IF(K23="x","kegg","--")))))</f>
        <v>--</v>
      </c>
      <c r="N23" s="12" t="str">
        <f aca="false">IF(COUNTIF(usda_kxn,$E23),"U", IF(COUNTIF(knap_kxn,$E23),"K", IF(COUNTIF(npass_kxn,$E23),"NP", IF(COUNTIF(map_kxn,$E23),"M", IF(COUNTIF(duke_kxn,$E23),"D", IF(COUNTIF(nap_kxn,$E23),"NA", IF(COUNTIF(var_kxn,$E23),"V","")))))))</f>
        <v/>
      </c>
      <c r="O23" s="14" t="str">
        <f aca="false">IF(COUNTIF(out_kxn,E23),"X","")</f>
        <v/>
      </c>
      <c r="P23" s="12" t="str">
        <f aca="false">IF(COUNTIF(knap_rel_kxn,$E23),"K", IF(COUNTIF(npass_rel_kxn,$E23),"NP", IF(COUNTIF(duke_rel_kxn,$E23),"D", IF(COUNTIF(nap_rel_kxn,$E23),"NA", IF(COUNTIF(var_rel_kxn,$E23),"V","")))))</f>
        <v/>
      </c>
      <c r="Q23" s="13" t="str">
        <f aca="false">IF(AND(N23&lt;&gt;"",O23="x"),"lit-kegg", IF(AND(P23&lt;&gt;"",O23="x"),"rel-kegg", IF(N23&lt;&gt;"","lit", IF(P23&lt;&gt;"","rel", IF(O23="x","kegg","--")))))</f>
        <v>--</v>
      </c>
      <c r="R23" s="12" t="str">
        <f aca="false">IF(COUNTIF(usda_hwb,$E23),"U", IF(COUNTIF(knap_hwb,$E23),"K", IF(COUNTIF(npass_hwb,$E23),"NP", IF(COUNTIF(map_hwb,$E23),"M", IF(COUNTIF(imppat_hwb,$E23),"I", IF(COUNTIF(duke_hwb,$E23),"D", IF(COUNTIF(nap_hwb,$E23),"NA", IF(COUNTIF(var_hwb,$E23),"V",""))))) )))</f>
        <v/>
      </c>
      <c r="S23" s="14" t="str">
        <f aca="false">IF(COUNTIF(out_hwb,E23),"X","")</f>
        <v/>
      </c>
      <c r="T23" s="14" t="str">
        <f aca="false">IF(COUNTIF(knap_rel_hwb,$E23),"K", IF(COUNTIF(npass_rel_hwb,$E23),"NP", IF(COUNTIF(map_rel_hwb,$E23),"M", IF(COUNTIF(imppat_rel_hwb,$E23),"I", IF(COUNTIF(duke_rel_hwb,$E23),"D", IF(COUNTIF(nap_rel_hwb,$E23),"NA", IF(COUNTIF(var_rel_hwb,$E23),"V",""))))) ))</f>
        <v/>
      </c>
      <c r="U23" s="13" t="str">
        <f aca="false">IF(AND(R23&lt;&gt;"",S23="x"),"lit-kegg", IF(AND(T23&lt;&gt;"",S23="x"),"rel-kegg", IF(R23&lt;&gt;"","lit", IF(T23&lt;&gt;"","rel", IF(S23="x","kegg","--")))))</f>
        <v>--</v>
      </c>
      <c r="V23" s="12" t="str">
        <f aca="false">IF(COUNTIF(usda_ec,$E23),"U", IF(COUNTIF(knap_ec,$E23),"K", IF(COUNTIF(npass_ec,$E23),"NP", IF(COUNTIF(map_ec,$E23),"M", IF(COUNTIF(imppat_ec,$E23),"I", IF(COUNTIF(duke_ec,$E23),"D", IF(COUNTIF(nap_ec,$E23),"NA", IF(COUNTIF(var_ec,$E23),"V",""))))))))</f>
        <v/>
      </c>
      <c r="W23" s="14" t="str">
        <f aca="false">IF(COUNTIF(out_ec,E23),"X","")</f>
        <v/>
      </c>
      <c r="X23" s="14" t="str">
        <f aca="false">IF(COUNTIF(usda_rel_ec,$E23),"U", IF(COUNTIF(knap_rel_ec,$E23),"K", IF(COUNTIF(npass_rel_ec,$E23),"NP", IF(COUNTIF(map_rel_ec,$E23),"M", IF(COUNTIF(imppat_rel_ec,$E23),"I", IF(COUNTIF(nap_rel_ec,$E23),"NA", IF(COUNTIF(var_rel_ec,$E23),"V","")))))))</f>
        <v/>
      </c>
      <c r="Y23" s="13" t="str">
        <f aca="false">IF(AND(V23&lt;&gt;"",W23="x"),"lit-kegg", IF(AND(X23&lt;&gt;"",W23="x"),"rel-kegg", IF(V23&lt;&gt;"","lit", IF(X23&lt;&gt;"","rel", IF(W23="x","kegg","--")))))</f>
        <v>--</v>
      </c>
      <c r="Z23" s="12" t="str">
        <f aca="false">IF(COUNTIF(usda_ecg,$E23),"U", IF(COUNTIF(npass_ecg,$E23),"NP", IF(COUNTIF(map_ecg,$E23),"M", IF(COUNTIF(imppat_ecg,$E23),"I", IF(COUNTIF(duke_ecg,$E23),"D", IF(COUNTIF(var_ecg,$E23),"V",""))))))</f>
        <v/>
      </c>
      <c r="AA23" s="12"/>
      <c r="AB23" s="15"/>
      <c r="AC23" s="12" t="str">
        <f aca="false">IF(COUNTIF(usda_egt,$E23),"U", IF(COUNTIF(map_egt,$E23),"M", IF(COUNTIF(duke_egt,$E23),"D", IF(COUNTIF(nap_egt,$E23),"NA", IF(COUNTIF(var_egt,$E23),"V","")))))</f>
        <v/>
      </c>
      <c r="AD23" s="14" t="str">
        <f aca="false">IF(COUNTIF(out_egt,E23),"X","")</f>
        <v/>
      </c>
      <c r="AE23" s="14" t="str">
        <f aca="false">IF(COUNTIF(usda_rel_egt,$E23),"U", IF(COUNTIF(knap_rel_egt,$E23),"K", IF(COUNTIF(npass_rel_egt,$E23),"NP", IF(COUNTIF(map_rel_egt,$E23),"M", IF(COUNTIF(var_rel_egt,$E23),"V","")))) )</f>
        <v/>
      </c>
      <c r="AF23" s="13" t="str">
        <f aca="false">IF(AND(AC23&lt;&gt;"",AD23="x"),"lit-kegg", IF(AND(AE23&lt;&gt;"",AD23="x"),"rel-kegg", IF(AC23&lt;&gt;"","lit", IF(AE23&lt;&gt;"","rel", IF(AD23="x","kegg","--")))))</f>
        <v>--</v>
      </c>
      <c r="AG23" s="15"/>
      <c r="AH23" s="12" t="str">
        <f aca="false">IF(COUNTIF(usda_egcg,$E23),"U", IF(COUNTIF(knap_egcg,$E23),"K", IF(COUNTIF(npass_egcg,$E23),"NP", IF(COUNTIF(map_egcg,$E23),"M", IF(COUNTIF(var_ecg,$E23),"V","")))))</f>
        <v/>
      </c>
      <c r="AI23" s="12"/>
      <c r="AJ23" s="15"/>
      <c r="AK23" s="12" t="str">
        <f aca="false">IF(COUNTIF(npass_erc,$E23),"NP", IF(COUNTIF(nap_erc,$E23),"NA", IF(COUNTIF(var_erc,$E23),"V","")))</f>
        <v/>
      </c>
      <c r="AL23" s="14"/>
      <c r="AM23" s="14" t="str">
        <f aca="false">IF(COUNTIF(nap_rel_erc,$E23),"NA", IF(COUNTIF(var_rel_erc,$E23),"V",""))</f>
        <v/>
      </c>
      <c r="AN23" s="13" t="str">
        <f aca="false">IF(AND(AK23&lt;&gt;"",AL23="x"),"lit-kegg", IF(AND(AM23&lt;&gt;"",AL23="x"),"rel-kegg", IF(AK23&lt;&gt;"","lit", IF(AM23&lt;&gt;"","rel", IF(AL23="x","kegg","--")))))</f>
        <v>--</v>
      </c>
      <c r="AO23" s="15"/>
      <c r="AP23" s="12" t="str">
        <f aca="false">IF(COUNTIF(npass_erd,$E23),"NP", IF(COUNTIF(nap_erd,$E23),"NA", IF(COUNTIF(var_erd,$E23),"V","")))</f>
        <v/>
      </c>
      <c r="AQ23" s="14" t="str">
        <f aca="false">IF(COUNTIF(out_erd,E23),"X","")</f>
        <v/>
      </c>
      <c r="AR23" s="14" t="str">
        <f aca="false">IF(COUNTIF(map_rel_erd,$E23),"M", IF(COUNTIF(nap_rel_erd,$E23),"NA", IF(COUNTIF(var_rel_erd,$E23),"V","")))</f>
        <v/>
      </c>
      <c r="AS23" s="13" t="str">
        <f aca="false">IF(AND(AP23&lt;&gt;"",AQ23="x"),"lit-kegg", IF(AND(AR23&lt;&gt;"",AQ23="x"),"rel-kegg", IF(AP23&lt;&gt;"","lit", IF(AR23&lt;&gt;"","rel", IF(AQ23="x","kegg","--")))))</f>
        <v>--</v>
      </c>
      <c r="AT23" s="15"/>
      <c r="AU23" s="12" t="str">
        <f aca="false">IF(COUNTIF(knap_gc,$E23),"K", IF(COUNTIF(npass_gc,$E23),"NP", IF(COUNTIF(imppat_gc,$E23),"I", IF(COUNTIF(duke_gc,$E23),"D", IF(COUNTIF(nap_gc,$E23),"NA", IF(COUNTIF(var_gc,$E23),"V",""))))) )</f>
        <v/>
      </c>
      <c r="AV23" s="14" t="str">
        <f aca="false">IF(COUNTIF(out_gc,E23),"X","")</f>
        <v/>
      </c>
      <c r="AW23" s="14" t="str">
        <f aca="false">IF(COUNTIF(knap_rel_gc,$E23),"K", IF(COUNTIF(nap_rel_gc,$E23),"NA", IF(COUNTIF(var_rel_gc,$E23),"V","")))</f>
        <v/>
      </c>
      <c r="AX23" s="13" t="str">
        <f aca="false">IF(AND(AU23&lt;&gt;"",AV23="x"),"lit-kegg", IF(AND(AW23&lt;&gt;"",AV23="x"),"rel-kegg", IF(AU23&lt;&gt;"","lit", IF(AW23&lt;&gt;"","rel", IF(AV23="x","kegg","--")))))</f>
        <v>--</v>
      </c>
      <c r="AY23" s="15"/>
      <c r="AZ23" s="12" t="str">
        <f aca="false">IF(COUNTIF(knap_gen,$E23),"K", IF(COUNTIF(npass_gen,$E23),"NP", IF(COUNTIF(imppat_gen,$E23),"I", IF(COUNTIF(duke_gen,$E23),"D", IF(COUNTIF(nap_gen,$E23),"NA", IF(COUNTIF(var_gen,$E23),"V",""))))))</f>
        <v/>
      </c>
      <c r="BA23" s="14" t="str">
        <f aca="false">IF(COUNTIF(out_gen,E23),"X","")</f>
        <v/>
      </c>
      <c r="BB23" s="14" t="str">
        <f aca="false">IF(COUNTIF(knap_rel_gen,$E23),"K", IF(COUNTIF(imppat_rel_gen,$E23),"I", IF(COUNTIF(duke_rel_gen,$E23),"D", IF(COUNTIF(nap_rel_gen,$E23),"NA", IF(COUNTIF(var_rel_gen,$E23),"V","")))))</f>
        <v/>
      </c>
      <c r="BC23" s="13" t="str">
        <f aca="false">IF(AND(AZ23&lt;&gt;"",BA23="x"),"lit-kegg", IF(AND(BB23&lt;&gt;"",BA23="x"),"rel-kegg", IF(AZ23&lt;&gt;"","lit", IF(BB23&lt;&gt;"","rel", IF(BA23="x","kegg","--")))))</f>
        <v>--</v>
      </c>
      <c r="BD23" s="15"/>
      <c r="BE23" s="12" t="str">
        <f aca="false">IF(COUNTIF(knap_hcc,$E23),"K", IF(COUNTIF(npass_hcc,$E23),"NP", IF(COUNTIF(duke_hcc,$E23),"D", IF(COUNTIF(var_hcc,$E23),"V", ""))))</f>
        <v/>
      </c>
      <c r="BF23" s="14" t="str">
        <f aca="false">IF(COUNTIF(hcc_out,E23),"X","")</f>
        <v/>
      </c>
      <c r="BG23" s="14" t="str">
        <f aca="false">IF(COUNTIF(var_rel_hcc,$E23),"V","")</f>
        <v/>
      </c>
      <c r="BH23" s="13" t="str">
        <f aca="false">IF(AND(BE23&lt;&gt;"",BF23="x"),"lit-kegg", IF(AND(BG23&lt;&gt;"",BF23="x"),"rel-kegg", IF(BE23&lt;&gt;"","lit", IF(BG23&lt;&gt;"","rel", IF(BF23="x","kegg","--")))))</f>
        <v>--</v>
      </c>
      <c r="BI23" s="15"/>
      <c r="BJ23" s="12" t="str">
        <f aca="false">IF(COUNTIF(usda_kmp,$E23),"U", IF(COUNTIF(knap_kmp,$E23),"K", IF(COUNTIF(npass_kmp,$E23),"NP", IF(COUNTIF(map_kmp,$E23),"M", IF(COUNTIF(imppat_kmp,$E23),"I", IF(COUNTIF(duke_kmp,$E23),"D", IF(COUNTIF(nap_kmp,$E23),"NA", IF(COUNTIF(var_kmp,$E23),"V",""))))))))</f>
        <v/>
      </c>
      <c r="BK23" s="14" t="str">
        <f aca="false">IF(COUNTIF(out_kmp,E23),"X","")</f>
        <v/>
      </c>
      <c r="BL23" s="12" t="str">
        <f aca="false">IF(COUNTIF(knap_rel_kmp,$E23),"K", IF(COUNTIF(npass_rel_kmp,$E23),"NP", IF(COUNTIF(imppat_rel_kmp,$E23),"I", IF(COUNTIF(duke_kmp,$E23),"D", IF(COUNTIF(nap_rel_kmp,$E23),"NA", IF(COUNTIF(var_rel_kmp,$E23),"V",""))))))</f>
        <v/>
      </c>
      <c r="BM23" s="13" t="str">
        <f aca="false">IF(AND(BJ23&lt;&gt;"",BK23="x"),"lit-kegg", IF(AND(BL23&lt;&gt;"",BK23="x"),"rel-kegg", IF(BJ23&lt;&gt;"","lit", IF(BL23&lt;&gt;"","rel", IF(BK23="x","kegg","--")))))</f>
        <v>--</v>
      </c>
      <c r="BN23" s="15"/>
      <c r="BO23" s="12" t="str">
        <f aca="false">IF(COUNTIF(usda_lu2,$E23),"U", IF(COUNTIF(knap_lu2,$E23),"K", IF(COUNTIF(npass_lu2,$E23),"NP", IF(COUNTIF(map_lu2,$E23),"M", IF(COUNTIF(imppat_lu2,$E23),"I", IF(COUNTIF(duke_lu2,$E23),"D", IF(COUNTIF(nap_lu2,$E23),"NA", IF(COUNTIF(var_lu2,$E23),"V",""))))))))</f>
        <v/>
      </c>
      <c r="BP23" s="14" t="str">
        <f aca="false">IF(COUNTIF(out_lu2,E23),"X","")</f>
        <v/>
      </c>
      <c r="BQ23" s="12" t="str">
        <f aca="false">IF(COUNTIF(knap_rel_lu2,$E23),"K", IF(COUNTIF(npass_rel_lu2,$E23),"NP", IF(COUNTIF(imppat_lu2,$E23),"I", IF(COUNTIF(impaat_rel_lu2,$E23),"I", IF(COUNTIF(duke_rel_lu2,$E23),"D", IF(COUNTIF(nap_rel_lu2,$E23),"NA", IF(COUNTIF(var_rel_lu2,$E23),"V",""))))) ))</f>
        <v/>
      </c>
      <c r="BR23" s="13" t="str">
        <f aca="false">IF(AND(BO23&lt;&gt;"",BP23="x"),"lit-kegg", IF(AND(BQ23&lt;&gt;"",BP23="x"),"rel-kegg", IF(BO23&lt;&gt;"","lit", IF(BQ23&lt;&gt;"","rel", IF(BP23="x","kegg","--")))))</f>
        <v>--</v>
      </c>
      <c r="BS23" s="15"/>
      <c r="BT23" s="12" t="str">
        <f aca="false">IF(COUNTIF(usda_myc,$E23),"U", IF(COUNTIF(knap_myc,$E23),"K", IF(COUNTIF(npass_myc,$E23),"NP", IF(COUNTIF(map_myc,$E23),"M", IF(COUNTIF(imppat_myc,$E23),"I", IF(COUNTIF(nap_myc,$E23),"NA", IF(COUNTIF(duke_myc,$E23),"D", IF(COUNTIF(var_myc,$E23),"V",""))))))))</f>
        <v/>
      </c>
      <c r="BU23" s="14" t="str">
        <f aca="false">IF(COUNTIF(out_myc,E23),"X","")</f>
        <v/>
      </c>
      <c r="BV23" s="12" t="str">
        <f aca="false">IF(COUNTIF(npass_rel_myc,$E23),"NP", IF(COUNTIF(imppat_rel_myc,$E23),"I", IF(COUNTIF(nap_rel_myc,$E23),"NA", IF(COUNTIF(var_rel_myc,$E23),"V",""))))</f>
        <v/>
      </c>
      <c r="BW23" s="13" t="str">
        <f aca="false">IF(AND(BT23&lt;&gt;"",BU23="x"),"lit-kegg", IF(AND(BV23&lt;&gt;"",BU23="x"),"rel-kegg", IF(BT23&lt;&gt;"","lit", IF(BV23&lt;&gt;"","rel", IF(BU23="x","kegg","--")))))</f>
        <v>--</v>
      </c>
      <c r="BX23" s="15"/>
      <c r="BY23" s="12" t="str">
        <f aca="false">IF(COUNTIF(usda_nar,$E23),"U", IF(COUNTIF(knap_nar,$E23),"K", IF(COUNTIF(npass_nar,$E23),"NP", IF(COUNTIF(imppat_nar,$E23),"I", IF(COUNTIF(duke_nar,$E23),"D", IF(COUNTIF(nap_nar,$E23),"NA", IF(COUNTIF(var_nar,$E23),"V", "")))))))</f>
        <v/>
      </c>
      <c r="BZ23" s="14" t="str">
        <f aca="false">IF(COUNTIF(out_nar,E23),"X","")</f>
        <v/>
      </c>
      <c r="CA23" s="16" t="str">
        <f aca="false">IF(COUNTIF(knap_rel_nar,$E23),"K", IF(COUNTIF(npass_rel_nar,$E23),"NP", IF(COUNTIF(imppat_rel_nar,$E23),"I", IF(COUNTIF(duke_rel_nar,$E23),"D", IF(COUNTIF(nap_rel_nar,$E23),"NA", IF(COUNTIF(var_rel_nar,$E23),"V",""))))))</f>
        <v/>
      </c>
      <c r="CB23" s="13" t="str">
        <f aca="false">IF(AND(BY23&lt;&gt;"",BZ23="x"),"lit-kegg", IF(AND(CA23&lt;&gt;"",BZ23="x"),"rel-kegg", IF(BY23&lt;&gt;"","lit", IF(CA23&lt;&gt;"","rel", IF(BZ23="x","kegg","--")))))</f>
        <v>--</v>
      </c>
      <c r="CC23" s="15"/>
      <c r="CD23" s="17" t="str">
        <f aca="false">IF(COUNTIF(usda_que,$E23),"U", IF(COUNTIF(knap_que,$E23),"K", IF(COUNTIF(npass_que,$E23),"NP", IF(COUNTIF(map_que,$E23),"M", IF(COUNTIF(imppat_que,$E23),"I", IF(COUNTIF(duke_que,$E23),"D", IF(COUNTIF(nap_que,$E23),"NA", IF(COUNTIF(var_que,$E23),"V",""))))) )))</f>
        <v/>
      </c>
      <c r="CE23" s="14" t="str">
        <f aca="false">IF(COUNTIF(out_que,E23),"X","")</f>
        <v/>
      </c>
      <c r="CF23" s="12" t="str">
        <f aca="false">IF(COUNTIF(knap_rel_que,$E23),"K", IF(COUNTIF(npass_rel_que,$E23),"NP", IF(COUNTIF(imppat_rel_que,$E23),"I", IF(COUNTIF(duke_rel_que,$E23),"D", IF(COUNTIF(nap_rel_que,$E23),"NP", IF(COUNTIF(var_rel_que,$E23),"V",""))))) )</f>
        <v/>
      </c>
      <c r="CG23" s="13" t="str">
        <f aca="false">IF(AND(CD23&lt;&gt;"",CE23="x"),"lit-kegg", IF(AND(CF23&lt;&gt;"",CE23="x"),"rel-kegg", IF(CD23&lt;&gt;"","lit", IF(CF23&lt;&gt;"","rel", IF(CE23="x","kegg","--")))))</f>
        <v>--</v>
      </c>
      <c r="CH23" s="15"/>
      <c r="CI23" s="18"/>
      <c r="CJ23" s="10"/>
      <c r="CK23" s="10"/>
      <c r="CL23" s="19"/>
      <c r="CM23" s="10"/>
      <c r="CN23" s="10"/>
      <c r="CO23" s="10"/>
    </row>
    <row r="24" customFormat="false" ht="15.75" hidden="false" customHeight="true" outlineLevel="0" collapsed="false">
      <c r="A24" s="9" t="n">
        <v>137</v>
      </c>
      <c r="B24" s="10" t="s">
        <v>134</v>
      </c>
      <c r="C24" s="10"/>
      <c r="D24" s="10" t="s">
        <v>135</v>
      </c>
      <c r="E24" s="11" t="s">
        <v>136</v>
      </c>
      <c r="F24" s="12" t="str">
        <f aca="false">IF(COUNTIF(usda_agi,$E24),"U", IF(COUNTIF(knap_agi,$E24),"K", IF(COUNTIF(npass_agi,$E24),"NP", IF(COUNTIF(map_agi,$E24),"M", IF(COUNTIF(imppat_agi,$E24),"I", IF(COUNTIF(duke_agi,$E24),"D", IF(COUNTIF(nap_agi,$E24),"NA", IF(COUNTIF(var_agi,$E24),"V", ""))))))) )</f>
        <v/>
      </c>
      <c r="G24" s="12" t="str">
        <f aca="false">IF(COUNTIF(out_agi,E24),"X","")</f>
        <v/>
      </c>
      <c r="H24" s="12" t="str">
        <f aca="false">IF(COUNTIF(knap_rel_agi,$E24),"K", IF(COUNTIF(duke_rel_agi,$E24),"D", IF(COUNTIF(nap_rel_agi,$E24),"NA", IF(COUNTIF(var_rel_agi,$E24),"V",""))))</f>
        <v/>
      </c>
      <c r="I24" s="13" t="str">
        <f aca="false">IF(AND(F24&lt;&gt;"",G24="x"),"lit-kegg", IF(AND(H24&lt;&gt;"",G24="x"),"rel-kegg", IF(F24&lt;&gt;"","lit", IF(H24&lt;&gt;"","rel", IF(G24="x","kegg","--")))))</f>
        <v>--</v>
      </c>
      <c r="J24" s="12" t="str">
        <f aca="false">IF(COUNTIF(npass_bun,$E24),"NP", IF(COUNTIF(nap_bun,$E24),"NA", IF(COUNTIF(var_bun,$E24),"V","")))</f>
        <v/>
      </c>
      <c r="K24" s="14" t="str">
        <f aca="false">IF(COUNTIF(out_bun,E24),"X","")</f>
        <v/>
      </c>
      <c r="L24" s="12" t="str">
        <f aca="false">IF(COUNTIF(nap_rel_bun,$E24),"NA", IF(COUNTIF(var_rel_bun,$E24),"V",""))</f>
        <v/>
      </c>
      <c r="M24" s="13" t="str">
        <f aca="false">IF(AND(J24&lt;&gt;"",K24="x"),"lit-kegg", IF(AND(L24&lt;&gt;"",K24="x"),"rel-kegg", IF(J24&lt;&gt;"","lit", IF(L24&lt;&gt;"","rel", IF(K24="x","kegg","--")))))</f>
        <v>--</v>
      </c>
      <c r="N24" s="12" t="str">
        <f aca="false">IF(COUNTIF(usda_kxn,$E24),"U", IF(COUNTIF(knap_kxn,$E24),"K", IF(COUNTIF(npass_kxn,$E24),"NP", IF(COUNTIF(map_kxn,$E24),"M", IF(COUNTIF(duke_kxn,$E24),"D", IF(COUNTIF(nap_kxn,$E24),"NA", IF(COUNTIF(var_kxn,$E24),"V","")))))))</f>
        <v/>
      </c>
      <c r="O24" s="14" t="str">
        <f aca="false">IF(COUNTIF(out_kxn,E24),"X","")</f>
        <v/>
      </c>
      <c r="P24" s="12" t="str">
        <f aca="false">IF(COUNTIF(knap_rel_kxn,$E24),"K", IF(COUNTIF(npass_rel_kxn,$E24),"NP", IF(COUNTIF(duke_rel_kxn,$E24),"D", IF(COUNTIF(nap_rel_kxn,$E24),"NA", IF(COUNTIF(var_rel_kxn,$E24),"V","")))))</f>
        <v/>
      </c>
      <c r="Q24" s="13" t="str">
        <f aca="false">IF(AND(N24&lt;&gt;"",O24="x"),"lit-kegg", IF(AND(P24&lt;&gt;"",O24="x"),"rel-kegg", IF(N24&lt;&gt;"","lit", IF(P24&lt;&gt;"","rel", IF(O24="x","kegg","--")))))</f>
        <v>--</v>
      </c>
      <c r="R24" s="12" t="str">
        <f aca="false">IF(COUNTIF(usda_hwb,$E24),"U", IF(COUNTIF(knap_hwb,$E24),"K", IF(COUNTIF(npass_hwb,$E24),"NP", IF(COUNTIF(map_hwb,$E24),"M", IF(COUNTIF(imppat_hwb,$E24),"I", IF(COUNTIF(duke_hwb,$E24),"D", IF(COUNTIF(nap_hwb,$E24),"NA", IF(COUNTIF(var_hwb,$E24),"V",""))))) )))</f>
        <v/>
      </c>
      <c r="S24" s="14" t="str">
        <f aca="false">IF(COUNTIF(out_hwb,E24),"X","")</f>
        <v/>
      </c>
      <c r="T24" s="14" t="str">
        <f aca="false">IF(COUNTIF(knap_rel_hwb,$E24),"K", IF(COUNTIF(npass_rel_hwb,$E24),"NP", IF(COUNTIF(map_rel_hwb,$E24),"M", IF(COUNTIF(imppat_rel_hwb,$E24),"I", IF(COUNTIF(duke_rel_hwb,$E24),"D", IF(COUNTIF(nap_rel_hwb,$E24),"NA", IF(COUNTIF(var_rel_hwb,$E24),"V",""))))) ))</f>
        <v/>
      </c>
      <c r="U24" s="13" t="str">
        <f aca="false">IF(AND(R24&lt;&gt;"",S24="x"),"lit-kegg", IF(AND(T24&lt;&gt;"",S24="x"),"rel-kegg", IF(R24&lt;&gt;"","lit", IF(T24&lt;&gt;"","rel", IF(S24="x","kegg","--")))))</f>
        <v>--</v>
      </c>
      <c r="V24" s="12" t="str">
        <f aca="false">IF(COUNTIF(usda_ec,$E24),"U", IF(COUNTIF(knap_ec,$E24),"K", IF(COUNTIF(npass_ec,$E24),"NP", IF(COUNTIF(map_ec,$E24),"M", IF(COUNTIF(imppat_ec,$E24),"I", IF(COUNTIF(duke_ec,$E24),"D", IF(COUNTIF(nap_ec,$E24),"NA", IF(COUNTIF(var_ec,$E24),"V",""))))))))</f>
        <v/>
      </c>
      <c r="W24" s="14" t="str">
        <f aca="false">IF(COUNTIF(out_ec,E24),"X","")</f>
        <v/>
      </c>
      <c r="X24" s="14" t="str">
        <f aca="false">IF(COUNTIF(usda_rel_ec,$E24),"U", IF(COUNTIF(knap_rel_ec,$E24),"K", IF(COUNTIF(npass_rel_ec,$E24),"NP", IF(COUNTIF(map_rel_ec,$E24),"M", IF(COUNTIF(imppat_rel_ec,$E24),"I", IF(COUNTIF(nap_rel_ec,$E24),"NA", IF(COUNTIF(var_rel_ec,$E24),"V","")))))))</f>
        <v/>
      </c>
      <c r="Y24" s="13" t="str">
        <f aca="false">IF(AND(V24&lt;&gt;"",W24="x"),"lit-kegg", IF(AND(X24&lt;&gt;"",W24="x"),"rel-kegg", IF(V24&lt;&gt;"","lit", IF(X24&lt;&gt;"","rel", IF(W24="x","kegg","--")))))</f>
        <v>--</v>
      </c>
      <c r="Z24" s="12" t="str">
        <f aca="false">IF(COUNTIF(usda_ecg,$E24),"U", IF(COUNTIF(npass_ecg,$E24),"NP", IF(COUNTIF(map_ecg,$E24),"M", IF(COUNTIF(imppat_ecg,$E24),"I", IF(COUNTIF(duke_ecg,$E24),"D", IF(COUNTIF(var_ecg,$E24),"V",""))))))</f>
        <v/>
      </c>
      <c r="AA24" s="12"/>
      <c r="AB24" s="15"/>
      <c r="AC24" s="12" t="str">
        <f aca="false">IF(COUNTIF(usda_egt,$E24),"U", IF(COUNTIF(map_egt,$E24),"M", IF(COUNTIF(duke_egt,$E24),"D", IF(COUNTIF(nap_egt,$E24),"NA", IF(COUNTIF(var_egt,$E24),"V","")))))</f>
        <v/>
      </c>
      <c r="AD24" s="14" t="str">
        <f aca="false">IF(COUNTIF(out_egt,E24),"X","")</f>
        <v/>
      </c>
      <c r="AE24" s="14" t="str">
        <f aca="false">IF(COUNTIF(usda_rel_egt,$E24),"U", IF(COUNTIF(knap_rel_egt,$E24),"K", IF(COUNTIF(npass_rel_egt,$E24),"NP", IF(COUNTIF(map_rel_egt,$E24),"M", IF(COUNTIF(var_rel_egt,$E24),"V","")))) )</f>
        <v/>
      </c>
      <c r="AF24" s="13" t="str">
        <f aca="false">IF(AND(AC24&lt;&gt;"",AD24="x"),"lit-kegg", IF(AND(AE24&lt;&gt;"",AD24="x"),"rel-kegg", IF(AC24&lt;&gt;"","lit", IF(AE24&lt;&gt;"","rel", IF(AD24="x","kegg","--")))))</f>
        <v>--</v>
      </c>
      <c r="AG24" s="15"/>
      <c r="AH24" s="12" t="str">
        <f aca="false">IF(COUNTIF(usda_egcg,$E24),"U", IF(COUNTIF(knap_egcg,$E24),"K", IF(COUNTIF(npass_egcg,$E24),"NP", IF(COUNTIF(map_egcg,$E24),"M", IF(COUNTIF(var_ecg,$E24),"V","")))))</f>
        <v/>
      </c>
      <c r="AI24" s="12"/>
      <c r="AJ24" s="15"/>
      <c r="AK24" s="12" t="str">
        <f aca="false">IF(COUNTIF(npass_erc,$E24),"NP", IF(COUNTIF(nap_erc,$E24),"NA", IF(COUNTIF(var_erc,$E24),"V","")))</f>
        <v/>
      </c>
      <c r="AL24" s="14"/>
      <c r="AM24" s="14" t="str">
        <f aca="false">IF(COUNTIF(nap_rel_erc,$E24),"NA", IF(COUNTIF(var_rel_erc,$E24),"V",""))</f>
        <v/>
      </c>
      <c r="AN24" s="13" t="str">
        <f aca="false">IF(AND(AK24&lt;&gt;"",AL24="x"),"lit-kegg", IF(AND(AM24&lt;&gt;"",AL24="x"),"rel-kegg", IF(AK24&lt;&gt;"","lit", IF(AM24&lt;&gt;"","rel", IF(AL24="x","kegg","--")))))</f>
        <v>--</v>
      </c>
      <c r="AO24" s="15"/>
      <c r="AP24" s="12" t="str">
        <f aca="false">IF(COUNTIF(npass_erd,$E24),"NP", IF(COUNTIF(nap_erd,$E24),"NA", IF(COUNTIF(var_erd,$E24),"V","")))</f>
        <v/>
      </c>
      <c r="AQ24" s="14" t="str">
        <f aca="false">IF(COUNTIF(out_erd,E24),"X","")</f>
        <v/>
      </c>
      <c r="AR24" s="14" t="str">
        <f aca="false">IF(COUNTIF(map_rel_erd,$E24),"M", IF(COUNTIF(nap_rel_erd,$E24),"NA", IF(COUNTIF(var_rel_erd,$E24),"V","")))</f>
        <v/>
      </c>
      <c r="AS24" s="13" t="str">
        <f aca="false">IF(AND(AP24&lt;&gt;"",AQ24="x"),"lit-kegg", IF(AND(AR24&lt;&gt;"",AQ24="x"),"rel-kegg", IF(AP24&lt;&gt;"","lit", IF(AR24&lt;&gt;"","rel", IF(AQ24="x","kegg","--")))))</f>
        <v>--</v>
      </c>
      <c r="AT24" s="15"/>
      <c r="AU24" s="12" t="str">
        <f aca="false">IF(COUNTIF(knap_gc,$E24),"K", IF(COUNTIF(npass_gc,$E24),"NP", IF(COUNTIF(imppat_gc,$E24),"I", IF(COUNTIF(duke_gc,$E24),"D", IF(COUNTIF(nap_gc,$E24),"NA", IF(COUNTIF(var_gc,$E24),"V",""))))) )</f>
        <v/>
      </c>
      <c r="AV24" s="14" t="str">
        <f aca="false">IF(COUNTIF(out_gc,E24),"X","")</f>
        <v/>
      </c>
      <c r="AW24" s="14" t="str">
        <f aca="false">IF(COUNTIF(knap_rel_gc,$E24),"K", IF(COUNTIF(nap_rel_gc,$E24),"NA", IF(COUNTIF(var_rel_gc,$E24),"V","")))</f>
        <v/>
      </c>
      <c r="AX24" s="13" t="str">
        <f aca="false">IF(AND(AU24&lt;&gt;"",AV24="x"),"lit-kegg", IF(AND(AW24&lt;&gt;"",AV24="x"),"rel-kegg", IF(AU24&lt;&gt;"","lit", IF(AW24&lt;&gt;"","rel", IF(AV24="x","kegg","--")))))</f>
        <v>--</v>
      </c>
      <c r="AY24" s="15"/>
      <c r="AZ24" s="12" t="str">
        <f aca="false">IF(COUNTIF(knap_gen,$E24),"K", IF(COUNTIF(npass_gen,$E24),"NP", IF(COUNTIF(imppat_gen,$E24),"I", IF(COUNTIF(duke_gen,$E24),"D", IF(COUNTIF(nap_gen,$E24),"NA", IF(COUNTIF(var_gen,$E24),"V",""))))))</f>
        <v>V</v>
      </c>
      <c r="BA24" s="14" t="str">
        <f aca="false">IF(COUNTIF(out_gen,E24),"X","")</f>
        <v/>
      </c>
      <c r="BB24" s="14" t="str">
        <f aca="false">IF(COUNTIF(knap_rel_gen,$E24),"K", IF(COUNTIF(imppat_rel_gen,$E24),"I", IF(COUNTIF(duke_rel_gen,$E24),"D", IF(COUNTIF(nap_rel_gen,$E24),"NA", IF(COUNTIF(var_rel_gen,$E24),"V","")))))</f>
        <v/>
      </c>
      <c r="BC24" s="13" t="str">
        <f aca="false">IF(AND(AZ24&lt;&gt;"",BA24="x"),"lit-kegg", IF(AND(BB24&lt;&gt;"",BA24="x"),"rel-kegg", IF(AZ24&lt;&gt;"","lit", IF(BB24&lt;&gt;"","rel", IF(BA24="x","kegg","--")))))</f>
        <v>lit</v>
      </c>
      <c r="BD24" s="15"/>
      <c r="BE24" s="12" t="str">
        <f aca="false">IF(COUNTIF(knap_hcc,$E24),"K", IF(COUNTIF(npass_hcc,$E24),"NP", IF(COUNTIF(duke_hcc,$E24),"D", IF(COUNTIF(var_hcc,$E24),"V", ""))))</f>
        <v/>
      </c>
      <c r="BF24" s="14" t="str">
        <f aca="false">IF(COUNTIF(hcc_out,E24),"X","")</f>
        <v/>
      </c>
      <c r="BG24" s="14" t="str">
        <f aca="false">IF(COUNTIF(var_rel_hcc,$E24),"V","")</f>
        <v/>
      </c>
      <c r="BH24" s="13" t="str">
        <f aca="false">IF(AND(BE24&lt;&gt;"",BF24="x"),"lit-kegg", IF(AND(BG24&lt;&gt;"",BF24="x"),"rel-kegg", IF(BE24&lt;&gt;"","lit", IF(BG24&lt;&gt;"","rel", IF(BF24="x","kegg","--")))))</f>
        <v>--</v>
      </c>
      <c r="BI24" s="15"/>
      <c r="BJ24" s="12" t="str">
        <f aca="false">IF(COUNTIF(usda_kmp,$E24),"U", IF(COUNTIF(knap_kmp,$E24),"K", IF(COUNTIF(npass_kmp,$E24),"NP", IF(COUNTIF(map_kmp,$E24),"M", IF(COUNTIF(imppat_kmp,$E24),"I", IF(COUNTIF(duke_kmp,$E24),"D", IF(COUNTIF(nap_kmp,$E24),"NA", IF(COUNTIF(var_kmp,$E24),"V",""))))))))</f>
        <v/>
      </c>
      <c r="BK24" s="14" t="str">
        <f aca="false">IF(COUNTIF(out_kmp,E24),"X","")</f>
        <v/>
      </c>
      <c r="BL24" s="12" t="str">
        <f aca="false">IF(COUNTIF(knap_rel_kmp,$E24),"K", IF(COUNTIF(npass_rel_kmp,$E24),"NP", IF(COUNTIF(imppat_rel_kmp,$E24),"I", IF(COUNTIF(duke_kmp,$E24),"D", IF(COUNTIF(nap_rel_kmp,$E24),"NA", IF(COUNTIF(var_rel_kmp,$E24),"V",""))))))</f>
        <v/>
      </c>
      <c r="BM24" s="13" t="str">
        <f aca="false">IF(AND(BJ24&lt;&gt;"",BK24="x"),"lit-kegg", IF(AND(BL24&lt;&gt;"",BK24="x"),"rel-kegg", IF(BJ24&lt;&gt;"","lit", IF(BL24&lt;&gt;"","rel", IF(BK24="x","kegg","--")))))</f>
        <v>--</v>
      </c>
      <c r="BN24" s="15"/>
      <c r="BO24" s="12" t="str">
        <f aca="false">IF(COUNTIF(usda_lu2,$E24),"U", IF(COUNTIF(knap_lu2,$E24),"K", IF(COUNTIF(npass_lu2,$E24),"NP", IF(COUNTIF(map_lu2,$E24),"M", IF(COUNTIF(imppat_lu2,$E24),"I", IF(COUNTIF(duke_lu2,$E24),"D", IF(COUNTIF(nap_lu2,$E24),"NA", IF(COUNTIF(var_lu2,$E24),"V",""))))))))</f>
        <v/>
      </c>
      <c r="BP24" s="14" t="str">
        <f aca="false">IF(COUNTIF(out_lu2,E24),"X","")</f>
        <v/>
      </c>
      <c r="BQ24" s="12" t="str">
        <f aca="false">IF(COUNTIF(knap_rel_lu2,$E24),"K", IF(COUNTIF(npass_rel_lu2,$E24),"NP", IF(COUNTIF(imppat_lu2,$E24),"I", IF(COUNTIF(impaat_rel_lu2,$E24),"I", IF(COUNTIF(duke_rel_lu2,$E24),"D", IF(COUNTIF(nap_rel_lu2,$E24),"NA", IF(COUNTIF(var_rel_lu2,$E24),"V",""))))) ))</f>
        <v/>
      </c>
      <c r="BR24" s="13" t="str">
        <f aca="false">IF(AND(BO24&lt;&gt;"",BP24="x"),"lit-kegg", IF(AND(BQ24&lt;&gt;"",BP24="x"),"rel-kegg", IF(BO24&lt;&gt;"","lit", IF(BQ24&lt;&gt;"","rel", IF(BP24="x","kegg","--")))))</f>
        <v>--</v>
      </c>
      <c r="BS24" s="15"/>
      <c r="BT24" s="12" t="str">
        <f aca="false">IF(COUNTIF(usda_myc,$E24),"U", IF(COUNTIF(knap_myc,$E24),"K", IF(COUNTIF(npass_myc,$E24),"NP", IF(COUNTIF(map_myc,$E24),"M", IF(COUNTIF(imppat_myc,$E24),"I", IF(COUNTIF(nap_myc,$E24),"NA", IF(COUNTIF(duke_myc,$E24),"D", IF(COUNTIF(var_myc,$E24),"V",""))))))))</f>
        <v/>
      </c>
      <c r="BU24" s="14" t="str">
        <f aca="false">IF(COUNTIF(out_myc,E24),"X","")</f>
        <v/>
      </c>
      <c r="BV24" s="12" t="str">
        <f aca="false">IF(COUNTIF(npass_rel_myc,$E24),"NP", IF(COUNTIF(imppat_rel_myc,$E24),"I", IF(COUNTIF(nap_rel_myc,$E24),"NA", IF(COUNTIF(var_rel_myc,$E24),"V",""))))</f>
        <v/>
      </c>
      <c r="BW24" s="13" t="str">
        <f aca="false">IF(AND(BT24&lt;&gt;"",BU24="x"),"lit-kegg", IF(AND(BV24&lt;&gt;"",BU24="x"),"rel-kegg", IF(BT24&lt;&gt;"","lit", IF(BV24&lt;&gt;"","rel", IF(BU24="x","kegg","--")))))</f>
        <v>--</v>
      </c>
      <c r="BX24" s="15"/>
      <c r="BY24" s="12" t="str">
        <f aca="false">IF(COUNTIF(usda_nar,$E24),"U", IF(COUNTIF(knap_nar,$E24),"K", IF(COUNTIF(npass_nar,$E24),"NP", IF(COUNTIF(imppat_nar,$E24),"I", IF(COUNTIF(duke_nar,$E24),"D", IF(COUNTIF(nap_nar,$E24),"NA", IF(COUNTIF(var_nar,$E24),"V", "")))))))</f>
        <v/>
      </c>
      <c r="BZ24" s="14" t="str">
        <f aca="false">IF(COUNTIF(out_nar,E24),"X","")</f>
        <v/>
      </c>
      <c r="CA24" s="16" t="str">
        <f aca="false">IF(COUNTIF(knap_rel_nar,$E24),"K", IF(COUNTIF(npass_rel_nar,$E24),"NP", IF(COUNTIF(imppat_rel_nar,$E24),"I", IF(COUNTIF(duke_rel_nar,$E24),"D", IF(COUNTIF(nap_rel_nar,$E24),"NA", IF(COUNTIF(var_rel_nar,$E24),"V",""))))))</f>
        <v/>
      </c>
      <c r="CB24" s="13" t="str">
        <f aca="false">IF(AND(BY24&lt;&gt;"",BZ24="x"),"lit-kegg", IF(AND(CA24&lt;&gt;"",BZ24="x"),"rel-kegg", IF(BY24&lt;&gt;"","lit", IF(CA24&lt;&gt;"","rel", IF(BZ24="x","kegg","--")))))</f>
        <v>--</v>
      </c>
      <c r="CC24" s="15"/>
      <c r="CD24" s="17" t="str">
        <f aca="false">IF(COUNTIF(usda_que,$E24),"U", IF(COUNTIF(knap_que,$E24),"K", IF(COUNTIF(npass_que,$E24),"NP", IF(COUNTIF(map_que,$E24),"M", IF(COUNTIF(imppat_que,$E24),"I", IF(COUNTIF(duke_que,$E24),"D", IF(COUNTIF(nap_que,$E24),"NA", IF(COUNTIF(var_que,$E24),"V",""))))) )))</f>
        <v/>
      </c>
      <c r="CE24" s="14" t="str">
        <f aca="false">IF(COUNTIF(out_que,E24),"X","")</f>
        <v/>
      </c>
      <c r="CF24" s="12" t="str">
        <f aca="false">IF(COUNTIF(knap_rel_que,$E24),"K", IF(COUNTIF(npass_rel_que,$E24),"NP", IF(COUNTIF(imppat_rel_que,$E24),"I", IF(COUNTIF(duke_rel_que,$E24),"D", IF(COUNTIF(nap_rel_que,$E24),"NP", IF(COUNTIF(var_rel_que,$E24),"V",""))))) )</f>
        <v/>
      </c>
      <c r="CG24" s="13" t="str">
        <f aca="false">IF(AND(CD24&lt;&gt;"",CE24="x"),"lit-kegg", IF(AND(CF24&lt;&gt;"",CE24="x"),"rel-kegg", IF(CD24&lt;&gt;"","lit", IF(CF24&lt;&gt;"","rel", IF(CE24="x","kegg","--")))))</f>
        <v>--</v>
      </c>
      <c r="CH24" s="15"/>
      <c r="CI24" s="18"/>
      <c r="CJ24" s="10"/>
      <c r="CK24" s="10"/>
      <c r="CL24" s="10"/>
      <c r="CM24" s="10"/>
      <c r="CN24" s="10"/>
      <c r="CO24" s="10"/>
    </row>
    <row r="25" customFormat="false" ht="15.75" hidden="false" customHeight="true" outlineLevel="0" collapsed="false">
      <c r="A25" s="9" t="n">
        <v>29</v>
      </c>
      <c r="B25" s="10" t="s">
        <v>83</v>
      </c>
      <c r="C25" s="10" t="s">
        <v>89</v>
      </c>
      <c r="D25" s="10" t="s">
        <v>137</v>
      </c>
      <c r="E25" s="11" t="s">
        <v>138</v>
      </c>
      <c r="F25" s="12" t="str">
        <f aca="false">IF(COUNTIF(usda_agi,$E25),"U", IF(COUNTIF(knap_agi,$E25),"K", IF(COUNTIF(npass_agi,$E25),"NP", IF(COUNTIF(map_agi,$E25),"M", IF(COUNTIF(imppat_agi,$E25),"I", IF(COUNTIF(duke_agi,$E25),"D", IF(COUNTIF(nap_agi,$E25),"NA", IF(COUNTIF(var_agi,$E25),"V", ""))))))) )</f>
        <v/>
      </c>
      <c r="G25" s="12" t="str">
        <f aca="false">IF(COUNTIF(out_agi,E25),"X","")</f>
        <v>X</v>
      </c>
      <c r="H25" s="12" t="str">
        <f aca="false">IF(COUNTIF(knap_rel_agi,$E25),"K", IF(COUNTIF(duke_rel_agi,$E25),"D", IF(COUNTIF(nap_rel_agi,$E25),"NA", IF(COUNTIF(var_rel_agi,$E25),"V",""))))</f>
        <v/>
      </c>
      <c r="I25" s="13" t="str">
        <f aca="false">IF(AND(F25&lt;&gt;"",G25="x"),"lit-kegg", IF(AND(H25&lt;&gt;"",G25="x"),"rel-kegg", IF(F25&lt;&gt;"","lit", IF(H25&lt;&gt;"","rel", IF(G25="x","kegg","--")))))</f>
        <v>kegg</v>
      </c>
      <c r="J25" s="12" t="str">
        <f aca="false">IF(COUNTIF(npass_bun,$E25),"NP", IF(COUNTIF(nap_bun,$E25),"NA", IF(COUNTIF(var_bun,$E25),"V","")))</f>
        <v/>
      </c>
      <c r="K25" s="14" t="str">
        <f aca="false">IF(COUNTIF(out_bun,E25),"X","")</f>
        <v>X</v>
      </c>
      <c r="L25" s="12" t="str">
        <f aca="false">IF(COUNTIF(nap_rel_bun,$E25),"NA", IF(COUNTIF(var_rel_bun,$E25),"V",""))</f>
        <v/>
      </c>
      <c r="M25" s="13" t="str">
        <f aca="false">IF(AND(J25&lt;&gt;"",K25="x"),"lit-kegg", IF(AND(L25&lt;&gt;"",K25="x"),"rel-kegg", IF(J25&lt;&gt;"","lit", IF(L25&lt;&gt;"","rel", IF(K25="x","kegg","--")))))</f>
        <v>kegg</v>
      </c>
      <c r="N25" s="12" t="str">
        <f aca="false">IF(COUNTIF(usda_kxn,$E25),"U", IF(COUNTIF(knap_kxn,$E25),"K", IF(COUNTIF(npass_kxn,$E25),"NP", IF(COUNTIF(map_kxn,$E25),"M", IF(COUNTIF(duke_kxn,$E25),"D", IF(COUNTIF(nap_kxn,$E25),"NA", IF(COUNTIF(var_kxn,$E25),"V","")))))))</f>
        <v>V</v>
      </c>
      <c r="O25" s="14" t="str">
        <f aca="false">IF(COUNTIF(out_kxn,E25),"X","")</f>
        <v>X</v>
      </c>
      <c r="P25" s="12" t="str">
        <f aca="false">IF(COUNTIF(knap_rel_kxn,$E25),"K", IF(COUNTIF(npass_rel_kxn,$E25),"NP", IF(COUNTIF(duke_rel_kxn,$E25),"D", IF(COUNTIF(nap_rel_kxn,$E25),"NA", IF(COUNTIF(var_rel_kxn,$E25),"V","")))))</f>
        <v/>
      </c>
      <c r="Q25" s="13" t="str">
        <f aca="false">IF(AND(N25&lt;&gt;"",O25="x"),"lit-kegg", IF(AND(P25&lt;&gt;"",O25="x"),"rel-kegg", IF(N25&lt;&gt;"","lit", IF(P25&lt;&gt;"","rel", IF(O25="x","kegg","--")))))</f>
        <v>lit-kegg</v>
      </c>
      <c r="R25" s="12" t="str">
        <f aca="false">IF(COUNTIF(usda_hwb,$E25),"U", IF(COUNTIF(knap_hwb,$E25),"K", IF(COUNTIF(npass_hwb,$E25),"NP", IF(COUNTIF(map_hwb,$E25),"M", IF(COUNTIF(imppat_hwb,$E25),"I", IF(COUNTIF(duke_hwb,$E25),"D", IF(COUNTIF(nap_hwb,$E25),"NA", IF(COUNTIF(var_hwb,$E25),"V",""))))) )))</f>
        <v/>
      </c>
      <c r="S25" s="14" t="str">
        <f aca="false">IF(COUNTIF(out_hwb,E25),"X","")</f>
        <v>X</v>
      </c>
      <c r="T25" s="14" t="str">
        <f aca="false">IF(COUNTIF(knap_rel_hwb,$E25),"K", IF(COUNTIF(npass_rel_hwb,$E25),"NP", IF(COUNTIF(map_rel_hwb,$E25),"M", IF(COUNTIF(imppat_rel_hwb,$E25),"I", IF(COUNTIF(duke_rel_hwb,$E25),"D", IF(COUNTIF(nap_rel_hwb,$E25),"NA", IF(COUNTIF(var_rel_hwb,$E25),"V",""))))) ))</f>
        <v/>
      </c>
      <c r="U25" s="13" t="str">
        <f aca="false">IF(AND(R25&lt;&gt;"",S25="x"),"lit-kegg", IF(AND(T25&lt;&gt;"",S25="x"),"rel-kegg", IF(R25&lt;&gt;"","lit", IF(T25&lt;&gt;"","rel", IF(S25="x","kegg","--")))))</f>
        <v>kegg</v>
      </c>
      <c r="V25" s="12" t="str">
        <f aca="false">IF(COUNTIF(usda_ec,$E25),"U", IF(COUNTIF(knap_ec,$E25),"K", IF(COUNTIF(npass_ec,$E25),"NP", IF(COUNTIF(map_ec,$E25),"M", IF(COUNTIF(imppat_ec,$E25),"I", IF(COUNTIF(duke_ec,$E25),"D", IF(COUNTIF(nap_ec,$E25),"NA", IF(COUNTIF(var_ec,$E25),"V",""))))))))</f>
        <v/>
      </c>
      <c r="W25" s="14" t="str">
        <f aca="false">IF(COUNTIF(out_ec,E25),"X","")</f>
        <v>X</v>
      </c>
      <c r="X25" s="14" t="str">
        <f aca="false">IF(COUNTIF(usda_rel_ec,$E25),"U", IF(COUNTIF(knap_rel_ec,$E25),"K", IF(COUNTIF(npass_rel_ec,$E25),"NP", IF(COUNTIF(map_rel_ec,$E25),"M", IF(COUNTIF(imppat_rel_ec,$E25),"I", IF(COUNTIF(nap_rel_ec,$E25),"NA", IF(COUNTIF(var_rel_ec,$E25),"V","")))))))</f>
        <v/>
      </c>
      <c r="Y25" s="13" t="str">
        <f aca="false">IF(AND(V25&lt;&gt;"",W25="x"),"lit-kegg", IF(AND(X25&lt;&gt;"",W25="x"),"rel-kegg", IF(V25&lt;&gt;"","lit", IF(X25&lt;&gt;"","rel", IF(W25="x","kegg","--")))))</f>
        <v>kegg</v>
      </c>
      <c r="Z25" s="12" t="str">
        <f aca="false">IF(COUNTIF(usda_ecg,$E25),"U", IF(COUNTIF(npass_ecg,$E25),"NP", IF(COUNTIF(map_ecg,$E25),"M", IF(COUNTIF(imppat_ecg,$E25),"I", IF(COUNTIF(duke_ecg,$E25),"D", IF(COUNTIF(var_ecg,$E25),"V",""))))))</f>
        <v/>
      </c>
      <c r="AA25" s="12"/>
      <c r="AB25" s="15"/>
      <c r="AC25" s="12" t="str">
        <f aca="false">IF(COUNTIF(usda_egt,$E25),"U", IF(COUNTIF(map_egt,$E25),"M", IF(COUNTIF(duke_egt,$E25),"D", IF(COUNTIF(nap_egt,$E25),"NA", IF(COUNTIF(var_egt,$E25),"V","")))))</f>
        <v/>
      </c>
      <c r="AD25" s="14" t="str">
        <f aca="false">IF(COUNTIF(out_egt,E25),"X","")</f>
        <v>X</v>
      </c>
      <c r="AE25" s="14" t="str">
        <f aca="false">IF(COUNTIF(usda_rel_egt,$E25),"U", IF(COUNTIF(knap_rel_egt,$E25),"K", IF(COUNTIF(npass_rel_egt,$E25),"NP", IF(COUNTIF(map_rel_egt,$E25),"M", IF(COUNTIF(var_rel_egt,$E25),"V","")))) )</f>
        <v/>
      </c>
      <c r="AF25" s="13" t="str">
        <f aca="false">IF(AND(AC25&lt;&gt;"",AD25="x"),"lit-kegg", IF(AND(AE25&lt;&gt;"",AD25="x"),"rel-kegg", IF(AC25&lt;&gt;"","lit", IF(AE25&lt;&gt;"","rel", IF(AD25="x","kegg","--")))))</f>
        <v>kegg</v>
      </c>
      <c r="AG25" s="15"/>
      <c r="AH25" s="12" t="str">
        <f aca="false">IF(COUNTIF(usda_egcg,$E25),"U", IF(COUNTIF(knap_egcg,$E25),"K", IF(COUNTIF(npass_egcg,$E25),"NP", IF(COUNTIF(map_egcg,$E25),"M", IF(COUNTIF(var_ecg,$E25),"V","")))))</f>
        <v/>
      </c>
      <c r="AI25" s="12"/>
      <c r="AJ25" s="15"/>
      <c r="AK25" s="12" t="str">
        <f aca="false">IF(COUNTIF(npass_erc,$E25),"NP", IF(COUNTIF(nap_erc,$E25),"NA", IF(COUNTIF(var_erc,$E25),"V","")))</f>
        <v/>
      </c>
      <c r="AL25" s="14"/>
      <c r="AM25" s="14" t="str">
        <f aca="false">IF(COUNTIF(nap_rel_erc,$E25),"NA", IF(COUNTIF(var_rel_erc,$E25),"V",""))</f>
        <v/>
      </c>
      <c r="AN25" s="13" t="str">
        <f aca="false">IF(AND(AK25&lt;&gt;"",AL25="x"),"lit-kegg", IF(AND(AM25&lt;&gt;"",AL25="x"),"rel-kegg", IF(AK25&lt;&gt;"","lit", IF(AM25&lt;&gt;"","rel", IF(AL25="x","kegg","--")))))</f>
        <v>--</v>
      </c>
      <c r="AO25" s="15"/>
      <c r="AP25" s="12" t="str">
        <f aca="false">IF(COUNTIF(npass_erd,$E25),"NP", IF(COUNTIF(nap_erd,$E25),"NA", IF(COUNTIF(var_erd,$E25),"V","")))</f>
        <v/>
      </c>
      <c r="AQ25" s="14" t="str">
        <f aca="false">IF(COUNTIF(out_erd,E25),"X","")</f>
        <v>X</v>
      </c>
      <c r="AR25" s="14" t="str">
        <f aca="false">IF(COUNTIF(map_rel_erd,$E25),"M", IF(COUNTIF(nap_rel_erd,$E25),"NA", IF(COUNTIF(var_rel_erd,$E25),"V","")))</f>
        <v/>
      </c>
      <c r="AS25" s="13" t="str">
        <f aca="false">IF(AND(AP25&lt;&gt;"",AQ25="x"),"lit-kegg", IF(AND(AR25&lt;&gt;"",AQ25="x"),"rel-kegg", IF(AP25&lt;&gt;"","lit", IF(AR25&lt;&gt;"","rel", IF(AQ25="x","kegg","--")))))</f>
        <v>kegg</v>
      </c>
      <c r="AT25" s="15"/>
      <c r="AU25" s="12" t="str">
        <f aca="false">IF(COUNTIF(knap_gc,$E25),"K", IF(COUNTIF(npass_gc,$E25),"NP", IF(COUNTIF(imppat_gc,$E25),"I", IF(COUNTIF(duke_gc,$E25),"D", IF(COUNTIF(nap_gc,$E25),"NA", IF(COUNTIF(var_gc,$E25),"V",""))))) )</f>
        <v/>
      </c>
      <c r="AV25" s="14" t="str">
        <f aca="false">IF(COUNTIF(out_gc,E25),"X","")</f>
        <v>X</v>
      </c>
      <c r="AW25" s="14" t="str">
        <f aca="false">IF(COUNTIF(knap_rel_gc,$E25),"K", IF(COUNTIF(nap_rel_gc,$E25),"NA", IF(COUNTIF(var_rel_gc,$E25),"V","")))</f>
        <v/>
      </c>
      <c r="AX25" s="13" t="str">
        <f aca="false">IF(AND(AU25&lt;&gt;"",AV25="x"),"lit-kegg", IF(AND(AW25&lt;&gt;"",AV25="x"),"rel-kegg", IF(AU25&lt;&gt;"","lit", IF(AW25&lt;&gt;"","rel", IF(AV25="x","kegg","--")))))</f>
        <v>kegg</v>
      </c>
      <c r="AY25" s="15"/>
      <c r="AZ25" s="12" t="str">
        <f aca="false">IF(COUNTIF(knap_gen,$E25),"K", IF(COUNTIF(npass_gen,$E25),"NP", IF(COUNTIF(imppat_gen,$E25),"I", IF(COUNTIF(duke_gen,$E25),"D", IF(COUNTIF(nap_gen,$E25),"NA", IF(COUNTIF(var_gen,$E25),"V",""))))))</f>
        <v>K</v>
      </c>
      <c r="BA25" s="14" t="str">
        <f aca="false">IF(COUNTIF(out_gen,E25),"X","")</f>
        <v>X</v>
      </c>
      <c r="BB25" s="14" t="str">
        <f aca="false">IF(COUNTIF(knap_rel_gen,$E25),"K", IF(COUNTIF(imppat_rel_gen,$E25),"I", IF(COUNTIF(duke_rel_gen,$E25),"D", IF(COUNTIF(nap_rel_gen,$E25),"NA", IF(COUNTIF(var_rel_gen,$E25),"V","")))))</f>
        <v/>
      </c>
      <c r="BC25" s="13" t="str">
        <f aca="false">IF(AND(AZ25&lt;&gt;"",BA25="x"),"lit-kegg", IF(AND(BB25&lt;&gt;"",BA25="x"),"rel-kegg", IF(AZ25&lt;&gt;"","lit", IF(BB25&lt;&gt;"","rel", IF(BA25="x","kegg","--")))))</f>
        <v>lit-kegg</v>
      </c>
      <c r="BD25" s="15"/>
      <c r="BE25" s="12" t="str">
        <f aca="false">IF(COUNTIF(knap_hcc,$E25),"K", IF(COUNTIF(npass_hcc,$E25),"NP", IF(COUNTIF(duke_hcc,$E25),"D", IF(COUNTIF(var_hcc,$E25),"V", ""))))</f>
        <v>K</v>
      </c>
      <c r="BF25" s="14" t="str">
        <f aca="false">IF(COUNTIF(hcc_out,E25),"X","")</f>
        <v>X</v>
      </c>
      <c r="BG25" s="14" t="str">
        <f aca="false">IF(COUNTIF(var_rel_hcc,$E25),"V","")</f>
        <v/>
      </c>
      <c r="BH25" s="13" t="str">
        <f aca="false">IF(AND(BE25&lt;&gt;"",BF25="x"),"lit-kegg", IF(AND(BG25&lt;&gt;"",BF25="x"),"rel-kegg", IF(BE25&lt;&gt;"","lit", IF(BG25&lt;&gt;"","rel", IF(BF25="x","kegg","--")))))</f>
        <v>lit-kegg</v>
      </c>
      <c r="BI25" s="15"/>
      <c r="BJ25" s="12" t="str">
        <f aca="false">IF(COUNTIF(usda_kmp,$E25),"U", IF(COUNTIF(knap_kmp,$E25),"K", IF(COUNTIF(npass_kmp,$E25),"NP", IF(COUNTIF(map_kmp,$E25),"M", IF(COUNTIF(imppat_kmp,$E25),"I", IF(COUNTIF(duke_kmp,$E25),"D", IF(COUNTIF(nap_kmp,$E25),"NA", IF(COUNTIF(var_kmp,$E25),"V",""))))))))</f>
        <v>I</v>
      </c>
      <c r="BK25" s="14" t="str">
        <f aca="false">IF(COUNTIF(out_kmp,E25),"X","")</f>
        <v>X</v>
      </c>
      <c r="BL25" s="12" t="str">
        <f aca="false">IF(COUNTIF(knap_rel_kmp,$E25),"K", IF(COUNTIF(npass_rel_kmp,$E25),"NP", IF(COUNTIF(imppat_rel_kmp,$E25),"I", IF(COUNTIF(duke_kmp,$E25),"D", IF(COUNTIF(nap_rel_kmp,$E25),"NA", IF(COUNTIF(var_rel_kmp,$E25),"V",""))))))</f>
        <v>K</v>
      </c>
      <c r="BM25" s="13" t="str">
        <f aca="false">IF(AND(BJ25&lt;&gt;"",BK25="x"),"lit-kegg", IF(AND(BL25&lt;&gt;"",BK25="x"),"rel-kegg", IF(BJ25&lt;&gt;"","lit", IF(BL25&lt;&gt;"","rel", IF(BK25="x","kegg","--")))))</f>
        <v>lit-kegg</v>
      </c>
      <c r="BN25" s="15"/>
      <c r="BO25" s="12" t="str">
        <f aca="false">IF(COUNTIF(usda_lu2,$E25),"U", IF(COUNTIF(knap_lu2,$E25),"K", IF(COUNTIF(npass_lu2,$E25),"NP", IF(COUNTIF(map_lu2,$E25),"M", IF(COUNTIF(imppat_lu2,$E25),"I", IF(COUNTIF(duke_lu2,$E25),"D", IF(COUNTIF(nap_lu2,$E25),"NA", IF(COUNTIF(var_lu2,$E25),"V",""))))))))</f>
        <v/>
      </c>
      <c r="BP25" s="14" t="str">
        <f aca="false">IF(COUNTIF(out_lu2,E25),"X","")</f>
        <v>X</v>
      </c>
      <c r="BQ25" s="12" t="str">
        <f aca="false">IF(COUNTIF(knap_rel_lu2,$E25),"K", IF(COUNTIF(npass_rel_lu2,$E25),"NP", IF(COUNTIF(imppat_lu2,$E25),"I", IF(COUNTIF(impaat_rel_lu2,$E25),"I", IF(COUNTIF(duke_rel_lu2,$E25),"D", IF(COUNTIF(nap_rel_lu2,$E25),"NA", IF(COUNTIF(var_rel_lu2,$E25),"V",""))))) ))</f>
        <v/>
      </c>
      <c r="BR25" s="13" t="str">
        <f aca="false">IF(AND(BO25&lt;&gt;"",BP25="x"),"lit-kegg", IF(AND(BQ25&lt;&gt;"",BP25="x"),"rel-kegg", IF(BO25&lt;&gt;"","lit", IF(BQ25&lt;&gt;"","rel", IF(BP25="x","kegg","--")))))</f>
        <v>kegg</v>
      </c>
      <c r="BS25" s="15"/>
      <c r="BT25" s="12" t="str">
        <f aca="false">IF(COUNTIF(usda_myc,$E25),"U", IF(COUNTIF(knap_myc,$E25),"K", IF(COUNTIF(npass_myc,$E25),"NP", IF(COUNTIF(map_myc,$E25),"M", IF(COUNTIF(imppat_myc,$E25),"I", IF(COUNTIF(nap_myc,$E25),"NA", IF(COUNTIF(duke_myc,$E25),"D", IF(COUNTIF(var_myc,$E25),"V",""))))))))</f>
        <v/>
      </c>
      <c r="BU25" s="14" t="str">
        <f aca="false">IF(COUNTIF(out_myc,E25),"X","")</f>
        <v>X</v>
      </c>
      <c r="BV25" s="12" t="str">
        <f aca="false">IF(COUNTIF(npass_rel_myc,$E25),"NP", IF(COUNTIF(imppat_rel_myc,$E25),"I", IF(COUNTIF(nap_rel_myc,$E25),"NA", IF(COUNTIF(var_rel_myc,$E25),"V",""))))</f>
        <v/>
      </c>
      <c r="BW25" s="13" t="str">
        <f aca="false">IF(AND(BT25&lt;&gt;"",BU25="x"),"lit-kegg", IF(AND(BV25&lt;&gt;"",BU25="x"),"rel-kegg", IF(BT25&lt;&gt;"","lit", IF(BV25&lt;&gt;"","rel", IF(BU25="x","kegg","--")))))</f>
        <v>kegg</v>
      </c>
      <c r="BX25" s="15"/>
      <c r="BY25" s="12" t="str">
        <f aca="false">IF(COUNTIF(usda_nar,$E25),"U", IF(COUNTIF(knap_nar,$E25),"K", IF(COUNTIF(npass_nar,$E25),"NP", IF(COUNTIF(imppat_nar,$E25),"I", IF(COUNTIF(duke_nar,$E25),"D", IF(COUNTIF(nap_nar,$E25),"NA", IF(COUNTIF(var_nar,$E25),"V", "")))))))</f>
        <v/>
      </c>
      <c r="BZ25" s="14" t="str">
        <f aca="false">IF(COUNTIF(out_nar,E25),"X","")</f>
        <v>X</v>
      </c>
      <c r="CA25" s="16" t="str">
        <f aca="false">IF(COUNTIF(knap_rel_nar,$E25),"K", IF(COUNTIF(npass_rel_nar,$E25),"NP", IF(COUNTIF(imppat_rel_nar,$E25),"I", IF(COUNTIF(duke_rel_nar,$E25),"D", IF(COUNTIF(nap_rel_nar,$E25),"NA", IF(COUNTIF(var_rel_nar,$E25),"V",""))))))</f>
        <v/>
      </c>
      <c r="CB25" s="13" t="str">
        <f aca="false">IF(AND(BY25&lt;&gt;"",BZ25="x"),"lit-kegg", IF(AND(CA25&lt;&gt;"",BZ25="x"),"rel-kegg", IF(BY25&lt;&gt;"","lit", IF(CA25&lt;&gt;"","rel", IF(BZ25="x","kegg","--")))))</f>
        <v>kegg</v>
      </c>
      <c r="CC25" s="15"/>
      <c r="CD25" s="17" t="str">
        <f aca="false">IF(COUNTIF(usda_que,$E25),"U", IF(COUNTIF(knap_que,$E25),"K", IF(COUNTIF(npass_que,$E25),"NP", IF(COUNTIF(map_que,$E25),"M", IF(COUNTIF(imppat_que,$E25),"I", IF(COUNTIF(duke_que,$E25),"D", IF(COUNTIF(nap_que,$E25),"NA", IF(COUNTIF(var_que,$E25),"V",""))))) )))</f>
        <v>I</v>
      </c>
      <c r="CE25" s="14" t="str">
        <f aca="false">IF(COUNTIF(out_que,E25),"X","")</f>
        <v>X</v>
      </c>
      <c r="CF25" s="12" t="str">
        <f aca="false">IF(COUNTIF(knap_rel_que,$E25),"K", IF(COUNTIF(npass_rel_que,$E25),"NP", IF(COUNTIF(imppat_rel_que,$E25),"I", IF(COUNTIF(duke_rel_que,$E25),"D", IF(COUNTIF(nap_rel_que,$E25),"NP", IF(COUNTIF(var_rel_que,$E25),"V",""))))) )</f>
        <v>K</v>
      </c>
      <c r="CG25" s="13" t="str">
        <f aca="false">IF(AND(CD25&lt;&gt;"",CE25="x"),"lit-kegg", IF(AND(CF25&lt;&gt;"",CE25="x"),"rel-kegg", IF(CD25&lt;&gt;"","lit", IF(CF25&lt;&gt;"","rel", IF(CE25="x","kegg","--")))))</f>
        <v>lit-kegg</v>
      </c>
      <c r="CH25" s="15"/>
      <c r="CI25" s="18"/>
      <c r="CJ25" s="10"/>
      <c r="CK25" s="10"/>
      <c r="CL25" s="10"/>
      <c r="CM25" s="10"/>
      <c r="CN25" s="10"/>
      <c r="CO25" s="10"/>
    </row>
    <row r="26" customFormat="false" ht="15.75" hidden="false" customHeight="true" outlineLevel="0" collapsed="false">
      <c r="A26" s="9" t="n">
        <v>16</v>
      </c>
      <c r="B26" s="10" t="s">
        <v>83</v>
      </c>
      <c r="C26" s="10" t="s">
        <v>139</v>
      </c>
      <c r="D26" s="10" t="s">
        <v>140</v>
      </c>
      <c r="E26" s="11" t="s">
        <v>141</v>
      </c>
      <c r="F26" s="12" t="str">
        <f aca="false">IF(COUNTIF(usda_agi,$E26),"U", IF(COUNTIF(knap_agi,$E26),"K", IF(COUNTIF(npass_agi,$E26),"NP", IF(COUNTIF(map_agi,$E26),"M", IF(COUNTIF(imppat_agi,$E26),"I", IF(COUNTIF(duke_agi,$E26),"D", IF(COUNTIF(nap_agi,$E26),"NA", IF(COUNTIF(var_agi,$E26),"V", ""))))))) )</f>
        <v/>
      </c>
      <c r="G26" s="12" t="str">
        <f aca="false">IF(COUNTIF(out_agi,E26),"X","")</f>
        <v>X</v>
      </c>
      <c r="H26" s="12" t="str">
        <f aca="false">IF(COUNTIF(knap_rel_agi,$E26),"K", IF(COUNTIF(duke_rel_agi,$E26),"D", IF(COUNTIF(nap_rel_agi,$E26),"NA", IF(COUNTIF(var_rel_agi,$E26),"V",""))))</f>
        <v/>
      </c>
      <c r="I26" s="13" t="str">
        <f aca="false">IF(AND(F26&lt;&gt;"",G26="x"),"lit-kegg", IF(AND(H26&lt;&gt;"",G26="x"),"rel-kegg", IF(F26&lt;&gt;"","lit", IF(H26&lt;&gt;"","rel", IF(G26="x","kegg","--")))))</f>
        <v>kegg</v>
      </c>
      <c r="J26" s="12" t="str">
        <f aca="false">IF(COUNTIF(npass_bun,$E26),"NP", IF(COUNTIF(nap_bun,$E26),"NA", IF(COUNTIF(var_bun,$E26),"V","")))</f>
        <v/>
      </c>
      <c r="K26" s="14" t="str">
        <f aca="false">IF(COUNTIF(out_bun,E26),"X","")</f>
        <v>X</v>
      </c>
      <c r="L26" s="12" t="str">
        <f aca="false">IF(COUNTIF(nap_rel_bun,$E26),"NA", IF(COUNTIF(var_rel_bun,$E26),"V",""))</f>
        <v/>
      </c>
      <c r="M26" s="13" t="str">
        <f aca="false">IF(AND(J26&lt;&gt;"",K26="x"),"lit-kegg", IF(AND(L26&lt;&gt;"",K26="x"),"rel-kegg", IF(J26&lt;&gt;"","lit", IF(L26&lt;&gt;"","rel", IF(K26="x","kegg","--")))))</f>
        <v>kegg</v>
      </c>
      <c r="N26" s="12" t="str">
        <f aca="false">IF(COUNTIF(usda_kxn,$E26),"U", IF(COUNTIF(knap_kxn,$E26),"K", IF(COUNTIF(npass_kxn,$E26),"NP", IF(COUNTIF(map_kxn,$E26),"M", IF(COUNTIF(duke_kxn,$E26),"D", IF(COUNTIF(nap_kxn,$E26),"NA", IF(COUNTIF(var_kxn,$E26),"V","")))))))</f>
        <v/>
      </c>
      <c r="O26" s="14" t="str">
        <f aca="false">IF(COUNTIF(out_kxn,E26),"X","")</f>
        <v>X</v>
      </c>
      <c r="P26" s="12" t="str">
        <f aca="false">IF(COUNTIF(knap_rel_kxn,$E26),"K", IF(COUNTIF(npass_rel_kxn,$E26),"NP", IF(COUNTIF(duke_rel_kxn,$E26),"D", IF(COUNTIF(nap_rel_kxn,$E26),"NA", IF(COUNTIF(var_rel_kxn,$E26),"V","")))))</f>
        <v/>
      </c>
      <c r="Q26" s="13" t="str">
        <f aca="false">IF(AND(N26&lt;&gt;"",O26="x"),"lit-kegg", IF(AND(P26&lt;&gt;"",O26="x"),"rel-kegg", IF(N26&lt;&gt;"","lit", IF(P26&lt;&gt;"","rel", IF(O26="x","kegg","--")))))</f>
        <v>kegg</v>
      </c>
      <c r="R26" s="12" t="str">
        <f aca="false">IF(COUNTIF(usda_hwb,$E26),"U", IF(COUNTIF(knap_hwb,$E26),"K", IF(COUNTIF(npass_hwb,$E26),"NP", IF(COUNTIF(map_hwb,$E26),"M", IF(COUNTIF(imppat_hwb,$E26),"I", IF(COUNTIF(duke_hwb,$E26),"D", IF(COUNTIF(nap_hwb,$E26),"NA", IF(COUNTIF(var_hwb,$E26),"V",""))))) )))</f>
        <v/>
      </c>
      <c r="S26" s="14" t="str">
        <f aca="false">IF(COUNTIF(out_hwb,E26),"X","")</f>
        <v>X</v>
      </c>
      <c r="T26" s="14" t="str">
        <f aca="false">IF(COUNTIF(knap_rel_hwb,$E26),"K", IF(COUNTIF(npass_rel_hwb,$E26),"NP", IF(COUNTIF(map_rel_hwb,$E26),"M", IF(COUNTIF(imppat_rel_hwb,$E26),"I", IF(COUNTIF(duke_rel_hwb,$E26),"D", IF(COUNTIF(nap_rel_hwb,$E26),"NA", IF(COUNTIF(var_rel_hwb,$E26),"V",""))))) ))</f>
        <v/>
      </c>
      <c r="U26" s="13" t="str">
        <f aca="false">IF(AND(R26&lt;&gt;"",S26="x"),"lit-kegg", IF(AND(T26&lt;&gt;"",S26="x"),"rel-kegg", IF(R26&lt;&gt;"","lit", IF(T26&lt;&gt;"","rel", IF(S26="x","kegg","--")))))</f>
        <v>kegg</v>
      </c>
      <c r="V26" s="12" t="str">
        <f aca="false">IF(COUNTIF(usda_ec,$E26),"U", IF(COUNTIF(knap_ec,$E26),"K", IF(COUNTIF(npass_ec,$E26),"NP", IF(COUNTIF(map_ec,$E26),"M", IF(COUNTIF(imppat_ec,$E26),"I", IF(COUNTIF(duke_ec,$E26),"D", IF(COUNTIF(nap_ec,$E26),"NA", IF(COUNTIF(var_ec,$E26),"V",""))))))))</f>
        <v/>
      </c>
      <c r="W26" s="14" t="str">
        <f aca="false">IF(COUNTIF(out_ec,E26),"X","")</f>
        <v>X</v>
      </c>
      <c r="X26" s="14" t="str">
        <f aca="false">IF(COUNTIF(usda_rel_ec,$E26),"U", IF(COUNTIF(knap_rel_ec,$E26),"K", IF(COUNTIF(npass_rel_ec,$E26),"NP", IF(COUNTIF(map_rel_ec,$E26),"M", IF(COUNTIF(imppat_rel_ec,$E26),"I", IF(COUNTIF(nap_rel_ec,$E26),"NA", IF(COUNTIF(var_rel_ec,$E26),"V","")))))))</f>
        <v/>
      </c>
      <c r="Y26" s="13" t="str">
        <f aca="false">IF(AND(V26&lt;&gt;"",W26="x"),"lit-kegg", IF(AND(X26&lt;&gt;"",W26="x"),"rel-kegg", IF(V26&lt;&gt;"","lit", IF(X26&lt;&gt;"","rel", IF(W26="x","kegg","--")))))</f>
        <v>kegg</v>
      </c>
      <c r="Z26" s="12" t="str">
        <f aca="false">IF(COUNTIF(usda_ecg,$E26),"U", IF(COUNTIF(npass_ecg,$E26),"NP", IF(COUNTIF(map_ecg,$E26),"M", IF(COUNTIF(imppat_ecg,$E26),"I", IF(COUNTIF(duke_ecg,$E26),"D", IF(COUNTIF(var_ecg,$E26),"V",""))))))</f>
        <v/>
      </c>
      <c r="AA26" s="12"/>
      <c r="AB26" s="15"/>
      <c r="AC26" s="12" t="str">
        <f aca="false">IF(COUNTIF(usda_egt,$E26),"U", IF(COUNTIF(map_egt,$E26),"M", IF(COUNTIF(duke_egt,$E26),"D", IF(COUNTIF(nap_egt,$E26),"NA", IF(COUNTIF(var_egt,$E26),"V","")))))</f>
        <v/>
      </c>
      <c r="AD26" s="14" t="str">
        <f aca="false">IF(COUNTIF(out_egt,E26),"X","")</f>
        <v>X</v>
      </c>
      <c r="AE26" s="14" t="str">
        <f aca="false">IF(COUNTIF(usda_rel_egt,$E26),"U", IF(COUNTIF(knap_rel_egt,$E26),"K", IF(COUNTIF(npass_rel_egt,$E26),"NP", IF(COUNTIF(map_rel_egt,$E26),"M", IF(COUNTIF(var_rel_egt,$E26),"V","")))) )</f>
        <v/>
      </c>
      <c r="AF26" s="13" t="str">
        <f aca="false">IF(AND(AC26&lt;&gt;"",AD26="x"),"lit-kegg", IF(AND(AE26&lt;&gt;"",AD26="x"),"rel-kegg", IF(AC26&lt;&gt;"","lit", IF(AE26&lt;&gt;"","rel", IF(AD26="x","kegg","--")))))</f>
        <v>kegg</v>
      </c>
      <c r="AG26" s="15"/>
      <c r="AH26" s="12" t="str">
        <f aca="false">IF(COUNTIF(usda_egcg,$E26),"U", IF(COUNTIF(knap_egcg,$E26),"K", IF(COUNTIF(npass_egcg,$E26),"NP", IF(COUNTIF(map_egcg,$E26),"M", IF(COUNTIF(var_ecg,$E26),"V","")))))</f>
        <v/>
      </c>
      <c r="AI26" s="12"/>
      <c r="AJ26" s="15"/>
      <c r="AK26" s="12" t="str">
        <f aca="false">IF(COUNTIF(npass_erc,$E26),"NP", IF(COUNTIF(nap_erc,$E26),"NA", IF(COUNTIF(var_erc,$E26),"V","")))</f>
        <v/>
      </c>
      <c r="AL26" s="14"/>
      <c r="AM26" s="14" t="str">
        <f aca="false">IF(COUNTIF(nap_rel_erc,$E26),"NA", IF(COUNTIF(var_rel_erc,$E26),"V",""))</f>
        <v/>
      </c>
      <c r="AN26" s="13" t="str">
        <f aca="false">IF(AND(AK26&lt;&gt;"",AL26="x"),"lit-kegg", IF(AND(AM26&lt;&gt;"",AL26="x"),"rel-kegg", IF(AK26&lt;&gt;"","lit", IF(AM26&lt;&gt;"","rel", IF(AL26="x","kegg","--")))))</f>
        <v>--</v>
      </c>
      <c r="AO26" s="15"/>
      <c r="AP26" s="12" t="str">
        <f aca="false">IF(COUNTIF(npass_erd,$E26),"NP", IF(COUNTIF(nap_erd,$E26),"NA", IF(COUNTIF(var_erd,$E26),"V","")))</f>
        <v/>
      </c>
      <c r="AQ26" s="14" t="str">
        <f aca="false">IF(COUNTIF(out_erd,E26),"X","")</f>
        <v>X</v>
      </c>
      <c r="AR26" s="14" t="str">
        <f aca="false">IF(COUNTIF(map_rel_erd,$E26),"M", IF(COUNTIF(nap_rel_erd,$E26),"NA", IF(COUNTIF(var_rel_erd,$E26),"V","")))</f>
        <v/>
      </c>
      <c r="AS26" s="13" t="str">
        <f aca="false">IF(AND(AP26&lt;&gt;"",AQ26="x"),"lit-kegg", IF(AND(AR26&lt;&gt;"",AQ26="x"),"rel-kegg", IF(AP26&lt;&gt;"","lit", IF(AR26&lt;&gt;"","rel", IF(AQ26="x","kegg","--")))))</f>
        <v>kegg</v>
      </c>
      <c r="AT26" s="15"/>
      <c r="AU26" s="12" t="str">
        <f aca="false">IF(COUNTIF(knap_gc,$E26),"K", IF(COUNTIF(npass_gc,$E26),"NP", IF(COUNTIF(imppat_gc,$E26),"I", IF(COUNTIF(duke_gc,$E26),"D", IF(COUNTIF(nap_gc,$E26),"NA", IF(COUNTIF(var_gc,$E26),"V",""))))) )</f>
        <v/>
      </c>
      <c r="AV26" s="14" t="str">
        <f aca="false">IF(COUNTIF(out_gc,E26),"X","")</f>
        <v>X</v>
      </c>
      <c r="AW26" s="14" t="str">
        <f aca="false">IF(COUNTIF(knap_rel_gc,$E26),"K", IF(COUNTIF(nap_rel_gc,$E26),"NA", IF(COUNTIF(var_rel_gc,$E26),"V","")))</f>
        <v/>
      </c>
      <c r="AX26" s="13" t="str">
        <f aca="false">IF(AND(AU26&lt;&gt;"",AV26="x"),"lit-kegg", IF(AND(AW26&lt;&gt;"",AV26="x"),"rel-kegg", IF(AU26&lt;&gt;"","lit", IF(AW26&lt;&gt;"","rel", IF(AV26="x","kegg","--")))))</f>
        <v>kegg</v>
      </c>
      <c r="AY26" s="15"/>
      <c r="AZ26" s="12" t="str">
        <f aca="false">IF(COUNTIF(knap_gen,$E26),"K", IF(COUNTIF(npass_gen,$E26),"NP", IF(COUNTIF(imppat_gen,$E26),"I", IF(COUNTIF(duke_gen,$E26),"D", IF(COUNTIF(nap_gen,$E26),"NA", IF(COUNTIF(var_gen,$E26),"V",""))))))</f>
        <v/>
      </c>
      <c r="BA26" s="14" t="str">
        <f aca="false">IF(COUNTIF(out_gen,E26),"X","")</f>
        <v/>
      </c>
      <c r="BB26" s="14" t="str">
        <f aca="false">IF(COUNTIF(knap_rel_gen,$E26),"K", IF(COUNTIF(imppat_rel_gen,$E26),"I", IF(COUNTIF(duke_rel_gen,$E26),"D", IF(COUNTIF(nap_rel_gen,$E26),"NA", IF(COUNTIF(var_rel_gen,$E26),"V","")))))</f>
        <v/>
      </c>
      <c r="BC26" s="13" t="str">
        <f aca="false">IF(AND(AZ26&lt;&gt;"",BA26="x"),"lit-kegg", IF(AND(BB26&lt;&gt;"",BA26="x"),"rel-kegg", IF(AZ26&lt;&gt;"","lit", IF(BB26&lt;&gt;"","rel", IF(BA26="x","kegg","--")))))</f>
        <v>--</v>
      </c>
      <c r="BD26" s="15"/>
      <c r="BE26" s="12" t="str">
        <f aca="false">IF(COUNTIF(knap_hcc,$E26),"K", IF(COUNTIF(npass_hcc,$E26),"NP", IF(COUNTIF(duke_hcc,$E26),"D", IF(COUNTIF(var_hcc,$E26),"V", ""))))</f>
        <v/>
      </c>
      <c r="BF26" s="14" t="str">
        <f aca="false">IF(COUNTIF(hcc_out,E26),"X","")</f>
        <v>X</v>
      </c>
      <c r="BG26" s="14" t="str">
        <f aca="false">IF(COUNTIF(var_rel_hcc,$E26),"V","")</f>
        <v/>
      </c>
      <c r="BH26" s="13" t="str">
        <f aca="false">IF(AND(BE26&lt;&gt;"",BF26="x"),"lit-kegg", IF(AND(BG26&lt;&gt;"",BF26="x"),"rel-kegg", IF(BE26&lt;&gt;"","lit", IF(BG26&lt;&gt;"","rel", IF(BF26="x","kegg","--")))))</f>
        <v>kegg</v>
      </c>
      <c r="BI26" s="15"/>
      <c r="BJ26" s="12" t="str">
        <f aca="false">IF(COUNTIF(usda_kmp,$E26),"U", IF(COUNTIF(knap_kmp,$E26),"K", IF(COUNTIF(npass_kmp,$E26),"NP", IF(COUNTIF(map_kmp,$E26),"M", IF(COUNTIF(imppat_kmp,$E26),"I", IF(COUNTIF(duke_kmp,$E26),"D", IF(COUNTIF(nap_kmp,$E26),"NA", IF(COUNTIF(var_kmp,$E26),"V",""))))))))</f>
        <v/>
      </c>
      <c r="BK26" s="14" t="str">
        <f aca="false">IF(COUNTIF(out_kmp,E26),"X","")</f>
        <v>X</v>
      </c>
      <c r="BL26" s="12" t="str">
        <f aca="false">IF(COUNTIF(knap_rel_kmp,$E26),"K", IF(COUNTIF(npass_rel_kmp,$E26),"NP", IF(COUNTIF(imppat_rel_kmp,$E26),"I", IF(COUNTIF(duke_kmp,$E26),"D", IF(COUNTIF(nap_rel_kmp,$E26),"NA", IF(COUNTIF(var_rel_kmp,$E26),"V",""))))))</f>
        <v/>
      </c>
      <c r="BM26" s="13" t="str">
        <f aca="false">IF(AND(BJ26&lt;&gt;"",BK26="x"),"lit-kegg", IF(AND(BL26&lt;&gt;"",BK26="x"),"rel-kegg", IF(BJ26&lt;&gt;"","lit", IF(BL26&lt;&gt;"","rel", IF(BK26="x","kegg","--")))))</f>
        <v>kegg</v>
      </c>
      <c r="BN26" s="15"/>
      <c r="BO26" s="12" t="str">
        <f aca="false">IF(COUNTIF(usda_lu2,$E26),"U", IF(COUNTIF(knap_lu2,$E26),"K", IF(COUNTIF(npass_lu2,$E26),"NP", IF(COUNTIF(map_lu2,$E26),"M", IF(COUNTIF(imppat_lu2,$E26),"I", IF(COUNTIF(duke_lu2,$E26),"D", IF(COUNTIF(nap_lu2,$E26),"NA", IF(COUNTIF(var_lu2,$E26),"V",""))))))))</f>
        <v/>
      </c>
      <c r="BP26" s="14" t="str">
        <f aca="false">IF(COUNTIF(out_lu2,E26),"X","")</f>
        <v>X</v>
      </c>
      <c r="BQ26" s="12" t="str">
        <f aca="false">IF(COUNTIF(knap_rel_lu2,$E26),"K", IF(COUNTIF(npass_rel_lu2,$E26),"NP", IF(COUNTIF(imppat_lu2,$E26),"I", IF(COUNTIF(impaat_rel_lu2,$E26),"I", IF(COUNTIF(duke_rel_lu2,$E26),"D", IF(COUNTIF(nap_rel_lu2,$E26),"NA", IF(COUNTIF(var_rel_lu2,$E26),"V",""))))) ))</f>
        <v/>
      </c>
      <c r="BR26" s="13" t="str">
        <f aca="false">IF(AND(BO26&lt;&gt;"",BP26="x"),"lit-kegg", IF(AND(BQ26&lt;&gt;"",BP26="x"),"rel-kegg", IF(BO26&lt;&gt;"","lit", IF(BQ26&lt;&gt;"","rel", IF(BP26="x","kegg","--")))))</f>
        <v>kegg</v>
      </c>
      <c r="BS26" s="15"/>
      <c r="BT26" s="12" t="str">
        <f aca="false">IF(COUNTIF(usda_myc,$E26),"U", IF(COUNTIF(knap_myc,$E26),"K", IF(COUNTIF(npass_myc,$E26),"NP", IF(COUNTIF(map_myc,$E26),"M", IF(COUNTIF(imppat_myc,$E26),"I", IF(COUNTIF(nap_myc,$E26),"NA", IF(COUNTIF(duke_myc,$E26),"D", IF(COUNTIF(var_myc,$E26),"V",""))))))))</f>
        <v/>
      </c>
      <c r="BU26" s="14" t="str">
        <f aca="false">IF(COUNTIF(out_myc,E26),"X","")</f>
        <v>X</v>
      </c>
      <c r="BV26" s="12" t="str">
        <f aca="false">IF(COUNTIF(npass_rel_myc,$E26),"NP", IF(COUNTIF(imppat_rel_myc,$E26),"I", IF(COUNTIF(nap_rel_myc,$E26),"NA", IF(COUNTIF(var_rel_myc,$E26),"V",""))))</f>
        <v/>
      </c>
      <c r="BW26" s="13" t="str">
        <f aca="false">IF(AND(BT26&lt;&gt;"",BU26="x"),"lit-kegg", IF(AND(BV26&lt;&gt;"",BU26="x"),"rel-kegg", IF(BT26&lt;&gt;"","lit", IF(BV26&lt;&gt;"","rel", IF(BU26="x","kegg","--")))))</f>
        <v>kegg</v>
      </c>
      <c r="BX26" s="15"/>
      <c r="BY26" s="12" t="str">
        <f aca="false">IF(COUNTIF(usda_nar,$E26),"U", IF(COUNTIF(knap_nar,$E26),"K", IF(COUNTIF(npass_nar,$E26),"NP", IF(COUNTIF(imppat_nar,$E26),"I", IF(COUNTIF(duke_nar,$E26),"D", IF(COUNTIF(nap_nar,$E26),"NA", IF(COUNTIF(var_nar,$E26),"V", "")))))))</f>
        <v/>
      </c>
      <c r="BZ26" s="14" t="str">
        <f aca="false">IF(COUNTIF(out_nar,E26),"X","")</f>
        <v>X</v>
      </c>
      <c r="CA26" s="16" t="str">
        <f aca="false">IF(COUNTIF(knap_rel_nar,$E26),"K", IF(COUNTIF(npass_rel_nar,$E26),"NP", IF(COUNTIF(imppat_rel_nar,$E26),"I", IF(COUNTIF(duke_rel_nar,$E26),"D", IF(COUNTIF(nap_rel_nar,$E26),"NA", IF(COUNTIF(var_rel_nar,$E26),"V",""))))))</f>
        <v/>
      </c>
      <c r="CB26" s="13" t="str">
        <f aca="false">IF(AND(BY26&lt;&gt;"",BZ26="x"),"lit-kegg", IF(AND(CA26&lt;&gt;"",BZ26="x"),"rel-kegg", IF(BY26&lt;&gt;"","lit", IF(CA26&lt;&gt;"","rel", IF(BZ26="x","kegg","--")))))</f>
        <v>kegg</v>
      </c>
      <c r="CC26" s="15"/>
      <c r="CD26" s="17" t="str">
        <f aca="false">IF(COUNTIF(usda_que,$E26),"U", IF(COUNTIF(knap_que,$E26),"K", IF(COUNTIF(npass_que,$E26),"NP", IF(COUNTIF(map_que,$E26),"M", IF(COUNTIF(imppat_que,$E26),"I", IF(COUNTIF(duke_que,$E26),"D", IF(COUNTIF(nap_que,$E26),"NA", IF(COUNTIF(var_que,$E26),"V",""))))) )))</f>
        <v/>
      </c>
      <c r="CE26" s="14" t="str">
        <f aca="false">IF(COUNTIF(out_que,E26),"X","")</f>
        <v>X</v>
      </c>
      <c r="CF26" s="12" t="str">
        <f aca="false">IF(COUNTIF(knap_rel_que,$E26),"K", IF(COUNTIF(npass_rel_que,$E26),"NP", IF(COUNTIF(imppat_rel_que,$E26),"I", IF(COUNTIF(duke_rel_que,$E26),"D", IF(COUNTIF(nap_rel_que,$E26),"NP", IF(COUNTIF(var_rel_que,$E26),"V",""))))) )</f>
        <v/>
      </c>
      <c r="CG26" s="13" t="str">
        <f aca="false">IF(AND(CD26&lt;&gt;"",CE26="x"),"lit-kegg", IF(AND(CF26&lt;&gt;"",CE26="x"),"rel-kegg", IF(CD26&lt;&gt;"","lit", IF(CF26&lt;&gt;"","rel", IF(CE26="x","kegg","--")))))</f>
        <v>kegg</v>
      </c>
      <c r="CH26" s="15"/>
      <c r="CI26" s="18"/>
      <c r="CJ26" s="21" t="s">
        <v>142</v>
      </c>
      <c r="CK26" s="10" t="s">
        <v>143</v>
      </c>
      <c r="CL26" s="10"/>
      <c r="CM26" s="10"/>
      <c r="CN26" s="10"/>
      <c r="CO26" s="10"/>
    </row>
    <row r="27" customFormat="false" ht="15.75" hidden="false" customHeight="true" outlineLevel="0" collapsed="false">
      <c r="A27" s="9" t="n">
        <v>15</v>
      </c>
      <c r="B27" s="10" t="s">
        <v>83</v>
      </c>
      <c r="C27" s="10" t="s">
        <v>139</v>
      </c>
      <c r="D27" s="10" t="s">
        <v>144</v>
      </c>
      <c r="E27" s="11" t="s">
        <v>145</v>
      </c>
      <c r="F27" s="12" t="str">
        <f aca="false">IF(COUNTIF(usda_agi,$E27),"U", IF(COUNTIF(knap_agi,$E27),"K", IF(COUNTIF(npass_agi,$E27),"NP", IF(COUNTIF(map_agi,$E27),"M", IF(COUNTIF(imppat_agi,$E27),"I", IF(COUNTIF(duke_agi,$E27),"D", IF(COUNTIF(nap_agi,$E27),"NA", IF(COUNTIF(var_agi,$E27),"V", ""))))))) )</f>
        <v>V</v>
      </c>
      <c r="G27" s="12" t="str">
        <f aca="false">IF(COUNTIF(out_agi,E27),"X","")</f>
        <v>X</v>
      </c>
      <c r="H27" s="12" t="str">
        <f aca="false">IF(COUNTIF(knap_rel_agi,$E27),"K", IF(COUNTIF(duke_rel_agi,$E27),"D", IF(COUNTIF(nap_rel_agi,$E27),"NA", IF(COUNTIF(var_rel_agi,$E27),"V",""))))</f>
        <v/>
      </c>
      <c r="I27" s="13" t="str">
        <f aca="false">IF(AND(F27&lt;&gt;"",G27="x"),"lit-kegg", IF(AND(H27&lt;&gt;"",G27="x"),"rel-kegg", IF(F27&lt;&gt;"","lit", IF(H27&lt;&gt;"","rel", IF(G27="x","kegg","--")))))</f>
        <v>lit-kegg</v>
      </c>
      <c r="J27" s="12" t="str">
        <f aca="false">IF(COUNTIF(npass_bun,$E27),"NP", IF(COUNTIF(nap_bun,$E27),"NA", IF(COUNTIF(var_bun,$E27),"V","")))</f>
        <v/>
      </c>
      <c r="K27" s="14" t="str">
        <f aca="false">IF(COUNTIF(out_bun,E27),"X","")</f>
        <v>X</v>
      </c>
      <c r="L27" s="12" t="str">
        <f aca="false">IF(COUNTIF(nap_rel_bun,$E27),"NA", IF(COUNTIF(var_rel_bun,$E27),"V",""))</f>
        <v/>
      </c>
      <c r="M27" s="13" t="str">
        <f aca="false">IF(AND(J27&lt;&gt;"",K27="x"),"lit-kegg", IF(AND(L27&lt;&gt;"",K27="x"),"rel-kegg", IF(J27&lt;&gt;"","lit", IF(L27&lt;&gt;"","rel", IF(K27="x","kegg","--")))))</f>
        <v>kegg</v>
      </c>
      <c r="N27" s="12" t="str">
        <f aca="false">IF(COUNTIF(usda_kxn,$E27),"U", IF(COUNTIF(knap_kxn,$E27),"K", IF(COUNTIF(npass_kxn,$E27),"NP", IF(COUNTIF(map_kxn,$E27),"M", IF(COUNTIF(duke_kxn,$E27),"D", IF(COUNTIF(nap_kxn,$E27),"NA", IF(COUNTIF(var_kxn,$E27),"V","")))))))</f>
        <v>V</v>
      </c>
      <c r="O27" s="14" t="str">
        <f aca="false">IF(COUNTIF(out_kxn,E27),"X","")</f>
        <v>X</v>
      </c>
      <c r="P27" s="12" t="str">
        <f aca="false">IF(COUNTIF(knap_rel_kxn,$E27),"K", IF(COUNTIF(npass_rel_kxn,$E27),"NP", IF(COUNTIF(duke_rel_kxn,$E27),"D", IF(COUNTIF(nap_rel_kxn,$E27),"NA", IF(COUNTIF(var_rel_kxn,$E27),"V","")))))</f>
        <v/>
      </c>
      <c r="Q27" s="13" t="str">
        <f aca="false">IF(AND(N27&lt;&gt;"",O27="x"),"lit-kegg", IF(AND(P27&lt;&gt;"",O27="x"),"rel-kegg", IF(N27&lt;&gt;"","lit", IF(P27&lt;&gt;"","rel", IF(O27="x","kegg","--")))))</f>
        <v>lit-kegg</v>
      </c>
      <c r="R27" s="12" t="str">
        <f aca="false">IF(COUNTIF(usda_hwb,$E27),"U", IF(COUNTIF(knap_hwb,$E27),"K", IF(COUNTIF(npass_hwb,$E27),"NP", IF(COUNTIF(map_hwb,$E27),"M", IF(COUNTIF(imppat_hwb,$E27),"I", IF(COUNTIF(duke_hwb,$E27),"D", IF(COUNTIF(nap_hwb,$E27),"NA", IF(COUNTIF(var_hwb,$E27),"V",""))))) )))</f>
        <v/>
      </c>
      <c r="S27" s="14" t="str">
        <f aca="false">IF(COUNTIF(out_hwb,E27),"X","")</f>
        <v>X</v>
      </c>
      <c r="T27" s="14" t="str">
        <f aca="false">IF(COUNTIF(knap_rel_hwb,$E27),"K", IF(COUNTIF(npass_rel_hwb,$E27),"NP", IF(COUNTIF(map_rel_hwb,$E27),"M", IF(COUNTIF(imppat_rel_hwb,$E27),"I", IF(COUNTIF(duke_rel_hwb,$E27),"D", IF(COUNTIF(nap_rel_hwb,$E27),"NA", IF(COUNTIF(var_rel_hwb,$E27),"V",""))))) ))</f>
        <v>K</v>
      </c>
      <c r="U27" s="13" t="str">
        <f aca="false">IF(AND(R27&lt;&gt;"",S27="x"),"lit-kegg", IF(AND(T27&lt;&gt;"",S27="x"),"rel-kegg", IF(R27&lt;&gt;"","lit", IF(T27&lt;&gt;"","rel", IF(S27="x","kegg","--")))))</f>
        <v>rel-kegg</v>
      </c>
      <c r="V27" s="12" t="str">
        <f aca="false">IF(COUNTIF(usda_ec,$E27),"U", IF(COUNTIF(knap_ec,$E27),"K", IF(COUNTIF(npass_ec,$E27),"NP", IF(COUNTIF(map_ec,$E27),"M", IF(COUNTIF(imppat_ec,$E27),"I", IF(COUNTIF(duke_ec,$E27),"D", IF(COUNTIF(nap_ec,$E27),"NA", IF(COUNTIF(var_ec,$E27),"V",""))))))))</f>
        <v/>
      </c>
      <c r="W27" s="14" t="str">
        <f aca="false">IF(COUNTIF(out_ec,E27),"X","")</f>
        <v>X</v>
      </c>
      <c r="X27" s="14" t="str">
        <f aca="false">IF(COUNTIF(usda_rel_ec,$E27),"U", IF(COUNTIF(knap_rel_ec,$E27),"K", IF(COUNTIF(npass_rel_ec,$E27),"NP", IF(COUNTIF(map_rel_ec,$E27),"M", IF(COUNTIF(imppat_rel_ec,$E27),"I", IF(COUNTIF(nap_rel_ec,$E27),"NA", IF(COUNTIF(var_rel_ec,$E27),"V","")))))))</f>
        <v/>
      </c>
      <c r="Y27" s="13" t="str">
        <f aca="false">IF(AND(V27&lt;&gt;"",W27="x"),"lit-kegg", IF(AND(X27&lt;&gt;"",W27="x"),"rel-kegg", IF(V27&lt;&gt;"","lit", IF(X27&lt;&gt;"","rel", IF(W27="x","kegg","--")))))</f>
        <v>kegg</v>
      </c>
      <c r="Z27" s="12" t="str">
        <f aca="false">IF(COUNTIF(usda_ecg,$E27),"U", IF(COUNTIF(npass_ecg,$E27),"NP", IF(COUNTIF(map_ecg,$E27),"M", IF(COUNTIF(imppat_ecg,$E27),"I", IF(COUNTIF(duke_ecg,$E27),"D", IF(COUNTIF(var_ecg,$E27),"V",""))))))</f>
        <v/>
      </c>
      <c r="AA27" s="12"/>
      <c r="AB27" s="15"/>
      <c r="AC27" s="12" t="str">
        <f aca="false">IF(COUNTIF(usda_egt,$E27),"U", IF(COUNTIF(map_egt,$E27),"M", IF(COUNTIF(duke_egt,$E27),"D", IF(COUNTIF(nap_egt,$E27),"NA", IF(COUNTIF(var_egt,$E27),"V","")))))</f>
        <v>V</v>
      </c>
      <c r="AD27" s="14" t="str">
        <f aca="false">IF(COUNTIF(out_egt,E27),"X","")</f>
        <v>X</v>
      </c>
      <c r="AE27" s="14" t="str">
        <f aca="false">IF(COUNTIF(usda_rel_egt,$E27),"U", IF(COUNTIF(knap_rel_egt,$E27),"K", IF(COUNTIF(npass_rel_egt,$E27),"NP", IF(COUNTIF(map_rel_egt,$E27),"M", IF(COUNTIF(var_rel_egt,$E27),"V","")))) )</f>
        <v/>
      </c>
      <c r="AF27" s="13" t="str">
        <f aca="false">IF(AND(AC27&lt;&gt;"",AD27="x"),"lit-kegg", IF(AND(AE27&lt;&gt;"",AD27="x"),"rel-kegg", IF(AC27&lt;&gt;"","lit", IF(AE27&lt;&gt;"","rel", IF(AD27="x","kegg","--")))))</f>
        <v>lit-kegg</v>
      </c>
      <c r="AG27" s="15"/>
      <c r="AH27" s="12" t="str">
        <f aca="false">IF(COUNTIF(usda_egcg,$E27),"U", IF(COUNTIF(knap_egcg,$E27),"K", IF(COUNTIF(npass_egcg,$E27),"NP", IF(COUNTIF(map_egcg,$E27),"M", IF(COUNTIF(var_ecg,$E27),"V","")))))</f>
        <v/>
      </c>
      <c r="AI27" s="12"/>
      <c r="AJ27" s="15"/>
      <c r="AK27" s="12" t="str">
        <f aca="false">IF(COUNTIF(npass_erc,$E27),"NP", IF(COUNTIF(nap_erc,$E27),"NA", IF(COUNTIF(var_erc,$E27),"V","")))</f>
        <v>NP</v>
      </c>
      <c r="AL27" s="14"/>
      <c r="AM27" s="14" t="str">
        <f aca="false">IF(COUNTIF(nap_rel_erc,$E27),"NA", IF(COUNTIF(var_rel_erc,$E27),"V",""))</f>
        <v>NA</v>
      </c>
      <c r="AN27" s="13" t="str">
        <f aca="false">IF(AND(AK27&lt;&gt;"",AL27="x"),"lit-kegg", IF(AND(AM27&lt;&gt;"",AL27="x"),"rel-kegg", IF(AK27&lt;&gt;"","lit", IF(AM27&lt;&gt;"","rel", IF(AL27="x","kegg","--")))))</f>
        <v>lit</v>
      </c>
      <c r="AO27" s="15"/>
      <c r="AP27" s="12" t="str">
        <f aca="false">IF(COUNTIF(npass_erd,$E27),"NP", IF(COUNTIF(nap_erd,$E27),"NA", IF(COUNTIF(var_erd,$E27),"V","")))</f>
        <v/>
      </c>
      <c r="AQ27" s="14" t="str">
        <f aca="false">IF(COUNTIF(out_erd,E27),"X","")</f>
        <v>X</v>
      </c>
      <c r="AR27" s="14" t="str">
        <f aca="false">IF(COUNTIF(map_rel_erd,$E27),"M", IF(COUNTIF(nap_rel_erd,$E27),"NA", IF(COUNTIF(var_rel_erd,$E27),"V","")))</f>
        <v/>
      </c>
      <c r="AS27" s="13" t="str">
        <f aca="false">IF(AND(AP27&lt;&gt;"",AQ27="x"),"lit-kegg", IF(AND(AR27&lt;&gt;"",AQ27="x"),"rel-kegg", IF(AP27&lt;&gt;"","lit", IF(AR27&lt;&gt;"","rel", IF(AQ27="x","kegg","--")))))</f>
        <v>kegg</v>
      </c>
      <c r="AT27" s="15"/>
      <c r="AU27" s="12" t="str">
        <f aca="false">IF(COUNTIF(knap_gc,$E27),"K", IF(COUNTIF(npass_gc,$E27),"NP", IF(COUNTIF(imppat_gc,$E27),"I", IF(COUNTIF(duke_gc,$E27),"D", IF(COUNTIF(nap_gc,$E27),"NA", IF(COUNTIF(var_gc,$E27),"V",""))))) )</f>
        <v/>
      </c>
      <c r="AV27" s="14" t="str">
        <f aca="false">IF(COUNTIF(out_gc,E27),"X","")</f>
        <v>X</v>
      </c>
      <c r="AW27" s="14" t="str">
        <f aca="false">IF(COUNTIF(knap_rel_gc,$E27),"K", IF(COUNTIF(nap_rel_gc,$E27),"NA", IF(COUNTIF(var_rel_gc,$E27),"V","")))</f>
        <v/>
      </c>
      <c r="AX27" s="13" t="str">
        <f aca="false">IF(AND(AU27&lt;&gt;"",AV27="x"),"lit-kegg", IF(AND(AW27&lt;&gt;"",AV27="x"),"rel-kegg", IF(AU27&lt;&gt;"","lit", IF(AW27&lt;&gt;"","rel", IF(AV27="x","kegg","--")))))</f>
        <v>kegg</v>
      </c>
      <c r="AY27" s="15"/>
      <c r="AZ27" s="12" t="str">
        <f aca="false">IF(COUNTIF(knap_gen,$E27),"K", IF(COUNTIF(npass_gen,$E27),"NP", IF(COUNTIF(imppat_gen,$E27),"I", IF(COUNTIF(duke_gen,$E27),"D", IF(COUNTIF(nap_gen,$E27),"NA", IF(COUNTIF(var_gen,$E27),"V",""))))))</f>
        <v/>
      </c>
      <c r="BA27" s="14" t="str">
        <f aca="false">IF(COUNTIF(out_gen,E27),"X","")</f>
        <v/>
      </c>
      <c r="BB27" s="14" t="str">
        <f aca="false">IF(COUNTIF(knap_rel_gen,$E27),"K", IF(COUNTIF(imppat_rel_gen,$E27),"I", IF(COUNTIF(duke_rel_gen,$E27),"D", IF(COUNTIF(nap_rel_gen,$E27),"NA", IF(COUNTIF(var_rel_gen,$E27),"V","")))))</f>
        <v/>
      </c>
      <c r="BC27" s="13" t="str">
        <f aca="false">IF(AND(AZ27&lt;&gt;"",BA27="x"),"lit-kegg", IF(AND(BB27&lt;&gt;"",BA27="x"),"rel-kegg", IF(AZ27&lt;&gt;"","lit", IF(BB27&lt;&gt;"","rel", IF(BA27="x","kegg","--")))))</f>
        <v>--</v>
      </c>
      <c r="BD27" s="15"/>
      <c r="BE27" s="12" t="str">
        <f aca="false">IF(COUNTIF(knap_hcc,$E27),"K", IF(COUNTIF(npass_hcc,$E27),"NP", IF(COUNTIF(duke_hcc,$E27),"D", IF(COUNTIF(var_hcc,$E27),"V", ""))))</f>
        <v/>
      </c>
      <c r="BF27" s="14" t="str">
        <f aca="false">IF(COUNTIF(hcc_out,E27),"X","")</f>
        <v>X</v>
      </c>
      <c r="BG27" s="14" t="str">
        <f aca="false">IF(COUNTIF(var_rel_hcc,$E27),"V","")</f>
        <v/>
      </c>
      <c r="BH27" s="13" t="str">
        <f aca="false">IF(AND(BE27&lt;&gt;"",BF27="x"),"lit-kegg", IF(AND(BG27&lt;&gt;"",BF27="x"),"rel-kegg", IF(BE27&lt;&gt;"","lit", IF(BG27&lt;&gt;"","rel", IF(BF27="x","kegg","--")))))</f>
        <v>kegg</v>
      </c>
      <c r="BI27" s="15"/>
      <c r="BJ27" s="12" t="str">
        <f aca="false">IF(COUNTIF(usda_kmp,$E27),"U", IF(COUNTIF(knap_kmp,$E27),"K", IF(COUNTIF(npass_kmp,$E27),"NP", IF(COUNTIF(map_kmp,$E27),"M", IF(COUNTIF(imppat_kmp,$E27),"I", IF(COUNTIF(duke_kmp,$E27),"D", IF(COUNTIF(nap_kmp,$E27),"NA", IF(COUNTIF(var_kmp,$E27),"V",""))))))))</f>
        <v>U</v>
      </c>
      <c r="BK27" s="14" t="str">
        <f aca="false">IF(COUNTIF(out_kmp,E27),"X","")</f>
        <v>X</v>
      </c>
      <c r="BL27" s="12" t="str">
        <f aca="false">IF(COUNTIF(knap_rel_kmp,$E27),"K", IF(COUNTIF(npass_rel_kmp,$E27),"NP", IF(COUNTIF(imppat_rel_kmp,$E27),"I", IF(COUNTIF(duke_kmp,$E27),"D", IF(COUNTIF(nap_rel_kmp,$E27),"NA", IF(COUNTIF(var_rel_kmp,$E27),"V",""))))))</f>
        <v/>
      </c>
      <c r="BM27" s="13" t="str">
        <f aca="false">IF(AND(BJ27&lt;&gt;"",BK27="x"),"lit-kegg", IF(AND(BL27&lt;&gt;"",BK27="x"),"rel-kegg", IF(BJ27&lt;&gt;"","lit", IF(BL27&lt;&gt;"","rel", IF(BK27="x","kegg","--")))))</f>
        <v>lit-kegg</v>
      </c>
      <c r="BN27" s="15"/>
      <c r="BO27" s="12" t="str">
        <f aca="false">IF(COUNTIF(usda_lu2,$E27),"U", IF(COUNTIF(knap_lu2,$E27),"K", IF(COUNTIF(npass_lu2,$E27),"NP", IF(COUNTIF(map_lu2,$E27),"M", IF(COUNTIF(imppat_lu2,$E27),"I", IF(COUNTIF(duke_lu2,$E27),"D", IF(COUNTIF(nap_lu2,$E27),"NA", IF(COUNTIF(var_lu2,$E27),"V",""))))))))</f>
        <v>U</v>
      </c>
      <c r="BP27" s="14" t="str">
        <f aca="false">IF(COUNTIF(out_lu2,E27),"X","")</f>
        <v>X</v>
      </c>
      <c r="BQ27" s="12" t="str">
        <f aca="false">IF(COUNTIF(knap_rel_lu2,$E27),"K", IF(COUNTIF(npass_rel_lu2,$E27),"NP", IF(COUNTIF(imppat_lu2,$E27),"I", IF(COUNTIF(impaat_rel_lu2,$E27),"I", IF(COUNTIF(duke_rel_lu2,$E27),"D", IF(COUNTIF(nap_rel_lu2,$E27),"NA", IF(COUNTIF(var_rel_lu2,$E27),"V",""))))) ))</f>
        <v>I</v>
      </c>
      <c r="BR27" s="13" t="str">
        <f aca="false">IF(AND(BO27&lt;&gt;"",BP27="x"),"lit-kegg", IF(AND(BQ27&lt;&gt;"",BP27="x"),"rel-kegg", IF(BO27&lt;&gt;"","lit", IF(BQ27&lt;&gt;"","rel", IF(BP27="x","kegg","--")))))</f>
        <v>lit-kegg</v>
      </c>
      <c r="BS27" s="15"/>
      <c r="BT27" s="12" t="str">
        <f aca="false">IF(COUNTIF(usda_myc,$E27),"U", IF(COUNTIF(knap_myc,$E27),"K", IF(COUNTIF(npass_myc,$E27),"NP", IF(COUNTIF(map_myc,$E27),"M", IF(COUNTIF(imppat_myc,$E27),"I", IF(COUNTIF(nap_myc,$E27),"NA", IF(COUNTIF(duke_myc,$E27),"D", IF(COUNTIF(var_myc,$E27),"V",""))))))))</f>
        <v>U</v>
      </c>
      <c r="BU27" s="14" t="str">
        <f aca="false">IF(COUNTIF(out_myc,E27),"X","")</f>
        <v>X</v>
      </c>
      <c r="BV27" s="12" t="str">
        <f aca="false">IF(COUNTIF(npass_rel_myc,$E27),"NP", IF(COUNTIF(imppat_rel_myc,$E27),"I", IF(COUNTIF(nap_rel_myc,$E27),"NA", IF(COUNTIF(var_rel_myc,$E27),"V",""))))</f>
        <v/>
      </c>
      <c r="BW27" s="13" t="str">
        <f aca="false">IF(AND(BT27&lt;&gt;"",BU27="x"),"lit-kegg", IF(AND(BV27&lt;&gt;"",BU27="x"),"rel-kegg", IF(BT27&lt;&gt;"","lit", IF(BV27&lt;&gt;"","rel", IF(BU27="x","kegg","--")))))</f>
        <v>lit-kegg</v>
      </c>
      <c r="BX27" s="15"/>
      <c r="BY27" s="12" t="str">
        <f aca="false">IF(COUNTIF(usda_nar,$E27),"U", IF(COUNTIF(knap_nar,$E27),"K", IF(COUNTIF(npass_nar,$E27),"NP", IF(COUNTIF(imppat_nar,$E27),"I", IF(COUNTIF(duke_nar,$E27),"D", IF(COUNTIF(nap_nar,$E27),"NA", IF(COUNTIF(var_nar,$E27),"V", "")))))))</f>
        <v>U</v>
      </c>
      <c r="BZ27" s="14" t="str">
        <f aca="false">IF(COUNTIF(out_nar,E27),"X","")</f>
        <v>X</v>
      </c>
      <c r="CA27" s="16" t="str">
        <f aca="false">IF(COUNTIF(knap_rel_nar,$E27),"K", IF(COUNTIF(npass_rel_nar,$E27),"NP", IF(COUNTIF(imppat_rel_nar,$E27),"I", IF(COUNTIF(duke_rel_nar,$E27),"D", IF(COUNTIF(nap_rel_nar,$E27),"NA", IF(COUNTIF(var_rel_nar,$E27),"V",""))))))</f>
        <v>I</v>
      </c>
      <c r="CB27" s="13" t="str">
        <f aca="false">IF(AND(BY27&lt;&gt;"",BZ27="x"),"lit-kegg", IF(AND(CA27&lt;&gt;"",BZ27="x"),"rel-kegg", IF(BY27&lt;&gt;"","lit", IF(CA27&lt;&gt;"","rel", IF(BZ27="x","kegg","--")))))</f>
        <v>lit-kegg</v>
      </c>
      <c r="CC27" s="15"/>
      <c r="CD27" s="17" t="str">
        <f aca="false">IF(COUNTIF(usda_que,$E27),"U", IF(COUNTIF(knap_que,$E27),"K", IF(COUNTIF(npass_que,$E27),"NP", IF(COUNTIF(map_que,$E27),"M", IF(COUNTIF(imppat_que,$E27),"I", IF(COUNTIF(duke_que,$E27),"D", IF(COUNTIF(nap_que,$E27),"NA", IF(COUNTIF(var_que,$E27),"V",""))))) )))</f>
        <v>U</v>
      </c>
      <c r="CE27" s="14" t="str">
        <f aca="false">IF(COUNTIF(out_que,E27),"X","")</f>
        <v>X</v>
      </c>
      <c r="CF27" s="12" t="str">
        <f aca="false">IF(COUNTIF(knap_rel_que,$E27),"K", IF(COUNTIF(npass_rel_que,$E27),"NP", IF(COUNTIF(imppat_rel_que,$E27),"I", IF(COUNTIF(duke_rel_que,$E27),"D", IF(COUNTIF(nap_rel_que,$E27),"NP", IF(COUNTIF(var_rel_que,$E27),"V",""))))) )</f>
        <v>K</v>
      </c>
      <c r="CG27" s="13" t="str">
        <f aca="false">IF(AND(CD27&lt;&gt;"",CE27="x"),"lit-kegg", IF(AND(CF27&lt;&gt;"",CE27="x"),"rel-kegg", IF(CD27&lt;&gt;"","lit", IF(CF27&lt;&gt;"","rel", IF(CE27="x","kegg","--")))))</f>
        <v>lit-kegg</v>
      </c>
      <c r="CH27" s="15"/>
      <c r="CI27" s="18" t="s">
        <v>92</v>
      </c>
      <c r="CJ27" s="10"/>
      <c r="CK27" s="10"/>
      <c r="CL27" s="10"/>
      <c r="CM27" s="10"/>
      <c r="CN27" s="10"/>
      <c r="CO27" s="10"/>
    </row>
    <row r="28" customFormat="false" ht="15.75" hidden="false" customHeight="true" outlineLevel="0" collapsed="false">
      <c r="A28" s="9" t="n">
        <v>129</v>
      </c>
      <c r="B28" s="10" t="s">
        <v>98</v>
      </c>
      <c r="C28" s="10"/>
      <c r="D28" s="10" t="s">
        <v>146</v>
      </c>
      <c r="E28" s="11" t="s">
        <v>147</v>
      </c>
      <c r="F28" s="12" t="str">
        <f aca="false">IF(COUNTIF(usda_agi,$E28),"U", IF(COUNTIF(knap_agi,$E28),"K", IF(COUNTIF(npass_agi,$E28),"NP", IF(COUNTIF(map_agi,$E28),"M", IF(COUNTIF(imppat_agi,$E28),"I", IF(COUNTIF(duke_agi,$E28),"D", IF(COUNTIF(nap_agi,$E28),"NA", IF(COUNTIF(var_agi,$E28),"V", ""))))))) )</f>
        <v/>
      </c>
      <c r="G28" s="12" t="str">
        <f aca="false">IF(COUNTIF(out_agi,E28),"X","")</f>
        <v/>
      </c>
      <c r="H28" s="12" t="str">
        <f aca="false">IF(COUNTIF(knap_rel_agi,$E28),"K", IF(COUNTIF(duke_rel_agi,$E28),"D", IF(COUNTIF(nap_rel_agi,$E28),"NA", IF(COUNTIF(var_rel_agi,$E28),"V",""))))</f>
        <v/>
      </c>
      <c r="I28" s="13" t="str">
        <f aca="false">IF(AND(F28&lt;&gt;"",G28="x"),"lit-kegg", IF(AND(H28&lt;&gt;"",G28="x"),"rel-kegg", IF(F28&lt;&gt;"","lit", IF(H28&lt;&gt;"","rel", IF(G28="x","kegg","--")))))</f>
        <v>--</v>
      </c>
      <c r="J28" s="12" t="str">
        <f aca="false">IF(COUNTIF(npass_bun,$E28),"NP", IF(COUNTIF(nap_bun,$E28),"NA", IF(COUNTIF(var_bun,$E28),"V","")))</f>
        <v/>
      </c>
      <c r="K28" s="14" t="str">
        <f aca="false">IF(COUNTIF(out_bun,E28),"X","")</f>
        <v/>
      </c>
      <c r="L28" s="12" t="str">
        <f aca="false">IF(COUNTIF(nap_rel_bun,$E28),"NA", IF(COUNTIF(var_rel_bun,$E28),"V",""))</f>
        <v/>
      </c>
      <c r="M28" s="13" t="str">
        <f aca="false">IF(AND(J28&lt;&gt;"",K28="x"),"lit-kegg", IF(AND(L28&lt;&gt;"",K28="x"),"rel-kegg", IF(J28&lt;&gt;"","lit", IF(L28&lt;&gt;"","rel", IF(K28="x","kegg","--")))))</f>
        <v>--</v>
      </c>
      <c r="N28" s="12" t="str">
        <f aca="false">IF(COUNTIF(usda_kxn,$E28),"U", IF(COUNTIF(knap_kxn,$E28),"K", IF(COUNTIF(npass_kxn,$E28),"NP", IF(COUNTIF(map_kxn,$E28),"M", IF(COUNTIF(duke_kxn,$E28),"D", IF(COUNTIF(nap_kxn,$E28),"NA", IF(COUNTIF(var_kxn,$E28),"V","")))))))</f>
        <v/>
      </c>
      <c r="O28" s="14" t="str">
        <f aca="false">IF(COUNTIF(out_kxn,E28),"X","")</f>
        <v/>
      </c>
      <c r="P28" s="12" t="str">
        <f aca="false">IF(COUNTIF(knap_rel_kxn,$E28),"K", IF(COUNTIF(npass_rel_kxn,$E28),"NP", IF(COUNTIF(duke_rel_kxn,$E28),"D", IF(COUNTIF(nap_rel_kxn,$E28),"NA", IF(COUNTIF(var_rel_kxn,$E28),"V","")))))</f>
        <v/>
      </c>
      <c r="Q28" s="13" t="str">
        <f aca="false">IF(AND(N28&lt;&gt;"",O28="x"),"lit-kegg", IF(AND(P28&lt;&gt;"",O28="x"),"rel-kegg", IF(N28&lt;&gt;"","lit", IF(P28&lt;&gt;"","rel", IF(O28="x","kegg","--")))))</f>
        <v>--</v>
      </c>
      <c r="R28" s="12" t="str">
        <f aca="false">IF(COUNTIF(usda_hwb,$E28),"U", IF(COUNTIF(knap_hwb,$E28),"K", IF(COUNTIF(npass_hwb,$E28),"NP", IF(COUNTIF(map_hwb,$E28),"M", IF(COUNTIF(imppat_hwb,$E28),"I", IF(COUNTIF(duke_hwb,$E28),"D", IF(COUNTIF(nap_hwb,$E28),"NA", IF(COUNTIF(var_hwb,$E28),"V",""))))) )))</f>
        <v/>
      </c>
      <c r="S28" s="14" t="str">
        <f aca="false">IF(COUNTIF(out_hwb,E28),"X","")</f>
        <v/>
      </c>
      <c r="T28" s="14" t="str">
        <f aca="false">IF(COUNTIF(knap_rel_hwb,$E28),"K", IF(COUNTIF(npass_rel_hwb,$E28),"NP", IF(COUNTIF(map_rel_hwb,$E28),"M", IF(COUNTIF(imppat_rel_hwb,$E28),"I", IF(COUNTIF(duke_rel_hwb,$E28),"D", IF(COUNTIF(nap_rel_hwb,$E28),"NA", IF(COUNTIF(var_rel_hwb,$E28),"V",""))))) ))</f>
        <v/>
      </c>
      <c r="U28" s="13" t="str">
        <f aca="false">IF(AND(R28&lt;&gt;"",S28="x"),"lit-kegg", IF(AND(T28&lt;&gt;"",S28="x"),"rel-kegg", IF(R28&lt;&gt;"","lit", IF(T28&lt;&gt;"","rel", IF(S28="x","kegg","--")))))</f>
        <v>--</v>
      </c>
      <c r="V28" s="12" t="str">
        <f aca="false">IF(COUNTIF(usda_ec,$E28),"U", IF(COUNTIF(knap_ec,$E28),"K", IF(COUNTIF(npass_ec,$E28),"NP", IF(COUNTIF(map_ec,$E28),"M", IF(COUNTIF(imppat_ec,$E28),"I", IF(COUNTIF(duke_ec,$E28),"D", IF(COUNTIF(nap_ec,$E28),"NA", IF(COUNTIF(var_ec,$E28),"V",""))))))))</f>
        <v/>
      </c>
      <c r="W28" s="14" t="str">
        <f aca="false">IF(COUNTIF(out_ec,E28),"X","")</f>
        <v/>
      </c>
      <c r="X28" s="14" t="str">
        <f aca="false">IF(COUNTIF(usda_rel_ec,$E28),"U", IF(COUNTIF(knap_rel_ec,$E28),"K", IF(COUNTIF(npass_rel_ec,$E28),"NP", IF(COUNTIF(map_rel_ec,$E28),"M", IF(COUNTIF(imppat_rel_ec,$E28),"I", IF(COUNTIF(nap_rel_ec,$E28),"NA", IF(COUNTIF(var_rel_ec,$E28),"V","")))))))</f>
        <v/>
      </c>
      <c r="Y28" s="13" t="str">
        <f aca="false">IF(AND(V28&lt;&gt;"",W28="x"),"lit-kegg", IF(AND(X28&lt;&gt;"",W28="x"),"rel-kegg", IF(V28&lt;&gt;"","lit", IF(X28&lt;&gt;"","rel", IF(W28="x","kegg","--")))))</f>
        <v>--</v>
      </c>
      <c r="Z28" s="12" t="str">
        <f aca="false">IF(COUNTIF(usda_ecg,$E28),"U", IF(COUNTIF(npass_ecg,$E28),"NP", IF(COUNTIF(map_ecg,$E28),"M", IF(COUNTIF(imppat_ecg,$E28),"I", IF(COUNTIF(duke_ecg,$E28),"D", IF(COUNTIF(var_ecg,$E28),"V",""))))))</f>
        <v/>
      </c>
      <c r="AA28" s="12"/>
      <c r="AB28" s="15"/>
      <c r="AC28" s="12" t="str">
        <f aca="false">IF(COUNTIF(usda_egt,$E28),"U", IF(COUNTIF(map_egt,$E28),"M", IF(COUNTIF(duke_egt,$E28),"D", IF(COUNTIF(nap_egt,$E28),"NA", IF(COUNTIF(var_egt,$E28),"V","")))))</f>
        <v/>
      </c>
      <c r="AD28" s="14" t="str">
        <f aca="false">IF(COUNTIF(out_egt,E28),"X","")</f>
        <v/>
      </c>
      <c r="AE28" s="14" t="str">
        <f aca="false">IF(COUNTIF(usda_rel_egt,$E28),"U", IF(COUNTIF(knap_rel_egt,$E28),"K", IF(COUNTIF(npass_rel_egt,$E28),"NP", IF(COUNTIF(map_rel_egt,$E28),"M", IF(COUNTIF(var_rel_egt,$E28),"V","")))) )</f>
        <v/>
      </c>
      <c r="AF28" s="13" t="str">
        <f aca="false">IF(AND(AC28&lt;&gt;"",AD28="x"),"lit-kegg", IF(AND(AE28&lt;&gt;"",AD28="x"),"rel-kegg", IF(AC28&lt;&gt;"","lit", IF(AE28&lt;&gt;"","rel", IF(AD28="x","kegg","--")))))</f>
        <v>--</v>
      </c>
      <c r="AG28" s="15"/>
      <c r="AH28" s="12" t="str">
        <f aca="false">IF(COUNTIF(usda_egcg,$E28),"U", IF(COUNTIF(knap_egcg,$E28),"K", IF(COUNTIF(npass_egcg,$E28),"NP", IF(COUNTIF(map_egcg,$E28),"M", IF(COUNTIF(var_ecg,$E28),"V","")))))</f>
        <v/>
      </c>
      <c r="AI28" s="12"/>
      <c r="AJ28" s="15"/>
      <c r="AK28" s="12" t="str">
        <f aca="false">IF(COUNTIF(npass_erc,$E28),"NP", IF(COUNTIF(nap_erc,$E28),"NA", IF(COUNTIF(var_erc,$E28),"V","")))</f>
        <v/>
      </c>
      <c r="AL28" s="14"/>
      <c r="AM28" s="14" t="str">
        <f aca="false">IF(COUNTIF(nap_rel_erc,$E28),"NA", IF(COUNTIF(var_rel_erc,$E28),"V",""))</f>
        <v/>
      </c>
      <c r="AN28" s="13" t="str">
        <f aca="false">IF(AND(AK28&lt;&gt;"",AL28="x"),"lit-kegg", IF(AND(AM28&lt;&gt;"",AL28="x"),"rel-kegg", IF(AK28&lt;&gt;"","lit", IF(AM28&lt;&gt;"","rel", IF(AL28="x","kegg","--")))))</f>
        <v>--</v>
      </c>
      <c r="AO28" s="15"/>
      <c r="AP28" s="12" t="str">
        <f aca="false">IF(COUNTIF(npass_erd,$E28),"NP", IF(COUNTIF(nap_erd,$E28),"NA", IF(COUNTIF(var_erd,$E28),"V","")))</f>
        <v/>
      </c>
      <c r="AQ28" s="14" t="str">
        <f aca="false">IF(COUNTIF(out_erd,E28),"X","")</f>
        <v/>
      </c>
      <c r="AR28" s="14" t="str">
        <f aca="false">IF(COUNTIF(map_rel_erd,$E28),"M", IF(COUNTIF(nap_rel_erd,$E28),"NA", IF(COUNTIF(var_rel_erd,$E28),"V","")))</f>
        <v/>
      </c>
      <c r="AS28" s="13" t="str">
        <f aca="false">IF(AND(AP28&lt;&gt;"",AQ28="x"),"lit-kegg", IF(AND(AR28&lt;&gt;"",AQ28="x"),"rel-kegg", IF(AP28&lt;&gt;"","lit", IF(AR28&lt;&gt;"","rel", IF(AQ28="x","kegg","--")))))</f>
        <v>--</v>
      </c>
      <c r="AT28" s="15"/>
      <c r="AU28" s="12" t="str">
        <f aca="false">IF(COUNTIF(knap_gc,$E28),"K", IF(COUNTIF(npass_gc,$E28),"NP", IF(COUNTIF(imppat_gc,$E28),"I", IF(COUNTIF(duke_gc,$E28),"D", IF(COUNTIF(nap_gc,$E28),"NA", IF(COUNTIF(var_gc,$E28),"V",""))))) )</f>
        <v/>
      </c>
      <c r="AV28" s="14" t="str">
        <f aca="false">IF(COUNTIF(out_gc,E28),"X","")</f>
        <v/>
      </c>
      <c r="AW28" s="14" t="str">
        <f aca="false">IF(COUNTIF(knap_rel_gc,$E28),"K", IF(COUNTIF(nap_rel_gc,$E28),"NA", IF(COUNTIF(var_rel_gc,$E28),"V","")))</f>
        <v/>
      </c>
      <c r="AX28" s="13" t="str">
        <f aca="false">IF(AND(AU28&lt;&gt;"",AV28="x"),"lit-kegg", IF(AND(AW28&lt;&gt;"",AV28="x"),"rel-kegg", IF(AU28&lt;&gt;"","lit", IF(AW28&lt;&gt;"","rel", IF(AV28="x","kegg","--")))))</f>
        <v>--</v>
      </c>
      <c r="AY28" s="15"/>
      <c r="AZ28" s="12" t="str">
        <f aca="false">IF(COUNTIF(knap_gen,$E28),"K", IF(COUNTIF(npass_gen,$E28),"NP", IF(COUNTIF(imppat_gen,$E28),"I", IF(COUNTIF(duke_gen,$E28),"D", IF(COUNTIF(nap_gen,$E28),"NA", IF(COUNTIF(var_gen,$E28),"V",""))))))</f>
        <v/>
      </c>
      <c r="BA28" s="14" t="str">
        <f aca="false">IF(COUNTIF(out_gen,E28),"X","")</f>
        <v/>
      </c>
      <c r="BB28" s="14" t="str">
        <f aca="false">IF(COUNTIF(knap_rel_gen,$E28),"K", IF(COUNTIF(imppat_rel_gen,$E28),"I", IF(COUNTIF(duke_rel_gen,$E28),"D", IF(COUNTIF(nap_rel_gen,$E28),"NA", IF(COUNTIF(var_rel_gen,$E28),"V","")))))</f>
        <v/>
      </c>
      <c r="BC28" s="13" t="str">
        <f aca="false">IF(AND(AZ28&lt;&gt;"",BA28="x"),"lit-kegg", IF(AND(BB28&lt;&gt;"",BA28="x"),"rel-kegg", IF(AZ28&lt;&gt;"","lit", IF(BB28&lt;&gt;"","rel", IF(BA28="x","kegg","--")))))</f>
        <v>--</v>
      </c>
      <c r="BD28" s="15"/>
      <c r="BE28" s="12" t="str">
        <f aca="false">IF(COUNTIF(knap_hcc,$E28),"K", IF(COUNTIF(npass_hcc,$E28),"NP", IF(COUNTIF(duke_hcc,$E28),"D", IF(COUNTIF(var_hcc,$E28),"V", ""))))</f>
        <v/>
      </c>
      <c r="BF28" s="14" t="str">
        <f aca="false">IF(COUNTIF(hcc_out,E28),"X","")</f>
        <v/>
      </c>
      <c r="BG28" s="14" t="str">
        <f aca="false">IF(COUNTIF(var_rel_hcc,$E28),"V","")</f>
        <v/>
      </c>
      <c r="BH28" s="13" t="str">
        <f aca="false">IF(AND(BE28&lt;&gt;"",BF28="x"),"lit-kegg", IF(AND(BG28&lt;&gt;"",BF28="x"),"rel-kegg", IF(BE28&lt;&gt;"","lit", IF(BG28&lt;&gt;"","rel", IF(BF28="x","kegg","--")))))</f>
        <v>--</v>
      </c>
      <c r="BI28" s="15"/>
      <c r="BJ28" s="12" t="str">
        <f aca="false">IF(COUNTIF(usda_kmp,$E28),"U", IF(COUNTIF(knap_kmp,$E28),"K", IF(COUNTIF(npass_kmp,$E28),"NP", IF(COUNTIF(map_kmp,$E28),"M", IF(COUNTIF(imppat_kmp,$E28),"I", IF(COUNTIF(duke_kmp,$E28),"D", IF(COUNTIF(nap_kmp,$E28),"NA", IF(COUNTIF(var_kmp,$E28),"V",""))))))))</f>
        <v/>
      </c>
      <c r="BK28" s="14" t="str">
        <f aca="false">IF(COUNTIF(out_kmp,E28),"X","")</f>
        <v/>
      </c>
      <c r="BL28" s="12" t="str">
        <f aca="false">IF(COUNTIF(knap_rel_kmp,$E28),"K", IF(COUNTIF(npass_rel_kmp,$E28),"NP", IF(COUNTIF(imppat_rel_kmp,$E28),"I", IF(COUNTIF(duke_kmp,$E28),"D", IF(COUNTIF(nap_rel_kmp,$E28),"NA", IF(COUNTIF(var_rel_kmp,$E28),"V",""))))))</f>
        <v/>
      </c>
      <c r="BM28" s="13" t="str">
        <f aca="false">IF(AND(BJ28&lt;&gt;"",BK28="x"),"lit-kegg", IF(AND(BL28&lt;&gt;"",BK28="x"),"rel-kegg", IF(BJ28&lt;&gt;"","lit", IF(BL28&lt;&gt;"","rel", IF(BK28="x","kegg","--")))))</f>
        <v>--</v>
      </c>
      <c r="BN28" s="15"/>
      <c r="BO28" s="12" t="str">
        <f aca="false">IF(COUNTIF(usda_lu2,$E28),"U", IF(COUNTIF(knap_lu2,$E28),"K", IF(COUNTIF(npass_lu2,$E28),"NP", IF(COUNTIF(map_lu2,$E28),"M", IF(COUNTIF(imppat_lu2,$E28),"I", IF(COUNTIF(duke_lu2,$E28),"D", IF(COUNTIF(nap_lu2,$E28),"NA", IF(COUNTIF(var_lu2,$E28),"V",""))))))))</f>
        <v/>
      </c>
      <c r="BP28" s="14" t="str">
        <f aca="false">IF(COUNTIF(out_lu2,E28),"X","")</f>
        <v/>
      </c>
      <c r="BQ28" s="12" t="str">
        <f aca="false">IF(COUNTIF(knap_rel_lu2,$E28),"K", IF(COUNTIF(npass_rel_lu2,$E28),"NP", IF(COUNTIF(imppat_lu2,$E28),"I", IF(COUNTIF(impaat_rel_lu2,$E28),"I", IF(COUNTIF(duke_rel_lu2,$E28),"D", IF(COUNTIF(nap_rel_lu2,$E28),"NA", IF(COUNTIF(var_rel_lu2,$E28),"V",""))))) ))</f>
        <v/>
      </c>
      <c r="BR28" s="13" t="str">
        <f aca="false">IF(AND(BO28&lt;&gt;"",BP28="x"),"lit-kegg", IF(AND(BQ28&lt;&gt;"",BP28="x"),"rel-kegg", IF(BO28&lt;&gt;"","lit", IF(BQ28&lt;&gt;"","rel", IF(BP28="x","kegg","--")))))</f>
        <v>--</v>
      </c>
      <c r="BS28" s="15"/>
      <c r="BT28" s="12" t="str">
        <f aca="false">IF(COUNTIF(usda_myc,$E28),"U", IF(COUNTIF(knap_myc,$E28),"K", IF(COUNTIF(npass_myc,$E28),"NP", IF(COUNTIF(map_myc,$E28),"M", IF(COUNTIF(imppat_myc,$E28),"I", IF(COUNTIF(nap_myc,$E28),"NA", IF(COUNTIF(duke_myc,$E28),"D", IF(COUNTIF(var_myc,$E28),"V",""))))))))</f>
        <v/>
      </c>
      <c r="BU28" s="14" t="str">
        <f aca="false">IF(COUNTIF(out_myc,E28),"X","")</f>
        <v/>
      </c>
      <c r="BV28" s="12" t="str">
        <f aca="false">IF(COUNTIF(npass_rel_myc,$E28),"NP", IF(COUNTIF(imppat_rel_myc,$E28),"I", IF(COUNTIF(nap_rel_myc,$E28),"NA", IF(COUNTIF(var_rel_myc,$E28),"V",""))))</f>
        <v/>
      </c>
      <c r="BW28" s="13" t="str">
        <f aca="false">IF(AND(BT28&lt;&gt;"",BU28="x"),"lit-kegg", IF(AND(BV28&lt;&gt;"",BU28="x"),"rel-kegg", IF(BT28&lt;&gt;"","lit", IF(BV28&lt;&gt;"","rel", IF(BU28="x","kegg","--")))))</f>
        <v>--</v>
      </c>
      <c r="BX28" s="15"/>
      <c r="BY28" s="12" t="str">
        <f aca="false">IF(COUNTIF(usda_nar,$E28),"U", IF(COUNTIF(knap_nar,$E28),"K", IF(COUNTIF(npass_nar,$E28),"NP", IF(COUNTIF(imppat_nar,$E28),"I", IF(COUNTIF(duke_nar,$E28),"D", IF(COUNTIF(nap_nar,$E28),"NA", IF(COUNTIF(var_nar,$E28),"V", "")))))))</f>
        <v/>
      </c>
      <c r="BZ28" s="14" t="str">
        <f aca="false">IF(COUNTIF(out_nar,E28),"X","")</f>
        <v/>
      </c>
      <c r="CA28" s="16" t="str">
        <f aca="false">IF(COUNTIF(knap_rel_nar,$E28),"K", IF(COUNTIF(npass_rel_nar,$E28),"NP", IF(COUNTIF(imppat_rel_nar,$E28),"I", IF(COUNTIF(duke_rel_nar,$E28),"D", IF(COUNTIF(nap_rel_nar,$E28),"NA", IF(COUNTIF(var_rel_nar,$E28),"V",""))))))</f>
        <v/>
      </c>
      <c r="CB28" s="13" t="str">
        <f aca="false">IF(AND(BY28&lt;&gt;"",BZ28="x"),"lit-kegg", IF(AND(CA28&lt;&gt;"",BZ28="x"),"rel-kegg", IF(BY28&lt;&gt;"","lit", IF(CA28&lt;&gt;"","rel", IF(BZ28="x","kegg","--")))))</f>
        <v>--</v>
      </c>
      <c r="CC28" s="15"/>
      <c r="CD28" s="17" t="str">
        <f aca="false">IF(COUNTIF(usda_que,$E28),"U", IF(COUNTIF(knap_que,$E28),"K", IF(COUNTIF(npass_que,$E28),"NP", IF(COUNTIF(map_que,$E28),"M", IF(COUNTIF(imppat_que,$E28),"I", IF(COUNTIF(duke_que,$E28),"D", IF(COUNTIF(nap_que,$E28),"NA", IF(COUNTIF(var_que,$E28),"V",""))))) )))</f>
        <v/>
      </c>
      <c r="CE28" s="14" t="str">
        <f aca="false">IF(COUNTIF(out_que,E28),"X","")</f>
        <v/>
      </c>
      <c r="CF28" s="12" t="str">
        <f aca="false">IF(COUNTIF(knap_rel_que,$E28),"K", IF(COUNTIF(npass_rel_que,$E28),"NP", IF(COUNTIF(imppat_rel_que,$E28),"I", IF(COUNTIF(duke_rel_que,$E28),"D", IF(COUNTIF(nap_rel_que,$E28),"NP", IF(COUNTIF(var_rel_que,$E28),"V",""))))) )</f>
        <v/>
      </c>
      <c r="CG28" s="13" t="str">
        <f aca="false">IF(AND(CD28&lt;&gt;"",CE28="x"),"lit-kegg", IF(AND(CF28&lt;&gt;"",CE28="x"),"rel-kegg", IF(CD28&lt;&gt;"","lit", IF(CF28&lt;&gt;"","rel", IF(CE28="x","kegg","--")))))</f>
        <v>--</v>
      </c>
      <c r="CH28" s="15"/>
      <c r="CI28" s="18"/>
      <c r="CJ28" s="10"/>
      <c r="CK28" s="10"/>
      <c r="CL28" s="10"/>
      <c r="CM28" s="10"/>
      <c r="CN28" s="10"/>
      <c r="CO28" s="10"/>
    </row>
    <row r="29" customFormat="false" ht="15.75" hidden="false" customHeight="true" outlineLevel="0" collapsed="false">
      <c r="A29" s="9" t="n">
        <v>50</v>
      </c>
      <c r="B29" s="10" t="s">
        <v>83</v>
      </c>
      <c r="C29" s="10" t="s">
        <v>148</v>
      </c>
      <c r="D29" s="10" t="s">
        <v>149</v>
      </c>
      <c r="E29" s="11" t="s">
        <v>150</v>
      </c>
      <c r="F29" s="12" t="str">
        <f aca="false">IF(COUNTIF(usda_agi,$E29),"U", IF(COUNTIF(knap_agi,$E29),"K", IF(COUNTIF(npass_agi,$E29),"NP", IF(COUNTIF(map_agi,$E29),"M", IF(COUNTIF(imppat_agi,$E29),"I", IF(COUNTIF(duke_agi,$E29),"D", IF(COUNTIF(nap_agi,$E29),"NA", IF(COUNTIF(var_agi,$E29),"V", ""))))))) )</f>
        <v/>
      </c>
      <c r="G29" s="12" t="str">
        <f aca="false">IF(COUNTIF(out_agi,E29),"X","")</f>
        <v/>
      </c>
      <c r="H29" s="12" t="str">
        <f aca="false">IF(COUNTIF(knap_rel_agi,$E29),"K", IF(COUNTIF(duke_rel_agi,$E29),"D", IF(COUNTIF(nap_rel_agi,$E29),"NA", IF(COUNTIF(var_rel_agi,$E29),"V",""))))</f>
        <v>V</v>
      </c>
      <c r="I29" s="13" t="str">
        <f aca="false">IF(AND(F29&lt;&gt;"",G29="x"),"lit-kegg", IF(AND(H29&lt;&gt;"",G29="x"),"rel-kegg", IF(F29&lt;&gt;"","lit", IF(H29&lt;&gt;"","rel", IF(G29="x","kegg","--")))))</f>
        <v>rel</v>
      </c>
      <c r="J29" s="12" t="str">
        <f aca="false">IF(COUNTIF(npass_bun,$E29),"NP", IF(COUNTIF(nap_bun,$E29),"NA", IF(COUNTIF(var_bun,$E29),"V","")))</f>
        <v/>
      </c>
      <c r="K29" s="14" t="str">
        <f aca="false">IF(COUNTIF(out_bun,E29),"X","")</f>
        <v>X</v>
      </c>
      <c r="L29" s="12" t="str">
        <f aca="false">IF(COUNTIF(nap_rel_bun,$E29),"NA", IF(COUNTIF(var_rel_bun,$E29),"V",""))</f>
        <v/>
      </c>
      <c r="M29" s="13" t="str">
        <f aca="false">IF(AND(J29&lt;&gt;"",K29="x"),"lit-kegg", IF(AND(L29&lt;&gt;"",K29="x"),"rel-kegg", IF(J29&lt;&gt;"","lit", IF(L29&lt;&gt;"","rel", IF(K29="x","kegg","--")))))</f>
        <v>kegg</v>
      </c>
      <c r="N29" s="12" t="str">
        <f aca="false">IF(COUNTIF(usda_kxn,$E29),"U", IF(COUNTIF(knap_kxn,$E29),"K", IF(COUNTIF(npass_kxn,$E29),"NP", IF(COUNTIF(map_kxn,$E29),"M", IF(COUNTIF(duke_kxn,$E29),"D", IF(COUNTIF(nap_kxn,$E29),"NA", IF(COUNTIF(var_kxn,$E29),"V","")))))))</f>
        <v>V</v>
      </c>
      <c r="O29" s="14" t="str">
        <f aca="false">IF(COUNTIF(out_kxn,E29),"X","")</f>
        <v/>
      </c>
      <c r="P29" s="12" t="str">
        <f aca="false">IF(COUNTIF(knap_rel_kxn,$E29),"K", IF(COUNTIF(npass_rel_kxn,$E29),"NP", IF(COUNTIF(duke_rel_kxn,$E29),"D", IF(COUNTIF(nap_rel_kxn,$E29),"NA", IF(COUNTIF(var_rel_kxn,$E29),"V","")))))</f>
        <v/>
      </c>
      <c r="Q29" s="13" t="str">
        <f aca="false">IF(AND(N29&lt;&gt;"",O29="x"),"lit-kegg", IF(AND(P29&lt;&gt;"",O29="x"),"rel-kegg", IF(N29&lt;&gt;"","lit", IF(P29&lt;&gt;"","rel", IF(O29="x","kegg","--")))))</f>
        <v>lit</v>
      </c>
      <c r="R29" s="12" t="str">
        <f aca="false">IF(COUNTIF(usda_hwb,$E29),"U", IF(COUNTIF(knap_hwb,$E29),"K", IF(COUNTIF(npass_hwb,$E29),"NP", IF(COUNTIF(map_hwb,$E29),"M", IF(COUNTIF(imppat_hwb,$E29),"I", IF(COUNTIF(duke_hwb,$E29),"D", IF(COUNTIF(nap_hwb,$E29),"NA", IF(COUNTIF(var_hwb,$E29),"V",""))))) )))</f>
        <v/>
      </c>
      <c r="S29" s="14" t="str">
        <f aca="false">IF(COUNTIF(out_hwb,E29),"X","")</f>
        <v/>
      </c>
      <c r="T29" s="14" t="str">
        <f aca="false">IF(COUNTIF(knap_rel_hwb,$E29),"K", IF(COUNTIF(npass_rel_hwb,$E29),"NP", IF(COUNTIF(map_rel_hwb,$E29),"M", IF(COUNTIF(imppat_rel_hwb,$E29),"I", IF(COUNTIF(duke_rel_hwb,$E29),"D", IF(COUNTIF(nap_rel_hwb,$E29),"NA", IF(COUNTIF(var_rel_hwb,$E29),"V",""))))) ))</f>
        <v/>
      </c>
      <c r="U29" s="13" t="str">
        <f aca="false">IF(AND(R29&lt;&gt;"",S29="x"),"lit-kegg", IF(AND(T29&lt;&gt;"",S29="x"),"rel-kegg", IF(R29&lt;&gt;"","lit", IF(T29&lt;&gt;"","rel", IF(S29="x","kegg","--")))))</f>
        <v>--</v>
      </c>
      <c r="V29" s="12" t="str">
        <f aca="false">IF(COUNTIF(usda_ec,$E29),"U", IF(COUNTIF(knap_ec,$E29),"K", IF(COUNTIF(npass_ec,$E29),"NP", IF(COUNTIF(map_ec,$E29),"M", IF(COUNTIF(imppat_ec,$E29),"I", IF(COUNTIF(duke_ec,$E29),"D", IF(COUNTIF(nap_ec,$E29),"NA", IF(COUNTIF(var_ec,$E29),"V",""))))))))</f>
        <v>U</v>
      </c>
      <c r="W29" s="14" t="str">
        <f aca="false">IF(COUNTIF(out_ec,E29),"X","")</f>
        <v/>
      </c>
      <c r="X29" s="14" t="str">
        <f aca="false">IF(COUNTIF(usda_rel_ec,$E29),"U", IF(COUNTIF(knap_rel_ec,$E29),"K", IF(COUNTIF(npass_rel_ec,$E29),"NP", IF(COUNTIF(map_rel_ec,$E29),"M", IF(COUNTIF(imppat_rel_ec,$E29),"I", IF(COUNTIF(nap_rel_ec,$E29),"NA", IF(COUNTIF(var_rel_ec,$E29),"V","")))))))</f>
        <v/>
      </c>
      <c r="Y29" s="13" t="str">
        <f aca="false">IF(AND(V29&lt;&gt;"",W29="x"),"lit-kegg", IF(AND(X29&lt;&gt;"",W29="x"),"rel-kegg", IF(V29&lt;&gt;"","lit", IF(X29&lt;&gt;"","rel", IF(W29="x","kegg","--")))))</f>
        <v>lit</v>
      </c>
      <c r="Z29" s="12" t="str">
        <f aca="false">IF(COUNTIF(usda_ecg,$E29),"U", IF(COUNTIF(npass_ecg,$E29),"NP", IF(COUNTIF(map_ecg,$E29),"M", IF(COUNTIF(imppat_ecg,$E29),"I", IF(COUNTIF(duke_ecg,$E29),"D", IF(COUNTIF(var_ecg,$E29),"V",""))))))</f>
        <v/>
      </c>
      <c r="AA29" s="12"/>
      <c r="AB29" s="15"/>
      <c r="AC29" s="12" t="str">
        <f aca="false">IF(COUNTIF(usda_egt,$E29),"U", IF(COUNTIF(map_egt,$E29),"M", IF(COUNTIF(duke_egt,$E29),"D", IF(COUNTIF(nap_egt,$E29),"NA", IF(COUNTIF(var_egt,$E29),"V","")))))</f>
        <v>U</v>
      </c>
      <c r="AD29" s="14" t="str">
        <f aca="false">IF(COUNTIF(out_egt,E29),"X","")</f>
        <v/>
      </c>
      <c r="AE29" s="14" t="str">
        <f aca="false">IF(COUNTIF(usda_rel_egt,$E29),"U", IF(COUNTIF(knap_rel_egt,$E29),"K", IF(COUNTIF(npass_rel_egt,$E29),"NP", IF(COUNTIF(map_rel_egt,$E29),"M", IF(COUNTIF(var_rel_egt,$E29),"V","")))) )</f>
        <v/>
      </c>
      <c r="AF29" s="13" t="str">
        <f aca="false">IF(AND(AC29&lt;&gt;"",AD29="x"),"lit-kegg", IF(AND(AE29&lt;&gt;"",AD29="x"),"rel-kegg", IF(AC29&lt;&gt;"","lit", IF(AE29&lt;&gt;"","rel", IF(AD29="x","kegg","--")))))</f>
        <v>lit</v>
      </c>
      <c r="AG29" s="15"/>
      <c r="AH29" s="12" t="str">
        <f aca="false">IF(COUNTIF(usda_egcg,$E29),"U", IF(COUNTIF(knap_egcg,$E29),"K", IF(COUNTIF(npass_egcg,$E29),"NP", IF(COUNTIF(map_egcg,$E29),"M", IF(COUNTIF(var_ecg,$E29),"V","")))))</f>
        <v/>
      </c>
      <c r="AI29" s="12"/>
      <c r="AJ29" s="15"/>
      <c r="AK29" s="12" t="str">
        <f aca="false">IF(COUNTIF(npass_erc,$E29),"NP", IF(COUNTIF(nap_erc,$E29),"NA", IF(COUNTIF(var_erc,$E29),"V","")))</f>
        <v/>
      </c>
      <c r="AL29" s="14"/>
      <c r="AM29" s="14" t="str">
        <f aca="false">IF(COUNTIF(nap_rel_erc,$E29),"NA", IF(COUNTIF(var_rel_erc,$E29),"V",""))</f>
        <v/>
      </c>
      <c r="AN29" s="13" t="str">
        <f aca="false">IF(AND(AK29&lt;&gt;"",AL29="x"),"lit-kegg", IF(AND(AM29&lt;&gt;"",AL29="x"),"rel-kegg", IF(AK29&lt;&gt;"","lit", IF(AM29&lt;&gt;"","rel", IF(AL29="x","kegg","--")))))</f>
        <v>--</v>
      </c>
      <c r="AO29" s="15"/>
      <c r="AP29" s="12" t="str">
        <f aca="false">IF(COUNTIF(npass_erd,$E29),"NP", IF(COUNTIF(nap_erd,$E29),"NA", IF(COUNTIF(var_erd,$E29),"V","")))</f>
        <v/>
      </c>
      <c r="AQ29" s="14" t="str">
        <f aca="false">IF(COUNTIF(out_erd,E29),"X","")</f>
        <v>X</v>
      </c>
      <c r="AR29" s="14" t="str">
        <f aca="false">IF(COUNTIF(map_rel_erd,$E29),"M", IF(COUNTIF(nap_rel_erd,$E29),"NA", IF(COUNTIF(var_rel_erd,$E29),"V","")))</f>
        <v/>
      </c>
      <c r="AS29" s="13" t="str">
        <f aca="false">IF(AND(AP29&lt;&gt;"",AQ29="x"),"lit-kegg", IF(AND(AR29&lt;&gt;"",AQ29="x"),"rel-kegg", IF(AP29&lt;&gt;"","lit", IF(AR29&lt;&gt;"","rel", IF(AQ29="x","kegg","--")))))</f>
        <v>kegg</v>
      </c>
      <c r="AT29" s="15"/>
      <c r="AU29" s="12" t="str">
        <f aca="false">IF(COUNTIF(knap_gc,$E29),"K", IF(COUNTIF(npass_gc,$E29),"NP", IF(COUNTIF(imppat_gc,$E29),"I", IF(COUNTIF(duke_gc,$E29),"D", IF(COUNTIF(nap_gc,$E29),"NA", IF(COUNTIF(var_gc,$E29),"V",""))))) )</f>
        <v/>
      </c>
      <c r="AV29" s="14" t="str">
        <f aca="false">IF(COUNTIF(out_gc,E29),"X","")</f>
        <v/>
      </c>
      <c r="AW29" s="14" t="str">
        <f aca="false">IF(COUNTIF(knap_rel_gc,$E29),"K", IF(COUNTIF(nap_rel_gc,$E29),"NA", IF(COUNTIF(var_rel_gc,$E29),"V","")))</f>
        <v/>
      </c>
      <c r="AX29" s="13" t="str">
        <f aca="false">IF(AND(AU29&lt;&gt;"",AV29="x"),"lit-kegg", IF(AND(AW29&lt;&gt;"",AV29="x"),"rel-kegg", IF(AU29&lt;&gt;"","lit", IF(AW29&lt;&gt;"","rel", IF(AV29="x","kegg","--")))))</f>
        <v>--</v>
      </c>
      <c r="AY29" s="15"/>
      <c r="AZ29" s="12" t="str">
        <f aca="false">IF(COUNTIF(knap_gen,$E29),"K", IF(COUNTIF(npass_gen,$E29),"NP", IF(COUNTIF(imppat_gen,$E29),"I", IF(COUNTIF(duke_gen,$E29),"D", IF(COUNTIF(nap_gen,$E29),"NA", IF(COUNTIF(var_gen,$E29),"V",""))))))</f>
        <v/>
      </c>
      <c r="BA29" s="14" t="str">
        <f aca="false">IF(COUNTIF(out_gen,E29),"X","")</f>
        <v/>
      </c>
      <c r="BB29" s="14" t="str">
        <f aca="false">IF(COUNTIF(knap_rel_gen,$E29),"K", IF(COUNTIF(imppat_rel_gen,$E29),"I", IF(COUNTIF(duke_rel_gen,$E29),"D", IF(COUNTIF(nap_rel_gen,$E29),"NA", IF(COUNTIF(var_rel_gen,$E29),"V","")))))</f>
        <v/>
      </c>
      <c r="BC29" s="13" t="str">
        <f aca="false">IF(AND(AZ29&lt;&gt;"",BA29="x"),"lit-kegg", IF(AND(BB29&lt;&gt;"",BA29="x"),"rel-kegg", IF(AZ29&lt;&gt;"","lit", IF(BB29&lt;&gt;"","rel", IF(BA29="x","kegg","--")))))</f>
        <v>--</v>
      </c>
      <c r="BD29" s="15"/>
      <c r="BE29" s="12" t="str">
        <f aca="false">IF(COUNTIF(knap_hcc,$E29),"K", IF(COUNTIF(npass_hcc,$E29),"NP", IF(COUNTIF(duke_hcc,$E29),"D", IF(COUNTIF(var_hcc,$E29),"V", ""))))</f>
        <v/>
      </c>
      <c r="BF29" s="14" t="str">
        <f aca="false">IF(COUNTIF(hcc_out,E29),"X","")</f>
        <v>X</v>
      </c>
      <c r="BG29" s="14" t="str">
        <f aca="false">IF(COUNTIF(var_rel_hcc,$E29),"V","")</f>
        <v/>
      </c>
      <c r="BH29" s="13" t="str">
        <f aca="false">IF(AND(BE29&lt;&gt;"",BF29="x"),"lit-kegg", IF(AND(BG29&lt;&gt;"",BF29="x"),"rel-kegg", IF(BE29&lt;&gt;"","lit", IF(BG29&lt;&gt;"","rel", IF(BF29="x","kegg","--")))))</f>
        <v>kegg</v>
      </c>
      <c r="BI29" s="15"/>
      <c r="BJ29" s="12" t="str">
        <f aca="false">IF(COUNTIF(usda_kmp,$E29),"U", IF(COUNTIF(knap_kmp,$E29),"K", IF(COUNTIF(npass_kmp,$E29),"NP", IF(COUNTIF(map_kmp,$E29),"M", IF(COUNTIF(imppat_kmp,$E29),"I", IF(COUNTIF(duke_kmp,$E29),"D", IF(COUNTIF(nap_kmp,$E29),"NA", IF(COUNTIF(var_kmp,$E29),"V",""))))))))</f>
        <v>U</v>
      </c>
      <c r="BK29" s="14" t="str">
        <f aca="false">IF(COUNTIF(out_kmp,E29),"X","")</f>
        <v>X</v>
      </c>
      <c r="BL29" s="12" t="str">
        <f aca="false">IF(COUNTIF(knap_rel_kmp,$E29),"K", IF(COUNTIF(npass_rel_kmp,$E29),"NP", IF(COUNTIF(imppat_rel_kmp,$E29),"I", IF(COUNTIF(duke_kmp,$E29),"D", IF(COUNTIF(nap_rel_kmp,$E29),"NA", IF(COUNTIF(var_rel_kmp,$E29),"V",""))))))</f>
        <v/>
      </c>
      <c r="BM29" s="13" t="str">
        <f aca="false">IF(AND(BJ29&lt;&gt;"",BK29="x"),"lit-kegg", IF(AND(BL29&lt;&gt;"",BK29="x"),"rel-kegg", IF(BJ29&lt;&gt;"","lit", IF(BL29&lt;&gt;"","rel", IF(BK29="x","kegg","--")))))</f>
        <v>lit-kegg</v>
      </c>
      <c r="BN29" s="15"/>
      <c r="BO29" s="12" t="str">
        <f aca="false">IF(COUNTIF(usda_lu2,$E29),"U", IF(COUNTIF(knap_lu2,$E29),"K", IF(COUNTIF(npass_lu2,$E29),"NP", IF(COUNTIF(map_lu2,$E29),"M", IF(COUNTIF(imppat_lu2,$E29),"I", IF(COUNTIF(duke_lu2,$E29),"D", IF(COUNTIF(nap_lu2,$E29),"NA", IF(COUNTIF(var_lu2,$E29),"V",""))))))))</f>
        <v>U</v>
      </c>
      <c r="BP29" s="14" t="str">
        <f aca="false">IF(COUNTIF(out_lu2,E29),"X","")</f>
        <v/>
      </c>
      <c r="BQ29" s="12" t="str">
        <f aca="false">IF(COUNTIF(knap_rel_lu2,$E29),"K", IF(COUNTIF(npass_rel_lu2,$E29),"NP", IF(COUNTIF(imppat_lu2,$E29),"I", IF(COUNTIF(impaat_rel_lu2,$E29),"I", IF(COUNTIF(duke_rel_lu2,$E29),"D", IF(COUNTIF(nap_rel_lu2,$E29),"NA", IF(COUNTIF(var_rel_lu2,$E29),"V",""))))) ))</f>
        <v>V</v>
      </c>
      <c r="BR29" s="13" t="str">
        <f aca="false">IF(AND(BO29&lt;&gt;"",BP29="x"),"lit-kegg", IF(AND(BQ29&lt;&gt;"",BP29="x"),"rel-kegg", IF(BO29&lt;&gt;"","lit", IF(BQ29&lt;&gt;"","rel", IF(BP29="x","kegg","--")))))</f>
        <v>lit</v>
      </c>
      <c r="BS29" s="15"/>
      <c r="BT29" s="12" t="str">
        <f aca="false">IF(COUNTIF(usda_myc,$E29),"U", IF(COUNTIF(knap_myc,$E29),"K", IF(COUNTIF(npass_myc,$E29),"NP", IF(COUNTIF(map_myc,$E29),"M", IF(COUNTIF(imppat_myc,$E29),"I", IF(COUNTIF(nap_myc,$E29),"NA", IF(COUNTIF(duke_myc,$E29),"D", IF(COUNTIF(var_myc,$E29),"V",""))))))))</f>
        <v/>
      </c>
      <c r="BU29" s="14" t="str">
        <f aca="false">IF(COUNTIF(out_myc,E29),"X","")</f>
        <v/>
      </c>
      <c r="BV29" s="12" t="str">
        <f aca="false">IF(COUNTIF(npass_rel_myc,$E29),"NP", IF(COUNTIF(imppat_rel_myc,$E29),"I", IF(COUNTIF(nap_rel_myc,$E29),"NA", IF(COUNTIF(var_rel_myc,$E29),"V",""))))</f>
        <v/>
      </c>
      <c r="BW29" s="13" t="str">
        <f aca="false">IF(AND(BT29&lt;&gt;"",BU29="x"),"lit-kegg", IF(AND(BV29&lt;&gt;"",BU29="x"),"rel-kegg", IF(BT29&lt;&gt;"","lit", IF(BV29&lt;&gt;"","rel", IF(BU29="x","kegg","--")))))</f>
        <v>--</v>
      </c>
      <c r="BX29" s="15"/>
      <c r="BY29" s="12" t="str">
        <f aca="false">IF(COUNTIF(usda_nar,$E29),"U", IF(COUNTIF(knap_nar,$E29),"K", IF(COUNTIF(npass_nar,$E29),"NP", IF(COUNTIF(imppat_nar,$E29),"I", IF(COUNTIF(duke_nar,$E29),"D", IF(COUNTIF(nap_nar,$E29),"NA", IF(COUNTIF(var_nar,$E29),"V", "")))))))</f>
        <v>V</v>
      </c>
      <c r="BZ29" s="14" t="str">
        <f aca="false">IF(COUNTIF(out_nar,E29),"X","")</f>
        <v>X</v>
      </c>
      <c r="CA29" s="16" t="str">
        <f aca="false">IF(COUNTIF(knap_rel_nar,$E29),"K", IF(COUNTIF(npass_rel_nar,$E29),"NP", IF(COUNTIF(imppat_rel_nar,$E29),"I", IF(COUNTIF(duke_rel_nar,$E29),"D", IF(COUNTIF(nap_rel_nar,$E29),"NA", IF(COUNTIF(var_rel_nar,$E29),"V",""))))))</f>
        <v/>
      </c>
      <c r="CB29" s="13" t="str">
        <f aca="false">IF(AND(BY29&lt;&gt;"",BZ29="x"),"lit-kegg", IF(AND(CA29&lt;&gt;"",BZ29="x"),"rel-kegg", IF(BY29&lt;&gt;"","lit", IF(CA29&lt;&gt;"","rel", IF(BZ29="x","kegg","--")))))</f>
        <v>lit-kegg</v>
      </c>
      <c r="CC29" s="15"/>
      <c r="CD29" s="17" t="str">
        <f aca="false">IF(COUNTIF(usda_que,$E29),"U", IF(COUNTIF(knap_que,$E29),"K", IF(COUNTIF(npass_que,$E29),"NP", IF(COUNTIF(map_que,$E29),"M", IF(COUNTIF(imppat_que,$E29),"I", IF(COUNTIF(duke_que,$E29),"D", IF(COUNTIF(nap_que,$E29),"NA", IF(COUNTIF(var_que,$E29),"V",""))))) )))</f>
        <v>U</v>
      </c>
      <c r="CE29" s="14" t="str">
        <f aca="false">IF(COUNTIF(out_que,E29),"X","")</f>
        <v>X</v>
      </c>
      <c r="CF29" s="12" t="str">
        <f aca="false">IF(COUNTIF(knap_rel_que,$E29),"K", IF(COUNTIF(npass_rel_que,$E29),"NP", IF(COUNTIF(imppat_rel_que,$E29),"I", IF(COUNTIF(duke_rel_que,$E29),"D", IF(COUNTIF(nap_rel_que,$E29),"NP", IF(COUNTIF(var_rel_que,$E29),"V",""))))) )</f>
        <v>D</v>
      </c>
      <c r="CG29" s="13" t="str">
        <f aca="false">IF(AND(CD29&lt;&gt;"",CE29="x"),"lit-kegg", IF(AND(CF29&lt;&gt;"",CE29="x"),"rel-kegg", IF(CD29&lt;&gt;"","lit", IF(CF29&lt;&gt;"","rel", IF(CE29="x","kegg","--")))))</f>
        <v>lit-kegg</v>
      </c>
      <c r="CH29" s="15"/>
      <c r="CI29" s="18"/>
      <c r="CJ29" s="10"/>
      <c r="CK29" s="10" t="s">
        <v>151</v>
      </c>
      <c r="CL29" s="10"/>
      <c r="CM29" s="10"/>
      <c r="CN29" s="10"/>
      <c r="CO29" s="10"/>
    </row>
    <row r="30" customFormat="false" ht="15.75" hidden="false" customHeight="true" outlineLevel="0" collapsed="false">
      <c r="A30" s="9" t="n">
        <v>51</v>
      </c>
      <c r="B30" s="10" t="s">
        <v>83</v>
      </c>
      <c r="C30" s="10" t="s">
        <v>148</v>
      </c>
      <c r="D30" s="10" t="s">
        <v>152</v>
      </c>
      <c r="E30" s="11" t="s">
        <v>153</v>
      </c>
      <c r="F30" s="12" t="str">
        <f aca="false">IF(COUNTIF(usda_agi,$E30),"U", IF(COUNTIF(knap_agi,$E30),"K", IF(COUNTIF(npass_agi,$E30),"NP", IF(COUNTIF(map_agi,$E30),"M", IF(COUNTIF(imppat_agi,$E30),"I", IF(COUNTIF(duke_agi,$E30),"D", IF(COUNTIF(nap_agi,$E30),"NA", IF(COUNTIF(var_agi,$E30),"V", ""))))))) )</f>
        <v/>
      </c>
      <c r="G30" s="12" t="str">
        <f aca="false">IF(COUNTIF(out_agi,E30),"X","")</f>
        <v/>
      </c>
      <c r="H30" s="12" t="str">
        <f aca="false">IF(COUNTIF(knap_rel_agi,$E30),"K", IF(COUNTIF(duke_rel_agi,$E30),"D", IF(COUNTIF(nap_rel_agi,$E30),"NA", IF(COUNTIF(var_rel_agi,$E30),"V",""))))</f>
        <v>K</v>
      </c>
      <c r="I30" s="13" t="str">
        <f aca="false">IF(AND(F30&lt;&gt;"",G30="x"),"lit-kegg", IF(AND(H30&lt;&gt;"",G30="x"),"rel-kegg", IF(F30&lt;&gt;"","lit", IF(H30&lt;&gt;"","rel", IF(G30="x","kegg","--")))))</f>
        <v>rel</v>
      </c>
      <c r="J30" s="12" t="str">
        <f aca="false">IF(COUNTIF(npass_bun,$E30),"NP", IF(COUNTIF(nap_bun,$E30),"NA", IF(COUNTIF(var_bun,$E30),"V","")))</f>
        <v/>
      </c>
      <c r="K30" s="14" t="str">
        <f aca="false">IF(COUNTIF(out_bun,E30),"X","")</f>
        <v>X</v>
      </c>
      <c r="L30" s="12" t="str">
        <f aca="false">IF(COUNTIF(nap_rel_bun,$E30),"NA", IF(COUNTIF(var_rel_bun,$E30),"V",""))</f>
        <v/>
      </c>
      <c r="M30" s="13" t="str">
        <f aca="false">IF(AND(J30&lt;&gt;"",K30="x"),"lit-kegg", IF(AND(L30&lt;&gt;"",K30="x"),"rel-kegg", IF(J30&lt;&gt;"","lit", IF(L30&lt;&gt;"","rel", IF(K30="x","kegg","--")))))</f>
        <v>kegg</v>
      </c>
      <c r="N30" s="12" t="str">
        <f aca="false">IF(COUNTIF(usda_kxn,$E30),"U", IF(COUNTIF(knap_kxn,$E30),"K", IF(COUNTIF(npass_kxn,$E30),"NP", IF(COUNTIF(map_kxn,$E30),"M", IF(COUNTIF(duke_kxn,$E30),"D", IF(COUNTIF(nap_kxn,$E30),"NA", IF(COUNTIF(var_kxn,$E30),"V","")))))))</f>
        <v>V</v>
      </c>
      <c r="O30" s="14" t="str">
        <f aca="false">IF(COUNTIF(out_kxn,E30),"X","")</f>
        <v/>
      </c>
      <c r="P30" s="12" t="str">
        <f aca="false">IF(COUNTIF(knap_rel_kxn,$E30),"K", IF(COUNTIF(npass_rel_kxn,$E30),"NP", IF(COUNTIF(duke_rel_kxn,$E30),"D", IF(COUNTIF(nap_rel_kxn,$E30),"NA", IF(COUNTIF(var_rel_kxn,$E30),"V","")))))</f>
        <v/>
      </c>
      <c r="Q30" s="13" t="str">
        <f aca="false">IF(AND(N30&lt;&gt;"",O30="x"),"lit-kegg", IF(AND(P30&lt;&gt;"",O30="x"),"rel-kegg", IF(N30&lt;&gt;"","lit", IF(P30&lt;&gt;"","rel", IF(O30="x","kegg","--")))))</f>
        <v>lit</v>
      </c>
      <c r="R30" s="12" t="str">
        <f aca="false">IF(COUNTIF(usda_hwb,$E30),"U", IF(COUNTIF(knap_hwb,$E30),"K", IF(COUNTIF(npass_hwb,$E30),"NP", IF(COUNTIF(map_hwb,$E30),"M", IF(COUNTIF(imppat_hwb,$E30),"I", IF(COUNTIF(duke_hwb,$E30),"D", IF(COUNTIF(nap_hwb,$E30),"NA", IF(COUNTIF(var_hwb,$E30),"V",""))))) )))</f>
        <v/>
      </c>
      <c r="S30" s="14" t="str">
        <f aca="false">IF(COUNTIF(out_hwb,E30),"X","")</f>
        <v/>
      </c>
      <c r="T30" s="14" t="str">
        <f aca="false">IF(COUNTIF(knap_rel_hwb,$E30),"K", IF(COUNTIF(npass_rel_hwb,$E30),"NP", IF(COUNTIF(map_rel_hwb,$E30),"M", IF(COUNTIF(imppat_rel_hwb,$E30),"I", IF(COUNTIF(duke_rel_hwb,$E30),"D", IF(COUNTIF(nap_rel_hwb,$E30),"NA", IF(COUNTIF(var_rel_hwb,$E30),"V",""))))) ))</f>
        <v/>
      </c>
      <c r="U30" s="13" t="str">
        <f aca="false">IF(AND(R30&lt;&gt;"",S30="x"),"lit-kegg", IF(AND(T30&lt;&gt;"",S30="x"),"rel-kegg", IF(R30&lt;&gt;"","lit", IF(T30&lt;&gt;"","rel", IF(S30="x","kegg","--")))))</f>
        <v>--</v>
      </c>
      <c r="V30" s="12" t="str">
        <f aca="false">IF(COUNTIF(usda_ec,$E30),"U", IF(COUNTIF(knap_ec,$E30),"K", IF(COUNTIF(npass_ec,$E30),"NP", IF(COUNTIF(map_ec,$E30),"M", IF(COUNTIF(imppat_ec,$E30),"I", IF(COUNTIF(duke_ec,$E30),"D", IF(COUNTIF(nap_ec,$E30),"NA", IF(COUNTIF(var_ec,$E30),"V",""))))))))</f>
        <v/>
      </c>
      <c r="W30" s="14" t="str">
        <f aca="false">IF(COUNTIF(out_ec,E30),"X","")</f>
        <v/>
      </c>
      <c r="X30" s="14" t="str">
        <f aca="false">IF(COUNTIF(usda_rel_ec,$E30),"U", IF(COUNTIF(knap_rel_ec,$E30),"K", IF(COUNTIF(npass_rel_ec,$E30),"NP", IF(COUNTIF(map_rel_ec,$E30),"M", IF(COUNTIF(imppat_rel_ec,$E30),"I", IF(COUNTIF(nap_rel_ec,$E30),"NA", IF(COUNTIF(var_rel_ec,$E30),"V","")))))))</f>
        <v/>
      </c>
      <c r="Y30" s="13" t="str">
        <f aca="false">IF(AND(V30&lt;&gt;"",W30="x"),"lit-kegg", IF(AND(X30&lt;&gt;"",W30="x"),"rel-kegg", IF(V30&lt;&gt;"","lit", IF(X30&lt;&gt;"","rel", IF(W30="x","kegg","--")))))</f>
        <v>--</v>
      </c>
      <c r="Z30" s="12" t="str">
        <f aca="false">IF(COUNTIF(usda_ecg,$E30),"U", IF(COUNTIF(npass_ecg,$E30),"NP", IF(COUNTIF(map_ecg,$E30),"M", IF(COUNTIF(imppat_ecg,$E30),"I", IF(COUNTIF(duke_ecg,$E30),"D", IF(COUNTIF(var_ecg,$E30),"V",""))))))</f>
        <v/>
      </c>
      <c r="AA30" s="12"/>
      <c r="AB30" s="15"/>
      <c r="AC30" s="12" t="str">
        <f aca="false">IF(COUNTIF(usda_egt,$E30),"U", IF(COUNTIF(map_egt,$E30),"M", IF(COUNTIF(duke_egt,$E30),"D", IF(COUNTIF(nap_egt,$E30),"NA", IF(COUNTIF(var_egt,$E30),"V","")))))</f>
        <v/>
      </c>
      <c r="AD30" s="14" t="str">
        <f aca="false">IF(COUNTIF(out_egt,E30),"X","")</f>
        <v/>
      </c>
      <c r="AE30" s="14" t="str">
        <f aca="false">IF(COUNTIF(usda_rel_egt,$E30),"U", IF(COUNTIF(knap_rel_egt,$E30),"K", IF(COUNTIF(npass_rel_egt,$E30),"NP", IF(COUNTIF(map_rel_egt,$E30),"M", IF(COUNTIF(var_rel_egt,$E30),"V","")))) )</f>
        <v/>
      </c>
      <c r="AF30" s="13" t="str">
        <f aca="false">IF(AND(AC30&lt;&gt;"",AD30="x"),"lit-kegg", IF(AND(AE30&lt;&gt;"",AD30="x"),"rel-kegg", IF(AC30&lt;&gt;"","lit", IF(AE30&lt;&gt;"","rel", IF(AD30="x","kegg","--")))))</f>
        <v>--</v>
      </c>
      <c r="AG30" s="15"/>
      <c r="AH30" s="12" t="str">
        <f aca="false">IF(COUNTIF(usda_egcg,$E30),"U", IF(COUNTIF(knap_egcg,$E30),"K", IF(COUNTIF(npass_egcg,$E30),"NP", IF(COUNTIF(map_egcg,$E30),"M", IF(COUNTIF(var_ecg,$E30),"V","")))))</f>
        <v/>
      </c>
      <c r="AI30" s="12"/>
      <c r="AJ30" s="15"/>
      <c r="AK30" s="12" t="str">
        <f aca="false">IF(COUNTIF(npass_erc,$E30),"NP", IF(COUNTIF(nap_erc,$E30),"NA", IF(COUNTIF(var_erc,$E30),"V","")))</f>
        <v/>
      </c>
      <c r="AL30" s="14"/>
      <c r="AM30" s="14" t="str">
        <f aca="false">IF(COUNTIF(nap_rel_erc,$E30),"NA", IF(COUNTIF(var_rel_erc,$E30),"V",""))</f>
        <v/>
      </c>
      <c r="AN30" s="13" t="str">
        <f aca="false">IF(AND(AK30&lt;&gt;"",AL30="x"),"lit-kegg", IF(AND(AM30&lt;&gt;"",AL30="x"),"rel-kegg", IF(AK30&lt;&gt;"","lit", IF(AM30&lt;&gt;"","rel", IF(AL30="x","kegg","--")))))</f>
        <v>--</v>
      </c>
      <c r="AO30" s="15"/>
      <c r="AP30" s="12" t="str">
        <f aca="false">IF(COUNTIF(npass_erd,$E30),"NP", IF(COUNTIF(nap_erd,$E30),"NA", IF(COUNTIF(var_erd,$E30),"V","")))</f>
        <v/>
      </c>
      <c r="AQ30" s="14" t="str">
        <f aca="false">IF(COUNTIF(out_erd,E30),"X","")</f>
        <v>X</v>
      </c>
      <c r="AR30" s="14" t="str">
        <f aca="false">IF(COUNTIF(map_rel_erd,$E30),"M", IF(COUNTIF(nap_rel_erd,$E30),"NA", IF(COUNTIF(var_rel_erd,$E30),"V","")))</f>
        <v/>
      </c>
      <c r="AS30" s="13" t="str">
        <f aca="false">IF(AND(AP30&lt;&gt;"",AQ30="x"),"lit-kegg", IF(AND(AR30&lt;&gt;"",AQ30="x"),"rel-kegg", IF(AP30&lt;&gt;"","lit", IF(AR30&lt;&gt;"","rel", IF(AQ30="x","kegg","--")))))</f>
        <v>kegg</v>
      </c>
      <c r="AT30" s="15"/>
      <c r="AU30" s="12" t="str">
        <f aca="false">IF(COUNTIF(knap_gc,$E30),"K", IF(COUNTIF(npass_gc,$E30),"NP", IF(COUNTIF(imppat_gc,$E30),"I", IF(COUNTIF(duke_gc,$E30),"D", IF(COUNTIF(nap_gc,$E30),"NA", IF(COUNTIF(var_gc,$E30),"V",""))))) )</f>
        <v/>
      </c>
      <c r="AV30" s="14" t="str">
        <f aca="false">IF(COUNTIF(out_gc,E30),"X","")</f>
        <v/>
      </c>
      <c r="AW30" s="14" t="str">
        <f aca="false">IF(COUNTIF(knap_rel_gc,$E30),"K", IF(COUNTIF(nap_rel_gc,$E30),"NA", IF(COUNTIF(var_rel_gc,$E30),"V","")))</f>
        <v/>
      </c>
      <c r="AX30" s="13" t="str">
        <f aca="false">IF(AND(AU30&lt;&gt;"",AV30="x"),"lit-kegg", IF(AND(AW30&lt;&gt;"",AV30="x"),"rel-kegg", IF(AU30&lt;&gt;"","lit", IF(AW30&lt;&gt;"","rel", IF(AV30="x","kegg","--")))))</f>
        <v>--</v>
      </c>
      <c r="AY30" s="15"/>
      <c r="AZ30" s="12" t="str">
        <f aca="false">IF(COUNTIF(knap_gen,$E30),"K", IF(COUNTIF(npass_gen,$E30),"NP", IF(COUNTIF(imppat_gen,$E30),"I", IF(COUNTIF(duke_gen,$E30),"D", IF(COUNTIF(nap_gen,$E30),"NA", IF(COUNTIF(var_gen,$E30),"V",""))))))</f>
        <v/>
      </c>
      <c r="BA30" s="14" t="str">
        <f aca="false">IF(COUNTIF(out_gen,E30),"X","")</f>
        <v/>
      </c>
      <c r="BB30" s="14" t="str">
        <f aca="false">IF(COUNTIF(knap_rel_gen,$E30),"K", IF(COUNTIF(imppat_rel_gen,$E30),"I", IF(COUNTIF(duke_rel_gen,$E30),"D", IF(COUNTIF(nap_rel_gen,$E30),"NA", IF(COUNTIF(var_rel_gen,$E30),"V","")))))</f>
        <v/>
      </c>
      <c r="BC30" s="13" t="str">
        <f aca="false">IF(AND(AZ30&lt;&gt;"",BA30="x"),"lit-kegg", IF(AND(BB30&lt;&gt;"",BA30="x"),"rel-kegg", IF(AZ30&lt;&gt;"","lit", IF(BB30&lt;&gt;"","rel", IF(BA30="x","kegg","--")))))</f>
        <v>--</v>
      </c>
      <c r="BD30" s="15"/>
      <c r="BE30" s="12" t="str">
        <f aca="false">IF(COUNTIF(knap_hcc,$E30),"K", IF(COUNTIF(npass_hcc,$E30),"NP", IF(COUNTIF(duke_hcc,$E30),"D", IF(COUNTIF(var_hcc,$E30),"V", ""))))</f>
        <v/>
      </c>
      <c r="BF30" s="14" t="str">
        <f aca="false">IF(COUNTIF(hcc_out,E30),"X","")</f>
        <v>X</v>
      </c>
      <c r="BG30" s="14" t="str">
        <f aca="false">IF(COUNTIF(var_rel_hcc,$E30),"V","")</f>
        <v/>
      </c>
      <c r="BH30" s="13" t="str">
        <f aca="false">IF(AND(BE30&lt;&gt;"",BF30="x"),"lit-kegg", IF(AND(BG30&lt;&gt;"",BF30="x"),"rel-kegg", IF(BE30&lt;&gt;"","lit", IF(BG30&lt;&gt;"","rel", IF(BF30="x","kegg","--")))))</f>
        <v>kegg</v>
      </c>
      <c r="BI30" s="15"/>
      <c r="BJ30" s="12" t="str">
        <f aca="false">IF(COUNTIF(usda_kmp,$E30),"U", IF(COUNTIF(knap_kmp,$E30),"K", IF(COUNTIF(npass_kmp,$E30),"NP", IF(COUNTIF(map_kmp,$E30),"M", IF(COUNTIF(imppat_kmp,$E30),"I", IF(COUNTIF(duke_kmp,$E30),"D", IF(COUNTIF(nap_kmp,$E30),"NA", IF(COUNTIF(var_kmp,$E30),"V",""))))))))</f>
        <v>U</v>
      </c>
      <c r="BK30" s="14" t="str">
        <f aca="false">IF(COUNTIF(out_kmp,E30),"X","")</f>
        <v>X</v>
      </c>
      <c r="BL30" s="12" t="str">
        <f aca="false">IF(COUNTIF(knap_rel_kmp,$E30),"K", IF(COUNTIF(npass_rel_kmp,$E30),"NP", IF(COUNTIF(imppat_rel_kmp,$E30),"I", IF(COUNTIF(duke_kmp,$E30),"D", IF(COUNTIF(nap_rel_kmp,$E30),"NA", IF(COUNTIF(var_rel_kmp,$E30),"V",""))))))</f>
        <v/>
      </c>
      <c r="BM30" s="13" t="str">
        <f aca="false">IF(AND(BJ30&lt;&gt;"",BK30="x"),"lit-kegg", IF(AND(BL30&lt;&gt;"",BK30="x"),"rel-kegg", IF(BJ30&lt;&gt;"","lit", IF(BL30&lt;&gt;"","rel", IF(BK30="x","kegg","--")))))</f>
        <v>lit-kegg</v>
      </c>
      <c r="BN30" s="15"/>
      <c r="BO30" s="12" t="str">
        <f aca="false">IF(COUNTIF(usda_lu2,$E30),"U", IF(COUNTIF(knap_lu2,$E30),"K", IF(COUNTIF(npass_lu2,$E30),"NP", IF(COUNTIF(map_lu2,$E30),"M", IF(COUNTIF(imppat_lu2,$E30),"I", IF(COUNTIF(duke_lu2,$E30),"D", IF(COUNTIF(nap_lu2,$E30),"NA", IF(COUNTIF(var_lu2,$E30),"V",""))))))))</f>
        <v/>
      </c>
      <c r="BP30" s="14" t="str">
        <f aca="false">IF(COUNTIF(out_lu2,E30),"X","")</f>
        <v/>
      </c>
      <c r="BQ30" s="12" t="str">
        <f aca="false">IF(COUNTIF(knap_rel_lu2,$E30),"K", IF(COUNTIF(npass_rel_lu2,$E30),"NP", IF(COUNTIF(imppat_lu2,$E30),"I", IF(COUNTIF(impaat_rel_lu2,$E30),"I", IF(COUNTIF(duke_rel_lu2,$E30),"D", IF(COUNTIF(nap_rel_lu2,$E30),"NA", IF(COUNTIF(var_rel_lu2,$E30),"V",""))))) ))</f>
        <v/>
      </c>
      <c r="BR30" s="13" t="str">
        <f aca="false">IF(AND(BO30&lt;&gt;"",BP30="x"),"lit-kegg", IF(AND(BQ30&lt;&gt;"",BP30="x"),"rel-kegg", IF(BO30&lt;&gt;"","lit", IF(BQ30&lt;&gt;"","rel", IF(BP30="x","kegg","--")))))</f>
        <v>--</v>
      </c>
      <c r="BS30" s="15"/>
      <c r="BT30" s="12" t="str">
        <f aca="false">IF(COUNTIF(usda_myc,$E30),"U", IF(COUNTIF(knap_myc,$E30),"K", IF(COUNTIF(npass_myc,$E30),"NP", IF(COUNTIF(map_myc,$E30),"M", IF(COUNTIF(imppat_myc,$E30),"I", IF(COUNTIF(nap_myc,$E30),"NA", IF(COUNTIF(duke_myc,$E30),"D", IF(COUNTIF(var_myc,$E30),"V",""))))))))</f>
        <v/>
      </c>
      <c r="BU30" s="14" t="str">
        <f aca="false">IF(COUNTIF(out_myc,E30),"X","")</f>
        <v/>
      </c>
      <c r="BV30" s="12" t="str">
        <f aca="false">IF(COUNTIF(npass_rel_myc,$E30),"NP", IF(COUNTIF(imppat_rel_myc,$E30),"I", IF(COUNTIF(nap_rel_myc,$E30),"NA", IF(COUNTIF(var_rel_myc,$E30),"V",""))))</f>
        <v/>
      </c>
      <c r="BW30" s="13" t="str">
        <f aca="false">IF(AND(BT30&lt;&gt;"",BU30="x"),"lit-kegg", IF(AND(BV30&lt;&gt;"",BU30="x"),"rel-kegg", IF(BT30&lt;&gt;"","lit", IF(BV30&lt;&gt;"","rel", IF(BU30="x","kegg","--")))))</f>
        <v>--</v>
      </c>
      <c r="BX30" s="15"/>
      <c r="BY30" s="12" t="str">
        <f aca="false">IF(COUNTIF(usda_nar,$E30),"U", IF(COUNTIF(knap_nar,$E30),"K", IF(COUNTIF(npass_nar,$E30),"NP", IF(COUNTIF(imppat_nar,$E30),"I", IF(COUNTIF(duke_nar,$E30),"D", IF(COUNTIF(nap_nar,$E30),"NA", IF(COUNTIF(var_nar,$E30),"V", "")))))))</f>
        <v/>
      </c>
      <c r="BZ30" s="14" t="str">
        <f aca="false">IF(COUNTIF(out_nar,E30),"X","")</f>
        <v>X</v>
      </c>
      <c r="CA30" s="16" t="str">
        <f aca="false">IF(COUNTIF(knap_rel_nar,$E30),"K", IF(COUNTIF(npass_rel_nar,$E30),"NP", IF(COUNTIF(imppat_rel_nar,$E30),"I", IF(COUNTIF(duke_rel_nar,$E30),"D", IF(COUNTIF(nap_rel_nar,$E30),"NA", IF(COUNTIF(var_rel_nar,$E30),"V",""))))))</f>
        <v/>
      </c>
      <c r="CB30" s="13" t="str">
        <f aca="false">IF(AND(BY30&lt;&gt;"",BZ30="x"),"lit-kegg", IF(AND(CA30&lt;&gt;"",BZ30="x"),"rel-kegg", IF(BY30&lt;&gt;"","lit", IF(CA30&lt;&gt;"","rel", IF(BZ30="x","kegg","--")))))</f>
        <v>kegg</v>
      </c>
      <c r="CC30" s="15"/>
      <c r="CD30" s="17" t="str">
        <f aca="false">IF(COUNTIF(usda_que,$E30),"U", IF(COUNTIF(knap_que,$E30),"K", IF(COUNTIF(npass_que,$E30),"NP", IF(COUNTIF(map_que,$E30),"M", IF(COUNTIF(imppat_que,$E30),"I", IF(COUNTIF(duke_que,$E30),"D", IF(COUNTIF(nap_que,$E30),"NA", IF(COUNTIF(var_que,$E30),"V",""))))) )))</f>
        <v>U</v>
      </c>
      <c r="CE30" s="14" t="str">
        <f aca="false">IF(COUNTIF(out_que,E30),"X","")</f>
        <v>X</v>
      </c>
      <c r="CF30" s="12" t="str">
        <f aca="false">IF(COUNTIF(knap_rel_que,$E30),"K", IF(COUNTIF(npass_rel_que,$E30),"NP", IF(COUNTIF(imppat_rel_que,$E30),"I", IF(COUNTIF(duke_rel_que,$E30),"D", IF(COUNTIF(nap_rel_que,$E30),"NP", IF(COUNTIF(var_rel_que,$E30),"V",""))))) )</f>
        <v>K</v>
      </c>
      <c r="CG30" s="13" t="str">
        <f aca="false">IF(AND(CD30&lt;&gt;"",CE30="x"),"lit-kegg", IF(AND(CF30&lt;&gt;"",CE30="x"),"rel-kegg", IF(CD30&lt;&gt;"","lit", IF(CF30&lt;&gt;"","rel", IF(CE30="x","kegg","--")))))</f>
        <v>lit-kegg</v>
      </c>
      <c r="CH30" s="15"/>
      <c r="CI30" s="18"/>
      <c r="CJ30" s="10"/>
      <c r="CK30" s="10" t="s">
        <v>151</v>
      </c>
      <c r="CL30" s="10"/>
      <c r="CM30" s="10"/>
      <c r="CN30" s="10"/>
      <c r="CO30" s="10"/>
    </row>
    <row r="31" customFormat="false" ht="15.75" hidden="false" customHeight="true" outlineLevel="0" collapsed="false">
      <c r="A31" s="9" t="n">
        <v>52</v>
      </c>
      <c r="B31" s="10" t="s">
        <v>83</v>
      </c>
      <c r="C31" s="10" t="s">
        <v>148</v>
      </c>
      <c r="D31" s="10" t="s">
        <v>154</v>
      </c>
      <c r="E31" s="11" t="s">
        <v>155</v>
      </c>
      <c r="F31" s="12" t="str">
        <f aca="false">IF(COUNTIF(usda_agi,$E31),"U", IF(COUNTIF(knap_agi,$E31),"K", IF(COUNTIF(npass_agi,$E31),"NP", IF(COUNTIF(map_agi,$E31),"M", IF(COUNTIF(imppat_agi,$E31),"I", IF(COUNTIF(duke_agi,$E31),"D", IF(COUNTIF(nap_agi,$E31),"NA", IF(COUNTIF(var_agi,$E31),"V", ""))))))) )</f>
        <v/>
      </c>
      <c r="G31" s="12" t="str">
        <f aca="false">IF(COUNTIF(out_agi,E31),"X","")</f>
        <v/>
      </c>
      <c r="H31" s="12" t="str">
        <f aca="false">IF(COUNTIF(knap_rel_agi,$E31),"K", IF(COUNTIF(duke_rel_agi,$E31),"D", IF(COUNTIF(nap_rel_agi,$E31),"NA", IF(COUNTIF(var_rel_agi,$E31),"V",""))))</f>
        <v/>
      </c>
      <c r="I31" s="13" t="str">
        <f aca="false">IF(AND(F31&lt;&gt;"",G31="x"),"lit-kegg", IF(AND(H31&lt;&gt;"",G31="x"),"rel-kegg", IF(F31&lt;&gt;"","lit", IF(H31&lt;&gt;"","rel", IF(G31="x","kegg","--")))))</f>
        <v>--</v>
      </c>
      <c r="J31" s="12" t="str">
        <f aca="false">IF(COUNTIF(npass_bun,$E31),"NP", IF(COUNTIF(nap_bun,$E31),"NA", IF(COUNTIF(var_bun,$E31),"V","")))</f>
        <v/>
      </c>
      <c r="K31" s="14" t="str">
        <f aca="false">IF(COUNTIF(out_bun,E31),"X","")</f>
        <v>X</v>
      </c>
      <c r="L31" s="12" t="str">
        <f aca="false">IF(COUNTIF(nap_rel_bun,$E31),"NA", IF(COUNTIF(var_rel_bun,$E31),"V",""))</f>
        <v/>
      </c>
      <c r="M31" s="13" t="str">
        <f aca="false">IF(AND(J31&lt;&gt;"",K31="x"),"lit-kegg", IF(AND(L31&lt;&gt;"",K31="x"),"rel-kegg", IF(J31&lt;&gt;"","lit", IF(L31&lt;&gt;"","rel", IF(K31="x","kegg","--")))))</f>
        <v>kegg</v>
      </c>
      <c r="N31" s="12" t="str">
        <f aca="false">IF(COUNTIF(usda_kxn,$E31),"U", IF(COUNTIF(knap_kxn,$E31),"K", IF(COUNTIF(npass_kxn,$E31),"NP", IF(COUNTIF(map_kxn,$E31),"M", IF(COUNTIF(duke_kxn,$E31),"D", IF(COUNTIF(nap_kxn,$E31),"NA", IF(COUNTIF(var_kxn,$E31),"V","")))))))</f>
        <v/>
      </c>
      <c r="O31" s="14" t="str">
        <f aca="false">IF(COUNTIF(out_kxn,E31),"X","")</f>
        <v/>
      </c>
      <c r="P31" s="12" t="str">
        <f aca="false">IF(COUNTIF(knap_rel_kxn,$E31),"K", IF(COUNTIF(npass_rel_kxn,$E31),"NP", IF(COUNTIF(duke_rel_kxn,$E31),"D", IF(COUNTIF(nap_rel_kxn,$E31),"NA", IF(COUNTIF(var_rel_kxn,$E31),"V","")))))</f>
        <v/>
      </c>
      <c r="Q31" s="13" t="str">
        <f aca="false">IF(AND(N31&lt;&gt;"",O31="x"),"lit-kegg", IF(AND(P31&lt;&gt;"",O31="x"),"rel-kegg", IF(N31&lt;&gt;"","lit", IF(P31&lt;&gt;"","rel", IF(O31="x","kegg","--")))))</f>
        <v>--</v>
      </c>
      <c r="R31" s="12" t="str">
        <f aca="false">IF(COUNTIF(usda_hwb,$E31),"U", IF(COUNTIF(knap_hwb,$E31),"K", IF(COUNTIF(npass_hwb,$E31),"NP", IF(COUNTIF(map_hwb,$E31),"M", IF(COUNTIF(imppat_hwb,$E31),"I", IF(COUNTIF(duke_hwb,$E31),"D", IF(COUNTIF(nap_hwb,$E31),"NA", IF(COUNTIF(var_hwb,$E31),"V",""))))) )))</f>
        <v/>
      </c>
      <c r="S31" s="14" t="str">
        <f aca="false">IF(COUNTIF(out_hwb,E31),"X","")</f>
        <v/>
      </c>
      <c r="T31" s="14" t="str">
        <f aca="false">IF(COUNTIF(knap_rel_hwb,$E31),"K", IF(COUNTIF(npass_rel_hwb,$E31),"NP", IF(COUNTIF(map_rel_hwb,$E31),"M", IF(COUNTIF(imppat_rel_hwb,$E31),"I", IF(COUNTIF(duke_rel_hwb,$E31),"D", IF(COUNTIF(nap_rel_hwb,$E31),"NA", IF(COUNTIF(var_rel_hwb,$E31),"V",""))))) ))</f>
        <v/>
      </c>
      <c r="U31" s="13" t="str">
        <f aca="false">IF(AND(R31&lt;&gt;"",S31="x"),"lit-kegg", IF(AND(T31&lt;&gt;"",S31="x"),"rel-kegg", IF(R31&lt;&gt;"","lit", IF(T31&lt;&gt;"","rel", IF(S31="x","kegg","--")))))</f>
        <v>--</v>
      </c>
      <c r="V31" s="12" t="str">
        <f aca="false">IF(COUNTIF(usda_ec,$E31),"U", IF(COUNTIF(knap_ec,$E31),"K", IF(COUNTIF(npass_ec,$E31),"NP", IF(COUNTIF(map_ec,$E31),"M", IF(COUNTIF(imppat_ec,$E31),"I", IF(COUNTIF(duke_ec,$E31),"D", IF(COUNTIF(nap_ec,$E31),"NA", IF(COUNTIF(var_ec,$E31),"V",""))))))))</f>
        <v/>
      </c>
      <c r="W31" s="14" t="str">
        <f aca="false">IF(COUNTIF(out_ec,E31),"X","")</f>
        <v/>
      </c>
      <c r="X31" s="14" t="str">
        <f aca="false">IF(COUNTIF(usda_rel_ec,$E31),"U", IF(COUNTIF(knap_rel_ec,$E31),"K", IF(COUNTIF(npass_rel_ec,$E31),"NP", IF(COUNTIF(map_rel_ec,$E31),"M", IF(COUNTIF(imppat_rel_ec,$E31),"I", IF(COUNTIF(nap_rel_ec,$E31),"NA", IF(COUNTIF(var_rel_ec,$E31),"V","")))))))</f>
        <v/>
      </c>
      <c r="Y31" s="13" t="str">
        <f aca="false">IF(AND(V31&lt;&gt;"",W31="x"),"lit-kegg", IF(AND(X31&lt;&gt;"",W31="x"),"rel-kegg", IF(V31&lt;&gt;"","lit", IF(X31&lt;&gt;"","rel", IF(W31="x","kegg","--")))))</f>
        <v>--</v>
      </c>
      <c r="Z31" s="12" t="str">
        <f aca="false">IF(COUNTIF(usda_ecg,$E31),"U", IF(COUNTIF(npass_ecg,$E31),"NP", IF(COUNTIF(map_ecg,$E31),"M", IF(COUNTIF(imppat_ecg,$E31),"I", IF(COUNTIF(duke_ecg,$E31),"D", IF(COUNTIF(var_ecg,$E31),"V",""))))))</f>
        <v/>
      </c>
      <c r="AA31" s="12"/>
      <c r="AB31" s="15"/>
      <c r="AC31" s="12" t="str">
        <f aca="false">IF(COUNTIF(usda_egt,$E31),"U", IF(COUNTIF(map_egt,$E31),"M", IF(COUNTIF(duke_egt,$E31),"D", IF(COUNTIF(nap_egt,$E31),"NA", IF(COUNTIF(var_egt,$E31),"V","")))))</f>
        <v/>
      </c>
      <c r="AD31" s="14" t="str">
        <f aca="false">IF(COUNTIF(out_egt,E31),"X","")</f>
        <v/>
      </c>
      <c r="AE31" s="14" t="str">
        <f aca="false">IF(COUNTIF(usda_rel_egt,$E31),"U", IF(COUNTIF(knap_rel_egt,$E31),"K", IF(COUNTIF(npass_rel_egt,$E31),"NP", IF(COUNTIF(map_rel_egt,$E31),"M", IF(COUNTIF(var_rel_egt,$E31),"V","")))) )</f>
        <v/>
      </c>
      <c r="AF31" s="13" t="str">
        <f aca="false">IF(AND(AC31&lt;&gt;"",AD31="x"),"lit-kegg", IF(AND(AE31&lt;&gt;"",AD31="x"),"rel-kegg", IF(AC31&lt;&gt;"","lit", IF(AE31&lt;&gt;"","rel", IF(AD31="x","kegg","--")))))</f>
        <v>--</v>
      </c>
      <c r="AG31" s="15"/>
      <c r="AH31" s="12" t="str">
        <f aca="false">IF(COUNTIF(usda_egcg,$E31),"U", IF(COUNTIF(knap_egcg,$E31),"K", IF(COUNTIF(npass_egcg,$E31),"NP", IF(COUNTIF(map_egcg,$E31),"M", IF(COUNTIF(var_ecg,$E31),"V","")))))</f>
        <v/>
      </c>
      <c r="AI31" s="12"/>
      <c r="AJ31" s="15"/>
      <c r="AK31" s="12" t="str">
        <f aca="false">IF(COUNTIF(npass_erc,$E31),"NP", IF(COUNTIF(nap_erc,$E31),"NA", IF(COUNTIF(var_erc,$E31),"V","")))</f>
        <v/>
      </c>
      <c r="AL31" s="14"/>
      <c r="AM31" s="14" t="str">
        <f aca="false">IF(COUNTIF(nap_rel_erc,$E31),"NA", IF(COUNTIF(var_rel_erc,$E31),"V",""))</f>
        <v/>
      </c>
      <c r="AN31" s="13" t="str">
        <f aca="false">IF(AND(AK31&lt;&gt;"",AL31="x"),"lit-kegg", IF(AND(AM31&lt;&gt;"",AL31="x"),"rel-kegg", IF(AK31&lt;&gt;"","lit", IF(AM31&lt;&gt;"","rel", IF(AL31="x","kegg","--")))))</f>
        <v>--</v>
      </c>
      <c r="AO31" s="15"/>
      <c r="AP31" s="12" t="str">
        <f aca="false">IF(COUNTIF(npass_erd,$E31),"NP", IF(COUNTIF(nap_erd,$E31),"NA", IF(COUNTIF(var_erd,$E31),"V","")))</f>
        <v/>
      </c>
      <c r="AQ31" s="14" t="str">
        <f aca="false">IF(COUNTIF(out_erd,E31),"X","")</f>
        <v>X</v>
      </c>
      <c r="AR31" s="14" t="str">
        <f aca="false">IF(COUNTIF(map_rel_erd,$E31),"M", IF(COUNTIF(nap_rel_erd,$E31),"NA", IF(COUNTIF(var_rel_erd,$E31),"V","")))</f>
        <v/>
      </c>
      <c r="AS31" s="13" t="str">
        <f aca="false">IF(AND(AP31&lt;&gt;"",AQ31="x"),"lit-kegg", IF(AND(AR31&lt;&gt;"",AQ31="x"),"rel-kegg", IF(AP31&lt;&gt;"","lit", IF(AR31&lt;&gt;"","rel", IF(AQ31="x","kegg","--")))))</f>
        <v>kegg</v>
      </c>
      <c r="AT31" s="15"/>
      <c r="AU31" s="12" t="str">
        <f aca="false">IF(COUNTIF(knap_gc,$E31),"K", IF(COUNTIF(npass_gc,$E31),"NP", IF(COUNTIF(imppat_gc,$E31),"I", IF(COUNTIF(duke_gc,$E31),"D", IF(COUNTIF(nap_gc,$E31),"NA", IF(COUNTIF(var_gc,$E31),"V",""))))) )</f>
        <v/>
      </c>
      <c r="AV31" s="14" t="str">
        <f aca="false">IF(COUNTIF(out_gc,E31),"X","")</f>
        <v/>
      </c>
      <c r="AW31" s="14" t="str">
        <f aca="false">IF(COUNTIF(knap_rel_gc,$E31),"K", IF(COUNTIF(nap_rel_gc,$E31),"NA", IF(COUNTIF(var_rel_gc,$E31),"V","")))</f>
        <v/>
      </c>
      <c r="AX31" s="13" t="str">
        <f aca="false">IF(AND(AU31&lt;&gt;"",AV31="x"),"lit-kegg", IF(AND(AW31&lt;&gt;"",AV31="x"),"rel-kegg", IF(AU31&lt;&gt;"","lit", IF(AW31&lt;&gt;"","rel", IF(AV31="x","kegg","--")))))</f>
        <v>--</v>
      </c>
      <c r="AY31" s="15"/>
      <c r="AZ31" s="12" t="str">
        <f aca="false">IF(COUNTIF(knap_gen,$E31),"K", IF(COUNTIF(npass_gen,$E31),"NP", IF(COUNTIF(imppat_gen,$E31),"I", IF(COUNTIF(duke_gen,$E31),"D", IF(COUNTIF(nap_gen,$E31),"NA", IF(COUNTIF(var_gen,$E31),"V",""))))))</f>
        <v/>
      </c>
      <c r="BA31" s="14" t="str">
        <f aca="false">IF(COUNTIF(out_gen,E31),"X","")</f>
        <v/>
      </c>
      <c r="BB31" s="14" t="str">
        <f aca="false">IF(COUNTIF(knap_rel_gen,$E31),"K", IF(COUNTIF(imppat_rel_gen,$E31),"I", IF(COUNTIF(duke_rel_gen,$E31),"D", IF(COUNTIF(nap_rel_gen,$E31),"NA", IF(COUNTIF(var_rel_gen,$E31),"V","")))))</f>
        <v/>
      </c>
      <c r="BC31" s="13" t="str">
        <f aca="false">IF(AND(AZ31&lt;&gt;"",BA31="x"),"lit-kegg", IF(AND(BB31&lt;&gt;"",BA31="x"),"rel-kegg", IF(AZ31&lt;&gt;"","lit", IF(BB31&lt;&gt;"","rel", IF(BA31="x","kegg","--")))))</f>
        <v>--</v>
      </c>
      <c r="BD31" s="15"/>
      <c r="BE31" s="12" t="str">
        <f aca="false">IF(COUNTIF(knap_hcc,$E31),"K", IF(COUNTIF(npass_hcc,$E31),"NP", IF(COUNTIF(duke_hcc,$E31),"D", IF(COUNTIF(var_hcc,$E31),"V", ""))))</f>
        <v/>
      </c>
      <c r="BF31" s="14" t="str">
        <f aca="false">IF(COUNTIF(hcc_out,E31),"X","")</f>
        <v>X</v>
      </c>
      <c r="BG31" s="14" t="str">
        <f aca="false">IF(COUNTIF(var_rel_hcc,$E31),"V","")</f>
        <v/>
      </c>
      <c r="BH31" s="13" t="str">
        <f aca="false">IF(AND(BE31&lt;&gt;"",BF31="x"),"lit-kegg", IF(AND(BG31&lt;&gt;"",BF31="x"),"rel-kegg", IF(BE31&lt;&gt;"","lit", IF(BG31&lt;&gt;"","rel", IF(BF31="x","kegg","--")))))</f>
        <v>kegg</v>
      </c>
      <c r="BI31" s="15"/>
      <c r="BJ31" s="12" t="str">
        <f aca="false">IF(COUNTIF(usda_kmp,$E31),"U", IF(COUNTIF(knap_kmp,$E31),"K", IF(COUNTIF(npass_kmp,$E31),"NP", IF(COUNTIF(map_kmp,$E31),"M", IF(COUNTIF(imppat_kmp,$E31),"I", IF(COUNTIF(duke_kmp,$E31),"D", IF(COUNTIF(nap_kmp,$E31),"NA", IF(COUNTIF(var_kmp,$E31),"V",""))))))))</f>
        <v>V</v>
      </c>
      <c r="BK31" s="14" t="str">
        <f aca="false">IF(COUNTIF(out_kmp,E31),"X","")</f>
        <v>X</v>
      </c>
      <c r="BL31" s="12" t="str">
        <f aca="false">IF(COUNTIF(knap_rel_kmp,$E31),"K", IF(COUNTIF(npass_rel_kmp,$E31),"NP", IF(COUNTIF(imppat_rel_kmp,$E31),"I", IF(COUNTIF(duke_kmp,$E31),"D", IF(COUNTIF(nap_rel_kmp,$E31),"NA", IF(COUNTIF(var_rel_kmp,$E31),"V",""))))))</f>
        <v/>
      </c>
      <c r="BM31" s="13" t="str">
        <f aca="false">IF(AND(BJ31&lt;&gt;"",BK31="x"),"lit-kegg", IF(AND(BL31&lt;&gt;"",BK31="x"),"rel-kegg", IF(BJ31&lt;&gt;"","lit", IF(BL31&lt;&gt;"","rel", IF(BK31="x","kegg","--")))))</f>
        <v>lit-kegg</v>
      </c>
      <c r="BN31" s="15"/>
      <c r="BO31" s="12" t="str">
        <f aca="false">IF(COUNTIF(usda_lu2,$E31),"U", IF(COUNTIF(knap_lu2,$E31),"K", IF(COUNTIF(npass_lu2,$E31),"NP", IF(COUNTIF(map_lu2,$E31),"M", IF(COUNTIF(imppat_lu2,$E31),"I", IF(COUNTIF(duke_lu2,$E31),"D", IF(COUNTIF(nap_lu2,$E31),"NA", IF(COUNTIF(var_lu2,$E31),"V",""))))))))</f>
        <v/>
      </c>
      <c r="BP31" s="14" t="str">
        <f aca="false">IF(COUNTIF(out_lu2,E31),"X","")</f>
        <v/>
      </c>
      <c r="BQ31" s="12" t="str">
        <f aca="false">IF(COUNTIF(knap_rel_lu2,$E31),"K", IF(COUNTIF(npass_rel_lu2,$E31),"NP", IF(COUNTIF(imppat_lu2,$E31),"I", IF(COUNTIF(impaat_rel_lu2,$E31),"I", IF(COUNTIF(duke_rel_lu2,$E31),"D", IF(COUNTIF(nap_rel_lu2,$E31),"NA", IF(COUNTIF(var_rel_lu2,$E31),"V",""))))) ))</f>
        <v/>
      </c>
      <c r="BR31" s="13" t="str">
        <f aca="false">IF(AND(BO31&lt;&gt;"",BP31="x"),"lit-kegg", IF(AND(BQ31&lt;&gt;"",BP31="x"),"rel-kegg", IF(BO31&lt;&gt;"","lit", IF(BQ31&lt;&gt;"","rel", IF(BP31="x","kegg","--")))))</f>
        <v>--</v>
      </c>
      <c r="BS31" s="15"/>
      <c r="BT31" s="12" t="str">
        <f aca="false">IF(COUNTIF(usda_myc,$E31),"U", IF(COUNTIF(knap_myc,$E31),"K", IF(COUNTIF(npass_myc,$E31),"NP", IF(COUNTIF(map_myc,$E31),"M", IF(COUNTIF(imppat_myc,$E31),"I", IF(COUNTIF(nap_myc,$E31),"NA", IF(COUNTIF(duke_myc,$E31),"D", IF(COUNTIF(var_myc,$E31),"V",""))))))))</f>
        <v/>
      </c>
      <c r="BU31" s="14" t="str">
        <f aca="false">IF(COUNTIF(out_myc,E31),"X","")</f>
        <v/>
      </c>
      <c r="BV31" s="12" t="str">
        <f aca="false">IF(COUNTIF(npass_rel_myc,$E31),"NP", IF(COUNTIF(imppat_rel_myc,$E31),"I", IF(COUNTIF(nap_rel_myc,$E31),"NA", IF(COUNTIF(var_rel_myc,$E31),"V",""))))</f>
        <v/>
      </c>
      <c r="BW31" s="13" t="str">
        <f aca="false">IF(AND(BT31&lt;&gt;"",BU31="x"),"lit-kegg", IF(AND(BV31&lt;&gt;"",BU31="x"),"rel-kegg", IF(BT31&lt;&gt;"","lit", IF(BV31&lt;&gt;"","rel", IF(BU31="x","kegg","--")))))</f>
        <v>--</v>
      </c>
      <c r="BX31" s="15"/>
      <c r="BY31" s="12" t="str">
        <f aca="false">IF(COUNTIF(usda_nar,$E31),"U", IF(COUNTIF(knap_nar,$E31),"K", IF(COUNTIF(npass_nar,$E31),"NP", IF(COUNTIF(imppat_nar,$E31),"I", IF(COUNTIF(duke_nar,$E31),"D", IF(COUNTIF(nap_nar,$E31),"NA", IF(COUNTIF(var_nar,$E31),"V", "")))))))</f>
        <v/>
      </c>
      <c r="BZ31" s="14" t="str">
        <f aca="false">IF(COUNTIF(out_nar,E31),"X","")</f>
        <v>X</v>
      </c>
      <c r="CA31" s="16" t="str">
        <f aca="false">IF(COUNTIF(knap_rel_nar,$E31),"K", IF(COUNTIF(npass_rel_nar,$E31),"NP", IF(COUNTIF(imppat_rel_nar,$E31),"I", IF(COUNTIF(duke_rel_nar,$E31),"D", IF(COUNTIF(nap_rel_nar,$E31),"NA", IF(COUNTIF(var_rel_nar,$E31),"V",""))))))</f>
        <v/>
      </c>
      <c r="CB31" s="13" t="str">
        <f aca="false">IF(AND(BY31&lt;&gt;"",BZ31="x"),"lit-kegg", IF(AND(CA31&lt;&gt;"",BZ31="x"),"rel-kegg", IF(BY31&lt;&gt;"","lit", IF(CA31&lt;&gt;"","rel", IF(BZ31="x","kegg","--")))))</f>
        <v>kegg</v>
      </c>
      <c r="CC31" s="15"/>
      <c r="CD31" s="17" t="str">
        <f aca="false">IF(COUNTIF(usda_que,$E31),"U", IF(COUNTIF(knap_que,$E31),"K", IF(COUNTIF(npass_que,$E31),"NP", IF(COUNTIF(map_que,$E31),"M", IF(COUNTIF(imppat_que,$E31),"I", IF(COUNTIF(duke_que,$E31),"D", IF(COUNTIF(nap_que,$E31),"NA", IF(COUNTIF(var_que,$E31),"V",""))))) )))</f>
        <v>V</v>
      </c>
      <c r="CE31" s="14" t="str">
        <f aca="false">IF(COUNTIF(out_que,E31),"X","")</f>
        <v>X</v>
      </c>
      <c r="CF31" s="12" t="str">
        <f aca="false">IF(COUNTIF(knap_rel_que,$E31),"K", IF(COUNTIF(npass_rel_que,$E31),"NP", IF(COUNTIF(imppat_rel_que,$E31),"I", IF(COUNTIF(duke_rel_que,$E31),"D", IF(COUNTIF(nap_rel_que,$E31),"NP", IF(COUNTIF(var_rel_que,$E31),"V",""))))) )</f>
        <v/>
      </c>
      <c r="CG31" s="13" t="str">
        <f aca="false">IF(AND(CD31&lt;&gt;"",CE31="x"),"lit-kegg", IF(AND(CF31&lt;&gt;"",CE31="x"),"rel-kegg", IF(CD31&lt;&gt;"","lit", IF(CF31&lt;&gt;"","rel", IF(CE31="x","kegg","--")))))</f>
        <v>lit-kegg</v>
      </c>
      <c r="CH31" s="15"/>
      <c r="CI31" s="18"/>
      <c r="CJ31" s="10"/>
      <c r="CK31" s="10"/>
      <c r="CL31" s="10"/>
      <c r="CM31" s="10"/>
      <c r="CN31" s="10"/>
      <c r="CO31" s="10"/>
    </row>
    <row r="32" customFormat="false" ht="15.75" hidden="false" customHeight="true" outlineLevel="0" collapsed="false">
      <c r="A32" s="9" t="n">
        <v>53</v>
      </c>
      <c r="B32" s="10" t="s">
        <v>83</v>
      </c>
      <c r="C32" s="10" t="s">
        <v>148</v>
      </c>
      <c r="D32" s="10" t="s">
        <v>156</v>
      </c>
      <c r="E32" s="11" t="s">
        <v>157</v>
      </c>
      <c r="F32" s="12" t="str">
        <f aca="false">IF(COUNTIF(usda_agi,$E32),"U", IF(COUNTIF(knap_agi,$E32),"K", IF(COUNTIF(npass_agi,$E32),"NP", IF(COUNTIF(map_agi,$E32),"M", IF(COUNTIF(imppat_agi,$E32),"I", IF(COUNTIF(duke_agi,$E32),"D", IF(COUNTIF(nap_agi,$E32),"NA", IF(COUNTIF(var_agi,$E32),"V", ""))))))) )</f>
        <v>NP</v>
      </c>
      <c r="G32" s="12" t="str">
        <f aca="false">IF(COUNTIF(out_agi,E32),"X","")</f>
        <v/>
      </c>
      <c r="H32" s="12" t="str">
        <f aca="false">IF(COUNTIF(knap_rel_agi,$E32),"K", IF(COUNTIF(duke_rel_agi,$E32),"D", IF(COUNTIF(nap_rel_agi,$E32),"NA", IF(COUNTIF(var_rel_agi,$E32),"V",""))))</f>
        <v/>
      </c>
      <c r="I32" s="13" t="str">
        <f aca="false">IF(AND(F32&lt;&gt;"",G32="x"),"lit-kegg", IF(AND(H32&lt;&gt;"",G32="x"),"rel-kegg", IF(F32&lt;&gt;"","lit", IF(H32&lt;&gt;"","rel", IF(G32="x","kegg","--")))))</f>
        <v>lit</v>
      </c>
      <c r="J32" s="12" t="str">
        <f aca="false">IF(COUNTIF(npass_bun,$E32),"NP", IF(COUNTIF(nap_bun,$E32),"NA", IF(COUNTIF(var_bun,$E32),"V","")))</f>
        <v/>
      </c>
      <c r="K32" s="14" t="str">
        <f aca="false">IF(COUNTIF(out_bun,E32),"X","")</f>
        <v>X</v>
      </c>
      <c r="L32" s="12" t="str">
        <f aca="false">IF(COUNTIF(nap_rel_bun,$E32),"NA", IF(COUNTIF(var_rel_bun,$E32),"V",""))</f>
        <v/>
      </c>
      <c r="M32" s="13" t="str">
        <f aca="false">IF(AND(J32&lt;&gt;"",K32="x"),"lit-kegg", IF(AND(L32&lt;&gt;"",K32="x"),"rel-kegg", IF(J32&lt;&gt;"","lit", IF(L32&lt;&gt;"","rel", IF(K32="x","kegg","--")))))</f>
        <v>kegg</v>
      </c>
      <c r="N32" s="12" t="str">
        <f aca="false">IF(COUNTIF(usda_kxn,$E32),"U", IF(COUNTIF(knap_kxn,$E32),"K", IF(COUNTIF(npass_kxn,$E32),"NP", IF(COUNTIF(map_kxn,$E32),"M", IF(COUNTIF(duke_kxn,$E32),"D", IF(COUNTIF(nap_kxn,$E32),"NA", IF(COUNTIF(var_kxn,$E32),"V","")))))))</f>
        <v/>
      </c>
      <c r="O32" s="14" t="str">
        <f aca="false">IF(COUNTIF(out_kxn,E32),"X","")</f>
        <v/>
      </c>
      <c r="P32" s="12" t="str">
        <f aca="false">IF(COUNTIF(knap_rel_kxn,$E32),"K", IF(COUNTIF(npass_rel_kxn,$E32),"NP", IF(COUNTIF(duke_rel_kxn,$E32),"D", IF(COUNTIF(nap_rel_kxn,$E32),"NA", IF(COUNTIF(var_rel_kxn,$E32),"V","")))))</f>
        <v/>
      </c>
      <c r="Q32" s="13" t="str">
        <f aca="false">IF(AND(N32&lt;&gt;"",O32="x"),"lit-kegg", IF(AND(P32&lt;&gt;"",O32="x"),"rel-kegg", IF(N32&lt;&gt;"","lit", IF(P32&lt;&gt;"","rel", IF(O32="x","kegg","--")))))</f>
        <v>--</v>
      </c>
      <c r="R32" s="12" t="str">
        <f aca="false">IF(COUNTIF(usda_hwb,$E32),"U", IF(COUNTIF(knap_hwb,$E32),"K", IF(COUNTIF(npass_hwb,$E32),"NP", IF(COUNTIF(map_hwb,$E32),"M", IF(COUNTIF(imppat_hwb,$E32),"I", IF(COUNTIF(duke_hwb,$E32),"D", IF(COUNTIF(nap_hwb,$E32),"NA", IF(COUNTIF(var_hwb,$E32),"V",""))))) )))</f>
        <v/>
      </c>
      <c r="S32" s="14" t="str">
        <f aca="false">IF(COUNTIF(out_hwb,E32),"X","")</f>
        <v/>
      </c>
      <c r="T32" s="14" t="str">
        <f aca="false">IF(COUNTIF(knap_rel_hwb,$E32),"K", IF(COUNTIF(npass_rel_hwb,$E32),"NP", IF(COUNTIF(map_rel_hwb,$E32),"M", IF(COUNTIF(imppat_rel_hwb,$E32),"I", IF(COUNTIF(duke_rel_hwb,$E32),"D", IF(COUNTIF(nap_rel_hwb,$E32),"NA", IF(COUNTIF(var_rel_hwb,$E32),"V",""))))) ))</f>
        <v/>
      </c>
      <c r="U32" s="13" t="str">
        <f aca="false">IF(AND(R32&lt;&gt;"",S32="x"),"lit-kegg", IF(AND(T32&lt;&gt;"",S32="x"),"rel-kegg", IF(R32&lt;&gt;"","lit", IF(T32&lt;&gt;"","rel", IF(S32="x","kegg","--")))))</f>
        <v>--</v>
      </c>
      <c r="V32" s="12" t="str">
        <f aca="false">IF(COUNTIF(usda_ec,$E32),"U", IF(COUNTIF(knap_ec,$E32),"K", IF(COUNTIF(npass_ec,$E32),"NP", IF(COUNTIF(map_ec,$E32),"M", IF(COUNTIF(imppat_ec,$E32),"I", IF(COUNTIF(duke_ec,$E32),"D", IF(COUNTIF(nap_ec,$E32),"NA", IF(COUNTIF(var_ec,$E32),"V",""))))))))</f>
        <v/>
      </c>
      <c r="W32" s="14" t="str">
        <f aca="false">IF(COUNTIF(out_ec,E32),"X","")</f>
        <v/>
      </c>
      <c r="X32" s="14" t="str">
        <f aca="false">IF(COUNTIF(usda_rel_ec,$E32),"U", IF(COUNTIF(knap_rel_ec,$E32),"K", IF(COUNTIF(npass_rel_ec,$E32),"NP", IF(COUNTIF(map_rel_ec,$E32),"M", IF(COUNTIF(imppat_rel_ec,$E32),"I", IF(COUNTIF(nap_rel_ec,$E32),"NA", IF(COUNTIF(var_rel_ec,$E32),"V","")))))))</f>
        <v/>
      </c>
      <c r="Y32" s="13" t="str">
        <f aca="false">IF(AND(V32&lt;&gt;"",W32="x"),"lit-kegg", IF(AND(X32&lt;&gt;"",W32="x"),"rel-kegg", IF(V32&lt;&gt;"","lit", IF(X32&lt;&gt;"","rel", IF(W32="x","kegg","--")))))</f>
        <v>--</v>
      </c>
      <c r="Z32" s="12" t="str">
        <f aca="false">IF(COUNTIF(usda_ecg,$E32),"U", IF(COUNTIF(npass_ecg,$E32),"NP", IF(COUNTIF(map_ecg,$E32),"M", IF(COUNTIF(imppat_ecg,$E32),"I", IF(COUNTIF(duke_ecg,$E32),"D", IF(COUNTIF(var_ecg,$E32),"V",""))))))</f>
        <v/>
      </c>
      <c r="AA32" s="12"/>
      <c r="AB32" s="15"/>
      <c r="AC32" s="12" t="str">
        <f aca="false">IF(COUNTIF(usda_egt,$E32),"U", IF(COUNTIF(map_egt,$E32),"M", IF(COUNTIF(duke_egt,$E32),"D", IF(COUNTIF(nap_egt,$E32),"NA", IF(COUNTIF(var_egt,$E32),"V","")))))</f>
        <v/>
      </c>
      <c r="AD32" s="14" t="str">
        <f aca="false">IF(COUNTIF(out_egt,E32),"X","")</f>
        <v/>
      </c>
      <c r="AE32" s="14" t="str">
        <f aca="false">IF(COUNTIF(usda_rel_egt,$E32),"U", IF(COUNTIF(knap_rel_egt,$E32),"K", IF(COUNTIF(npass_rel_egt,$E32),"NP", IF(COUNTIF(map_rel_egt,$E32),"M", IF(COUNTIF(var_rel_egt,$E32),"V","")))) )</f>
        <v/>
      </c>
      <c r="AF32" s="13" t="str">
        <f aca="false">IF(AND(AC32&lt;&gt;"",AD32="x"),"lit-kegg", IF(AND(AE32&lt;&gt;"",AD32="x"),"rel-kegg", IF(AC32&lt;&gt;"","lit", IF(AE32&lt;&gt;"","rel", IF(AD32="x","kegg","--")))))</f>
        <v>--</v>
      </c>
      <c r="AG32" s="15"/>
      <c r="AH32" s="12" t="str">
        <f aca="false">IF(COUNTIF(usda_egcg,$E32),"U", IF(COUNTIF(knap_egcg,$E32),"K", IF(COUNTIF(npass_egcg,$E32),"NP", IF(COUNTIF(map_egcg,$E32),"M", IF(COUNTIF(var_ecg,$E32),"V","")))))</f>
        <v/>
      </c>
      <c r="AI32" s="12"/>
      <c r="AJ32" s="15"/>
      <c r="AK32" s="12" t="str">
        <f aca="false">IF(COUNTIF(npass_erc,$E32),"NP", IF(COUNTIF(nap_erc,$E32),"NA", IF(COUNTIF(var_erc,$E32),"V","")))</f>
        <v/>
      </c>
      <c r="AL32" s="14"/>
      <c r="AM32" s="14" t="str">
        <f aca="false">IF(COUNTIF(nap_rel_erc,$E32),"NA", IF(COUNTIF(var_rel_erc,$E32),"V",""))</f>
        <v/>
      </c>
      <c r="AN32" s="13" t="str">
        <f aca="false">IF(AND(AK32&lt;&gt;"",AL32="x"),"lit-kegg", IF(AND(AM32&lt;&gt;"",AL32="x"),"rel-kegg", IF(AK32&lt;&gt;"","lit", IF(AM32&lt;&gt;"","rel", IF(AL32="x","kegg","--")))))</f>
        <v>--</v>
      </c>
      <c r="AO32" s="15"/>
      <c r="AP32" s="12" t="str">
        <f aca="false">IF(COUNTIF(npass_erd,$E32),"NP", IF(COUNTIF(nap_erd,$E32),"NA", IF(COUNTIF(var_erd,$E32),"V","")))</f>
        <v/>
      </c>
      <c r="AQ32" s="14" t="str">
        <f aca="false">IF(COUNTIF(out_erd,E32),"X","")</f>
        <v>X</v>
      </c>
      <c r="AR32" s="14" t="str">
        <f aca="false">IF(COUNTIF(map_rel_erd,$E32),"M", IF(COUNTIF(nap_rel_erd,$E32),"NA", IF(COUNTIF(var_rel_erd,$E32),"V","")))</f>
        <v/>
      </c>
      <c r="AS32" s="13" t="str">
        <f aca="false">IF(AND(AP32&lt;&gt;"",AQ32="x"),"lit-kegg", IF(AND(AR32&lt;&gt;"",AQ32="x"),"rel-kegg", IF(AP32&lt;&gt;"","lit", IF(AR32&lt;&gt;"","rel", IF(AQ32="x","kegg","--")))))</f>
        <v>kegg</v>
      </c>
      <c r="AT32" s="15"/>
      <c r="AU32" s="12" t="str">
        <f aca="false">IF(COUNTIF(knap_gc,$E32),"K", IF(COUNTIF(npass_gc,$E32),"NP", IF(COUNTIF(imppat_gc,$E32),"I", IF(COUNTIF(duke_gc,$E32),"D", IF(COUNTIF(nap_gc,$E32),"NA", IF(COUNTIF(var_gc,$E32),"V",""))))) )</f>
        <v/>
      </c>
      <c r="AV32" s="14" t="str">
        <f aca="false">IF(COUNTIF(out_gc,E32),"X","")</f>
        <v/>
      </c>
      <c r="AW32" s="14" t="str">
        <f aca="false">IF(COUNTIF(knap_rel_gc,$E32),"K", IF(COUNTIF(nap_rel_gc,$E32),"NA", IF(COUNTIF(var_rel_gc,$E32),"V","")))</f>
        <v/>
      </c>
      <c r="AX32" s="13" t="str">
        <f aca="false">IF(AND(AU32&lt;&gt;"",AV32="x"),"lit-kegg", IF(AND(AW32&lt;&gt;"",AV32="x"),"rel-kegg", IF(AU32&lt;&gt;"","lit", IF(AW32&lt;&gt;"","rel", IF(AV32="x","kegg","--")))))</f>
        <v>--</v>
      </c>
      <c r="AY32" s="15"/>
      <c r="AZ32" s="12" t="str">
        <f aca="false">IF(COUNTIF(knap_gen,$E32),"K", IF(COUNTIF(npass_gen,$E32),"NP", IF(COUNTIF(imppat_gen,$E32),"I", IF(COUNTIF(duke_gen,$E32),"D", IF(COUNTIF(nap_gen,$E32),"NA", IF(COUNTIF(var_gen,$E32),"V",""))))))</f>
        <v/>
      </c>
      <c r="BA32" s="14" t="str">
        <f aca="false">IF(COUNTIF(out_gen,E32),"X","")</f>
        <v/>
      </c>
      <c r="BB32" s="14" t="str">
        <f aca="false">IF(COUNTIF(knap_rel_gen,$E32),"K", IF(COUNTIF(imppat_rel_gen,$E32),"I", IF(COUNTIF(duke_rel_gen,$E32),"D", IF(COUNTIF(nap_rel_gen,$E32),"NA", IF(COUNTIF(var_rel_gen,$E32),"V","")))))</f>
        <v/>
      </c>
      <c r="BC32" s="13" t="str">
        <f aca="false">IF(AND(AZ32&lt;&gt;"",BA32="x"),"lit-kegg", IF(AND(BB32&lt;&gt;"",BA32="x"),"rel-kegg", IF(AZ32&lt;&gt;"","lit", IF(BB32&lt;&gt;"","rel", IF(BA32="x","kegg","--")))))</f>
        <v>--</v>
      </c>
      <c r="BD32" s="15"/>
      <c r="BE32" s="12" t="str">
        <f aca="false">IF(COUNTIF(knap_hcc,$E32),"K", IF(COUNTIF(npass_hcc,$E32),"NP", IF(COUNTIF(duke_hcc,$E32),"D", IF(COUNTIF(var_hcc,$E32),"V", ""))))</f>
        <v/>
      </c>
      <c r="BF32" s="14" t="str">
        <f aca="false">IF(COUNTIF(hcc_out,E32),"X","")</f>
        <v>X</v>
      </c>
      <c r="BG32" s="14" t="str">
        <f aca="false">IF(COUNTIF(var_rel_hcc,$E32),"V","")</f>
        <v/>
      </c>
      <c r="BH32" s="13" t="str">
        <f aca="false">IF(AND(BE32&lt;&gt;"",BF32="x"),"lit-kegg", IF(AND(BG32&lt;&gt;"",BF32="x"),"rel-kegg", IF(BE32&lt;&gt;"","lit", IF(BG32&lt;&gt;"","rel", IF(BF32="x","kegg","--")))))</f>
        <v>kegg</v>
      </c>
      <c r="BI32" s="15"/>
      <c r="BJ32" s="12" t="str">
        <f aca="false">IF(COUNTIF(usda_kmp,$E32),"U", IF(COUNTIF(knap_kmp,$E32),"K", IF(COUNTIF(npass_kmp,$E32),"NP", IF(COUNTIF(map_kmp,$E32),"M", IF(COUNTIF(imppat_kmp,$E32),"I", IF(COUNTIF(duke_kmp,$E32),"D", IF(COUNTIF(nap_kmp,$E32),"NA", IF(COUNTIF(var_kmp,$E32),"V",""))))))))</f>
        <v/>
      </c>
      <c r="BK32" s="14" t="str">
        <f aca="false">IF(COUNTIF(out_kmp,E32),"X","")</f>
        <v>X</v>
      </c>
      <c r="BL32" s="12" t="str">
        <f aca="false">IF(COUNTIF(knap_rel_kmp,$E32),"K", IF(COUNTIF(npass_rel_kmp,$E32),"NP", IF(COUNTIF(imppat_rel_kmp,$E32),"I", IF(COUNTIF(duke_kmp,$E32),"D", IF(COUNTIF(nap_rel_kmp,$E32),"NA", IF(COUNTIF(var_rel_kmp,$E32),"V",""))))))</f>
        <v/>
      </c>
      <c r="BM32" s="13" t="str">
        <f aca="false">IF(AND(BJ32&lt;&gt;"",BK32="x"),"lit-kegg", IF(AND(BL32&lt;&gt;"",BK32="x"),"rel-kegg", IF(BJ32&lt;&gt;"","lit", IF(BL32&lt;&gt;"","rel", IF(BK32="x","kegg","--")))))</f>
        <v>kegg</v>
      </c>
      <c r="BN32" s="15"/>
      <c r="BO32" s="12" t="str">
        <f aca="false">IF(COUNTIF(usda_lu2,$E32),"U", IF(COUNTIF(knap_lu2,$E32),"K", IF(COUNTIF(npass_lu2,$E32),"NP", IF(COUNTIF(map_lu2,$E32),"M", IF(COUNTIF(imppat_lu2,$E32),"I", IF(COUNTIF(duke_lu2,$E32),"D", IF(COUNTIF(nap_lu2,$E32),"NA", IF(COUNTIF(var_lu2,$E32),"V",""))))))))</f>
        <v/>
      </c>
      <c r="BP32" s="14" t="str">
        <f aca="false">IF(COUNTIF(out_lu2,E32),"X","")</f>
        <v/>
      </c>
      <c r="BQ32" s="12" t="str">
        <f aca="false">IF(COUNTIF(knap_rel_lu2,$E32),"K", IF(COUNTIF(npass_rel_lu2,$E32),"NP", IF(COUNTIF(imppat_lu2,$E32),"I", IF(COUNTIF(impaat_rel_lu2,$E32),"I", IF(COUNTIF(duke_rel_lu2,$E32),"D", IF(COUNTIF(nap_rel_lu2,$E32),"NA", IF(COUNTIF(var_rel_lu2,$E32),"V",""))))) ))</f>
        <v/>
      </c>
      <c r="BR32" s="13" t="str">
        <f aca="false">IF(AND(BO32&lt;&gt;"",BP32="x"),"lit-kegg", IF(AND(BQ32&lt;&gt;"",BP32="x"),"rel-kegg", IF(BO32&lt;&gt;"","lit", IF(BQ32&lt;&gt;"","rel", IF(BP32="x","kegg","--")))))</f>
        <v>--</v>
      </c>
      <c r="BS32" s="15"/>
      <c r="BT32" s="12" t="str">
        <f aca="false">IF(COUNTIF(usda_myc,$E32),"U", IF(COUNTIF(knap_myc,$E32),"K", IF(COUNTIF(npass_myc,$E32),"NP", IF(COUNTIF(map_myc,$E32),"M", IF(COUNTIF(imppat_myc,$E32),"I", IF(COUNTIF(nap_myc,$E32),"NA", IF(COUNTIF(duke_myc,$E32),"D", IF(COUNTIF(var_myc,$E32),"V",""))))))))</f>
        <v/>
      </c>
      <c r="BU32" s="14" t="str">
        <f aca="false">IF(COUNTIF(out_myc,E32),"X","")</f>
        <v/>
      </c>
      <c r="BV32" s="12" t="str">
        <f aca="false">IF(COUNTIF(npass_rel_myc,$E32),"NP", IF(COUNTIF(imppat_rel_myc,$E32),"I", IF(COUNTIF(nap_rel_myc,$E32),"NA", IF(COUNTIF(var_rel_myc,$E32),"V",""))))</f>
        <v/>
      </c>
      <c r="BW32" s="13" t="str">
        <f aca="false">IF(AND(BT32&lt;&gt;"",BU32="x"),"lit-kegg", IF(AND(BV32&lt;&gt;"",BU32="x"),"rel-kegg", IF(BT32&lt;&gt;"","lit", IF(BV32&lt;&gt;"","rel", IF(BU32="x","kegg","--")))))</f>
        <v>--</v>
      </c>
      <c r="BX32" s="15"/>
      <c r="BY32" s="12" t="str">
        <f aca="false">IF(COUNTIF(usda_nar,$E32),"U", IF(COUNTIF(knap_nar,$E32),"K", IF(COUNTIF(npass_nar,$E32),"NP", IF(COUNTIF(imppat_nar,$E32),"I", IF(COUNTIF(duke_nar,$E32),"D", IF(COUNTIF(nap_nar,$E32),"NA", IF(COUNTIF(var_nar,$E32),"V", "")))))))</f>
        <v/>
      </c>
      <c r="BZ32" s="14" t="str">
        <f aca="false">IF(COUNTIF(out_nar,E32),"X","")</f>
        <v>X</v>
      </c>
      <c r="CA32" s="16" t="str">
        <f aca="false">IF(COUNTIF(knap_rel_nar,$E32),"K", IF(COUNTIF(npass_rel_nar,$E32),"NP", IF(COUNTIF(imppat_rel_nar,$E32),"I", IF(COUNTIF(duke_rel_nar,$E32),"D", IF(COUNTIF(nap_rel_nar,$E32),"NA", IF(COUNTIF(var_rel_nar,$E32),"V",""))))))</f>
        <v/>
      </c>
      <c r="CB32" s="13" t="str">
        <f aca="false">IF(AND(BY32&lt;&gt;"",BZ32="x"),"lit-kegg", IF(AND(CA32&lt;&gt;"",BZ32="x"),"rel-kegg", IF(BY32&lt;&gt;"","lit", IF(CA32&lt;&gt;"","rel", IF(BZ32="x","kegg","--")))))</f>
        <v>kegg</v>
      </c>
      <c r="CC32" s="15"/>
      <c r="CD32" s="17" t="str">
        <f aca="false">IF(COUNTIF(usda_que,$E32),"U", IF(COUNTIF(knap_que,$E32),"K", IF(COUNTIF(npass_que,$E32),"NP", IF(COUNTIF(map_que,$E32),"M", IF(COUNTIF(imppat_que,$E32),"I", IF(COUNTIF(duke_que,$E32),"D", IF(COUNTIF(nap_que,$E32),"NA", IF(COUNTIF(var_que,$E32),"V",""))))) )))</f>
        <v/>
      </c>
      <c r="CE32" s="14" t="str">
        <f aca="false">IF(COUNTIF(out_que,E32),"X","")</f>
        <v>X</v>
      </c>
      <c r="CF32" s="12" t="str">
        <f aca="false">IF(COUNTIF(knap_rel_que,$E32),"K", IF(COUNTIF(npass_rel_que,$E32),"NP", IF(COUNTIF(imppat_rel_que,$E32),"I", IF(COUNTIF(duke_rel_que,$E32),"D", IF(COUNTIF(nap_rel_que,$E32),"NP", IF(COUNTIF(var_rel_que,$E32),"V",""))))) )</f>
        <v/>
      </c>
      <c r="CG32" s="13" t="str">
        <f aca="false">IF(AND(CD32&lt;&gt;"",CE32="x"),"lit-kegg", IF(AND(CF32&lt;&gt;"",CE32="x"),"rel-kegg", IF(CD32&lt;&gt;"","lit", IF(CF32&lt;&gt;"","rel", IF(CE32="x","kegg","--")))))</f>
        <v>kegg</v>
      </c>
      <c r="CH32" s="15"/>
      <c r="CI32" s="18"/>
      <c r="CJ32" s="10"/>
      <c r="CK32" s="10"/>
      <c r="CL32" s="10"/>
      <c r="CM32" s="10"/>
      <c r="CN32" s="10"/>
      <c r="CO32" s="10"/>
    </row>
    <row r="33" customFormat="false" ht="15.75" hidden="false" customHeight="true" outlineLevel="0" collapsed="false">
      <c r="A33" s="9" t="n">
        <v>54</v>
      </c>
      <c r="B33" s="10" t="s">
        <v>83</v>
      </c>
      <c r="C33" s="10" t="s">
        <v>148</v>
      </c>
      <c r="D33" s="10" t="s">
        <v>158</v>
      </c>
      <c r="E33" s="11" t="s">
        <v>159</v>
      </c>
      <c r="F33" s="12" t="str">
        <f aca="false">IF(COUNTIF(usda_agi,$E33),"U", IF(COUNTIF(knap_agi,$E33),"K", IF(COUNTIF(npass_agi,$E33),"NP", IF(COUNTIF(map_agi,$E33),"M", IF(COUNTIF(imppat_agi,$E33),"I", IF(COUNTIF(duke_agi,$E33),"D", IF(COUNTIF(nap_agi,$E33),"NA", IF(COUNTIF(var_agi,$E33),"V", ""))))))) )</f>
        <v>V</v>
      </c>
      <c r="G33" s="12" t="str">
        <f aca="false">IF(COUNTIF(out_agi,E33),"X","")</f>
        <v/>
      </c>
      <c r="H33" s="12" t="str">
        <f aca="false">IF(COUNTIF(knap_rel_agi,$E33),"K", IF(COUNTIF(duke_rel_agi,$E33),"D", IF(COUNTIF(nap_rel_agi,$E33),"NA", IF(COUNTIF(var_rel_agi,$E33),"V",""))))</f>
        <v>NA</v>
      </c>
      <c r="I33" s="13" t="str">
        <f aca="false">IF(AND(F33&lt;&gt;"",G33="x"),"lit-kegg", IF(AND(H33&lt;&gt;"",G33="x"),"rel-kegg", IF(F33&lt;&gt;"","lit", IF(H33&lt;&gt;"","rel", IF(G33="x","kegg","--")))))</f>
        <v>lit</v>
      </c>
      <c r="J33" s="12" t="str">
        <f aca="false">IF(COUNTIF(npass_bun,$E33),"NP", IF(COUNTIF(nap_bun,$E33),"NA", IF(COUNTIF(var_bun,$E33),"V","")))</f>
        <v/>
      </c>
      <c r="K33" s="14" t="str">
        <f aca="false">IF(COUNTIF(out_bun,E33),"X","")</f>
        <v>X</v>
      </c>
      <c r="L33" s="12" t="str">
        <f aca="false">IF(COUNTIF(nap_rel_bun,$E33),"NA", IF(COUNTIF(var_rel_bun,$E33),"V",""))</f>
        <v/>
      </c>
      <c r="M33" s="13" t="str">
        <f aca="false">IF(AND(J33&lt;&gt;"",K33="x"),"lit-kegg", IF(AND(L33&lt;&gt;"",K33="x"),"rel-kegg", IF(J33&lt;&gt;"","lit", IF(L33&lt;&gt;"","rel", IF(K33="x","kegg","--")))))</f>
        <v>kegg</v>
      </c>
      <c r="N33" s="12" t="str">
        <f aca="false">IF(COUNTIF(usda_kxn,$E33),"U", IF(COUNTIF(knap_kxn,$E33),"K", IF(COUNTIF(npass_kxn,$E33),"NP", IF(COUNTIF(map_kxn,$E33),"M", IF(COUNTIF(duke_kxn,$E33),"D", IF(COUNTIF(nap_kxn,$E33),"NA", IF(COUNTIF(var_kxn,$E33),"V","")))))))</f>
        <v>V</v>
      </c>
      <c r="O33" s="14" t="str">
        <f aca="false">IF(COUNTIF(out_kxn,E33),"X","")</f>
        <v/>
      </c>
      <c r="P33" s="12" t="str">
        <f aca="false">IF(COUNTIF(knap_rel_kxn,$E33),"K", IF(COUNTIF(npass_rel_kxn,$E33),"NP", IF(COUNTIF(duke_rel_kxn,$E33),"D", IF(COUNTIF(nap_rel_kxn,$E33),"NA", IF(COUNTIF(var_rel_kxn,$E33),"V","")))))</f>
        <v/>
      </c>
      <c r="Q33" s="13" t="str">
        <f aca="false">IF(AND(N33&lt;&gt;"",O33="x"),"lit-kegg", IF(AND(P33&lt;&gt;"",O33="x"),"rel-kegg", IF(N33&lt;&gt;"","lit", IF(P33&lt;&gt;"","rel", IF(O33="x","kegg","--")))))</f>
        <v>lit</v>
      </c>
      <c r="R33" s="12" t="str">
        <f aca="false">IF(COUNTIF(usda_hwb,$E33),"U", IF(COUNTIF(knap_hwb,$E33),"K", IF(COUNTIF(npass_hwb,$E33),"NP", IF(COUNTIF(map_hwb,$E33),"M", IF(COUNTIF(imppat_hwb,$E33),"I", IF(COUNTIF(duke_hwb,$E33),"D", IF(COUNTIF(nap_hwb,$E33),"NA", IF(COUNTIF(var_hwb,$E33),"V",""))))) )))</f>
        <v/>
      </c>
      <c r="S33" s="14" t="str">
        <f aca="false">IF(COUNTIF(out_hwb,E33),"X","")</f>
        <v/>
      </c>
      <c r="T33" s="14" t="str">
        <f aca="false">IF(COUNTIF(knap_rel_hwb,$E33),"K", IF(COUNTIF(npass_rel_hwb,$E33),"NP", IF(COUNTIF(map_rel_hwb,$E33),"M", IF(COUNTIF(imppat_rel_hwb,$E33),"I", IF(COUNTIF(duke_rel_hwb,$E33),"D", IF(COUNTIF(nap_rel_hwb,$E33),"NA", IF(COUNTIF(var_rel_hwb,$E33),"V",""))))) ))</f>
        <v/>
      </c>
      <c r="U33" s="13" t="str">
        <f aca="false">IF(AND(R33&lt;&gt;"",S33="x"),"lit-kegg", IF(AND(T33&lt;&gt;"",S33="x"),"rel-kegg", IF(R33&lt;&gt;"","lit", IF(T33&lt;&gt;"","rel", IF(S33="x","kegg","--")))))</f>
        <v>--</v>
      </c>
      <c r="V33" s="12" t="str">
        <f aca="false">IF(COUNTIF(usda_ec,$E33),"U", IF(COUNTIF(knap_ec,$E33),"K", IF(COUNTIF(npass_ec,$E33),"NP", IF(COUNTIF(map_ec,$E33),"M", IF(COUNTIF(imppat_ec,$E33),"I", IF(COUNTIF(duke_ec,$E33),"D", IF(COUNTIF(nap_ec,$E33),"NA", IF(COUNTIF(var_ec,$E33),"V",""))))))))</f>
        <v/>
      </c>
      <c r="W33" s="14" t="str">
        <f aca="false">IF(COUNTIF(out_ec,E33),"X","")</f>
        <v/>
      </c>
      <c r="X33" s="14" t="str">
        <f aca="false">IF(COUNTIF(usda_rel_ec,$E33),"U", IF(COUNTIF(knap_rel_ec,$E33),"K", IF(COUNTIF(npass_rel_ec,$E33),"NP", IF(COUNTIF(map_rel_ec,$E33),"M", IF(COUNTIF(imppat_rel_ec,$E33),"I", IF(COUNTIF(nap_rel_ec,$E33),"NA", IF(COUNTIF(var_rel_ec,$E33),"V","")))))))</f>
        <v/>
      </c>
      <c r="Y33" s="13" t="str">
        <f aca="false">IF(AND(V33&lt;&gt;"",W33="x"),"lit-kegg", IF(AND(X33&lt;&gt;"",W33="x"),"rel-kegg", IF(V33&lt;&gt;"","lit", IF(X33&lt;&gt;"","rel", IF(W33="x","kegg","--")))))</f>
        <v>--</v>
      </c>
      <c r="Z33" s="12" t="str">
        <f aca="false">IF(COUNTIF(usda_ecg,$E33),"U", IF(COUNTIF(npass_ecg,$E33),"NP", IF(COUNTIF(map_ecg,$E33),"M", IF(COUNTIF(imppat_ecg,$E33),"I", IF(COUNTIF(duke_ecg,$E33),"D", IF(COUNTIF(var_ecg,$E33),"V",""))))))</f>
        <v/>
      </c>
      <c r="AA33" s="12"/>
      <c r="AB33" s="15"/>
      <c r="AC33" s="12" t="str">
        <f aca="false">IF(COUNTIF(usda_egt,$E33),"U", IF(COUNTIF(map_egt,$E33),"M", IF(COUNTIF(duke_egt,$E33),"D", IF(COUNTIF(nap_egt,$E33),"NA", IF(COUNTIF(var_egt,$E33),"V","")))))</f>
        <v/>
      </c>
      <c r="AD33" s="14" t="str">
        <f aca="false">IF(COUNTIF(out_egt,E33),"X","")</f>
        <v/>
      </c>
      <c r="AE33" s="14" t="str">
        <f aca="false">IF(COUNTIF(usda_rel_egt,$E33),"U", IF(COUNTIF(knap_rel_egt,$E33),"K", IF(COUNTIF(npass_rel_egt,$E33),"NP", IF(COUNTIF(map_rel_egt,$E33),"M", IF(COUNTIF(var_rel_egt,$E33),"V","")))) )</f>
        <v/>
      </c>
      <c r="AF33" s="13" t="str">
        <f aca="false">IF(AND(AC33&lt;&gt;"",AD33="x"),"lit-kegg", IF(AND(AE33&lt;&gt;"",AD33="x"),"rel-kegg", IF(AC33&lt;&gt;"","lit", IF(AE33&lt;&gt;"","rel", IF(AD33="x","kegg","--")))))</f>
        <v>--</v>
      </c>
      <c r="AG33" s="15"/>
      <c r="AH33" s="12" t="str">
        <f aca="false">IF(COUNTIF(usda_egcg,$E33),"U", IF(COUNTIF(knap_egcg,$E33),"K", IF(COUNTIF(npass_egcg,$E33),"NP", IF(COUNTIF(map_egcg,$E33),"M", IF(COUNTIF(var_ecg,$E33),"V","")))))</f>
        <v/>
      </c>
      <c r="AI33" s="12"/>
      <c r="AJ33" s="15"/>
      <c r="AK33" s="12" t="str">
        <f aca="false">IF(COUNTIF(npass_erc,$E33),"NP", IF(COUNTIF(nap_erc,$E33),"NA", IF(COUNTIF(var_erc,$E33),"V","")))</f>
        <v/>
      </c>
      <c r="AL33" s="14"/>
      <c r="AM33" s="14" t="str">
        <f aca="false">IF(COUNTIF(nap_rel_erc,$E33),"NA", IF(COUNTIF(var_rel_erc,$E33),"V",""))</f>
        <v/>
      </c>
      <c r="AN33" s="13" t="str">
        <f aca="false">IF(AND(AK33&lt;&gt;"",AL33="x"),"lit-kegg", IF(AND(AM33&lt;&gt;"",AL33="x"),"rel-kegg", IF(AK33&lt;&gt;"","lit", IF(AM33&lt;&gt;"","rel", IF(AL33="x","kegg","--")))))</f>
        <v>--</v>
      </c>
      <c r="AO33" s="15"/>
      <c r="AP33" s="12" t="str">
        <f aca="false">IF(COUNTIF(npass_erd,$E33),"NP", IF(COUNTIF(nap_erd,$E33),"NA", IF(COUNTIF(var_erd,$E33),"V","")))</f>
        <v/>
      </c>
      <c r="AQ33" s="14" t="str">
        <f aca="false">IF(COUNTIF(out_erd,E33),"X","")</f>
        <v>X</v>
      </c>
      <c r="AR33" s="14" t="str">
        <f aca="false">IF(COUNTIF(map_rel_erd,$E33),"M", IF(COUNTIF(nap_rel_erd,$E33),"NA", IF(COUNTIF(var_rel_erd,$E33),"V","")))</f>
        <v/>
      </c>
      <c r="AS33" s="13" t="str">
        <f aca="false">IF(AND(AP33&lt;&gt;"",AQ33="x"),"lit-kegg", IF(AND(AR33&lt;&gt;"",AQ33="x"),"rel-kegg", IF(AP33&lt;&gt;"","lit", IF(AR33&lt;&gt;"","rel", IF(AQ33="x","kegg","--")))))</f>
        <v>kegg</v>
      </c>
      <c r="AT33" s="15"/>
      <c r="AU33" s="12" t="str">
        <f aca="false">IF(COUNTIF(knap_gc,$E33),"K", IF(COUNTIF(npass_gc,$E33),"NP", IF(COUNTIF(imppat_gc,$E33),"I", IF(COUNTIF(duke_gc,$E33),"D", IF(COUNTIF(nap_gc,$E33),"NA", IF(COUNTIF(var_gc,$E33),"V",""))))) )</f>
        <v/>
      </c>
      <c r="AV33" s="14" t="str">
        <f aca="false">IF(COUNTIF(out_gc,E33),"X","")</f>
        <v/>
      </c>
      <c r="AW33" s="14" t="str">
        <f aca="false">IF(COUNTIF(knap_rel_gc,$E33),"K", IF(COUNTIF(nap_rel_gc,$E33),"NA", IF(COUNTIF(var_rel_gc,$E33),"V","")))</f>
        <v/>
      </c>
      <c r="AX33" s="13" t="str">
        <f aca="false">IF(AND(AU33&lt;&gt;"",AV33="x"),"lit-kegg", IF(AND(AW33&lt;&gt;"",AV33="x"),"rel-kegg", IF(AU33&lt;&gt;"","lit", IF(AW33&lt;&gt;"","rel", IF(AV33="x","kegg","--")))))</f>
        <v>--</v>
      </c>
      <c r="AY33" s="15"/>
      <c r="AZ33" s="12" t="str">
        <f aca="false">IF(COUNTIF(knap_gen,$E33),"K", IF(COUNTIF(npass_gen,$E33),"NP", IF(COUNTIF(imppat_gen,$E33),"I", IF(COUNTIF(duke_gen,$E33),"D", IF(COUNTIF(nap_gen,$E33),"NA", IF(COUNTIF(var_gen,$E33),"V",""))))))</f>
        <v/>
      </c>
      <c r="BA33" s="14" t="str">
        <f aca="false">IF(COUNTIF(out_gen,E33),"X","")</f>
        <v/>
      </c>
      <c r="BB33" s="14" t="str">
        <f aca="false">IF(COUNTIF(knap_rel_gen,$E33),"K", IF(COUNTIF(imppat_rel_gen,$E33),"I", IF(COUNTIF(duke_rel_gen,$E33),"D", IF(COUNTIF(nap_rel_gen,$E33),"NA", IF(COUNTIF(var_rel_gen,$E33),"V","")))))</f>
        <v/>
      </c>
      <c r="BC33" s="13" t="str">
        <f aca="false">IF(AND(AZ33&lt;&gt;"",BA33="x"),"lit-kegg", IF(AND(BB33&lt;&gt;"",BA33="x"),"rel-kegg", IF(AZ33&lt;&gt;"","lit", IF(BB33&lt;&gt;"","rel", IF(BA33="x","kegg","--")))))</f>
        <v>--</v>
      </c>
      <c r="BD33" s="15"/>
      <c r="BE33" s="12" t="str">
        <f aca="false">IF(COUNTIF(knap_hcc,$E33),"K", IF(COUNTIF(npass_hcc,$E33),"NP", IF(COUNTIF(duke_hcc,$E33),"D", IF(COUNTIF(var_hcc,$E33),"V", ""))))</f>
        <v/>
      </c>
      <c r="BF33" s="14" t="str">
        <f aca="false">IF(COUNTIF(hcc_out,E33),"X","")</f>
        <v>X</v>
      </c>
      <c r="BG33" s="14" t="str">
        <f aca="false">IF(COUNTIF(var_rel_hcc,$E33),"V","")</f>
        <v/>
      </c>
      <c r="BH33" s="13" t="str">
        <f aca="false">IF(AND(BE33&lt;&gt;"",BF33="x"),"lit-kegg", IF(AND(BG33&lt;&gt;"",BF33="x"),"rel-kegg", IF(BE33&lt;&gt;"","lit", IF(BG33&lt;&gt;"","rel", IF(BF33="x","kegg","--")))))</f>
        <v>kegg</v>
      </c>
      <c r="BI33" s="15"/>
      <c r="BJ33" s="12" t="str">
        <f aca="false">IF(COUNTIF(usda_kmp,$E33),"U", IF(COUNTIF(knap_kmp,$E33),"K", IF(COUNTIF(npass_kmp,$E33),"NP", IF(COUNTIF(map_kmp,$E33),"M", IF(COUNTIF(imppat_kmp,$E33),"I", IF(COUNTIF(duke_kmp,$E33),"D", IF(COUNTIF(nap_kmp,$E33),"NA", IF(COUNTIF(var_kmp,$E33),"V",""))))))))</f>
        <v>D</v>
      </c>
      <c r="BK33" s="14" t="str">
        <f aca="false">IF(COUNTIF(out_kmp,E33),"X","")</f>
        <v>X</v>
      </c>
      <c r="BL33" s="12" t="str">
        <f aca="false">IF(COUNTIF(knap_rel_kmp,$E33),"K", IF(COUNTIF(npass_rel_kmp,$E33),"NP", IF(COUNTIF(imppat_rel_kmp,$E33),"I", IF(COUNTIF(duke_kmp,$E33),"D", IF(COUNTIF(nap_rel_kmp,$E33),"NA", IF(COUNTIF(var_rel_kmp,$E33),"V",""))))))</f>
        <v>D</v>
      </c>
      <c r="BM33" s="13" t="str">
        <f aca="false">IF(AND(BJ33&lt;&gt;"",BK33="x"),"lit-kegg", IF(AND(BL33&lt;&gt;"",BK33="x"),"rel-kegg", IF(BJ33&lt;&gt;"","lit", IF(BL33&lt;&gt;"","rel", IF(BK33="x","kegg","--")))))</f>
        <v>lit-kegg</v>
      </c>
      <c r="BN33" s="15"/>
      <c r="BO33" s="12" t="str">
        <f aca="false">IF(COUNTIF(usda_lu2,$E33),"U", IF(COUNTIF(knap_lu2,$E33),"K", IF(COUNTIF(npass_lu2,$E33),"NP", IF(COUNTIF(map_lu2,$E33),"M", IF(COUNTIF(imppat_lu2,$E33),"I", IF(COUNTIF(duke_lu2,$E33),"D", IF(COUNTIF(nap_lu2,$E33),"NA", IF(COUNTIF(var_lu2,$E33),"V",""))))))))</f>
        <v>V</v>
      </c>
      <c r="BP33" s="14" t="str">
        <f aca="false">IF(COUNTIF(out_lu2,E33),"X","")</f>
        <v/>
      </c>
      <c r="BQ33" s="12" t="str">
        <f aca="false">IF(COUNTIF(knap_rel_lu2,$E33),"K", IF(COUNTIF(npass_rel_lu2,$E33),"NP", IF(COUNTIF(imppat_lu2,$E33),"I", IF(COUNTIF(impaat_rel_lu2,$E33),"I", IF(COUNTIF(duke_rel_lu2,$E33),"D", IF(COUNTIF(nap_rel_lu2,$E33),"NA", IF(COUNTIF(var_rel_lu2,$E33),"V",""))))) ))</f>
        <v/>
      </c>
      <c r="BR33" s="13" t="str">
        <f aca="false">IF(AND(BO33&lt;&gt;"",BP33="x"),"lit-kegg", IF(AND(BQ33&lt;&gt;"",BP33="x"),"rel-kegg", IF(BO33&lt;&gt;"","lit", IF(BQ33&lt;&gt;"","rel", IF(BP33="x","kegg","--")))))</f>
        <v>lit</v>
      </c>
      <c r="BS33" s="15"/>
      <c r="BT33" s="12" t="str">
        <f aca="false">IF(COUNTIF(usda_myc,$E33),"U", IF(COUNTIF(knap_myc,$E33),"K", IF(COUNTIF(npass_myc,$E33),"NP", IF(COUNTIF(map_myc,$E33),"M", IF(COUNTIF(imppat_myc,$E33),"I", IF(COUNTIF(nap_myc,$E33),"NA", IF(COUNTIF(duke_myc,$E33),"D", IF(COUNTIF(var_myc,$E33),"V",""))))))))</f>
        <v/>
      </c>
      <c r="BU33" s="14" t="str">
        <f aca="false">IF(COUNTIF(out_myc,E33),"X","")</f>
        <v/>
      </c>
      <c r="BV33" s="12" t="str">
        <f aca="false">IF(COUNTIF(npass_rel_myc,$E33),"NP", IF(COUNTIF(imppat_rel_myc,$E33),"I", IF(COUNTIF(nap_rel_myc,$E33),"NA", IF(COUNTIF(var_rel_myc,$E33),"V",""))))</f>
        <v/>
      </c>
      <c r="BW33" s="13" t="str">
        <f aca="false">IF(AND(BT33&lt;&gt;"",BU33="x"),"lit-kegg", IF(AND(BV33&lt;&gt;"",BU33="x"),"rel-kegg", IF(BT33&lt;&gt;"","lit", IF(BV33&lt;&gt;"","rel", IF(BU33="x","kegg","--")))))</f>
        <v>--</v>
      </c>
      <c r="BX33" s="15"/>
      <c r="BY33" s="12" t="str">
        <f aca="false">IF(COUNTIF(usda_nar,$E33),"U", IF(COUNTIF(knap_nar,$E33),"K", IF(COUNTIF(npass_nar,$E33),"NP", IF(COUNTIF(imppat_nar,$E33),"I", IF(COUNTIF(duke_nar,$E33),"D", IF(COUNTIF(nap_nar,$E33),"NA", IF(COUNTIF(var_nar,$E33),"V", "")))))))</f>
        <v/>
      </c>
      <c r="BZ33" s="14" t="str">
        <f aca="false">IF(COUNTIF(out_nar,E33),"X","")</f>
        <v>X</v>
      </c>
      <c r="CA33" s="16" t="str">
        <f aca="false">IF(COUNTIF(knap_rel_nar,$E33),"K", IF(COUNTIF(npass_rel_nar,$E33),"NP", IF(COUNTIF(imppat_rel_nar,$E33),"I", IF(COUNTIF(duke_rel_nar,$E33),"D", IF(COUNTIF(nap_rel_nar,$E33),"NA", IF(COUNTIF(var_rel_nar,$E33),"V",""))))))</f>
        <v/>
      </c>
      <c r="CB33" s="13" t="str">
        <f aca="false">IF(AND(BY33&lt;&gt;"",BZ33="x"),"lit-kegg", IF(AND(CA33&lt;&gt;"",BZ33="x"),"rel-kegg", IF(BY33&lt;&gt;"","lit", IF(CA33&lt;&gt;"","rel", IF(BZ33="x","kegg","--")))))</f>
        <v>kegg</v>
      </c>
      <c r="CC33" s="15"/>
      <c r="CD33" s="17" t="str">
        <f aca="false">IF(COUNTIF(usda_que,$E33),"U", IF(COUNTIF(knap_que,$E33),"K", IF(COUNTIF(npass_que,$E33),"NP", IF(COUNTIF(map_que,$E33),"M", IF(COUNTIF(imppat_que,$E33),"I", IF(COUNTIF(duke_que,$E33),"D", IF(COUNTIF(nap_que,$E33),"NA", IF(COUNTIF(var_que,$E33),"V",""))))) )))</f>
        <v>D</v>
      </c>
      <c r="CE33" s="14" t="str">
        <f aca="false">IF(COUNTIF(out_que,E33),"X","")</f>
        <v>X</v>
      </c>
      <c r="CF33" s="12" t="str">
        <f aca="false">IF(COUNTIF(knap_rel_que,$E33),"K", IF(COUNTIF(npass_rel_que,$E33),"NP", IF(COUNTIF(imppat_rel_que,$E33),"I", IF(COUNTIF(duke_rel_que,$E33),"D", IF(COUNTIF(nap_rel_que,$E33),"NP", IF(COUNTIF(var_rel_que,$E33),"V",""))))) )</f>
        <v/>
      </c>
      <c r="CG33" s="13" t="str">
        <f aca="false">IF(AND(CD33&lt;&gt;"",CE33="x"),"lit-kegg", IF(AND(CF33&lt;&gt;"",CE33="x"),"rel-kegg", IF(CD33&lt;&gt;"","lit", IF(CF33&lt;&gt;"","rel", IF(CE33="x","kegg","--")))))</f>
        <v>lit-kegg</v>
      </c>
      <c r="CH33" s="15"/>
      <c r="CI33" s="18"/>
      <c r="CJ33" s="10"/>
      <c r="CK33" s="10" t="s">
        <v>151</v>
      </c>
      <c r="CL33" s="10"/>
      <c r="CM33" s="10"/>
      <c r="CN33" s="10"/>
      <c r="CO33" s="10"/>
    </row>
    <row r="34" customFormat="false" ht="15.75" hidden="false" customHeight="true" outlineLevel="0" collapsed="false">
      <c r="A34" s="9" t="n">
        <v>138</v>
      </c>
      <c r="B34" s="10" t="s">
        <v>134</v>
      </c>
      <c r="C34" s="10"/>
      <c r="D34" s="10" t="s">
        <v>160</v>
      </c>
      <c r="E34" s="11" t="s">
        <v>161</v>
      </c>
      <c r="F34" s="12" t="str">
        <f aca="false">IF(COUNTIF(usda_agi,$E34),"U", IF(COUNTIF(knap_agi,$E34),"K", IF(COUNTIF(npass_agi,$E34),"NP", IF(COUNTIF(map_agi,$E34),"M", IF(COUNTIF(imppat_agi,$E34),"I", IF(COUNTIF(duke_agi,$E34),"D", IF(COUNTIF(nap_agi,$E34),"NA", IF(COUNTIF(var_agi,$E34),"V", ""))))))) )</f>
        <v/>
      </c>
      <c r="G34" s="12" t="str">
        <f aca="false">IF(COUNTIF(out_agi,E34),"X","")</f>
        <v/>
      </c>
      <c r="H34" s="12" t="str">
        <f aca="false">IF(COUNTIF(knap_rel_agi,$E34),"K", IF(COUNTIF(duke_rel_agi,$E34),"D", IF(COUNTIF(nap_rel_agi,$E34),"NA", IF(COUNTIF(var_rel_agi,$E34),"V",""))))</f>
        <v/>
      </c>
      <c r="I34" s="13" t="str">
        <f aca="false">IF(AND(F34&lt;&gt;"",G34="x"),"lit-kegg", IF(AND(H34&lt;&gt;"",G34="x"),"rel-kegg", IF(F34&lt;&gt;"","lit", IF(H34&lt;&gt;"","rel", IF(G34="x","kegg","--")))))</f>
        <v>--</v>
      </c>
      <c r="J34" s="12" t="str">
        <f aca="false">IF(COUNTIF(npass_bun,$E34),"NP", IF(COUNTIF(nap_bun,$E34),"NA", IF(COUNTIF(var_bun,$E34),"V","")))</f>
        <v/>
      </c>
      <c r="K34" s="14" t="str">
        <f aca="false">IF(COUNTIF(out_bun,E34),"X","")</f>
        <v/>
      </c>
      <c r="L34" s="12" t="str">
        <f aca="false">IF(COUNTIF(nap_rel_bun,$E34),"NA", IF(COUNTIF(var_rel_bun,$E34),"V",""))</f>
        <v/>
      </c>
      <c r="M34" s="13" t="str">
        <f aca="false">IF(AND(J34&lt;&gt;"",K34="x"),"lit-kegg", IF(AND(L34&lt;&gt;"",K34="x"),"rel-kegg", IF(J34&lt;&gt;"","lit", IF(L34&lt;&gt;"","rel", IF(K34="x","kegg","--")))))</f>
        <v>--</v>
      </c>
      <c r="N34" s="12" t="str">
        <f aca="false">IF(COUNTIF(usda_kxn,$E34),"U", IF(COUNTIF(knap_kxn,$E34),"K", IF(COUNTIF(npass_kxn,$E34),"NP", IF(COUNTIF(map_kxn,$E34),"M", IF(COUNTIF(duke_kxn,$E34),"D", IF(COUNTIF(nap_kxn,$E34),"NA", IF(COUNTIF(var_kxn,$E34),"V","")))))))</f>
        <v/>
      </c>
      <c r="O34" s="14" t="str">
        <f aca="false">IF(COUNTIF(out_kxn,E34),"X","")</f>
        <v/>
      </c>
      <c r="P34" s="12" t="str">
        <f aca="false">IF(COUNTIF(knap_rel_kxn,$E34),"K", IF(COUNTIF(npass_rel_kxn,$E34),"NP", IF(COUNTIF(duke_rel_kxn,$E34),"D", IF(COUNTIF(nap_rel_kxn,$E34),"NA", IF(COUNTIF(var_rel_kxn,$E34),"V","")))))</f>
        <v/>
      </c>
      <c r="Q34" s="13" t="str">
        <f aca="false">IF(AND(N34&lt;&gt;"",O34="x"),"lit-kegg", IF(AND(P34&lt;&gt;"",O34="x"),"rel-kegg", IF(N34&lt;&gt;"","lit", IF(P34&lt;&gt;"","rel", IF(O34="x","kegg","--")))))</f>
        <v>--</v>
      </c>
      <c r="R34" s="12" t="str">
        <f aca="false">IF(COUNTIF(usda_hwb,$E34),"U", IF(COUNTIF(knap_hwb,$E34),"K", IF(COUNTIF(npass_hwb,$E34),"NP", IF(COUNTIF(map_hwb,$E34),"M", IF(COUNTIF(imppat_hwb,$E34),"I", IF(COUNTIF(duke_hwb,$E34),"D", IF(COUNTIF(nap_hwb,$E34),"NA", IF(COUNTIF(var_hwb,$E34),"V",""))))) )))</f>
        <v/>
      </c>
      <c r="S34" s="14" t="str">
        <f aca="false">IF(COUNTIF(out_hwb,E34),"X","")</f>
        <v/>
      </c>
      <c r="T34" s="14" t="str">
        <f aca="false">IF(COUNTIF(knap_rel_hwb,$E34),"K", IF(COUNTIF(npass_rel_hwb,$E34),"NP", IF(COUNTIF(map_rel_hwb,$E34),"M", IF(COUNTIF(imppat_rel_hwb,$E34),"I", IF(COUNTIF(duke_rel_hwb,$E34),"D", IF(COUNTIF(nap_rel_hwb,$E34),"NA", IF(COUNTIF(var_rel_hwb,$E34),"V",""))))) ))</f>
        <v/>
      </c>
      <c r="U34" s="13" t="str">
        <f aca="false">IF(AND(R34&lt;&gt;"",S34="x"),"lit-kegg", IF(AND(T34&lt;&gt;"",S34="x"),"rel-kegg", IF(R34&lt;&gt;"","lit", IF(T34&lt;&gt;"","rel", IF(S34="x","kegg","--")))))</f>
        <v>--</v>
      </c>
      <c r="V34" s="12" t="str">
        <f aca="false">IF(COUNTIF(usda_ec,$E34),"U", IF(COUNTIF(knap_ec,$E34),"K", IF(COUNTIF(npass_ec,$E34),"NP", IF(COUNTIF(map_ec,$E34),"M", IF(COUNTIF(imppat_ec,$E34),"I", IF(COUNTIF(duke_ec,$E34),"D", IF(COUNTIF(nap_ec,$E34),"NA", IF(COUNTIF(var_ec,$E34),"V",""))))))))</f>
        <v/>
      </c>
      <c r="W34" s="14" t="str">
        <f aca="false">IF(COUNTIF(out_ec,E34),"X","")</f>
        <v/>
      </c>
      <c r="X34" s="14" t="str">
        <f aca="false">IF(COUNTIF(usda_rel_ec,$E34),"U", IF(COUNTIF(knap_rel_ec,$E34),"K", IF(COUNTIF(npass_rel_ec,$E34),"NP", IF(COUNTIF(map_rel_ec,$E34),"M", IF(COUNTIF(imppat_rel_ec,$E34),"I", IF(COUNTIF(nap_rel_ec,$E34),"NA", IF(COUNTIF(var_rel_ec,$E34),"V","")))))))</f>
        <v/>
      </c>
      <c r="Y34" s="13" t="str">
        <f aca="false">IF(AND(V34&lt;&gt;"",W34="x"),"lit-kegg", IF(AND(X34&lt;&gt;"",W34="x"),"rel-kegg", IF(V34&lt;&gt;"","lit", IF(X34&lt;&gt;"","rel", IF(W34="x","kegg","--")))))</f>
        <v>--</v>
      </c>
      <c r="Z34" s="12" t="str">
        <f aca="false">IF(COUNTIF(usda_ecg,$E34),"U", IF(COUNTIF(npass_ecg,$E34),"NP", IF(COUNTIF(map_ecg,$E34),"M", IF(COUNTIF(imppat_ecg,$E34),"I", IF(COUNTIF(duke_ecg,$E34),"D", IF(COUNTIF(var_ecg,$E34),"V",""))))))</f>
        <v/>
      </c>
      <c r="AA34" s="12"/>
      <c r="AB34" s="15"/>
      <c r="AC34" s="12" t="str">
        <f aca="false">IF(COUNTIF(usda_egt,$E34),"U", IF(COUNTIF(map_egt,$E34),"M", IF(COUNTIF(duke_egt,$E34),"D", IF(COUNTIF(nap_egt,$E34),"NA", IF(COUNTIF(var_egt,$E34),"V","")))))</f>
        <v/>
      </c>
      <c r="AD34" s="14" t="str">
        <f aca="false">IF(COUNTIF(out_egt,E34),"X","")</f>
        <v/>
      </c>
      <c r="AE34" s="14" t="str">
        <f aca="false">IF(COUNTIF(usda_rel_egt,$E34),"U", IF(COUNTIF(knap_rel_egt,$E34),"K", IF(COUNTIF(npass_rel_egt,$E34),"NP", IF(COUNTIF(map_rel_egt,$E34),"M", IF(COUNTIF(var_rel_egt,$E34),"V","")))) )</f>
        <v/>
      </c>
      <c r="AF34" s="13" t="str">
        <f aca="false">IF(AND(AC34&lt;&gt;"",AD34="x"),"lit-kegg", IF(AND(AE34&lt;&gt;"",AD34="x"),"rel-kegg", IF(AC34&lt;&gt;"","lit", IF(AE34&lt;&gt;"","rel", IF(AD34="x","kegg","--")))))</f>
        <v>--</v>
      </c>
      <c r="AG34" s="15"/>
      <c r="AH34" s="12" t="str">
        <f aca="false">IF(COUNTIF(usda_egcg,$E34),"U", IF(COUNTIF(knap_egcg,$E34),"K", IF(COUNTIF(npass_egcg,$E34),"NP", IF(COUNTIF(map_egcg,$E34),"M", IF(COUNTIF(var_ecg,$E34),"V","")))))</f>
        <v/>
      </c>
      <c r="AI34" s="12"/>
      <c r="AJ34" s="15"/>
      <c r="AK34" s="12" t="str">
        <f aca="false">IF(COUNTIF(npass_erc,$E34),"NP", IF(COUNTIF(nap_erc,$E34),"NA", IF(COUNTIF(var_erc,$E34),"V","")))</f>
        <v/>
      </c>
      <c r="AL34" s="14"/>
      <c r="AM34" s="14" t="str">
        <f aca="false">IF(COUNTIF(nap_rel_erc,$E34),"NA", IF(COUNTIF(var_rel_erc,$E34),"V",""))</f>
        <v/>
      </c>
      <c r="AN34" s="13" t="str">
        <f aca="false">IF(AND(AK34&lt;&gt;"",AL34="x"),"lit-kegg", IF(AND(AM34&lt;&gt;"",AL34="x"),"rel-kegg", IF(AK34&lt;&gt;"","lit", IF(AM34&lt;&gt;"","rel", IF(AL34="x","kegg","--")))))</f>
        <v>--</v>
      </c>
      <c r="AO34" s="15"/>
      <c r="AP34" s="12" t="str">
        <f aca="false">IF(COUNTIF(npass_erd,$E34),"NP", IF(COUNTIF(nap_erd,$E34),"NA", IF(COUNTIF(var_erd,$E34),"V","")))</f>
        <v/>
      </c>
      <c r="AQ34" s="14" t="str">
        <f aca="false">IF(COUNTIF(out_erd,E34),"X","")</f>
        <v/>
      </c>
      <c r="AR34" s="14" t="str">
        <f aca="false">IF(COUNTIF(map_rel_erd,$E34),"M", IF(COUNTIF(nap_rel_erd,$E34),"NA", IF(COUNTIF(var_rel_erd,$E34),"V","")))</f>
        <v/>
      </c>
      <c r="AS34" s="13" t="str">
        <f aca="false">IF(AND(AP34&lt;&gt;"",AQ34="x"),"lit-kegg", IF(AND(AR34&lt;&gt;"",AQ34="x"),"rel-kegg", IF(AP34&lt;&gt;"","lit", IF(AR34&lt;&gt;"","rel", IF(AQ34="x","kegg","--")))))</f>
        <v>--</v>
      </c>
      <c r="AT34" s="15"/>
      <c r="AU34" s="12" t="str">
        <f aca="false">IF(COUNTIF(knap_gc,$E34),"K", IF(COUNTIF(npass_gc,$E34),"NP", IF(COUNTIF(imppat_gc,$E34),"I", IF(COUNTIF(duke_gc,$E34),"D", IF(COUNTIF(nap_gc,$E34),"NA", IF(COUNTIF(var_gc,$E34),"V",""))))) )</f>
        <v/>
      </c>
      <c r="AV34" s="14" t="str">
        <f aca="false">IF(COUNTIF(out_gc,E34),"X","")</f>
        <v/>
      </c>
      <c r="AW34" s="14" t="str">
        <f aca="false">IF(COUNTIF(knap_rel_gc,$E34),"K", IF(COUNTIF(nap_rel_gc,$E34),"NA", IF(COUNTIF(var_rel_gc,$E34),"V","")))</f>
        <v/>
      </c>
      <c r="AX34" s="13" t="str">
        <f aca="false">IF(AND(AU34&lt;&gt;"",AV34="x"),"lit-kegg", IF(AND(AW34&lt;&gt;"",AV34="x"),"rel-kegg", IF(AU34&lt;&gt;"","lit", IF(AW34&lt;&gt;"","rel", IF(AV34="x","kegg","--")))))</f>
        <v>--</v>
      </c>
      <c r="AY34" s="15"/>
      <c r="AZ34" s="12" t="str">
        <f aca="false">IF(COUNTIF(knap_gen,$E34),"K", IF(COUNTIF(npass_gen,$E34),"NP", IF(COUNTIF(imppat_gen,$E34),"I", IF(COUNTIF(duke_gen,$E34),"D", IF(COUNTIF(nap_gen,$E34),"NA", IF(COUNTIF(var_gen,$E34),"V",""))))))</f>
        <v/>
      </c>
      <c r="BA34" s="14" t="str">
        <f aca="false">IF(COUNTIF(out_gen,E34),"X","")</f>
        <v/>
      </c>
      <c r="BB34" s="14" t="str">
        <f aca="false">IF(COUNTIF(knap_rel_gen,$E34),"K", IF(COUNTIF(imppat_rel_gen,$E34),"I", IF(COUNTIF(duke_rel_gen,$E34),"D", IF(COUNTIF(nap_rel_gen,$E34),"NA", IF(COUNTIF(var_rel_gen,$E34),"V","")))))</f>
        <v/>
      </c>
      <c r="BC34" s="13" t="str">
        <f aca="false">IF(AND(AZ34&lt;&gt;"",BA34="x"),"lit-kegg", IF(AND(BB34&lt;&gt;"",BA34="x"),"rel-kegg", IF(AZ34&lt;&gt;"","lit", IF(BB34&lt;&gt;"","rel", IF(BA34="x","kegg","--")))))</f>
        <v>--</v>
      </c>
      <c r="BD34" s="15"/>
      <c r="BE34" s="12" t="str">
        <f aca="false">IF(COUNTIF(knap_hcc,$E34),"K", IF(COUNTIF(npass_hcc,$E34),"NP", IF(COUNTIF(duke_hcc,$E34),"D", IF(COUNTIF(var_hcc,$E34),"V", ""))))</f>
        <v/>
      </c>
      <c r="BF34" s="14" t="str">
        <f aca="false">IF(COUNTIF(hcc_out,E34),"X","")</f>
        <v/>
      </c>
      <c r="BG34" s="14" t="str">
        <f aca="false">IF(COUNTIF(var_rel_hcc,$E34),"V","")</f>
        <v/>
      </c>
      <c r="BH34" s="13" t="str">
        <f aca="false">IF(AND(BE34&lt;&gt;"",BF34="x"),"lit-kegg", IF(AND(BG34&lt;&gt;"",BF34="x"),"rel-kegg", IF(BE34&lt;&gt;"","lit", IF(BG34&lt;&gt;"","rel", IF(BF34="x","kegg","--")))))</f>
        <v>--</v>
      </c>
      <c r="BI34" s="15"/>
      <c r="BJ34" s="12" t="str">
        <f aca="false">IF(COUNTIF(usda_kmp,$E34),"U", IF(COUNTIF(knap_kmp,$E34),"K", IF(COUNTIF(npass_kmp,$E34),"NP", IF(COUNTIF(map_kmp,$E34),"M", IF(COUNTIF(imppat_kmp,$E34),"I", IF(COUNTIF(duke_kmp,$E34),"D", IF(COUNTIF(nap_kmp,$E34),"NA", IF(COUNTIF(var_kmp,$E34),"V",""))))))))</f>
        <v/>
      </c>
      <c r="BK34" s="14" t="str">
        <f aca="false">IF(COUNTIF(out_kmp,E34),"X","")</f>
        <v/>
      </c>
      <c r="BL34" s="12" t="str">
        <f aca="false">IF(COUNTIF(knap_rel_kmp,$E34),"K", IF(COUNTIF(npass_rel_kmp,$E34),"NP", IF(COUNTIF(imppat_rel_kmp,$E34),"I", IF(COUNTIF(duke_kmp,$E34),"D", IF(COUNTIF(nap_rel_kmp,$E34),"NA", IF(COUNTIF(var_rel_kmp,$E34),"V",""))))))</f>
        <v/>
      </c>
      <c r="BM34" s="13" t="str">
        <f aca="false">IF(AND(BJ34&lt;&gt;"",BK34="x"),"lit-kegg", IF(AND(BL34&lt;&gt;"",BK34="x"),"rel-kegg", IF(BJ34&lt;&gt;"","lit", IF(BL34&lt;&gt;"","rel", IF(BK34="x","kegg","--")))))</f>
        <v>--</v>
      </c>
      <c r="BN34" s="15"/>
      <c r="BO34" s="12" t="str">
        <f aca="false">IF(COUNTIF(usda_lu2,$E34),"U", IF(COUNTIF(knap_lu2,$E34),"K", IF(COUNTIF(npass_lu2,$E34),"NP", IF(COUNTIF(map_lu2,$E34),"M", IF(COUNTIF(imppat_lu2,$E34),"I", IF(COUNTIF(duke_lu2,$E34),"D", IF(COUNTIF(nap_lu2,$E34),"NA", IF(COUNTIF(var_lu2,$E34),"V",""))))))))</f>
        <v/>
      </c>
      <c r="BP34" s="14" t="str">
        <f aca="false">IF(COUNTIF(out_lu2,E34),"X","")</f>
        <v/>
      </c>
      <c r="BQ34" s="12" t="str">
        <f aca="false">IF(COUNTIF(knap_rel_lu2,$E34),"K", IF(COUNTIF(npass_rel_lu2,$E34),"NP", IF(COUNTIF(imppat_lu2,$E34),"I", IF(COUNTIF(impaat_rel_lu2,$E34),"I", IF(COUNTIF(duke_rel_lu2,$E34),"D", IF(COUNTIF(nap_rel_lu2,$E34),"NA", IF(COUNTIF(var_rel_lu2,$E34),"V",""))))) ))</f>
        <v/>
      </c>
      <c r="BR34" s="13" t="str">
        <f aca="false">IF(AND(BO34&lt;&gt;"",BP34="x"),"lit-kegg", IF(AND(BQ34&lt;&gt;"",BP34="x"),"rel-kegg", IF(BO34&lt;&gt;"","lit", IF(BQ34&lt;&gt;"","rel", IF(BP34="x","kegg","--")))))</f>
        <v>--</v>
      </c>
      <c r="BS34" s="15"/>
      <c r="BT34" s="12" t="str">
        <f aca="false">IF(COUNTIF(usda_myc,$E34),"U", IF(COUNTIF(knap_myc,$E34),"K", IF(COUNTIF(npass_myc,$E34),"NP", IF(COUNTIF(map_myc,$E34),"M", IF(COUNTIF(imppat_myc,$E34),"I", IF(COUNTIF(nap_myc,$E34),"NA", IF(COUNTIF(duke_myc,$E34),"D", IF(COUNTIF(var_myc,$E34),"V",""))))))))</f>
        <v/>
      </c>
      <c r="BU34" s="14" t="str">
        <f aca="false">IF(COUNTIF(out_myc,E34),"X","")</f>
        <v/>
      </c>
      <c r="BV34" s="12" t="str">
        <f aca="false">IF(COUNTIF(npass_rel_myc,$E34),"NP", IF(COUNTIF(imppat_rel_myc,$E34),"I", IF(COUNTIF(nap_rel_myc,$E34),"NA", IF(COUNTIF(var_rel_myc,$E34),"V",""))))</f>
        <v/>
      </c>
      <c r="BW34" s="13" t="str">
        <f aca="false">IF(AND(BT34&lt;&gt;"",BU34="x"),"lit-kegg", IF(AND(BV34&lt;&gt;"",BU34="x"),"rel-kegg", IF(BT34&lt;&gt;"","lit", IF(BV34&lt;&gt;"","rel", IF(BU34="x","kegg","--")))))</f>
        <v>--</v>
      </c>
      <c r="BX34" s="15"/>
      <c r="BY34" s="12" t="str">
        <f aca="false">IF(COUNTIF(usda_nar,$E34),"U", IF(COUNTIF(knap_nar,$E34),"K", IF(COUNTIF(npass_nar,$E34),"NP", IF(COUNTIF(imppat_nar,$E34),"I", IF(COUNTIF(duke_nar,$E34),"D", IF(COUNTIF(nap_nar,$E34),"NA", IF(COUNTIF(var_nar,$E34),"V", "")))))))</f>
        <v/>
      </c>
      <c r="BZ34" s="14" t="str">
        <f aca="false">IF(COUNTIF(out_nar,E34),"X","")</f>
        <v/>
      </c>
      <c r="CA34" s="16" t="str">
        <f aca="false">IF(COUNTIF(knap_rel_nar,$E34),"K", IF(COUNTIF(npass_rel_nar,$E34),"NP", IF(COUNTIF(imppat_rel_nar,$E34),"I", IF(COUNTIF(duke_rel_nar,$E34),"D", IF(COUNTIF(nap_rel_nar,$E34),"NA", IF(COUNTIF(var_rel_nar,$E34),"V",""))))))</f>
        <v/>
      </c>
      <c r="CB34" s="13" t="str">
        <f aca="false">IF(AND(BY34&lt;&gt;"",BZ34="x"),"lit-kegg", IF(AND(CA34&lt;&gt;"",BZ34="x"),"rel-kegg", IF(BY34&lt;&gt;"","lit", IF(CA34&lt;&gt;"","rel", IF(BZ34="x","kegg","--")))))</f>
        <v>--</v>
      </c>
      <c r="CC34" s="15"/>
      <c r="CD34" s="17" t="str">
        <f aca="false">IF(COUNTIF(usda_que,$E34),"U", IF(COUNTIF(knap_que,$E34),"K", IF(COUNTIF(npass_que,$E34),"NP", IF(COUNTIF(map_que,$E34),"M", IF(COUNTIF(imppat_que,$E34),"I", IF(COUNTIF(duke_que,$E34),"D", IF(COUNTIF(nap_que,$E34),"NA", IF(COUNTIF(var_que,$E34),"V",""))))) )))</f>
        <v/>
      </c>
      <c r="CE34" s="14" t="str">
        <f aca="false">IF(COUNTIF(out_que,E34),"X","")</f>
        <v/>
      </c>
      <c r="CF34" s="12" t="str">
        <f aca="false">IF(COUNTIF(knap_rel_que,$E34),"K", IF(COUNTIF(npass_rel_que,$E34),"NP", IF(COUNTIF(imppat_rel_que,$E34),"I", IF(COUNTIF(duke_rel_que,$E34),"D", IF(COUNTIF(nap_rel_que,$E34),"NP", IF(COUNTIF(var_rel_que,$E34),"V",""))))) )</f>
        <v/>
      </c>
      <c r="CG34" s="13" t="str">
        <f aca="false">IF(AND(CD34&lt;&gt;"",CE34="x"),"lit-kegg", IF(AND(CF34&lt;&gt;"",CE34="x"),"rel-kegg", IF(CD34&lt;&gt;"","lit", IF(CF34&lt;&gt;"","rel", IF(CE34="x","kegg","--")))))</f>
        <v>--</v>
      </c>
      <c r="CH34" s="15"/>
      <c r="CI34" s="18"/>
      <c r="CJ34" s="10"/>
      <c r="CK34" s="10"/>
      <c r="CL34" s="10"/>
      <c r="CM34" s="10"/>
      <c r="CN34" s="10"/>
      <c r="CO34" s="10"/>
    </row>
    <row r="35" customFormat="false" ht="15.75" hidden="false" customHeight="true" outlineLevel="0" collapsed="false">
      <c r="A35" s="9" t="n">
        <v>86</v>
      </c>
      <c r="B35" s="10" t="s">
        <v>83</v>
      </c>
      <c r="C35" s="10" t="s">
        <v>162</v>
      </c>
      <c r="D35" s="10" t="s">
        <v>163</v>
      </c>
      <c r="E35" s="11" t="s">
        <v>164</v>
      </c>
      <c r="F35" s="12" t="str">
        <f aca="false">IF(COUNTIF(usda_agi,$E35),"U", IF(COUNTIF(knap_agi,$E35),"K", IF(COUNTIF(npass_agi,$E35),"NP", IF(COUNTIF(map_agi,$E35),"M", IF(COUNTIF(imppat_agi,$E35),"I", IF(COUNTIF(duke_agi,$E35),"D", IF(COUNTIF(nap_agi,$E35),"NA", IF(COUNTIF(var_agi,$E35),"V", ""))))))) )</f>
        <v>U</v>
      </c>
      <c r="G35" s="12" t="str">
        <f aca="false">IF(COUNTIF(out_agi,E35),"X","")</f>
        <v>X</v>
      </c>
      <c r="H35" s="12" t="str">
        <f aca="false">IF(COUNTIF(knap_rel_agi,$E35),"K", IF(COUNTIF(duke_rel_agi,$E35),"D", IF(COUNTIF(nap_rel_agi,$E35),"NA", IF(COUNTIF(var_rel_agi,$E35),"V",""))))</f>
        <v>D</v>
      </c>
      <c r="I35" s="13" t="str">
        <f aca="false">IF(AND(F35&lt;&gt;"",G35="x"),"lit-kegg", IF(AND(H35&lt;&gt;"",G35="x"),"rel-kegg", IF(F35&lt;&gt;"","lit", IF(H35&lt;&gt;"","rel", IF(G35="x","kegg","--")))))</f>
        <v>lit-kegg</v>
      </c>
      <c r="J35" s="12" t="str">
        <f aca="false">IF(COUNTIF(npass_bun,$E35),"NP", IF(COUNTIF(nap_bun,$E35),"NA", IF(COUNTIF(var_bun,$E35),"V","")))</f>
        <v/>
      </c>
      <c r="K35" s="14" t="str">
        <f aca="false">IF(COUNTIF(out_bun,E35),"X","")</f>
        <v>X</v>
      </c>
      <c r="L35" s="12" t="str">
        <f aca="false">IF(COUNTIF(nap_rel_bun,$E35),"NA", IF(COUNTIF(var_rel_bun,$E35),"V",""))</f>
        <v/>
      </c>
      <c r="M35" s="13" t="str">
        <f aca="false">IF(AND(J35&lt;&gt;"",K35="x"),"lit-kegg", IF(AND(L35&lt;&gt;"",K35="x"),"rel-kegg", IF(J35&lt;&gt;"","lit", IF(L35&lt;&gt;"","rel", IF(K35="x","kegg","--")))))</f>
        <v>kegg</v>
      </c>
      <c r="N35" s="12" t="str">
        <f aca="false">IF(COUNTIF(usda_kxn,$E35),"U", IF(COUNTIF(knap_kxn,$E35),"K", IF(COUNTIF(npass_kxn,$E35),"NP", IF(COUNTIF(map_kxn,$E35),"M", IF(COUNTIF(duke_kxn,$E35),"D", IF(COUNTIF(nap_kxn,$E35),"NA", IF(COUNTIF(var_kxn,$E35),"V","")))))))</f>
        <v/>
      </c>
      <c r="O35" s="14" t="str">
        <f aca="false">IF(COUNTIF(out_kxn,E35),"X","")</f>
        <v/>
      </c>
      <c r="P35" s="12" t="str">
        <f aca="false">IF(COUNTIF(knap_rel_kxn,$E35),"K", IF(COUNTIF(npass_rel_kxn,$E35),"NP", IF(COUNTIF(duke_rel_kxn,$E35),"D", IF(COUNTIF(nap_rel_kxn,$E35),"NA", IF(COUNTIF(var_rel_kxn,$E35),"V","")))))</f>
        <v/>
      </c>
      <c r="Q35" s="13" t="str">
        <f aca="false">IF(AND(N35&lt;&gt;"",O35="x"),"lit-kegg", IF(AND(P35&lt;&gt;"",O35="x"),"rel-kegg", IF(N35&lt;&gt;"","lit", IF(P35&lt;&gt;"","rel", IF(O35="x","kegg","--")))))</f>
        <v>--</v>
      </c>
      <c r="R35" s="12" t="str">
        <f aca="false">IF(COUNTIF(usda_hwb,$E35),"U", IF(COUNTIF(knap_hwb,$E35),"K", IF(COUNTIF(npass_hwb,$E35),"NP", IF(COUNTIF(map_hwb,$E35),"M", IF(COUNTIF(imppat_hwb,$E35),"I", IF(COUNTIF(duke_hwb,$E35),"D", IF(COUNTIF(nap_hwb,$E35),"NA", IF(COUNTIF(var_hwb,$E35),"V",""))))) )))</f>
        <v/>
      </c>
      <c r="S35" s="14" t="str">
        <f aca="false">IF(COUNTIF(out_hwb,E35),"X","")</f>
        <v>X</v>
      </c>
      <c r="T35" s="14" t="str">
        <f aca="false">IF(COUNTIF(knap_rel_hwb,$E35),"K", IF(COUNTIF(npass_rel_hwb,$E35),"NP", IF(COUNTIF(map_rel_hwb,$E35),"M", IF(COUNTIF(imppat_rel_hwb,$E35),"I", IF(COUNTIF(duke_rel_hwb,$E35),"D", IF(COUNTIF(nap_rel_hwb,$E35),"NA", IF(COUNTIF(var_rel_hwb,$E35),"V",""))))) ))</f>
        <v/>
      </c>
      <c r="U35" s="13" t="str">
        <f aca="false">IF(AND(R35&lt;&gt;"",S35="x"),"lit-kegg", IF(AND(T35&lt;&gt;"",S35="x"),"rel-kegg", IF(R35&lt;&gt;"","lit", IF(T35&lt;&gt;"","rel", IF(S35="x","kegg","--")))))</f>
        <v>kegg</v>
      </c>
      <c r="V35" s="12" t="str">
        <f aca="false">IF(COUNTIF(usda_ec,$E35),"U", IF(COUNTIF(knap_ec,$E35),"K", IF(COUNTIF(npass_ec,$E35),"NP", IF(COUNTIF(map_ec,$E35),"M", IF(COUNTIF(imppat_ec,$E35),"I", IF(COUNTIF(duke_ec,$E35),"D", IF(COUNTIF(nap_ec,$E35),"NA", IF(COUNTIF(var_ec,$E35),"V",""))))))))</f>
        <v/>
      </c>
      <c r="W35" s="14" t="str">
        <f aca="false">IF(COUNTIF(out_ec,E35),"X","")</f>
        <v/>
      </c>
      <c r="X35" s="14" t="str">
        <f aca="false">IF(COUNTIF(usda_rel_ec,$E35),"U", IF(COUNTIF(knap_rel_ec,$E35),"K", IF(COUNTIF(npass_rel_ec,$E35),"NP", IF(COUNTIF(map_rel_ec,$E35),"M", IF(COUNTIF(imppat_rel_ec,$E35),"I", IF(COUNTIF(nap_rel_ec,$E35),"NA", IF(COUNTIF(var_rel_ec,$E35),"V","")))))))</f>
        <v/>
      </c>
      <c r="Y35" s="13" t="str">
        <f aca="false">IF(AND(V35&lt;&gt;"",W35="x"),"lit-kegg", IF(AND(X35&lt;&gt;"",W35="x"),"rel-kegg", IF(V35&lt;&gt;"","lit", IF(X35&lt;&gt;"","rel", IF(W35="x","kegg","--")))))</f>
        <v>--</v>
      </c>
      <c r="Z35" s="12" t="str">
        <f aca="false">IF(COUNTIF(usda_ecg,$E35),"U", IF(COUNTIF(npass_ecg,$E35),"NP", IF(COUNTIF(map_ecg,$E35),"M", IF(COUNTIF(imppat_ecg,$E35),"I", IF(COUNTIF(duke_ecg,$E35),"D", IF(COUNTIF(var_ecg,$E35),"V",""))))))</f>
        <v/>
      </c>
      <c r="AA35" s="12"/>
      <c r="AB35" s="15"/>
      <c r="AC35" s="12" t="str">
        <f aca="false">IF(COUNTIF(usda_egt,$E35),"U", IF(COUNTIF(map_egt,$E35),"M", IF(COUNTIF(duke_egt,$E35),"D", IF(COUNTIF(nap_egt,$E35),"NA", IF(COUNTIF(var_egt,$E35),"V","")))))</f>
        <v/>
      </c>
      <c r="AD35" s="14" t="str">
        <f aca="false">IF(COUNTIF(out_egt,E35),"X","")</f>
        <v/>
      </c>
      <c r="AE35" s="14" t="str">
        <f aca="false">IF(COUNTIF(usda_rel_egt,$E35),"U", IF(COUNTIF(knap_rel_egt,$E35),"K", IF(COUNTIF(npass_rel_egt,$E35),"NP", IF(COUNTIF(map_rel_egt,$E35),"M", IF(COUNTIF(var_rel_egt,$E35),"V","")))) )</f>
        <v/>
      </c>
      <c r="AF35" s="13" t="str">
        <f aca="false">IF(AND(AC35&lt;&gt;"",AD35="x"),"lit-kegg", IF(AND(AE35&lt;&gt;"",AD35="x"),"rel-kegg", IF(AC35&lt;&gt;"","lit", IF(AE35&lt;&gt;"","rel", IF(AD35="x","kegg","--")))))</f>
        <v>--</v>
      </c>
      <c r="AG35" s="15"/>
      <c r="AH35" s="12" t="str">
        <f aca="false">IF(COUNTIF(usda_egcg,$E35),"U", IF(COUNTIF(knap_egcg,$E35),"K", IF(COUNTIF(npass_egcg,$E35),"NP", IF(COUNTIF(map_egcg,$E35),"M", IF(COUNTIF(var_ecg,$E35),"V","")))))</f>
        <v/>
      </c>
      <c r="AI35" s="12"/>
      <c r="AJ35" s="15"/>
      <c r="AK35" s="12" t="str">
        <f aca="false">IF(COUNTIF(npass_erc,$E35),"NP", IF(COUNTIF(nap_erc,$E35),"NA", IF(COUNTIF(var_erc,$E35),"V","")))</f>
        <v/>
      </c>
      <c r="AL35" s="14"/>
      <c r="AM35" s="14" t="str">
        <f aca="false">IF(COUNTIF(nap_rel_erc,$E35),"NA", IF(COUNTIF(var_rel_erc,$E35),"V",""))</f>
        <v/>
      </c>
      <c r="AN35" s="13" t="str">
        <f aca="false">IF(AND(AK35&lt;&gt;"",AL35="x"),"lit-kegg", IF(AND(AM35&lt;&gt;"",AL35="x"),"rel-kegg", IF(AK35&lt;&gt;"","lit", IF(AM35&lt;&gt;"","rel", IF(AL35="x","kegg","--")))))</f>
        <v>--</v>
      </c>
      <c r="AO35" s="15"/>
      <c r="AP35" s="12" t="str">
        <f aca="false">IF(COUNTIF(npass_erd,$E35),"NP", IF(COUNTIF(nap_erd,$E35),"NA", IF(COUNTIF(var_erd,$E35),"V","")))</f>
        <v/>
      </c>
      <c r="AQ35" s="14" t="str">
        <f aca="false">IF(COUNTIF(out_erd,E35),"X","")</f>
        <v>X</v>
      </c>
      <c r="AR35" s="14" t="str">
        <f aca="false">IF(COUNTIF(map_rel_erd,$E35),"M", IF(COUNTIF(nap_rel_erd,$E35),"NA", IF(COUNTIF(var_rel_erd,$E35),"V","")))</f>
        <v/>
      </c>
      <c r="AS35" s="13" t="str">
        <f aca="false">IF(AND(AP35&lt;&gt;"",AQ35="x"),"lit-kegg", IF(AND(AR35&lt;&gt;"",AQ35="x"),"rel-kegg", IF(AP35&lt;&gt;"","lit", IF(AR35&lt;&gt;"","rel", IF(AQ35="x","kegg","--")))))</f>
        <v>kegg</v>
      </c>
      <c r="AT35" s="15"/>
      <c r="AU35" s="12" t="str">
        <f aca="false">IF(COUNTIF(knap_gc,$E35),"K", IF(COUNTIF(npass_gc,$E35),"NP", IF(COUNTIF(imppat_gc,$E35),"I", IF(COUNTIF(duke_gc,$E35),"D", IF(COUNTIF(nap_gc,$E35),"NA", IF(COUNTIF(var_gc,$E35),"V",""))))) )</f>
        <v/>
      </c>
      <c r="AV35" s="14" t="str">
        <f aca="false">IF(COUNTIF(out_gc,E35),"X","")</f>
        <v/>
      </c>
      <c r="AW35" s="14" t="str">
        <f aca="false">IF(COUNTIF(knap_rel_gc,$E35),"K", IF(COUNTIF(nap_rel_gc,$E35),"NA", IF(COUNTIF(var_rel_gc,$E35),"V","")))</f>
        <v/>
      </c>
      <c r="AX35" s="13" t="str">
        <f aca="false">IF(AND(AU35&lt;&gt;"",AV35="x"),"lit-kegg", IF(AND(AW35&lt;&gt;"",AV35="x"),"rel-kegg", IF(AU35&lt;&gt;"","lit", IF(AW35&lt;&gt;"","rel", IF(AV35="x","kegg","--")))))</f>
        <v>--</v>
      </c>
      <c r="AY35" s="15"/>
      <c r="AZ35" s="12" t="str">
        <f aca="false">IF(COUNTIF(knap_gen,$E35),"K", IF(COUNTIF(npass_gen,$E35),"NP", IF(COUNTIF(imppat_gen,$E35),"I", IF(COUNTIF(duke_gen,$E35),"D", IF(COUNTIF(nap_gen,$E35),"NA", IF(COUNTIF(var_gen,$E35),"V",""))))))</f>
        <v/>
      </c>
      <c r="BA35" s="14" t="str">
        <f aca="false">IF(COUNTIF(out_gen,E35),"X","")</f>
        <v/>
      </c>
      <c r="BB35" s="14" t="str">
        <f aca="false">IF(COUNTIF(knap_rel_gen,$E35),"K", IF(COUNTIF(imppat_rel_gen,$E35),"I", IF(COUNTIF(duke_rel_gen,$E35),"D", IF(COUNTIF(nap_rel_gen,$E35),"NA", IF(COUNTIF(var_rel_gen,$E35),"V","")))))</f>
        <v/>
      </c>
      <c r="BC35" s="13" t="str">
        <f aca="false">IF(AND(AZ35&lt;&gt;"",BA35="x"),"lit-kegg", IF(AND(BB35&lt;&gt;"",BA35="x"),"rel-kegg", IF(AZ35&lt;&gt;"","lit", IF(BB35&lt;&gt;"","rel", IF(BA35="x","kegg","--")))))</f>
        <v>--</v>
      </c>
      <c r="BD35" s="15"/>
      <c r="BE35" s="12" t="str">
        <f aca="false">IF(COUNTIF(knap_hcc,$E35),"K", IF(COUNTIF(npass_hcc,$E35),"NP", IF(COUNTIF(duke_hcc,$E35),"D", IF(COUNTIF(var_hcc,$E35),"V", ""))))</f>
        <v/>
      </c>
      <c r="BF35" s="14" t="str">
        <f aca="false">IF(COUNTIF(hcc_out,E35),"X","")</f>
        <v>X</v>
      </c>
      <c r="BG35" s="14" t="str">
        <f aca="false">IF(COUNTIF(var_rel_hcc,$E35),"V","")</f>
        <v/>
      </c>
      <c r="BH35" s="13" t="str">
        <f aca="false">IF(AND(BE35&lt;&gt;"",BF35="x"),"lit-kegg", IF(AND(BG35&lt;&gt;"",BF35="x"),"rel-kegg", IF(BE35&lt;&gt;"","lit", IF(BG35&lt;&gt;"","rel", IF(BF35="x","kegg","--")))))</f>
        <v>kegg</v>
      </c>
      <c r="BI35" s="15"/>
      <c r="BJ35" s="12" t="str">
        <f aca="false">IF(COUNTIF(usda_kmp,$E35),"U", IF(COUNTIF(knap_kmp,$E35),"K", IF(COUNTIF(npass_kmp,$E35),"NP", IF(COUNTIF(map_kmp,$E35),"M", IF(COUNTIF(imppat_kmp,$E35),"I", IF(COUNTIF(duke_kmp,$E35),"D", IF(COUNTIF(nap_kmp,$E35),"NA", IF(COUNTIF(var_kmp,$E35),"V",""))))))))</f>
        <v/>
      </c>
      <c r="BK35" s="14" t="str">
        <f aca="false">IF(COUNTIF(out_kmp,E35),"X","")</f>
        <v>X</v>
      </c>
      <c r="BL35" s="12" t="str">
        <f aca="false">IF(COUNTIF(knap_rel_kmp,$E35),"K", IF(COUNTIF(npass_rel_kmp,$E35),"NP", IF(COUNTIF(imppat_rel_kmp,$E35),"I", IF(COUNTIF(duke_kmp,$E35),"D", IF(COUNTIF(nap_rel_kmp,$E35),"NA", IF(COUNTIF(var_rel_kmp,$E35),"V",""))))))</f>
        <v/>
      </c>
      <c r="BM35" s="13" t="str">
        <f aca="false">IF(AND(BJ35&lt;&gt;"",BK35="x"),"lit-kegg", IF(AND(BL35&lt;&gt;"",BK35="x"),"rel-kegg", IF(BJ35&lt;&gt;"","lit", IF(BL35&lt;&gt;"","rel", IF(BK35="x","kegg","--")))))</f>
        <v>kegg</v>
      </c>
      <c r="BN35" s="15"/>
      <c r="BO35" s="12" t="str">
        <f aca="false">IF(COUNTIF(usda_lu2,$E35),"U", IF(COUNTIF(knap_lu2,$E35),"K", IF(COUNTIF(npass_lu2,$E35),"NP", IF(COUNTIF(map_lu2,$E35),"M", IF(COUNTIF(imppat_lu2,$E35),"I", IF(COUNTIF(duke_lu2,$E35),"D", IF(COUNTIF(nap_lu2,$E35),"NA", IF(COUNTIF(var_lu2,$E35),"V",""))))))))</f>
        <v>U</v>
      </c>
      <c r="BP35" s="14" t="str">
        <f aca="false">IF(COUNTIF(out_lu2,E35),"X","")</f>
        <v>X</v>
      </c>
      <c r="BQ35" s="12" t="str">
        <f aca="false">IF(COUNTIF(knap_rel_lu2,$E35),"K", IF(COUNTIF(npass_rel_lu2,$E35),"NP", IF(COUNTIF(imppat_lu2,$E35),"I", IF(COUNTIF(impaat_rel_lu2,$E35),"I", IF(COUNTIF(duke_rel_lu2,$E35),"D", IF(COUNTIF(nap_rel_lu2,$E35),"NA", IF(COUNTIF(var_rel_lu2,$E35),"V",""))))) ))</f>
        <v>D</v>
      </c>
      <c r="BR35" s="13" t="str">
        <f aca="false">IF(AND(BO35&lt;&gt;"",BP35="x"),"lit-kegg", IF(AND(BQ35&lt;&gt;"",BP35="x"),"rel-kegg", IF(BO35&lt;&gt;"","lit", IF(BQ35&lt;&gt;"","rel", IF(BP35="x","kegg","--")))))</f>
        <v>lit-kegg</v>
      </c>
      <c r="BS35" s="15"/>
      <c r="BT35" s="12" t="str">
        <f aca="false">IF(COUNTIF(usda_myc,$E35),"U", IF(COUNTIF(knap_myc,$E35),"K", IF(COUNTIF(npass_myc,$E35),"NP", IF(COUNTIF(map_myc,$E35),"M", IF(COUNTIF(imppat_myc,$E35),"I", IF(COUNTIF(nap_myc,$E35),"NA", IF(COUNTIF(duke_myc,$E35),"D", IF(COUNTIF(var_myc,$E35),"V",""))))))))</f>
        <v/>
      </c>
      <c r="BU35" s="14" t="str">
        <f aca="false">IF(COUNTIF(out_myc,E35),"X","")</f>
        <v/>
      </c>
      <c r="BV35" s="12" t="str">
        <f aca="false">IF(COUNTIF(npass_rel_myc,$E35),"NP", IF(COUNTIF(imppat_rel_myc,$E35),"I", IF(COUNTIF(nap_rel_myc,$E35),"NA", IF(COUNTIF(var_rel_myc,$E35),"V",""))))</f>
        <v/>
      </c>
      <c r="BW35" s="13" t="str">
        <f aca="false">IF(AND(BT35&lt;&gt;"",BU35="x"),"lit-kegg", IF(AND(BV35&lt;&gt;"",BU35="x"),"rel-kegg", IF(BT35&lt;&gt;"","lit", IF(BV35&lt;&gt;"","rel", IF(BU35="x","kegg","--")))))</f>
        <v>--</v>
      </c>
      <c r="BX35" s="15"/>
      <c r="BY35" s="12" t="str">
        <f aca="false">IF(COUNTIF(usda_nar,$E35),"U", IF(COUNTIF(knap_nar,$E35),"K", IF(COUNTIF(npass_nar,$E35),"NP", IF(COUNTIF(imppat_nar,$E35),"I", IF(COUNTIF(duke_nar,$E35),"D", IF(COUNTIF(nap_nar,$E35),"NA", IF(COUNTIF(var_nar,$E35),"V", "")))))))</f>
        <v>U</v>
      </c>
      <c r="BZ35" s="14" t="str">
        <f aca="false">IF(COUNTIF(out_nar,E35),"X","")</f>
        <v>X</v>
      </c>
      <c r="CA35" s="16" t="str">
        <f aca="false">IF(COUNTIF(knap_rel_nar,$E35),"K", IF(COUNTIF(npass_rel_nar,$E35),"NP", IF(COUNTIF(imppat_rel_nar,$E35),"I", IF(COUNTIF(duke_rel_nar,$E35),"D", IF(COUNTIF(nap_rel_nar,$E35),"NA", IF(COUNTIF(var_rel_nar,$E35),"V",""))))))</f>
        <v/>
      </c>
      <c r="CB35" s="13" t="str">
        <f aca="false">IF(AND(BY35&lt;&gt;"",BZ35="x"),"lit-kegg", IF(AND(CA35&lt;&gt;"",BZ35="x"),"rel-kegg", IF(BY35&lt;&gt;"","lit", IF(CA35&lt;&gt;"","rel", IF(BZ35="x","kegg","--")))))</f>
        <v>lit-kegg</v>
      </c>
      <c r="CC35" s="15"/>
      <c r="CD35" s="17" t="str">
        <f aca="false">IF(COUNTIF(usda_que,$E35),"U", IF(COUNTIF(knap_que,$E35),"K", IF(COUNTIF(npass_que,$E35),"NP", IF(COUNTIF(map_que,$E35),"M", IF(COUNTIF(imppat_que,$E35),"I", IF(COUNTIF(duke_que,$E35),"D", IF(COUNTIF(nap_que,$E35),"NA", IF(COUNTIF(var_que,$E35),"V",""))))) )))</f>
        <v>D</v>
      </c>
      <c r="CE35" s="14" t="str">
        <f aca="false">IF(COUNTIF(out_que,E35),"X","")</f>
        <v>X</v>
      </c>
      <c r="CF35" s="12" t="str">
        <f aca="false">IF(COUNTIF(knap_rel_que,$E35),"K", IF(COUNTIF(npass_rel_que,$E35),"NP", IF(COUNTIF(imppat_rel_que,$E35),"I", IF(COUNTIF(duke_rel_que,$E35),"D", IF(COUNTIF(nap_rel_que,$E35),"NP", IF(COUNTIF(var_rel_que,$E35),"V",""))))) )</f>
        <v>D</v>
      </c>
      <c r="CG35" s="13" t="str">
        <f aca="false">IF(AND(CD35&lt;&gt;"",CE35="x"),"lit-kegg", IF(AND(CF35&lt;&gt;"",CE35="x"),"rel-kegg", IF(CD35&lt;&gt;"","lit", IF(CF35&lt;&gt;"","rel", IF(CE35="x","kegg","--")))))</f>
        <v>lit-kegg</v>
      </c>
      <c r="CH35" s="15"/>
      <c r="CI35" s="18"/>
      <c r="CJ35" s="10"/>
      <c r="CK35" s="10"/>
      <c r="CL35" s="10"/>
      <c r="CM35" s="10"/>
      <c r="CN35" s="10"/>
      <c r="CO35" s="10"/>
    </row>
    <row r="36" customFormat="false" ht="15.75" hidden="false" customHeight="true" outlineLevel="0" collapsed="false">
      <c r="A36" s="9" t="n">
        <v>90</v>
      </c>
      <c r="B36" s="10" t="s">
        <v>83</v>
      </c>
      <c r="C36" s="10" t="s">
        <v>165</v>
      </c>
      <c r="D36" s="10" t="s">
        <v>166</v>
      </c>
      <c r="E36" s="11" t="s">
        <v>167</v>
      </c>
      <c r="F36" s="12" t="str">
        <f aca="false">IF(COUNTIF(usda_agi,$E36),"U", IF(COUNTIF(knap_agi,$E36),"K", IF(COUNTIF(npass_agi,$E36),"NP", IF(COUNTIF(map_agi,$E36),"M", IF(COUNTIF(imppat_agi,$E36),"I", IF(COUNTIF(duke_agi,$E36),"D", IF(COUNTIF(nap_agi,$E36),"NA", IF(COUNTIF(var_agi,$E36),"V", ""))))))) )</f>
        <v>K</v>
      </c>
      <c r="G36" s="12" t="str">
        <f aca="false">IF(COUNTIF(out_agi,E36),"X","")</f>
        <v>X</v>
      </c>
      <c r="H36" s="12" t="str">
        <f aca="false">IF(COUNTIF(knap_rel_agi,$E36),"K", IF(COUNTIF(duke_rel_agi,$E36),"D", IF(COUNTIF(nap_rel_agi,$E36),"NA", IF(COUNTIF(var_rel_agi,$E36),"V",""))))</f>
        <v/>
      </c>
      <c r="I36" s="13" t="str">
        <f aca="false">IF(AND(F36&lt;&gt;"",G36="x"),"lit-kegg", IF(AND(H36&lt;&gt;"",G36="x"),"rel-kegg", IF(F36&lt;&gt;"","lit", IF(H36&lt;&gt;"","rel", IF(G36="x","kegg","--")))))</f>
        <v>lit-kegg</v>
      </c>
      <c r="J36" s="12" t="str">
        <f aca="false">IF(COUNTIF(npass_bun,$E36),"NP", IF(COUNTIF(nap_bun,$E36),"NA", IF(COUNTIF(var_bun,$E36),"V","")))</f>
        <v/>
      </c>
      <c r="K36" s="14" t="str">
        <f aca="false">IF(COUNTIF(out_bun,E36),"X","")</f>
        <v>X</v>
      </c>
      <c r="L36" s="12" t="str">
        <f aca="false">IF(COUNTIF(nap_rel_bun,$E36),"NA", IF(COUNTIF(var_rel_bun,$E36),"V",""))</f>
        <v/>
      </c>
      <c r="M36" s="13" t="str">
        <f aca="false">IF(AND(J36&lt;&gt;"",K36="x"),"lit-kegg", IF(AND(L36&lt;&gt;"",K36="x"),"rel-kegg", IF(J36&lt;&gt;"","lit", IF(L36&lt;&gt;"","rel", IF(K36="x","kegg","--")))))</f>
        <v>kegg</v>
      </c>
      <c r="N36" s="12" t="str">
        <f aca="false">IF(COUNTIF(usda_kxn,$E36),"U", IF(COUNTIF(knap_kxn,$E36),"K", IF(COUNTIF(npass_kxn,$E36),"NP", IF(COUNTIF(map_kxn,$E36),"M", IF(COUNTIF(duke_kxn,$E36),"D", IF(COUNTIF(nap_kxn,$E36),"NA", IF(COUNTIF(var_kxn,$E36),"V","")))))))</f>
        <v/>
      </c>
      <c r="O36" s="14" t="str">
        <f aca="false">IF(COUNTIF(out_kxn,E36),"X","")</f>
        <v/>
      </c>
      <c r="P36" s="12" t="str">
        <f aca="false">IF(COUNTIF(knap_rel_kxn,$E36),"K", IF(COUNTIF(npass_rel_kxn,$E36),"NP", IF(COUNTIF(duke_rel_kxn,$E36),"D", IF(COUNTIF(nap_rel_kxn,$E36),"NA", IF(COUNTIF(var_rel_kxn,$E36),"V","")))))</f>
        <v/>
      </c>
      <c r="Q36" s="13" t="str">
        <f aca="false">IF(AND(N36&lt;&gt;"",O36="x"),"lit-kegg", IF(AND(P36&lt;&gt;"",O36="x"),"rel-kegg", IF(N36&lt;&gt;"","lit", IF(P36&lt;&gt;"","rel", IF(O36="x","kegg","--")))))</f>
        <v>--</v>
      </c>
      <c r="R36" s="12" t="str">
        <f aca="false">IF(COUNTIF(usda_hwb,$E36),"U", IF(COUNTIF(knap_hwb,$E36),"K", IF(COUNTIF(npass_hwb,$E36),"NP", IF(COUNTIF(map_hwb,$E36),"M", IF(COUNTIF(imppat_hwb,$E36),"I", IF(COUNTIF(duke_hwb,$E36),"D", IF(COUNTIF(nap_hwb,$E36),"NA", IF(COUNTIF(var_hwb,$E36),"V",""))))) )))</f>
        <v>K</v>
      </c>
      <c r="S36" s="14" t="str">
        <f aca="false">IF(COUNTIF(out_hwb,E36),"X","")</f>
        <v>X</v>
      </c>
      <c r="T36" s="14" t="str">
        <f aca="false">IF(COUNTIF(knap_rel_hwb,$E36),"K", IF(COUNTIF(npass_rel_hwb,$E36),"NP", IF(COUNTIF(map_rel_hwb,$E36),"M", IF(COUNTIF(imppat_rel_hwb,$E36),"I", IF(COUNTIF(duke_rel_hwb,$E36),"D", IF(COUNTIF(nap_rel_hwb,$E36),"NA", IF(COUNTIF(var_rel_hwb,$E36),"V",""))))) ))</f>
        <v>K</v>
      </c>
      <c r="U36" s="13" t="str">
        <f aca="false">IF(AND(R36&lt;&gt;"",S36="x"),"lit-kegg", IF(AND(T36&lt;&gt;"",S36="x"),"rel-kegg", IF(R36&lt;&gt;"","lit", IF(T36&lt;&gt;"","rel", IF(S36="x","kegg","--")))))</f>
        <v>lit-kegg</v>
      </c>
      <c r="V36" s="12" t="str">
        <f aca="false">IF(COUNTIF(usda_ec,$E36),"U", IF(COUNTIF(knap_ec,$E36),"K", IF(COUNTIF(npass_ec,$E36),"NP", IF(COUNTIF(map_ec,$E36),"M", IF(COUNTIF(imppat_ec,$E36),"I", IF(COUNTIF(duke_ec,$E36),"D", IF(COUNTIF(nap_ec,$E36),"NA", IF(COUNTIF(var_ec,$E36),"V",""))))))))</f>
        <v/>
      </c>
      <c r="W36" s="14" t="str">
        <f aca="false">IF(COUNTIF(out_ec,E36),"X","")</f>
        <v/>
      </c>
      <c r="X36" s="14" t="str">
        <f aca="false">IF(COUNTIF(usda_rel_ec,$E36),"U", IF(COUNTIF(knap_rel_ec,$E36),"K", IF(COUNTIF(npass_rel_ec,$E36),"NP", IF(COUNTIF(map_rel_ec,$E36),"M", IF(COUNTIF(imppat_rel_ec,$E36),"I", IF(COUNTIF(nap_rel_ec,$E36),"NA", IF(COUNTIF(var_rel_ec,$E36),"V","")))))))</f>
        <v/>
      </c>
      <c r="Y36" s="13" t="str">
        <f aca="false">IF(AND(V36&lt;&gt;"",W36="x"),"lit-kegg", IF(AND(X36&lt;&gt;"",W36="x"),"rel-kegg", IF(V36&lt;&gt;"","lit", IF(X36&lt;&gt;"","rel", IF(W36="x","kegg","--")))))</f>
        <v>--</v>
      </c>
      <c r="Z36" s="12" t="str">
        <f aca="false">IF(COUNTIF(usda_ecg,$E36),"U", IF(COUNTIF(npass_ecg,$E36),"NP", IF(COUNTIF(map_ecg,$E36),"M", IF(COUNTIF(imppat_ecg,$E36),"I", IF(COUNTIF(duke_ecg,$E36),"D", IF(COUNTIF(var_ecg,$E36),"V",""))))))</f>
        <v/>
      </c>
      <c r="AA36" s="12"/>
      <c r="AB36" s="15"/>
      <c r="AC36" s="12" t="str">
        <f aca="false">IF(COUNTIF(usda_egt,$E36),"U", IF(COUNTIF(map_egt,$E36),"M", IF(COUNTIF(duke_egt,$E36),"D", IF(COUNTIF(nap_egt,$E36),"NA", IF(COUNTIF(var_egt,$E36),"V","")))))</f>
        <v/>
      </c>
      <c r="AD36" s="14" t="str">
        <f aca="false">IF(COUNTIF(out_egt,E36),"X","")</f>
        <v/>
      </c>
      <c r="AE36" s="14" t="str">
        <f aca="false">IF(COUNTIF(usda_rel_egt,$E36),"U", IF(COUNTIF(knap_rel_egt,$E36),"K", IF(COUNTIF(npass_rel_egt,$E36),"NP", IF(COUNTIF(map_rel_egt,$E36),"M", IF(COUNTIF(var_rel_egt,$E36),"V","")))) )</f>
        <v/>
      </c>
      <c r="AF36" s="13" t="str">
        <f aca="false">IF(AND(AC36&lt;&gt;"",AD36="x"),"lit-kegg", IF(AND(AE36&lt;&gt;"",AD36="x"),"rel-kegg", IF(AC36&lt;&gt;"","lit", IF(AE36&lt;&gt;"","rel", IF(AD36="x","kegg","--")))))</f>
        <v>--</v>
      </c>
      <c r="AG36" s="15"/>
      <c r="AH36" s="12" t="str">
        <f aca="false">IF(COUNTIF(usda_egcg,$E36),"U", IF(COUNTIF(knap_egcg,$E36),"K", IF(COUNTIF(npass_egcg,$E36),"NP", IF(COUNTIF(map_egcg,$E36),"M", IF(COUNTIF(var_ecg,$E36),"V","")))))</f>
        <v/>
      </c>
      <c r="AI36" s="12"/>
      <c r="AJ36" s="15"/>
      <c r="AK36" s="12" t="str">
        <f aca="false">IF(COUNTIF(npass_erc,$E36),"NP", IF(COUNTIF(nap_erc,$E36),"NA", IF(COUNTIF(var_erc,$E36),"V","")))</f>
        <v/>
      </c>
      <c r="AL36" s="14"/>
      <c r="AM36" s="14" t="str">
        <f aca="false">IF(COUNTIF(nap_rel_erc,$E36),"NA", IF(COUNTIF(var_rel_erc,$E36),"V",""))</f>
        <v/>
      </c>
      <c r="AN36" s="13" t="str">
        <f aca="false">IF(AND(AK36&lt;&gt;"",AL36="x"),"lit-kegg", IF(AND(AM36&lt;&gt;"",AL36="x"),"rel-kegg", IF(AK36&lt;&gt;"","lit", IF(AM36&lt;&gt;"","rel", IF(AL36="x","kegg","--")))))</f>
        <v>--</v>
      </c>
      <c r="AO36" s="15"/>
      <c r="AP36" s="12" t="str">
        <f aca="false">IF(COUNTIF(npass_erd,$E36),"NP", IF(COUNTIF(nap_erd,$E36),"NA", IF(COUNTIF(var_erd,$E36),"V","")))</f>
        <v/>
      </c>
      <c r="AQ36" s="14" t="str">
        <f aca="false">IF(COUNTIF(out_erd,E36),"X","")</f>
        <v>X</v>
      </c>
      <c r="AR36" s="14" t="str">
        <f aca="false">IF(COUNTIF(map_rel_erd,$E36),"M", IF(COUNTIF(nap_rel_erd,$E36),"NA", IF(COUNTIF(var_rel_erd,$E36),"V","")))</f>
        <v/>
      </c>
      <c r="AS36" s="13" t="str">
        <f aca="false">IF(AND(AP36&lt;&gt;"",AQ36="x"),"lit-kegg", IF(AND(AR36&lt;&gt;"",AQ36="x"),"rel-kegg", IF(AP36&lt;&gt;"","lit", IF(AR36&lt;&gt;"","rel", IF(AQ36="x","kegg","--")))))</f>
        <v>kegg</v>
      </c>
      <c r="AT36" s="15"/>
      <c r="AU36" s="12" t="str">
        <f aca="false">IF(COUNTIF(knap_gc,$E36),"K", IF(COUNTIF(npass_gc,$E36),"NP", IF(COUNTIF(imppat_gc,$E36),"I", IF(COUNTIF(duke_gc,$E36),"D", IF(COUNTIF(nap_gc,$E36),"NA", IF(COUNTIF(var_gc,$E36),"V",""))))) )</f>
        <v/>
      </c>
      <c r="AV36" s="14" t="str">
        <f aca="false">IF(COUNTIF(out_gc,E36),"X","")</f>
        <v/>
      </c>
      <c r="AW36" s="14" t="str">
        <f aca="false">IF(COUNTIF(knap_rel_gc,$E36),"K", IF(COUNTIF(nap_rel_gc,$E36),"NA", IF(COUNTIF(var_rel_gc,$E36),"V","")))</f>
        <v/>
      </c>
      <c r="AX36" s="13" t="str">
        <f aca="false">IF(AND(AU36&lt;&gt;"",AV36="x"),"lit-kegg", IF(AND(AW36&lt;&gt;"",AV36="x"),"rel-kegg", IF(AU36&lt;&gt;"","lit", IF(AW36&lt;&gt;"","rel", IF(AV36="x","kegg","--")))))</f>
        <v>--</v>
      </c>
      <c r="AY36" s="15"/>
      <c r="AZ36" s="12" t="str">
        <f aca="false">IF(COUNTIF(knap_gen,$E36),"K", IF(COUNTIF(npass_gen,$E36),"NP", IF(COUNTIF(imppat_gen,$E36),"I", IF(COUNTIF(duke_gen,$E36),"D", IF(COUNTIF(nap_gen,$E36),"NA", IF(COUNTIF(var_gen,$E36),"V",""))))))</f>
        <v/>
      </c>
      <c r="BA36" s="14" t="str">
        <f aca="false">IF(COUNTIF(out_gen,E36),"X","")</f>
        <v/>
      </c>
      <c r="BB36" s="14" t="str">
        <f aca="false">IF(COUNTIF(knap_rel_gen,$E36),"K", IF(COUNTIF(imppat_rel_gen,$E36),"I", IF(COUNTIF(duke_rel_gen,$E36),"D", IF(COUNTIF(nap_rel_gen,$E36),"NA", IF(COUNTIF(var_rel_gen,$E36),"V","")))))</f>
        <v/>
      </c>
      <c r="BC36" s="13" t="str">
        <f aca="false">IF(AND(AZ36&lt;&gt;"",BA36="x"),"lit-kegg", IF(AND(BB36&lt;&gt;"",BA36="x"),"rel-kegg", IF(AZ36&lt;&gt;"","lit", IF(BB36&lt;&gt;"","rel", IF(BA36="x","kegg","--")))))</f>
        <v>--</v>
      </c>
      <c r="BD36" s="15"/>
      <c r="BE36" s="12" t="str">
        <f aca="false">IF(COUNTIF(knap_hcc,$E36),"K", IF(COUNTIF(npass_hcc,$E36),"NP", IF(COUNTIF(duke_hcc,$E36),"D", IF(COUNTIF(var_hcc,$E36),"V", ""))))</f>
        <v/>
      </c>
      <c r="BF36" s="14" t="str">
        <f aca="false">IF(COUNTIF(hcc_out,E36),"X","")</f>
        <v>X</v>
      </c>
      <c r="BG36" s="14" t="str">
        <f aca="false">IF(COUNTIF(var_rel_hcc,$E36),"V","")</f>
        <v/>
      </c>
      <c r="BH36" s="13" t="str">
        <f aca="false">IF(AND(BE36&lt;&gt;"",BF36="x"),"lit-kegg", IF(AND(BG36&lt;&gt;"",BF36="x"),"rel-kegg", IF(BE36&lt;&gt;"","lit", IF(BG36&lt;&gt;"","rel", IF(BF36="x","kegg","--")))))</f>
        <v>kegg</v>
      </c>
      <c r="BI36" s="15"/>
      <c r="BJ36" s="12" t="str">
        <f aca="false">IF(COUNTIF(usda_kmp,$E36),"U", IF(COUNTIF(knap_kmp,$E36),"K", IF(COUNTIF(npass_kmp,$E36),"NP", IF(COUNTIF(map_kmp,$E36),"M", IF(COUNTIF(imppat_kmp,$E36),"I", IF(COUNTIF(duke_kmp,$E36),"D", IF(COUNTIF(nap_kmp,$E36),"NA", IF(COUNTIF(var_kmp,$E36),"V",""))))))))</f>
        <v>U</v>
      </c>
      <c r="BK36" s="14" t="str">
        <f aca="false">IF(COUNTIF(out_kmp,E36),"X","")</f>
        <v>X</v>
      </c>
      <c r="BL36" s="12" t="str">
        <f aca="false">IF(COUNTIF(knap_rel_kmp,$E36),"K", IF(COUNTIF(npass_rel_kmp,$E36),"NP", IF(COUNTIF(imppat_rel_kmp,$E36),"I", IF(COUNTIF(duke_kmp,$E36),"D", IF(COUNTIF(nap_rel_kmp,$E36),"NA", IF(COUNTIF(var_rel_kmp,$E36),"V",""))))))</f>
        <v>D</v>
      </c>
      <c r="BM36" s="13" t="str">
        <f aca="false">IF(AND(BJ36&lt;&gt;"",BK36="x"),"lit-kegg", IF(AND(BL36&lt;&gt;"",BK36="x"),"rel-kegg", IF(BJ36&lt;&gt;"","lit", IF(BL36&lt;&gt;"","rel", IF(BK36="x","kegg","--")))))</f>
        <v>lit-kegg</v>
      </c>
      <c r="BN36" s="15"/>
      <c r="BO36" s="12" t="str">
        <f aca="false">IF(COUNTIF(usda_lu2,$E36),"U", IF(COUNTIF(knap_lu2,$E36),"K", IF(COUNTIF(npass_lu2,$E36),"NP", IF(COUNTIF(map_lu2,$E36),"M", IF(COUNTIF(imppat_lu2,$E36),"I", IF(COUNTIF(duke_lu2,$E36),"D", IF(COUNTIF(nap_lu2,$E36),"NA", IF(COUNTIF(var_lu2,$E36),"V",""))))))))</f>
        <v>U</v>
      </c>
      <c r="BP36" s="14" t="str">
        <f aca="false">IF(COUNTIF(out_lu2,E36),"X","")</f>
        <v>X</v>
      </c>
      <c r="BQ36" s="12" t="str">
        <f aca="false">IF(COUNTIF(knap_rel_lu2,$E36),"K", IF(COUNTIF(npass_rel_lu2,$E36),"NP", IF(COUNTIF(imppat_lu2,$E36),"I", IF(COUNTIF(impaat_rel_lu2,$E36),"I", IF(COUNTIF(duke_rel_lu2,$E36),"D", IF(COUNTIF(nap_rel_lu2,$E36),"NA", IF(COUNTIF(var_rel_lu2,$E36),"V",""))))) ))</f>
        <v>K</v>
      </c>
      <c r="BR36" s="13" t="str">
        <f aca="false">IF(AND(BO36&lt;&gt;"",BP36="x"),"lit-kegg", IF(AND(BQ36&lt;&gt;"",BP36="x"),"rel-kegg", IF(BO36&lt;&gt;"","lit", IF(BQ36&lt;&gt;"","rel", IF(BP36="x","kegg","--")))))</f>
        <v>lit-kegg</v>
      </c>
      <c r="BS36" s="15"/>
      <c r="BT36" s="12" t="str">
        <f aca="false">IF(COUNTIF(usda_myc,$E36),"U", IF(COUNTIF(knap_myc,$E36),"K", IF(COUNTIF(npass_myc,$E36),"NP", IF(COUNTIF(map_myc,$E36),"M", IF(COUNTIF(imppat_myc,$E36),"I", IF(COUNTIF(nap_myc,$E36),"NA", IF(COUNTIF(duke_myc,$E36),"D", IF(COUNTIF(var_myc,$E36),"V",""))))))))</f>
        <v>U</v>
      </c>
      <c r="BU36" s="14" t="str">
        <f aca="false">IF(COUNTIF(out_myc,E36),"X","")</f>
        <v/>
      </c>
      <c r="BV36" s="12" t="str">
        <f aca="false">IF(COUNTIF(npass_rel_myc,$E36),"NP", IF(COUNTIF(imppat_rel_myc,$E36),"I", IF(COUNTIF(nap_rel_myc,$E36),"NA", IF(COUNTIF(var_rel_myc,$E36),"V",""))))</f>
        <v/>
      </c>
      <c r="BW36" s="13" t="str">
        <f aca="false">IF(AND(BT36&lt;&gt;"",BU36="x"),"lit-kegg", IF(AND(BV36&lt;&gt;"",BU36="x"),"rel-kegg", IF(BT36&lt;&gt;"","lit", IF(BV36&lt;&gt;"","rel", IF(BU36="x","kegg","--")))))</f>
        <v>lit</v>
      </c>
      <c r="BX36" s="15"/>
      <c r="BY36" s="12" t="str">
        <f aca="false">IF(COUNTIF(usda_nar,$E36),"U", IF(COUNTIF(knap_nar,$E36),"K", IF(COUNTIF(npass_nar,$E36),"NP", IF(COUNTIF(imppat_nar,$E36),"I", IF(COUNTIF(duke_nar,$E36),"D", IF(COUNTIF(nap_nar,$E36),"NA", IF(COUNTIF(var_nar,$E36),"V", "")))))))</f>
        <v>K</v>
      </c>
      <c r="BZ36" s="14" t="str">
        <f aca="false">IF(COUNTIF(out_nar,E36),"X","")</f>
        <v>X</v>
      </c>
      <c r="CA36" s="16" t="str">
        <f aca="false">IF(COUNTIF(knap_rel_nar,$E36),"K", IF(COUNTIF(npass_rel_nar,$E36),"NP", IF(COUNTIF(imppat_rel_nar,$E36),"I", IF(COUNTIF(duke_rel_nar,$E36),"D", IF(COUNTIF(nap_rel_nar,$E36),"NA", IF(COUNTIF(var_rel_nar,$E36),"V",""))))))</f>
        <v>K</v>
      </c>
      <c r="CB36" s="13" t="str">
        <f aca="false">IF(AND(BY36&lt;&gt;"",BZ36="x"),"lit-kegg", IF(AND(CA36&lt;&gt;"",BZ36="x"),"rel-kegg", IF(BY36&lt;&gt;"","lit", IF(CA36&lt;&gt;"","rel", IF(BZ36="x","kegg","--")))))</f>
        <v>lit-kegg</v>
      </c>
      <c r="CC36" s="15"/>
      <c r="CD36" s="17" t="str">
        <f aca="false">IF(COUNTIF(usda_que,$E36),"U", IF(COUNTIF(knap_que,$E36),"K", IF(COUNTIF(npass_que,$E36),"NP", IF(COUNTIF(map_que,$E36),"M", IF(COUNTIF(imppat_que,$E36),"I", IF(COUNTIF(duke_que,$E36),"D", IF(COUNTIF(nap_que,$E36),"NA", IF(COUNTIF(var_que,$E36),"V",""))))) )))</f>
        <v>U</v>
      </c>
      <c r="CE36" s="14" t="str">
        <f aca="false">IF(COUNTIF(out_que,E36),"X","")</f>
        <v>X</v>
      </c>
      <c r="CF36" s="12" t="str">
        <f aca="false">IF(COUNTIF(knap_rel_que,$E36),"K", IF(COUNTIF(npass_rel_que,$E36),"NP", IF(COUNTIF(imppat_rel_que,$E36),"I", IF(COUNTIF(duke_rel_que,$E36),"D", IF(COUNTIF(nap_rel_que,$E36),"NP", IF(COUNTIF(var_rel_que,$E36),"V",""))))) )</f>
        <v>K</v>
      </c>
      <c r="CG36" s="13" t="str">
        <f aca="false">IF(AND(CD36&lt;&gt;"",CE36="x"),"lit-kegg", IF(AND(CF36&lt;&gt;"",CE36="x"),"rel-kegg", IF(CD36&lt;&gt;"","lit", IF(CF36&lt;&gt;"","rel", IF(CE36="x","kegg","--")))))</f>
        <v>lit-kegg</v>
      </c>
      <c r="CH36" s="15"/>
      <c r="CI36" s="18"/>
      <c r="CJ36" s="10"/>
      <c r="CK36" s="10"/>
      <c r="CL36" s="10"/>
      <c r="CM36" s="10"/>
      <c r="CN36" s="10"/>
      <c r="CO36" s="10"/>
    </row>
    <row r="37" customFormat="false" ht="15.75" hidden="false" customHeight="true" outlineLevel="0" collapsed="false">
      <c r="A37" s="9" t="n">
        <v>114</v>
      </c>
      <c r="B37" s="10" t="s">
        <v>76</v>
      </c>
      <c r="C37" s="10" t="s">
        <v>168</v>
      </c>
      <c r="D37" s="10" t="s">
        <v>169</v>
      </c>
      <c r="E37" s="11" t="s">
        <v>170</v>
      </c>
      <c r="F37" s="12" t="str">
        <f aca="false">IF(COUNTIF(usda_agi,$E37),"U", IF(COUNTIF(knap_agi,$E37),"K", IF(COUNTIF(npass_agi,$E37),"NP", IF(COUNTIF(map_agi,$E37),"M", IF(COUNTIF(imppat_agi,$E37),"I", IF(COUNTIF(duke_agi,$E37),"D", IF(COUNTIF(nap_agi,$E37),"NA", IF(COUNTIF(var_agi,$E37),"V", ""))))))) )</f>
        <v/>
      </c>
      <c r="G37" s="12" t="str">
        <f aca="false">IF(COUNTIF(out_agi,E37),"X","")</f>
        <v/>
      </c>
      <c r="H37" s="12" t="str">
        <f aca="false">IF(COUNTIF(knap_rel_agi,$E37),"K", IF(COUNTIF(duke_rel_agi,$E37),"D", IF(COUNTIF(nap_rel_agi,$E37),"NA", IF(COUNTIF(var_rel_agi,$E37),"V",""))))</f>
        <v/>
      </c>
      <c r="I37" s="13" t="str">
        <f aca="false">IF(AND(F37&lt;&gt;"",G37="x"),"lit-kegg", IF(AND(H37&lt;&gt;"",G37="x"),"rel-kegg", IF(F37&lt;&gt;"","lit", IF(H37&lt;&gt;"","rel", IF(G37="x","kegg","--")))))</f>
        <v>--</v>
      </c>
      <c r="J37" s="12" t="str">
        <f aca="false">IF(COUNTIF(npass_bun,$E37),"NP", IF(COUNTIF(nap_bun,$E37),"NA", IF(COUNTIF(var_bun,$E37),"V","")))</f>
        <v/>
      </c>
      <c r="K37" s="14" t="str">
        <f aca="false">IF(COUNTIF(out_bun,E37),"X","")</f>
        <v>X</v>
      </c>
      <c r="L37" s="12" t="str">
        <f aca="false">IF(COUNTIF(nap_rel_bun,$E37),"NA", IF(COUNTIF(var_rel_bun,$E37),"V",""))</f>
        <v/>
      </c>
      <c r="M37" s="13" t="str">
        <f aca="false">IF(AND(J37&lt;&gt;"",K37="x"),"lit-kegg", IF(AND(L37&lt;&gt;"",K37="x"),"rel-kegg", IF(J37&lt;&gt;"","lit", IF(L37&lt;&gt;"","rel", IF(K37="x","kegg","--")))))</f>
        <v>kegg</v>
      </c>
      <c r="N37" s="12" t="str">
        <f aca="false">IF(COUNTIF(usda_kxn,$E37),"U", IF(COUNTIF(knap_kxn,$E37),"K", IF(COUNTIF(npass_kxn,$E37),"NP", IF(COUNTIF(map_kxn,$E37),"M", IF(COUNTIF(duke_kxn,$E37),"D", IF(COUNTIF(nap_kxn,$E37),"NA", IF(COUNTIF(var_kxn,$E37),"V","")))))))</f>
        <v/>
      </c>
      <c r="O37" s="14" t="str">
        <f aca="false">IF(COUNTIF(out_kxn,E37),"X","")</f>
        <v/>
      </c>
      <c r="P37" s="12" t="str">
        <f aca="false">IF(COUNTIF(knap_rel_kxn,$E37),"K", IF(COUNTIF(npass_rel_kxn,$E37),"NP", IF(COUNTIF(duke_rel_kxn,$E37),"D", IF(COUNTIF(nap_rel_kxn,$E37),"NA", IF(COUNTIF(var_rel_kxn,$E37),"V","")))))</f>
        <v/>
      </c>
      <c r="Q37" s="13" t="str">
        <f aca="false">IF(AND(N37&lt;&gt;"",O37="x"),"lit-kegg", IF(AND(P37&lt;&gt;"",O37="x"),"rel-kegg", IF(N37&lt;&gt;"","lit", IF(P37&lt;&gt;"","rel", IF(O37="x","kegg","--")))))</f>
        <v>--</v>
      </c>
      <c r="R37" s="12" t="str">
        <f aca="false">IF(COUNTIF(usda_hwb,$E37),"U", IF(COUNTIF(knap_hwb,$E37),"K", IF(COUNTIF(npass_hwb,$E37),"NP", IF(COUNTIF(map_hwb,$E37),"M", IF(COUNTIF(imppat_hwb,$E37),"I", IF(COUNTIF(duke_hwb,$E37),"D", IF(COUNTIF(nap_hwb,$E37),"NA", IF(COUNTIF(var_hwb,$E37),"V",""))))) )))</f>
        <v/>
      </c>
      <c r="S37" s="14" t="str">
        <f aca="false">IF(COUNTIF(out_hwb,E37),"X","")</f>
        <v>X</v>
      </c>
      <c r="T37" s="14" t="str">
        <f aca="false">IF(COUNTIF(knap_rel_hwb,$E37),"K", IF(COUNTIF(npass_rel_hwb,$E37),"NP", IF(COUNTIF(map_rel_hwb,$E37),"M", IF(COUNTIF(imppat_rel_hwb,$E37),"I", IF(COUNTIF(duke_rel_hwb,$E37),"D", IF(COUNTIF(nap_rel_hwb,$E37),"NA", IF(COUNTIF(var_rel_hwb,$E37),"V",""))))) ))</f>
        <v/>
      </c>
      <c r="U37" s="13" t="str">
        <f aca="false">IF(AND(R37&lt;&gt;"",S37="x"),"lit-kegg", IF(AND(T37&lt;&gt;"",S37="x"),"rel-kegg", IF(R37&lt;&gt;"","lit", IF(T37&lt;&gt;"","rel", IF(S37="x","kegg","--")))))</f>
        <v>kegg</v>
      </c>
      <c r="V37" s="12" t="str">
        <f aca="false">IF(COUNTIF(usda_ec,$E37),"U", IF(COUNTIF(knap_ec,$E37),"K", IF(COUNTIF(npass_ec,$E37),"NP", IF(COUNTIF(map_ec,$E37),"M", IF(COUNTIF(imppat_ec,$E37),"I", IF(COUNTIF(duke_ec,$E37),"D", IF(COUNTIF(nap_ec,$E37),"NA", IF(COUNTIF(var_ec,$E37),"V",""))))))))</f>
        <v/>
      </c>
      <c r="W37" s="14" t="str">
        <f aca="false">IF(COUNTIF(out_ec,E37),"X","")</f>
        <v/>
      </c>
      <c r="X37" s="14" t="str">
        <f aca="false">IF(COUNTIF(usda_rel_ec,$E37),"U", IF(COUNTIF(knap_rel_ec,$E37),"K", IF(COUNTIF(npass_rel_ec,$E37),"NP", IF(COUNTIF(map_rel_ec,$E37),"M", IF(COUNTIF(imppat_rel_ec,$E37),"I", IF(COUNTIF(nap_rel_ec,$E37),"NA", IF(COUNTIF(var_rel_ec,$E37),"V","")))))))</f>
        <v/>
      </c>
      <c r="Y37" s="13" t="str">
        <f aca="false">IF(AND(V37&lt;&gt;"",W37="x"),"lit-kegg", IF(AND(X37&lt;&gt;"",W37="x"),"rel-kegg", IF(V37&lt;&gt;"","lit", IF(X37&lt;&gt;"","rel", IF(W37="x","kegg","--")))))</f>
        <v>--</v>
      </c>
      <c r="Z37" s="12" t="str">
        <f aca="false">IF(COUNTIF(usda_ecg,$E37),"U", IF(COUNTIF(npass_ecg,$E37),"NP", IF(COUNTIF(map_ecg,$E37),"M", IF(COUNTIF(imppat_ecg,$E37),"I", IF(COUNTIF(duke_ecg,$E37),"D", IF(COUNTIF(var_ecg,$E37),"V",""))))))</f>
        <v/>
      </c>
      <c r="AA37" s="12"/>
      <c r="AB37" s="15"/>
      <c r="AC37" s="12" t="str">
        <f aca="false">IF(COUNTIF(usda_egt,$E37),"U", IF(COUNTIF(map_egt,$E37),"M", IF(COUNTIF(duke_egt,$E37),"D", IF(COUNTIF(nap_egt,$E37),"NA", IF(COUNTIF(var_egt,$E37),"V","")))))</f>
        <v/>
      </c>
      <c r="AD37" s="14" t="str">
        <f aca="false">IF(COUNTIF(out_egt,E37),"X","")</f>
        <v/>
      </c>
      <c r="AE37" s="14" t="str">
        <f aca="false">IF(COUNTIF(usda_rel_egt,$E37),"U", IF(COUNTIF(knap_rel_egt,$E37),"K", IF(COUNTIF(npass_rel_egt,$E37),"NP", IF(COUNTIF(map_rel_egt,$E37),"M", IF(COUNTIF(var_rel_egt,$E37),"V","")))) )</f>
        <v/>
      </c>
      <c r="AF37" s="13" t="str">
        <f aca="false">IF(AND(AC37&lt;&gt;"",AD37="x"),"lit-kegg", IF(AND(AE37&lt;&gt;"",AD37="x"),"rel-kegg", IF(AC37&lt;&gt;"","lit", IF(AE37&lt;&gt;"","rel", IF(AD37="x","kegg","--")))))</f>
        <v>--</v>
      </c>
      <c r="AG37" s="15"/>
      <c r="AH37" s="12" t="str">
        <f aca="false">IF(COUNTIF(usda_egcg,$E37),"U", IF(COUNTIF(knap_egcg,$E37),"K", IF(COUNTIF(npass_egcg,$E37),"NP", IF(COUNTIF(map_egcg,$E37),"M", IF(COUNTIF(var_ecg,$E37),"V","")))))</f>
        <v/>
      </c>
      <c r="AI37" s="12"/>
      <c r="AJ37" s="15"/>
      <c r="AK37" s="12" t="str">
        <f aca="false">IF(COUNTIF(npass_erc,$E37),"NP", IF(COUNTIF(nap_erc,$E37),"NA", IF(COUNTIF(var_erc,$E37),"V","")))</f>
        <v/>
      </c>
      <c r="AL37" s="14"/>
      <c r="AM37" s="14" t="str">
        <f aca="false">IF(COUNTIF(nap_rel_erc,$E37),"NA", IF(COUNTIF(var_rel_erc,$E37),"V",""))</f>
        <v/>
      </c>
      <c r="AN37" s="13" t="str">
        <f aca="false">IF(AND(AK37&lt;&gt;"",AL37="x"),"lit-kegg", IF(AND(AM37&lt;&gt;"",AL37="x"),"rel-kegg", IF(AK37&lt;&gt;"","lit", IF(AM37&lt;&gt;"","rel", IF(AL37="x","kegg","--")))))</f>
        <v>--</v>
      </c>
      <c r="AO37" s="15"/>
      <c r="AP37" s="12" t="str">
        <f aca="false">IF(COUNTIF(npass_erd,$E37),"NP", IF(COUNTIF(nap_erd,$E37),"NA", IF(COUNTIF(var_erd,$E37),"V","")))</f>
        <v/>
      </c>
      <c r="AQ37" s="14" t="str">
        <f aca="false">IF(COUNTIF(out_erd,E37),"X","")</f>
        <v>X</v>
      </c>
      <c r="AR37" s="14" t="str">
        <f aca="false">IF(COUNTIF(map_rel_erd,$E37),"M", IF(COUNTIF(nap_rel_erd,$E37),"NA", IF(COUNTIF(var_rel_erd,$E37),"V","")))</f>
        <v/>
      </c>
      <c r="AS37" s="13" t="str">
        <f aca="false">IF(AND(AP37&lt;&gt;"",AQ37="x"),"lit-kegg", IF(AND(AR37&lt;&gt;"",AQ37="x"),"rel-kegg", IF(AP37&lt;&gt;"","lit", IF(AR37&lt;&gt;"","rel", IF(AQ37="x","kegg","--")))))</f>
        <v>kegg</v>
      </c>
      <c r="AT37" s="15"/>
      <c r="AU37" s="12" t="str">
        <f aca="false">IF(COUNTIF(knap_gc,$E37),"K", IF(COUNTIF(npass_gc,$E37),"NP", IF(COUNTIF(imppat_gc,$E37),"I", IF(COUNTIF(duke_gc,$E37),"D", IF(COUNTIF(nap_gc,$E37),"NA", IF(COUNTIF(var_gc,$E37),"V",""))))) )</f>
        <v/>
      </c>
      <c r="AV37" s="14" t="str">
        <f aca="false">IF(COUNTIF(out_gc,E37),"X","")</f>
        <v/>
      </c>
      <c r="AW37" s="14" t="str">
        <f aca="false">IF(COUNTIF(knap_rel_gc,$E37),"K", IF(COUNTIF(nap_rel_gc,$E37),"NA", IF(COUNTIF(var_rel_gc,$E37),"V","")))</f>
        <v/>
      </c>
      <c r="AX37" s="13" t="str">
        <f aca="false">IF(AND(AU37&lt;&gt;"",AV37="x"),"lit-kegg", IF(AND(AW37&lt;&gt;"",AV37="x"),"rel-kegg", IF(AU37&lt;&gt;"","lit", IF(AW37&lt;&gt;"","rel", IF(AV37="x","kegg","--")))))</f>
        <v>--</v>
      </c>
      <c r="AY37" s="15"/>
      <c r="AZ37" s="12" t="str">
        <f aca="false">IF(COUNTIF(knap_gen,$E37),"K", IF(COUNTIF(npass_gen,$E37),"NP", IF(COUNTIF(imppat_gen,$E37),"I", IF(COUNTIF(duke_gen,$E37),"D", IF(COUNTIF(nap_gen,$E37),"NA", IF(COUNTIF(var_gen,$E37),"V",""))))))</f>
        <v/>
      </c>
      <c r="BA37" s="14" t="str">
        <f aca="false">IF(COUNTIF(out_gen,E37),"X","")</f>
        <v/>
      </c>
      <c r="BB37" s="14" t="str">
        <f aca="false">IF(COUNTIF(knap_rel_gen,$E37),"K", IF(COUNTIF(imppat_rel_gen,$E37),"I", IF(COUNTIF(duke_rel_gen,$E37),"D", IF(COUNTIF(nap_rel_gen,$E37),"NA", IF(COUNTIF(var_rel_gen,$E37),"V","")))))</f>
        <v/>
      </c>
      <c r="BC37" s="13" t="str">
        <f aca="false">IF(AND(AZ37&lt;&gt;"",BA37="x"),"lit-kegg", IF(AND(BB37&lt;&gt;"",BA37="x"),"rel-kegg", IF(AZ37&lt;&gt;"","lit", IF(BB37&lt;&gt;"","rel", IF(BA37="x","kegg","--")))))</f>
        <v>--</v>
      </c>
      <c r="BD37" s="15"/>
      <c r="BE37" s="12" t="str">
        <f aca="false">IF(COUNTIF(knap_hcc,$E37),"K", IF(COUNTIF(npass_hcc,$E37),"NP", IF(COUNTIF(duke_hcc,$E37),"D", IF(COUNTIF(var_hcc,$E37),"V", ""))))</f>
        <v/>
      </c>
      <c r="BF37" s="14" t="str">
        <f aca="false">IF(COUNTIF(hcc_out,E37),"X","")</f>
        <v>X</v>
      </c>
      <c r="BG37" s="14" t="str">
        <f aca="false">IF(COUNTIF(var_rel_hcc,$E37),"V","")</f>
        <v/>
      </c>
      <c r="BH37" s="13" t="str">
        <f aca="false">IF(AND(BE37&lt;&gt;"",BF37="x"),"lit-kegg", IF(AND(BG37&lt;&gt;"",BF37="x"),"rel-kegg", IF(BE37&lt;&gt;"","lit", IF(BG37&lt;&gt;"","rel", IF(BF37="x","kegg","--")))))</f>
        <v>kegg</v>
      </c>
      <c r="BI37" s="15"/>
      <c r="BJ37" s="12" t="str">
        <f aca="false">IF(COUNTIF(usda_kmp,$E37),"U", IF(COUNTIF(knap_kmp,$E37),"K", IF(COUNTIF(npass_kmp,$E37),"NP", IF(COUNTIF(map_kmp,$E37),"M", IF(COUNTIF(imppat_kmp,$E37),"I", IF(COUNTIF(duke_kmp,$E37),"D", IF(COUNTIF(nap_kmp,$E37),"NA", IF(COUNTIF(var_kmp,$E37),"V",""))))))))</f>
        <v/>
      </c>
      <c r="BK37" s="14" t="str">
        <f aca="false">IF(COUNTIF(out_kmp,E37),"X","")</f>
        <v/>
      </c>
      <c r="BL37" s="12" t="str">
        <f aca="false">IF(COUNTIF(knap_rel_kmp,$E37),"K", IF(COUNTIF(npass_rel_kmp,$E37),"NP", IF(COUNTIF(imppat_rel_kmp,$E37),"I", IF(COUNTIF(duke_kmp,$E37),"D", IF(COUNTIF(nap_rel_kmp,$E37),"NA", IF(COUNTIF(var_rel_kmp,$E37),"V",""))))))</f>
        <v/>
      </c>
      <c r="BM37" s="13" t="str">
        <f aca="false">IF(AND(BJ37&lt;&gt;"",BK37="x"),"lit-kegg", IF(AND(BL37&lt;&gt;"",BK37="x"),"rel-kegg", IF(BJ37&lt;&gt;"","lit", IF(BL37&lt;&gt;"","rel", IF(BK37="x","kegg","--")))))</f>
        <v>--</v>
      </c>
      <c r="BN37" s="15"/>
      <c r="BO37" s="12" t="str">
        <f aca="false">IF(COUNTIF(usda_lu2,$E37),"U", IF(COUNTIF(knap_lu2,$E37),"K", IF(COUNTIF(npass_lu2,$E37),"NP", IF(COUNTIF(map_lu2,$E37),"M", IF(COUNTIF(imppat_lu2,$E37),"I", IF(COUNTIF(duke_lu2,$E37),"D", IF(COUNTIF(nap_lu2,$E37),"NA", IF(COUNTIF(var_lu2,$E37),"V",""))))))))</f>
        <v/>
      </c>
      <c r="BP37" s="14" t="str">
        <f aca="false">IF(COUNTIF(out_lu2,E37),"X","")</f>
        <v/>
      </c>
      <c r="BQ37" s="12" t="str">
        <f aca="false">IF(COUNTIF(knap_rel_lu2,$E37),"K", IF(COUNTIF(npass_rel_lu2,$E37),"NP", IF(COUNTIF(imppat_lu2,$E37),"I", IF(COUNTIF(impaat_rel_lu2,$E37),"I", IF(COUNTIF(duke_rel_lu2,$E37),"D", IF(COUNTIF(nap_rel_lu2,$E37),"NA", IF(COUNTIF(var_rel_lu2,$E37),"V",""))))) ))</f>
        <v/>
      </c>
      <c r="BR37" s="13" t="str">
        <f aca="false">IF(AND(BO37&lt;&gt;"",BP37="x"),"lit-kegg", IF(AND(BQ37&lt;&gt;"",BP37="x"),"rel-kegg", IF(BO37&lt;&gt;"","lit", IF(BQ37&lt;&gt;"","rel", IF(BP37="x","kegg","--")))))</f>
        <v>--</v>
      </c>
      <c r="BS37" s="15"/>
      <c r="BT37" s="12" t="str">
        <f aca="false">IF(COUNTIF(usda_myc,$E37),"U", IF(COUNTIF(knap_myc,$E37),"K", IF(COUNTIF(npass_myc,$E37),"NP", IF(COUNTIF(map_myc,$E37),"M", IF(COUNTIF(imppat_myc,$E37),"I", IF(COUNTIF(nap_myc,$E37),"NA", IF(COUNTIF(duke_myc,$E37),"D", IF(COUNTIF(var_myc,$E37),"V",""))))))))</f>
        <v/>
      </c>
      <c r="BU37" s="14" t="str">
        <f aca="false">IF(COUNTIF(out_myc,E37),"X","")</f>
        <v/>
      </c>
      <c r="BV37" s="12" t="str">
        <f aca="false">IF(COUNTIF(npass_rel_myc,$E37),"NP", IF(COUNTIF(imppat_rel_myc,$E37),"I", IF(COUNTIF(nap_rel_myc,$E37),"NA", IF(COUNTIF(var_rel_myc,$E37),"V",""))))</f>
        <v/>
      </c>
      <c r="BW37" s="13" t="str">
        <f aca="false">IF(AND(BT37&lt;&gt;"",BU37="x"),"lit-kegg", IF(AND(BV37&lt;&gt;"",BU37="x"),"rel-kegg", IF(BT37&lt;&gt;"","lit", IF(BV37&lt;&gt;"","rel", IF(BU37="x","kegg","--")))))</f>
        <v>--</v>
      </c>
      <c r="BX37" s="15"/>
      <c r="BY37" s="12" t="str">
        <f aca="false">IF(COUNTIF(usda_nar,$E37),"U", IF(COUNTIF(knap_nar,$E37),"K", IF(COUNTIF(npass_nar,$E37),"NP", IF(COUNTIF(imppat_nar,$E37),"I", IF(COUNTIF(duke_nar,$E37),"D", IF(COUNTIF(nap_nar,$E37),"NA", IF(COUNTIF(var_nar,$E37),"V", "")))))))</f>
        <v>NP</v>
      </c>
      <c r="BZ37" s="14" t="str">
        <f aca="false">IF(COUNTIF(out_nar,E37),"X","")</f>
        <v>X</v>
      </c>
      <c r="CA37" s="16" t="str">
        <f aca="false">IF(COUNTIF(knap_rel_nar,$E37),"K", IF(COUNTIF(npass_rel_nar,$E37),"NP", IF(COUNTIF(imppat_rel_nar,$E37),"I", IF(COUNTIF(duke_rel_nar,$E37),"D", IF(COUNTIF(nap_rel_nar,$E37),"NA", IF(COUNTIF(var_rel_nar,$E37),"V",""))))))</f>
        <v/>
      </c>
      <c r="CB37" s="13" t="str">
        <f aca="false">IF(AND(BY37&lt;&gt;"",BZ37="x"),"lit-kegg", IF(AND(CA37&lt;&gt;"",BZ37="x"),"rel-kegg", IF(BY37&lt;&gt;"","lit", IF(CA37&lt;&gt;"","rel", IF(BZ37="x","kegg","--")))))</f>
        <v>lit-kegg</v>
      </c>
      <c r="CC37" s="15"/>
      <c r="CD37" s="17" t="str">
        <f aca="false">IF(COUNTIF(usda_que,$E37),"U", IF(COUNTIF(knap_que,$E37),"K", IF(COUNTIF(npass_que,$E37),"NP", IF(COUNTIF(map_que,$E37),"M", IF(COUNTIF(imppat_que,$E37),"I", IF(COUNTIF(duke_que,$E37),"D", IF(COUNTIF(nap_que,$E37),"NA", IF(COUNTIF(var_que,$E37),"V",""))))) )))</f>
        <v/>
      </c>
      <c r="CE37" s="14" t="str">
        <f aca="false">IF(COUNTIF(out_que,E37),"X","")</f>
        <v/>
      </c>
      <c r="CF37" s="12" t="str">
        <f aca="false">IF(COUNTIF(knap_rel_que,$E37),"K", IF(COUNTIF(npass_rel_que,$E37),"NP", IF(COUNTIF(imppat_rel_que,$E37),"I", IF(COUNTIF(duke_rel_que,$E37),"D", IF(COUNTIF(nap_rel_que,$E37),"NP", IF(COUNTIF(var_rel_que,$E37),"V",""))))) )</f>
        <v/>
      </c>
      <c r="CG37" s="13" t="str">
        <f aca="false">IF(AND(CD37&lt;&gt;"",CE37="x"),"lit-kegg", IF(AND(CF37&lt;&gt;"",CE37="x"),"rel-kegg", IF(CD37&lt;&gt;"","lit", IF(CF37&lt;&gt;"","rel", IF(CE37="x","kegg","--")))))</f>
        <v>--</v>
      </c>
      <c r="CH37" s="15"/>
      <c r="CI37" s="18"/>
      <c r="CJ37" s="10"/>
      <c r="CK37" s="10"/>
      <c r="CL37" s="10"/>
      <c r="CM37" s="10"/>
      <c r="CN37" s="10"/>
      <c r="CO37" s="10"/>
    </row>
    <row r="38" customFormat="false" ht="15.75" hidden="false" customHeight="true" outlineLevel="0" collapsed="false">
      <c r="A38" s="9" t="n">
        <v>18</v>
      </c>
      <c r="B38" s="10" t="s">
        <v>83</v>
      </c>
      <c r="C38" s="10" t="s">
        <v>171</v>
      </c>
      <c r="D38" s="10" t="s">
        <v>172</v>
      </c>
      <c r="E38" s="11" t="s">
        <v>173</v>
      </c>
      <c r="F38" s="12" t="str">
        <f aca="false">IF(COUNTIF(usda_agi,$E38),"U", IF(COUNTIF(knap_agi,$E38),"K", IF(COUNTIF(npass_agi,$E38),"NP", IF(COUNTIF(map_agi,$E38),"M", IF(COUNTIF(imppat_agi,$E38),"I", IF(COUNTIF(duke_agi,$E38),"D", IF(COUNTIF(nap_agi,$E38),"NA", IF(COUNTIF(var_agi,$E38),"V", ""))))))) )</f>
        <v/>
      </c>
      <c r="G38" s="12" t="str">
        <f aca="false">IF(COUNTIF(out_agi,E38),"X","")</f>
        <v>X</v>
      </c>
      <c r="H38" s="12" t="str">
        <f aca="false">IF(COUNTIF(knap_rel_agi,$E38),"K", IF(COUNTIF(duke_rel_agi,$E38),"D", IF(COUNTIF(nap_rel_agi,$E38),"NA", IF(COUNTIF(var_rel_agi,$E38),"V",""))))</f>
        <v/>
      </c>
      <c r="I38" s="13" t="str">
        <f aca="false">IF(AND(F38&lt;&gt;"",G38="x"),"lit-kegg", IF(AND(H38&lt;&gt;"",G38="x"),"rel-kegg", IF(F38&lt;&gt;"","lit", IF(H38&lt;&gt;"","rel", IF(G38="x","kegg","--")))))</f>
        <v>kegg</v>
      </c>
      <c r="J38" s="12" t="str">
        <f aca="false">IF(COUNTIF(npass_bun,$E38),"NP", IF(COUNTIF(nap_bun,$E38),"NA", IF(COUNTIF(var_bun,$E38),"V","")))</f>
        <v/>
      </c>
      <c r="K38" s="14" t="str">
        <f aca="false">IF(COUNTIF(out_bun,E38),"X","")</f>
        <v>X</v>
      </c>
      <c r="L38" s="12" t="str">
        <f aca="false">IF(COUNTIF(nap_rel_bun,$E38),"NA", IF(COUNTIF(var_rel_bun,$E38),"V",""))</f>
        <v/>
      </c>
      <c r="M38" s="13" t="str">
        <f aca="false">IF(AND(J38&lt;&gt;"",K38="x"),"lit-kegg", IF(AND(L38&lt;&gt;"",K38="x"),"rel-kegg", IF(J38&lt;&gt;"","lit", IF(L38&lt;&gt;"","rel", IF(K38="x","kegg","--")))))</f>
        <v>kegg</v>
      </c>
      <c r="N38" s="12" t="str">
        <f aca="false">IF(COUNTIF(usda_kxn,$E38),"U", IF(COUNTIF(knap_kxn,$E38),"K", IF(COUNTIF(npass_kxn,$E38),"NP", IF(COUNTIF(map_kxn,$E38),"M", IF(COUNTIF(duke_kxn,$E38),"D", IF(COUNTIF(nap_kxn,$E38),"NA", IF(COUNTIF(var_kxn,$E38),"V","")))))))</f>
        <v>V</v>
      </c>
      <c r="O38" s="14" t="str">
        <f aca="false">IF(COUNTIF(out_kxn,E38),"X","")</f>
        <v>X</v>
      </c>
      <c r="P38" s="12" t="str">
        <f aca="false">IF(COUNTIF(knap_rel_kxn,$E38),"K", IF(COUNTIF(npass_rel_kxn,$E38),"NP", IF(COUNTIF(duke_rel_kxn,$E38),"D", IF(COUNTIF(nap_rel_kxn,$E38),"NA", IF(COUNTIF(var_rel_kxn,$E38),"V","")))))</f>
        <v/>
      </c>
      <c r="Q38" s="13" t="str">
        <f aca="false">IF(AND(N38&lt;&gt;"",O38="x"),"lit-kegg", IF(AND(P38&lt;&gt;"",O38="x"),"rel-kegg", IF(N38&lt;&gt;"","lit", IF(P38&lt;&gt;"","rel", IF(O38="x","kegg","--")))))</f>
        <v>lit-kegg</v>
      </c>
      <c r="R38" s="12" t="str">
        <f aca="false">IF(COUNTIF(usda_hwb,$E38),"U", IF(COUNTIF(knap_hwb,$E38),"K", IF(COUNTIF(npass_hwb,$E38),"NP", IF(COUNTIF(map_hwb,$E38),"M", IF(COUNTIF(imppat_hwb,$E38),"I", IF(COUNTIF(duke_hwb,$E38),"D", IF(COUNTIF(nap_hwb,$E38),"NA", IF(COUNTIF(var_hwb,$E38),"V",""))))) )))</f>
        <v/>
      </c>
      <c r="S38" s="14" t="str">
        <f aca="false">IF(COUNTIF(out_hwb,E38),"X","")</f>
        <v>X</v>
      </c>
      <c r="T38" s="14" t="str">
        <f aca="false">IF(COUNTIF(knap_rel_hwb,$E38),"K", IF(COUNTIF(npass_rel_hwb,$E38),"NP", IF(COUNTIF(map_rel_hwb,$E38),"M", IF(COUNTIF(imppat_rel_hwb,$E38),"I", IF(COUNTIF(duke_rel_hwb,$E38),"D", IF(COUNTIF(nap_rel_hwb,$E38),"NA", IF(COUNTIF(var_rel_hwb,$E38),"V",""))))) ))</f>
        <v/>
      </c>
      <c r="U38" s="13" t="str">
        <f aca="false">IF(AND(R38&lt;&gt;"",S38="x"),"lit-kegg", IF(AND(T38&lt;&gt;"",S38="x"),"rel-kegg", IF(R38&lt;&gt;"","lit", IF(T38&lt;&gt;"","rel", IF(S38="x","kegg","--")))))</f>
        <v>kegg</v>
      </c>
      <c r="V38" s="12" t="str">
        <f aca="false">IF(COUNTIF(usda_ec,$E38),"U", IF(COUNTIF(knap_ec,$E38),"K", IF(COUNTIF(npass_ec,$E38),"NP", IF(COUNTIF(map_ec,$E38),"M", IF(COUNTIF(imppat_ec,$E38),"I", IF(COUNTIF(duke_ec,$E38),"D", IF(COUNTIF(nap_ec,$E38),"NA", IF(COUNTIF(var_ec,$E38),"V",""))))))))</f>
        <v>V</v>
      </c>
      <c r="W38" s="14" t="str">
        <f aca="false">IF(COUNTIF(out_ec,E38),"X","")</f>
        <v>X</v>
      </c>
      <c r="X38" s="14" t="str">
        <f aca="false">IF(COUNTIF(usda_rel_ec,$E38),"U", IF(COUNTIF(knap_rel_ec,$E38),"K", IF(COUNTIF(npass_rel_ec,$E38),"NP", IF(COUNTIF(map_rel_ec,$E38),"M", IF(COUNTIF(imppat_rel_ec,$E38),"I", IF(COUNTIF(nap_rel_ec,$E38),"NA", IF(COUNTIF(var_rel_ec,$E38),"V","")))))))</f>
        <v/>
      </c>
      <c r="Y38" s="13" t="str">
        <f aca="false">IF(AND(V38&lt;&gt;"",W38="x"),"lit-kegg", IF(AND(X38&lt;&gt;"",W38="x"),"rel-kegg", IF(V38&lt;&gt;"","lit", IF(X38&lt;&gt;"","rel", IF(W38="x","kegg","--")))))</f>
        <v>lit-kegg</v>
      </c>
      <c r="Z38" s="12" t="str">
        <f aca="false">IF(COUNTIF(usda_ecg,$E38),"U", IF(COUNTIF(npass_ecg,$E38),"NP", IF(COUNTIF(map_ecg,$E38),"M", IF(COUNTIF(imppat_ecg,$E38),"I", IF(COUNTIF(duke_ecg,$E38),"D", IF(COUNTIF(var_ecg,$E38),"V",""))))))</f>
        <v/>
      </c>
      <c r="AA38" s="12"/>
      <c r="AB38" s="15"/>
      <c r="AC38" s="12" t="str">
        <f aca="false">IF(COUNTIF(usda_egt,$E38),"U", IF(COUNTIF(map_egt,$E38),"M", IF(COUNTIF(duke_egt,$E38),"D", IF(COUNTIF(nap_egt,$E38),"NA", IF(COUNTIF(var_egt,$E38),"V","")))))</f>
        <v/>
      </c>
      <c r="AD38" s="14" t="str">
        <f aca="false">IF(COUNTIF(out_egt,E38),"X","")</f>
        <v>X</v>
      </c>
      <c r="AE38" s="14" t="str">
        <f aca="false">IF(COUNTIF(usda_rel_egt,$E38),"U", IF(COUNTIF(knap_rel_egt,$E38),"K", IF(COUNTIF(npass_rel_egt,$E38),"NP", IF(COUNTIF(map_rel_egt,$E38),"M", IF(COUNTIF(var_rel_egt,$E38),"V","")))) )</f>
        <v/>
      </c>
      <c r="AF38" s="13" t="str">
        <f aca="false">IF(AND(AC38&lt;&gt;"",AD38="x"),"lit-kegg", IF(AND(AE38&lt;&gt;"",AD38="x"),"rel-kegg", IF(AC38&lt;&gt;"","lit", IF(AE38&lt;&gt;"","rel", IF(AD38="x","kegg","--")))))</f>
        <v>kegg</v>
      </c>
      <c r="AG38" s="15"/>
      <c r="AH38" s="12" t="str">
        <f aca="false">IF(COUNTIF(usda_egcg,$E38),"U", IF(COUNTIF(knap_egcg,$E38),"K", IF(COUNTIF(npass_egcg,$E38),"NP", IF(COUNTIF(map_egcg,$E38),"M", IF(COUNTIF(var_ecg,$E38),"V","")))))</f>
        <v/>
      </c>
      <c r="AI38" s="12"/>
      <c r="AJ38" s="15"/>
      <c r="AK38" s="12" t="str">
        <f aca="false">IF(COUNTIF(npass_erc,$E38),"NP", IF(COUNTIF(nap_erc,$E38),"NA", IF(COUNTIF(var_erc,$E38),"V","")))</f>
        <v/>
      </c>
      <c r="AL38" s="14"/>
      <c r="AM38" s="14" t="str">
        <f aca="false">IF(COUNTIF(nap_rel_erc,$E38),"NA", IF(COUNTIF(var_rel_erc,$E38),"V",""))</f>
        <v/>
      </c>
      <c r="AN38" s="13" t="str">
        <f aca="false">IF(AND(AK38&lt;&gt;"",AL38="x"),"lit-kegg", IF(AND(AM38&lt;&gt;"",AL38="x"),"rel-kegg", IF(AK38&lt;&gt;"","lit", IF(AM38&lt;&gt;"","rel", IF(AL38="x","kegg","--")))))</f>
        <v>--</v>
      </c>
      <c r="AO38" s="15"/>
      <c r="AP38" s="12" t="str">
        <f aca="false">IF(COUNTIF(npass_erd,$E38),"NP", IF(COUNTIF(nap_erd,$E38),"NA", IF(COUNTIF(var_erd,$E38),"V","")))</f>
        <v/>
      </c>
      <c r="AQ38" s="14" t="str">
        <f aca="false">IF(COUNTIF(out_erd,E38),"X","")</f>
        <v>X</v>
      </c>
      <c r="AR38" s="14" t="str">
        <f aca="false">IF(COUNTIF(map_rel_erd,$E38),"M", IF(COUNTIF(nap_rel_erd,$E38),"NA", IF(COUNTIF(var_rel_erd,$E38),"V","")))</f>
        <v/>
      </c>
      <c r="AS38" s="13" t="str">
        <f aca="false">IF(AND(AP38&lt;&gt;"",AQ38="x"),"lit-kegg", IF(AND(AR38&lt;&gt;"",AQ38="x"),"rel-kegg", IF(AP38&lt;&gt;"","lit", IF(AR38&lt;&gt;"","rel", IF(AQ38="x","kegg","--")))))</f>
        <v>kegg</v>
      </c>
      <c r="AT38" s="15"/>
      <c r="AU38" s="12" t="str">
        <f aca="false">IF(COUNTIF(knap_gc,$E38),"K", IF(COUNTIF(npass_gc,$E38),"NP", IF(COUNTIF(imppat_gc,$E38),"I", IF(COUNTIF(duke_gc,$E38),"D", IF(COUNTIF(nap_gc,$E38),"NA", IF(COUNTIF(var_gc,$E38),"V",""))))) )</f>
        <v/>
      </c>
      <c r="AV38" s="14" t="str">
        <f aca="false">IF(COUNTIF(out_gc,E38),"X","")</f>
        <v>X</v>
      </c>
      <c r="AW38" s="14" t="str">
        <f aca="false">IF(COUNTIF(knap_rel_gc,$E38),"K", IF(COUNTIF(nap_rel_gc,$E38),"NA", IF(COUNTIF(var_rel_gc,$E38),"V","")))</f>
        <v/>
      </c>
      <c r="AX38" s="13" t="str">
        <f aca="false">IF(AND(AU38&lt;&gt;"",AV38="x"),"lit-kegg", IF(AND(AW38&lt;&gt;"",AV38="x"),"rel-kegg", IF(AU38&lt;&gt;"","lit", IF(AW38&lt;&gt;"","rel", IF(AV38="x","kegg","--")))))</f>
        <v>kegg</v>
      </c>
      <c r="AY38" s="15"/>
      <c r="AZ38" s="12" t="str">
        <f aca="false">IF(COUNTIF(knap_gen,$E38),"K", IF(COUNTIF(npass_gen,$E38),"NP", IF(COUNTIF(imppat_gen,$E38),"I", IF(COUNTIF(duke_gen,$E38),"D", IF(COUNTIF(nap_gen,$E38),"NA", IF(COUNTIF(var_gen,$E38),"V",""))))))</f>
        <v/>
      </c>
      <c r="BA38" s="14" t="str">
        <f aca="false">IF(COUNTIF(out_gen,E38),"X","")</f>
        <v/>
      </c>
      <c r="BB38" s="14" t="str">
        <f aca="false">IF(COUNTIF(knap_rel_gen,$E38),"K", IF(COUNTIF(imppat_rel_gen,$E38),"I", IF(COUNTIF(duke_rel_gen,$E38),"D", IF(COUNTIF(nap_rel_gen,$E38),"NA", IF(COUNTIF(var_rel_gen,$E38),"V","")))))</f>
        <v/>
      </c>
      <c r="BC38" s="13" t="str">
        <f aca="false">IF(AND(AZ38&lt;&gt;"",BA38="x"),"lit-kegg", IF(AND(BB38&lt;&gt;"",BA38="x"),"rel-kegg", IF(AZ38&lt;&gt;"","lit", IF(BB38&lt;&gt;"","rel", IF(BA38="x","kegg","--")))))</f>
        <v>--</v>
      </c>
      <c r="BD38" s="15"/>
      <c r="BE38" s="12" t="str">
        <f aca="false">IF(COUNTIF(knap_hcc,$E38),"K", IF(COUNTIF(npass_hcc,$E38),"NP", IF(COUNTIF(duke_hcc,$E38),"D", IF(COUNTIF(var_hcc,$E38),"V", ""))))</f>
        <v/>
      </c>
      <c r="BF38" s="14" t="str">
        <f aca="false">IF(COUNTIF(hcc_out,E38),"X","")</f>
        <v>X</v>
      </c>
      <c r="BG38" s="14" t="str">
        <f aca="false">IF(COUNTIF(var_rel_hcc,$E38),"V","")</f>
        <v/>
      </c>
      <c r="BH38" s="13" t="str">
        <f aca="false">IF(AND(BE38&lt;&gt;"",BF38="x"),"lit-kegg", IF(AND(BG38&lt;&gt;"",BF38="x"),"rel-kegg", IF(BE38&lt;&gt;"","lit", IF(BG38&lt;&gt;"","rel", IF(BF38="x","kegg","--")))))</f>
        <v>kegg</v>
      </c>
      <c r="BI38" s="15"/>
      <c r="BJ38" s="12" t="str">
        <f aca="false">IF(COUNTIF(usda_kmp,$E38),"U", IF(COUNTIF(knap_kmp,$E38),"K", IF(COUNTIF(npass_kmp,$E38),"NP", IF(COUNTIF(map_kmp,$E38),"M", IF(COUNTIF(imppat_kmp,$E38),"I", IF(COUNTIF(duke_kmp,$E38),"D", IF(COUNTIF(nap_kmp,$E38),"NA", IF(COUNTIF(var_kmp,$E38),"V",""))))))))</f>
        <v/>
      </c>
      <c r="BK38" s="14" t="str">
        <f aca="false">IF(COUNTIF(out_kmp,E38),"X","")</f>
        <v>X</v>
      </c>
      <c r="BL38" s="12" t="str">
        <f aca="false">IF(COUNTIF(knap_rel_kmp,$E38),"K", IF(COUNTIF(npass_rel_kmp,$E38),"NP", IF(COUNTIF(imppat_rel_kmp,$E38),"I", IF(COUNTIF(duke_kmp,$E38),"D", IF(COUNTIF(nap_rel_kmp,$E38),"NA", IF(COUNTIF(var_rel_kmp,$E38),"V",""))))))</f>
        <v/>
      </c>
      <c r="BM38" s="13" t="str">
        <f aca="false">IF(AND(BJ38&lt;&gt;"",BK38="x"),"lit-kegg", IF(AND(BL38&lt;&gt;"",BK38="x"),"rel-kegg", IF(BJ38&lt;&gt;"","lit", IF(BL38&lt;&gt;"","rel", IF(BK38="x","kegg","--")))))</f>
        <v>kegg</v>
      </c>
      <c r="BN38" s="15"/>
      <c r="BO38" s="12" t="str">
        <f aca="false">IF(COUNTIF(usda_lu2,$E38),"U", IF(COUNTIF(knap_lu2,$E38),"K", IF(COUNTIF(npass_lu2,$E38),"NP", IF(COUNTIF(map_lu2,$E38),"M", IF(COUNTIF(imppat_lu2,$E38),"I", IF(COUNTIF(duke_lu2,$E38),"D", IF(COUNTIF(nap_lu2,$E38),"NA", IF(COUNTIF(var_lu2,$E38),"V",""))))))))</f>
        <v/>
      </c>
      <c r="BP38" s="14" t="str">
        <f aca="false">IF(COUNTIF(out_lu2,E38),"X","")</f>
        <v>X</v>
      </c>
      <c r="BQ38" s="12" t="str">
        <f aca="false">IF(COUNTIF(knap_rel_lu2,$E38),"K", IF(COUNTIF(npass_rel_lu2,$E38),"NP", IF(COUNTIF(imppat_lu2,$E38),"I", IF(COUNTIF(impaat_rel_lu2,$E38),"I", IF(COUNTIF(duke_rel_lu2,$E38),"D", IF(COUNTIF(nap_rel_lu2,$E38),"NA", IF(COUNTIF(var_rel_lu2,$E38),"V",""))))) ))</f>
        <v/>
      </c>
      <c r="BR38" s="13" t="str">
        <f aca="false">IF(AND(BO38&lt;&gt;"",BP38="x"),"lit-kegg", IF(AND(BQ38&lt;&gt;"",BP38="x"),"rel-kegg", IF(BO38&lt;&gt;"","lit", IF(BQ38&lt;&gt;"","rel", IF(BP38="x","kegg","--")))))</f>
        <v>kegg</v>
      </c>
      <c r="BS38" s="15"/>
      <c r="BT38" s="12" t="str">
        <f aca="false">IF(COUNTIF(usda_myc,$E38),"U", IF(COUNTIF(knap_myc,$E38),"K", IF(COUNTIF(npass_myc,$E38),"NP", IF(COUNTIF(map_myc,$E38),"M", IF(COUNTIF(imppat_myc,$E38),"I", IF(COUNTIF(nap_myc,$E38),"NA", IF(COUNTIF(duke_myc,$E38),"D", IF(COUNTIF(var_myc,$E38),"V",""))))))))</f>
        <v/>
      </c>
      <c r="BU38" s="14" t="str">
        <f aca="false">IF(COUNTIF(out_myc,E38),"X","")</f>
        <v>X</v>
      </c>
      <c r="BV38" s="12" t="str">
        <f aca="false">IF(COUNTIF(npass_rel_myc,$E38),"NP", IF(COUNTIF(imppat_rel_myc,$E38),"I", IF(COUNTIF(nap_rel_myc,$E38),"NA", IF(COUNTIF(var_rel_myc,$E38),"V",""))))</f>
        <v/>
      </c>
      <c r="BW38" s="13" t="str">
        <f aca="false">IF(AND(BT38&lt;&gt;"",BU38="x"),"lit-kegg", IF(AND(BV38&lt;&gt;"",BU38="x"),"rel-kegg", IF(BT38&lt;&gt;"","lit", IF(BV38&lt;&gt;"","rel", IF(BU38="x","kegg","--")))))</f>
        <v>kegg</v>
      </c>
      <c r="BX38" s="15"/>
      <c r="BY38" s="12" t="str">
        <f aca="false">IF(COUNTIF(usda_nar,$E38),"U", IF(COUNTIF(knap_nar,$E38),"K", IF(COUNTIF(npass_nar,$E38),"NP", IF(COUNTIF(imppat_nar,$E38),"I", IF(COUNTIF(duke_nar,$E38),"D", IF(COUNTIF(nap_nar,$E38),"NA", IF(COUNTIF(var_nar,$E38),"V", "")))))))</f>
        <v/>
      </c>
      <c r="BZ38" s="14" t="str">
        <f aca="false">IF(COUNTIF(out_nar,E38),"X","")</f>
        <v>X</v>
      </c>
      <c r="CA38" s="16" t="str">
        <f aca="false">IF(COUNTIF(knap_rel_nar,$E38),"K", IF(COUNTIF(npass_rel_nar,$E38),"NP", IF(COUNTIF(imppat_rel_nar,$E38),"I", IF(COUNTIF(duke_rel_nar,$E38),"D", IF(COUNTIF(nap_rel_nar,$E38),"NA", IF(COUNTIF(var_rel_nar,$E38),"V",""))))))</f>
        <v/>
      </c>
      <c r="CB38" s="13" t="str">
        <f aca="false">IF(AND(BY38&lt;&gt;"",BZ38="x"),"lit-kegg", IF(AND(CA38&lt;&gt;"",BZ38="x"),"rel-kegg", IF(BY38&lt;&gt;"","lit", IF(CA38&lt;&gt;"","rel", IF(BZ38="x","kegg","--")))))</f>
        <v>kegg</v>
      </c>
      <c r="CC38" s="15"/>
      <c r="CD38" s="17" t="str">
        <f aca="false">IF(COUNTIF(usda_que,$E38),"U", IF(COUNTIF(knap_que,$E38),"K", IF(COUNTIF(npass_que,$E38),"NP", IF(COUNTIF(map_que,$E38),"M", IF(COUNTIF(imppat_que,$E38),"I", IF(COUNTIF(duke_que,$E38),"D", IF(COUNTIF(nap_que,$E38),"NA", IF(COUNTIF(var_que,$E38),"V",""))))) )))</f>
        <v/>
      </c>
      <c r="CE38" s="14" t="str">
        <f aca="false">IF(COUNTIF(out_que,E38),"X","")</f>
        <v>X</v>
      </c>
      <c r="CF38" s="12" t="str">
        <f aca="false">IF(COUNTIF(knap_rel_que,$E38),"K", IF(COUNTIF(npass_rel_que,$E38),"NP", IF(COUNTIF(imppat_rel_que,$E38),"I", IF(COUNTIF(duke_rel_que,$E38),"D", IF(COUNTIF(nap_rel_que,$E38),"NP", IF(COUNTIF(var_rel_que,$E38),"V",""))))) )</f>
        <v/>
      </c>
      <c r="CG38" s="13" t="str">
        <f aca="false">IF(AND(CD38&lt;&gt;"",CE38="x"),"lit-kegg", IF(AND(CF38&lt;&gt;"",CE38="x"),"rel-kegg", IF(CD38&lt;&gt;"","lit", IF(CF38&lt;&gt;"","rel", IF(CE38="x","kegg","--")))))</f>
        <v>kegg</v>
      </c>
      <c r="CH38" s="15"/>
      <c r="CI38" s="18" t="s">
        <v>92</v>
      </c>
      <c r="CJ38" s="10"/>
      <c r="CK38" s="10"/>
      <c r="CL38" s="10"/>
      <c r="CM38" s="10"/>
      <c r="CN38" s="10"/>
      <c r="CO38" s="10"/>
    </row>
    <row r="39" customFormat="false" ht="15.75" hidden="false" customHeight="true" outlineLevel="0" collapsed="false">
      <c r="A39" s="9" t="n">
        <v>109</v>
      </c>
      <c r="B39" s="10" t="s">
        <v>76</v>
      </c>
      <c r="C39" s="10" t="s">
        <v>174</v>
      </c>
      <c r="D39" s="10" t="s">
        <v>175</v>
      </c>
      <c r="E39" s="11" t="s">
        <v>176</v>
      </c>
      <c r="F39" s="12" t="str">
        <f aca="false">IF(COUNTIF(usda_agi,$E39),"U", IF(COUNTIF(knap_agi,$E39),"K", IF(COUNTIF(npass_agi,$E39),"NP", IF(COUNTIF(map_agi,$E39),"M", IF(COUNTIF(imppat_agi,$E39),"I", IF(COUNTIF(duke_agi,$E39),"D", IF(COUNTIF(nap_agi,$E39),"NA", IF(COUNTIF(var_agi,$E39),"V", ""))))))) )</f>
        <v/>
      </c>
      <c r="G39" s="12" t="str">
        <f aca="false">IF(COUNTIF(out_agi,E39),"X","")</f>
        <v/>
      </c>
      <c r="H39" s="12" t="str">
        <f aca="false">IF(COUNTIF(knap_rel_agi,$E39),"K", IF(COUNTIF(duke_rel_agi,$E39),"D", IF(COUNTIF(nap_rel_agi,$E39),"NA", IF(COUNTIF(var_rel_agi,$E39),"V",""))))</f>
        <v/>
      </c>
      <c r="I39" s="13" t="str">
        <f aca="false">IF(AND(F39&lt;&gt;"",G39="x"),"lit-kegg", IF(AND(H39&lt;&gt;"",G39="x"),"rel-kegg", IF(F39&lt;&gt;"","lit", IF(H39&lt;&gt;"","rel", IF(G39="x","kegg","--")))))</f>
        <v>--</v>
      </c>
      <c r="J39" s="12" t="str">
        <f aca="false">IF(COUNTIF(npass_bun,$E39),"NP", IF(COUNTIF(nap_bun,$E39),"NA", IF(COUNTIF(var_bun,$E39),"V","")))</f>
        <v/>
      </c>
      <c r="K39" s="14" t="str">
        <f aca="false">IF(COUNTIF(out_bun,E39),"X","")</f>
        <v>X</v>
      </c>
      <c r="L39" s="12" t="str">
        <f aca="false">IF(COUNTIF(nap_rel_bun,$E39),"NA", IF(COUNTIF(var_rel_bun,$E39),"V",""))</f>
        <v/>
      </c>
      <c r="M39" s="13" t="str">
        <f aca="false">IF(AND(J39&lt;&gt;"",K39="x"),"lit-kegg", IF(AND(L39&lt;&gt;"",K39="x"),"rel-kegg", IF(J39&lt;&gt;"","lit", IF(L39&lt;&gt;"","rel", IF(K39="x","kegg","--")))))</f>
        <v>kegg</v>
      </c>
      <c r="N39" s="12" t="str">
        <f aca="false">IF(COUNTIF(usda_kxn,$E39),"U", IF(COUNTIF(knap_kxn,$E39),"K", IF(COUNTIF(npass_kxn,$E39),"NP", IF(COUNTIF(map_kxn,$E39),"M", IF(COUNTIF(duke_kxn,$E39),"D", IF(COUNTIF(nap_kxn,$E39),"NA", IF(COUNTIF(var_kxn,$E39),"V","")))))))</f>
        <v>V</v>
      </c>
      <c r="O39" s="14" t="str">
        <f aca="false">IF(COUNTIF(out_kxn,E39),"X","")</f>
        <v>X</v>
      </c>
      <c r="P39" s="12" t="str">
        <f aca="false">IF(COUNTIF(knap_rel_kxn,$E39),"K", IF(COUNTIF(npass_rel_kxn,$E39),"NP", IF(COUNTIF(duke_rel_kxn,$E39),"D", IF(COUNTIF(nap_rel_kxn,$E39),"NA", IF(COUNTIF(var_rel_kxn,$E39),"V","")))))</f>
        <v/>
      </c>
      <c r="Q39" s="13" t="str">
        <f aca="false">IF(AND(N39&lt;&gt;"",O39="x"),"lit-kegg", IF(AND(P39&lt;&gt;"",O39="x"),"rel-kegg", IF(N39&lt;&gt;"","lit", IF(P39&lt;&gt;"","rel", IF(O39="x","kegg","--")))))</f>
        <v>lit-kegg</v>
      </c>
      <c r="R39" s="12" t="str">
        <f aca="false">IF(COUNTIF(usda_hwb,$E39),"U", IF(COUNTIF(knap_hwb,$E39),"K", IF(COUNTIF(npass_hwb,$E39),"NP", IF(COUNTIF(map_hwb,$E39),"M", IF(COUNTIF(imppat_hwb,$E39),"I", IF(COUNTIF(duke_hwb,$E39),"D", IF(COUNTIF(nap_hwb,$E39),"NA", IF(COUNTIF(var_hwb,$E39),"V",""))))) )))</f>
        <v/>
      </c>
      <c r="S39" s="14" t="str">
        <f aca="false">IF(COUNTIF(out_hwb,E39),"X","")</f>
        <v>X</v>
      </c>
      <c r="T39" s="14" t="str">
        <f aca="false">IF(COUNTIF(knap_rel_hwb,$E39),"K", IF(COUNTIF(npass_rel_hwb,$E39),"NP", IF(COUNTIF(map_rel_hwb,$E39),"M", IF(COUNTIF(imppat_rel_hwb,$E39),"I", IF(COUNTIF(duke_rel_hwb,$E39),"D", IF(COUNTIF(nap_rel_hwb,$E39),"NA", IF(COUNTIF(var_rel_hwb,$E39),"V",""))))) ))</f>
        <v/>
      </c>
      <c r="U39" s="13" t="str">
        <f aca="false">IF(AND(R39&lt;&gt;"",S39="x"),"lit-kegg", IF(AND(T39&lt;&gt;"",S39="x"),"rel-kegg", IF(R39&lt;&gt;"","lit", IF(T39&lt;&gt;"","rel", IF(S39="x","kegg","--")))))</f>
        <v>kegg</v>
      </c>
      <c r="V39" s="12" t="str">
        <f aca="false">IF(COUNTIF(usda_ec,$E39),"U", IF(COUNTIF(knap_ec,$E39),"K", IF(COUNTIF(npass_ec,$E39),"NP", IF(COUNTIF(map_ec,$E39),"M", IF(COUNTIF(imppat_ec,$E39),"I", IF(COUNTIF(duke_ec,$E39),"D", IF(COUNTIF(nap_ec,$E39),"NA", IF(COUNTIF(var_ec,$E39),"V",""))))))))</f>
        <v>V</v>
      </c>
      <c r="W39" s="14" t="str">
        <f aca="false">IF(COUNTIF(out_ec,E39),"X","")</f>
        <v>X</v>
      </c>
      <c r="X39" s="14" t="str">
        <f aca="false">IF(COUNTIF(usda_rel_ec,$E39),"U", IF(COUNTIF(knap_rel_ec,$E39),"K", IF(COUNTIF(npass_rel_ec,$E39),"NP", IF(COUNTIF(map_rel_ec,$E39),"M", IF(COUNTIF(imppat_rel_ec,$E39),"I", IF(COUNTIF(nap_rel_ec,$E39),"NA", IF(COUNTIF(var_rel_ec,$E39),"V","")))))))</f>
        <v/>
      </c>
      <c r="Y39" s="13" t="str">
        <f aca="false">IF(AND(V39&lt;&gt;"",W39="x"),"lit-kegg", IF(AND(X39&lt;&gt;"",W39="x"),"rel-kegg", IF(V39&lt;&gt;"","lit", IF(X39&lt;&gt;"","rel", IF(W39="x","kegg","--")))))</f>
        <v>lit-kegg</v>
      </c>
      <c r="Z39" s="12" t="str">
        <f aca="false">IF(COUNTIF(usda_ecg,$E39),"U", IF(COUNTIF(npass_ecg,$E39),"NP", IF(COUNTIF(map_ecg,$E39),"M", IF(COUNTIF(imppat_ecg,$E39),"I", IF(COUNTIF(duke_ecg,$E39),"D", IF(COUNTIF(var_ecg,$E39),"V",""))))))</f>
        <v/>
      </c>
      <c r="AA39" s="12"/>
      <c r="AB39" s="15"/>
      <c r="AC39" s="12" t="str">
        <f aca="false">IF(COUNTIF(usda_egt,$E39),"U", IF(COUNTIF(map_egt,$E39),"M", IF(COUNTIF(duke_egt,$E39),"D", IF(COUNTIF(nap_egt,$E39),"NA", IF(COUNTIF(var_egt,$E39),"V","")))))</f>
        <v/>
      </c>
      <c r="AD39" s="14" t="str">
        <f aca="false">IF(COUNTIF(out_egt,E39),"X","")</f>
        <v>X</v>
      </c>
      <c r="AE39" s="14" t="str">
        <f aca="false">IF(COUNTIF(usda_rel_egt,$E39),"U", IF(COUNTIF(knap_rel_egt,$E39),"K", IF(COUNTIF(npass_rel_egt,$E39),"NP", IF(COUNTIF(map_rel_egt,$E39),"M", IF(COUNTIF(var_rel_egt,$E39),"V","")))) )</f>
        <v/>
      </c>
      <c r="AF39" s="13" t="str">
        <f aca="false">IF(AND(AC39&lt;&gt;"",AD39="x"),"lit-kegg", IF(AND(AE39&lt;&gt;"",AD39="x"),"rel-kegg", IF(AC39&lt;&gt;"","lit", IF(AE39&lt;&gt;"","rel", IF(AD39="x","kegg","--")))))</f>
        <v>kegg</v>
      </c>
      <c r="AG39" s="15"/>
      <c r="AH39" s="12" t="str">
        <f aca="false">IF(COUNTIF(usda_egcg,$E39),"U", IF(COUNTIF(knap_egcg,$E39),"K", IF(COUNTIF(npass_egcg,$E39),"NP", IF(COUNTIF(map_egcg,$E39),"M", IF(COUNTIF(var_ecg,$E39),"V","")))))</f>
        <v/>
      </c>
      <c r="AI39" s="12"/>
      <c r="AJ39" s="15"/>
      <c r="AK39" s="12" t="str">
        <f aca="false">IF(COUNTIF(npass_erc,$E39),"NP", IF(COUNTIF(nap_erc,$E39),"NA", IF(COUNTIF(var_erc,$E39),"V","")))</f>
        <v/>
      </c>
      <c r="AL39" s="14"/>
      <c r="AM39" s="14" t="str">
        <f aca="false">IF(COUNTIF(nap_rel_erc,$E39),"NA", IF(COUNTIF(var_rel_erc,$E39),"V",""))</f>
        <v/>
      </c>
      <c r="AN39" s="13" t="str">
        <f aca="false">IF(AND(AK39&lt;&gt;"",AL39="x"),"lit-kegg", IF(AND(AM39&lt;&gt;"",AL39="x"),"rel-kegg", IF(AK39&lt;&gt;"","lit", IF(AM39&lt;&gt;"","rel", IF(AL39="x","kegg","--")))))</f>
        <v>--</v>
      </c>
      <c r="AO39" s="15"/>
      <c r="AP39" s="12" t="str">
        <f aca="false">IF(COUNTIF(npass_erd,$E39),"NP", IF(COUNTIF(nap_erd,$E39),"NA", IF(COUNTIF(var_erd,$E39),"V","")))</f>
        <v/>
      </c>
      <c r="AQ39" s="14" t="str">
        <f aca="false">IF(COUNTIF(out_erd,E39),"X","")</f>
        <v>X</v>
      </c>
      <c r="AR39" s="14" t="str">
        <f aca="false">IF(COUNTIF(map_rel_erd,$E39),"M", IF(COUNTIF(nap_rel_erd,$E39),"NA", IF(COUNTIF(var_rel_erd,$E39),"V","")))</f>
        <v/>
      </c>
      <c r="AS39" s="13" t="str">
        <f aca="false">IF(AND(AP39&lt;&gt;"",AQ39="x"),"lit-kegg", IF(AND(AR39&lt;&gt;"",AQ39="x"),"rel-kegg", IF(AP39&lt;&gt;"","lit", IF(AR39&lt;&gt;"","rel", IF(AQ39="x","kegg","--")))))</f>
        <v>kegg</v>
      </c>
      <c r="AT39" s="15"/>
      <c r="AU39" s="12" t="str">
        <f aca="false">IF(COUNTIF(knap_gc,$E39),"K", IF(COUNTIF(npass_gc,$E39),"NP", IF(COUNTIF(imppat_gc,$E39),"I", IF(COUNTIF(duke_gc,$E39),"D", IF(COUNTIF(nap_gc,$E39),"NA", IF(COUNTIF(var_gc,$E39),"V",""))))) )</f>
        <v/>
      </c>
      <c r="AV39" s="14" t="str">
        <f aca="false">IF(COUNTIF(out_gc,E39),"X","")</f>
        <v>X</v>
      </c>
      <c r="AW39" s="14" t="str">
        <f aca="false">IF(COUNTIF(knap_rel_gc,$E39),"K", IF(COUNTIF(nap_rel_gc,$E39),"NA", IF(COUNTIF(var_rel_gc,$E39),"V","")))</f>
        <v/>
      </c>
      <c r="AX39" s="13" t="str">
        <f aca="false">IF(AND(AU39&lt;&gt;"",AV39="x"),"lit-kegg", IF(AND(AW39&lt;&gt;"",AV39="x"),"rel-kegg", IF(AU39&lt;&gt;"","lit", IF(AW39&lt;&gt;"","rel", IF(AV39="x","kegg","--")))))</f>
        <v>kegg</v>
      </c>
      <c r="AY39" s="15"/>
      <c r="AZ39" s="12" t="str">
        <f aca="false">IF(COUNTIF(knap_gen,$E39),"K", IF(COUNTIF(npass_gen,$E39),"NP", IF(COUNTIF(imppat_gen,$E39),"I", IF(COUNTIF(duke_gen,$E39),"D", IF(COUNTIF(nap_gen,$E39),"NA", IF(COUNTIF(var_gen,$E39),"V",""))))))</f>
        <v/>
      </c>
      <c r="BA39" s="14" t="str">
        <f aca="false">IF(COUNTIF(out_gen,E39),"X","")</f>
        <v/>
      </c>
      <c r="BB39" s="14" t="str">
        <f aca="false">IF(COUNTIF(knap_rel_gen,$E39),"K", IF(COUNTIF(imppat_rel_gen,$E39),"I", IF(COUNTIF(duke_rel_gen,$E39),"D", IF(COUNTIF(nap_rel_gen,$E39),"NA", IF(COUNTIF(var_rel_gen,$E39),"V","")))))</f>
        <v/>
      </c>
      <c r="BC39" s="13" t="str">
        <f aca="false">IF(AND(AZ39&lt;&gt;"",BA39="x"),"lit-kegg", IF(AND(BB39&lt;&gt;"",BA39="x"),"rel-kegg", IF(AZ39&lt;&gt;"","lit", IF(BB39&lt;&gt;"","rel", IF(BA39="x","kegg","--")))))</f>
        <v>--</v>
      </c>
      <c r="BD39" s="15"/>
      <c r="BE39" s="12" t="str">
        <f aca="false">IF(COUNTIF(knap_hcc,$E39),"K", IF(COUNTIF(npass_hcc,$E39),"NP", IF(COUNTIF(duke_hcc,$E39),"D", IF(COUNTIF(var_hcc,$E39),"V", ""))))</f>
        <v/>
      </c>
      <c r="BF39" s="14" t="str">
        <f aca="false">IF(COUNTIF(hcc_out,E39),"X","")</f>
        <v>X</v>
      </c>
      <c r="BG39" s="14" t="str">
        <f aca="false">IF(COUNTIF(var_rel_hcc,$E39),"V","")</f>
        <v/>
      </c>
      <c r="BH39" s="13" t="str">
        <f aca="false">IF(AND(BE39&lt;&gt;"",BF39="x"),"lit-kegg", IF(AND(BG39&lt;&gt;"",BF39="x"),"rel-kegg", IF(BE39&lt;&gt;"","lit", IF(BG39&lt;&gt;"","rel", IF(BF39="x","kegg","--")))))</f>
        <v>kegg</v>
      </c>
      <c r="BI39" s="15"/>
      <c r="BJ39" s="12" t="str">
        <f aca="false">IF(COUNTIF(usda_kmp,$E39),"U", IF(COUNTIF(knap_kmp,$E39),"K", IF(COUNTIF(npass_kmp,$E39),"NP", IF(COUNTIF(map_kmp,$E39),"M", IF(COUNTIF(imppat_kmp,$E39),"I", IF(COUNTIF(duke_kmp,$E39),"D", IF(COUNTIF(nap_kmp,$E39),"NA", IF(COUNTIF(var_kmp,$E39),"V",""))))))))</f>
        <v>V</v>
      </c>
      <c r="BK39" s="14" t="str">
        <f aca="false">IF(COUNTIF(out_kmp,E39),"X","")</f>
        <v>X</v>
      </c>
      <c r="BL39" s="12" t="str">
        <f aca="false">IF(COUNTIF(knap_rel_kmp,$E39),"K", IF(COUNTIF(npass_rel_kmp,$E39),"NP", IF(COUNTIF(imppat_rel_kmp,$E39),"I", IF(COUNTIF(duke_kmp,$E39),"D", IF(COUNTIF(nap_rel_kmp,$E39),"NA", IF(COUNTIF(var_rel_kmp,$E39),"V",""))))))</f>
        <v/>
      </c>
      <c r="BM39" s="13" t="str">
        <f aca="false">IF(AND(BJ39&lt;&gt;"",BK39="x"),"lit-kegg", IF(AND(BL39&lt;&gt;"",BK39="x"),"rel-kegg", IF(BJ39&lt;&gt;"","lit", IF(BL39&lt;&gt;"","rel", IF(BK39="x","kegg","--")))))</f>
        <v>lit-kegg</v>
      </c>
      <c r="BN39" s="15"/>
      <c r="BO39" s="12" t="str">
        <f aca="false">IF(COUNTIF(usda_lu2,$E39),"U", IF(COUNTIF(knap_lu2,$E39),"K", IF(COUNTIF(npass_lu2,$E39),"NP", IF(COUNTIF(map_lu2,$E39),"M", IF(COUNTIF(imppat_lu2,$E39),"I", IF(COUNTIF(duke_lu2,$E39),"D", IF(COUNTIF(nap_lu2,$E39),"NA", IF(COUNTIF(var_lu2,$E39),"V",""))))))))</f>
        <v/>
      </c>
      <c r="BP39" s="14" t="str">
        <f aca="false">IF(COUNTIF(out_lu2,E39),"X","")</f>
        <v/>
      </c>
      <c r="BQ39" s="12" t="str">
        <f aca="false">IF(COUNTIF(knap_rel_lu2,$E39),"K", IF(COUNTIF(npass_rel_lu2,$E39),"NP", IF(COUNTIF(imppat_lu2,$E39),"I", IF(COUNTIF(impaat_rel_lu2,$E39),"I", IF(COUNTIF(duke_rel_lu2,$E39),"D", IF(COUNTIF(nap_rel_lu2,$E39),"NA", IF(COUNTIF(var_rel_lu2,$E39),"V",""))))) ))</f>
        <v/>
      </c>
      <c r="BR39" s="13" t="str">
        <f aca="false">IF(AND(BO39&lt;&gt;"",BP39="x"),"lit-kegg", IF(AND(BQ39&lt;&gt;"",BP39="x"),"rel-kegg", IF(BO39&lt;&gt;"","lit", IF(BQ39&lt;&gt;"","rel", IF(BP39="x","kegg","--")))))</f>
        <v>--</v>
      </c>
      <c r="BS39" s="15"/>
      <c r="BT39" s="12" t="str">
        <f aca="false">IF(COUNTIF(usda_myc,$E39),"U", IF(COUNTIF(knap_myc,$E39),"K", IF(COUNTIF(npass_myc,$E39),"NP", IF(COUNTIF(map_myc,$E39),"M", IF(COUNTIF(imppat_myc,$E39),"I", IF(COUNTIF(nap_myc,$E39),"NA", IF(COUNTIF(duke_myc,$E39),"D", IF(COUNTIF(var_myc,$E39),"V",""))))))))</f>
        <v/>
      </c>
      <c r="BU39" s="14" t="str">
        <f aca="false">IF(COUNTIF(out_myc,E39),"X","")</f>
        <v>X</v>
      </c>
      <c r="BV39" s="12" t="str">
        <f aca="false">IF(COUNTIF(npass_rel_myc,$E39),"NP", IF(COUNTIF(imppat_rel_myc,$E39),"I", IF(COUNTIF(nap_rel_myc,$E39),"NA", IF(COUNTIF(var_rel_myc,$E39),"V",""))))</f>
        <v/>
      </c>
      <c r="BW39" s="13" t="str">
        <f aca="false">IF(AND(BT39&lt;&gt;"",BU39="x"),"lit-kegg", IF(AND(BV39&lt;&gt;"",BU39="x"),"rel-kegg", IF(BT39&lt;&gt;"","lit", IF(BV39&lt;&gt;"","rel", IF(BU39="x","kegg","--")))))</f>
        <v>kegg</v>
      </c>
      <c r="BX39" s="15"/>
      <c r="BY39" s="12" t="str">
        <f aca="false">IF(COUNTIF(usda_nar,$E39),"U", IF(COUNTIF(knap_nar,$E39),"K", IF(COUNTIF(npass_nar,$E39),"NP", IF(COUNTIF(imppat_nar,$E39),"I", IF(COUNTIF(duke_nar,$E39),"D", IF(COUNTIF(nap_nar,$E39),"NA", IF(COUNTIF(var_nar,$E39),"V", "")))))))</f>
        <v/>
      </c>
      <c r="BZ39" s="14" t="str">
        <f aca="false">IF(COUNTIF(out_nar,E39),"X","")</f>
        <v>X</v>
      </c>
      <c r="CA39" s="16" t="str">
        <f aca="false">IF(COUNTIF(knap_rel_nar,$E39),"K", IF(COUNTIF(npass_rel_nar,$E39),"NP", IF(COUNTIF(imppat_rel_nar,$E39),"I", IF(COUNTIF(duke_rel_nar,$E39),"D", IF(COUNTIF(nap_rel_nar,$E39),"NA", IF(COUNTIF(var_rel_nar,$E39),"V",""))))))</f>
        <v/>
      </c>
      <c r="CB39" s="13" t="str">
        <f aca="false">IF(AND(BY39&lt;&gt;"",BZ39="x"),"lit-kegg", IF(AND(CA39&lt;&gt;"",BZ39="x"),"rel-kegg", IF(BY39&lt;&gt;"","lit", IF(CA39&lt;&gt;"","rel", IF(BZ39="x","kegg","--")))))</f>
        <v>kegg</v>
      </c>
      <c r="CC39" s="15"/>
      <c r="CD39" s="17" t="str">
        <f aca="false">IF(COUNTIF(usda_que,$E39),"U", IF(COUNTIF(knap_que,$E39),"K", IF(COUNTIF(npass_que,$E39),"NP", IF(COUNTIF(map_que,$E39),"M", IF(COUNTIF(imppat_que,$E39),"I", IF(COUNTIF(duke_que,$E39),"D", IF(COUNTIF(nap_que,$E39),"NA", IF(COUNTIF(var_que,$E39),"V",""))))) )))</f>
        <v/>
      </c>
      <c r="CE39" s="14" t="str">
        <f aca="false">IF(COUNTIF(out_que,E39),"X","")</f>
        <v>X</v>
      </c>
      <c r="CF39" s="12" t="str">
        <f aca="false">IF(COUNTIF(knap_rel_que,$E39),"K", IF(COUNTIF(npass_rel_que,$E39),"NP", IF(COUNTIF(imppat_rel_que,$E39),"I", IF(COUNTIF(duke_rel_que,$E39),"D", IF(COUNTIF(nap_rel_que,$E39),"NP", IF(COUNTIF(var_rel_que,$E39),"V",""))))) )</f>
        <v/>
      </c>
      <c r="CG39" s="13" t="str">
        <f aca="false">IF(AND(CD39&lt;&gt;"",CE39="x"),"lit-kegg", IF(AND(CF39&lt;&gt;"",CE39="x"),"rel-kegg", IF(CD39&lt;&gt;"","lit", IF(CF39&lt;&gt;"","rel", IF(CE39="x","kegg","--")))))</f>
        <v>kegg</v>
      </c>
      <c r="CH39" s="15"/>
      <c r="CI39" s="18" t="s">
        <v>92</v>
      </c>
      <c r="CJ39" s="10"/>
      <c r="CK39" s="10"/>
      <c r="CL39" s="10"/>
      <c r="CM39" s="10"/>
      <c r="CN39" s="10"/>
      <c r="CO39" s="10"/>
    </row>
    <row r="40" customFormat="false" ht="15.75" hidden="false" customHeight="true" outlineLevel="0" collapsed="false">
      <c r="A40" s="9" t="n">
        <v>24</v>
      </c>
      <c r="B40" s="10" t="s">
        <v>83</v>
      </c>
      <c r="C40" s="10" t="s">
        <v>177</v>
      </c>
      <c r="D40" s="10" t="s">
        <v>178</v>
      </c>
      <c r="E40" s="11" t="s">
        <v>179</v>
      </c>
      <c r="F40" s="12" t="str">
        <f aca="false">IF(COUNTIF(usda_agi,$E40),"U", IF(COUNTIF(knap_agi,$E40),"K", IF(COUNTIF(npass_agi,$E40),"NP", IF(COUNTIF(map_agi,$E40),"M", IF(COUNTIF(imppat_agi,$E40),"I", IF(COUNTIF(duke_agi,$E40),"D", IF(COUNTIF(nap_agi,$E40),"NA", IF(COUNTIF(var_agi,$E40),"V", ""))))))) )</f>
        <v/>
      </c>
      <c r="G40" s="12" t="str">
        <f aca="false">IF(COUNTIF(out_agi,E40),"X","")</f>
        <v>X</v>
      </c>
      <c r="H40" s="12" t="str">
        <f aca="false">IF(COUNTIF(knap_rel_agi,$E40),"K", IF(COUNTIF(duke_rel_agi,$E40),"D", IF(COUNTIF(nap_rel_agi,$E40),"NA", IF(COUNTIF(var_rel_agi,$E40),"V",""))))</f>
        <v/>
      </c>
      <c r="I40" s="13" t="str">
        <f aca="false">IF(AND(F40&lt;&gt;"",G40="x"),"lit-kegg", IF(AND(H40&lt;&gt;"",G40="x"),"rel-kegg", IF(F40&lt;&gt;"","lit", IF(H40&lt;&gt;"","rel", IF(G40="x","kegg","--")))))</f>
        <v>kegg</v>
      </c>
      <c r="J40" s="12" t="str">
        <f aca="false">IF(COUNTIF(npass_bun,$E40),"NP", IF(COUNTIF(nap_bun,$E40),"NA", IF(COUNTIF(var_bun,$E40),"V","")))</f>
        <v/>
      </c>
      <c r="K40" s="14" t="str">
        <f aca="false">IF(COUNTIF(out_bun,E40),"X","")</f>
        <v>X</v>
      </c>
      <c r="L40" s="12" t="str">
        <f aca="false">IF(COUNTIF(nap_rel_bun,$E40),"NA", IF(COUNTIF(var_rel_bun,$E40),"V",""))</f>
        <v/>
      </c>
      <c r="M40" s="13" t="str">
        <f aca="false">IF(AND(J40&lt;&gt;"",K40="x"),"lit-kegg", IF(AND(L40&lt;&gt;"",K40="x"),"rel-kegg", IF(J40&lt;&gt;"","lit", IF(L40&lt;&gt;"","rel", IF(K40="x","kegg","--")))))</f>
        <v>kegg</v>
      </c>
      <c r="N40" s="12" t="str">
        <f aca="false">IF(COUNTIF(usda_kxn,$E40),"U", IF(COUNTIF(knap_kxn,$E40),"K", IF(COUNTIF(npass_kxn,$E40),"NP", IF(COUNTIF(map_kxn,$E40),"M", IF(COUNTIF(duke_kxn,$E40),"D", IF(COUNTIF(nap_kxn,$E40),"NA", IF(COUNTIF(var_kxn,$E40),"V","")))))))</f>
        <v>V</v>
      </c>
      <c r="O40" s="14" t="str">
        <f aca="false">IF(COUNTIF(out_kxn,E40),"X","")</f>
        <v>X</v>
      </c>
      <c r="P40" s="12" t="str">
        <f aca="false">IF(COUNTIF(knap_rel_kxn,$E40),"K", IF(COUNTIF(npass_rel_kxn,$E40),"NP", IF(COUNTIF(duke_rel_kxn,$E40),"D", IF(COUNTIF(nap_rel_kxn,$E40),"NA", IF(COUNTIF(var_rel_kxn,$E40),"V","")))))</f>
        <v/>
      </c>
      <c r="Q40" s="13" t="str">
        <f aca="false">IF(AND(N40&lt;&gt;"",O40="x"),"lit-kegg", IF(AND(P40&lt;&gt;"",O40="x"),"rel-kegg", IF(N40&lt;&gt;"","lit", IF(P40&lt;&gt;"","rel", IF(O40="x","kegg","--")))))</f>
        <v>lit-kegg</v>
      </c>
      <c r="R40" s="12" t="str">
        <f aca="false">IF(COUNTIF(usda_hwb,$E40),"U", IF(COUNTIF(knap_hwb,$E40),"K", IF(COUNTIF(npass_hwb,$E40),"NP", IF(COUNTIF(map_hwb,$E40),"M", IF(COUNTIF(imppat_hwb,$E40),"I", IF(COUNTIF(duke_hwb,$E40),"D", IF(COUNTIF(nap_hwb,$E40),"NA", IF(COUNTIF(var_hwb,$E40),"V",""))))) )))</f>
        <v/>
      </c>
      <c r="S40" s="14" t="str">
        <f aca="false">IF(COUNTIF(out_hwb,E40),"X","")</f>
        <v>X</v>
      </c>
      <c r="T40" s="14" t="str">
        <f aca="false">IF(COUNTIF(knap_rel_hwb,$E40),"K", IF(COUNTIF(npass_rel_hwb,$E40),"NP", IF(COUNTIF(map_rel_hwb,$E40),"M", IF(COUNTIF(imppat_rel_hwb,$E40),"I", IF(COUNTIF(duke_rel_hwb,$E40),"D", IF(COUNTIF(nap_rel_hwb,$E40),"NA", IF(COUNTIF(var_rel_hwb,$E40),"V",""))))) ))</f>
        <v/>
      </c>
      <c r="U40" s="13" t="str">
        <f aca="false">IF(AND(R40&lt;&gt;"",S40="x"),"lit-kegg", IF(AND(T40&lt;&gt;"",S40="x"),"rel-kegg", IF(R40&lt;&gt;"","lit", IF(T40&lt;&gt;"","rel", IF(S40="x","kegg","--")))))</f>
        <v>kegg</v>
      </c>
      <c r="V40" s="12" t="str">
        <f aca="false">IF(COUNTIF(usda_ec,$E40),"U", IF(COUNTIF(knap_ec,$E40),"K", IF(COUNTIF(npass_ec,$E40),"NP", IF(COUNTIF(map_ec,$E40),"M", IF(COUNTIF(imppat_ec,$E40),"I", IF(COUNTIF(duke_ec,$E40),"D", IF(COUNTIF(nap_ec,$E40),"NA", IF(COUNTIF(var_ec,$E40),"V",""))))))))</f>
        <v>V</v>
      </c>
      <c r="W40" s="14" t="str">
        <f aca="false">IF(COUNTIF(out_ec,E40),"X","")</f>
        <v>X</v>
      </c>
      <c r="X40" s="14" t="str">
        <f aca="false">IF(COUNTIF(usda_rel_ec,$E40),"U", IF(COUNTIF(knap_rel_ec,$E40),"K", IF(COUNTIF(npass_rel_ec,$E40),"NP", IF(COUNTIF(map_rel_ec,$E40),"M", IF(COUNTIF(imppat_rel_ec,$E40),"I", IF(COUNTIF(nap_rel_ec,$E40),"NA", IF(COUNTIF(var_rel_ec,$E40),"V","")))))))</f>
        <v/>
      </c>
      <c r="Y40" s="13" t="str">
        <f aca="false">IF(AND(V40&lt;&gt;"",W40="x"),"lit-kegg", IF(AND(X40&lt;&gt;"",W40="x"),"rel-kegg", IF(V40&lt;&gt;"","lit", IF(X40&lt;&gt;"","rel", IF(W40="x","kegg","--")))))</f>
        <v>lit-kegg</v>
      </c>
      <c r="Z40" s="12" t="str">
        <f aca="false">IF(COUNTIF(usda_ecg,$E40),"U", IF(COUNTIF(npass_ecg,$E40),"NP", IF(COUNTIF(map_ecg,$E40),"M", IF(COUNTIF(imppat_ecg,$E40),"I", IF(COUNTIF(duke_ecg,$E40),"D", IF(COUNTIF(var_ecg,$E40),"V",""))))))</f>
        <v/>
      </c>
      <c r="AA40" s="12"/>
      <c r="AB40" s="15"/>
      <c r="AC40" s="12" t="str">
        <f aca="false">IF(COUNTIF(usda_egt,$E40),"U", IF(COUNTIF(map_egt,$E40),"M", IF(COUNTIF(duke_egt,$E40),"D", IF(COUNTIF(nap_egt,$E40),"NA", IF(COUNTIF(var_egt,$E40),"V","")))))</f>
        <v/>
      </c>
      <c r="AD40" s="14" t="str">
        <f aca="false">IF(COUNTIF(out_egt,E40),"X","")</f>
        <v>X</v>
      </c>
      <c r="AE40" s="14" t="str">
        <f aca="false">IF(COUNTIF(usda_rel_egt,$E40),"U", IF(COUNTIF(knap_rel_egt,$E40),"K", IF(COUNTIF(npass_rel_egt,$E40),"NP", IF(COUNTIF(map_rel_egt,$E40),"M", IF(COUNTIF(var_rel_egt,$E40),"V","")))) )</f>
        <v/>
      </c>
      <c r="AF40" s="13" t="str">
        <f aca="false">IF(AND(AC40&lt;&gt;"",AD40="x"),"lit-kegg", IF(AND(AE40&lt;&gt;"",AD40="x"),"rel-kegg", IF(AC40&lt;&gt;"","lit", IF(AE40&lt;&gt;"","rel", IF(AD40="x","kegg","--")))))</f>
        <v>kegg</v>
      </c>
      <c r="AG40" s="15"/>
      <c r="AH40" s="12" t="str">
        <f aca="false">IF(COUNTIF(usda_egcg,$E40),"U", IF(COUNTIF(knap_egcg,$E40),"K", IF(COUNTIF(npass_egcg,$E40),"NP", IF(COUNTIF(map_egcg,$E40),"M", IF(COUNTIF(var_ecg,$E40),"V","")))))</f>
        <v/>
      </c>
      <c r="AI40" s="12"/>
      <c r="AJ40" s="15"/>
      <c r="AK40" s="12" t="str">
        <f aca="false">IF(COUNTIF(npass_erc,$E40),"NP", IF(COUNTIF(nap_erc,$E40),"NA", IF(COUNTIF(var_erc,$E40),"V","")))</f>
        <v/>
      </c>
      <c r="AL40" s="14"/>
      <c r="AM40" s="14" t="str">
        <f aca="false">IF(COUNTIF(nap_rel_erc,$E40),"NA", IF(COUNTIF(var_rel_erc,$E40),"V",""))</f>
        <v/>
      </c>
      <c r="AN40" s="13" t="str">
        <f aca="false">IF(AND(AK40&lt;&gt;"",AL40="x"),"lit-kegg", IF(AND(AM40&lt;&gt;"",AL40="x"),"rel-kegg", IF(AK40&lt;&gt;"","lit", IF(AM40&lt;&gt;"","rel", IF(AL40="x","kegg","--")))))</f>
        <v>--</v>
      </c>
      <c r="AO40" s="15"/>
      <c r="AP40" s="12" t="str">
        <f aca="false">IF(COUNTIF(npass_erd,$E40),"NP", IF(COUNTIF(nap_erd,$E40),"NA", IF(COUNTIF(var_erd,$E40),"V","")))</f>
        <v>V</v>
      </c>
      <c r="AQ40" s="14" t="str">
        <f aca="false">IF(COUNTIF(out_erd,E40),"X","")</f>
        <v>X</v>
      </c>
      <c r="AR40" s="14" t="str">
        <f aca="false">IF(COUNTIF(map_rel_erd,$E40),"M", IF(COUNTIF(nap_rel_erd,$E40),"NA", IF(COUNTIF(var_rel_erd,$E40),"V","")))</f>
        <v/>
      </c>
      <c r="AS40" s="13" t="str">
        <f aca="false">IF(AND(AP40&lt;&gt;"",AQ40="x"),"lit-kegg", IF(AND(AR40&lt;&gt;"",AQ40="x"),"rel-kegg", IF(AP40&lt;&gt;"","lit", IF(AR40&lt;&gt;"","rel", IF(AQ40="x","kegg","--")))))</f>
        <v>lit-kegg</v>
      </c>
      <c r="AT40" s="15"/>
      <c r="AU40" s="12" t="str">
        <f aca="false">IF(COUNTIF(knap_gc,$E40),"K", IF(COUNTIF(npass_gc,$E40),"NP", IF(COUNTIF(imppat_gc,$E40),"I", IF(COUNTIF(duke_gc,$E40),"D", IF(COUNTIF(nap_gc,$E40),"NA", IF(COUNTIF(var_gc,$E40),"V",""))))) )</f>
        <v/>
      </c>
      <c r="AV40" s="14" t="str">
        <f aca="false">IF(COUNTIF(out_gc,E40),"X","")</f>
        <v>X</v>
      </c>
      <c r="AW40" s="14" t="str">
        <f aca="false">IF(COUNTIF(knap_rel_gc,$E40),"K", IF(COUNTIF(nap_rel_gc,$E40),"NA", IF(COUNTIF(var_rel_gc,$E40),"V","")))</f>
        <v/>
      </c>
      <c r="AX40" s="13" t="str">
        <f aca="false">IF(AND(AU40&lt;&gt;"",AV40="x"),"lit-kegg", IF(AND(AW40&lt;&gt;"",AV40="x"),"rel-kegg", IF(AU40&lt;&gt;"","lit", IF(AW40&lt;&gt;"","rel", IF(AV40="x","kegg","--")))))</f>
        <v>kegg</v>
      </c>
      <c r="AY40" s="15"/>
      <c r="AZ40" s="12" t="str">
        <f aca="false">IF(COUNTIF(knap_gen,$E40),"K", IF(COUNTIF(npass_gen,$E40),"NP", IF(COUNTIF(imppat_gen,$E40),"I", IF(COUNTIF(duke_gen,$E40),"D", IF(COUNTIF(nap_gen,$E40),"NA", IF(COUNTIF(var_gen,$E40),"V",""))))))</f>
        <v/>
      </c>
      <c r="BA40" s="14" t="str">
        <f aca="false">IF(COUNTIF(out_gen,E40),"X","")</f>
        <v/>
      </c>
      <c r="BB40" s="14" t="str">
        <f aca="false">IF(COUNTIF(knap_rel_gen,$E40),"K", IF(COUNTIF(imppat_rel_gen,$E40),"I", IF(COUNTIF(duke_rel_gen,$E40),"D", IF(COUNTIF(nap_rel_gen,$E40),"NA", IF(COUNTIF(var_rel_gen,$E40),"V","")))))</f>
        <v/>
      </c>
      <c r="BC40" s="13" t="str">
        <f aca="false">IF(AND(AZ40&lt;&gt;"",BA40="x"),"lit-kegg", IF(AND(BB40&lt;&gt;"",BA40="x"),"rel-kegg", IF(AZ40&lt;&gt;"","lit", IF(BB40&lt;&gt;"","rel", IF(BA40="x","kegg","--")))))</f>
        <v>--</v>
      </c>
      <c r="BD40" s="15"/>
      <c r="BE40" s="12" t="str">
        <f aca="false">IF(COUNTIF(knap_hcc,$E40),"K", IF(COUNTIF(npass_hcc,$E40),"NP", IF(COUNTIF(duke_hcc,$E40),"D", IF(COUNTIF(var_hcc,$E40),"V", ""))))</f>
        <v/>
      </c>
      <c r="BF40" s="14" t="str">
        <f aca="false">IF(COUNTIF(hcc_out,E40),"X","")</f>
        <v>X</v>
      </c>
      <c r="BG40" s="14" t="str">
        <f aca="false">IF(COUNTIF(var_rel_hcc,$E40),"V","")</f>
        <v/>
      </c>
      <c r="BH40" s="13" t="str">
        <f aca="false">IF(AND(BE40&lt;&gt;"",BF40="x"),"lit-kegg", IF(AND(BG40&lt;&gt;"",BF40="x"),"rel-kegg", IF(BE40&lt;&gt;"","lit", IF(BG40&lt;&gt;"","rel", IF(BF40="x","kegg","--")))))</f>
        <v>kegg</v>
      </c>
      <c r="BI40" s="15"/>
      <c r="BJ40" s="12" t="str">
        <f aca="false">IF(COUNTIF(usda_kmp,$E40),"U", IF(COUNTIF(knap_kmp,$E40),"K", IF(COUNTIF(npass_kmp,$E40),"NP", IF(COUNTIF(map_kmp,$E40),"M", IF(COUNTIF(imppat_kmp,$E40),"I", IF(COUNTIF(duke_kmp,$E40),"D", IF(COUNTIF(nap_kmp,$E40),"NA", IF(COUNTIF(var_kmp,$E40),"V",""))))))))</f>
        <v/>
      </c>
      <c r="BK40" s="14" t="str">
        <f aca="false">IF(COUNTIF(out_kmp,E40),"X","")</f>
        <v>X</v>
      </c>
      <c r="BL40" s="12" t="str">
        <f aca="false">IF(COUNTIF(knap_rel_kmp,$E40),"K", IF(COUNTIF(npass_rel_kmp,$E40),"NP", IF(COUNTIF(imppat_rel_kmp,$E40),"I", IF(COUNTIF(duke_kmp,$E40),"D", IF(COUNTIF(nap_rel_kmp,$E40),"NA", IF(COUNTIF(var_rel_kmp,$E40),"V",""))))))</f>
        <v/>
      </c>
      <c r="BM40" s="13" t="str">
        <f aca="false">IF(AND(BJ40&lt;&gt;"",BK40="x"),"lit-kegg", IF(AND(BL40&lt;&gt;"",BK40="x"),"rel-kegg", IF(BJ40&lt;&gt;"","lit", IF(BL40&lt;&gt;"","rel", IF(BK40="x","kegg","--")))))</f>
        <v>kegg</v>
      </c>
      <c r="BN40" s="15"/>
      <c r="BO40" s="12" t="str">
        <f aca="false">IF(COUNTIF(usda_lu2,$E40),"U", IF(COUNTIF(knap_lu2,$E40),"K", IF(COUNTIF(npass_lu2,$E40),"NP", IF(COUNTIF(map_lu2,$E40),"M", IF(COUNTIF(imppat_lu2,$E40),"I", IF(COUNTIF(duke_lu2,$E40),"D", IF(COUNTIF(nap_lu2,$E40),"NA", IF(COUNTIF(var_lu2,$E40),"V",""))))))))</f>
        <v/>
      </c>
      <c r="BP40" s="14" t="str">
        <f aca="false">IF(COUNTIF(out_lu2,E40),"X","")</f>
        <v>X</v>
      </c>
      <c r="BQ40" s="12" t="str">
        <f aca="false">IF(COUNTIF(knap_rel_lu2,$E40),"K", IF(COUNTIF(npass_rel_lu2,$E40),"NP", IF(COUNTIF(imppat_lu2,$E40),"I", IF(COUNTIF(impaat_rel_lu2,$E40),"I", IF(COUNTIF(duke_rel_lu2,$E40),"D", IF(COUNTIF(nap_rel_lu2,$E40),"NA", IF(COUNTIF(var_rel_lu2,$E40),"V",""))))) ))</f>
        <v/>
      </c>
      <c r="BR40" s="13" t="str">
        <f aca="false">IF(AND(BO40&lt;&gt;"",BP40="x"),"lit-kegg", IF(AND(BQ40&lt;&gt;"",BP40="x"),"rel-kegg", IF(BO40&lt;&gt;"","lit", IF(BQ40&lt;&gt;"","rel", IF(BP40="x","kegg","--")))))</f>
        <v>kegg</v>
      </c>
      <c r="BS40" s="15"/>
      <c r="BT40" s="12" t="str">
        <f aca="false">IF(COUNTIF(usda_myc,$E40),"U", IF(COUNTIF(knap_myc,$E40),"K", IF(COUNTIF(npass_myc,$E40),"NP", IF(COUNTIF(map_myc,$E40),"M", IF(COUNTIF(imppat_myc,$E40),"I", IF(COUNTIF(nap_myc,$E40),"NA", IF(COUNTIF(duke_myc,$E40),"D", IF(COUNTIF(var_myc,$E40),"V",""))))))))</f>
        <v/>
      </c>
      <c r="BU40" s="14" t="str">
        <f aca="false">IF(COUNTIF(out_myc,E40),"X","")</f>
        <v>X</v>
      </c>
      <c r="BV40" s="12" t="str">
        <f aca="false">IF(COUNTIF(npass_rel_myc,$E40),"NP", IF(COUNTIF(imppat_rel_myc,$E40),"I", IF(COUNTIF(nap_rel_myc,$E40),"NA", IF(COUNTIF(var_rel_myc,$E40),"V",""))))</f>
        <v/>
      </c>
      <c r="BW40" s="13" t="str">
        <f aca="false">IF(AND(BT40&lt;&gt;"",BU40="x"),"lit-kegg", IF(AND(BV40&lt;&gt;"",BU40="x"),"rel-kegg", IF(BT40&lt;&gt;"","lit", IF(BV40&lt;&gt;"","rel", IF(BU40="x","kegg","--")))))</f>
        <v>kegg</v>
      </c>
      <c r="BX40" s="15"/>
      <c r="BY40" s="12" t="str">
        <f aca="false">IF(COUNTIF(usda_nar,$E40),"U", IF(COUNTIF(knap_nar,$E40),"K", IF(COUNTIF(npass_nar,$E40),"NP", IF(COUNTIF(imppat_nar,$E40),"I", IF(COUNTIF(duke_nar,$E40),"D", IF(COUNTIF(nap_nar,$E40),"NA", IF(COUNTIF(var_nar,$E40),"V", "")))))))</f>
        <v>V</v>
      </c>
      <c r="BZ40" s="14" t="str">
        <f aca="false">IF(COUNTIF(out_nar,E40),"X","")</f>
        <v>X</v>
      </c>
      <c r="CA40" s="16" t="str">
        <f aca="false">IF(COUNTIF(knap_rel_nar,$E40),"K", IF(COUNTIF(npass_rel_nar,$E40),"NP", IF(COUNTIF(imppat_rel_nar,$E40),"I", IF(COUNTIF(duke_rel_nar,$E40),"D", IF(COUNTIF(nap_rel_nar,$E40),"NA", IF(COUNTIF(var_rel_nar,$E40),"V",""))))))</f>
        <v/>
      </c>
      <c r="CB40" s="13" t="str">
        <f aca="false">IF(AND(BY40&lt;&gt;"",BZ40="x"),"lit-kegg", IF(AND(CA40&lt;&gt;"",BZ40="x"),"rel-kegg", IF(BY40&lt;&gt;"","lit", IF(CA40&lt;&gt;"","rel", IF(BZ40="x","kegg","--")))))</f>
        <v>lit-kegg</v>
      </c>
      <c r="CC40" s="15"/>
      <c r="CD40" s="17" t="str">
        <f aca="false">IF(COUNTIF(usda_que,$E40),"U", IF(COUNTIF(knap_que,$E40),"K", IF(COUNTIF(npass_que,$E40),"NP", IF(COUNTIF(map_que,$E40),"M", IF(COUNTIF(imppat_que,$E40),"I", IF(COUNTIF(duke_que,$E40),"D", IF(COUNTIF(nap_que,$E40),"NA", IF(COUNTIF(var_que,$E40),"V",""))))) )))</f>
        <v/>
      </c>
      <c r="CE40" s="14" t="str">
        <f aca="false">IF(COUNTIF(out_que,E40),"X","")</f>
        <v>X</v>
      </c>
      <c r="CF40" s="12" t="str">
        <f aca="false">IF(COUNTIF(knap_rel_que,$E40),"K", IF(COUNTIF(npass_rel_que,$E40),"NP", IF(COUNTIF(imppat_rel_que,$E40),"I", IF(COUNTIF(duke_rel_que,$E40),"D", IF(COUNTIF(nap_rel_que,$E40),"NP", IF(COUNTIF(var_rel_que,$E40),"V",""))))) )</f>
        <v/>
      </c>
      <c r="CG40" s="13" t="str">
        <f aca="false">IF(AND(CD40&lt;&gt;"",CE40="x"),"lit-kegg", IF(AND(CF40&lt;&gt;"",CE40="x"),"rel-kegg", IF(CD40&lt;&gt;"","lit", IF(CF40&lt;&gt;"","rel", IF(CE40="x","kegg","--")))))</f>
        <v>kegg</v>
      </c>
      <c r="CH40" s="15"/>
      <c r="CI40" s="18"/>
      <c r="CJ40" s="10"/>
      <c r="CK40" s="10"/>
      <c r="CL40" s="10"/>
      <c r="CM40" s="10"/>
      <c r="CN40" s="10"/>
      <c r="CO40" s="10"/>
    </row>
    <row r="41" customFormat="false" ht="15.75" hidden="false" customHeight="true" outlineLevel="0" collapsed="false">
      <c r="A41" s="9" t="n">
        <v>8</v>
      </c>
      <c r="B41" s="10" t="s">
        <v>83</v>
      </c>
      <c r="C41" s="10" t="s">
        <v>84</v>
      </c>
      <c r="D41" s="9" t="s">
        <v>180</v>
      </c>
      <c r="E41" s="11" t="s">
        <v>181</v>
      </c>
      <c r="F41" s="12" t="str">
        <f aca="false">IF(COUNTIF(usda_agi,$E41),"U", IF(COUNTIF(knap_agi,$E41),"K", IF(COUNTIF(npass_agi,$E41),"NP", IF(COUNTIF(map_agi,$E41),"M", IF(COUNTIF(imppat_agi,$E41),"I", IF(COUNTIF(duke_agi,$E41),"D", IF(COUNTIF(nap_agi,$E41),"NA", IF(COUNTIF(var_agi,$E41),"V", ""))))))) )</f>
        <v/>
      </c>
      <c r="G41" s="12" t="str">
        <f aca="false">IF(COUNTIF(out_agi,E41),"X","")</f>
        <v/>
      </c>
      <c r="H41" s="12" t="str">
        <f aca="false">IF(COUNTIF(knap_rel_agi,$E41),"K", IF(COUNTIF(duke_rel_agi,$E41),"D", IF(COUNTIF(nap_rel_agi,$E41),"NA", IF(COUNTIF(var_rel_agi,$E41),"V",""))))</f>
        <v/>
      </c>
      <c r="I41" s="13" t="str">
        <f aca="false">IF(AND(F41&lt;&gt;"",G41="x"),"lit-kegg", IF(AND(H41&lt;&gt;"",G41="x"),"rel-kegg", IF(F41&lt;&gt;"","lit", IF(H41&lt;&gt;"","rel", IF(G41="x","kegg","--")))))</f>
        <v>--</v>
      </c>
      <c r="J41" s="12" t="str">
        <f aca="false">IF(COUNTIF(npass_bun,$E41),"NP", IF(COUNTIF(nap_bun,$E41),"NA", IF(COUNTIF(var_bun,$E41),"V","")))</f>
        <v/>
      </c>
      <c r="K41" s="14" t="str">
        <f aca="false">IF(COUNTIF(out_bun,E41),"X","")</f>
        <v>X</v>
      </c>
      <c r="L41" s="12" t="str">
        <f aca="false">IF(COUNTIF(nap_rel_bun,$E41),"NA", IF(COUNTIF(var_rel_bun,$E41),"V",""))</f>
        <v/>
      </c>
      <c r="M41" s="13" t="str">
        <f aca="false">IF(AND(J41&lt;&gt;"",K41="x"),"lit-kegg", IF(AND(L41&lt;&gt;"",K41="x"),"rel-kegg", IF(J41&lt;&gt;"","lit", IF(L41&lt;&gt;"","rel", IF(K41="x","kegg","--")))))</f>
        <v>kegg</v>
      </c>
      <c r="N41" s="12" t="str">
        <f aca="false">IF(COUNTIF(usda_kxn,$E41),"U", IF(COUNTIF(knap_kxn,$E41),"K", IF(COUNTIF(npass_kxn,$E41),"NP", IF(COUNTIF(map_kxn,$E41),"M", IF(COUNTIF(duke_kxn,$E41),"D", IF(COUNTIF(nap_kxn,$E41),"NA", IF(COUNTIF(var_kxn,$E41),"V","")))))))</f>
        <v/>
      </c>
      <c r="O41" s="14" t="str">
        <f aca="false">IF(COUNTIF(out_kxn,E41),"X","")</f>
        <v/>
      </c>
      <c r="P41" s="12" t="str">
        <f aca="false">IF(COUNTIF(knap_rel_kxn,$E41),"K", IF(COUNTIF(npass_rel_kxn,$E41),"NP", IF(COUNTIF(duke_rel_kxn,$E41),"D", IF(COUNTIF(nap_rel_kxn,$E41),"NA", IF(COUNTIF(var_rel_kxn,$E41),"V","")))))</f>
        <v/>
      </c>
      <c r="Q41" s="13" t="str">
        <f aca="false">IF(AND(N41&lt;&gt;"",O41="x"),"lit-kegg", IF(AND(P41&lt;&gt;"",O41="x"),"rel-kegg", IF(N41&lt;&gt;"","lit", IF(P41&lt;&gt;"","rel", IF(O41="x","kegg","--")))))</f>
        <v>--</v>
      </c>
      <c r="R41" s="12" t="str">
        <f aca="false">IF(COUNTIF(usda_hwb,$E41),"U", IF(COUNTIF(knap_hwb,$E41),"K", IF(COUNTIF(npass_hwb,$E41),"NP", IF(COUNTIF(map_hwb,$E41),"M", IF(COUNTIF(imppat_hwb,$E41),"I", IF(COUNTIF(duke_hwb,$E41),"D", IF(COUNTIF(nap_hwb,$E41),"NA", IF(COUNTIF(var_hwb,$E41),"V",""))))) )))</f>
        <v/>
      </c>
      <c r="S41" s="14" t="str">
        <f aca="false">IF(COUNTIF(out_hwb,E41),"X","")</f>
        <v>X</v>
      </c>
      <c r="T41" s="14" t="str">
        <f aca="false">IF(COUNTIF(knap_rel_hwb,$E41),"K", IF(COUNTIF(npass_rel_hwb,$E41),"NP", IF(COUNTIF(map_rel_hwb,$E41),"M", IF(COUNTIF(imppat_rel_hwb,$E41),"I", IF(COUNTIF(duke_rel_hwb,$E41),"D", IF(COUNTIF(nap_rel_hwb,$E41),"NA", IF(COUNTIF(var_rel_hwb,$E41),"V",""))))) ))</f>
        <v/>
      </c>
      <c r="U41" s="13" t="str">
        <f aca="false">IF(AND(R41&lt;&gt;"",S41="x"),"lit-kegg", IF(AND(T41&lt;&gt;"",S41="x"),"rel-kegg", IF(R41&lt;&gt;"","lit", IF(T41&lt;&gt;"","rel", IF(S41="x","kegg","--")))))</f>
        <v>kegg</v>
      </c>
      <c r="V41" s="12" t="str">
        <f aca="false">IF(COUNTIF(usda_ec,$E41),"U", IF(COUNTIF(knap_ec,$E41),"K", IF(COUNTIF(npass_ec,$E41),"NP", IF(COUNTIF(map_ec,$E41),"M", IF(COUNTIF(imppat_ec,$E41),"I", IF(COUNTIF(duke_ec,$E41),"D", IF(COUNTIF(nap_ec,$E41),"NA", IF(COUNTIF(var_ec,$E41),"V",""))))))))</f>
        <v/>
      </c>
      <c r="W41" s="14" t="str">
        <f aca="false">IF(COUNTIF(out_ec,E41),"X","")</f>
        <v>X</v>
      </c>
      <c r="X41" s="14" t="str">
        <f aca="false">IF(COUNTIF(usda_rel_ec,$E41),"U", IF(COUNTIF(knap_rel_ec,$E41),"K", IF(COUNTIF(npass_rel_ec,$E41),"NP", IF(COUNTIF(map_rel_ec,$E41),"M", IF(COUNTIF(imppat_rel_ec,$E41),"I", IF(COUNTIF(nap_rel_ec,$E41),"NA", IF(COUNTIF(var_rel_ec,$E41),"V","")))))))</f>
        <v/>
      </c>
      <c r="Y41" s="13" t="str">
        <f aca="false">IF(AND(V41&lt;&gt;"",W41="x"),"lit-kegg", IF(AND(X41&lt;&gt;"",W41="x"),"rel-kegg", IF(V41&lt;&gt;"","lit", IF(X41&lt;&gt;"","rel", IF(W41="x","kegg","--")))))</f>
        <v>kegg</v>
      </c>
      <c r="Z41" s="12" t="str">
        <f aca="false">IF(COUNTIF(usda_ecg,$E41),"U", IF(COUNTIF(npass_ecg,$E41),"NP", IF(COUNTIF(map_ecg,$E41),"M", IF(COUNTIF(imppat_ecg,$E41),"I", IF(COUNTIF(duke_ecg,$E41),"D", IF(COUNTIF(var_ecg,$E41),"V",""))))))</f>
        <v/>
      </c>
      <c r="AA41" s="12"/>
      <c r="AB41" s="15"/>
      <c r="AC41" s="12" t="str">
        <f aca="false">IF(COUNTIF(usda_egt,$E41),"U", IF(COUNTIF(map_egt,$E41),"M", IF(COUNTIF(duke_egt,$E41),"D", IF(COUNTIF(nap_egt,$E41),"NA", IF(COUNTIF(var_egt,$E41),"V","")))))</f>
        <v/>
      </c>
      <c r="AD41" s="14" t="str">
        <f aca="false">IF(COUNTIF(out_egt,E41),"X","")</f>
        <v/>
      </c>
      <c r="AE41" s="14" t="str">
        <f aca="false">IF(COUNTIF(usda_rel_egt,$E41),"U", IF(COUNTIF(knap_rel_egt,$E41),"K", IF(COUNTIF(npass_rel_egt,$E41),"NP", IF(COUNTIF(map_rel_egt,$E41),"M", IF(COUNTIF(var_rel_egt,$E41),"V","")))) )</f>
        <v/>
      </c>
      <c r="AF41" s="13" t="str">
        <f aca="false">IF(AND(AC41&lt;&gt;"",AD41="x"),"lit-kegg", IF(AND(AE41&lt;&gt;"",AD41="x"),"rel-kegg", IF(AC41&lt;&gt;"","lit", IF(AE41&lt;&gt;"","rel", IF(AD41="x","kegg","--")))))</f>
        <v>--</v>
      </c>
      <c r="AG41" s="15"/>
      <c r="AH41" s="12" t="str">
        <f aca="false">IF(COUNTIF(usda_egcg,$E41),"U", IF(COUNTIF(knap_egcg,$E41),"K", IF(COUNTIF(npass_egcg,$E41),"NP", IF(COUNTIF(map_egcg,$E41),"M", IF(COUNTIF(var_ecg,$E41),"V","")))))</f>
        <v/>
      </c>
      <c r="AI41" s="12"/>
      <c r="AJ41" s="15"/>
      <c r="AK41" s="12" t="str">
        <f aca="false">IF(COUNTIF(npass_erc,$E41),"NP", IF(COUNTIF(nap_erc,$E41),"NA", IF(COUNTIF(var_erc,$E41),"V","")))</f>
        <v/>
      </c>
      <c r="AL41" s="14"/>
      <c r="AM41" s="14" t="str">
        <f aca="false">IF(COUNTIF(nap_rel_erc,$E41),"NA", IF(COUNTIF(var_rel_erc,$E41),"V",""))</f>
        <v/>
      </c>
      <c r="AN41" s="13" t="str">
        <f aca="false">IF(AND(AK41&lt;&gt;"",AL41="x"),"lit-kegg", IF(AND(AM41&lt;&gt;"",AL41="x"),"rel-kegg", IF(AK41&lt;&gt;"","lit", IF(AM41&lt;&gt;"","rel", IF(AL41="x","kegg","--")))))</f>
        <v>--</v>
      </c>
      <c r="AO41" s="15"/>
      <c r="AP41" s="12" t="str">
        <f aca="false">IF(COUNTIF(npass_erd,$E41),"NP", IF(COUNTIF(nap_erd,$E41),"NA", IF(COUNTIF(var_erd,$E41),"V","")))</f>
        <v/>
      </c>
      <c r="AQ41" s="14" t="str">
        <f aca="false">IF(COUNTIF(out_erd,E41),"X","")</f>
        <v>X</v>
      </c>
      <c r="AR41" s="14" t="str">
        <f aca="false">IF(COUNTIF(map_rel_erd,$E41),"M", IF(COUNTIF(nap_rel_erd,$E41),"NA", IF(COUNTIF(var_rel_erd,$E41),"V","")))</f>
        <v/>
      </c>
      <c r="AS41" s="13" t="str">
        <f aca="false">IF(AND(AP41&lt;&gt;"",AQ41="x"),"lit-kegg", IF(AND(AR41&lt;&gt;"",AQ41="x"),"rel-kegg", IF(AP41&lt;&gt;"","lit", IF(AR41&lt;&gt;"","rel", IF(AQ41="x","kegg","--")))))</f>
        <v>kegg</v>
      </c>
      <c r="AT41" s="15"/>
      <c r="AU41" s="12" t="str">
        <f aca="false">IF(COUNTIF(knap_gc,$E41),"K", IF(COUNTIF(npass_gc,$E41),"NP", IF(COUNTIF(imppat_gc,$E41),"I", IF(COUNTIF(duke_gc,$E41),"D", IF(COUNTIF(nap_gc,$E41),"NA", IF(COUNTIF(var_gc,$E41),"V",""))))) )</f>
        <v/>
      </c>
      <c r="AV41" s="14" t="str">
        <f aca="false">IF(COUNTIF(out_gc,E41),"X","")</f>
        <v/>
      </c>
      <c r="AW41" s="14" t="str">
        <f aca="false">IF(COUNTIF(knap_rel_gc,$E41),"K", IF(COUNTIF(nap_rel_gc,$E41),"NA", IF(COUNTIF(var_rel_gc,$E41),"V","")))</f>
        <v/>
      </c>
      <c r="AX41" s="13" t="str">
        <f aca="false">IF(AND(AU41&lt;&gt;"",AV41="x"),"lit-kegg", IF(AND(AW41&lt;&gt;"",AV41="x"),"rel-kegg", IF(AU41&lt;&gt;"","lit", IF(AW41&lt;&gt;"","rel", IF(AV41="x","kegg","--")))))</f>
        <v>--</v>
      </c>
      <c r="AY41" s="15"/>
      <c r="AZ41" s="12" t="str">
        <f aca="false">IF(COUNTIF(knap_gen,$E41),"K", IF(COUNTIF(npass_gen,$E41),"NP", IF(COUNTIF(imppat_gen,$E41),"I", IF(COUNTIF(duke_gen,$E41),"D", IF(COUNTIF(nap_gen,$E41),"NA", IF(COUNTIF(var_gen,$E41),"V",""))))))</f>
        <v/>
      </c>
      <c r="BA41" s="14" t="str">
        <f aca="false">IF(COUNTIF(out_gen,E41),"X","")</f>
        <v/>
      </c>
      <c r="BB41" s="14" t="str">
        <f aca="false">IF(COUNTIF(knap_rel_gen,$E41),"K", IF(COUNTIF(imppat_rel_gen,$E41),"I", IF(COUNTIF(duke_rel_gen,$E41),"D", IF(COUNTIF(nap_rel_gen,$E41),"NA", IF(COUNTIF(var_rel_gen,$E41),"V","")))))</f>
        <v/>
      </c>
      <c r="BC41" s="13" t="str">
        <f aca="false">IF(AND(AZ41&lt;&gt;"",BA41="x"),"lit-kegg", IF(AND(BB41&lt;&gt;"",BA41="x"),"rel-kegg", IF(AZ41&lt;&gt;"","lit", IF(BB41&lt;&gt;"","rel", IF(BA41="x","kegg","--")))))</f>
        <v>--</v>
      </c>
      <c r="BD41" s="15"/>
      <c r="BE41" s="12" t="str">
        <f aca="false">IF(COUNTIF(knap_hcc,$E41),"K", IF(COUNTIF(npass_hcc,$E41),"NP", IF(COUNTIF(duke_hcc,$E41),"D", IF(COUNTIF(var_hcc,$E41),"V", ""))))</f>
        <v/>
      </c>
      <c r="BF41" s="14" t="str">
        <f aca="false">IF(COUNTIF(hcc_out,E41),"X","")</f>
        <v>X</v>
      </c>
      <c r="BG41" s="14" t="str">
        <f aca="false">IF(COUNTIF(var_rel_hcc,$E41),"V","")</f>
        <v/>
      </c>
      <c r="BH41" s="13" t="str">
        <f aca="false">IF(AND(BE41&lt;&gt;"",BF41="x"),"lit-kegg", IF(AND(BG41&lt;&gt;"",BF41="x"),"rel-kegg", IF(BE41&lt;&gt;"","lit", IF(BG41&lt;&gt;"","rel", IF(BF41="x","kegg","--")))))</f>
        <v>kegg</v>
      </c>
      <c r="BI41" s="15"/>
      <c r="BJ41" s="12" t="str">
        <f aca="false">IF(COUNTIF(usda_kmp,$E41),"U", IF(COUNTIF(knap_kmp,$E41),"K", IF(COUNTIF(npass_kmp,$E41),"NP", IF(COUNTIF(map_kmp,$E41),"M", IF(COUNTIF(imppat_kmp,$E41),"I", IF(COUNTIF(duke_kmp,$E41),"D", IF(COUNTIF(nap_kmp,$E41),"NA", IF(COUNTIF(var_kmp,$E41),"V",""))))))))</f>
        <v/>
      </c>
      <c r="BK41" s="14" t="str">
        <f aca="false">IF(COUNTIF(out_kmp,E41),"X","")</f>
        <v>X</v>
      </c>
      <c r="BL41" s="12" t="str">
        <f aca="false">IF(COUNTIF(knap_rel_kmp,$E41),"K", IF(COUNTIF(npass_rel_kmp,$E41),"NP", IF(COUNTIF(imppat_rel_kmp,$E41),"I", IF(COUNTIF(duke_kmp,$E41),"D", IF(COUNTIF(nap_rel_kmp,$E41),"NA", IF(COUNTIF(var_rel_kmp,$E41),"V",""))))))</f>
        <v/>
      </c>
      <c r="BM41" s="13" t="str">
        <f aca="false">IF(AND(BJ41&lt;&gt;"",BK41="x"),"lit-kegg", IF(AND(BL41&lt;&gt;"",BK41="x"),"rel-kegg", IF(BJ41&lt;&gt;"","lit", IF(BL41&lt;&gt;"","rel", IF(BK41="x","kegg","--")))))</f>
        <v>kegg</v>
      </c>
      <c r="BN41" s="15"/>
      <c r="BO41" s="12" t="str">
        <f aca="false">IF(COUNTIF(usda_lu2,$E41),"U", IF(COUNTIF(knap_lu2,$E41),"K", IF(COUNTIF(npass_lu2,$E41),"NP", IF(COUNTIF(map_lu2,$E41),"M", IF(COUNTIF(imppat_lu2,$E41),"I", IF(COUNTIF(duke_lu2,$E41),"D", IF(COUNTIF(nap_lu2,$E41),"NA", IF(COUNTIF(var_lu2,$E41),"V",""))))))))</f>
        <v/>
      </c>
      <c r="BP41" s="14" t="str">
        <f aca="false">IF(COUNTIF(out_lu2,E41),"X","")</f>
        <v/>
      </c>
      <c r="BQ41" s="12" t="str">
        <f aca="false">IF(COUNTIF(knap_rel_lu2,$E41),"K", IF(COUNTIF(npass_rel_lu2,$E41),"NP", IF(COUNTIF(imppat_lu2,$E41),"I", IF(COUNTIF(impaat_rel_lu2,$E41),"I", IF(COUNTIF(duke_rel_lu2,$E41),"D", IF(COUNTIF(nap_rel_lu2,$E41),"NA", IF(COUNTIF(var_rel_lu2,$E41),"V",""))))) ))</f>
        <v/>
      </c>
      <c r="BR41" s="13" t="str">
        <f aca="false">IF(AND(BO41&lt;&gt;"",BP41="x"),"lit-kegg", IF(AND(BQ41&lt;&gt;"",BP41="x"),"rel-kegg", IF(BO41&lt;&gt;"","lit", IF(BQ41&lt;&gt;"","rel", IF(BP41="x","kegg","--")))))</f>
        <v>--</v>
      </c>
      <c r="BS41" s="15"/>
      <c r="BT41" s="12" t="str">
        <f aca="false">IF(COUNTIF(usda_myc,$E41),"U", IF(COUNTIF(knap_myc,$E41),"K", IF(COUNTIF(npass_myc,$E41),"NP", IF(COUNTIF(map_myc,$E41),"M", IF(COUNTIF(imppat_myc,$E41),"I", IF(COUNTIF(nap_myc,$E41),"NA", IF(COUNTIF(duke_myc,$E41),"D", IF(COUNTIF(var_myc,$E41),"V",""))))))))</f>
        <v/>
      </c>
      <c r="BU41" s="14" t="str">
        <f aca="false">IF(COUNTIF(out_myc,E41),"X","")</f>
        <v/>
      </c>
      <c r="BV41" s="12" t="str">
        <f aca="false">IF(COUNTIF(npass_rel_myc,$E41),"NP", IF(COUNTIF(imppat_rel_myc,$E41),"I", IF(COUNTIF(nap_rel_myc,$E41),"NA", IF(COUNTIF(var_rel_myc,$E41),"V",""))))</f>
        <v/>
      </c>
      <c r="BW41" s="13" t="str">
        <f aca="false">IF(AND(BT41&lt;&gt;"",BU41="x"),"lit-kegg", IF(AND(BV41&lt;&gt;"",BU41="x"),"rel-kegg", IF(BT41&lt;&gt;"","lit", IF(BV41&lt;&gt;"","rel", IF(BU41="x","kegg","--")))))</f>
        <v>--</v>
      </c>
      <c r="BX41" s="15"/>
      <c r="BY41" s="12" t="str">
        <f aca="false">IF(COUNTIF(usda_nar,$E41),"U", IF(COUNTIF(knap_nar,$E41),"K", IF(COUNTIF(npass_nar,$E41),"NP", IF(COUNTIF(imppat_nar,$E41),"I", IF(COUNTIF(duke_nar,$E41),"D", IF(COUNTIF(nap_nar,$E41),"NA", IF(COUNTIF(var_nar,$E41),"V", "")))))))</f>
        <v/>
      </c>
      <c r="BZ41" s="14" t="str">
        <f aca="false">IF(COUNTIF(out_nar,E41),"X","")</f>
        <v>X</v>
      </c>
      <c r="CA41" s="16" t="str">
        <f aca="false">IF(COUNTIF(knap_rel_nar,$E41),"K", IF(COUNTIF(npass_rel_nar,$E41),"NP", IF(COUNTIF(imppat_rel_nar,$E41),"I", IF(COUNTIF(duke_rel_nar,$E41),"D", IF(COUNTIF(nap_rel_nar,$E41),"NA", IF(COUNTIF(var_rel_nar,$E41),"V",""))))))</f>
        <v/>
      </c>
      <c r="CB41" s="13" t="str">
        <f aca="false">IF(AND(BY41&lt;&gt;"",BZ41="x"),"lit-kegg", IF(AND(CA41&lt;&gt;"",BZ41="x"),"rel-kegg", IF(BY41&lt;&gt;"","lit", IF(CA41&lt;&gt;"","rel", IF(BZ41="x","kegg","--")))))</f>
        <v>kegg</v>
      </c>
      <c r="CC41" s="15"/>
      <c r="CD41" s="17" t="str">
        <f aca="false">IF(COUNTIF(usda_que,$E41),"U", IF(COUNTIF(knap_que,$E41),"K", IF(COUNTIF(npass_que,$E41),"NP", IF(COUNTIF(map_que,$E41),"M", IF(COUNTIF(imppat_que,$E41),"I", IF(COUNTIF(duke_que,$E41),"D", IF(COUNTIF(nap_que,$E41),"NA", IF(COUNTIF(var_que,$E41),"V",""))))) )))</f>
        <v/>
      </c>
      <c r="CE41" s="14" t="str">
        <f aca="false">IF(COUNTIF(out_que,E41),"X","")</f>
        <v>X</v>
      </c>
      <c r="CF41" s="12" t="str">
        <f aca="false">IF(COUNTIF(knap_rel_que,$E41),"K", IF(COUNTIF(npass_rel_que,$E41),"NP", IF(COUNTIF(imppat_rel_que,$E41),"I", IF(COUNTIF(duke_rel_que,$E41),"D", IF(COUNTIF(nap_rel_que,$E41),"NP", IF(COUNTIF(var_rel_que,$E41),"V",""))))) )</f>
        <v/>
      </c>
      <c r="CG41" s="13" t="str">
        <f aca="false">IF(AND(CD41&lt;&gt;"",CE41="x"),"lit-kegg", IF(AND(CF41&lt;&gt;"",CE41="x"),"rel-kegg", IF(CD41&lt;&gt;"","lit", IF(CF41&lt;&gt;"","rel", IF(CE41="x","kegg","--")))))</f>
        <v>kegg</v>
      </c>
      <c r="CH41" s="15"/>
      <c r="CI41" s="18"/>
      <c r="CJ41" s="10"/>
      <c r="CK41" s="10"/>
      <c r="CL41" s="10"/>
      <c r="CM41" s="10"/>
      <c r="CN41" s="10"/>
      <c r="CO41" s="10"/>
    </row>
    <row r="42" customFormat="false" ht="15.75" hidden="false" customHeight="true" outlineLevel="0" collapsed="false">
      <c r="A42" s="9" t="n">
        <v>40</v>
      </c>
      <c r="B42" s="10" t="s">
        <v>83</v>
      </c>
      <c r="C42" s="10" t="s">
        <v>182</v>
      </c>
      <c r="D42" s="10" t="s">
        <v>183</v>
      </c>
      <c r="E42" s="11" t="s">
        <v>184</v>
      </c>
      <c r="F42" s="12" t="str">
        <f aca="false">IF(COUNTIF(usda_agi,$E42),"U", IF(COUNTIF(knap_agi,$E42),"K", IF(COUNTIF(npass_agi,$E42),"NP", IF(COUNTIF(map_agi,$E42),"M", IF(COUNTIF(imppat_agi,$E42),"I", IF(COUNTIF(duke_agi,$E42),"D", IF(COUNTIF(nap_agi,$E42),"NA", IF(COUNTIF(var_agi,$E42),"V", ""))))))) )</f>
        <v>NP</v>
      </c>
      <c r="G42" s="12" t="str">
        <f aca="false">IF(COUNTIF(out_agi,E42),"X","")</f>
        <v/>
      </c>
      <c r="H42" s="12" t="str">
        <f aca="false">IF(COUNTIF(knap_rel_agi,$E42),"K", IF(COUNTIF(duke_rel_agi,$E42),"D", IF(COUNTIF(nap_rel_agi,$E42),"NA", IF(COUNTIF(var_rel_agi,$E42),"V",""))))</f>
        <v/>
      </c>
      <c r="I42" s="13" t="str">
        <f aca="false">IF(AND(F42&lt;&gt;"",G42="x"),"lit-kegg", IF(AND(H42&lt;&gt;"",G42="x"),"rel-kegg", IF(F42&lt;&gt;"","lit", IF(H42&lt;&gt;"","rel", IF(G42="x","kegg","--")))))</f>
        <v>lit</v>
      </c>
      <c r="J42" s="12" t="str">
        <f aca="false">IF(COUNTIF(npass_bun,$E42),"NP", IF(COUNTIF(nap_bun,$E42),"NA", IF(COUNTIF(var_bun,$E42),"V","")))</f>
        <v/>
      </c>
      <c r="K42" s="14" t="str">
        <f aca="false">IF(COUNTIF(out_bun,E42),"X","")</f>
        <v>X</v>
      </c>
      <c r="L42" s="12" t="str">
        <f aca="false">IF(COUNTIF(nap_rel_bun,$E42),"NA", IF(COUNTIF(var_rel_bun,$E42),"V",""))</f>
        <v/>
      </c>
      <c r="M42" s="13" t="str">
        <f aca="false">IF(AND(J42&lt;&gt;"",K42="x"),"lit-kegg", IF(AND(L42&lt;&gt;"",K42="x"),"rel-kegg", IF(J42&lt;&gt;"","lit", IF(L42&lt;&gt;"","rel", IF(K42="x","kegg","--")))))</f>
        <v>kegg</v>
      </c>
      <c r="N42" s="12" t="str">
        <f aca="false">IF(COUNTIF(usda_kxn,$E42),"U", IF(COUNTIF(knap_kxn,$E42),"K", IF(COUNTIF(npass_kxn,$E42),"NP", IF(COUNTIF(map_kxn,$E42),"M", IF(COUNTIF(duke_kxn,$E42),"D", IF(COUNTIF(nap_kxn,$E42),"NA", IF(COUNTIF(var_kxn,$E42),"V","")))))))</f>
        <v>V</v>
      </c>
      <c r="O42" s="14" t="str">
        <f aca="false">IF(COUNTIF(out_kxn,E42),"X","")</f>
        <v/>
      </c>
      <c r="P42" s="12" t="str">
        <f aca="false">IF(COUNTIF(knap_rel_kxn,$E42),"K", IF(COUNTIF(npass_rel_kxn,$E42),"NP", IF(COUNTIF(duke_rel_kxn,$E42),"D", IF(COUNTIF(nap_rel_kxn,$E42),"NA", IF(COUNTIF(var_rel_kxn,$E42),"V","")))))</f>
        <v/>
      </c>
      <c r="Q42" s="13" t="str">
        <f aca="false">IF(AND(N42&lt;&gt;"",O42="x"),"lit-kegg", IF(AND(P42&lt;&gt;"",O42="x"),"rel-kegg", IF(N42&lt;&gt;"","lit", IF(P42&lt;&gt;"","rel", IF(O42="x","kegg","--")))))</f>
        <v>lit</v>
      </c>
      <c r="R42" s="12" t="str">
        <f aca="false">IF(COUNTIF(usda_hwb,$E42),"U", IF(COUNTIF(knap_hwb,$E42),"K", IF(COUNTIF(npass_hwb,$E42),"NP", IF(COUNTIF(map_hwb,$E42),"M", IF(COUNTIF(imppat_hwb,$E42),"I", IF(COUNTIF(duke_hwb,$E42),"D", IF(COUNTIF(nap_hwb,$E42),"NA", IF(COUNTIF(var_hwb,$E42),"V",""))))) )))</f>
        <v>NP</v>
      </c>
      <c r="S42" s="14" t="str">
        <f aca="false">IF(COUNTIF(out_hwb,E42),"X","")</f>
        <v/>
      </c>
      <c r="T42" s="14" t="str">
        <f aca="false">IF(COUNTIF(knap_rel_hwb,$E42),"K", IF(COUNTIF(npass_rel_hwb,$E42),"NP", IF(COUNTIF(map_rel_hwb,$E42),"M", IF(COUNTIF(imppat_rel_hwb,$E42),"I", IF(COUNTIF(duke_rel_hwb,$E42),"D", IF(COUNTIF(nap_rel_hwb,$E42),"NA", IF(COUNTIF(var_rel_hwb,$E42),"V",""))))) ))</f>
        <v>K</v>
      </c>
      <c r="U42" s="13" t="str">
        <f aca="false">IF(AND(R42&lt;&gt;"",S42="x"),"lit-kegg", IF(AND(T42&lt;&gt;"",S42="x"),"rel-kegg", IF(R42&lt;&gt;"","lit", IF(T42&lt;&gt;"","rel", IF(S42="x","kegg","--")))))</f>
        <v>lit</v>
      </c>
      <c r="V42" s="12" t="str">
        <f aca="false">IF(COUNTIF(usda_ec,$E42),"U", IF(COUNTIF(knap_ec,$E42),"K", IF(COUNTIF(npass_ec,$E42),"NP", IF(COUNTIF(map_ec,$E42),"M", IF(COUNTIF(imppat_ec,$E42),"I", IF(COUNTIF(duke_ec,$E42),"D", IF(COUNTIF(nap_ec,$E42),"NA", IF(COUNTIF(var_ec,$E42),"V",""))))))))</f>
        <v>V</v>
      </c>
      <c r="W42" s="14" t="str">
        <f aca="false">IF(COUNTIF(out_ec,E42),"X","")</f>
        <v/>
      </c>
      <c r="X42" s="14" t="str">
        <f aca="false">IF(COUNTIF(usda_rel_ec,$E42),"U", IF(COUNTIF(knap_rel_ec,$E42),"K", IF(COUNTIF(npass_rel_ec,$E42),"NP", IF(COUNTIF(map_rel_ec,$E42),"M", IF(COUNTIF(imppat_rel_ec,$E42),"I", IF(COUNTIF(nap_rel_ec,$E42),"NA", IF(COUNTIF(var_rel_ec,$E42),"V","")))))))</f>
        <v/>
      </c>
      <c r="Y42" s="13" t="str">
        <f aca="false">IF(AND(V42&lt;&gt;"",W42="x"),"lit-kegg", IF(AND(X42&lt;&gt;"",W42="x"),"rel-kegg", IF(V42&lt;&gt;"","lit", IF(X42&lt;&gt;"","rel", IF(W42="x","kegg","--")))))</f>
        <v>lit</v>
      </c>
      <c r="Z42" s="12" t="str">
        <f aca="false">IF(COUNTIF(usda_ecg,$E42),"U", IF(COUNTIF(npass_ecg,$E42),"NP", IF(COUNTIF(map_ecg,$E42),"M", IF(COUNTIF(imppat_ecg,$E42),"I", IF(COUNTIF(duke_ecg,$E42),"D", IF(COUNTIF(var_ecg,$E42),"V",""))))))</f>
        <v/>
      </c>
      <c r="AA42" s="12"/>
      <c r="AB42" s="15"/>
      <c r="AC42" s="12" t="str">
        <f aca="false">IF(COUNTIF(usda_egt,$E42),"U", IF(COUNTIF(map_egt,$E42),"M", IF(COUNTIF(duke_egt,$E42),"D", IF(COUNTIF(nap_egt,$E42),"NA", IF(COUNTIF(var_egt,$E42),"V","")))))</f>
        <v/>
      </c>
      <c r="AD42" s="14" t="str">
        <f aca="false">IF(COUNTIF(out_egt,E42),"X","")</f>
        <v/>
      </c>
      <c r="AE42" s="14" t="str">
        <f aca="false">IF(COUNTIF(usda_rel_egt,$E42),"U", IF(COUNTIF(knap_rel_egt,$E42),"K", IF(COUNTIF(npass_rel_egt,$E42),"NP", IF(COUNTIF(map_rel_egt,$E42),"M", IF(COUNTIF(var_rel_egt,$E42),"V","")))) )</f>
        <v/>
      </c>
      <c r="AF42" s="13" t="str">
        <f aca="false">IF(AND(AC42&lt;&gt;"",AD42="x"),"lit-kegg", IF(AND(AE42&lt;&gt;"",AD42="x"),"rel-kegg", IF(AC42&lt;&gt;"","lit", IF(AE42&lt;&gt;"","rel", IF(AD42="x","kegg","--")))))</f>
        <v>--</v>
      </c>
      <c r="AG42" s="15"/>
      <c r="AH42" s="12" t="str">
        <f aca="false">IF(COUNTIF(usda_egcg,$E42),"U", IF(COUNTIF(knap_egcg,$E42),"K", IF(COUNTIF(npass_egcg,$E42),"NP", IF(COUNTIF(map_egcg,$E42),"M", IF(COUNTIF(var_ecg,$E42),"V","")))))</f>
        <v/>
      </c>
      <c r="AI42" s="12"/>
      <c r="AJ42" s="15"/>
      <c r="AK42" s="12" t="str">
        <f aca="false">IF(COUNTIF(npass_erc,$E42),"NP", IF(COUNTIF(nap_erc,$E42),"NA", IF(COUNTIF(var_erc,$E42),"V","")))</f>
        <v/>
      </c>
      <c r="AL42" s="14"/>
      <c r="AM42" s="14" t="str">
        <f aca="false">IF(COUNTIF(nap_rel_erc,$E42),"NA", IF(COUNTIF(var_rel_erc,$E42),"V",""))</f>
        <v/>
      </c>
      <c r="AN42" s="13" t="str">
        <f aca="false">IF(AND(AK42&lt;&gt;"",AL42="x"),"lit-kegg", IF(AND(AM42&lt;&gt;"",AL42="x"),"rel-kegg", IF(AK42&lt;&gt;"","lit", IF(AM42&lt;&gt;"","rel", IF(AL42="x","kegg","--")))))</f>
        <v>--</v>
      </c>
      <c r="AO42" s="15"/>
      <c r="AP42" s="12" t="str">
        <f aca="false">IF(COUNTIF(npass_erd,$E42),"NP", IF(COUNTIF(nap_erd,$E42),"NA", IF(COUNTIF(var_erd,$E42),"V","")))</f>
        <v/>
      </c>
      <c r="AQ42" s="14" t="str">
        <f aca="false">IF(COUNTIF(out_erd,E42),"X","")</f>
        <v>X</v>
      </c>
      <c r="AR42" s="14" t="str">
        <f aca="false">IF(COUNTIF(map_rel_erd,$E42),"M", IF(COUNTIF(nap_rel_erd,$E42),"NA", IF(COUNTIF(var_rel_erd,$E42),"V","")))</f>
        <v/>
      </c>
      <c r="AS42" s="13" t="str">
        <f aca="false">IF(AND(AP42&lt;&gt;"",AQ42="x"),"lit-kegg", IF(AND(AR42&lt;&gt;"",AQ42="x"),"rel-kegg", IF(AP42&lt;&gt;"","lit", IF(AR42&lt;&gt;"","rel", IF(AQ42="x","kegg","--")))))</f>
        <v>kegg</v>
      </c>
      <c r="AT42" s="15"/>
      <c r="AU42" s="12" t="str">
        <f aca="false">IF(COUNTIF(knap_gc,$E42),"K", IF(COUNTIF(npass_gc,$E42),"NP", IF(COUNTIF(imppat_gc,$E42),"I", IF(COUNTIF(duke_gc,$E42),"D", IF(COUNTIF(nap_gc,$E42),"NA", IF(COUNTIF(var_gc,$E42),"V",""))))) )</f>
        <v/>
      </c>
      <c r="AV42" s="14" t="str">
        <f aca="false">IF(COUNTIF(out_gc,E42),"X","")</f>
        <v/>
      </c>
      <c r="AW42" s="14" t="str">
        <f aca="false">IF(COUNTIF(knap_rel_gc,$E42),"K", IF(COUNTIF(nap_rel_gc,$E42),"NA", IF(COUNTIF(var_rel_gc,$E42),"V","")))</f>
        <v/>
      </c>
      <c r="AX42" s="13" t="str">
        <f aca="false">IF(AND(AU42&lt;&gt;"",AV42="x"),"lit-kegg", IF(AND(AW42&lt;&gt;"",AV42="x"),"rel-kegg", IF(AU42&lt;&gt;"","lit", IF(AW42&lt;&gt;"","rel", IF(AV42="x","kegg","--")))))</f>
        <v>--</v>
      </c>
      <c r="AY42" s="15"/>
      <c r="AZ42" s="12" t="str">
        <f aca="false">IF(COUNTIF(knap_gen,$E42),"K", IF(COUNTIF(npass_gen,$E42),"NP", IF(COUNTIF(imppat_gen,$E42),"I", IF(COUNTIF(duke_gen,$E42),"D", IF(COUNTIF(nap_gen,$E42),"NA", IF(COUNTIF(var_gen,$E42),"V",""))))))</f>
        <v/>
      </c>
      <c r="BA42" s="14" t="str">
        <f aca="false">IF(COUNTIF(out_gen,E42),"X","")</f>
        <v/>
      </c>
      <c r="BB42" s="14" t="str">
        <f aca="false">IF(COUNTIF(knap_rel_gen,$E42),"K", IF(COUNTIF(imppat_rel_gen,$E42),"I", IF(COUNTIF(duke_rel_gen,$E42),"D", IF(COUNTIF(nap_rel_gen,$E42),"NA", IF(COUNTIF(var_rel_gen,$E42),"V","")))))</f>
        <v/>
      </c>
      <c r="BC42" s="13" t="str">
        <f aca="false">IF(AND(AZ42&lt;&gt;"",BA42="x"),"lit-kegg", IF(AND(BB42&lt;&gt;"",BA42="x"),"rel-kegg", IF(AZ42&lt;&gt;"","lit", IF(BB42&lt;&gt;"","rel", IF(BA42="x","kegg","--")))))</f>
        <v>--</v>
      </c>
      <c r="BD42" s="15"/>
      <c r="BE42" s="12" t="str">
        <f aca="false">IF(COUNTIF(knap_hcc,$E42),"K", IF(COUNTIF(npass_hcc,$E42),"NP", IF(COUNTIF(duke_hcc,$E42),"D", IF(COUNTIF(var_hcc,$E42),"V", ""))))</f>
        <v/>
      </c>
      <c r="BF42" s="14" t="str">
        <f aca="false">IF(COUNTIF(hcc_out,E42),"X","")</f>
        <v>X</v>
      </c>
      <c r="BG42" s="14" t="str">
        <f aca="false">IF(COUNTIF(var_rel_hcc,$E42),"V","")</f>
        <v/>
      </c>
      <c r="BH42" s="13" t="str">
        <f aca="false">IF(AND(BE42&lt;&gt;"",BF42="x"),"lit-kegg", IF(AND(BG42&lt;&gt;"",BF42="x"),"rel-kegg", IF(BE42&lt;&gt;"","lit", IF(BG42&lt;&gt;"","rel", IF(BF42="x","kegg","--")))))</f>
        <v>kegg</v>
      </c>
      <c r="BI42" s="15"/>
      <c r="BJ42" s="12" t="str">
        <f aca="false">IF(COUNTIF(usda_kmp,$E42),"U", IF(COUNTIF(knap_kmp,$E42),"K", IF(COUNTIF(npass_kmp,$E42),"NP", IF(COUNTIF(map_kmp,$E42),"M", IF(COUNTIF(imppat_kmp,$E42),"I", IF(COUNTIF(duke_kmp,$E42),"D", IF(COUNTIF(nap_kmp,$E42),"NA", IF(COUNTIF(var_kmp,$E42),"V",""))))))))</f>
        <v>V</v>
      </c>
      <c r="BK42" s="14" t="str">
        <f aca="false">IF(COUNTIF(out_kmp,E42),"X","")</f>
        <v>X</v>
      </c>
      <c r="BL42" s="12" t="str">
        <f aca="false">IF(COUNTIF(knap_rel_kmp,$E42),"K", IF(COUNTIF(npass_rel_kmp,$E42),"NP", IF(COUNTIF(imppat_rel_kmp,$E42),"I", IF(COUNTIF(duke_kmp,$E42),"D", IF(COUNTIF(nap_rel_kmp,$E42),"NA", IF(COUNTIF(var_rel_kmp,$E42),"V",""))))))</f>
        <v>V</v>
      </c>
      <c r="BM42" s="13" t="str">
        <f aca="false">IF(AND(BJ42&lt;&gt;"",BK42="x"),"lit-kegg", IF(AND(BL42&lt;&gt;"",BK42="x"),"rel-kegg", IF(BJ42&lt;&gt;"","lit", IF(BL42&lt;&gt;"","rel", IF(BK42="x","kegg","--")))))</f>
        <v>lit-kegg</v>
      </c>
      <c r="BN42" s="15"/>
      <c r="BO42" s="12" t="str">
        <f aca="false">IF(COUNTIF(usda_lu2,$E42),"U", IF(COUNTIF(knap_lu2,$E42),"K", IF(COUNTIF(npass_lu2,$E42),"NP", IF(COUNTIF(map_lu2,$E42),"M", IF(COUNTIF(imppat_lu2,$E42),"I", IF(COUNTIF(duke_lu2,$E42),"D", IF(COUNTIF(nap_lu2,$E42),"NA", IF(COUNTIF(var_lu2,$E42),"V",""))))))))</f>
        <v>NP</v>
      </c>
      <c r="BP42" s="14" t="str">
        <f aca="false">IF(COUNTIF(out_lu2,E42),"X","")</f>
        <v/>
      </c>
      <c r="BQ42" s="12" t="str">
        <f aca="false">IF(COUNTIF(knap_rel_lu2,$E42),"K", IF(COUNTIF(npass_rel_lu2,$E42),"NP", IF(COUNTIF(imppat_lu2,$E42),"I", IF(COUNTIF(impaat_rel_lu2,$E42),"I", IF(COUNTIF(duke_rel_lu2,$E42),"D", IF(COUNTIF(nap_rel_lu2,$E42),"NA", IF(COUNTIF(var_rel_lu2,$E42),"V",""))))) ))</f>
        <v>NP</v>
      </c>
      <c r="BR42" s="13" t="str">
        <f aca="false">IF(AND(BO42&lt;&gt;"",BP42="x"),"lit-kegg", IF(AND(BQ42&lt;&gt;"",BP42="x"),"rel-kegg", IF(BO42&lt;&gt;"","lit", IF(BQ42&lt;&gt;"","rel", IF(BP42="x","kegg","--")))))</f>
        <v>lit</v>
      </c>
      <c r="BS42" s="15"/>
      <c r="BT42" s="12" t="str">
        <f aca="false">IF(COUNTIF(usda_myc,$E42),"U", IF(COUNTIF(knap_myc,$E42),"K", IF(COUNTIF(npass_myc,$E42),"NP", IF(COUNTIF(map_myc,$E42),"M", IF(COUNTIF(imppat_myc,$E42),"I", IF(COUNTIF(nap_myc,$E42),"NA", IF(COUNTIF(duke_myc,$E42),"D", IF(COUNTIF(var_myc,$E42),"V",""))))))))</f>
        <v/>
      </c>
      <c r="BU42" s="14" t="str">
        <f aca="false">IF(COUNTIF(out_myc,E42),"X","")</f>
        <v/>
      </c>
      <c r="BV42" s="12" t="str">
        <f aca="false">IF(COUNTIF(npass_rel_myc,$E42),"NP", IF(COUNTIF(imppat_rel_myc,$E42),"I", IF(COUNTIF(nap_rel_myc,$E42),"NA", IF(COUNTIF(var_rel_myc,$E42),"V",""))))</f>
        <v/>
      </c>
      <c r="BW42" s="13" t="str">
        <f aca="false">IF(AND(BT42&lt;&gt;"",BU42="x"),"lit-kegg", IF(AND(BV42&lt;&gt;"",BU42="x"),"rel-kegg", IF(BT42&lt;&gt;"","lit", IF(BV42&lt;&gt;"","rel", IF(BU42="x","kegg","--")))))</f>
        <v>--</v>
      </c>
      <c r="BX42" s="15"/>
      <c r="BY42" s="12" t="str">
        <f aca="false">IF(COUNTIF(usda_nar,$E42),"U", IF(COUNTIF(knap_nar,$E42),"K", IF(COUNTIF(npass_nar,$E42),"NP", IF(COUNTIF(imppat_nar,$E42),"I", IF(COUNTIF(duke_nar,$E42),"D", IF(COUNTIF(nap_nar,$E42),"NA", IF(COUNTIF(var_nar,$E42),"V", "")))))))</f>
        <v>V</v>
      </c>
      <c r="BZ42" s="14" t="str">
        <f aca="false">IF(COUNTIF(out_nar,E42),"X","")</f>
        <v>X</v>
      </c>
      <c r="CA42" s="16" t="str">
        <f aca="false">IF(COUNTIF(knap_rel_nar,$E42),"K", IF(COUNTIF(npass_rel_nar,$E42),"NP", IF(COUNTIF(imppat_rel_nar,$E42),"I", IF(COUNTIF(duke_rel_nar,$E42),"D", IF(COUNTIF(nap_rel_nar,$E42),"NA", IF(COUNTIF(var_rel_nar,$E42),"V",""))))))</f>
        <v/>
      </c>
      <c r="CB42" s="13" t="str">
        <f aca="false">IF(AND(BY42&lt;&gt;"",BZ42="x"),"lit-kegg", IF(AND(CA42&lt;&gt;"",BZ42="x"),"rel-kegg", IF(BY42&lt;&gt;"","lit", IF(CA42&lt;&gt;"","rel", IF(BZ42="x","kegg","--")))))</f>
        <v>lit-kegg</v>
      </c>
      <c r="CC42" s="15"/>
      <c r="CD42" s="17" t="str">
        <f aca="false">IF(COUNTIF(usda_que,$E42),"U", IF(COUNTIF(knap_que,$E42),"K", IF(COUNTIF(npass_que,$E42),"NP", IF(COUNTIF(map_que,$E42),"M", IF(COUNTIF(imppat_que,$E42),"I", IF(COUNTIF(duke_que,$E42),"D", IF(COUNTIF(nap_que,$E42),"NA", IF(COUNTIF(var_que,$E42),"V",""))))) )))</f>
        <v>V</v>
      </c>
      <c r="CE42" s="14" t="str">
        <f aca="false">IF(COUNTIF(out_que,E42),"X","")</f>
        <v>X</v>
      </c>
      <c r="CF42" s="12" t="str">
        <f aca="false">IF(COUNTIF(knap_rel_que,$E42),"K", IF(COUNTIF(npass_rel_que,$E42),"NP", IF(COUNTIF(imppat_rel_que,$E42),"I", IF(COUNTIF(duke_rel_que,$E42),"D", IF(COUNTIF(nap_rel_que,$E42),"NP", IF(COUNTIF(var_rel_que,$E42),"V",""))))) )</f>
        <v>K</v>
      </c>
      <c r="CG42" s="13" t="str">
        <f aca="false">IF(AND(CD42&lt;&gt;"",CE42="x"),"lit-kegg", IF(AND(CF42&lt;&gt;"",CE42="x"),"rel-kegg", IF(CD42&lt;&gt;"","lit", IF(CF42&lt;&gt;"","rel", IF(CE42="x","kegg","--")))))</f>
        <v>lit-kegg</v>
      </c>
      <c r="CH42" s="15"/>
      <c r="CI42" s="18" t="s">
        <v>92</v>
      </c>
      <c r="CJ42" s="10"/>
      <c r="CK42" s="10"/>
      <c r="CL42" s="10"/>
      <c r="CM42" s="10"/>
      <c r="CN42" s="10"/>
      <c r="CO42" s="10"/>
    </row>
    <row r="43" customFormat="false" ht="15.75" hidden="false" customHeight="true" outlineLevel="0" collapsed="false">
      <c r="A43" s="9" t="n">
        <v>139</v>
      </c>
      <c r="B43" s="10" t="s">
        <v>134</v>
      </c>
      <c r="C43" s="10"/>
      <c r="D43" s="10" t="s">
        <v>185</v>
      </c>
      <c r="E43" s="11" t="s">
        <v>186</v>
      </c>
      <c r="F43" s="12" t="str">
        <f aca="false">IF(COUNTIF(usda_agi,$E43),"U", IF(COUNTIF(knap_agi,$E43),"K", IF(COUNTIF(npass_agi,$E43),"NP", IF(COUNTIF(map_agi,$E43),"M", IF(COUNTIF(imppat_agi,$E43),"I", IF(COUNTIF(duke_agi,$E43),"D", IF(COUNTIF(nap_agi,$E43),"NA", IF(COUNTIF(var_agi,$E43),"V", ""))))))) )</f>
        <v/>
      </c>
      <c r="G43" s="12" t="str">
        <f aca="false">IF(COUNTIF(out_agi,E43),"X","")</f>
        <v/>
      </c>
      <c r="H43" s="12" t="str">
        <f aca="false">IF(COUNTIF(knap_rel_agi,$E43),"K", IF(COUNTIF(duke_rel_agi,$E43),"D", IF(COUNTIF(nap_rel_agi,$E43),"NA", IF(COUNTIF(var_rel_agi,$E43),"V",""))))</f>
        <v/>
      </c>
      <c r="I43" s="13" t="str">
        <f aca="false">IF(AND(F43&lt;&gt;"",G43="x"),"lit-kegg", IF(AND(H43&lt;&gt;"",G43="x"),"rel-kegg", IF(F43&lt;&gt;"","lit", IF(H43&lt;&gt;"","rel", IF(G43="x","kegg","--")))))</f>
        <v>--</v>
      </c>
      <c r="J43" s="12" t="str">
        <f aca="false">IF(COUNTIF(npass_bun,$E43),"NP", IF(COUNTIF(nap_bun,$E43),"NA", IF(COUNTIF(var_bun,$E43),"V","")))</f>
        <v/>
      </c>
      <c r="K43" s="14" t="str">
        <f aca="false">IF(COUNTIF(out_bun,E43),"X","")</f>
        <v/>
      </c>
      <c r="L43" s="12" t="str">
        <f aca="false">IF(COUNTIF(nap_rel_bun,$E43),"NA", IF(COUNTIF(var_rel_bun,$E43),"V",""))</f>
        <v/>
      </c>
      <c r="M43" s="13" t="str">
        <f aca="false">IF(AND(J43&lt;&gt;"",K43="x"),"lit-kegg", IF(AND(L43&lt;&gt;"",K43="x"),"rel-kegg", IF(J43&lt;&gt;"","lit", IF(L43&lt;&gt;"","rel", IF(K43="x","kegg","--")))))</f>
        <v>--</v>
      </c>
      <c r="N43" s="12" t="str">
        <f aca="false">IF(COUNTIF(usda_kxn,$E43),"U", IF(COUNTIF(knap_kxn,$E43),"K", IF(COUNTIF(npass_kxn,$E43),"NP", IF(COUNTIF(map_kxn,$E43),"M", IF(COUNTIF(duke_kxn,$E43),"D", IF(COUNTIF(nap_kxn,$E43),"NA", IF(COUNTIF(var_kxn,$E43),"V","")))))))</f>
        <v/>
      </c>
      <c r="O43" s="14" t="str">
        <f aca="false">IF(COUNTIF(out_kxn,E43),"X","")</f>
        <v/>
      </c>
      <c r="P43" s="12" t="str">
        <f aca="false">IF(COUNTIF(knap_rel_kxn,$E43),"K", IF(COUNTIF(npass_rel_kxn,$E43),"NP", IF(COUNTIF(duke_rel_kxn,$E43),"D", IF(COUNTIF(nap_rel_kxn,$E43),"NA", IF(COUNTIF(var_rel_kxn,$E43),"V","")))))</f>
        <v/>
      </c>
      <c r="Q43" s="13" t="str">
        <f aca="false">IF(AND(N43&lt;&gt;"",O43="x"),"lit-kegg", IF(AND(P43&lt;&gt;"",O43="x"),"rel-kegg", IF(N43&lt;&gt;"","lit", IF(P43&lt;&gt;"","rel", IF(O43="x","kegg","--")))))</f>
        <v>--</v>
      </c>
      <c r="R43" s="12" t="str">
        <f aca="false">IF(COUNTIF(usda_hwb,$E43),"U", IF(COUNTIF(knap_hwb,$E43),"K", IF(COUNTIF(npass_hwb,$E43),"NP", IF(COUNTIF(map_hwb,$E43),"M", IF(COUNTIF(imppat_hwb,$E43),"I", IF(COUNTIF(duke_hwb,$E43),"D", IF(COUNTIF(nap_hwb,$E43),"NA", IF(COUNTIF(var_hwb,$E43),"V",""))))) )))</f>
        <v/>
      </c>
      <c r="S43" s="14" t="str">
        <f aca="false">IF(COUNTIF(out_hwb,E43),"X","")</f>
        <v/>
      </c>
      <c r="T43" s="14" t="str">
        <f aca="false">IF(COUNTIF(knap_rel_hwb,$E43),"K", IF(COUNTIF(npass_rel_hwb,$E43),"NP", IF(COUNTIF(map_rel_hwb,$E43),"M", IF(COUNTIF(imppat_rel_hwb,$E43),"I", IF(COUNTIF(duke_rel_hwb,$E43),"D", IF(COUNTIF(nap_rel_hwb,$E43),"NA", IF(COUNTIF(var_rel_hwb,$E43),"V",""))))) ))</f>
        <v/>
      </c>
      <c r="U43" s="13" t="str">
        <f aca="false">IF(AND(R43&lt;&gt;"",S43="x"),"lit-kegg", IF(AND(T43&lt;&gt;"",S43="x"),"rel-kegg", IF(R43&lt;&gt;"","lit", IF(T43&lt;&gt;"","rel", IF(S43="x","kegg","--")))))</f>
        <v>--</v>
      </c>
      <c r="V43" s="12" t="str">
        <f aca="false">IF(COUNTIF(usda_ec,$E43),"U", IF(COUNTIF(knap_ec,$E43),"K", IF(COUNTIF(npass_ec,$E43),"NP", IF(COUNTIF(map_ec,$E43),"M", IF(COUNTIF(imppat_ec,$E43),"I", IF(COUNTIF(duke_ec,$E43),"D", IF(COUNTIF(nap_ec,$E43),"NA", IF(COUNTIF(var_ec,$E43),"V",""))))))))</f>
        <v/>
      </c>
      <c r="W43" s="14" t="str">
        <f aca="false">IF(COUNTIF(out_ec,E43),"X","")</f>
        <v/>
      </c>
      <c r="X43" s="14" t="str">
        <f aca="false">IF(COUNTIF(usda_rel_ec,$E43),"U", IF(COUNTIF(knap_rel_ec,$E43),"K", IF(COUNTIF(npass_rel_ec,$E43),"NP", IF(COUNTIF(map_rel_ec,$E43),"M", IF(COUNTIF(imppat_rel_ec,$E43),"I", IF(COUNTIF(nap_rel_ec,$E43),"NA", IF(COUNTIF(var_rel_ec,$E43),"V","")))))))</f>
        <v/>
      </c>
      <c r="Y43" s="13" t="str">
        <f aca="false">IF(AND(V43&lt;&gt;"",W43="x"),"lit-kegg", IF(AND(X43&lt;&gt;"",W43="x"),"rel-kegg", IF(V43&lt;&gt;"","lit", IF(X43&lt;&gt;"","rel", IF(W43="x","kegg","--")))))</f>
        <v>--</v>
      </c>
      <c r="Z43" s="12" t="str">
        <f aca="false">IF(COUNTIF(usda_ecg,$E43),"U", IF(COUNTIF(npass_ecg,$E43),"NP", IF(COUNTIF(map_ecg,$E43),"M", IF(COUNTIF(imppat_ecg,$E43),"I", IF(COUNTIF(duke_ecg,$E43),"D", IF(COUNTIF(var_ecg,$E43),"V",""))))))</f>
        <v/>
      </c>
      <c r="AA43" s="12"/>
      <c r="AB43" s="15"/>
      <c r="AC43" s="12" t="str">
        <f aca="false">IF(COUNTIF(usda_egt,$E43),"U", IF(COUNTIF(map_egt,$E43),"M", IF(COUNTIF(duke_egt,$E43),"D", IF(COUNTIF(nap_egt,$E43),"NA", IF(COUNTIF(var_egt,$E43),"V","")))))</f>
        <v/>
      </c>
      <c r="AD43" s="14" t="str">
        <f aca="false">IF(COUNTIF(out_egt,E43),"X","")</f>
        <v/>
      </c>
      <c r="AE43" s="14" t="str">
        <f aca="false">IF(COUNTIF(usda_rel_egt,$E43),"U", IF(COUNTIF(knap_rel_egt,$E43),"K", IF(COUNTIF(npass_rel_egt,$E43),"NP", IF(COUNTIF(map_rel_egt,$E43),"M", IF(COUNTIF(var_rel_egt,$E43),"V","")))) )</f>
        <v/>
      </c>
      <c r="AF43" s="13" t="str">
        <f aca="false">IF(AND(AC43&lt;&gt;"",AD43="x"),"lit-kegg", IF(AND(AE43&lt;&gt;"",AD43="x"),"rel-kegg", IF(AC43&lt;&gt;"","lit", IF(AE43&lt;&gt;"","rel", IF(AD43="x","kegg","--")))))</f>
        <v>--</v>
      </c>
      <c r="AG43" s="15"/>
      <c r="AH43" s="12" t="str">
        <f aca="false">IF(COUNTIF(usda_egcg,$E43),"U", IF(COUNTIF(knap_egcg,$E43),"K", IF(COUNTIF(npass_egcg,$E43),"NP", IF(COUNTIF(map_egcg,$E43),"M", IF(COUNTIF(var_ecg,$E43),"V","")))))</f>
        <v/>
      </c>
      <c r="AI43" s="12"/>
      <c r="AJ43" s="15"/>
      <c r="AK43" s="12" t="str">
        <f aca="false">IF(COUNTIF(npass_erc,$E43),"NP", IF(COUNTIF(nap_erc,$E43),"NA", IF(COUNTIF(var_erc,$E43),"V","")))</f>
        <v/>
      </c>
      <c r="AL43" s="14"/>
      <c r="AM43" s="14" t="str">
        <f aca="false">IF(COUNTIF(nap_rel_erc,$E43),"NA", IF(COUNTIF(var_rel_erc,$E43),"V",""))</f>
        <v/>
      </c>
      <c r="AN43" s="13" t="str">
        <f aca="false">IF(AND(AK43&lt;&gt;"",AL43="x"),"lit-kegg", IF(AND(AM43&lt;&gt;"",AL43="x"),"rel-kegg", IF(AK43&lt;&gt;"","lit", IF(AM43&lt;&gt;"","rel", IF(AL43="x","kegg","--")))))</f>
        <v>--</v>
      </c>
      <c r="AO43" s="15"/>
      <c r="AP43" s="12" t="str">
        <f aca="false">IF(COUNTIF(npass_erd,$E43),"NP", IF(COUNTIF(nap_erd,$E43),"NA", IF(COUNTIF(var_erd,$E43),"V","")))</f>
        <v/>
      </c>
      <c r="AQ43" s="14" t="str">
        <f aca="false">IF(COUNTIF(out_erd,E43),"X","")</f>
        <v/>
      </c>
      <c r="AR43" s="14" t="str">
        <f aca="false">IF(COUNTIF(map_rel_erd,$E43),"M", IF(COUNTIF(nap_rel_erd,$E43),"NA", IF(COUNTIF(var_rel_erd,$E43),"V","")))</f>
        <v/>
      </c>
      <c r="AS43" s="13" t="str">
        <f aca="false">IF(AND(AP43&lt;&gt;"",AQ43="x"),"lit-kegg", IF(AND(AR43&lt;&gt;"",AQ43="x"),"rel-kegg", IF(AP43&lt;&gt;"","lit", IF(AR43&lt;&gt;"","rel", IF(AQ43="x","kegg","--")))))</f>
        <v>--</v>
      </c>
      <c r="AT43" s="15"/>
      <c r="AU43" s="12" t="str">
        <f aca="false">IF(COUNTIF(knap_gc,$E43),"K", IF(COUNTIF(npass_gc,$E43),"NP", IF(COUNTIF(imppat_gc,$E43),"I", IF(COUNTIF(duke_gc,$E43),"D", IF(COUNTIF(nap_gc,$E43),"NA", IF(COUNTIF(var_gc,$E43),"V",""))))) )</f>
        <v/>
      </c>
      <c r="AV43" s="14" t="str">
        <f aca="false">IF(COUNTIF(out_gc,E43),"X","")</f>
        <v/>
      </c>
      <c r="AW43" s="14" t="str">
        <f aca="false">IF(COUNTIF(knap_rel_gc,$E43),"K", IF(COUNTIF(nap_rel_gc,$E43),"NA", IF(COUNTIF(var_rel_gc,$E43),"V","")))</f>
        <v/>
      </c>
      <c r="AX43" s="13" t="str">
        <f aca="false">IF(AND(AU43&lt;&gt;"",AV43="x"),"lit-kegg", IF(AND(AW43&lt;&gt;"",AV43="x"),"rel-kegg", IF(AU43&lt;&gt;"","lit", IF(AW43&lt;&gt;"","rel", IF(AV43="x","kegg","--")))))</f>
        <v>--</v>
      </c>
      <c r="AY43" s="15"/>
      <c r="AZ43" s="12" t="str">
        <f aca="false">IF(COUNTIF(knap_gen,$E43),"K", IF(COUNTIF(npass_gen,$E43),"NP", IF(COUNTIF(imppat_gen,$E43),"I", IF(COUNTIF(duke_gen,$E43),"D", IF(COUNTIF(nap_gen,$E43),"NA", IF(COUNTIF(var_gen,$E43),"V",""))))))</f>
        <v/>
      </c>
      <c r="BA43" s="14" t="str">
        <f aca="false">IF(COUNTIF(out_gen,E43),"X","")</f>
        <v/>
      </c>
      <c r="BB43" s="14" t="str">
        <f aca="false">IF(COUNTIF(knap_rel_gen,$E43),"K", IF(COUNTIF(imppat_rel_gen,$E43),"I", IF(COUNTIF(duke_rel_gen,$E43),"D", IF(COUNTIF(nap_rel_gen,$E43),"NA", IF(COUNTIF(var_rel_gen,$E43),"V","")))))</f>
        <v/>
      </c>
      <c r="BC43" s="13" t="str">
        <f aca="false">IF(AND(AZ43&lt;&gt;"",BA43="x"),"lit-kegg", IF(AND(BB43&lt;&gt;"",BA43="x"),"rel-kegg", IF(AZ43&lt;&gt;"","lit", IF(BB43&lt;&gt;"","rel", IF(BA43="x","kegg","--")))))</f>
        <v>--</v>
      </c>
      <c r="BD43" s="15"/>
      <c r="BE43" s="12" t="str">
        <f aca="false">IF(COUNTIF(knap_hcc,$E43),"K", IF(COUNTIF(npass_hcc,$E43),"NP", IF(COUNTIF(duke_hcc,$E43),"D", IF(COUNTIF(var_hcc,$E43),"V", ""))))</f>
        <v/>
      </c>
      <c r="BF43" s="14" t="str">
        <f aca="false">IF(COUNTIF(hcc_out,E43),"X","")</f>
        <v/>
      </c>
      <c r="BG43" s="14" t="str">
        <f aca="false">IF(COUNTIF(var_rel_hcc,$E43),"V","")</f>
        <v/>
      </c>
      <c r="BH43" s="13" t="str">
        <f aca="false">IF(AND(BE43&lt;&gt;"",BF43="x"),"lit-kegg", IF(AND(BG43&lt;&gt;"",BF43="x"),"rel-kegg", IF(BE43&lt;&gt;"","lit", IF(BG43&lt;&gt;"","rel", IF(BF43="x","kegg","--")))))</f>
        <v>--</v>
      </c>
      <c r="BI43" s="15"/>
      <c r="BJ43" s="12" t="str">
        <f aca="false">IF(COUNTIF(usda_kmp,$E43),"U", IF(COUNTIF(knap_kmp,$E43),"K", IF(COUNTIF(npass_kmp,$E43),"NP", IF(COUNTIF(map_kmp,$E43),"M", IF(COUNTIF(imppat_kmp,$E43),"I", IF(COUNTIF(duke_kmp,$E43),"D", IF(COUNTIF(nap_kmp,$E43),"NA", IF(COUNTIF(var_kmp,$E43),"V",""))))))))</f>
        <v/>
      </c>
      <c r="BK43" s="14" t="str">
        <f aca="false">IF(COUNTIF(out_kmp,E43),"X","")</f>
        <v/>
      </c>
      <c r="BL43" s="12" t="str">
        <f aca="false">IF(COUNTIF(knap_rel_kmp,$E43),"K", IF(COUNTIF(npass_rel_kmp,$E43),"NP", IF(COUNTIF(imppat_rel_kmp,$E43),"I", IF(COUNTIF(duke_kmp,$E43),"D", IF(COUNTIF(nap_rel_kmp,$E43),"NA", IF(COUNTIF(var_rel_kmp,$E43),"V",""))))))</f>
        <v/>
      </c>
      <c r="BM43" s="13" t="str">
        <f aca="false">IF(AND(BJ43&lt;&gt;"",BK43="x"),"lit-kegg", IF(AND(BL43&lt;&gt;"",BK43="x"),"rel-kegg", IF(BJ43&lt;&gt;"","lit", IF(BL43&lt;&gt;"","rel", IF(BK43="x","kegg","--")))))</f>
        <v>--</v>
      </c>
      <c r="BN43" s="15"/>
      <c r="BO43" s="12" t="str">
        <f aca="false">IF(COUNTIF(usda_lu2,$E43),"U", IF(COUNTIF(knap_lu2,$E43),"K", IF(COUNTIF(npass_lu2,$E43),"NP", IF(COUNTIF(map_lu2,$E43),"M", IF(COUNTIF(imppat_lu2,$E43),"I", IF(COUNTIF(duke_lu2,$E43),"D", IF(COUNTIF(nap_lu2,$E43),"NA", IF(COUNTIF(var_lu2,$E43),"V",""))))))))</f>
        <v/>
      </c>
      <c r="BP43" s="14" t="str">
        <f aca="false">IF(COUNTIF(out_lu2,E43),"X","")</f>
        <v/>
      </c>
      <c r="BQ43" s="12" t="str">
        <f aca="false">IF(COUNTIF(knap_rel_lu2,$E43),"K", IF(COUNTIF(npass_rel_lu2,$E43),"NP", IF(COUNTIF(imppat_lu2,$E43),"I", IF(COUNTIF(impaat_rel_lu2,$E43),"I", IF(COUNTIF(duke_rel_lu2,$E43),"D", IF(COUNTIF(nap_rel_lu2,$E43),"NA", IF(COUNTIF(var_rel_lu2,$E43),"V",""))))) ))</f>
        <v/>
      </c>
      <c r="BR43" s="13" t="str">
        <f aca="false">IF(AND(BO43&lt;&gt;"",BP43="x"),"lit-kegg", IF(AND(BQ43&lt;&gt;"",BP43="x"),"rel-kegg", IF(BO43&lt;&gt;"","lit", IF(BQ43&lt;&gt;"","rel", IF(BP43="x","kegg","--")))))</f>
        <v>--</v>
      </c>
      <c r="BS43" s="15"/>
      <c r="BT43" s="12" t="str">
        <f aca="false">IF(COUNTIF(usda_myc,$E43),"U", IF(COUNTIF(knap_myc,$E43),"K", IF(COUNTIF(npass_myc,$E43),"NP", IF(COUNTIF(map_myc,$E43),"M", IF(COUNTIF(imppat_myc,$E43),"I", IF(COUNTIF(nap_myc,$E43),"NA", IF(COUNTIF(duke_myc,$E43),"D", IF(COUNTIF(var_myc,$E43),"V",""))))))))</f>
        <v/>
      </c>
      <c r="BU43" s="14" t="str">
        <f aca="false">IF(COUNTIF(out_myc,E43),"X","")</f>
        <v/>
      </c>
      <c r="BV43" s="12" t="str">
        <f aca="false">IF(COUNTIF(npass_rel_myc,$E43),"NP", IF(COUNTIF(imppat_rel_myc,$E43),"I", IF(COUNTIF(nap_rel_myc,$E43),"NA", IF(COUNTIF(var_rel_myc,$E43),"V",""))))</f>
        <v/>
      </c>
      <c r="BW43" s="13" t="str">
        <f aca="false">IF(AND(BT43&lt;&gt;"",BU43="x"),"lit-kegg", IF(AND(BV43&lt;&gt;"",BU43="x"),"rel-kegg", IF(BT43&lt;&gt;"","lit", IF(BV43&lt;&gt;"","rel", IF(BU43="x","kegg","--")))))</f>
        <v>--</v>
      </c>
      <c r="BX43" s="15"/>
      <c r="BY43" s="12" t="str">
        <f aca="false">IF(COUNTIF(usda_nar,$E43),"U", IF(COUNTIF(knap_nar,$E43),"K", IF(COUNTIF(npass_nar,$E43),"NP", IF(COUNTIF(imppat_nar,$E43),"I", IF(COUNTIF(duke_nar,$E43),"D", IF(COUNTIF(nap_nar,$E43),"NA", IF(COUNTIF(var_nar,$E43),"V", "")))))))</f>
        <v/>
      </c>
      <c r="BZ43" s="14" t="str">
        <f aca="false">IF(COUNTIF(out_nar,E43),"X","")</f>
        <v/>
      </c>
      <c r="CA43" s="16" t="str">
        <f aca="false">IF(COUNTIF(knap_rel_nar,$E43),"K", IF(COUNTIF(npass_rel_nar,$E43),"NP", IF(COUNTIF(imppat_rel_nar,$E43),"I", IF(COUNTIF(duke_rel_nar,$E43),"D", IF(COUNTIF(nap_rel_nar,$E43),"NA", IF(COUNTIF(var_rel_nar,$E43),"V",""))))))</f>
        <v/>
      </c>
      <c r="CB43" s="13" t="str">
        <f aca="false">IF(AND(BY43&lt;&gt;"",BZ43="x"),"lit-kegg", IF(AND(CA43&lt;&gt;"",BZ43="x"),"rel-kegg", IF(BY43&lt;&gt;"","lit", IF(CA43&lt;&gt;"","rel", IF(BZ43="x","kegg","--")))))</f>
        <v>--</v>
      </c>
      <c r="CC43" s="15"/>
      <c r="CD43" s="17" t="str">
        <f aca="false">IF(COUNTIF(usda_que,$E43),"U", IF(COUNTIF(knap_que,$E43),"K", IF(COUNTIF(npass_que,$E43),"NP", IF(COUNTIF(map_que,$E43),"M", IF(COUNTIF(imppat_que,$E43),"I", IF(COUNTIF(duke_que,$E43),"D", IF(COUNTIF(nap_que,$E43),"NA", IF(COUNTIF(var_que,$E43),"V",""))))) )))</f>
        <v/>
      </c>
      <c r="CE43" s="14" t="str">
        <f aca="false">IF(COUNTIF(out_que,E43),"X","")</f>
        <v/>
      </c>
      <c r="CF43" s="12" t="str">
        <f aca="false">IF(COUNTIF(knap_rel_que,$E43),"K", IF(COUNTIF(npass_rel_que,$E43),"NP", IF(COUNTIF(imppat_rel_que,$E43),"I", IF(COUNTIF(duke_rel_que,$E43),"D", IF(COUNTIF(nap_rel_que,$E43),"NP", IF(COUNTIF(var_rel_que,$E43),"V",""))))) )</f>
        <v/>
      </c>
      <c r="CG43" s="13" t="str">
        <f aca="false">IF(AND(CD43&lt;&gt;"",CE43="x"),"lit-kegg", IF(AND(CF43&lt;&gt;"",CE43="x"),"rel-kegg", IF(CD43&lt;&gt;"","lit", IF(CF43&lt;&gt;"","rel", IF(CE43="x","kegg","--")))))</f>
        <v>--</v>
      </c>
      <c r="CH43" s="15"/>
      <c r="CI43" s="18"/>
      <c r="CJ43" s="10"/>
      <c r="CK43" s="10"/>
      <c r="CL43" s="10"/>
      <c r="CM43" s="10"/>
      <c r="CN43" s="10"/>
      <c r="CO43" s="10"/>
    </row>
    <row r="44" customFormat="false" ht="15.75" hidden="false" customHeight="true" outlineLevel="0" collapsed="false">
      <c r="A44" s="9" t="n">
        <v>30</v>
      </c>
      <c r="B44" s="10" t="s">
        <v>83</v>
      </c>
      <c r="C44" s="10" t="s">
        <v>89</v>
      </c>
      <c r="D44" s="10" t="s">
        <v>187</v>
      </c>
      <c r="E44" s="11" t="s">
        <v>188</v>
      </c>
      <c r="F44" s="12" t="str">
        <f aca="false">IF(COUNTIF(usda_agi,$E44),"U", IF(COUNTIF(knap_agi,$E44),"K", IF(COUNTIF(npass_agi,$E44),"NP", IF(COUNTIF(map_agi,$E44),"M", IF(COUNTIF(imppat_agi,$E44),"I", IF(COUNTIF(duke_agi,$E44),"D", IF(COUNTIF(nap_agi,$E44),"NA", IF(COUNTIF(var_agi,$E44),"V", ""))))))) )</f>
        <v>NP</v>
      </c>
      <c r="G44" s="12" t="str">
        <f aca="false">IF(COUNTIF(out_agi,E44),"X","")</f>
        <v>X</v>
      </c>
      <c r="H44" s="12" t="str">
        <f aca="false">IF(COUNTIF(knap_rel_agi,$E44),"K", IF(COUNTIF(duke_rel_agi,$E44),"D", IF(COUNTIF(nap_rel_agi,$E44),"NA", IF(COUNTIF(var_rel_agi,$E44),"V",""))))</f>
        <v>K</v>
      </c>
      <c r="I44" s="13" t="str">
        <f aca="false">IF(AND(F44&lt;&gt;"",G44="x"),"lit-kegg", IF(AND(H44&lt;&gt;"",G44="x"),"rel-kegg", IF(F44&lt;&gt;"","lit", IF(H44&lt;&gt;"","rel", IF(G44="x","kegg","--")))))</f>
        <v>lit-kegg</v>
      </c>
      <c r="J44" s="12" t="str">
        <f aca="false">IF(COUNTIF(npass_bun,$E44),"NP", IF(COUNTIF(nap_bun,$E44),"NA", IF(COUNTIF(var_bun,$E44),"V","")))</f>
        <v/>
      </c>
      <c r="K44" s="14" t="str">
        <f aca="false">IF(COUNTIF(out_bun,E44),"X","")</f>
        <v>X</v>
      </c>
      <c r="L44" s="12" t="str">
        <f aca="false">IF(COUNTIF(nap_rel_bun,$E44),"NA", IF(COUNTIF(var_rel_bun,$E44),"V",""))</f>
        <v/>
      </c>
      <c r="M44" s="13" t="str">
        <f aca="false">IF(AND(J44&lt;&gt;"",K44="x"),"lit-kegg", IF(AND(L44&lt;&gt;"",K44="x"),"rel-kegg", IF(J44&lt;&gt;"","lit", IF(L44&lt;&gt;"","rel", IF(K44="x","kegg","--")))))</f>
        <v>kegg</v>
      </c>
      <c r="N44" s="12" t="str">
        <f aca="false">IF(COUNTIF(usda_kxn,$E44),"U", IF(COUNTIF(knap_kxn,$E44),"K", IF(COUNTIF(npass_kxn,$E44),"NP", IF(COUNTIF(map_kxn,$E44),"M", IF(COUNTIF(duke_kxn,$E44),"D", IF(COUNTIF(nap_kxn,$E44),"NA", IF(COUNTIF(var_kxn,$E44),"V","")))))))</f>
        <v>D</v>
      </c>
      <c r="O44" s="14" t="str">
        <f aca="false">IF(COUNTIF(out_kxn,E44),"X","")</f>
        <v>X</v>
      </c>
      <c r="P44" s="12" t="str">
        <f aca="false">IF(COUNTIF(knap_rel_kxn,$E44),"K", IF(COUNTIF(npass_rel_kxn,$E44),"NP", IF(COUNTIF(duke_rel_kxn,$E44),"D", IF(COUNTIF(nap_rel_kxn,$E44),"NA", IF(COUNTIF(var_rel_kxn,$E44),"V","")))))</f>
        <v/>
      </c>
      <c r="Q44" s="13" t="str">
        <f aca="false">IF(AND(N44&lt;&gt;"",O44="x"),"lit-kegg", IF(AND(P44&lt;&gt;"",O44="x"),"rel-kegg", IF(N44&lt;&gt;"","lit", IF(P44&lt;&gt;"","rel", IF(O44="x","kegg","--")))))</f>
        <v>lit-kegg</v>
      </c>
      <c r="R44" s="12" t="str">
        <f aca="false">IF(COUNTIF(usda_hwb,$E44),"U", IF(COUNTIF(knap_hwb,$E44),"K", IF(COUNTIF(npass_hwb,$E44),"NP", IF(COUNTIF(map_hwb,$E44),"M", IF(COUNTIF(imppat_hwb,$E44),"I", IF(COUNTIF(duke_hwb,$E44),"D", IF(COUNTIF(nap_hwb,$E44),"NA", IF(COUNTIF(var_hwb,$E44),"V",""))))) )))</f>
        <v>NP</v>
      </c>
      <c r="S44" s="14" t="str">
        <f aca="false">IF(COUNTIF(out_hwb,E44),"X","")</f>
        <v>X</v>
      </c>
      <c r="T44" s="14" t="str">
        <f aca="false">IF(COUNTIF(knap_rel_hwb,$E44),"K", IF(COUNTIF(npass_rel_hwb,$E44),"NP", IF(COUNTIF(map_rel_hwb,$E44),"M", IF(COUNTIF(imppat_rel_hwb,$E44),"I", IF(COUNTIF(duke_rel_hwb,$E44),"D", IF(COUNTIF(nap_rel_hwb,$E44),"NA", IF(COUNTIF(var_rel_hwb,$E44),"V",""))))) ))</f>
        <v>K</v>
      </c>
      <c r="U44" s="13" t="str">
        <f aca="false">IF(AND(R44&lt;&gt;"",S44="x"),"lit-kegg", IF(AND(T44&lt;&gt;"",S44="x"),"rel-kegg", IF(R44&lt;&gt;"","lit", IF(T44&lt;&gt;"","rel", IF(S44="x","kegg","--")))))</f>
        <v>lit-kegg</v>
      </c>
      <c r="V44" s="12" t="str">
        <f aca="false">IF(COUNTIF(usda_ec,$E44),"U", IF(COUNTIF(knap_ec,$E44),"K", IF(COUNTIF(npass_ec,$E44),"NP", IF(COUNTIF(map_ec,$E44),"M", IF(COUNTIF(imppat_ec,$E44),"I", IF(COUNTIF(duke_ec,$E44),"D", IF(COUNTIF(nap_ec,$E44),"NA", IF(COUNTIF(var_ec,$E44),"V",""))))))))</f>
        <v>I</v>
      </c>
      <c r="W44" s="14" t="str">
        <f aca="false">IF(COUNTIF(out_ec,E44),"X","")</f>
        <v>X</v>
      </c>
      <c r="X44" s="14" t="str">
        <f aca="false">IF(COUNTIF(usda_rel_ec,$E44),"U", IF(COUNTIF(knap_rel_ec,$E44),"K", IF(COUNTIF(npass_rel_ec,$E44),"NP", IF(COUNTIF(map_rel_ec,$E44),"M", IF(COUNTIF(imppat_rel_ec,$E44),"I", IF(COUNTIF(nap_rel_ec,$E44),"NA", IF(COUNTIF(var_rel_ec,$E44),"V","")))))))</f>
        <v/>
      </c>
      <c r="Y44" s="13" t="str">
        <f aca="false">IF(AND(V44&lt;&gt;"",W44="x"),"lit-kegg", IF(AND(X44&lt;&gt;"",W44="x"),"rel-kegg", IF(V44&lt;&gt;"","lit", IF(X44&lt;&gt;"","rel", IF(W44="x","kegg","--")))))</f>
        <v>lit-kegg</v>
      </c>
      <c r="Z44" s="12" t="str">
        <f aca="false">IF(COUNTIF(usda_ecg,$E44),"U", IF(COUNTIF(npass_ecg,$E44),"NP", IF(COUNTIF(map_ecg,$E44),"M", IF(COUNTIF(imppat_ecg,$E44),"I", IF(COUNTIF(duke_ecg,$E44),"D", IF(COUNTIF(var_ecg,$E44),"V",""))))))</f>
        <v/>
      </c>
      <c r="AA44" s="12"/>
      <c r="AB44" s="15"/>
      <c r="AC44" s="12" t="str">
        <f aca="false">IF(COUNTIF(usda_egt,$E44),"U", IF(COUNTIF(map_egt,$E44),"M", IF(COUNTIF(duke_egt,$E44),"D", IF(COUNTIF(nap_egt,$E44),"NA", IF(COUNTIF(var_egt,$E44),"V","")))))</f>
        <v/>
      </c>
      <c r="AD44" s="14" t="str">
        <f aca="false">IF(COUNTIF(out_egt,E44),"X","")</f>
        <v>X</v>
      </c>
      <c r="AE44" s="14" t="str">
        <f aca="false">IF(COUNTIF(usda_rel_egt,$E44),"U", IF(COUNTIF(knap_rel_egt,$E44),"K", IF(COUNTIF(npass_rel_egt,$E44),"NP", IF(COUNTIF(map_rel_egt,$E44),"M", IF(COUNTIF(var_rel_egt,$E44),"V","")))) )</f>
        <v/>
      </c>
      <c r="AF44" s="13" t="str">
        <f aca="false">IF(AND(AC44&lt;&gt;"",AD44="x"),"lit-kegg", IF(AND(AE44&lt;&gt;"",AD44="x"),"rel-kegg", IF(AC44&lt;&gt;"","lit", IF(AE44&lt;&gt;"","rel", IF(AD44="x","kegg","--")))))</f>
        <v>kegg</v>
      </c>
      <c r="AG44" s="15"/>
      <c r="AH44" s="12" t="str">
        <f aca="false">IF(COUNTIF(usda_egcg,$E44),"U", IF(COUNTIF(knap_egcg,$E44),"K", IF(COUNTIF(npass_egcg,$E44),"NP", IF(COUNTIF(map_egcg,$E44),"M", IF(COUNTIF(var_ecg,$E44),"V","")))))</f>
        <v/>
      </c>
      <c r="AI44" s="12"/>
      <c r="AJ44" s="15"/>
      <c r="AK44" s="12" t="str">
        <f aca="false">IF(COUNTIF(npass_erc,$E44),"NP", IF(COUNTIF(nap_erc,$E44),"NA", IF(COUNTIF(var_erc,$E44),"V","")))</f>
        <v/>
      </c>
      <c r="AL44" s="14"/>
      <c r="AM44" s="14" t="str">
        <f aca="false">IF(COUNTIF(nap_rel_erc,$E44),"NA", IF(COUNTIF(var_rel_erc,$E44),"V",""))</f>
        <v/>
      </c>
      <c r="AN44" s="13" t="str">
        <f aca="false">IF(AND(AK44&lt;&gt;"",AL44="x"),"lit-kegg", IF(AND(AM44&lt;&gt;"",AL44="x"),"rel-kegg", IF(AK44&lt;&gt;"","lit", IF(AM44&lt;&gt;"","rel", IF(AL44="x","kegg","--")))))</f>
        <v>--</v>
      </c>
      <c r="AO44" s="15"/>
      <c r="AP44" s="12" t="str">
        <f aca="false">IF(COUNTIF(npass_erd,$E44),"NP", IF(COUNTIF(nap_erd,$E44),"NA", IF(COUNTIF(var_erd,$E44),"V","")))</f>
        <v/>
      </c>
      <c r="AQ44" s="14" t="str">
        <f aca="false">IF(COUNTIF(out_erd,E44),"X","")</f>
        <v>X</v>
      </c>
      <c r="AR44" s="14" t="str">
        <f aca="false">IF(COUNTIF(map_rel_erd,$E44),"M", IF(COUNTIF(nap_rel_erd,$E44),"NA", IF(COUNTIF(var_rel_erd,$E44),"V","")))</f>
        <v/>
      </c>
      <c r="AS44" s="13" t="str">
        <f aca="false">IF(AND(AP44&lt;&gt;"",AQ44="x"),"lit-kegg", IF(AND(AR44&lt;&gt;"",AQ44="x"),"rel-kegg", IF(AP44&lt;&gt;"","lit", IF(AR44&lt;&gt;"","rel", IF(AQ44="x","kegg","--")))))</f>
        <v>kegg</v>
      </c>
      <c r="AT44" s="15"/>
      <c r="AU44" s="12" t="str">
        <f aca="false">IF(COUNTIF(knap_gc,$E44),"K", IF(COUNTIF(npass_gc,$E44),"NP", IF(COUNTIF(imppat_gc,$E44),"I", IF(COUNTIF(duke_gc,$E44),"D", IF(COUNTIF(nap_gc,$E44),"NA", IF(COUNTIF(var_gc,$E44),"V",""))))) )</f>
        <v/>
      </c>
      <c r="AV44" s="14" t="str">
        <f aca="false">IF(COUNTIF(out_gc,E44),"X","")</f>
        <v>X</v>
      </c>
      <c r="AW44" s="14" t="str">
        <f aca="false">IF(COUNTIF(knap_rel_gc,$E44),"K", IF(COUNTIF(nap_rel_gc,$E44),"NA", IF(COUNTIF(var_rel_gc,$E44),"V","")))</f>
        <v/>
      </c>
      <c r="AX44" s="13" t="str">
        <f aca="false">IF(AND(AU44&lt;&gt;"",AV44="x"),"lit-kegg", IF(AND(AW44&lt;&gt;"",AV44="x"),"rel-kegg", IF(AU44&lt;&gt;"","lit", IF(AW44&lt;&gt;"","rel", IF(AV44="x","kegg","--")))))</f>
        <v>kegg</v>
      </c>
      <c r="AY44" s="15"/>
      <c r="AZ44" s="12" t="str">
        <f aca="false">IF(COUNTIF(knap_gen,$E44),"K", IF(COUNTIF(npass_gen,$E44),"NP", IF(COUNTIF(imppat_gen,$E44),"I", IF(COUNTIF(duke_gen,$E44),"D", IF(COUNTIF(nap_gen,$E44),"NA", IF(COUNTIF(var_gen,$E44),"V",""))))))</f>
        <v>K</v>
      </c>
      <c r="BA44" s="14" t="str">
        <f aca="false">IF(COUNTIF(out_gen,E44),"X","")</f>
        <v>X</v>
      </c>
      <c r="BB44" s="14" t="str">
        <f aca="false">IF(COUNTIF(knap_rel_gen,$E44),"K", IF(COUNTIF(imppat_rel_gen,$E44),"I", IF(COUNTIF(duke_rel_gen,$E44),"D", IF(COUNTIF(nap_rel_gen,$E44),"NA", IF(COUNTIF(var_rel_gen,$E44),"V","")))))</f>
        <v>K</v>
      </c>
      <c r="BC44" s="13" t="str">
        <f aca="false">IF(AND(AZ44&lt;&gt;"",BA44="x"),"lit-kegg", IF(AND(BB44&lt;&gt;"",BA44="x"),"rel-kegg", IF(AZ44&lt;&gt;"","lit", IF(BB44&lt;&gt;"","rel", IF(BA44="x","kegg","--")))))</f>
        <v>lit-kegg</v>
      </c>
      <c r="BD44" s="15"/>
      <c r="BE44" s="12" t="str">
        <f aca="false">IF(COUNTIF(knap_hcc,$E44),"K", IF(COUNTIF(npass_hcc,$E44),"NP", IF(COUNTIF(duke_hcc,$E44),"D", IF(COUNTIF(var_hcc,$E44),"V", ""))))</f>
        <v>K</v>
      </c>
      <c r="BF44" s="14" t="str">
        <f aca="false">IF(COUNTIF(hcc_out,E44),"X","")</f>
        <v>X</v>
      </c>
      <c r="BG44" s="14" t="str">
        <f aca="false">IF(COUNTIF(var_rel_hcc,$E44),"V","")</f>
        <v/>
      </c>
      <c r="BH44" s="13" t="str">
        <f aca="false">IF(AND(BE44&lt;&gt;"",BF44="x"),"lit-kegg", IF(AND(BG44&lt;&gt;"",BF44="x"),"rel-kegg", IF(BE44&lt;&gt;"","lit", IF(BG44&lt;&gt;"","rel", IF(BF44="x","kegg","--")))))</f>
        <v>lit-kegg</v>
      </c>
      <c r="BI44" s="15"/>
      <c r="BJ44" s="12" t="str">
        <f aca="false">IF(COUNTIF(usda_kmp,$E44),"U", IF(COUNTIF(knap_kmp,$E44),"K", IF(COUNTIF(npass_kmp,$E44),"NP", IF(COUNTIF(map_kmp,$E44),"M", IF(COUNTIF(imppat_kmp,$E44),"I", IF(COUNTIF(duke_kmp,$E44),"D", IF(COUNTIF(nap_kmp,$E44),"NA", IF(COUNTIF(var_kmp,$E44),"V",""))))))))</f>
        <v>U</v>
      </c>
      <c r="BK44" s="14" t="str">
        <f aca="false">IF(COUNTIF(out_kmp,E44),"X","")</f>
        <v>X</v>
      </c>
      <c r="BL44" s="12" t="str">
        <f aca="false">IF(COUNTIF(knap_rel_kmp,$E44),"K", IF(COUNTIF(npass_rel_kmp,$E44),"NP", IF(COUNTIF(imppat_rel_kmp,$E44),"I", IF(COUNTIF(duke_kmp,$E44),"D", IF(COUNTIF(nap_rel_kmp,$E44),"NA", IF(COUNTIF(var_rel_kmp,$E44),"V",""))))))</f>
        <v>K</v>
      </c>
      <c r="BM44" s="13" t="str">
        <f aca="false">IF(AND(BJ44&lt;&gt;"",BK44="x"),"lit-kegg", IF(AND(BL44&lt;&gt;"",BK44="x"),"rel-kegg", IF(BJ44&lt;&gt;"","lit", IF(BL44&lt;&gt;"","rel", IF(BK44="x","kegg","--")))))</f>
        <v>lit-kegg</v>
      </c>
      <c r="BN44" s="15"/>
      <c r="BO44" s="12" t="str">
        <f aca="false">IF(COUNTIF(usda_lu2,$E44),"U", IF(COUNTIF(knap_lu2,$E44),"K", IF(COUNTIF(npass_lu2,$E44),"NP", IF(COUNTIF(map_lu2,$E44),"M", IF(COUNTIF(imppat_lu2,$E44),"I", IF(COUNTIF(duke_lu2,$E44),"D", IF(COUNTIF(nap_lu2,$E44),"NA", IF(COUNTIF(var_lu2,$E44),"V",""))))))))</f>
        <v/>
      </c>
      <c r="BP44" s="14" t="str">
        <f aca="false">IF(COUNTIF(out_lu2,E44),"X","")</f>
        <v>X</v>
      </c>
      <c r="BQ44" s="12" t="str">
        <f aca="false">IF(COUNTIF(knap_rel_lu2,$E44),"K", IF(COUNTIF(npass_rel_lu2,$E44),"NP", IF(COUNTIF(imppat_lu2,$E44),"I", IF(COUNTIF(impaat_rel_lu2,$E44),"I", IF(COUNTIF(duke_rel_lu2,$E44),"D", IF(COUNTIF(nap_rel_lu2,$E44),"NA", IF(COUNTIF(var_rel_lu2,$E44),"V",""))))) ))</f>
        <v>D</v>
      </c>
      <c r="BR44" s="13" t="str">
        <f aca="false">IF(AND(BO44&lt;&gt;"",BP44="x"),"lit-kegg", IF(AND(BQ44&lt;&gt;"",BP44="x"),"rel-kegg", IF(BO44&lt;&gt;"","lit", IF(BQ44&lt;&gt;"","rel", IF(BP44="x","kegg","--")))))</f>
        <v>rel-kegg</v>
      </c>
      <c r="BS44" s="15"/>
      <c r="BT44" s="12" t="str">
        <f aca="false">IF(COUNTIF(usda_myc,$E44),"U", IF(COUNTIF(knap_myc,$E44),"K", IF(COUNTIF(npass_myc,$E44),"NP", IF(COUNTIF(map_myc,$E44),"M", IF(COUNTIF(imppat_myc,$E44),"I", IF(COUNTIF(nap_myc,$E44),"NA", IF(COUNTIF(duke_myc,$E44),"D", IF(COUNTIF(var_myc,$E44),"V",""))))))))</f>
        <v/>
      </c>
      <c r="BU44" s="14" t="str">
        <f aca="false">IF(COUNTIF(out_myc,E44),"X","")</f>
        <v>X</v>
      </c>
      <c r="BV44" s="12" t="str">
        <f aca="false">IF(COUNTIF(npass_rel_myc,$E44),"NP", IF(COUNTIF(imppat_rel_myc,$E44),"I", IF(COUNTIF(nap_rel_myc,$E44),"NA", IF(COUNTIF(var_rel_myc,$E44),"V",""))))</f>
        <v/>
      </c>
      <c r="BW44" s="13" t="str">
        <f aca="false">IF(AND(BT44&lt;&gt;"",BU44="x"),"lit-kegg", IF(AND(BV44&lt;&gt;"",BU44="x"),"rel-kegg", IF(BT44&lt;&gt;"","lit", IF(BV44&lt;&gt;"","rel", IF(BU44="x","kegg","--")))))</f>
        <v>kegg</v>
      </c>
      <c r="BX44" s="15"/>
      <c r="BY44" s="12" t="str">
        <f aca="false">IF(COUNTIF(usda_nar,$E44),"U", IF(COUNTIF(knap_nar,$E44),"K", IF(COUNTIF(npass_nar,$E44),"NP", IF(COUNTIF(imppat_nar,$E44),"I", IF(COUNTIF(duke_nar,$E44),"D", IF(COUNTIF(nap_nar,$E44),"NA", IF(COUNTIF(var_nar,$E44),"V", "")))))))</f>
        <v>K</v>
      </c>
      <c r="BZ44" s="14" t="str">
        <f aca="false">IF(COUNTIF(out_nar,E44),"X","")</f>
        <v>X</v>
      </c>
      <c r="CA44" s="16" t="str">
        <f aca="false">IF(COUNTIF(knap_rel_nar,$E44),"K", IF(COUNTIF(npass_rel_nar,$E44),"NP", IF(COUNTIF(imppat_rel_nar,$E44),"I", IF(COUNTIF(duke_rel_nar,$E44),"D", IF(COUNTIF(nap_rel_nar,$E44),"NA", IF(COUNTIF(var_rel_nar,$E44),"V",""))))))</f>
        <v>K</v>
      </c>
      <c r="CB44" s="13" t="str">
        <f aca="false">IF(AND(BY44&lt;&gt;"",BZ44="x"),"lit-kegg", IF(AND(CA44&lt;&gt;"",BZ44="x"),"rel-kegg", IF(BY44&lt;&gt;"","lit", IF(CA44&lt;&gt;"","rel", IF(BZ44="x","kegg","--")))))</f>
        <v>lit-kegg</v>
      </c>
      <c r="CC44" s="15"/>
      <c r="CD44" s="17" t="str">
        <f aca="false">IF(COUNTIF(usda_que,$E44),"U", IF(COUNTIF(knap_que,$E44),"K", IF(COUNTIF(npass_que,$E44),"NP", IF(COUNTIF(map_que,$E44),"M", IF(COUNTIF(imppat_que,$E44),"I", IF(COUNTIF(duke_que,$E44),"D", IF(COUNTIF(nap_que,$E44),"NA", IF(COUNTIF(var_que,$E44),"V",""))))) )))</f>
        <v>U</v>
      </c>
      <c r="CE44" s="14" t="str">
        <f aca="false">IF(COUNTIF(out_que,E44),"X","")</f>
        <v>X</v>
      </c>
      <c r="CF44" s="12" t="str">
        <f aca="false">IF(COUNTIF(knap_rel_que,$E44),"K", IF(COUNTIF(npass_rel_que,$E44),"NP", IF(COUNTIF(imppat_rel_que,$E44),"I", IF(COUNTIF(duke_rel_que,$E44),"D", IF(COUNTIF(nap_rel_que,$E44),"NP", IF(COUNTIF(var_rel_que,$E44),"V",""))))) )</f>
        <v>K</v>
      </c>
      <c r="CG44" s="13" t="str">
        <f aca="false">IF(AND(CD44&lt;&gt;"",CE44="x"),"lit-kegg", IF(AND(CF44&lt;&gt;"",CE44="x"),"rel-kegg", IF(CD44&lt;&gt;"","lit", IF(CF44&lt;&gt;"","rel", IF(CE44="x","kegg","--")))))</f>
        <v>lit-kegg</v>
      </c>
      <c r="CH44" s="15"/>
      <c r="CI44" s="18" t="s">
        <v>92</v>
      </c>
      <c r="CJ44" s="10"/>
      <c r="CK44" s="10"/>
      <c r="CL44" s="10"/>
      <c r="CM44" s="10"/>
      <c r="CN44" s="10"/>
      <c r="CO44" s="10"/>
    </row>
    <row r="45" customFormat="false" ht="15.75" hidden="false" customHeight="true" outlineLevel="0" collapsed="false">
      <c r="A45" s="9" t="n">
        <v>31</v>
      </c>
      <c r="B45" s="10" t="s">
        <v>83</v>
      </c>
      <c r="C45" s="10" t="s">
        <v>89</v>
      </c>
      <c r="D45" s="10" t="s">
        <v>189</v>
      </c>
      <c r="E45" s="11" t="s">
        <v>190</v>
      </c>
      <c r="F45" s="12" t="str">
        <f aca="false">IF(COUNTIF(usda_agi,$E45),"U", IF(COUNTIF(knap_agi,$E45),"K", IF(COUNTIF(npass_agi,$E45),"NP", IF(COUNTIF(map_agi,$E45),"M", IF(COUNTIF(imppat_agi,$E45),"I", IF(COUNTIF(duke_agi,$E45),"D", IF(COUNTIF(nap_agi,$E45),"NA", IF(COUNTIF(var_agi,$E45),"V", ""))))))) )</f>
        <v/>
      </c>
      <c r="G45" s="12" t="str">
        <f aca="false">IF(COUNTIF(out_agi,E45),"X","")</f>
        <v/>
      </c>
      <c r="H45" s="12" t="str">
        <f aca="false">IF(COUNTIF(knap_rel_agi,$E45),"K", IF(COUNTIF(duke_rel_agi,$E45),"D", IF(COUNTIF(nap_rel_agi,$E45),"NA", IF(COUNTIF(var_rel_agi,$E45),"V",""))))</f>
        <v/>
      </c>
      <c r="I45" s="13" t="str">
        <f aca="false">IF(AND(F45&lt;&gt;"",G45="x"),"lit-kegg", IF(AND(H45&lt;&gt;"",G45="x"),"rel-kegg", IF(F45&lt;&gt;"","lit", IF(H45&lt;&gt;"","rel", IF(G45="x","kegg","--")))))</f>
        <v>--</v>
      </c>
      <c r="J45" s="12" t="str">
        <f aca="false">IF(COUNTIF(npass_bun,$E45),"NP", IF(COUNTIF(nap_bun,$E45),"NA", IF(COUNTIF(var_bun,$E45),"V","")))</f>
        <v>NP</v>
      </c>
      <c r="K45" s="14" t="str">
        <f aca="false">IF(COUNTIF(out_bun,E45),"X","")</f>
        <v/>
      </c>
      <c r="L45" s="12" t="str">
        <f aca="false">IF(COUNTIF(nap_rel_bun,$E45),"NA", IF(COUNTIF(var_rel_bun,$E45),"V",""))</f>
        <v/>
      </c>
      <c r="M45" s="13" t="str">
        <f aca="false">IF(AND(J45&lt;&gt;"",K45="x"),"lit-kegg", IF(AND(L45&lt;&gt;"",K45="x"),"rel-kegg", IF(J45&lt;&gt;"","lit", IF(L45&lt;&gt;"","rel", IF(K45="x","kegg","--")))))</f>
        <v>lit</v>
      </c>
      <c r="N45" s="12" t="str">
        <f aca="false">IF(COUNTIF(usda_kxn,$E45),"U", IF(COUNTIF(knap_kxn,$E45),"K", IF(COUNTIF(npass_kxn,$E45),"NP", IF(COUNTIF(map_kxn,$E45),"M", IF(COUNTIF(duke_kxn,$E45),"D", IF(COUNTIF(nap_kxn,$E45),"NA", IF(COUNTIF(var_kxn,$E45),"V","")))))))</f>
        <v/>
      </c>
      <c r="O45" s="14" t="str">
        <f aca="false">IF(COUNTIF(out_kxn,E45),"X","")</f>
        <v/>
      </c>
      <c r="P45" s="12" t="str">
        <f aca="false">IF(COUNTIF(knap_rel_kxn,$E45),"K", IF(COUNTIF(npass_rel_kxn,$E45),"NP", IF(COUNTIF(duke_rel_kxn,$E45),"D", IF(COUNTIF(nap_rel_kxn,$E45),"NA", IF(COUNTIF(var_rel_kxn,$E45),"V","")))))</f>
        <v/>
      </c>
      <c r="Q45" s="13" t="str">
        <f aca="false">IF(AND(N45&lt;&gt;"",O45="x"),"lit-kegg", IF(AND(P45&lt;&gt;"",O45="x"),"rel-kegg", IF(N45&lt;&gt;"","lit", IF(P45&lt;&gt;"","rel", IF(O45="x","kegg","--")))))</f>
        <v>--</v>
      </c>
      <c r="R45" s="12" t="str">
        <f aca="false">IF(COUNTIF(usda_hwb,$E45),"U", IF(COUNTIF(knap_hwb,$E45),"K", IF(COUNTIF(npass_hwb,$E45),"NP", IF(COUNTIF(map_hwb,$E45),"M", IF(COUNTIF(imppat_hwb,$E45),"I", IF(COUNTIF(duke_hwb,$E45),"D", IF(COUNTIF(nap_hwb,$E45),"NA", IF(COUNTIF(var_hwb,$E45),"V",""))))) )))</f>
        <v/>
      </c>
      <c r="S45" s="14" t="str">
        <f aca="false">IF(COUNTIF(out_hwb,E45),"X","")</f>
        <v/>
      </c>
      <c r="T45" s="14" t="str">
        <f aca="false">IF(COUNTIF(knap_rel_hwb,$E45),"K", IF(COUNTIF(npass_rel_hwb,$E45),"NP", IF(COUNTIF(map_rel_hwb,$E45),"M", IF(COUNTIF(imppat_rel_hwb,$E45),"I", IF(COUNTIF(duke_rel_hwb,$E45),"D", IF(COUNTIF(nap_rel_hwb,$E45),"NA", IF(COUNTIF(var_rel_hwb,$E45),"V",""))))) ))</f>
        <v/>
      </c>
      <c r="U45" s="13" t="str">
        <f aca="false">IF(AND(R45&lt;&gt;"",S45="x"),"lit-kegg", IF(AND(T45&lt;&gt;"",S45="x"),"rel-kegg", IF(R45&lt;&gt;"","lit", IF(T45&lt;&gt;"","rel", IF(S45="x","kegg","--")))))</f>
        <v>--</v>
      </c>
      <c r="V45" s="12" t="str">
        <f aca="false">IF(COUNTIF(usda_ec,$E45),"U", IF(COUNTIF(knap_ec,$E45),"K", IF(COUNTIF(npass_ec,$E45),"NP", IF(COUNTIF(map_ec,$E45),"M", IF(COUNTIF(imppat_ec,$E45),"I", IF(COUNTIF(duke_ec,$E45),"D", IF(COUNTIF(nap_ec,$E45),"NA", IF(COUNTIF(var_ec,$E45),"V",""))))))))</f>
        <v/>
      </c>
      <c r="W45" s="14" t="str">
        <f aca="false">IF(COUNTIF(out_ec,E45),"X","")</f>
        <v/>
      </c>
      <c r="X45" s="14" t="str">
        <f aca="false">IF(COUNTIF(usda_rel_ec,$E45),"U", IF(COUNTIF(knap_rel_ec,$E45),"K", IF(COUNTIF(npass_rel_ec,$E45),"NP", IF(COUNTIF(map_rel_ec,$E45),"M", IF(COUNTIF(imppat_rel_ec,$E45),"I", IF(COUNTIF(nap_rel_ec,$E45),"NA", IF(COUNTIF(var_rel_ec,$E45),"V","")))))))</f>
        <v/>
      </c>
      <c r="Y45" s="13" t="str">
        <f aca="false">IF(AND(V45&lt;&gt;"",W45="x"),"lit-kegg", IF(AND(X45&lt;&gt;"",W45="x"),"rel-kegg", IF(V45&lt;&gt;"","lit", IF(X45&lt;&gt;"","rel", IF(W45="x","kegg","--")))))</f>
        <v>--</v>
      </c>
      <c r="Z45" s="12" t="str">
        <f aca="false">IF(COUNTIF(usda_ecg,$E45),"U", IF(COUNTIF(npass_ecg,$E45),"NP", IF(COUNTIF(map_ecg,$E45),"M", IF(COUNTIF(imppat_ecg,$E45),"I", IF(COUNTIF(duke_ecg,$E45),"D", IF(COUNTIF(var_ecg,$E45),"V",""))))))</f>
        <v/>
      </c>
      <c r="AA45" s="12"/>
      <c r="AB45" s="15"/>
      <c r="AC45" s="12" t="str">
        <f aca="false">IF(COUNTIF(usda_egt,$E45),"U", IF(COUNTIF(map_egt,$E45),"M", IF(COUNTIF(duke_egt,$E45),"D", IF(COUNTIF(nap_egt,$E45),"NA", IF(COUNTIF(var_egt,$E45),"V","")))))</f>
        <v/>
      </c>
      <c r="AD45" s="14" t="str">
        <f aca="false">IF(COUNTIF(out_egt,E45),"X","")</f>
        <v/>
      </c>
      <c r="AE45" s="14" t="str">
        <f aca="false">IF(COUNTIF(usda_rel_egt,$E45),"U", IF(COUNTIF(knap_rel_egt,$E45),"K", IF(COUNTIF(npass_rel_egt,$E45),"NP", IF(COUNTIF(map_rel_egt,$E45),"M", IF(COUNTIF(var_rel_egt,$E45),"V","")))) )</f>
        <v/>
      </c>
      <c r="AF45" s="13" t="str">
        <f aca="false">IF(AND(AC45&lt;&gt;"",AD45="x"),"lit-kegg", IF(AND(AE45&lt;&gt;"",AD45="x"),"rel-kegg", IF(AC45&lt;&gt;"","lit", IF(AE45&lt;&gt;"","rel", IF(AD45="x","kegg","--")))))</f>
        <v>--</v>
      </c>
      <c r="AG45" s="15"/>
      <c r="AH45" s="12" t="str">
        <f aca="false">IF(COUNTIF(usda_egcg,$E45),"U", IF(COUNTIF(knap_egcg,$E45),"K", IF(COUNTIF(npass_egcg,$E45),"NP", IF(COUNTIF(map_egcg,$E45),"M", IF(COUNTIF(var_ecg,$E45),"V","")))))</f>
        <v/>
      </c>
      <c r="AI45" s="12"/>
      <c r="AJ45" s="15"/>
      <c r="AK45" s="12" t="str">
        <f aca="false">IF(COUNTIF(npass_erc,$E45),"NP", IF(COUNTIF(nap_erc,$E45),"NA", IF(COUNTIF(var_erc,$E45),"V","")))</f>
        <v/>
      </c>
      <c r="AL45" s="14"/>
      <c r="AM45" s="14" t="str">
        <f aca="false">IF(COUNTIF(nap_rel_erc,$E45),"NA", IF(COUNTIF(var_rel_erc,$E45),"V",""))</f>
        <v/>
      </c>
      <c r="AN45" s="13" t="str">
        <f aca="false">IF(AND(AK45&lt;&gt;"",AL45="x"),"lit-kegg", IF(AND(AM45&lt;&gt;"",AL45="x"),"rel-kegg", IF(AK45&lt;&gt;"","lit", IF(AM45&lt;&gt;"","rel", IF(AL45="x","kegg","--")))))</f>
        <v>--</v>
      </c>
      <c r="AO45" s="15"/>
      <c r="AP45" s="12" t="str">
        <f aca="false">IF(COUNTIF(npass_erd,$E45),"NP", IF(COUNTIF(nap_erd,$E45),"NA", IF(COUNTIF(var_erd,$E45),"V","")))</f>
        <v>NP</v>
      </c>
      <c r="AQ45" s="14" t="str">
        <f aca="false">IF(COUNTIF(out_erd,E45),"X","")</f>
        <v/>
      </c>
      <c r="AR45" s="14" t="str">
        <f aca="false">IF(COUNTIF(map_rel_erd,$E45),"M", IF(COUNTIF(nap_rel_erd,$E45),"NA", IF(COUNTIF(var_rel_erd,$E45),"V","")))</f>
        <v/>
      </c>
      <c r="AS45" s="13" t="str">
        <f aca="false">IF(AND(AP45&lt;&gt;"",AQ45="x"),"lit-kegg", IF(AND(AR45&lt;&gt;"",AQ45="x"),"rel-kegg", IF(AP45&lt;&gt;"","lit", IF(AR45&lt;&gt;"","rel", IF(AQ45="x","kegg","--")))))</f>
        <v>lit</v>
      </c>
      <c r="AT45" s="15"/>
      <c r="AU45" s="12" t="str">
        <f aca="false">IF(COUNTIF(knap_gc,$E45),"K", IF(COUNTIF(npass_gc,$E45),"NP", IF(COUNTIF(imppat_gc,$E45),"I", IF(COUNTIF(duke_gc,$E45),"D", IF(COUNTIF(nap_gc,$E45),"NA", IF(COUNTIF(var_gc,$E45),"V",""))))) )</f>
        <v/>
      </c>
      <c r="AV45" s="14" t="str">
        <f aca="false">IF(COUNTIF(out_gc,E45),"X","")</f>
        <v/>
      </c>
      <c r="AW45" s="14" t="str">
        <f aca="false">IF(COUNTIF(knap_rel_gc,$E45),"K", IF(COUNTIF(nap_rel_gc,$E45),"NA", IF(COUNTIF(var_rel_gc,$E45),"V","")))</f>
        <v/>
      </c>
      <c r="AX45" s="13" t="str">
        <f aca="false">IF(AND(AU45&lt;&gt;"",AV45="x"),"lit-kegg", IF(AND(AW45&lt;&gt;"",AV45="x"),"rel-kegg", IF(AU45&lt;&gt;"","lit", IF(AW45&lt;&gt;"","rel", IF(AV45="x","kegg","--")))))</f>
        <v>--</v>
      </c>
      <c r="AY45" s="15"/>
      <c r="AZ45" s="12" t="str">
        <f aca="false">IF(COUNTIF(knap_gen,$E45),"K", IF(COUNTIF(npass_gen,$E45),"NP", IF(COUNTIF(imppat_gen,$E45),"I", IF(COUNTIF(duke_gen,$E45),"D", IF(COUNTIF(nap_gen,$E45),"NA", IF(COUNTIF(var_gen,$E45),"V",""))))))</f>
        <v/>
      </c>
      <c r="BA45" s="14" t="str">
        <f aca="false">IF(COUNTIF(out_gen,E45),"X","")</f>
        <v/>
      </c>
      <c r="BB45" s="14" t="str">
        <f aca="false">IF(COUNTIF(knap_rel_gen,$E45),"K", IF(COUNTIF(imppat_rel_gen,$E45),"I", IF(COUNTIF(duke_rel_gen,$E45),"D", IF(COUNTIF(nap_rel_gen,$E45),"NA", IF(COUNTIF(var_rel_gen,$E45),"V","")))))</f>
        <v/>
      </c>
      <c r="BC45" s="13" t="str">
        <f aca="false">IF(AND(AZ45&lt;&gt;"",BA45="x"),"lit-kegg", IF(AND(BB45&lt;&gt;"",BA45="x"),"rel-kegg", IF(AZ45&lt;&gt;"","lit", IF(BB45&lt;&gt;"","rel", IF(BA45="x","kegg","--")))))</f>
        <v>--</v>
      </c>
      <c r="BD45" s="15"/>
      <c r="BE45" s="12" t="str">
        <f aca="false">IF(COUNTIF(knap_hcc,$E45),"K", IF(COUNTIF(npass_hcc,$E45),"NP", IF(COUNTIF(duke_hcc,$E45),"D", IF(COUNTIF(var_hcc,$E45),"V", ""))))</f>
        <v/>
      </c>
      <c r="BF45" s="14" t="str">
        <f aca="false">IF(COUNTIF(hcc_out,E45),"X","")</f>
        <v/>
      </c>
      <c r="BG45" s="14" t="str">
        <f aca="false">IF(COUNTIF(var_rel_hcc,$E45),"V","")</f>
        <v/>
      </c>
      <c r="BH45" s="13" t="str">
        <f aca="false">IF(AND(BE45&lt;&gt;"",BF45="x"),"lit-kegg", IF(AND(BG45&lt;&gt;"",BF45="x"),"rel-kegg", IF(BE45&lt;&gt;"","lit", IF(BG45&lt;&gt;"","rel", IF(BF45="x","kegg","--")))))</f>
        <v>--</v>
      </c>
      <c r="BI45" s="15"/>
      <c r="BJ45" s="12" t="str">
        <f aca="false">IF(COUNTIF(usda_kmp,$E45),"U", IF(COUNTIF(knap_kmp,$E45),"K", IF(COUNTIF(npass_kmp,$E45),"NP", IF(COUNTIF(map_kmp,$E45),"M", IF(COUNTIF(imppat_kmp,$E45),"I", IF(COUNTIF(duke_kmp,$E45),"D", IF(COUNTIF(nap_kmp,$E45),"NA", IF(COUNTIF(var_kmp,$E45),"V",""))))))))</f>
        <v/>
      </c>
      <c r="BK45" s="14" t="str">
        <f aca="false">IF(COUNTIF(out_kmp,E45),"X","")</f>
        <v/>
      </c>
      <c r="BL45" s="12" t="str">
        <f aca="false">IF(COUNTIF(knap_rel_kmp,$E45),"K", IF(COUNTIF(npass_rel_kmp,$E45),"NP", IF(COUNTIF(imppat_rel_kmp,$E45),"I", IF(COUNTIF(duke_kmp,$E45),"D", IF(COUNTIF(nap_rel_kmp,$E45),"NA", IF(COUNTIF(var_rel_kmp,$E45),"V",""))))))</f>
        <v/>
      </c>
      <c r="BM45" s="13" t="str">
        <f aca="false">IF(AND(BJ45&lt;&gt;"",BK45="x"),"lit-kegg", IF(AND(BL45&lt;&gt;"",BK45="x"),"rel-kegg", IF(BJ45&lt;&gt;"","lit", IF(BL45&lt;&gt;"","rel", IF(BK45="x","kegg","--")))))</f>
        <v>--</v>
      </c>
      <c r="BN45" s="15"/>
      <c r="BO45" s="12" t="str">
        <f aca="false">IF(COUNTIF(usda_lu2,$E45),"U", IF(COUNTIF(knap_lu2,$E45),"K", IF(COUNTIF(npass_lu2,$E45),"NP", IF(COUNTIF(map_lu2,$E45),"M", IF(COUNTIF(imppat_lu2,$E45),"I", IF(COUNTIF(duke_lu2,$E45),"D", IF(COUNTIF(nap_lu2,$E45),"NA", IF(COUNTIF(var_lu2,$E45),"V",""))))))))</f>
        <v/>
      </c>
      <c r="BP45" s="14" t="str">
        <f aca="false">IF(COUNTIF(out_lu2,E45),"X","")</f>
        <v/>
      </c>
      <c r="BQ45" s="12" t="str">
        <f aca="false">IF(COUNTIF(knap_rel_lu2,$E45),"K", IF(COUNTIF(npass_rel_lu2,$E45),"NP", IF(COUNTIF(imppat_lu2,$E45),"I", IF(COUNTIF(impaat_rel_lu2,$E45),"I", IF(COUNTIF(duke_rel_lu2,$E45),"D", IF(COUNTIF(nap_rel_lu2,$E45),"NA", IF(COUNTIF(var_rel_lu2,$E45),"V",""))))) ))</f>
        <v/>
      </c>
      <c r="BR45" s="13" t="str">
        <f aca="false">IF(AND(BO45&lt;&gt;"",BP45="x"),"lit-kegg", IF(AND(BQ45&lt;&gt;"",BP45="x"),"rel-kegg", IF(BO45&lt;&gt;"","lit", IF(BQ45&lt;&gt;"","rel", IF(BP45="x","kegg","--")))))</f>
        <v>--</v>
      </c>
      <c r="BS45" s="15"/>
      <c r="BT45" s="12" t="str">
        <f aca="false">IF(COUNTIF(usda_myc,$E45),"U", IF(COUNTIF(knap_myc,$E45),"K", IF(COUNTIF(npass_myc,$E45),"NP", IF(COUNTIF(map_myc,$E45),"M", IF(COUNTIF(imppat_myc,$E45),"I", IF(COUNTIF(nap_myc,$E45),"NA", IF(COUNTIF(duke_myc,$E45),"D", IF(COUNTIF(var_myc,$E45),"V",""))))))))</f>
        <v/>
      </c>
      <c r="BU45" s="14" t="str">
        <f aca="false">IF(COUNTIF(out_myc,E45),"X","")</f>
        <v/>
      </c>
      <c r="BV45" s="12" t="str">
        <f aca="false">IF(COUNTIF(npass_rel_myc,$E45),"NP", IF(COUNTIF(imppat_rel_myc,$E45),"I", IF(COUNTIF(nap_rel_myc,$E45),"NA", IF(COUNTIF(var_rel_myc,$E45),"V",""))))</f>
        <v/>
      </c>
      <c r="BW45" s="13" t="str">
        <f aca="false">IF(AND(BT45&lt;&gt;"",BU45="x"),"lit-kegg", IF(AND(BV45&lt;&gt;"",BU45="x"),"rel-kegg", IF(BT45&lt;&gt;"","lit", IF(BV45&lt;&gt;"","rel", IF(BU45="x","kegg","--")))))</f>
        <v>--</v>
      </c>
      <c r="BX45" s="15"/>
      <c r="BY45" s="12" t="str">
        <f aca="false">IF(COUNTIF(usda_nar,$E45),"U", IF(COUNTIF(knap_nar,$E45),"K", IF(COUNTIF(npass_nar,$E45),"NP", IF(COUNTIF(imppat_nar,$E45),"I", IF(COUNTIF(duke_nar,$E45),"D", IF(COUNTIF(nap_nar,$E45),"NA", IF(COUNTIF(var_nar,$E45),"V", "")))))))</f>
        <v/>
      </c>
      <c r="BZ45" s="14" t="str">
        <f aca="false">IF(COUNTIF(out_nar,E45),"X","")</f>
        <v/>
      </c>
      <c r="CA45" s="16" t="str">
        <f aca="false">IF(COUNTIF(knap_rel_nar,$E45),"K", IF(COUNTIF(npass_rel_nar,$E45),"NP", IF(COUNTIF(imppat_rel_nar,$E45),"I", IF(COUNTIF(duke_rel_nar,$E45),"D", IF(COUNTIF(nap_rel_nar,$E45),"NA", IF(COUNTIF(var_rel_nar,$E45),"V",""))))))</f>
        <v/>
      </c>
      <c r="CB45" s="13" t="str">
        <f aca="false">IF(AND(BY45&lt;&gt;"",BZ45="x"),"lit-kegg", IF(AND(CA45&lt;&gt;"",BZ45="x"),"rel-kegg", IF(BY45&lt;&gt;"","lit", IF(CA45&lt;&gt;"","rel", IF(BZ45="x","kegg","--")))))</f>
        <v>--</v>
      </c>
      <c r="CC45" s="15"/>
      <c r="CD45" s="17" t="str">
        <f aca="false">IF(COUNTIF(usda_que,$E45),"U", IF(COUNTIF(knap_que,$E45),"K", IF(COUNTIF(npass_que,$E45),"NP", IF(COUNTIF(map_que,$E45),"M", IF(COUNTIF(imppat_que,$E45),"I", IF(COUNTIF(duke_que,$E45),"D", IF(COUNTIF(nap_que,$E45),"NA", IF(COUNTIF(var_que,$E45),"V",""))))) )))</f>
        <v/>
      </c>
      <c r="CE45" s="14" t="str">
        <f aca="false">IF(COUNTIF(out_que,E45),"X","")</f>
        <v/>
      </c>
      <c r="CF45" s="12" t="str">
        <f aca="false">IF(COUNTIF(knap_rel_que,$E45),"K", IF(COUNTIF(npass_rel_que,$E45),"NP", IF(COUNTIF(imppat_rel_que,$E45),"I", IF(COUNTIF(duke_rel_que,$E45),"D", IF(COUNTIF(nap_rel_que,$E45),"NP", IF(COUNTIF(var_rel_que,$E45),"V",""))))) )</f>
        <v/>
      </c>
      <c r="CG45" s="13" t="str">
        <f aca="false">IF(AND(CD45&lt;&gt;"",CE45="x"),"lit-kegg", IF(AND(CF45&lt;&gt;"",CE45="x"),"rel-kegg", IF(CD45&lt;&gt;"","lit", IF(CF45&lt;&gt;"","rel", IF(CE45="x","kegg","--")))))</f>
        <v>--</v>
      </c>
      <c r="CH45" s="15"/>
      <c r="CI45" s="18"/>
      <c r="CJ45" s="10"/>
      <c r="CK45" s="10"/>
      <c r="CL45" s="10"/>
      <c r="CM45" s="10"/>
      <c r="CN45" s="10"/>
      <c r="CO45" s="10"/>
    </row>
    <row r="46" customFormat="false" ht="15.75" hidden="false" customHeight="true" outlineLevel="0" collapsed="false">
      <c r="A46" s="9" t="n">
        <v>19</v>
      </c>
      <c r="B46" s="10" t="s">
        <v>83</v>
      </c>
      <c r="C46" s="10" t="s">
        <v>171</v>
      </c>
      <c r="D46" s="10" t="s">
        <v>191</v>
      </c>
      <c r="E46" s="11" t="s">
        <v>192</v>
      </c>
      <c r="F46" s="12" t="str">
        <f aca="false">IF(COUNTIF(usda_agi,$E46),"U", IF(COUNTIF(knap_agi,$E46),"K", IF(COUNTIF(npass_agi,$E46),"NP", IF(COUNTIF(map_agi,$E46),"M", IF(COUNTIF(imppat_agi,$E46),"I", IF(COUNTIF(duke_agi,$E46),"D", IF(COUNTIF(nap_agi,$E46),"NA", IF(COUNTIF(var_agi,$E46),"V", ""))))))) )</f>
        <v/>
      </c>
      <c r="G46" s="12" t="str">
        <f aca="false">IF(COUNTIF(out_agi,E46),"X","")</f>
        <v>X</v>
      </c>
      <c r="H46" s="12" t="str">
        <f aca="false">IF(COUNTIF(knap_rel_agi,$E46),"K", IF(COUNTIF(duke_rel_agi,$E46),"D", IF(COUNTIF(nap_rel_agi,$E46),"NA", IF(COUNTIF(var_rel_agi,$E46),"V",""))))</f>
        <v/>
      </c>
      <c r="I46" s="13" t="str">
        <f aca="false">IF(AND(F46&lt;&gt;"",G46="x"),"lit-kegg", IF(AND(H46&lt;&gt;"",G46="x"),"rel-kegg", IF(F46&lt;&gt;"","lit", IF(H46&lt;&gt;"","rel", IF(G46="x","kegg","--")))))</f>
        <v>kegg</v>
      </c>
      <c r="J46" s="12" t="str">
        <f aca="false">IF(COUNTIF(npass_bun,$E46),"NP", IF(COUNTIF(nap_bun,$E46),"NA", IF(COUNTIF(var_bun,$E46),"V","")))</f>
        <v/>
      </c>
      <c r="K46" s="14" t="str">
        <f aca="false">IF(COUNTIF(out_bun,E46),"X","")</f>
        <v>X</v>
      </c>
      <c r="L46" s="12" t="str">
        <f aca="false">IF(COUNTIF(nap_rel_bun,$E46),"NA", IF(COUNTIF(var_rel_bun,$E46),"V",""))</f>
        <v/>
      </c>
      <c r="M46" s="13" t="str">
        <f aca="false">IF(AND(J46&lt;&gt;"",K46="x"),"lit-kegg", IF(AND(L46&lt;&gt;"",K46="x"),"rel-kegg", IF(J46&lt;&gt;"","lit", IF(L46&lt;&gt;"","rel", IF(K46="x","kegg","--")))))</f>
        <v>kegg</v>
      </c>
      <c r="N46" s="12" t="str">
        <f aca="false">IF(COUNTIF(usda_kxn,$E46),"U", IF(COUNTIF(knap_kxn,$E46),"K", IF(COUNTIF(npass_kxn,$E46),"NP", IF(COUNTIF(map_kxn,$E46),"M", IF(COUNTIF(duke_kxn,$E46),"D", IF(COUNTIF(nap_kxn,$E46),"NA", IF(COUNTIF(var_kxn,$E46),"V","")))))))</f>
        <v/>
      </c>
      <c r="O46" s="14" t="str">
        <f aca="false">IF(COUNTIF(out_kxn,E46),"X","")</f>
        <v>X</v>
      </c>
      <c r="P46" s="12" t="str">
        <f aca="false">IF(COUNTIF(knap_rel_kxn,$E46),"K", IF(COUNTIF(npass_rel_kxn,$E46),"NP", IF(COUNTIF(duke_rel_kxn,$E46),"D", IF(COUNTIF(nap_rel_kxn,$E46),"NA", IF(COUNTIF(var_rel_kxn,$E46),"V","")))))</f>
        <v/>
      </c>
      <c r="Q46" s="13" t="str">
        <f aca="false">IF(AND(N46&lt;&gt;"",O46="x"),"lit-kegg", IF(AND(P46&lt;&gt;"",O46="x"),"rel-kegg", IF(N46&lt;&gt;"","lit", IF(P46&lt;&gt;"","rel", IF(O46="x","kegg","--")))))</f>
        <v>kegg</v>
      </c>
      <c r="R46" s="12" t="str">
        <f aca="false">IF(COUNTIF(usda_hwb,$E46),"U", IF(COUNTIF(knap_hwb,$E46),"K", IF(COUNTIF(npass_hwb,$E46),"NP", IF(COUNTIF(map_hwb,$E46),"M", IF(COUNTIF(imppat_hwb,$E46),"I", IF(COUNTIF(duke_hwb,$E46),"D", IF(COUNTIF(nap_hwb,$E46),"NA", IF(COUNTIF(var_hwb,$E46),"V",""))))) )))</f>
        <v/>
      </c>
      <c r="S46" s="14" t="str">
        <f aca="false">IF(COUNTIF(out_hwb,E46),"X","")</f>
        <v>X</v>
      </c>
      <c r="T46" s="14" t="str">
        <f aca="false">IF(COUNTIF(knap_rel_hwb,$E46),"K", IF(COUNTIF(npass_rel_hwb,$E46),"NP", IF(COUNTIF(map_rel_hwb,$E46),"M", IF(COUNTIF(imppat_rel_hwb,$E46),"I", IF(COUNTIF(duke_rel_hwb,$E46),"D", IF(COUNTIF(nap_rel_hwb,$E46),"NA", IF(COUNTIF(var_rel_hwb,$E46),"V",""))))) ))</f>
        <v/>
      </c>
      <c r="U46" s="13" t="str">
        <f aca="false">IF(AND(R46&lt;&gt;"",S46="x"),"lit-kegg", IF(AND(T46&lt;&gt;"",S46="x"),"rel-kegg", IF(R46&lt;&gt;"","lit", IF(T46&lt;&gt;"","rel", IF(S46="x","kegg","--")))))</f>
        <v>kegg</v>
      </c>
      <c r="V46" s="12" t="str">
        <f aca="false">IF(COUNTIF(usda_ec,$E46),"U", IF(COUNTIF(knap_ec,$E46),"K", IF(COUNTIF(npass_ec,$E46),"NP", IF(COUNTIF(map_ec,$E46),"M", IF(COUNTIF(imppat_ec,$E46),"I", IF(COUNTIF(duke_ec,$E46),"D", IF(COUNTIF(nap_ec,$E46),"NA", IF(COUNTIF(var_ec,$E46),"V",""))))))))</f>
        <v/>
      </c>
      <c r="W46" s="14" t="str">
        <f aca="false">IF(COUNTIF(out_ec,E46),"X","")</f>
        <v>X</v>
      </c>
      <c r="X46" s="14" t="str">
        <f aca="false">IF(COUNTIF(usda_rel_ec,$E46),"U", IF(COUNTIF(knap_rel_ec,$E46),"K", IF(COUNTIF(npass_rel_ec,$E46),"NP", IF(COUNTIF(map_rel_ec,$E46),"M", IF(COUNTIF(imppat_rel_ec,$E46),"I", IF(COUNTIF(nap_rel_ec,$E46),"NA", IF(COUNTIF(var_rel_ec,$E46),"V","")))))))</f>
        <v/>
      </c>
      <c r="Y46" s="13" t="str">
        <f aca="false">IF(AND(V46&lt;&gt;"",W46="x"),"lit-kegg", IF(AND(X46&lt;&gt;"",W46="x"),"rel-kegg", IF(V46&lt;&gt;"","lit", IF(X46&lt;&gt;"","rel", IF(W46="x","kegg","--")))))</f>
        <v>kegg</v>
      </c>
      <c r="Z46" s="12" t="str">
        <f aca="false">IF(COUNTIF(usda_ecg,$E46),"U", IF(COUNTIF(npass_ecg,$E46),"NP", IF(COUNTIF(map_ecg,$E46),"M", IF(COUNTIF(imppat_ecg,$E46),"I", IF(COUNTIF(duke_ecg,$E46),"D", IF(COUNTIF(var_ecg,$E46),"V",""))))))</f>
        <v/>
      </c>
      <c r="AA46" s="12"/>
      <c r="AB46" s="15"/>
      <c r="AC46" s="12" t="str">
        <f aca="false">IF(COUNTIF(usda_egt,$E46),"U", IF(COUNTIF(map_egt,$E46),"M", IF(COUNTIF(duke_egt,$E46),"D", IF(COUNTIF(nap_egt,$E46),"NA", IF(COUNTIF(var_egt,$E46),"V","")))))</f>
        <v/>
      </c>
      <c r="AD46" s="14" t="str">
        <f aca="false">IF(COUNTIF(out_egt,E46),"X","")</f>
        <v>X</v>
      </c>
      <c r="AE46" s="14" t="str">
        <f aca="false">IF(COUNTIF(usda_rel_egt,$E46),"U", IF(COUNTIF(knap_rel_egt,$E46),"K", IF(COUNTIF(npass_rel_egt,$E46),"NP", IF(COUNTIF(map_rel_egt,$E46),"M", IF(COUNTIF(var_rel_egt,$E46),"V","")))) )</f>
        <v/>
      </c>
      <c r="AF46" s="13" t="str">
        <f aca="false">IF(AND(AC46&lt;&gt;"",AD46="x"),"lit-kegg", IF(AND(AE46&lt;&gt;"",AD46="x"),"rel-kegg", IF(AC46&lt;&gt;"","lit", IF(AE46&lt;&gt;"","rel", IF(AD46="x","kegg","--")))))</f>
        <v>kegg</v>
      </c>
      <c r="AG46" s="15"/>
      <c r="AH46" s="12" t="str">
        <f aca="false">IF(COUNTIF(usda_egcg,$E46),"U", IF(COUNTIF(knap_egcg,$E46),"K", IF(COUNTIF(npass_egcg,$E46),"NP", IF(COUNTIF(map_egcg,$E46),"M", IF(COUNTIF(var_ecg,$E46),"V","")))))</f>
        <v/>
      </c>
      <c r="AI46" s="12"/>
      <c r="AJ46" s="15"/>
      <c r="AK46" s="12" t="str">
        <f aca="false">IF(COUNTIF(npass_erc,$E46),"NP", IF(COUNTIF(nap_erc,$E46),"NA", IF(COUNTIF(var_erc,$E46),"V","")))</f>
        <v/>
      </c>
      <c r="AL46" s="14"/>
      <c r="AM46" s="14" t="str">
        <f aca="false">IF(COUNTIF(nap_rel_erc,$E46),"NA", IF(COUNTIF(var_rel_erc,$E46),"V",""))</f>
        <v/>
      </c>
      <c r="AN46" s="13" t="str">
        <f aca="false">IF(AND(AK46&lt;&gt;"",AL46="x"),"lit-kegg", IF(AND(AM46&lt;&gt;"",AL46="x"),"rel-kegg", IF(AK46&lt;&gt;"","lit", IF(AM46&lt;&gt;"","rel", IF(AL46="x","kegg","--")))))</f>
        <v>--</v>
      </c>
      <c r="AO46" s="15"/>
      <c r="AP46" s="12" t="str">
        <f aca="false">IF(COUNTIF(npass_erd,$E46),"NP", IF(COUNTIF(nap_erd,$E46),"NA", IF(COUNTIF(var_erd,$E46),"V","")))</f>
        <v/>
      </c>
      <c r="AQ46" s="14" t="str">
        <f aca="false">IF(COUNTIF(out_erd,E46),"X","")</f>
        <v>X</v>
      </c>
      <c r="AR46" s="14" t="str">
        <f aca="false">IF(COUNTIF(map_rel_erd,$E46),"M", IF(COUNTIF(nap_rel_erd,$E46),"NA", IF(COUNTIF(var_rel_erd,$E46),"V","")))</f>
        <v/>
      </c>
      <c r="AS46" s="13" t="str">
        <f aca="false">IF(AND(AP46&lt;&gt;"",AQ46="x"),"lit-kegg", IF(AND(AR46&lt;&gt;"",AQ46="x"),"rel-kegg", IF(AP46&lt;&gt;"","lit", IF(AR46&lt;&gt;"","rel", IF(AQ46="x","kegg","--")))))</f>
        <v>kegg</v>
      </c>
      <c r="AT46" s="15"/>
      <c r="AU46" s="12" t="str">
        <f aca="false">IF(COUNTIF(knap_gc,$E46),"K", IF(COUNTIF(npass_gc,$E46),"NP", IF(COUNTIF(imppat_gc,$E46),"I", IF(COUNTIF(duke_gc,$E46),"D", IF(COUNTIF(nap_gc,$E46),"NA", IF(COUNTIF(var_gc,$E46),"V",""))))) )</f>
        <v/>
      </c>
      <c r="AV46" s="14" t="str">
        <f aca="false">IF(COUNTIF(out_gc,E46),"X","")</f>
        <v>X</v>
      </c>
      <c r="AW46" s="14" t="str">
        <f aca="false">IF(COUNTIF(knap_rel_gc,$E46),"K", IF(COUNTIF(nap_rel_gc,$E46),"NA", IF(COUNTIF(var_rel_gc,$E46),"V","")))</f>
        <v/>
      </c>
      <c r="AX46" s="13" t="str">
        <f aca="false">IF(AND(AU46&lt;&gt;"",AV46="x"),"lit-kegg", IF(AND(AW46&lt;&gt;"",AV46="x"),"rel-kegg", IF(AU46&lt;&gt;"","lit", IF(AW46&lt;&gt;"","rel", IF(AV46="x","kegg","--")))))</f>
        <v>kegg</v>
      </c>
      <c r="AY46" s="15"/>
      <c r="AZ46" s="12" t="str">
        <f aca="false">IF(COUNTIF(knap_gen,$E46),"K", IF(COUNTIF(npass_gen,$E46),"NP", IF(COUNTIF(imppat_gen,$E46),"I", IF(COUNTIF(duke_gen,$E46),"D", IF(COUNTIF(nap_gen,$E46),"NA", IF(COUNTIF(var_gen,$E46),"V",""))))))</f>
        <v/>
      </c>
      <c r="BA46" s="14" t="str">
        <f aca="false">IF(COUNTIF(out_gen,E46),"X","")</f>
        <v/>
      </c>
      <c r="BB46" s="14" t="str">
        <f aca="false">IF(COUNTIF(knap_rel_gen,$E46),"K", IF(COUNTIF(imppat_rel_gen,$E46),"I", IF(COUNTIF(duke_rel_gen,$E46),"D", IF(COUNTIF(nap_rel_gen,$E46),"NA", IF(COUNTIF(var_rel_gen,$E46),"V","")))))</f>
        <v/>
      </c>
      <c r="BC46" s="13" t="str">
        <f aca="false">IF(AND(AZ46&lt;&gt;"",BA46="x"),"lit-kegg", IF(AND(BB46&lt;&gt;"",BA46="x"),"rel-kegg", IF(AZ46&lt;&gt;"","lit", IF(BB46&lt;&gt;"","rel", IF(BA46="x","kegg","--")))))</f>
        <v>--</v>
      </c>
      <c r="BD46" s="15"/>
      <c r="BE46" s="12" t="str">
        <f aca="false">IF(COUNTIF(knap_hcc,$E46),"K", IF(COUNTIF(npass_hcc,$E46),"NP", IF(COUNTIF(duke_hcc,$E46),"D", IF(COUNTIF(var_hcc,$E46),"V", ""))))</f>
        <v/>
      </c>
      <c r="BF46" s="14" t="str">
        <f aca="false">IF(COUNTIF(hcc_out,E46),"X","")</f>
        <v>X</v>
      </c>
      <c r="BG46" s="14" t="str">
        <f aca="false">IF(COUNTIF(var_rel_hcc,$E46),"V","")</f>
        <v/>
      </c>
      <c r="BH46" s="13" t="str">
        <f aca="false">IF(AND(BE46&lt;&gt;"",BF46="x"),"lit-kegg", IF(AND(BG46&lt;&gt;"",BF46="x"),"rel-kegg", IF(BE46&lt;&gt;"","lit", IF(BG46&lt;&gt;"","rel", IF(BF46="x","kegg","--")))))</f>
        <v>kegg</v>
      </c>
      <c r="BI46" s="15"/>
      <c r="BJ46" s="12" t="str">
        <f aca="false">IF(COUNTIF(usda_kmp,$E46),"U", IF(COUNTIF(knap_kmp,$E46),"K", IF(COUNTIF(npass_kmp,$E46),"NP", IF(COUNTIF(map_kmp,$E46),"M", IF(COUNTIF(imppat_kmp,$E46),"I", IF(COUNTIF(duke_kmp,$E46),"D", IF(COUNTIF(nap_kmp,$E46),"NA", IF(COUNTIF(var_kmp,$E46),"V",""))))))))</f>
        <v/>
      </c>
      <c r="BK46" s="14" t="str">
        <f aca="false">IF(COUNTIF(out_kmp,E46),"X","")</f>
        <v>X</v>
      </c>
      <c r="BL46" s="12" t="str">
        <f aca="false">IF(COUNTIF(knap_rel_kmp,$E46),"K", IF(COUNTIF(npass_rel_kmp,$E46),"NP", IF(COUNTIF(imppat_rel_kmp,$E46),"I", IF(COUNTIF(duke_kmp,$E46),"D", IF(COUNTIF(nap_rel_kmp,$E46),"NA", IF(COUNTIF(var_rel_kmp,$E46),"V",""))))))</f>
        <v/>
      </c>
      <c r="BM46" s="13" t="str">
        <f aca="false">IF(AND(BJ46&lt;&gt;"",BK46="x"),"lit-kegg", IF(AND(BL46&lt;&gt;"",BK46="x"),"rel-kegg", IF(BJ46&lt;&gt;"","lit", IF(BL46&lt;&gt;"","rel", IF(BK46="x","kegg","--")))))</f>
        <v>kegg</v>
      </c>
      <c r="BN46" s="15"/>
      <c r="BO46" s="12" t="str">
        <f aca="false">IF(COUNTIF(usda_lu2,$E46),"U", IF(COUNTIF(knap_lu2,$E46),"K", IF(COUNTIF(npass_lu2,$E46),"NP", IF(COUNTIF(map_lu2,$E46),"M", IF(COUNTIF(imppat_lu2,$E46),"I", IF(COUNTIF(duke_lu2,$E46),"D", IF(COUNTIF(nap_lu2,$E46),"NA", IF(COUNTIF(var_lu2,$E46),"V",""))))))))</f>
        <v/>
      </c>
      <c r="BP46" s="14" t="str">
        <f aca="false">IF(COUNTIF(out_lu2,E46),"X","")</f>
        <v>X</v>
      </c>
      <c r="BQ46" s="12" t="str">
        <f aca="false">IF(COUNTIF(knap_rel_lu2,$E46),"K", IF(COUNTIF(npass_rel_lu2,$E46),"NP", IF(COUNTIF(imppat_lu2,$E46),"I", IF(COUNTIF(impaat_rel_lu2,$E46),"I", IF(COUNTIF(duke_rel_lu2,$E46),"D", IF(COUNTIF(nap_rel_lu2,$E46),"NA", IF(COUNTIF(var_rel_lu2,$E46),"V",""))))) ))</f>
        <v/>
      </c>
      <c r="BR46" s="13" t="str">
        <f aca="false">IF(AND(BO46&lt;&gt;"",BP46="x"),"lit-kegg", IF(AND(BQ46&lt;&gt;"",BP46="x"),"rel-kegg", IF(BO46&lt;&gt;"","lit", IF(BQ46&lt;&gt;"","rel", IF(BP46="x","kegg","--")))))</f>
        <v>kegg</v>
      </c>
      <c r="BS46" s="15"/>
      <c r="BT46" s="12" t="str">
        <f aca="false">IF(COUNTIF(usda_myc,$E46),"U", IF(COUNTIF(knap_myc,$E46),"K", IF(COUNTIF(npass_myc,$E46),"NP", IF(COUNTIF(map_myc,$E46),"M", IF(COUNTIF(imppat_myc,$E46),"I", IF(COUNTIF(nap_myc,$E46),"NA", IF(COUNTIF(duke_myc,$E46),"D", IF(COUNTIF(var_myc,$E46),"V",""))))))))</f>
        <v/>
      </c>
      <c r="BU46" s="14" t="str">
        <f aca="false">IF(COUNTIF(out_myc,E46),"X","")</f>
        <v>X</v>
      </c>
      <c r="BV46" s="12" t="str">
        <f aca="false">IF(COUNTIF(npass_rel_myc,$E46),"NP", IF(COUNTIF(imppat_rel_myc,$E46),"I", IF(COUNTIF(nap_rel_myc,$E46),"NA", IF(COUNTIF(var_rel_myc,$E46),"V",""))))</f>
        <v/>
      </c>
      <c r="BW46" s="13" t="str">
        <f aca="false">IF(AND(BT46&lt;&gt;"",BU46="x"),"lit-kegg", IF(AND(BV46&lt;&gt;"",BU46="x"),"rel-kegg", IF(BT46&lt;&gt;"","lit", IF(BV46&lt;&gt;"","rel", IF(BU46="x","kegg","--")))))</f>
        <v>kegg</v>
      </c>
      <c r="BX46" s="15"/>
      <c r="BY46" s="12" t="str">
        <f aca="false">IF(COUNTIF(usda_nar,$E46),"U", IF(COUNTIF(knap_nar,$E46),"K", IF(COUNTIF(npass_nar,$E46),"NP", IF(COUNTIF(imppat_nar,$E46),"I", IF(COUNTIF(duke_nar,$E46),"D", IF(COUNTIF(nap_nar,$E46),"NA", IF(COUNTIF(var_nar,$E46),"V", "")))))))</f>
        <v/>
      </c>
      <c r="BZ46" s="14" t="str">
        <f aca="false">IF(COUNTIF(out_nar,E46),"X","")</f>
        <v>X</v>
      </c>
      <c r="CA46" s="16" t="str">
        <f aca="false">IF(COUNTIF(knap_rel_nar,$E46),"K", IF(COUNTIF(npass_rel_nar,$E46),"NP", IF(COUNTIF(imppat_rel_nar,$E46),"I", IF(COUNTIF(duke_rel_nar,$E46),"D", IF(COUNTIF(nap_rel_nar,$E46),"NA", IF(COUNTIF(var_rel_nar,$E46),"V",""))))))</f>
        <v/>
      </c>
      <c r="CB46" s="13" t="str">
        <f aca="false">IF(AND(BY46&lt;&gt;"",BZ46="x"),"lit-kegg", IF(AND(CA46&lt;&gt;"",BZ46="x"),"rel-kegg", IF(BY46&lt;&gt;"","lit", IF(CA46&lt;&gt;"","rel", IF(BZ46="x","kegg","--")))))</f>
        <v>kegg</v>
      </c>
      <c r="CC46" s="15"/>
      <c r="CD46" s="17" t="str">
        <f aca="false">IF(COUNTIF(usda_que,$E46),"U", IF(COUNTIF(knap_que,$E46),"K", IF(COUNTIF(npass_que,$E46),"NP", IF(COUNTIF(map_que,$E46),"M", IF(COUNTIF(imppat_que,$E46),"I", IF(COUNTIF(duke_que,$E46),"D", IF(COUNTIF(nap_que,$E46),"NA", IF(COUNTIF(var_que,$E46),"V",""))))) )))</f>
        <v/>
      </c>
      <c r="CE46" s="14" t="str">
        <f aca="false">IF(COUNTIF(out_que,E46),"X","")</f>
        <v>X</v>
      </c>
      <c r="CF46" s="12" t="str">
        <f aca="false">IF(COUNTIF(knap_rel_que,$E46),"K", IF(COUNTIF(npass_rel_que,$E46),"NP", IF(COUNTIF(imppat_rel_que,$E46),"I", IF(COUNTIF(duke_rel_que,$E46),"D", IF(COUNTIF(nap_rel_que,$E46),"NP", IF(COUNTIF(var_rel_que,$E46),"V",""))))) )</f>
        <v>K</v>
      </c>
      <c r="CG46" s="13" t="str">
        <f aca="false">IF(AND(CD46&lt;&gt;"",CE46="x"),"lit-kegg", IF(AND(CF46&lt;&gt;"",CE46="x"),"rel-kegg", IF(CD46&lt;&gt;"","lit", IF(CF46&lt;&gt;"","rel", IF(CE46="x","kegg","--")))))</f>
        <v>rel-kegg</v>
      </c>
      <c r="CH46" s="15"/>
      <c r="CI46" s="18"/>
      <c r="CJ46" s="21" t="s">
        <v>193</v>
      </c>
      <c r="CK46" s="10" t="s">
        <v>143</v>
      </c>
      <c r="CL46" s="10"/>
      <c r="CM46" s="10"/>
      <c r="CN46" s="10"/>
      <c r="CO46" s="10"/>
    </row>
    <row r="47" customFormat="false" ht="15.75" hidden="false" customHeight="true" outlineLevel="0" collapsed="false">
      <c r="A47" s="9" t="n">
        <v>20</v>
      </c>
      <c r="B47" s="10" t="s">
        <v>83</v>
      </c>
      <c r="C47" s="10" t="s">
        <v>171</v>
      </c>
      <c r="D47" s="10" t="s">
        <v>194</v>
      </c>
      <c r="E47" s="11" t="s">
        <v>195</v>
      </c>
      <c r="F47" s="12" t="str">
        <f aca="false">IF(COUNTIF(usda_agi,$E47),"U", IF(COUNTIF(knap_agi,$E47),"K", IF(COUNTIF(npass_agi,$E47),"NP", IF(COUNTIF(map_agi,$E47),"M", IF(COUNTIF(imppat_agi,$E47),"I", IF(COUNTIF(duke_agi,$E47),"D", IF(COUNTIF(nap_agi,$E47),"NA", IF(COUNTIF(var_agi,$E47),"V", ""))))))) )</f>
        <v/>
      </c>
      <c r="G47" s="12" t="str">
        <f aca="false">IF(COUNTIF(out_agi,E47),"X","")</f>
        <v>X</v>
      </c>
      <c r="H47" s="12" t="str">
        <f aca="false">IF(COUNTIF(knap_rel_agi,$E47),"K", IF(COUNTIF(duke_rel_agi,$E47),"D", IF(COUNTIF(nap_rel_agi,$E47),"NA", IF(COUNTIF(var_rel_agi,$E47),"V",""))))</f>
        <v/>
      </c>
      <c r="I47" s="13" t="str">
        <f aca="false">IF(AND(F47&lt;&gt;"",G47="x"),"lit-kegg", IF(AND(H47&lt;&gt;"",G47="x"),"rel-kegg", IF(F47&lt;&gt;"","lit", IF(H47&lt;&gt;"","rel", IF(G47="x","kegg","--")))))</f>
        <v>kegg</v>
      </c>
      <c r="J47" s="12" t="str">
        <f aca="false">IF(COUNTIF(npass_bun,$E47),"NP", IF(COUNTIF(nap_bun,$E47),"NA", IF(COUNTIF(var_bun,$E47),"V","")))</f>
        <v/>
      </c>
      <c r="K47" s="14" t="str">
        <f aca="false">IF(COUNTIF(out_bun,E47),"X","")</f>
        <v>X</v>
      </c>
      <c r="L47" s="12" t="str">
        <f aca="false">IF(COUNTIF(nap_rel_bun,$E47),"NA", IF(COUNTIF(var_rel_bun,$E47),"V",""))</f>
        <v/>
      </c>
      <c r="M47" s="13" t="str">
        <f aca="false">IF(AND(J47&lt;&gt;"",K47="x"),"lit-kegg", IF(AND(L47&lt;&gt;"",K47="x"),"rel-kegg", IF(J47&lt;&gt;"","lit", IF(L47&lt;&gt;"","rel", IF(K47="x","kegg","--")))))</f>
        <v>kegg</v>
      </c>
      <c r="N47" s="12" t="str">
        <f aca="false">IF(COUNTIF(usda_kxn,$E47),"U", IF(COUNTIF(knap_kxn,$E47),"K", IF(COUNTIF(npass_kxn,$E47),"NP", IF(COUNTIF(map_kxn,$E47),"M", IF(COUNTIF(duke_kxn,$E47),"D", IF(COUNTIF(nap_kxn,$E47),"NA", IF(COUNTIF(var_kxn,$E47),"V","")))))))</f>
        <v>V</v>
      </c>
      <c r="O47" s="14" t="str">
        <f aca="false">IF(COUNTIF(out_kxn,E47),"X","")</f>
        <v>X</v>
      </c>
      <c r="P47" s="12" t="str">
        <f aca="false">IF(COUNTIF(knap_rel_kxn,$E47),"K", IF(COUNTIF(npass_rel_kxn,$E47),"NP", IF(COUNTIF(duke_rel_kxn,$E47),"D", IF(COUNTIF(nap_rel_kxn,$E47),"NA", IF(COUNTIF(var_rel_kxn,$E47),"V","")))))</f>
        <v/>
      </c>
      <c r="Q47" s="13" t="str">
        <f aca="false">IF(AND(N47&lt;&gt;"",O47="x"),"lit-kegg", IF(AND(P47&lt;&gt;"",O47="x"),"rel-kegg", IF(N47&lt;&gt;"","lit", IF(P47&lt;&gt;"","rel", IF(O47="x","kegg","--")))))</f>
        <v>lit-kegg</v>
      </c>
      <c r="R47" s="12" t="str">
        <f aca="false">IF(COUNTIF(usda_hwb,$E47),"U", IF(COUNTIF(knap_hwb,$E47),"K", IF(COUNTIF(npass_hwb,$E47),"NP", IF(COUNTIF(map_hwb,$E47),"M", IF(COUNTIF(imppat_hwb,$E47),"I", IF(COUNTIF(duke_hwb,$E47),"D", IF(COUNTIF(nap_hwb,$E47),"NA", IF(COUNTIF(var_hwb,$E47),"V",""))))) )))</f>
        <v>V</v>
      </c>
      <c r="S47" s="14" t="str">
        <f aca="false">IF(COUNTIF(out_hwb,E47),"X","")</f>
        <v>X</v>
      </c>
      <c r="T47" s="14" t="str">
        <f aca="false">IF(COUNTIF(knap_rel_hwb,$E47),"K", IF(COUNTIF(npass_rel_hwb,$E47),"NP", IF(COUNTIF(map_rel_hwb,$E47),"M", IF(COUNTIF(imppat_rel_hwb,$E47),"I", IF(COUNTIF(duke_rel_hwb,$E47),"D", IF(COUNTIF(nap_rel_hwb,$E47),"NA", IF(COUNTIF(var_rel_hwb,$E47),"V",""))))) ))</f>
        <v/>
      </c>
      <c r="U47" s="13" t="str">
        <f aca="false">IF(AND(R47&lt;&gt;"",S47="x"),"lit-kegg", IF(AND(T47&lt;&gt;"",S47="x"),"rel-kegg", IF(R47&lt;&gt;"","lit", IF(T47&lt;&gt;"","rel", IF(S47="x","kegg","--")))))</f>
        <v>lit-kegg</v>
      </c>
      <c r="V47" s="12" t="str">
        <f aca="false">IF(COUNTIF(usda_ec,$E47),"U", IF(COUNTIF(knap_ec,$E47),"K", IF(COUNTIF(npass_ec,$E47),"NP", IF(COUNTIF(map_ec,$E47),"M", IF(COUNTIF(imppat_ec,$E47),"I", IF(COUNTIF(duke_ec,$E47),"D", IF(COUNTIF(nap_ec,$E47),"NA", IF(COUNTIF(var_ec,$E47),"V",""))))))))</f>
        <v>V</v>
      </c>
      <c r="W47" s="14" t="str">
        <f aca="false">IF(COUNTIF(out_ec,E47),"X","")</f>
        <v>X</v>
      </c>
      <c r="X47" s="14" t="str">
        <f aca="false">IF(COUNTIF(usda_rel_ec,$E47),"U", IF(COUNTIF(knap_rel_ec,$E47),"K", IF(COUNTIF(npass_rel_ec,$E47),"NP", IF(COUNTIF(map_rel_ec,$E47),"M", IF(COUNTIF(imppat_rel_ec,$E47),"I", IF(COUNTIF(nap_rel_ec,$E47),"NA", IF(COUNTIF(var_rel_ec,$E47),"V","")))))))</f>
        <v/>
      </c>
      <c r="Y47" s="13" t="str">
        <f aca="false">IF(AND(V47&lt;&gt;"",W47="x"),"lit-kegg", IF(AND(X47&lt;&gt;"",W47="x"),"rel-kegg", IF(V47&lt;&gt;"","lit", IF(X47&lt;&gt;"","rel", IF(W47="x","kegg","--")))))</f>
        <v>lit-kegg</v>
      </c>
      <c r="Z47" s="12" t="str">
        <f aca="false">IF(COUNTIF(usda_ecg,$E47),"U", IF(COUNTIF(npass_ecg,$E47),"NP", IF(COUNTIF(map_ecg,$E47),"M", IF(COUNTIF(imppat_ecg,$E47),"I", IF(COUNTIF(duke_ecg,$E47),"D", IF(COUNTIF(var_ecg,$E47),"V",""))))))</f>
        <v/>
      </c>
      <c r="AA47" s="12"/>
      <c r="AB47" s="15"/>
      <c r="AC47" s="12" t="str">
        <f aca="false">IF(COUNTIF(usda_egt,$E47),"U", IF(COUNTIF(map_egt,$E47),"M", IF(COUNTIF(duke_egt,$E47),"D", IF(COUNTIF(nap_egt,$E47),"NA", IF(COUNTIF(var_egt,$E47),"V","")))))</f>
        <v>V</v>
      </c>
      <c r="AD47" s="14" t="str">
        <f aca="false">IF(COUNTIF(out_egt,E47),"X","")</f>
        <v>X</v>
      </c>
      <c r="AE47" s="14" t="str">
        <f aca="false">IF(COUNTIF(usda_rel_egt,$E47),"U", IF(COUNTIF(knap_rel_egt,$E47),"K", IF(COUNTIF(npass_rel_egt,$E47),"NP", IF(COUNTIF(map_rel_egt,$E47),"M", IF(COUNTIF(var_rel_egt,$E47),"V","")))) )</f>
        <v/>
      </c>
      <c r="AF47" s="13" t="str">
        <f aca="false">IF(AND(AC47&lt;&gt;"",AD47="x"),"lit-kegg", IF(AND(AE47&lt;&gt;"",AD47="x"),"rel-kegg", IF(AC47&lt;&gt;"","lit", IF(AE47&lt;&gt;"","rel", IF(AD47="x","kegg","--")))))</f>
        <v>lit-kegg</v>
      </c>
      <c r="AG47" s="15"/>
      <c r="AH47" s="12" t="str">
        <f aca="false">IF(COUNTIF(usda_egcg,$E47),"U", IF(COUNTIF(knap_egcg,$E47),"K", IF(COUNTIF(npass_egcg,$E47),"NP", IF(COUNTIF(map_egcg,$E47),"M", IF(COUNTIF(var_ecg,$E47),"V","")))))</f>
        <v/>
      </c>
      <c r="AI47" s="12"/>
      <c r="AJ47" s="15"/>
      <c r="AK47" s="12" t="str">
        <f aca="false">IF(COUNTIF(npass_erc,$E47),"NP", IF(COUNTIF(nap_erc,$E47),"NA", IF(COUNTIF(var_erc,$E47),"V","")))</f>
        <v/>
      </c>
      <c r="AL47" s="14"/>
      <c r="AM47" s="14" t="str">
        <f aca="false">IF(COUNTIF(nap_rel_erc,$E47),"NA", IF(COUNTIF(var_rel_erc,$E47),"V",""))</f>
        <v/>
      </c>
      <c r="AN47" s="13" t="str">
        <f aca="false">IF(AND(AK47&lt;&gt;"",AL47="x"),"lit-kegg", IF(AND(AM47&lt;&gt;"",AL47="x"),"rel-kegg", IF(AK47&lt;&gt;"","lit", IF(AM47&lt;&gt;"","rel", IF(AL47="x","kegg","--")))))</f>
        <v>--</v>
      </c>
      <c r="AO47" s="15"/>
      <c r="AP47" s="12" t="str">
        <f aca="false">IF(COUNTIF(npass_erd,$E47),"NP", IF(COUNTIF(nap_erd,$E47),"NA", IF(COUNTIF(var_erd,$E47),"V","")))</f>
        <v>V</v>
      </c>
      <c r="AQ47" s="14" t="str">
        <f aca="false">IF(COUNTIF(out_erd,E47),"X","")</f>
        <v>X</v>
      </c>
      <c r="AR47" s="14" t="str">
        <f aca="false">IF(COUNTIF(map_rel_erd,$E47),"M", IF(COUNTIF(nap_rel_erd,$E47),"NA", IF(COUNTIF(var_rel_erd,$E47),"V","")))</f>
        <v/>
      </c>
      <c r="AS47" s="13" t="str">
        <f aca="false">IF(AND(AP47&lt;&gt;"",AQ47="x"),"lit-kegg", IF(AND(AR47&lt;&gt;"",AQ47="x"),"rel-kegg", IF(AP47&lt;&gt;"","lit", IF(AR47&lt;&gt;"","rel", IF(AQ47="x","kegg","--")))))</f>
        <v>lit-kegg</v>
      </c>
      <c r="AT47" s="15"/>
      <c r="AU47" s="12" t="str">
        <f aca="false">IF(COUNTIF(knap_gc,$E47),"K", IF(COUNTIF(npass_gc,$E47),"NP", IF(COUNTIF(imppat_gc,$E47),"I", IF(COUNTIF(duke_gc,$E47),"D", IF(COUNTIF(nap_gc,$E47),"NA", IF(COUNTIF(var_gc,$E47),"V",""))))) )</f>
        <v>V</v>
      </c>
      <c r="AV47" s="14" t="str">
        <f aca="false">IF(COUNTIF(out_gc,E47),"X","")</f>
        <v>X</v>
      </c>
      <c r="AW47" s="14" t="str">
        <f aca="false">IF(COUNTIF(knap_rel_gc,$E47),"K", IF(COUNTIF(nap_rel_gc,$E47),"NA", IF(COUNTIF(var_rel_gc,$E47),"V","")))</f>
        <v/>
      </c>
      <c r="AX47" s="13" t="str">
        <f aca="false">IF(AND(AU47&lt;&gt;"",AV47="x"),"lit-kegg", IF(AND(AW47&lt;&gt;"",AV47="x"),"rel-kegg", IF(AU47&lt;&gt;"","lit", IF(AW47&lt;&gt;"","rel", IF(AV47="x","kegg","--")))))</f>
        <v>lit-kegg</v>
      </c>
      <c r="AY47" s="15"/>
      <c r="AZ47" s="12" t="str">
        <f aca="false">IF(COUNTIF(knap_gen,$E47),"K", IF(COUNTIF(npass_gen,$E47),"NP", IF(COUNTIF(imppat_gen,$E47),"I", IF(COUNTIF(duke_gen,$E47),"D", IF(COUNTIF(nap_gen,$E47),"NA", IF(COUNTIF(var_gen,$E47),"V",""))))))</f>
        <v>V</v>
      </c>
      <c r="BA47" s="14" t="str">
        <f aca="false">IF(COUNTIF(out_gen,E47),"X","")</f>
        <v/>
      </c>
      <c r="BB47" s="14" t="str">
        <f aca="false">IF(COUNTIF(knap_rel_gen,$E47),"K", IF(COUNTIF(imppat_rel_gen,$E47),"I", IF(COUNTIF(duke_rel_gen,$E47),"D", IF(COUNTIF(nap_rel_gen,$E47),"NA", IF(COUNTIF(var_rel_gen,$E47),"V","")))))</f>
        <v/>
      </c>
      <c r="BC47" s="13" t="str">
        <f aca="false">IF(AND(AZ47&lt;&gt;"",BA47="x"),"lit-kegg", IF(AND(BB47&lt;&gt;"",BA47="x"),"rel-kegg", IF(AZ47&lt;&gt;"","lit", IF(BB47&lt;&gt;"","rel", IF(BA47="x","kegg","--")))))</f>
        <v>lit</v>
      </c>
      <c r="BD47" s="15"/>
      <c r="BE47" s="12" t="str">
        <f aca="false">IF(COUNTIF(knap_hcc,$E47),"K", IF(COUNTIF(npass_hcc,$E47),"NP", IF(COUNTIF(duke_hcc,$E47),"D", IF(COUNTIF(var_hcc,$E47),"V", ""))))</f>
        <v/>
      </c>
      <c r="BF47" s="14" t="str">
        <f aca="false">IF(COUNTIF(hcc_out,E47),"X","")</f>
        <v>X</v>
      </c>
      <c r="BG47" s="14" t="str">
        <f aca="false">IF(COUNTIF(var_rel_hcc,$E47),"V","")</f>
        <v/>
      </c>
      <c r="BH47" s="13" t="str">
        <f aca="false">IF(AND(BE47&lt;&gt;"",BF47="x"),"lit-kegg", IF(AND(BG47&lt;&gt;"",BF47="x"),"rel-kegg", IF(BE47&lt;&gt;"","lit", IF(BG47&lt;&gt;"","rel", IF(BF47="x","kegg","--")))))</f>
        <v>kegg</v>
      </c>
      <c r="BI47" s="15"/>
      <c r="BJ47" s="12" t="str">
        <f aca="false">IF(COUNTIF(usda_kmp,$E47),"U", IF(COUNTIF(knap_kmp,$E47),"K", IF(COUNTIF(npass_kmp,$E47),"NP", IF(COUNTIF(map_kmp,$E47),"M", IF(COUNTIF(imppat_kmp,$E47),"I", IF(COUNTIF(duke_kmp,$E47),"D", IF(COUNTIF(nap_kmp,$E47),"NA", IF(COUNTIF(var_kmp,$E47),"V",""))))))))</f>
        <v>V</v>
      </c>
      <c r="BK47" s="14" t="str">
        <f aca="false">IF(COUNTIF(out_kmp,E47),"X","")</f>
        <v>X</v>
      </c>
      <c r="BL47" s="12" t="str">
        <f aca="false">IF(COUNTIF(knap_rel_kmp,$E47),"K", IF(COUNTIF(npass_rel_kmp,$E47),"NP", IF(COUNTIF(imppat_rel_kmp,$E47),"I", IF(COUNTIF(duke_kmp,$E47),"D", IF(COUNTIF(nap_rel_kmp,$E47),"NA", IF(COUNTIF(var_rel_kmp,$E47),"V",""))))))</f>
        <v/>
      </c>
      <c r="BM47" s="13" t="str">
        <f aca="false">IF(AND(BJ47&lt;&gt;"",BK47="x"),"lit-kegg", IF(AND(BL47&lt;&gt;"",BK47="x"),"rel-kegg", IF(BJ47&lt;&gt;"","lit", IF(BL47&lt;&gt;"","rel", IF(BK47="x","kegg","--")))))</f>
        <v>lit-kegg</v>
      </c>
      <c r="BN47" s="15"/>
      <c r="BO47" s="12" t="str">
        <f aca="false">IF(COUNTIF(usda_lu2,$E47),"U", IF(COUNTIF(knap_lu2,$E47),"K", IF(COUNTIF(npass_lu2,$E47),"NP", IF(COUNTIF(map_lu2,$E47),"M", IF(COUNTIF(imppat_lu2,$E47),"I", IF(COUNTIF(duke_lu2,$E47),"D", IF(COUNTIF(nap_lu2,$E47),"NA", IF(COUNTIF(var_lu2,$E47),"V",""))))))))</f>
        <v/>
      </c>
      <c r="BP47" s="14" t="str">
        <f aca="false">IF(COUNTIF(out_lu2,E47),"X","")</f>
        <v>X</v>
      </c>
      <c r="BQ47" s="12" t="str">
        <f aca="false">IF(COUNTIF(knap_rel_lu2,$E47),"K", IF(COUNTIF(npass_rel_lu2,$E47),"NP", IF(COUNTIF(imppat_lu2,$E47),"I", IF(COUNTIF(impaat_rel_lu2,$E47),"I", IF(COUNTIF(duke_rel_lu2,$E47),"D", IF(COUNTIF(nap_rel_lu2,$E47),"NA", IF(COUNTIF(var_rel_lu2,$E47),"V",""))))) ))</f>
        <v/>
      </c>
      <c r="BR47" s="13" t="str">
        <f aca="false">IF(AND(BO47&lt;&gt;"",BP47="x"),"lit-kegg", IF(AND(BQ47&lt;&gt;"",BP47="x"),"rel-kegg", IF(BO47&lt;&gt;"","lit", IF(BQ47&lt;&gt;"","rel", IF(BP47="x","kegg","--")))))</f>
        <v>kegg</v>
      </c>
      <c r="BS47" s="15"/>
      <c r="BT47" s="12" t="str">
        <f aca="false">IF(COUNTIF(usda_myc,$E47),"U", IF(COUNTIF(knap_myc,$E47),"K", IF(COUNTIF(npass_myc,$E47),"NP", IF(COUNTIF(map_myc,$E47),"M", IF(COUNTIF(imppat_myc,$E47),"I", IF(COUNTIF(nap_myc,$E47),"NA", IF(COUNTIF(duke_myc,$E47),"D", IF(COUNTIF(var_myc,$E47),"V",""))))))))</f>
        <v>V</v>
      </c>
      <c r="BU47" s="14" t="str">
        <f aca="false">IF(COUNTIF(out_myc,E47),"X","")</f>
        <v>X</v>
      </c>
      <c r="BV47" s="12" t="str">
        <f aca="false">IF(COUNTIF(npass_rel_myc,$E47),"NP", IF(COUNTIF(imppat_rel_myc,$E47),"I", IF(COUNTIF(nap_rel_myc,$E47),"NA", IF(COUNTIF(var_rel_myc,$E47),"V",""))))</f>
        <v/>
      </c>
      <c r="BW47" s="13" t="str">
        <f aca="false">IF(AND(BT47&lt;&gt;"",BU47="x"),"lit-kegg", IF(AND(BV47&lt;&gt;"",BU47="x"),"rel-kegg", IF(BT47&lt;&gt;"","lit", IF(BV47&lt;&gt;"","rel", IF(BU47="x","kegg","--")))))</f>
        <v>lit-kegg</v>
      </c>
      <c r="BX47" s="15"/>
      <c r="BY47" s="12" t="str">
        <f aca="false">IF(COUNTIF(usda_nar,$E47),"U", IF(COUNTIF(knap_nar,$E47),"K", IF(COUNTIF(npass_nar,$E47),"NP", IF(COUNTIF(imppat_nar,$E47),"I", IF(COUNTIF(duke_nar,$E47),"D", IF(COUNTIF(nap_nar,$E47),"NA", IF(COUNTIF(var_nar,$E47),"V", "")))))))</f>
        <v>V</v>
      </c>
      <c r="BZ47" s="14" t="str">
        <f aca="false">IF(COUNTIF(out_nar,E47),"X","")</f>
        <v>X</v>
      </c>
      <c r="CA47" s="16" t="str">
        <f aca="false">IF(COUNTIF(knap_rel_nar,$E47),"K", IF(COUNTIF(npass_rel_nar,$E47),"NP", IF(COUNTIF(imppat_rel_nar,$E47),"I", IF(COUNTIF(duke_rel_nar,$E47),"D", IF(COUNTIF(nap_rel_nar,$E47),"NA", IF(COUNTIF(var_rel_nar,$E47),"V",""))))))</f>
        <v/>
      </c>
      <c r="CB47" s="13" t="str">
        <f aca="false">IF(AND(BY47&lt;&gt;"",BZ47="x"),"lit-kegg", IF(AND(CA47&lt;&gt;"",BZ47="x"),"rel-kegg", IF(BY47&lt;&gt;"","lit", IF(CA47&lt;&gt;"","rel", IF(BZ47="x","kegg","--")))))</f>
        <v>lit-kegg</v>
      </c>
      <c r="CC47" s="15"/>
      <c r="CD47" s="17" t="str">
        <f aca="false">IF(COUNTIF(usda_que,$E47),"U", IF(COUNTIF(knap_que,$E47),"K", IF(COUNTIF(npass_que,$E47),"NP", IF(COUNTIF(map_que,$E47),"M", IF(COUNTIF(imppat_que,$E47),"I", IF(COUNTIF(duke_que,$E47),"D", IF(COUNTIF(nap_que,$E47),"NA", IF(COUNTIF(var_que,$E47),"V",""))))) )))</f>
        <v>V</v>
      </c>
      <c r="CE47" s="14" t="str">
        <f aca="false">IF(COUNTIF(out_que,E47),"X","")</f>
        <v>X</v>
      </c>
      <c r="CF47" s="12" t="str">
        <f aca="false">IF(COUNTIF(knap_rel_que,$E47),"K", IF(COUNTIF(npass_rel_que,$E47),"NP", IF(COUNTIF(imppat_rel_que,$E47),"I", IF(COUNTIF(duke_rel_que,$E47),"D", IF(COUNTIF(nap_rel_que,$E47),"NP", IF(COUNTIF(var_rel_que,$E47),"V",""))))) )</f>
        <v>K</v>
      </c>
      <c r="CG47" s="13" t="str">
        <f aca="false">IF(AND(CD47&lt;&gt;"",CE47="x"),"lit-kegg", IF(AND(CF47&lt;&gt;"",CE47="x"),"rel-kegg", IF(CD47&lt;&gt;"","lit", IF(CF47&lt;&gt;"","rel", IF(CE47="x","kegg","--")))))</f>
        <v>lit-kegg</v>
      </c>
      <c r="CH47" s="15"/>
      <c r="CI47" s="18"/>
      <c r="CJ47" s="10"/>
      <c r="CK47" s="10"/>
      <c r="CL47" s="10"/>
      <c r="CM47" s="10"/>
      <c r="CN47" s="10"/>
      <c r="CO47" s="10"/>
    </row>
    <row r="48" customFormat="false" ht="15.75" hidden="false" customHeight="true" outlineLevel="0" collapsed="false">
      <c r="A48" s="9" t="n">
        <v>21</v>
      </c>
      <c r="B48" s="10" t="s">
        <v>83</v>
      </c>
      <c r="C48" s="10" t="s">
        <v>171</v>
      </c>
      <c r="D48" s="10" t="s">
        <v>196</v>
      </c>
      <c r="E48" s="11" t="s">
        <v>197</v>
      </c>
      <c r="F48" s="12" t="str">
        <f aca="false">IF(COUNTIF(usda_agi,$E48),"U", IF(COUNTIF(knap_agi,$E48),"K", IF(COUNTIF(npass_agi,$E48),"NP", IF(COUNTIF(map_agi,$E48),"M", IF(COUNTIF(imppat_agi,$E48),"I", IF(COUNTIF(duke_agi,$E48),"D", IF(COUNTIF(nap_agi,$E48),"NA", IF(COUNTIF(var_agi,$E48),"V", ""))))))) )</f>
        <v/>
      </c>
      <c r="G48" s="12" t="str">
        <f aca="false">IF(COUNTIF(out_agi,E48),"X","")</f>
        <v>X</v>
      </c>
      <c r="H48" s="12" t="str">
        <f aca="false">IF(COUNTIF(knap_rel_agi,$E48),"K", IF(COUNTIF(duke_rel_agi,$E48),"D", IF(COUNTIF(nap_rel_agi,$E48),"NA", IF(COUNTIF(var_rel_agi,$E48),"V",""))))</f>
        <v/>
      </c>
      <c r="I48" s="13" t="str">
        <f aca="false">IF(AND(F48&lt;&gt;"",G48="x"),"lit-kegg", IF(AND(H48&lt;&gt;"",G48="x"),"rel-kegg", IF(F48&lt;&gt;"","lit", IF(H48&lt;&gt;"","rel", IF(G48="x","kegg","--")))))</f>
        <v>kegg</v>
      </c>
      <c r="J48" s="12" t="str">
        <f aca="false">IF(COUNTIF(npass_bun,$E48),"NP", IF(COUNTIF(nap_bun,$E48),"NA", IF(COUNTIF(var_bun,$E48),"V","")))</f>
        <v/>
      </c>
      <c r="K48" s="14" t="str">
        <f aca="false">IF(COUNTIF(out_bun,E48),"X","")</f>
        <v>X</v>
      </c>
      <c r="L48" s="12" t="str">
        <f aca="false">IF(COUNTIF(nap_rel_bun,$E48),"NA", IF(COUNTIF(var_rel_bun,$E48),"V",""))</f>
        <v/>
      </c>
      <c r="M48" s="13" t="str">
        <f aca="false">IF(AND(J48&lt;&gt;"",K48="x"),"lit-kegg", IF(AND(L48&lt;&gt;"",K48="x"),"rel-kegg", IF(J48&lt;&gt;"","lit", IF(L48&lt;&gt;"","rel", IF(K48="x","kegg","--")))))</f>
        <v>kegg</v>
      </c>
      <c r="N48" s="12" t="str">
        <f aca="false">IF(COUNTIF(usda_kxn,$E48),"U", IF(COUNTIF(knap_kxn,$E48),"K", IF(COUNTIF(npass_kxn,$E48),"NP", IF(COUNTIF(map_kxn,$E48),"M", IF(COUNTIF(duke_kxn,$E48),"D", IF(COUNTIF(nap_kxn,$E48),"NA", IF(COUNTIF(var_kxn,$E48),"V","")))))))</f>
        <v/>
      </c>
      <c r="O48" s="14" t="str">
        <f aca="false">IF(COUNTIF(out_kxn,E48),"X","")</f>
        <v>X</v>
      </c>
      <c r="P48" s="12" t="str">
        <f aca="false">IF(COUNTIF(knap_rel_kxn,$E48),"K", IF(COUNTIF(npass_rel_kxn,$E48),"NP", IF(COUNTIF(duke_rel_kxn,$E48),"D", IF(COUNTIF(nap_rel_kxn,$E48),"NA", IF(COUNTIF(var_rel_kxn,$E48),"V","")))))</f>
        <v/>
      </c>
      <c r="Q48" s="13" t="str">
        <f aca="false">IF(AND(N48&lt;&gt;"",O48="x"),"lit-kegg", IF(AND(P48&lt;&gt;"",O48="x"),"rel-kegg", IF(N48&lt;&gt;"","lit", IF(P48&lt;&gt;"","rel", IF(O48="x","kegg","--")))))</f>
        <v>kegg</v>
      </c>
      <c r="R48" s="12" t="str">
        <f aca="false">IF(COUNTIF(usda_hwb,$E48),"U", IF(COUNTIF(knap_hwb,$E48),"K", IF(COUNTIF(npass_hwb,$E48),"NP", IF(COUNTIF(map_hwb,$E48),"M", IF(COUNTIF(imppat_hwb,$E48),"I", IF(COUNTIF(duke_hwb,$E48),"D", IF(COUNTIF(nap_hwb,$E48),"NA", IF(COUNTIF(var_hwb,$E48),"V",""))))) )))</f>
        <v/>
      </c>
      <c r="S48" s="14" t="str">
        <f aca="false">IF(COUNTIF(out_hwb,E48),"X","")</f>
        <v>X</v>
      </c>
      <c r="T48" s="14" t="str">
        <f aca="false">IF(COUNTIF(knap_rel_hwb,$E48),"K", IF(COUNTIF(npass_rel_hwb,$E48),"NP", IF(COUNTIF(map_rel_hwb,$E48),"M", IF(COUNTIF(imppat_rel_hwb,$E48),"I", IF(COUNTIF(duke_rel_hwb,$E48),"D", IF(COUNTIF(nap_rel_hwb,$E48),"NA", IF(COUNTIF(var_rel_hwb,$E48),"V",""))))) ))</f>
        <v/>
      </c>
      <c r="U48" s="13" t="str">
        <f aca="false">IF(AND(R48&lt;&gt;"",S48="x"),"lit-kegg", IF(AND(T48&lt;&gt;"",S48="x"),"rel-kegg", IF(R48&lt;&gt;"","lit", IF(T48&lt;&gt;"","rel", IF(S48="x","kegg","--")))))</f>
        <v>kegg</v>
      </c>
      <c r="V48" s="12" t="str">
        <f aca="false">IF(COUNTIF(usda_ec,$E48),"U", IF(COUNTIF(knap_ec,$E48),"K", IF(COUNTIF(npass_ec,$E48),"NP", IF(COUNTIF(map_ec,$E48),"M", IF(COUNTIF(imppat_ec,$E48),"I", IF(COUNTIF(duke_ec,$E48),"D", IF(COUNTIF(nap_ec,$E48),"NA", IF(COUNTIF(var_ec,$E48),"V",""))))))))</f>
        <v/>
      </c>
      <c r="W48" s="14" t="str">
        <f aca="false">IF(COUNTIF(out_ec,E48),"X","")</f>
        <v>X</v>
      </c>
      <c r="X48" s="14" t="str">
        <f aca="false">IF(COUNTIF(usda_rel_ec,$E48),"U", IF(COUNTIF(knap_rel_ec,$E48),"K", IF(COUNTIF(npass_rel_ec,$E48),"NP", IF(COUNTIF(map_rel_ec,$E48),"M", IF(COUNTIF(imppat_rel_ec,$E48),"I", IF(COUNTIF(nap_rel_ec,$E48),"NA", IF(COUNTIF(var_rel_ec,$E48),"V","")))))))</f>
        <v/>
      </c>
      <c r="Y48" s="13" t="str">
        <f aca="false">IF(AND(V48&lt;&gt;"",W48="x"),"lit-kegg", IF(AND(X48&lt;&gt;"",W48="x"),"rel-kegg", IF(V48&lt;&gt;"","lit", IF(X48&lt;&gt;"","rel", IF(W48="x","kegg","--")))))</f>
        <v>kegg</v>
      </c>
      <c r="Z48" s="12" t="str">
        <f aca="false">IF(COUNTIF(usda_ecg,$E48),"U", IF(COUNTIF(npass_ecg,$E48),"NP", IF(COUNTIF(map_ecg,$E48),"M", IF(COUNTIF(imppat_ecg,$E48),"I", IF(COUNTIF(duke_ecg,$E48),"D", IF(COUNTIF(var_ecg,$E48),"V",""))))))</f>
        <v/>
      </c>
      <c r="AA48" s="12"/>
      <c r="AB48" s="15"/>
      <c r="AC48" s="12" t="str">
        <f aca="false">IF(COUNTIF(usda_egt,$E48),"U", IF(COUNTIF(map_egt,$E48),"M", IF(COUNTIF(duke_egt,$E48),"D", IF(COUNTIF(nap_egt,$E48),"NA", IF(COUNTIF(var_egt,$E48),"V","")))))</f>
        <v/>
      </c>
      <c r="AD48" s="14" t="str">
        <f aca="false">IF(COUNTIF(out_egt,E48),"X","")</f>
        <v>X</v>
      </c>
      <c r="AE48" s="14" t="str">
        <f aca="false">IF(COUNTIF(usda_rel_egt,$E48),"U", IF(COUNTIF(knap_rel_egt,$E48),"K", IF(COUNTIF(npass_rel_egt,$E48),"NP", IF(COUNTIF(map_rel_egt,$E48),"M", IF(COUNTIF(var_rel_egt,$E48),"V","")))) )</f>
        <v/>
      </c>
      <c r="AF48" s="13" t="str">
        <f aca="false">IF(AND(AC48&lt;&gt;"",AD48="x"),"lit-kegg", IF(AND(AE48&lt;&gt;"",AD48="x"),"rel-kegg", IF(AC48&lt;&gt;"","lit", IF(AE48&lt;&gt;"","rel", IF(AD48="x","kegg","--")))))</f>
        <v>kegg</v>
      </c>
      <c r="AG48" s="15"/>
      <c r="AH48" s="12" t="str">
        <f aca="false">IF(COUNTIF(usda_egcg,$E48),"U", IF(COUNTIF(knap_egcg,$E48),"K", IF(COUNTIF(npass_egcg,$E48),"NP", IF(COUNTIF(map_egcg,$E48),"M", IF(COUNTIF(var_ecg,$E48),"V","")))))</f>
        <v/>
      </c>
      <c r="AI48" s="12"/>
      <c r="AJ48" s="15"/>
      <c r="AK48" s="12" t="str">
        <f aca="false">IF(COUNTIF(npass_erc,$E48),"NP", IF(COUNTIF(nap_erc,$E48),"NA", IF(COUNTIF(var_erc,$E48),"V","")))</f>
        <v/>
      </c>
      <c r="AL48" s="14"/>
      <c r="AM48" s="14" t="str">
        <f aca="false">IF(COUNTIF(nap_rel_erc,$E48),"NA", IF(COUNTIF(var_rel_erc,$E48),"V",""))</f>
        <v/>
      </c>
      <c r="AN48" s="13" t="str">
        <f aca="false">IF(AND(AK48&lt;&gt;"",AL48="x"),"lit-kegg", IF(AND(AM48&lt;&gt;"",AL48="x"),"rel-kegg", IF(AK48&lt;&gt;"","lit", IF(AM48&lt;&gt;"","rel", IF(AL48="x","kegg","--")))))</f>
        <v>--</v>
      </c>
      <c r="AO48" s="15"/>
      <c r="AP48" s="12" t="str">
        <f aca="false">IF(COUNTIF(npass_erd,$E48),"NP", IF(COUNTIF(nap_erd,$E48),"NA", IF(COUNTIF(var_erd,$E48),"V","")))</f>
        <v/>
      </c>
      <c r="AQ48" s="14" t="str">
        <f aca="false">IF(COUNTIF(out_erd,E48),"X","")</f>
        <v>X</v>
      </c>
      <c r="AR48" s="14" t="str">
        <f aca="false">IF(COUNTIF(map_rel_erd,$E48),"M", IF(COUNTIF(nap_rel_erd,$E48),"NA", IF(COUNTIF(var_rel_erd,$E48),"V","")))</f>
        <v/>
      </c>
      <c r="AS48" s="13" t="str">
        <f aca="false">IF(AND(AP48&lt;&gt;"",AQ48="x"),"lit-kegg", IF(AND(AR48&lt;&gt;"",AQ48="x"),"rel-kegg", IF(AP48&lt;&gt;"","lit", IF(AR48&lt;&gt;"","rel", IF(AQ48="x","kegg","--")))))</f>
        <v>kegg</v>
      </c>
      <c r="AT48" s="15"/>
      <c r="AU48" s="12" t="str">
        <f aca="false">IF(COUNTIF(knap_gc,$E48),"K", IF(COUNTIF(npass_gc,$E48),"NP", IF(COUNTIF(imppat_gc,$E48),"I", IF(COUNTIF(duke_gc,$E48),"D", IF(COUNTIF(nap_gc,$E48),"NA", IF(COUNTIF(var_gc,$E48),"V",""))))) )</f>
        <v/>
      </c>
      <c r="AV48" s="14" t="str">
        <f aca="false">IF(COUNTIF(out_gc,E48),"X","")</f>
        <v>X</v>
      </c>
      <c r="AW48" s="14" t="str">
        <f aca="false">IF(COUNTIF(knap_rel_gc,$E48),"K", IF(COUNTIF(nap_rel_gc,$E48),"NA", IF(COUNTIF(var_rel_gc,$E48),"V","")))</f>
        <v/>
      </c>
      <c r="AX48" s="13" t="str">
        <f aca="false">IF(AND(AU48&lt;&gt;"",AV48="x"),"lit-kegg", IF(AND(AW48&lt;&gt;"",AV48="x"),"rel-kegg", IF(AU48&lt;&gt;"","lit", IF(AW48&lt;&gt;"","rel", IF(AV48="x","kegg","--")))))</f>
        <v>kegg</v>
      </c>
      <c r="AY48" s="15"/>
      <c r="AZ48" s="12" t="str">
        <f aca="false">IF(COUNTIF(knap_gen,$E48),"K", IF(COUNTIF(npass_gen,$E48),"NP", IF(COUNTIF(imppat_gen,$E48),"I", IF(COUNTIF(duke_gen,$E48),"D", IF(COUNTIF(nap_gen,$E48),"NA", IF(COUNTIF(var_gen,$E48),"V",""))))))</f>
        <v/>
      </c>
      <c r="BA48" s="14" t="str">
        <f aca="false">IF(COUNTIF(out_gen,E48),"X","")</f>
        <v/>
      </c>
      <c r="BB48" s="14" t="str">
        <f aca="false">IF(COUNTIF(knap_rel_gen,$E48),"K", IF(COUNTIF(imppat_rel_gen,$E48),"I", IF(COUNTIF(duke_rel_gen,$E48),"D", IF(COUNTIF(nap_rel_gen,$E48),"NA", IF(COUNTIF(var_rel_gen,$E48),"V","")))))</f>
        <v/>
      </c>
      <c r="BC48" s="13" t="str">
        <f aca="false">IF(AND(AZ48&lt;&gt;"",BA48="x"),"lit-kegg", IF(AND(BB48&lt;&gt;"",BA48="x"),"rel-kegg", IF(AZ48&lt;&gt;"","lit", IF(BB48&lt;&gt;"","rel", IF(BA48="x","kegg","--")))))</f>
        <v>--</v>
      </c>
      <c r="BD48" s="15"/>
      <c r="BE48" s="12" t="str">
        <f aca="false">IF(COUNTIF(knap_hcc,$E48),"K", IF(COUNTIF(npass_hcc,$E48),"NP", IF(COUNTIF(duke_hcc,$E48),"D", IF(COUNTIF(var_hcc,$E48),"V", ""))))</f>
        <v/>
      </c>
      <c r="BF48" s="14" t="str">
        <f aca="false">IF(COUNTIF(hcc_out,E48),"X","")</f>
        <v>X</v>
      </c>
      <c r="BG48" s="14" t="str">
        <f aca="false">IF(COUNTIF(var_rel_hcc,$E48),"V","")</f>
        <v/>
      </c>
      <c r="BH48" s="13" t="str">
        <f aca="false">IF(AND(BE48&lt;&gt;"",BF48="x"),"lit-kegg", IF(AND(BG48&lt;&gt;"",BF48="x"),"rel-kegg", IF(BE48&lt;&gt;"","lit", IF(BG48&lt;&gt;"","rel", IF(BF48="x","kegg","--")))))</f>
        <v>kegg</v>
      </c>
      <c r="BI48" s="15"/>
      <c r="BJ48" s="12" t="str">
        <f aca="false">IF(COUNTIF(usda_kmp,$E48),"U", IF(COUNTIF(knap_kmp,$E48),"K", IF(COUNTIF(npass_kmp,$E48),"NP", IF(COUNTIF(map_kmp,$E48),"M", IF(COUNTIF(imppat_kmp,$E48),"I", IF(COUNTIF(duke_kmp,$E48),"D", IF(COUNTIF(nap_kmp,$E48),"NA", IF(COUNTIF(var_kmp,$E48),"V",""))))))))</f>
        <v/>
      </c>
      <c r="BK48" s="14" t="str">
        <f aca="false">IF(COUNTIF(out_kmp,E48),"X","")</f>
        <v>X</v>
      </c>
      <c r="BL48" s="12" t="str">
        <f aca="false">IF(COUNTIF(knap_rel_kmp,$E48),"K", IF(COUNTIF(npass_rel_kmp,$E48),"NP", IF(COUNTIF(imppat_rel_kmp,$E48),"I", IF(COUNTIF(duke_kmp,$E48),"D", IF(COUNTIF(nap_rel_kmp,$E48),"NA", IF(COUNTIF(var_rel_kmp,$E48),"V",""))))))</f>
        <v/>
      </c>
      <c r="BM48" s="13" t="str">
        <f aca="false">IF(AND(BJ48&lt;&gt;"",BK48="x"),"lit-kegg", IF(AND(BL48&lt;&gt;"",BK48="x"),"rel-kegg", IF(BJ48&lt;&gt;"","lit", IF(BL48&lt;&gt;"","rel", IF(BK48="x","kegg","--")))))</f>
        <v>kegg</v>
      </c>
      <c r="BN48" s="15"/>
      <c r="BO48" s="12" t="str">
        <f aca="false">IF(COUNTIF(usda_lu2,$E48),"U", IF(COUNTIF(knap_lu2,$E48),"K", IF(COUNTIF(npass_lu2,$E48),"NP", IF(COUNTIF(map_lu2,$E48),"M", IF(COUNTIF(imppat_lu2,$E48),"I", IF(COUNTIF(duke_lu2,$E48),"D", IF(COUNTIF(nap_lu2,$E48),"NA", IF(COUNTIF(var_lu2,$E48),"V",""))))))))</f>
        <v/>
      </c>
      <c r="BP48" s="14" t="str">
        <f aca="false">IF(COUNTIF(out_lu2,E48),"X","")</f>
        <v>X</v>
      </c>
      <c r="BQ48" s="12" t="str">
        <f aca="false">IF(COUNTIF(knap_rel_lu2,$E48),"K", IF(COUNTIF(npass_rel_lu2,$E48),"NP", IF(COUNTIF(imppat_lu2,$E48),"I", IF(COUNTIF(impaat_rel_lu2,$E48),"I", IF(COUNTIF(duke_rel_lu2,$E48),"D", IF(COUNTIF(nap_rel_lu2,$E48),"NA", IF(COUNTIF(var_rel_lu2,$E48),"V",""))))) ))</f>
        <v/>
      </c>
      <c r="BR48" s="13" t="str">
        <f aca="false">IF(AND(BO48&lt;&gt;"",BP48="x"),"lit-kegg", IF(AND(BQ48&lt;&gt;"",BP48="x"),"rel-kegg", IF(BO48&lt;&gt;"","lit", IF(BQ48&lt;&gt;"","rel", IF(BP48="x","kegg","--")))))</f>
        <v>kegg</v>
      </c>
      <c r="BS48" s="15"/>
      <c r="BT48" s="12" t="str">
        <f aca="false">IF(COUNTIF(usda_myc,$E48),"U", IF(COUNTIF(knap_myc,$E48),"K", IF(COUNTIF(npass_myc,$E48),"NP", IF(COUNTIF(map_myc,$E48),"M", IF(COUNTIF(imppat_myc,$E48),"I", IF(COUNTIF(nap_myc,$E48),"NA", IF(COUNTIF(duke_myc,$E48),"D", IF(COUNTIF(var_myc,$E48),"V",""))))))))</f>
        <v/>
      </c>
      <c r="BU48" s="14" t="str">
        <f aca="false">IF(COUNTIF(out_myc,E48),"X","")</f>
        <v>X</v>
      </c>
      <c r="BV48" s="12" t="str">
        <f aca="false">IF(COUNTIF(npass_rel_myc,$E48),"NP", IF(COUNTIF(imppat_rel_myc,$E48),"I", IF(COUNTIF(nap_rel_myc,$E48),"NA", IF(COUNTIF(var_rel_myc,$E48),"V",""))))</f>
        <v/>
      </c>
      <c r="BW48" s="13" t="str">
        <f aca="false">IF(AND(BT48&lt;&gt;"",BU48="x"),"lit-kegg", IF(AND(BV48&lt;&gt;"",BU48="x"),"rel-kegg", IF(BT48&lt;&gt;"","lit", IF(BV48&lt;&gt;"","rel", IF(BU48="x","kegg","--")))))</f>
        <v>kegg</v>
      </c>
      <c r="BX48" s="15"/>
      <c r="BY48" s="12" t="str">
        <f aca="false">IF(COUNTIF(usda_nar,$E48),"U", IF(COUNTIF(knap_nar,$E48),"K", IF(COUNTIF(npass_nar,$E48),"NP", IF(COUNTIF(imppat_nar,$E48),"I", IF(COUNTIF(duke_nar,$E48),"D", IF(COUNTIF(nap_nar,$E48),"NA", IF(COUNTIF(var_nar,$E48),"V", "")))))))</f>
        <v/>
      </c>
      <c r="BZ48" s="14" t="str">
        <f aca="false">IF(COUNTIF(out_nar,E48),"X","")</f>
        <v>X</v>
      </c>
      <c r="CA48" s="16" t="str">
        <f aca="false">IF(COUNTIF(knap_rel_nar,$E48),"K", IF(COUNTIF(npass_rel_nar,$E48),"NP", IF(COUNTIF(imppat_rel_nar,$E48),"I", IF(COUNTIF(duke_rel_nar,$E48),"D", IF(COUNTIF(nap_rel_nar,$E48),"NA", IF(COUNTIF(var_rel_nar,$E48),"V",""))))))</f>
        <v/>
      </c>
      <c r="CB48" s="13" t="str">
        <f aca="false">IF(AND(BY48&lt;&gt;"",BZ48="x"),"lit-kegg", IF(AND(CA48&lt;&gt;"",BZ48="x"),"rel-kegg", IF(BY48&lt;&gt;"","lit", IF(CA48&lt;&gt;"","rel", IF(BZ48="x","kegg","--")))))</f>
        <v>kegg</v>
      </c>
      <c r="CC48" s="15"/>
      <c r="CD48" s="17" t="str">
        <f aca="false">IF(COUNTIF(usda_que,$E48),"U", IF(COUNTIF(knap_que,$E48),"K", IF(COUNTIF(npass_que,$E48),"NP", IF(COUNTIF(map_que,$E48),"M", IF(COUNTIF(imppat_que,$E48),"I", IF(COUNTIF(duke_que,$E48),"D", IF(COUNTIF(nap_que,$E48),"NA", IF(COUNTIF(var_que,$E48),"V",""))))) )))</f>
        <v/>
      </c>
      <c r="CE48" s="14" t="str">
        <f aca="false">IF(COUNTIF(out_que,E48),"X","")</f>
        <v>X</v>
      </c>
      <c r="CF48" s="12" t="str">
        <f aca="false">IF(COUNTIF(knap_rel_que,$E48),"K", IF(COUNTIF(npass_rel_que,$E48),"NP", IF(COUNTIF(imppat_rel_que,$E48),"I", IF(COUNTIF(duke_rel_que,$E48),"D", IF(COUNTIF(nap_rel_que,$E48),"NP", IF(COUNTIF(var_rel_que,$E48),"V",""))))) )</f>
        <v/>
      </c>
      <c r="CG48" s="13" t="str">
        <f aca="false">IF(AND(CD48&lt;&gt;"",CE48="x"),"lit-kegg", IF(AND(CF48&lt;&gt;"",CE48="x"),"rel-kegg", IF(CD48&lt;&gt;"","lit", IF(CF48&lt;&gt;"","rel", IF(CE48="x","kegg","--")))))</f>
        <v>kegg</v>
      </c>
      <c r="CH48" s="15"/>
      <c r="CI48" s="18"/>
      <c r="CJ48" s="20" t="s">
        <v>92</v>
      </c>
      <c r="CK48" s="10"/>
      <c r="CL48" s="10"/>
      <c r="CM48" s="10"/>
      <c r="CN48" s="10"/>
      <c r="CO48" s="10"/>
    </row>
    <row r="49" customFormat="false" ht="15.75" hidden="false" customHeight="true" outlineLevel="0" collapsed="false">
      <c r="A49" s="9" t="n">
        <v>87</v>
      </c>
      <c r="B49" s="10" t="s">
        <v>83</v>
      </c>
      <c r="C49" s="10" t="s">
        <v>162</v>
      </c>
      <c r="D49" s="10" t="s">
        <v>198</v>
      </c>
      <c r="E49" s="11" t="s">
        <v>199</v>
      </c>
      <c r="F49" s="12" t="str">
        <f aca="false">IF(COUNTIF(usda_agi,$E49),"U", IF(COUNTIF(knap_agi,$E49),"K", IF(COUNTIF(npass_agi,$E49),"NP", IF(COUNTIF(map_agi,$E49),"M", IF(COUNTIF(imppat_agi,$E49),"I", IF(COUNTIF(duke_agi,$E49),"D", IF(COUNTIF(nap_agi,$E49),"NA", IF(COUNTIF(var_agi,$E49),"V", ""))))))) )</f>
        <v/>
      </c>
      <c r="G49" s="12" t="str">
        <f aca="false">IF(COUNTIF(out_agi,E49),"X","")</f>
        <v>X</v>
      </c>
      <c r="H49" s="12" t="str">
        <f aca="false">IF(COUNTIF(knap_rel_agi,$E49),"K", IF(COUNTIF(duke_rel_agi,$E49),"D", IF(COUNTIF(nap_rel_agi,$E49),"NA", IF(COUNTIF(var_rel_agi,$E49),"V",""))))</f>
        <v/>
      </c>
      <c r="I49" s="13" t="str">
        <f aca="false">IF(AND(F49&lt;&gt;"",G49="x"),"lit-kegg", IF(AND(H49&lt;&gt;"",G49="x"),"rel-kegg", IF(F49&lt;&gt;"","lit", IF(H49&lt;&gt;"","rel", IF(G49="x","kegg","--")))))</f>
        <v>kegg</v>
      </c>
      <c r="J49" s="12" t="str">
        <f aca="false">IF(COUNTIF(npass_bun,$E49),"NP", IF(COUNTIF(nap_bun,$E49),"NA", IF(COUNTIF(var_bun,$E49),"V","")))</f>
        <v/>
      </c>
      <c r="K49" s="14" t="str">
        <f aca="false">IF(COUNTIF(out_bun,E49),"X","")</f>
        <v>X</v>
      </c>
      <c r="L49" s="12" t="str">
        <f aca="false">IF(COUNTIF(nap_rel_bun,$E49),"NA", IF(COUNTIF(var_rel_bun,$E49),"V",""))</f>
        <v/>
      </c>
      <c r="M49" s="13" t="str">
        <f aca="false">IF(AND(J49&lt;&gt;"",K49="x"),"lit-kegg", IF(AND(L49&lt;&gt;"",K49="x"),"rel-kegg", IF(J49&lt;&gt;"","lit", IF(L49&lt;&gt;"","rel", IF(K49="x","kegg","--")))))</f>
        <v>kegg</v>
      </c>
      <c r="N49" s="12" t="str">
        <f aca="false">IF(COUNTIF(usda_kxn,$E49),"U", IF(COUNTIF(knap_kxn,$E49),"K", IF(COUNTIF(npass_kxn,$E49),"NP", IF(COUNTIF(map_kxn,$E49),"M", IF(COUNTIF(duke_kxn,$E49),"D", IF(COUNTIF(nap_kxn,$E49),"NA", IF(COUNTIF(var_kxn,$E49),"V","")))))))</f>
        <v/>
      </c>
      <c r="O49" s="14" t="str">
        <f aca="false">IF(COUNTIF(out_kxn,E49),"X","")</f>
        <v>X</v>
      </c>
      <c r="P49" s="12" t="str">
        <f aca="false">IF(COUNTIF(knap_rel_kxn,$E49),"K", IF(COUNTIF(npass_rel_kxn,$E49),"NP", IF(COUNTIF(duke_rel_kxn,$E49),"D", IF(COUNTIF(nap_rel_kxn,$E49),"NA", IF(COUNTIF(var_rel_kxn,$E49),"V","")))))</f>
        <v/>
      </c>
      <c r="Q49" s="13" t="str">
        <f aca="false">IF(AND(N49&lt;&gt;"",O49="x"),"lit-kegg", IF(AND(P49&lt;&gt;"",O49="x"),"rel-kegg", IF(N49&lt;&gt;"","lit", IF(P49&lt;&gt;"","rel", IF(O49="x","kegg","--")))))</f>
        <v>kegg</v>
      </c>
      <c r="R49" s="12" t="str">
        <f aca="false">IF(COUNTIF(usda_hwb,$E49),"U", IF(COUNTIF(knap_hwb,$E49),"K", IF(COUNTIF(npass_hwb,$E49),"NP", IF(COUNTIF(map_hwb,$E49),"M", IF(COUNTIF(imppat_hwb,$E49),"I", IF(COUNTIF(duke_hwb,$E49),"D", IF(COUNTIF(nap_hwb,$E49),"NA", IF(COUNTIF(var_hwb,$E49),"V",""))))) )))</f>
        <v/>
      </c>
      <c r="S49" s="14" t="str">
        <f aca="false">IF(COUNTIF(out_hwb,E49),"X","")</f>
        <v>X</v>
      </c>
      <c r="T49" s="14" t="str">
        <f aca="false">IF(COUNTIF(knap_rel_hwb,$E49),"K", IF(COUNTIF(npass_rel_hwb,$E49),"NP", IF(COUNTIF(map_rel_hwb,$E49),"M", IF(COUNTIF(imppat_rel_hwb,$E49),"I", IF(COUNTIF(duke_rel_hwb,$E49),"D", IF(COUNTIF(nap_rel_hwb,$E49),"NA", IF(COUNTIF(var_rel_hwb,$E49),"V",""))))) ))</f>
        <v>K</v>
      </c>
      <c r="U49" s="13" t="str">
        <f aca="false">IF(AND(R49&lt;&gt;"",S49="x"),"lit-kegg", IF(AND(T49&lt;&gt;"",S49="x"),"rel-kegg", IF(R49&lt;&gt;"","lit", IF(T49&lt;&gt;"","rel", IF(S49="x","kegg","--")))))</f>
        <v>rel-kegg</v>
      </c>
      <c r="V49" s="12" t="str">
        <f aca="false">IF(COUNTIF(usda_ec,$E49),"U", IF(COUNTIF(knap_ec,$E49),"K", IF(COUNTIF(npass_ec,$E49),"NP", IF(COUNTIF(map_ec,$E49),"M", IF(COUNTIF(imppat_ec,$E49),"I", IF(COUNTIF(duke_ec,$E49),"D", IF(COUNTIF(nap_ec,$E49),"NA", IF(COUNTIF(var_ec,$E49),"V",""))))))))</f>
        <v/>
      </c>
      <c r="W49" s="14" t="str">
        <f aca="false">IF(COUNTIF(out_ec,E49),"X","")</f>
        <v/>
      </c>
      <c r="X49" s="14" t="str">
        <f aca="false">IF(COUNTIF(usda_rel_ec,$E49),"U", IF(COUNTIF(knap_rel_ec,$E49),"K", IF(COUNTIF(npass_rel_ec,$E49),"NP", IF(COUNTIF(map_rel_ec,$E49),"M", IF(COUNTIF(imppat_rel_ec,$E49),"I", IF(COUNTIF(nap_rel_ec,$E49),"NA", IF(COUNTIF(var_rel_ec,$E49),"V","")))))))</f>
        <v/>
      </c>
      <c r="Y49" s="13" t="str">
        <f aca="false">IF(AND(V49&lt;&gt;"",W49="x"),"lit-kegg", IF(AND(X49&lt;&gt;"",W49="x"),"rel-kegg", IF(V49&lt;&gt;"","lit", IF(X49&lt;&gt;"","rel", IF(W49="x","kegg","--")))))</f>
        <v>--</v>
      </c>
      <c r="Z49" s="12" t="str">
        <f aca="false">IF(COUNTIF(usda_ecg,$E49),"U", IF(COUNTIF(npass_ecg,$E49),"NP", IF(COUNTIF(map_ecg,$E49),"M", IF(COUNTIF(imppat_ecg,$E49),"I", IF(COUNTIF(duke_ecg,$E49),"D", IF(COUNTIF(var_ecg,$E49),"V",""))))))</f>
        <v/>
      </c>
      <c r="AA49" s="12"/>
      <c r="AB49" s="15"/>
      <c r="AC49" s="12" t="str">
        <f aca="false">IF(COUNTIF(usda_egt,$E49),"U", IF(COUNTIF(map_egt,$E49),"M", IF(COUNTIF(duke_egt,$E49),"D", IF(COUNTIF(nap_egt,$E49),"NA", IF(COUNTIF(var_egt,$E49),"V","")))))</f>
        <v/>
      </c>
      <c r="AD49" s="14" t="str">
        <f aca="false">IF(COUNTIF(out_egt,E49),"X","")</f>
        <v/>
      </c>
      <c r="AE49" s="14" t="str">
        <f aca="false">IF(COUNTIF(usda_rel_egt,$E49),"U", IF(COUNTIF(knap_rel_egt,$E49),"K", IF(COUNTIF(npass_rel_egt,$E49),"NP", IF(COUNTIF(map_rel_egt,$E49),"M", IF(COUNTIF(var_rel_egt,$E49),"V","")))) )</f>
        <v/>
      </c>
      <c r="AF49" s="13" t="str">
        <f aca="false">IF(AND(AC49&lt;&gt;"",AD49="x"),"lit-kegg", IF(AND(AE49&lt;&gt;"",AD49="x"),"rel-kegg", IF(AC49&lt;&gt;"","lit", IF(AE49&lt;&gt;"","rel", IF(AD49="x","kegg","--")))))</f>
        <v>--</v>
      </c>
      <c r="AG49" s="15"/>
      <c r="AH49" s="12" t="str">
        <f aca="false">IF(COUNTIF(usda_egcg,$E49),"U", IF(COUNTIF(knap_egcg,$E49),"K", IF(COUNTIF(npass_egcg,$E49),"NP", IF(COUNTIF(map_egcg,$E49),"M", IF(COUNTIF(var_ecg,$E49),"V","")))))</f>
        <v/>
      </c>
      <c r="AI49" s="12"/>
      <c r="AJ49" s="15"/>
      <c r="AK49" s="12" t="str">
        <f aca="false">IF(COUNTIF(npass_erc,$E49),"NP", IF(COUNTIF(nap_erc,$E49),"NA", IF(COUNTIF(var_erc,$E49),"V","")))</f>
        <v/>
      </c>
      <c r="AL49" s="14"/>
      <c r="AM49" s="14" t="str">
        <f aca="false">IF(COUNTIF(nap_rel_erc,$E49),"NA", IF(COUNTIF(var_rel_erc,$E49),"V",""))</f>
        <v/>
      </c>
      <c r="AN49" s="13" t="str">
        <f aca="false">IF(AND(AK49&lt;&gt;"",AL49="x"),"lit-kegg", IF(AND(AM49&lt;&gt;"",AL49="x"),"rel-kegg", IF(AK49&lt;&gt;"","lit", IF(AM49&lt;&gt;"","rel", IF(AL49="x","kegg","--")))))</f>
        <v>--</v>
      </c>
      <c r="AO49" s="15"/>
      <c r="AP49" s="12" t="str">
        <f aca="false">IF(COUNTIF(npass_erd,$E49),"NP", IF(COUNTIF(nap_erd,$E49),"NA", IF(COUNTIF(var_erd,$E49),"V","")))</f>
        <v/>
      </c>
      <c r="AQ49" s="14" t="str">
        <f aca="false">IF(COUNTIF(out_erd,E49),"X","")</f>
        <v>X</v>
      </c>
      <c r="AR49" s="14" t="str">
        <f aca="false">IF(COUNTIF(map_rel_erd,$E49),"M", IF(COUNTIF(nap_rel_erd,$E49),"NA", IF(COUNTIF(var_rel_erd,$E49),"V","")))</f>
        <v/>
      </c>
      <c r="AS49" s="13" t="str">
        <f aca="false">IF(AND(AP49&lt;&gt;"",AQ49="x"),"lit-kegg", IF(AND(AR49&lt;&gt;"",AQ49="x"),"rel-kegg", IF(AP49&lt;&gt;"","lit", IF(AR49&lt;&gt;"","rel", IF(AQ49="x","kegg","--")))))</f>
        <v>kegg</v>
      </c>
      <c r="AT49" s="15"/>
      <c r="AU49" s="12" t="str">
        <f aca="false">IF(COUNTIF(knap_gc,$E49),"K", IF(COUNTIF(npass_gc,$E49),"NP", IF(COUNTIF(imppat_gc,$E49),"I", IF(COUNTIF(duke_gc,$E49),"D", IF(COUNTIF(nap_gc,$E49),"NA", IF(COUNTIF(var_gc,$E49),"V",""))))) )</f>
        <v/>
      </c>
      <c r="AV49" s="14" t="str">
        <f aca="false">IF(COUNTIF(out_gc,E49),"X","")</f>
        <v/>
      </c>
      <c r="AW49" s="14" t="str">
        <f aca="false">IF(COUNTIF(knap_rel_gc,$E49),"K", IF(COUNTIF(nap_rel_gc,$E49),"NA", IF(COUNTIF(var_rel_gc,$E49),"V","")))</f>
        <v/>
      </c>
      <c r="AX49" s="13" t="str">
        <f aca="false">IF(AND(AU49&lt;&gt;"",AV49="x"),"lit-kegg", IF(AND(AW49&lt;&gt;"",AV49="x"),"rel-kegg", IF(AU49&lt;&gt;"","lit", IF(AW49&lt;&gt;"","rel", IF(AV49="x","kegg","--")))))</f>
        <v>--</v>
      </c>
      <c r="AY49" s="15"/>
      <c r="AZ49" s="12" t="str">
        <f aca="false">IF(COUNTIF(knap_gen,$E49),"K", IF(COUNTIF(npass_gen,$E49),"NP", IF(COUNTIF(imppat_gen,$E49),"I", IF(COUNTIF(duke_gen,$E49),"D", IF(COUNTIF(nap_gen,$E49),"NA", IF(COUNTIF(var_gen,$E49),"V",""))))))</f>
        <v/>
      </c>
      <c r="BA49" s="14" t="str">
        <f aca="false">IF(COUNTIF(out_gen,E49),"X","")</f>
        <v/>
      </c>
      <c r="BB49" s="14" t="str">
        <f aca="false">IF(COUNTIF(knap_rel_gen,$E49),"K", IF(COUNTIF(imppat_rel_gen,$E49),"I", IF(COUNTIF(duke_rel_gen,$E49),"D", IF(COUNTIF(nap_rel_gen,$E49),"NA", IF(COUNTIF(var_rel_gen,$E49),"V","")))))</f>
        <v/>
      </c>
      <c r="BC49" s="13" t="str">
        <f aca="false">IF(AND(AZ49&lt;&gt;"",BA49="x"),"lit-kegg", IF(AND(BB49&lt;&gt;"",BA49="x"),"rel-kegg", IF(AZ49&lt;&gt;"","lit", IF(BB49&lt;&gt;"","rel", IF(BA49="x","kegg","--")))))</f>
        <v>--</v>
      </c>
      <c r="BD49" s="15"/>
      <c r="BE49" s="12" t="str">
        <f aca="false">IF(COUNTIF(knap_hcc,$E49),"K", IF(COUNTIF(npass_hcc,$E49),"NP", IF(COUNTIF(duke_hcc,$E49),"D", IF(COUNTIF(var_hcc,$E49),"V", ""))))</f>
        <v>D</v>
      </c>
      <c r="BF49" s="14" t="str">
        <f aca="false">IF(COUNTIF(hcc_out,E49),"X","")</f>
        <v>X</v>
      </c>
      <c r="BG49" s="14" t="str">
        <f aca="false">IF(COUNTIF(var_rel_hcc,$E49),"V","")</f>
        <v/>
      </c>
      <c r="BH49" s="13" t="str">
        <f aca="false">IF(AND(BE49&lt;&gt;"",BF49="x"),"lit-kegg", IF(AND(BG49&lt;&gt;"",BF49="x"),"rel-kegg", IF(BE49&lt;&gt;"","lit", IF(BG49&lt;&gt;"","rel", IF(BF49="x","kegg","--")))))</f>
        <v>lit-kegg</v>
      </c>
      <c r="BI49" s="15"/>
      <c r="BJ49" s="12" t="str">
        <f aca="false">IF(COUNTIF(usda_kmp,$E49),"U", IF(COUNTIF(knap_kmp,$E49),"K", IF(COUNTIF(npass_kmp,$E49),"NP", IF(COUNTIF(map_kmp,$E49),"M", IF(COUNTIF(imppat_kmp,$E49),"I", IF(COUNTIF(duke_kmp,$E49),"D", IF(COUNTIF(nap_kmp,$E49),"NA", IF(COUNTIF(var_kmp,$E49),"V",""))))))))</f>
        <v/>
      </c>
      <c r="BK49" s="14" t="str">
        <f aca="false">IF(COUNTIF(out_kmp,E49),"X","")</f>
        <v>X</v>
      </c>
      <c r="BL49" s="12" t="str">
        <f aca="false">IF(COUNTIF(knap_rel_kmp,$E49),"K", IF(COUNTIF(npass_rel_kmp,$E49),"NP", IF(COUNTIF(imppat_rel_kmp,$E49),"I", IF(COUNTIF(duke_kmp,$E49),"D", IF(COUNTIF(nap_rel_kmp,$E49),"NA", IF(COUNTIF(var_rel_kmp,$E49),"V",""))))))</f>
        <v/>
      </c>
      <c r="BM49" s="13" t="str">
        <f aca="false">IF(AND(BJ49&lt;&gt;"",BK49="x"),"lit-kegg", IF(AND(BL49&lt;&gt;"",BK49="x"),"rel-kegg", IF(BJ49&lt;&gt;"","lit", IF(BL49&lt;&gt;"","rel", IF(BK49="x","kegg","--")))))</f>
        <v>kegg</v>
      </c>
      <c r="BN49" s="15"/>
      <c r="BO49" s="12" t="str">
        <f aca="false">IF(COUNTIF(usda_lu2,$E49),"U", IF(COUNTIF(knap_lu2,$E49),"K", IF(COUNTIF(npass_lu2,$E49),"NP", IF(COUNTIF(map_lu2,$E49),"M", IF(COUNTIF(imppat_lu2,$E49),"I", IF(COUNTIF(duke_lu2,$E49),"D", IF(COUNTIF(nap_lu2,$E49),"NA", IF(COUNTIF(var_lu2,$E49),"V",""))))))))</f>
        <v>D</v>
      </c>
      <c r="BP49" s="14" t="str">
        <f aca="false">IF(COUNTIF(out_lu2,E49),"X","")</f>
        <v>X</v>
      </c>
      <c r="BQ49" s="12" t="str">
        <f aca="false">IF(COUNTIF(knap_rel_lu2,$E49),"K", IF(COUNTIF(npass_rel_lu2,$E49),"NP", IF(COUNTIF(imppat_lu2,$E49),"I", IF(COUNTIF(impaat_rel_lu2,$E49),"I", IF(COUNTIF(duke_rel_lu2,$E49),"D", IF(COUNTIF(nap_rel_lu2,$E49),"NA", IF(COUNTIF(var_rel_lu2,$E49),"V",""))))) ))</f>
        <v/>
      </c>
      <c r="BR49" s="13" t="str">
        <f aca="false">IF(AND(BO49&lt;&gt;"",BP49="x"),"lit-kegg", IF(AND(BQ49&lt;&gt;"",BP49="x"),"rel-kegg", IF(BO49&lt;&gt;"","lit", IF(BQ49&lt;&gt;"","rel", IF(BP49="x","kegg","--")))))</f>
        <v>lit-kegg</v>
      </c>
      <c r="BS49" s="15"/>
      <c r="BT49" s="12" t="str">
        <f aca="false">IF(COUNTIF(usda_myc,$E49),"U", IF(COUNTIF(knap_myc,$E49),"K", IF(COUNTIF(npass_myc,$E49),"NP", IF(COUNTIF(map_myc,$E49),"M", IF(COUNTIF(imppat_myc,$E49),"I", IF(COUNTIF(nap_myc,$E49),"NA", IF(COUNTIF(duke_myc,$E49),"D", IF(COUNTIF(var_myc,$E49),"V",""))))))))</f>
        <v/>
      </c>
      <c r="BU49" s="14" t="str">
        <f aca="false">IF(COUNTIF(out_myc,E49),"X","")</f>
        <v/>
      </c>
      <c r="BV49" s="12" t="str">
        <f aca="false">IF(COUNTIF(npass_rel_myc,$E49),"NP", IF(COUNTIF(imppat_rel_myc,$E49),"I", IF(COUNTIF(nap_rel_myc,$E49),"NA", IF(COUNTIF(var_rel_myc,$E49),"V",""))))</f>
        <v/>
      </c>
      <c r="BW49" s="13" t="str">
        <f aca="false">IF(AND(BT49&lt;&gt;"",BU49="x"),"lit-kegg", IF(AND(BV49&lt;&gt;"",BU49="x"),"rel-kegg", IF(BT49&lt;&gt;"","lit", IF(BV49&lt;&gt;"","rel", IF(BU49="x","kegg","--")))))</f>
        <v>--</v>
      </c>
      <c r="BX49" s="15"/>
      <c r="BY49" s="12" t="str">
        <f aca="false">IF(COUNTIF(usda_nar,$E49),"U", IF(COUNTIF(knap_nar,$E49),"K", IF(COUNTIF(npass_nar,$E49),"NP", IF(COUNTIF(imppat_nar,$E49),"I", IF(COUNTIF(duke_nar,$E49),"D", IF(COUNTIF(nap_nar,$E49),"NA", IF(COUNTIF(var_nar,$E49),"V", "")))))))</f>
        <v/>
      </c>
      <c r="BZ49" s="14" t="str">
        <f aca="false">IF(COUNTIF(out_nar,E49),"X","")</f>
        <v>X</v>
      </c>
      <c r="CA49" s="16" t="str">
        <f aca="false">IF(COUNTIF(knap_rel_nar,$E49),"K", IF(COUNTIF(npass_rel_nar,$E49),"NP", IF(COUNTIF(imppat_rel_nar,$E49),"I", IF(COUNTIF(duke_rel_nar,$E49),"D", IF(COUNTIF(nap_rel_nar,$E49),"NA", IF(COUNTIF(var_rel_nar,$E49),"V",""))))))</f>
        <v/>
      </c>
      <c r="CB49" s="13" t="str">
        <f aca="false">IF(AND(BY49&lt;&gt;"",BZ49="x"),"lit-kegg", IF(AND(CA49&lt;&gt;"",BZ49="x"),"rel-kegg", IF(BY49&lt;&gt;"","lit", IF(CA49&lt;&gt;"","rel", IF(BZ49="x","kegg","--")))))</f>
        <v>kegg</v>
      </c>
      <c r="CC49" s="15"/>
      <c r="CD49" s="17" t="str">
        <f aca="false">IF(COUNTIF(usda_que,$E49),"U", IF(COUNTIF(knap_que,$E49),"K", IF(COUNTIF(npass_que,$E49),"NP", IF(COUNTIF(map_que,$E49),"M", IF(COUNTIF(imppat_que,$E49),"I", IF(COUNTIF(duke_que,$E49),"D", IF(COUNTIF(nap_que,$E49),"NA", IF(COUNTIF(var_que,$E49),"V",""))))) )))</f>
        <v>D</v>
      </c>
      <c r="CE49" s="14" t="str">
        <f aca="false">IF(COUNTIF(out_que,E49),"X","")</f>
        <v>X</v>
      </c>
      <c r="CF49" s="12" t="str">
        <f aca="false">IF(COUNTIF(knap_rel_que,$E49),"K", IF(COUNTIF(npass_rel_que,$E49),"NP", IF(COUNTIF(imppat_rel_que,$E49),"I", IF(COUNTIF(duke_rel_que,$E49),"D", IF(COUNTIF(nap_rel_que,$E49),"NP", IF(COUNTIF(var_rel_que,$E49),"V",""))))) )</f>
        <v>K</v>
      </c>
      <c r="CG49" s="13" t="str">
        <f aca="false">IF(AND(CD49&lt;&gt;"",CE49="x"),"lit-kegg", IF(AND(CF49&lt;&gt;"",CE49="x"),"rel-kegg", IF(CD49&lt;&gt;"","lit", IF(CF49&lt;&gt;"","rel", IF(CE49="x","kegg","--")))))</f>
        <v>lit-kegg</v>
      </c>
      <c r="CH49" s="15"/>
      <c r="CI49" s="18"/>
      <c r="CJ49" s="10"/>
      <c r="CK49" s="10"/>
      <c r="CL49" s="10"/>
      <c r="CM49" s="10"/>
      <c r="CN49" s="10"/>
      <c r="CO49" s="10"/>
    </row>
    <row r="50" customFormat="false" ht="15.75" hidden="false" customHeight="true" outlineLevel="0" collapsed="false">
      <c r="A50" s="9" t="n">
        <v>57</v>
      </c>
      <c r="B50" s="10" t="s">
        <v>83</v>
      </c>
      <c r="C50" s="10" t="s">
        <v>200</v>
      </c>
      <c r="D50" s="10" t="s">
        <v>201</v>
      </c>
      <c r="E50" s="11" t="s">
        <v>202</v>
      </c>
      <c r="F50" s="12" t="str">
        <f aca="false">IF(COUNTIF(usda_agi,$E50),"U", IF(COUNTIF(knap_agi,$E50),"K", IF(COUNTIF(npass_agi,$E50),"NP", IF(COUNTIF(map_agi,$E50),"M", IF(COUNTIF(imppat_agi,$E50),"I", IF(COUNTIF(duke_agi,$E50),"D", IF(COUNTIF(nap_agi,$E50),"NA", IF(COUNTIF(var_agi,$E50),"V", ""))))))) )</f>
        <v/>
      </c>
      <c r="G50" s="12" t="str">
        <f aca="false">IF(COUNTIF(out_agi,E50),"X","")</f>
        <v>X</v>
      </c>
      <c r="H50" s="12" t="str">
        <f aca="false">IF(COUNTIF(knap_rel_agi,$E50),"K", IF(COUNTIF(duke_rel_agi,$E50),"D", IF(COUNTIF(nap_rel_agi,$E50),"NA", IF(COUNTIF(var_rel_agi,$E50),"V",""))))</f>
        <v/>
      </c>
      <c r="I50" s="13" t="str">
        <f aca="false">IF(AND(F50&lt;&gt;"",G50="x"),"lit-kegg", IF(AND(H50&lt;&gt;"",G50="x"),"rel-kegg", IF(F50&lt;&gt;"","lit", IF(H50&lt;&gt;"","rel", IF(G50="x","kegg","--")))))</f>
        <v>kegg</v>
      </c>
      <c r="J50" s="12" t="str">
        <f aca="false">IF(COUNTIF(npass_bun,$E50),"NP", IF(COUNTIF(nap_bun,$E50),"NA", IF(COUNTIF(var_bun,$E50),"V","")))</f>
        <v/>
      </c>
      <c r="K50" s="14" t="str">
        <f aca="false">IF(COUNTIF(out_bun,E50),"X","")</f>
        <v>X</v>
      </c>
      <c r="L50" s="12" t="str">
        <f aca="false">IF(COUNTIF(nap_rel_bun,$E50),"NA", IF(COUNTIF(var_rel_bun,$E50),"V",""))</f>
        <v/>
      </c>
      <c r="M50" s="13" t="str">
        <f aca="false">IF(AND(J50&lt;&gt;"",K50="x"),"lit-kegg", IF(AND(L50&lt;&gt;"",K50="x"),"rel-kegg", IF(J50&lt;&gt;"","lit", IF(L50&lt;&gt;"","rel", IF(K50="x","kegg","--")))))</f>
        <v>kegg</v>
      </c>
      <c r="N50" s="12" t="str">
        <f aca="false">IF(COUNTIF(usda_kxn,$E50),"U", IF(COUNTIF(knap_kxn,$E50),"K", IF(COUNTIF(npass_kxn,$E50),"NP", IF(COUNTIF(map_kxn,$E50),"M", IF(COUNTIF(duke_kxn,$E50),"D", IF(COUNTIF(nap_kxn,$E50),"NA", IF(COUNTIF(var_kxn,$E50),"V","")))))))</f>
        <v/>
      </c>
      <c r="O50" s="14" t="str">
        <f aca="false">IF(COUNTIF(out_kxn,E50),"X","")</f>
        <v>X</v>
      </c>
      <c r="P50" s="12" t="str">
        <f aca="false">IF(COUNTIF(knap_rel_kxn,$E50),"K", IF(COUNTIF(npass_rel_kxn,$E50),"NP", IF(COUNTIF(duke_rel_kxn,$E50),"D", IF(COUNTIF(nap_rel_kxn,$E50),"NA", IF(COUNTIF(var_rel_kxn,$E50),"V","")))))</f>
        <v/>
      </c>
      <c r="Q50" s="13" t="str">
        <f aca="false">IF(AND(N50&lt;&gt;"",O50="x"),"lit-kegg", IF(AND(P50&lt;&gt;"",O50="x"),"rel-kegg", IF(N50&lt;&gt;"","lit", IF(P50&lt;&gt;"","rel", IF(O50="x","kegg","--")))))</f>
        <v>kegg</v>
      </c>
      <c r="R50" s="12" t="str">
        <f aca="false">IF(COUNTIF(usda_hwb,$E50),"U", IF(COUNTIF(knap_hwb,$E50),"K", IF(COUNTIF(npass_hwb,$E50),"NP", IF(COUNTIF(map_hwb,$E50),"M", IF(COUNTIF(imppat_hwb,$E50),"I", IF(COUNTIF(duke_hwb,$E50),"D", IF(COUNTIF(nap_hwb,$E50),"NA", IF(COUNTIF(var_hwb,$E50),"V",""))))) )))</f>
        <v/>
      </c>
      <c r="S50" s="14" t="str">
        <f aca="false">IF(COUNTIF(out_hwb,E50),"X","")</f>
        <v>X</v>
      </c>
      <c r="T50" s="14" t="str">
        <f aca="false">IF(COUNTIF(knap_rel_hwb,$E50),"K", IF(COUNTIF(npass_rel_hwb,$E50),"NP", IF(COUNTIF(map_rel_hwb,$E50),"M", IF(COUNTIF(imppat_rel_hwb,$E50),"I", IF(COUNTIF(duke_rel_hwb,$E50),"D", IF(COUNTIF(nap_rel_hwb,$E50),"NA", IF(COUNTIF(var_rel_hwb,$E50),"V",""))))) ))</f>
        <v/>
      </c>
      <c r="U50" s="13" t="str">
        <f aca="false">IF(AND(R50&lt;&gt;"",S50="x"),"lit-kegg", IF(AND(T50&lt;&gt;"",S50="x"),"rel-kegg", IF(R50&lt;&gt;"","lit", IF(T50&lt;&gt;"","rel", IF(S50="x","kegg","--")))))</f>
        <v>kegg</v>
      </c>
      <c r="V50" s="12" t="str">
        <f aca="false">IF(COUNTIF(usda_ec,$E50),"U", IF(COUNTIF(knap_ec,$E50),"K", IF(COUNTIF(npass_ec,$E50),"NP", IF(COUNTIF(map_ec,$E50),"M", IF(COUNTIF(imppat_ec,$E50),"I", IF(COUNTIF(duke_ec,$E50),"D", IF(COUNTIF(nap_ec,$E50),"NA", IF(COUNTIF(var_ec,$E50),"V",""))))))))</f>
        <v/>
      </c>
      <c r="W50" s="14" t="str">
        <f aca="false">IF(COUNTIF(out_ec,E50),"X","")</f>
        <v>X</v>
      </c>
      <c r="X50" s="14" t="str">
        <f aca="false">IF(COUNTIF(usda_rel_ec,$E50),"U", IF(COUNTIF(knap_rel_ec,$E50),"K", IF(COUNTIF(npass_rel_ec,$E50),"NP", IF(COUNTIF(map_rel_ec,$E50),"M", IF(COUNTIF(imppat_rel_ec,$E50),"I", IF(COUNTIF(nap_rel_ec,$E50),"NA", IF(COUNTIF(var_rel_ec,$E50),"V","")))))))</f>
        <v/>
      </c>
      <c r="Y50" s="13" t="str">
        <f aca="false">IF(AND(V50&lt;&gt;"",W50="x"),"lit-kegg", IF(AND(X50&lt;&gt;"",W50="x"),"rel-kegg", IF(V50&lt;&gt;"","lit", IF(X50&lt;&gt;"","rel", IF(W50="x","kegg","--")))))</f>
        <v>kegg</v>
      </c>
      <c r="Z50" s="12" t="str">
        <f aca="false">IF(COUNTIF(usda_ecg,$E50),"U", IF(COUNTIF(npass_ecg,$E50),"NP", IF(COUNTIF(map_ecg,$E50),"M", IF(COUNTIF(imppat_ecg,$E50),"I", IF(COUNTIF(duke_ecg,$E50),"D", IF(COUNTIF(var_ecg,$E50),"V",""))))))</f>
        <v/>
      </c>
      <c r="AA50" s="12"/>
      <c r="AB50" s="15"/>
      <c r="AC50" s="12" t="str">
        <f aca="false">IF(COUNTIF(usda_egt,$E50),"U", IF(COUNTIF(map_egt,$E50),"M", IF(COUNTIF(duke_egt,$E50),"D", IF(COUNTIF(nap_egt,$E50),"NA", IF(COUNTIF(var_egt,$E50),"V","")))))</f>
        <v/>
      </c>
      <c r="AD50" s="14" t="str">
        <f aca="false">IF(COUNTIF(out_egt,E50),"X","")</f>
        <v>X</v>
      </c>
      <c r="AE50" s="14" t="str">
        <f aca="false">IF(COUNTIF(usda_rel_egt,$E50),"U", IF(COUNTIF(knap_rel_egt,$E50),"K", IF(COUNTIF(npass_rel_egt,$E50),"NP", IF(COUNTIF(map_rel_egt,$E50),"M", IF(COUNTIF(var_rel_egt,$E50),"V","")))) )</f>
        <v/>
      </c>
      <c r="AF50" s="13" t="str">
        <f aca="false">IF(AND(AC50&lt;&gt;"",AD50="x"),"lit-kegg", IF(AND(AE50&lt;&gt;"",AD50="x"),"rel-kegg", IF(AC50&lt;&gt;"","lit", IF(AE50&lt;&gt;"","rel", IF(AD50="x","kegg","--")))))</f>
        <v>kegg</v>
      </c>
      <c r="AG50" s="15"/>
      <c r="AH50" s="12" t="str">
        <f aca="false">IF(COUNTIF(usda_egcg,$E50),"U", IF(COUNTIF(knap_egcg,$E50),"K", IF(COUNTIF(npass_egcg,$E50),"NP", IF(COUNTIF(map_egcg,$E50),"M", IF(COUNTIF(var_ecg,$E50),"V","")))))</f>
        <v/>
      </c>
      <c r="AI50" s="12"/>
      <c r="AJ50" s="15"/>
      <c r="AK50" s="12" t="str">
        <f aca="false">IF(COUNTIF(npass_erc,$E50),"NP", IF(COUNTIF(nap_erc,$E50),"NA", IF(COUNTIF(var_erc,$E50),"V","")))</f>
        <v/>
      </c>
      <c r="AL50" s="14"/>
      <c r="AM50" s="14" t="str">
        <f aca="false">IF(COUNTIF(nap_rel_erc,$E50),"NA", IF(COUNTIF(var_rel_erc,$E50),"V",""))</f>
        <v/>
      </c>
      <c r="AN50" s="13" t="str">
        <f aca="false">IF(AND(AK50&lt;&gt;"",AL50="x"),"lit-kegg", IF(AND(AM50&lt;&gt;"",AL50="x"),"rel-kegg", IF(AK50&lt;&gt;"","lit", IF(AM50&lt;&gt;"","rel", IF(AL50="x","kegg","--")))))</f>
        <v>--</v>
      </c>
      <c r="AO50" s="15"/>
      <c r="AP50" s="12" t="str">
        <f aca="false">IF(COUNTIF(npass_erd,$E50),"NP", IF(COUNTIF(nap_erd,$E50),"NA", IF(COUNTIF(var_erd,$E50),"V","")))</f>
        <v/>
      </c>
      <c r="AQ50" s="14" t="str">
        <f aca="false">IF(COUNTIF(out_erd,E50),"X","")</f>
        <v>X</v>
      </c>
      <c r="AR50" s="14" t="str">
        <f aca="false">IF(COUNTIF(map_rel_erd,$E50),"M", IF(COUNTIF(nap_rel_erd,$E50),"NA", IF(COUNTIF(var_rel_erd,$E50),"V","")))</f>
        <v/>
      </c>
      <c r="AS50" s="13" t="str">
        <f aca="false">IF(AND(AP50&lt;&gt;"",AQ50="x"),"lit-kegg", IF(AND(AR50&lt;&gt;"",AQ50="x"),"rel-kegg", IF(AP50&lt;&gt;"","lit", IF(AR50&lt;&gt;"","rel", IF(AQ50="x","kegg","--")))))</f>
        <v>kegg</v>
      </c>
      <c r="AT50" s="15"/>
      <c r="AU50" s="12" t="str">
        <f aca="false">IF(COUNTIF(knap_gc,$E50),"K", IF(COUNTIF(npass_gc,$E50),"NP", IF(COUNTIF(imppat_gc,$E50),"I", IF(COUNTIF(duke_gc,$E50),"D", IF(COUNTIF(nap_gc,$E50),"NA", IF(COUNTIF(var_gc,$E50),"V",""))))) )</f>
        <v/>
      </c>
      <c r="AV50" s="14" t="str">
        <f aca="false">IF(COUNTIF(out_gc,E50),"X","")</f>
        <v>X</v>
      </c>
      <c r="AW50" s="14" t="str">
        <f aca="false">IF(COUNTIF(knap_rel_gc,$E50),"K", IF(COUNTIF(nap_rel_gc,$E50),"NA", IF(COUNTIF(var_rel_gc,$E50),"V","")))</f>
        <v/>
      </c>
      <c r="AX50" s="13" t="str">
        <f aca="false">IF(AND(AU50&lt;&gt;"",AV50="x"),"lit-kegg", IF(AND(AW50&lt;&gt;"",AV50="x"),"rel-kegg", IF(AU50&lt;&gt;"","lit", IF(AW50&lt;&gt;"","rel", IF(AV50="x","kegg","--")))))</f>
        <v>kegg</v>
      </c>
      <c r="AY50" s="15"/>
      <c r="AZ50" s="12" t="str">
        <f aca="false">IF(COUNTIF(knap_gen,$E50),"K", IF(COUNTIF(npass_gen,$E50),"NP", IF(COUNTIF(imppat_gen,$E50),"I", IF(COUNTIF(duke_gen,$E50),"D", IF(COUNTIF(nap_gen,$E50),"NA", IF(COUNTIF(var_gen,$E50),"V",""))))))</f>
        <v/>
      </c>
      <c r="BA50" s="14" t="str">
        <f aca="false">IF(COUNTIF(out_gen,E50),"X","")</f>
        <v/>
      </c>
      <c r="BB50" s="14" t="str">
        <f aca="false">IF(COUNTIF(knap_rel_gen,$E50),"K", IF(COUNTIF(imppat_rel_gen,$E50),"I", IF(COUNTIF(duke_rel_gen,$E50),"D", IF(COUNTIF(nap_rel_gen,$E50),"NA", IF(COUNTIF(var_rel_gen,$E50),"V","")))))</f>
        <v/>
      </c>
      <c r="BC50" s="13" t="str">
        <f aca="false">IF(AND(AZ50&lt;&gt;"",BA50="x"),"lit-kegg", IF(AND(BB50&lt;&gt;"",BA50="x"),"rel-kegg", IF(AZ50&lt;&gt;"","lit", IF(BB50&lt;&gt;"","rel", IF(BA50="x","kegg","--")))))</f>
        <v>--</v>
      </c>
      <c r="BD50" s="15"/>
      <c r="BE50" s="12" t="str">
        <f aca="false">IF(COUNTIF(knap_hcc,$E50),"K", IF(COUNTIF(npass_hcc,$E50),"NP", IF(COUNTIF(duke_hcc,$E50),"D", IF(COUNTIF(var_hcc,$E50),"V", ""))))</f>
        <v/>
      </c>
      <c r="BF50" s="14" t="str">
        <f aca="false">IF(COUNTIF(hcc_out,E50),"X","")</f>
        <v>X</v>
      </c>
      <c r="BG50" s="14" t="str">
        <f aca="false">IF(COUNTIF(var_rel_hcc,$E50),"V","")</f>
        <v/>
      </c>
      <c r="BH50" s="13" t="str">
        <f aca="false">IF(AND(BE50&lt;&gt;"",BF50="x"),"lit-kegg", IF(AND(BG50&lt;&gt;"",BF50="x"),"rel-kegg", IF(BE50&lt;&gt;"","lit", IF(BG50&lt;&gt;"","rel", IF(BF50="x","kegg","--")))))</f>
        <v>kegg</v>
      </c>
      <c r="BI50" s="15"/>
      <c r="BJ50" s="12" t="str">
        <f aca="false">IF(COUNTIF(usda_kmp,$E50),"U", IF(COUNTIF(knap_kmp,$E50),"K", IF(COUNTIF(npass_kmp,$E50),"NP", IF(COUNTIF(map_kmp,$E50),"M", IF(COUNTIF(imppat_kmp,$E50),"I", IF(COUNTIF(duke_kmp,$E50),"D", IF(COUNTIF(nap_kmp,$E50),"NA", IF(COUNTIF(var_kmp,$E50),"V",""))))))))</f>
        <v/>
      </c>
      <c r="BK50" s="14" t="str">
        <f aca="false">IF(COUNTIF(out_kmp,E50),"X","")</f>
        <v>X</v>
      </c>
      <c r="BL50" s="12" t="str">
        <f aca="false">IF(COUNTIF(knap_rel_kmp,$E50),"K", IF(COUNTIF(npass_rel_kmp,$E50),"NP", IF(COUNTIF(imppat_rel_kmp,$E50),"I", IF(COUNTIF(duke_kmp,$E50),"D", IF(COUNTIF(nap_rel_kmp,$E50),"NA", IF(COUNTIF(var_rel_kmp,$E50),"V",""))))))</f>
        <v/>
      </c>
      <c r="BM50" s="13" t="str">
        <f aca="false">IF(AND(BJ50&lt;&gt;"",BK50="x"),"lit-kegg", IF(AND(BL50&lt;&gt;"",BK50="x"),"rel-kegg", IF(BJ50&lt;&gt;"","lit", IF(BL50&lt;&gt;"","rel", IF(BK50="x","kegg","--")))))</f>
        <v>kegg</v>
      </c>
      <c r="BN50" s="15"/>
      <c r="BO50" s="12" t="str">
        <f aca="false">IF(COUNTIF(usda_lu2,$E50),"U", IF(COUNTIF(knap_lu2,$E50),"K", IF(COUNTIF(npass_lu2,$E50),"NP", IF(COUNTIF(map_lu2,$E50),"M", IF(COUNTIF(imppat_lu2,$E50),"I", IF(COUNTIF(duke_lu2,$E50),"D", IF(COUNTIF(nap_lu2,$E50),"NA", IF(COUNTIF(var_lu2,$E50),"V",""))))))))</f>
        <v/>
      </c>
      <c r="BP50" s="14" t="str">
        <f aca="false">IF(COUNTIF(out_lu2,E50),"X","")</f>
        <v>X</v>
      </c>
      <c r="BQ50" s="12" t="str">
        <f aca="false">IF(COUNTIF(knap_rel_lu2,$E50),"K", IF(COUNTIF(npass_rel_lu2,$E50),"NP", IF(COUNTIF(imppat_lu2,$E50),"I", IF(COUNTIF(impaat_rel_lu2,$E50),"I", IF(COUNTIF(duke_rel_lu2,$E50),"D", IF(COUNTIF(nap_rel_lu2,$E50),"NA", IF(COUNTIF(var_rel_lu2,$E50),"V",""))))) ))</f>
        <v/>
      </c>
      <c r="BR50" s="13" t="str">
        <f aca="false">IF(AND(BO50&lt;&gt;"",BP50="x"),"lit-kegg", IF(AND(BQ50&lt;&gt;"",BP50="x"),"rel-kegg", IF(BO50&lt;&gt;"","lit", IF(BQ50&lt;&gt;"","rel", IF(BP50="x","kegg","--")))))</f>
        <v>kegg</v>
      </c>
      <c r="BS50" s="15"/>
      <c r="BT50" s="12" t="str">
        <f aca="false">IF(COUNTIF(usda_myc,$E50),"U", IF(COUNTIF(knap_myc,$E50),"K", IF(COUNTIF(npass_myc,$E50),"NP", IF(COUNTIF(map_myc,$E50),"M", IF(COUNTIF(imppat_myc,$E50),"I", IF(COUNTIF(nap_myc,$E50),"NA", IF(COUNTIF(duke_myc,$E50),"D", IF(COUNTIF(var_myc,$E50),"V",""))))))))</f>
        <v/>
      </c>
      <c r="BU50" s="14" t="str">
        <f aca="false">IF(COUNTIF(out_myc,E50),"X","")</f>
        <v>X</v>
      </c>
      <c r="BV50" s="12" t="str">
        <f aca="false">IF(COUNTIF(npass_rel_myc,$E50),"NP", IF(COUNTIF(imppat_rel_myc,$E50),"I", IF(COUNTIF(nap_rel_myc,$E50),"NA", IF(COUNTIF(var_rel_myc,$E50),"V",""))))</f>
        <v/>
      </c>
      <c r="BW50" s="13" t="str">
        <f aca="false">IF(AND(BT50&lt;&gt;"",BU50="x"),"lit-kegg", IF(AND(BV50&lt;&gt;"",BU50="x"),"rel-kegg", IF(BT50&lt;&gt;"","lit", IF(BV50&lt;&gt;"","rel", IF(BU50="x","kegg","--")))))</f>
        <v>kegg</v>
      </c>
      <c r="BX50" s="15"/>
      <c r="BY50" s="12" t="str">
        <f aca="false">IF(COUNTIF(usda_nar,$E50),"U", IF(COUNTIF(knap_nar,$E50),"K", IF(COUNTIF(npass_nar,$E50),"NP", IF(COUNTIF(imppat_nar,$E50),"I", IF(COUNTIF(duke_nar,$E50),"D", IF(COUNTIF(nap_nar,$E50),"NA", IF(COUNTIF(var_nar,$E50),"V", "")))))))</f>
        <v/>
      </c>
      <c r="BZ50" s="14" t="str">
        <f aca="false">IF(COUNTIF(out_nar,E50),"X","")</f>
        <v>X</v>
      </c>
      <c r="CA50" s="16" t="str">
        <f aca="false">IF(COUNTIF(knap_rel_nar,$E50),"K", IF(COUNTIF(npass_rel_nar,$E50),"NP", IF(COUNTIF(imppat_rel_nar,$E50),"I", IF(COUNTIF(duke_rel_nar,$E50),"D", IF(COUNTIF(nap_rel_nar,$E50),"NA", IF(COUNTIF(var_rel_nar,$E50),"V",""))))))</f>
        <v/>
      </c>
      <c r="CB50" s="13" t="str">
        <f aca="false">IF(AND(BY50&lt;&gt;"",BZ50="x"),"lit-kegg", IF(AND(CA50&lt;&gt;"",BZ50="x"),"rel-kegg", IF(BY50&lt;&gt;"","lit", IF(CA50&lt;&gt;"","rel", IF(BZ50="x","kegg","--")))))</f>
        <v>kegg</v>
      </c>
      <c r="CC50" s="15"/>
      <c r="CD50" s="17" t="str">
        <f aca="false">IF(COUNTIF(usda_que,$E50),"U", IF(COUNTIF(knap_que,$E50),"K", IF(COUNTIF(npass_que,$E50),"NP", IF(COUNTIF(map_que,$E50),"M", IF(COUNTIF(imppat_que,$E50),"I", IF(COUNTIF(duke_que,$E50),"D", IF(COUNTIF(nap_que,$E50),"NA", IF(COUNTIF(var_que,$E50),"V",""))))) )))</f>
        <v/>
      </c>
      <c r="CE50" s="14" t="str">
        <f aca="false">IF(COUNTIF(out_que,E50),"X","")</f>
        <v>X</v>
      </c>
      <c r="CF50" s="12" t="str">
        <f aca="false">IF(COUNTIF(knap_rel_que,$E50),"K", IF(COUNTIF(npass_rel_que,$E50),"NP", IF(COUNTIF(imppat_rel_que,$E50),"I", IF(COUNTIF(duke_rel_que,$E50),"D", IF(COUNTIF(nap_rel_que,$E50),"NP", IF(COUNTIF(var_rel_que,$E50),"V",""))))) )</f>
        <v/>
      </c>
      <c r="CG50" s="13" t="str">
        <f aca="false">IF(AND(CD50&lt;&gt;"",CE50="x"),"lit-kegg", IF(AND(CF50&lt;&gt;"",CE50="x"),"rel-kegg", IF(CD50&lt;&gt;"","lit", IF(CF50&lt;&gt;"","rel", IF(CE50="x","kegg","--")))))</f>
        <v>kegg</v>
      </c>
      <c r="CH50" s="15"/>
      <c r="CI50" s="18"/>
      <c r="CJ50" s="10"/>
      <c r="CK50" s="10"/>
      <c r="CL50" s="10"/>
      <c r="CM50" s="10"/>
      <c r="CN50" s="10"/>
      <c r="CO50" s="10"/>
    </row>
    <row r="51" customFormat="false" ht="15.75" hidden="false" customHeight="true" outlineLevel="0" collapsed="false">
      <c r="A51" s="9" t="n">
        <v>80</v>
      </c>
      <c r="B51" s="10" t="s">
        <v>83</v>
      </c>
      <c r="C51" s="10" t="s">
        <v>203</v>
      </c>
      <c r="D51" s="10" t="s">
        <v>204</v>
      </c>
      <c r="E51" s="11" t="s">
        <v>205</v>
      </c>
      <c r="F51" s="12" t="str">
        <f aca="false">IF(COUNTIF(usda_agi,$E51),"U", IF(COUNTIF(knap_agi,$E51),"K", IF(COUNTIF(npass_agi,$E51),"NP", IF(COUNTIF(map_agi,$E51),"M", IF(COUNTIF(imppat_agi,$E51),"I", IF(COUNTIF(duke_agi,$E51),"D", IF(COUNTIF(nap_agi,$E51),"NA", IF(COUNTIF(var_agi,$E51),"V", ""))))))) )</f>
        <v/>
      </c>
      <c r="G51" s="12" t="str">
        <f aca="false">IF(COUNTIF(out_agi,E51),"X","")</f>
        <v/>
      </c>
      <c r="H51" s="12" t="str">
        <f aca="false">IF(COUNTIF(knap_rel_agi,$E51),"K", IF(COUNTIF(duke_rel_agi,$E51),"D", IF(COUNTIF(nap_rel_agi,$E51),"NA", IF(COUNTIF(var_rel_agi,$E51),"V",""))))</f>
        <v/>
      </c>
      <c r="I51" s="13" t="str">
        <f aca="false">IF(AND(F51&lt;&gt;"",G51="x"),"lit-kegg", IF(AND(H51&lt;&gt;"",G51="x"),"rel-kegg", IF(F51&lt;&gt;"","lit", IF(H51&lt;&gt;"","rel", IF(G51="x","kegg","--")))))</f>
        <v>--</v>
      </c>
      <c r="J51" s="12" t="str">
        <f aca="false">IF(COUNTIF(npass_bun,$E51),"NP", IF(COUNTIF(nap_bun,$E51),"NA", IF(COUNTIF(var_bun,$E51),"V","")))</f>
        <v/>
      </c>
      <c r="K51" s="14" t="str">
        <f aca="false">IF(COUNTIF(out_bun,E51),"X","")</f>
        <v>X</v>
      </c>
      <c r="L51" s="12" t="str">
        <f aca="false">IF(COUNTIF(nap_rel_bun,$E51),"NA", IF(COUNTIF(var_rel_bun,$E51),"V",""))</f>
        <v/>
      </c>
      <c r="M51" s="13" t="str">
        <f aca="false">IF(AND(J51&lt;&gt;"",K51="x"),"lit-kegg", IF(AND(L51&lt;&gt;"",K51="x"),"rel-kegg", IF(J51&lt;&gt;"","lit", IF(L51&lt;&gt;"","rel", IF(K51="x","kegg","--")))))</f>
        <v>kegg</v>
      </c>
      <c r="N51" s="12" t="str">
        <f aca="false">IF(COUNTIF(usda_kxn,$E51),"U", IF(COUNTIF(knap_kxn,$E51),"K", IF(COUNTIF(npass_kxn,$E51),"NP", IF(COUNTIF(map_kxn,$E51),"M", IF(COUNTIF(duke_kxn,$E51),"D", IF(COUNTIF(nap_kxn,$E51),"NA", IF(COUNTIF(var_kxn,$E51),"V","")))))))</f>
        <v/>
      </c>
      <c r="O51" s="14" t="str">
        <f aca="false">IF(COUNTIF(out_kxn,E51),"X","")</f>
        <v/>
      </c>
      <c r="P51" s="12" t="str">
        <f aca="false">IF(COUNTIF(knap_rel_kxn,$E51),"K", IF(COUNTIF(npass_rel_kxn,$E51),"NP", IF(COUNTIF(duke_rel_kxn,$E51),"D", IF(COUNTIF(nap_rel_kxn,$E51),"NA", IF(COUNTIF(var_rel_kxn,$E51),"V","")))))</f>
        <v/>
      </c>
      <c r="Q51" s="13" t="str">
        <f aca="false">IF(AND(N51&lt;&gt;"",O51="x"),"lit-kegg", IF(AND(P51&lt;&gt;"",O51="x"),"rel-kegg", IF(N51&lt;&gt;"","lit", IF(P51&lt;&gt;"","rel", IF(O51="x","kegg","--")))))</f>
        <v>--</v>
      </c>
      <c r="R51" s="12" t="str">
        <f aca="false">IF(COUNTIF(usda_hwb,$E51),"U", IF(COUNTIF(knap_hwb,$E51),"K", IF(COUNTIF(npass_hwb,$E51),"NP", IF(COUNTIF(map_hwb,$E51),"M", IF(COUNTIF(imppat_hwb,$E51),"I", IF(COUNTIF(duke_hwb,$E51),"D", IF(COUNTIF(nap_hwb,$E51),"NA", IF(COUNTIF(var_hwb,$E51),"V",""))))) )))</f>
        <v>NA</v>
      </c>
      <c r="S51" s="14" t="str">
        <f aca="false">IF(COUNTIF(out_hwb,E51),"X","")</f>
        <v>X</v>
      </c>
      <c r="T51" s="14" t="str">
        <f aca="false">IF(COUNTIF(knap_rel_hwb,$E51),"K", IF(COUNTIF(npass_rel_hwb,$E51),"NP", IF(COUNTIF(map_rel_hwb,$E51),"M", IF(COUNTIF(imppat_rel_hwb,$E51),"I", IF(COUNTIF(duke_rel_hwb,$E51),"D", IF(COUNTIF(nap_rel_hwb,$E51),"NA", IF(COUNTIF(var_rel_hwb,$E51),"V",""))))) ))</f>
        <v>K</v>
      </c>
      <c r="U51" s="13" t="str">
        <f aca="false">IF(AND(R51&lt;&gt;"",S51="x"),"lit-kegg", IF(AND(T51&lt;&gt;"",S51="x"),"rel-kegg", IF(R51&lt;&gt;"","lit", IF(T51&lt;&gt;"","rel", IF(S51="x","kegg","--")))))</f>
        <v>lit-kegg</v>
      </c>
      <c r="V51" s="12" t="str">
        <f aca="false">IF(COUNTIF(usda_ec,$E51),"U", IF(COUNTIF(knap_ec,$E51),"K", IF(COUNTIF(npass_ec,$E51),"NP", IF(COUNTIF(map_ec,$E51),"M", IF(COUNTIF(imppat_ec,$E51),"I", IF(COUNTIF(duke_ec,$E51),"D", IF(COUNTIF(nap_ec,$E51),"NA", IF(COUNTIF(var_ec,$E51),"V",""))))))))</f>
        <v/>
      </c>
      <c r="W51" s="14" t="str">
        <f aca="false">IF(COUNTIF(out_ec,E51),"X","")</f>
        <v/>
      </c>
      <c r="X51" s="14" t="str">
        <f aca="false">IF(COUNTIF(usda_rel_ec,$E51),"U", IF(COUNTIF(knap_rel_ec,$E51),"K", IF(COUNTIF(npass_rel_ec,$E51),"NP", IF(COUNTIF(map_rel_ec,$E51),"M", IF(COUNTIF(imppat_rel_ec,$E51),"I", IF(COUNTIF(nap_rel_ec,$E51),"NA", IF(COUNTIF(var_rel_ec,$E51),"V","")))))))</f>
        <v/>
      </c>
      <c r="Y51" s="13" t="str">
        <f aca="false">IF(AND(V51&lt;&gt;"",W51="x"),"lit-kegg", IF(AND(X51&lt;&gt;"",W51="x"),"rel-kegg", IF(V51&lt;&gt;"","lit", IF(X51&lt;&gt;"","rel", IF(W51="x","kegg","--")))))</f>
        <v>--</v>
      </c>
      <c r="Z51" s="12" t="str">
        <f aca="false">IF(COUNTIF(usda_ecg,$E51),"U", IF(COUNTIF(npass_ecg,$E51),"NP", IF(COUNTIF(map_ecg,$E51),"M", IF(COUNTIF(imppat_ecg,$E51),"I", IF(COUNTIF(duke_ecg,$E51),"D", IF(COUNTIF(var_ecg,$E51),"V",""))))))</f>
        <v/>
      </c>
      <c r="AA51" s="12"/>
      <c r="AB51" s="15"/>
      <c r="AC51" s="12" t="str">
        <f aca="false">IF(COUNTIF(usda_egt,$E51),"U", IF(COUNTIF(map_egt,$E51),"M", IF(COUNTIF(duke_egt,$E51),"D", IF(COUNTIF(nap_egt,$E51),"NA", IF(COUNTIF(var_egt,$E51),"V","")))))</f>
        <v/>
      </c>
      <c r="AD51" s="14" t="str">
        <f aca="false">IF(COUNTIF(out_egt,E51),"X","")</f>
        <v/>
      </c>
      <c r="AE51" s="14" t="str">
        <f aca="false">IF(COUNTIF(usda_rel_egt,$E51),"U", IF(COUNTIF(knap_rel_egt,$E51),"K", IF(COUNTIF(npass_rel_egt,$E51),"NP", IF(COUNTIF(map_rel_egt,$E51),"M", IF(COUNTIF(var_rel_egt,$E51),"V","")))) )</f>
        <v/>
      </c>
      <c r="AF51" s="13" t="str">
        <f aca="false">IF(AND(AC51&lt;&gt;"",AD51="x"),"lit-kegg", IF(AND(AE51&lt;&gt;"",AD51="x"),"rel-kegg", IF(AC51&lt;&gt;"","lit", IF(AE51&lt;&gt;"","rel", IF(AD51="x","kegg","--")))))</f>
        <v>--</v>
      </c>
      <c r="AG51" s="15"/>
      <c r="AH51" s="12" t="str">
        <f aca="false">IF(COUNTIF(usda_egcg,$E51),"U", IF(COUNTIF(knap_egcg,$E51),"K", IF(COUNTIF(npass_egcg,$E51),"NP", IF(COUNTIF(map_egcg,$E51),"M", IF(COUNTIF(var_ecg,$E51),"V","")))))</f>
        <v/>
      </c>
      <c r="AI51" s="12"/>
      <c r="AJ51" s="15"/>
      <c r="AK51" s="12" t="str">
        <f aca="false">IF(COUNTIF(npass_erc,$E51),"NP", IF(COUNTIF(nap_erc,$E51),"NA", IF(COUNTIF(var_erc,$E51),"V","")))</f>
        <v/>
      </c>
      <c r="AL51" s="14"/>
      <c r="AM51" s="14" t="str">
        <f aca="false">IF(COUNTIF(nap_rel_erc,$E51),"NA", IF(COUNTIF(var_rel_erc,$E51),"V",""))</f>
        <v/>
      </c>
      <c r="AN51" s="13" t="str">
        <f aca="false">IF(AND(AK51&lt;&gt;"",AL51="x"),"lit-kegg", IF(AND(AM51&lt;&gt;"",AL51="x"),"rel-kegg", IF(AK51&lt;&gt;"","lit", IF(AM51&lt;&gt;"","rel", IF(AL51="x","kegg","--")))))</f>
        <v>--</v>
      </c>
      <c r="AO51" s="15"/>
      <c r="AP51" s="12" t="str">
        <f aca="false">IF(COUNTIF(npass_erd,$E51),"NP", IF(COUNTIF(nap_erd,$E51),"NA", IF(COUNTIF(var_erd,$E51),"V","")))</f>
        <v/>
      </c>
      <c r="AQ51" s="14" t="str">
        <f aca="false">IF(COUNTIF(out_erd,E51),"X","")</f>
        <v>X</v>
      </c>
      <c r="AR51" s="14" t="str">
        <f aca="false">IF(COUNTIF(map_rel_erd,$E51),"M", IF(COUNTIF(nap_rel_erd,$E51),"NA", IF(COUNTIF(var_rel_erd,$E51),"V","")))</f>
        <v/>
      </c>
      <c r="AS51" s="13" t="str">
        <f aca="false">IF(AND(AP51&lt;&gt;"",AQ51="x"),"lit-kegg", IF(AND(AR51&lt;&gt;"",AQ51="x"),"rel-kegg", IF(AP51&lt;&gt;"","lit", IF(AR51&lt;&gt;"","rel", IF(AQ51="x","kegg","--")))))</f>
        <v>kegg</v>
      </c>
      <c r="AT51" s="15"/>
      <c r="AU51" s="12" t="str">
        <f aca="false">IF(COUNTIF(knap_gc,$E51),"K", IF(COUNTIF(npass_gc,$E51),"NP", IF(COUNTIF(imppat_gc,$E51),"I", IF(COUNTIF(duke_gc,$E51),"D", IF(COUNTIF(nap_gc,$E51),"NA", IF(COUNTIF(var_gc,$E51),"V",""))))) )</f>
        <v/>
      </c>
      <c r="AV51" s="14" t="str">
        <f aca="false">IF(COUNTIF(out_gc,E51),"X","")</f>
        <v/>
      </c>
      <c r="AW51" s="14" t="str">
        <f aca="false">IF(COUNTIF(knap_rel_gc,$E51),"K", IF(COUNTIF(nap_rel_gc,$E51),"NA", IF(COUNTIF(var_rel_gc,$E51),"V","")))</f>
        <v/>
      </c>
      <c r="AX51" s="13" t="str">
        <f aca="false">IF(AND(AU51&lt;&gt;"",AV51="x"),"lit-kegg", IF(AND(AW51&lt;&gt;"",AV51="x"),"rel-kegg", IF(AU51&lt;&gt;"","lit", IF(AW51&lt;&gt;"","rel", IF(AV51="x","kegg","--")))))</f>
        <v>--</v>
      </c>
      <c r="AY51" s="15"/>
      <c r="AZ51" s="12" t="str">
        <f aca="false">IF(COUNTIF(knap_gen,$E51),"K", IF(COUNTIF(npass_gen,$E51),"NP", IF(COUNTIF(imppat_gen,$E51),"I", IF(COUNTIF(duke_gen,$E51),"D", IF(COUNTIF(nap_gen,$E51),"NA", IF(COUNTIF(var_gen,$E51),"V",""))))))</f>
        <v/>
      </c>
      <c r="BA51" s="14" t="str">
        <f aca="false">IF(COUNTIF(out_gen,E51),"X","")</f>
        <v/>
      </c>
      <c r="BB51" s="14" t="str">
        <f aca="false">IF(COUNTIF(knap_rel_gen,$E51),"K", IF(COUNTIF(imppat_rel_gen,$E51),"I", IF(COUNTIF(duke_rel_gen,$E51),"D", IF(COUNTIF(nap_rel_gen,$E51),"NA", IF(COUNTIF(var_rel_gen,$E51),"V","")))))</f>
        <v/>
      </c>
      <c r="BC51" s="13" t="str">
        <f aca="false">IF(AND(AZ51&lt;&gt;"",BA51="x"),"lit-kegg", IF(AND(BB51&lt;&gt;"",BA51="x"),"rel-kegg", IF(AZ51&lt;&gt;"","lit", IF(BB51&lt;&gt;"","rel", IF(BA51="x","kegg","--")))))</f>
        <v>--</v>
      </c>
      <c r="BD51" s="15"/>
      <c r="BE51" s="12" t="str">
        <f aca="false">IF(COUNTIF(knap_hcc,$E51),"K", IF(COUNTIF(npass_hcc,$E51),"NP", IF(COUNTIF(duke_hcc,$E51),"D", IF(COUNTIF(var_hcc,$E51),"V", ""))))</f>
        <v/>
      </c>
      <c r="BF51" s="14" t="str">
        <f aca="false">IF(COUNTIF(hcc_out,E51),"X","")</f>
        <v>X</v>
      </c>
      <c r="BG51" s="14" t="str">
        <f aca="false">IF(COUNTIF(var_rel_hcc,$E51),"V","")</f>
        <v/>
      </c>
      <c r="BH51" s="13" t="str">
        <f aca="false">IF(AND(BE51&lt;&gt;"",BF51="x"),"lit-kegg", IF(AND(BG51&lt;&gt;"",BF51="x"),"rel-kegg", IF(BE51&lt;&gt;"","lit", IF(BG51&lt;&gt;"","rel", IF(BF51="x","kegg","--")))))</f>
        <v>kegg</v>
      </c>
      <c r="BI51" s="15"/>
      <c r="BJ51" s="12" t="str">
        <f aca="false">IF(COUNTIF(usda_kmp,$E51),"U", IF(COUNTIF(knap_kmp,$E51),"K", IF(COUNTIF(npass_kmp,$E51),"NP", IF(COUNTIF(map_kmp,$E51),"M", IF(COUNTIF(imppat_kmp,$E51),"I", IF(COUNTIF(duke_kmp,$E51),"D", IF(COUNTIF(nap_kmp,$E51),"NA", IF(COUNTIF(var_kmp,$E51),"V",""))))))))</f>
        <v/>
      </c>
      <c r="BK51" s="14" t="str">
        <f aca="false">IF(COUNTIF(out_kmp,E51),"X","")</f>
        <v>X</v>
      </c>
      <c r="BL51" s="12" t="str">
        <f aca="false">IF(COUNTIF(knap_rel_kmp,$E51),"K", IF(COUNTIF(npass_rel_kmp,$E51),"NP", IF(COUNTIF(imppat_rel_kmp,$E51),"I", IF(COUNTIF(duke_kmp,$E51),"D", IF(COUNTIF(nap_rel_kmp,$E51),"NA", IF(COUNTIF(var_rel_kmp,$E51),"V",""))))))</f>
        <v/>
      </c>
      <c r="BM51" s="13" t="str">
        <f aca="false">IF(AND(BJ51&lt;&gt;"",BK51="x"),"lit-kegg", IF(AND(BL51&lt;&gt;"",BK51="x"),"rel-kegg", IF(BJ51&lt;&gt;"","lit", IF(BL51&lt;&gt;"","rel", IF(BK51="x","kegg","--")))))</f>
        <v>kegg</v>
      </c>
      <c r="BN51" s="15"/>
      <c r="BO51" s="12" t="str">
        <f aca="false">IF(COUNTIF(usda_lu2,$E51),"U", IF(COUNTIF(knap_lu2,$E51),"K", IF(COUNTIF(npass_lu2,$E51),"NP", IF(COUNTIF(map_lu2,$E51),"M", IF(COUNTIF(imppat_lu2,$E51),"I", IF(COUNTIF(duke_lu2,$E51),"D", IF(COUNTIF(nap_lu2,$E51),"NA", IF(COUNTIF(var_lu2,$E51),"V",""))))))))</f>
        <v/>
      </c>
      <c r="BP51" s="14" t="str">
        <f aca="false">IF(COUNTIF(out_lu2,E51),"X","")</f>
        <v/>
      </c>
      <c r="BQ51" s="12" t="str">
        <f aca="false">IF(COUNTIF(knap_rel_lu2,$E51),"K", IF(COUNTIF(npass_rel_lu2,$E51),"NP", IF(COUNTIF(imppat_lu2,$E51),"I", IF(COUNTIF(impaat_rel_lu2,$E51),"I", IF(COUNTIF(duke_rel_lu2,$E51),"D", IF(COUNTIF(nap_rel_lu2,$E51),"NA", IF(COUNTIF(var_rel_lu2,$E51),"V",""))))) ))</f>
        <v/>
      </c>
      <c r="BR51" s="13" t="str">
        <f aca="false">IF(AND(BO51&lt;&gt;"",BP51="x"),"lit-kegg", IF(AND(BQ51&lt;&gt;"",BP51="x"),"rel-kegg", IF(BO51&lt;&gt;"","lit", IF(BQ51&lt;&gt;"","rel", IF(BP51="x","kegg","--")))))</f>
        <v>--</v>
      </c>
      <c r="BS51" s="15"/>
      <c r="BT51" s="12" t="str">
        <f aca="false">IF(COUNTIF(usda_myc,$E51),"U", IF(COUNTIF(knap_myc,$E51),"K", IF(COUNTIF(npass_myc,$E51),"NP", IF(COUNTIF(map_myc,$E51),"M", IF(COUNTIF(imppat_myc,$E51),"I", IF(COUNTIF(nap_myc,$E51),"NA", IF(COUNTIF(duke_myc,$E51),"D", IF(COUNTIF(var_myc,$E51),"V",""))))))))</f>
        <v/>
      </c>
      <c r="BU51" s="14" t="str">
        <f aca="false">IF(COUNTIF(out_myc,E51),"X","")</f>
        <v/>
      </c>
      <c r="BV51" s="12" t="str">
        <f aca="false">IF(COUNTIF(npass_rel_myc,$E51),"NP", IF(COUNTIF(imppat_rel_myc,$E51),"I", IF(COUNTIF(nap_rel_myc,$E51),"NA", IF(COUNTIF(var_rel_myc,$E51),"V",""))))</f>
        <v/>
      </c>
      <c r="BW51" s="13" t="str">
        <f aca="false">IF(AND(BT51&lt;&gt;"",BU51="x"),"lit-kegg", IF(AND(BV51&lt;&gt;"",BU51="x"),"rel-kegg", IF(BT51&lt;&gt;"","lit", IF(BV51&lt;&gt;"","rel", IF(BU51="x","kegg","--")))))</f>
        <v>--</v>
      </c>
      <c r="BX51" s="15"/>
      <c r="BY51" s="12" t="str">
        <f aca="false">IF(COUNTIF(usda_nar,$E51),"U", IF(COUNTIF(knap_nar,$E51),"K", IF(COUNTIF(npass_nar,$E51),"NP", IF(COUNTIF(imppat_nar,$E51),"I", IF(COUNTIF(duke_nar,$E51),"D", IF(COUNTIF(nap_nar,$E51),"NA", IF(COUNTIF(var_nar,$E51),"V", "")))))))</f>
        <v/>
      </c>
      <c r="BZ51" s="14" t="str">
        <f aca="false">IF(COUNTIF(out_nar,E51),"X","")</f>
        <v>X</v>
      </c>
      <c r="CA51" s="16" t="str">
        <f aca="false">IF(COUNTIF(knap_rel_nar,$E51),"K", IF(COUNTIF(npass_rel_nar,$E51),"NP", IF(COUNTIF(imppat_rel_nar,$E51),"I", IF(COUNTIF(duke_rel_nar,$E51),"D", IF(COUNTIF(nap_rel_nar,$E51),"NA", IF(COUNTIF(var_rel_nar,$E51),"V",""))))))</f>
        <v/>
      </c>
      <c r="CB51" s="13" t="str">
        <f aca="false">IF(AND(BY51&lt;&gt;"",BZ51="x"),"lit-kegg", IF(AND(CA51&lt;&gt;"",BZ51="x"),"rel-kegg", IF(BY51&lt;&gt;"","lit", IF(CA51&lt;&gt;"","rel", IF(BZ51="x","kegg","--")))))</f>
        <v>kegg</v>
      </c>
      <c r="CC51" s="15"/>
      <c r="CD51" s="17" t="str">
        <f aca="false">IF(COUNTIF(usda_que,$E51),"U", IF(COUNTIF(knap_que,$E51),"K", IF(COUNTIF(npass_que,$E51),"NP", IF(COUNTIF(map_que,$E51),"M", IF(COUNTIF(imppat_que,$E51),"I", IF(COUNTIF(duke_que,$E51),"D", IF(COUNTIF(nap_que,$E51),"NA", IF(COUNTIF(var_que,$E51),"V",""))))) )))</f>
        <v/>
      </c>
      <c r="CE51" s="14" t="str">
        <f aca="false">IF(COUNTIF(out_que,E51),"X","")</f>
        <v>X</v>
      </c>
      <c r="CF51" s="12" t="str">
        <f aca="false">IF(COUNTIF(knap_rel_que,$E51),"K", IF(COUNTIF(npass_rel_que,$E51),"NP", IF(COUNTIF(imppat_rel_que,$E51),"I", IF(COUNTIF(duke_rel_que,$E51),"D", IF(COUNTIF(nap_rel_que,$E51),"NP", IF(COUNTIF(var_rel_que,$E51),"V",""))))) )</f>
        <v>K</v>
      </c>
      <c r="CG51" s="13" t="str">
        <f aca="false">IF(AND(CD51&lt;&gt;"",CE51="x"),"lit-kegg", IF(AND(CF51&lt;&gt;"",CE51="x"),"rel-kegg", IF(CD51&lt;&gt;"","lit", IF(CF51&lt;&gt;"","rel", IF(CE51="x","kegg","--")))))</f>
        <v>rel-kegg</v>
      </c>
      <c r="CH51" s="15"/>
      <c r="CI51" s="18"/>
      <c r="CJ51" s="10"/>
      <c r="CK51" s="10"/>
      <c r="CL51" s="10"/>
      <c r="CM51" s="10"/>
      <c r="CN51" s="10"/>
      <c r="CO51" s="10"/>
    </row>
    <row r="52" customFormat="false" ht="15.75" hidden="false" customHeight="true" outlineLevel="0" collapsed="false">
      <c r="A52" s="9" t="n">
        <v>58</v>
      </c>
      <c r="B52" s="10" t="s">
        <v>83</v>
      </c>
      <c r="C52" s="10" t="s">
        <v>200</v>
      </c>
      <c r="D52" s="10" t="s">
        <v>206</v>
      </c>
      <c r="E52" s="11" t="s">
        <v>207</v>
      </c>
      <c r="F52" s="12" t="str">
        <f aca="false">IF(COUNTIF(usda_agi,$E52),"U", IF(COUNTIF(knap_agi,$E52),"K", IF(COUNTIF(npass_agi,$E52),"NP", IF(COUNTIF(map_agi,$E52),"M", IF(COUNTIF(imppat_agi,$E52),"I", IF(COUNTIF(duke_agi,$E52),"D", IF(COUNTIF(nap_agi,$E52),"NA", IF(COUNTIF(var_agi,$E52),"V", ""))))))) )</f>
        <v>D</v>
      </c>
      <c r="G52" s="12" t="str">
        <f aca="false">IF(COUNTIF(out_agi,E52),"X","")</f>
        <v>X</v>
      </c>
      <c r="H52" s="12" t="str">
        <f aca="false">IF(COUNTIF(knap_rel_agi,$E52),"K", IF(COUNTIF(duke_rel_agi,$E52),"D", IF(COUNTIF(nap_rel_agi,$E52),"NA", IF(COUNTIF(var_rel_agi,$E52),"V",""))))</f>
        <v/>
      </c>
      <c r="I52" s="13" t="str">
        <f aca="false">IF(AND(F52&lt;&gt;"",G52="x"),"lit-kegg", IF(AND(H52&lt;&gt;"",G52="x"),"rel-kegg", IF(F52&lt;&gt;"","lit", IF(H52&lt;&gt;"","rel", IF(G52="x","kegg","--")))))</f>
        <v>lit-kegg</v>
      </c>
      <c r="J52" s="12" t="str">
        <f aca="false">IF(COUNTIF(npass_bun,$E52),"NP", IF(COUNTIF(nap_bun,$E52),"NA", IF(COUNTIF(var_bun,$E52),"V","")))</f>
        <v/>
      </c>
      <c r="K52" s="14" t="str">
        <f aca="false">IF(COUNTIF(out_bun,E52),"X","")</f>
        <v>X</v>
      </c>
      <c r="L52" s="12" t="str">
        <f aca="false">IF(COUNTIF(nap_rel_bun,$E52),"NA", IF(COUNTIF(var_rel_bun,$E52),"V",""))</f>
        <v/>
      </c>
      <c r="M52" s="13" t="str">
        <f aca="false">IF(AND(J52&lt;&gt;"",K52="x"),"lit-kegg", IF(AND(L52&lt;&gt;"",K52="x"),"rel-kegg", IF(J52&lt;&gt;"","lit", IF(L52&lt;&gt;"","rel", IF(K52="x","kegg","--")))))</f>
        <v>kegg</v>
      </c>
      <c r="N52" s="12" t="str">
        <f aca="false">IF(COUNTIF(usda_kxn,$E52),"U", IF(COUNTIF(knap_kxn,$E52),"K", IF(COUNTIF(npass_kxn,$E52),"NP", IF(COUNTIF(map_kxn,$E52),"M", IF(COUNTIF(duke_kxn,$E52),"D", IF(COUNTIF(nap_kxn,$E52),"NA", IF(COUNTIF(var_kxn,$E52),"V","")))))))</f>
        <v>V</v>
      </c>
      <c r="O52" s="14" t="str">
        <f aca="false">IF(COUNTIF(out_kxn,E52),"X","")</f>
        <v>X</v>
      </c>
      <c r="P52" s="12" t="str">
        <f aca="false">IF(COUNTIF(knap_rel_kxn,$E52),"K", IF(COUNTIF(npass_rel_kxn,$E52),"NP", IF(COUNTIF(duke_rel_kxn,$E52),"D", IF(COUNTIF(nap_rel_kxn,$E52),"NA", IF(COUNTIF(var_rel_kxn,$E52),"V","")))))</f>
        <v/>
      </c>
      <c r="Q52" s="13" t="str">
        <f aca="false">IF(AND(N52&lt;&gt;"",O52="x"),"lit-kegg", IF(AND(P52&lt;&gt;"",O52="x"),"rel-kegg", IF(N52&lt;&gt;"","lit", IF(P52&lt;&gt;"","rel", IF(O52="x","kegg","--")))))</f>
        <v>lit-kegg</v>
      </c>
      <c r="R52" s="12" t="str">
        <f aca="false">IF(COUNTIF(usda_hwb,$E52),"U", IF(COUNTIF(knap_hwb,$E52),"K", IF(COUNTIF(npass_hwb,$E52),"NP", IF(COUNTIF(map_hwb,$E52),"M", IF(COUNTIF(imppat_hwb,$E52),"I", IF(COUNTIF(duke_hwb,$E52),"D", IF(COUNTIF(nap_hwb,$E52),"NA", IF(COUNTIF(var_hwb,$E52),"V",""))))) )))</f>
        <v/>
      </c>
      <c r="S52" s="14" t="str">
        <f aca="false">IF(COUNTIF(out_hwb,E52),"X","")</f>
        <v>X</v>
      </c>
      <c r="T52" s="14" t="str">
        <f aca="false">IF(COUNTIF(knap_rel_hwb,$E52),"K", IF(COUNTIF(npass_rel_hwb,$E52),"NP", IF(COUNTIF(map_rel_hwb,$E52),"M", IF(COUNTIF(imppat_rel_hwb,$E52),"I", IF(COUNTIF(duke_rel_hwb,$E52),"D", IF(COUNTIF(nap_rel_hwb,$E52),"NA", IF(COUNTIF(var_rel_hwb,$E52),"V",""))))) ))</f>
        <v/>
      </c>
      <c r="U52" s="13" t="str">
        <f aca="false">IF(AND(R52&lt;&gt;"",S52="x"),"lit-kegg", IF(AND(T52&lt;&gt;"",S52="x"),"rel-kegg", IF(R52&lt;&gt;"","lit", IF(T52&lt;&gt;"","rel", IF(S52="x","kegg","--")))))</f>
        <v>kegg</v>
      </c>
      <c r="V52" s="12" t="str">
        <f aca="false">IF(COUNTIF(usda_ec,$E52),"U", IF(COUNTIF(knap_ec,$E52),"K", IF(COUNTIF(npass_ec,$E52),"NP", IF(COUNTIF(map_ec,$E52),"M", IF(COUNTIF(imppat_ec,$E52),"I", IF(COUNTIF(duke_ec,$E52),"D", IF(COUNTIF(nap_ec,$E52),"NA", IF(COUNTIF(var_ec,$E52),"V",""))))))))</f>
        <v/>
      </c>
      <c r="W52" s="14" t="str">
        <f aca="false">IF(COUNTIF(out_ec,E52),"X","")</f>
        <v>X</v>
      </c>
      <c r="X52" s="14" t="str">
        <f aca="false">IF(COUNTIF(usda_rel_ec,$E52),"U", IF(COUNTIF(knap_rel_ec,$E52),"K", IF(COUNTIF(npass_rel_ec,$E52),"NP", IF(COUNTIF(map_rel_ec,$E52),"M", IF(COUNTIF(imppat_rel_ec,$E52),"I", IF(COUNTIF(nap_rel_ec,$E52),"NA", IF(COUNTIF(var_rel_ec,$E52),"V","")))))))</f>
        <v/>
      </c>
      <c r="Y52" s="13" t="str">
        <f aca="false">IF(AND(V52&lt;&gt;"",W52="x"),"lit-kegg", IF(AND(X52&lt;&gt;"",W52="x"),"rel-kegg", IF(V52&lt;&gt;"","lit", IF(X52&lt;&gt;"","rel", IF(W52="x","kegg","--")))))</f>
        <v>kegg</v>
      </c>
      <c r="Z52" s="12" t="str">
        <f aca="false">IF(COUNTIF(usda_ecg,$E52),"U", IF(COUNTIF(npass_ecg,$E52),"NP", IF(COUNTIF(map_ecg,$E52),"M", IF(COUNTIF(imppat_ecg,$E52),"I", IF(COUNTIF(duke_ecg,$E52),"D", IF(COUNTIF(var_ecg,$E52),"V",""))))))</f>
        <v/>
      </c>
      <c r="AA52" s="12"/>
      <c r="AB52" s="15"/>
      <c r="AC52" s="12" t="str">
        <f aca="false">IF(COUNTIF(usda_egt,$E52),"U", IF(COUNTIF(map_egt,$E52),"M", IF(COUNTIF(duke_egt,$E52),"D", IF(COUNTIF(nap_egt,$E52),"NA", IF(COUNTIF(var_egt,$E52),"V","")))))</f>
        <v/>
      </c>
      <c r="AD52" s="14" t="str">
        <f aca="false">IF(COUNTIF(out_egt,E52),"X","")</f>
        <v>X</v>
      </c>
      <c r="AE52" s="14" t="str">
        <f aca="false">IF(COUNTIF(usda_rel_egt,$E52),"U", IF(COUNTIF(knap_rel_egt,$E52),"K", IF(COUNTIF(npass_rel_egt,$E52),"NP", IF(COUNTIF(map_rel_egt,$E52),"M", IF(COUNTIF(var_rel_egt,$E52),"V","")))) )</f>
        <v/>
      </c>
      <c r="AF52" s="13" t="str">
        <f aca="false">IF(AND(AC52&lt;&gt;"",AD52="x"),"lit-kegg", IF(AND(AE52&lt;&gt;"",AD52="x"),"rel-kegg", IF(AC52&lt;&gt;"","lit", IF(AE52&lt;&gt;"","rel", IF(AD52="x","kegg","--")))))</f>
        <v>kegg</v>
      </c>
      <c r="AG52" s="15"/>
      <c r="AH52" s="12" t="str">
        <f aca="false">IF(COUNTIF(usda_egcg,$E52),"U", IF(COUNTIF(knap_egcg,$E52),"K", IF(COUNTIF(npass_egcg,$E52),"NP", IF(COUNTIF(map_egcg,$E52),"M", IF(COUNTIF(var_ecg,$E52),"V","")))))</f>
        <v/>
      </c>
      <c r="AI52" s="12"/>
      <c r="AJ52" s="15"/>
      <c r="AK52" s="12" t="str">
        <f aca="false">IF(COUNTIF(npass_erc,$E52),"NP", IF(COUNTIF(nap_erc,$E52),"NA", IF(COUNTIF(var_erc,$E52),"V","")))</f>
        <v/>
      </c>
      <c r="AL52" s="14"/>
      <c r="AM52" s="14" t="str">
        <f aca="false">IF(COUNTIF(nap_rel_erc,$E52),"NA", IF(COUNTIF(var_rel_erc,$E52),"V",""))</f>
        <v/>
      </c>
      <c r="AN52" s="13" t="str">
        <f aca="false">IF(AND(AK52&lt;&gt;"",AL52="x"),"lit-kegg", IF(AND(AM52&lt;&gt;"",AL52="x"),"rel-kegg", IF(AK52&lt;&gt;"","lit", IF(AM52&lt;&gt;"","rel", IF(AL52="x","kegg","--")))))</f>
        <v>--</v>
      </c>
      <c r="AO52" s="15"/>
      <c r="AP52" s="12" t="str">
        <f aca="false">IF(COUNTIF(npass_erd,$E52),"NP", IF(COUNTIF(nap_erd,$E52),"NA", IF(COUNTIF(var_erd,$E52),"V","")))</f>
        <v/>
      </c>
      <c r="AQ52" s="14" t="str">
        <f aca="false">IF(COUNTIF(out_erd,E52),"X","")</f>
        <v>X</v>
      </c>
      <c r="AR52" s="14" t="str">
        <f aca="false">IF(COUNTIF(map_rel_erd,$E52),"M", IF(COUNTIF(nap_rel_erd,$E52),"NA", IF(COUNTIF(var_rel_erd,$E52),"V","")))</f>
        <v/>
      </c>
      <c r="AS52" s="13" t="str">
        <f aca="false">IF(AND(AP52&lt;&gt;"",AQ52="x"),"lit-kegg", IF(AND(AR52&lt;&gt;"",AQ52="x"),"rel-kegg", IF(AP52&lt;&gt;"","lit", IF(AR52&lt;&gt;"","rel", IF(AQ52="x","kegg","--")))))</f>
        <v>kegg</v>
      </c>
      <c r="AT52" s="15"/>
      <c r="AU52" s="12" t="str">
        <f aca="false">IF(COUNTIF(knap_gc,$E52),"K", IF(COUNTIF(npass_gc,$E52),"NP", IF(COUNTIF(imppat_gc,$E52),"I", IF(COUNTIF(duke_gc,$E52),"D", IF(COUNTIF(nap_gc,$E52),"NA", IF(COUNTIF(var_gc,$E52),"V",""))))) )</f>
        <v/>
      </c>
      <c r="AV52" s="14" t="str">
        <f aca="false">IF(COUNTIF(out_gc,E52),"X","")</f>
        <v>X</v>
      </c>
      <c r="AW52" s="14" t="str">
        <f aca="false">IF(COUNTIF(knap_rel_gc,$E52),"K", IF(COUNTIF(nap_rel_gc,$E52),"NA", IF(COUNTIF(var_rel_gc,$E52),"V","")))</f>
        <v/>
      </c>
      <c r="AX52" s="13" t="str">
        <f aca="false">IF(AND(AU52&lt;&gt;"",AV52="x"),"lit-kegg", IF(AND(AW52&lt;&gt;"",AV52="x"),"rel-kegg", IF(AU52&lt;&gt;"","lit", IF(AW52&lt;&gt;"","rel", IF(AV52="x","kegg","--")))))</f>
        <v>kegg</v>
      </c>
      <c r="AY52" s="15"/>
      <c r="AZ52" s="12" t="str">
        <f aca="false">IF(COUNTIF(knap_gen,$E52),"K", IF(COUNTIF(npass_gen,$E52),"NP", IF(COUNTIF(imppat_gen,$E52),"I", IF(COUNTIF(duke_gen,$E52),"D", IF(COUNTIF(nap_gen,$E52),"NA", IF(COUNTIF(var_gen,$E52),"V",""))))))</f>
        <v/>
      </c>
      <c r="BA52" s="14" t="str">
        <f aca="false">IF(COUNTIF(out_gen,E52),"X","")</f>
        <v/>
      </c>
      <c r="BB52" s="14" t="str">
        <f aca="false">IF(COUNTIF(knap_rel_gen,$E52),"K", IF(COUNTIF(imppat_rel_gen,$E52),"I", IF(COUNTIF(duke_rel_gen,$E52),"D", IF(COUNTIF(nap_rel_gen,$E52),"NA", IF(COUNTIF(var_rel_gen,$E52),"V","")))))</f>
        <v/>
      </c>
      <c r="BC52" s="13" t="str">
        <f aca="false">IF(AND(AZ52&lt;&gt;"",BA52="x"),"lit-kegg", IF(AND(BB52&lt;&gt;"",BA52="x"),"rel-kegg", IF(AZ52&lt;&gt;"","lit", IF(BB52&lt;&gt;"","rel", IF(BA52="x","kegg","--")))))</f>
        <v>--</v>
      </c>
      <c r="BD52" s="15"/>
      <c r="BE52" s="12" t="str">
        <f aca="false">IF(COUNTIF(knap_hcc,$E52),"K", IF(COUNTIF(npass_hcc,$E52),"NP", IF(COUNTIF(duke_hcc,$E52),"D", IF(COUNTIF(var_hcc,$E52),"V", ""))))</f>
        <v/>
      </c>
      <c r="BF52" s="14" t="str">
        <f aca="false">IF(COUNTIF(hcc_out,E52),"X","")</f>
        <v>X</v>
      </c>
      <c r="BG52" s="14" t="str">
        <f aca="false">IF(COUNTIF(var_rel_hcc,$E52),"V","")</f>
        <v/>
      </c>
      <c r="BH52" s="13" t="str">
        <f aca="false">IF(AND(BE52&lt;&gt;"",BF52="x"),"lit-kegg", IF(AND(BG52&lt;&gt;"",BF52="x"),"rel-kegg", IF(BE52&lt;&gt;"","lit", IF(BG52&lt;&gt;"","rel", IF(BF52="x","kegg","--")))))</f>
        <v>kegg</v>
      </c>
      <c r="BI52" s="15"/>
      <c r="BJ52" s="12" t="str">
        <f aca="false">IF(COUNTIF(usda_kmp,$E52),"U", IF(COUNTIF(knap_kmp,$E52),"K", IF(COUNTIF(npass_kmp,$E52),"NP", IF(COUNTIF(map_kmp,$E52),"M", IF(COUNTIF(imppat_kmp,$E52),"I", IF(COUNTIF(duke_kmp,$E52),"D", IF(COUNTIF(nap_kmp,$E52),"NA", IF(COUNTIF(var_kmp,$E52),"V",""))))))))</f>
        <v/>
      </c>
      <c r="BK52" s="14" t="str">
        <f aca="false">IF(COUNTIF(out_kmp,E52),"X","")</f>
        <v>X</v>
      </c>
      <c r="BL52" s="12" t="str">
        <f aca="false">IF(COUNTIF(knap_rel_kmp,$E52),"K", IF(COUNTIF(npass_rel_kmp,$E52),"NP", IF(COUNTIF(imppat_rel_kmp,$E52),"I", IF(COUNTIF(duke_kmp,$E52),"D", IF(COUNTIF(nap_rel_kmp,$E52),"NA", IF(COUNTIF(var_rel_kmp,$E52),"V",""))))))</f>
        <v/>
      </c>
      <c r="BM52" s="13" t="str">
        <f aca="false">IF(AND(BJ52&lt;&gt;"",BK52="x"),"lit-kegg", IF(AND(BL52&lt;&gt;"",BK52="x"),"rel-kegg", IF(BJ52&lt;&gt;"","lit", IF(BL52&lt;&gt;"","rel", IF(BK52="x","kegg","--")))))</f>
        <v>kegg</v>
      </c>
      <c r="BN52" s="15"/>
      <c r="BO52" s="12" t="str">
        <f aca="false">IF(COUNTIF(usda_lu2,$E52),"U", IF(COUNTIF(knap_lu2,$E52),"K", IF(COUNTIF(npass_lu2,$E52),"NP", IF(COUNTIF(map_lu2,$E52),"M", IF(COUNTIF(imppat_lu2,$E52),"I", IF(COUNTIF(duke_lu2,$E52),"D", IF(COUNTIF(nap_lu2,$E52),"NA", IF(COUNTIF(var_lu2,$E52),"V",""))))))))</f>
        <v/>
      </c>
      <c r="BP52" s="14" t="str">
        <f aca="false">IF(COUNTIF(out_lu2,E52),"X","")</f>
        <v>X</v>
      </c>
      <c r="BQ52" s="12" t="str">
        <f aca="false">IF(COUNTIF(knap_rel_lu2,$E52),"K", IF(COUNTIF(npass_rel_lu2,$E52),"NP", IF(COUNTIF(imppat_lu2,$E52),"I", IF(COUNTIF(impaat_rel_lu2,$E52),"I", IF(COUNTIF(duke_rel_lu2,$E52),"D", IF(COUNTIF(nap_rel_lu2,$E52),"NA", IF(COUNTIF(var_rel_lu2,$E52),"V",""))))) ))</f>
        <v/>
      </c>
      <c r="BR52" s="13" t="str">
        <f aca="false">IF(AND(BO52&lt;&gt;"",BP52="x"),"lit-kegg", IF(AND(BQ52&lt;&gt;"",BP52="x"),"rel-kegg", IF(BO52&lt;&gt;"","lit", IF(BQ52&lt;&gt;"","rel", IF(BP52="x","kegg","--")))))</f>
        <v>kegg</v>
      </c>
      <c r="BS52" s="15"/>
      <c r="BT52" s="12" t="str">
        <f aca="false">IF(COUNTIF(usda_myc,$E52),"U", IF(COUNTIF(knap_myc,$E52),"K", IF(COUNTIF(npass_myc,$E52),"NP", IF(COUNTIF(map_myc,$E52),"M", IF(COUNTIF(imppat_myc,$E52),"I", IF(COUNTIF(nap_myc,$E52),"NA", IF(COUNTIF(duke_myc,$E52),"D", IF(COUNTIF(var_myc,$E52),"V",""))))))))</f>
        <v/>
      </c>
      <c r="BU52" s="14" t="str">
        <f aca="false">IF(COUNTIF(out_myc,E52),"X","")</f>
        <v>X</v>
      </c>
      <c r="BV52" s="12" t="str">
        <f aca="false">IF(COUNTIF(npass_rel_myc,$E52),"NP", IF(COUNTIF(imppat_rel_myc,$E52),"I", IF(COUNTIF(nap_rel_myc,$E52),"NA", IF(COUNTIF(var_rel_myc,$E52),"V",""))))</f>
        <v/>
      </c>
      <c r="BW52" s="13" t="str">
        <f aca="false">IF(AND(BT52&lt;&gt;"",BU52="x"),"lit-kegg", IF(AND(BV52&lt;&gt;"",BU52="x"),"rel-kegg", IF(BT52&lt;&gt;"","lit", IF(BV52&lt;&gt;"","rel", IF(BU52="x","kegg","--")))))</f>
        <v>kegg</v>
      </c>
      <c r="BX52" s="15"/>
      <c r="BY52" s="12" t="str">
        <f aca="false">IF(COUNTIF(usda_nar,$E52),"U", IF(COUNTIF(knap_nar,$E52),"K", IF(COUNTIF(npass_nar,$E52),"NP", IF(COUNTIF(imppat_nar,$E52),"I", IF(COUNTIF(duke_nar,$E52),"D", IF(COUNTIF(nap_nar,$E52),"NA", IF(COUNTIF(var_nar,$E52),"V", "")))))))</f>
        <v/>
      </c>
      <c r="BZ52" s="14" t="str">
        <f aca="false">IF(COUNTIF(out_nar,E52),"X","")</f>
        <v>X</v>
      </c>
      <c r="CA52" s="16" t="str">
        <f aca="false">IF(COUNTIF(knap_rel_nar,$E52),"K", IF(COUNTIF(npass_rel_nar,$E52),"NP", IF(COUNTIF(imppat_rel_nar,$E52),"I", IF(COUNTIF(duke_rel_nar,$E52),"D", IF(COUNTIF(nap_rel_nar,$E52),"NA", IF(COUNTIF(var_rel_nar,$E52),"V",""))))))</f>
        <v/>
      </c>
      <c r="CB52" s="13" t="str">
        <f aca="false">IF(AND(BY52&lt;&gt;"",BZ52="x"),"lit-kegg", IF(AND(CA52&lt;&gt;"",BZ52="x"),"rel-kegg", IF(BY52&lt;&gt;"","lit", IF(CA52&lt;&gt;"","rel", IF(BZ52="x","kegg","--")))))</f>
        <v>kegg</v>
      </c>
      <c r="CC52" s="15"/>
      <c r="CD52" s="17" t="str">
        <f aca="false">IF(COUNTIF(usda_que,$E52),"U", IF(COUNTIF(knap_que,$E52),"K", IF(COUNTIF(npass_que,$E52),"NP", IF(COUNTIF(map_que,$E52),"M", IF(COUNTIF(imppat_que,$E52),"I", IF(COUNTIF(duke_que,$E52),"D", IF(COUNTIF(nap_que,$E52),"NA", IF(COUNTIF(var_que,$E52),"V",""))))) )))</f>
        <v>V</v>
      </c>
      <c r="CE52" s="14" t="str">
        <f aca="false">IF(COUNTIF(out_que,E52),"X","")</f>
        <v>X</v>
      </c>
      <c r="CF52" s="12" t="str">
        <f aca="false">IF(COUNTIF(knap_rel_que,$E52),"K", IF(COUNTIF(npass_rel_que,$E52),"NP", IF(COUNTIF(imppat_rel_que,$E52),"I", IF(COUNTIF(duke_rel_que,$E52),"D", IF(COUNTIF(nap_rel_que,$E52),"NP", IF(COUNTIF(var_rel_que,$E52),"V",""))))) )</f>
        <v/>
      </c>
      <c r="CG52" s="13" t="str">
        <f aca="false">IF(AND(CD52&lt;&gt;"",CE52="x"),"lit-kegg", IF(AND(CF52&lt;&gt;"",CE52="x"),"rel-kegg", IF(CD52&lt;&gt;"","lit", IF(CF52&lt;&gt;"","rel", IF(CE52="x","kegg","--")))))</f>
        <v>lit-kegg</v>
      </c>
      <c r="CH52" s="15"/>
      <c r="CI52" s="18"/>
      <c r="CJ52" s="21" t="s">
        <v>208</v>
      </c>
      <c r="CK52" s="10" t="s">
        <v>143</v>
      </c>
      <c r="CL52" s="10"/>
      <c r="CM52" s="10"/>
      <c r="CN52" s="10"/>
      <c r="CO52" s="10"/>
    </row>
    <row r="53" customFormat="false" ht="15.75" hidden="false" customHeight="true" outlineLevel="0" collapsed="false">
      <c r="A53" s="9" t="n">
        <v>65</v>
      </c>
      <c r="B53" s="10" t="s">
        <v>83</v>
      </c>
      <c r="C53" s="10" t="s">
        <v>209</v>
      </c>
      <c r="D53" s="10" t="s">
        <v>210</v>
      </c>
      <c r="E53" s="11" t="s">
        <v>211</v>
      </c>
      <c r="F53" s="12" t="str">
        <f aca="false">IF(COUNTIF(usda_agi,$E53),"U", IF(COUNTIF(knap_agi,$E53),"K", IF(COUNTIF(npass_agi,$E53),"NP", IF(COUNTIF(map_agi,$E53),"M", IF(COUNTIF(imppat_agi,$E53),"I", IF(COUNTIF(duke_agi,$E53),"D", IF(COUNTIF(nap_agi,$E53),"NA", IF(COUNTIF(var_agi,$E53),"V", ""))))))) )</f>
        <v>M</v>
      </c>
      <c r="G53" s="12" t="str">
        <f aca="false">IF(COUNTIF(out_agi,E53),"X","")</f>
        <v/>
      </c>
      <c r="H53" s="12" t="str">
        <f aca="false">IF(COUNTIF(knap_rel_agi,$E53),"K", IF(COUNTIF(duke_rel_agi,$E53),"D", IF(COUNTIF(nap_rel_agi,$E53),"NA", IF(COUNTIF(var_rel_agi,$E53),"V",""))))</f>
        <v/>
      </c>
      <c r="I53" s="13" t="str">
        <f aca="false">IF(AND(F53&lt;&gt;"",G53="x"),"lit-kegg", IF(AND(H53&lt;&gt;"",G53="x"),"rel-kegg", IF(F53&lt;&gt;"","lit", IF(H53&lt;&gt;"","rel", IF(G53="x","kegg","--")))))</f>
        <v>lit</v>
      </c>
      <c r="J53" s="12" t="str">
        <f aca="false">IF(COUNTIF(npass_bun,$E53),"NP", IF(COUNTIF(nap_bun,$E53),"NA", IF(COUNTIF(var_bun,$E53),"V","")))</f>
        <v/>
      </c>
      <c r="K53" s="14" t="str">
        <f aca="false">IF(COUNTIF(out_bun,E53),"X","")</f>
        <v>X</v>
      </c>
      <c r="L53" s="12" t="str">
        <f aca="false">IF(COUNTIF(nap_rel_bun,$E53),"NA", IF(COUNTIF(var_rel_bun,$E53),"V",""))</f>
        <v/>
      </c>
      <c r="M53" s="13" t="str">
        <f aca="false">IF(AND(J53&lt;&gt;"",K53="x"),"lit-kegg", IF(AND(L53&lt;&gt;"",K53="x"),"rel-kegg", IF(J53&lt;&gt;"","lit", IF(L53&lt;&gt;"","rel", IF(K53="x","kegg","--")))))</f>
        <v>kegg</v>
      </c>
      <c r="N53" s="12" t="str">
        <f aca="false">IF(COUNTIF(usda_kxn,$E53),"U", IF(COUNTIF(knap_kxn,$E53),"K", IF(COUNTIF(npass_kxn,$E53),"NP", IF(COUNTIF(map_kxn,$E53),"M", IF(COUNTIF(duke_kxn,$E53),"D", IF(COUNTIF(nap_kxn,$E53),"NA", IF(COUNTIF(var_kxn,$E53),"V","")))))))</f>
        <v>V</v>
      </c>
      <c r="O53" s="14" t="str">
        <f aca="false">IF(COUNTIF(out_kxn,E53),"X","")</f>
        <v>X</v>
      </c>
      <c r="P53" s="12" t="str">
        <f aca="false">IF(COUNTIF(knap_rel_kxn,$E53),"K", IF(COUNTIF(npass_rel_kxn,$E53),"NP", IF(COUNTIF(duke_rel_kxn,$E53),"D", IF(COUNTIF(nap_rel_kxn,$E53),"NA", IF(COUNTIF(var_rel_kxn,$E53),"V","")))))</f>
        <v/>
      </c>
      <c r="Q53" s="13" t="str">
        <f aca="false">IF(AND(N53&lt;&gt;"",O53="x"),"lit-kegg", IF(AND(P53&lt;&gt;"",O53="x"),"rel-kegg", IF(N53&lt;&gt;"","lit", IF(P53&lt;&gt;"","rel", IF(O53="x","kegg","--")))))</f>
        <v>lit-kegg</v>
      </c>
      <c r="R53" s="12" t="str">
        <f aca="false">IF(COUNTIF(usda_hwb,$E53),"U", IF(COUNTIF(knap_hwb,$E53),"K", IF(COUNTIF(npass_hwb,$E53),"NP", IF(COUNTIF(map_hwb,$E53),"M", IF(COUNTIF(imppat_hwb,$E53),"I", IF(COUNTIF(duke_hwb,$E53),"D", IF(COUNTIF(nap_hwb,$E53),"NA", IF(COUNTIF(var_hwb,$E53),"V",""))))) )))</f>
        <v>U</v>
      </c>
      <c r="S53" s="14" t="str">
        <f aca="false">IF(COUNTIF(out_hwb,E53),"X","")</f>
        <v>X</v>
      </c>
      <c r="T53" s="14" t="str">
        <f aca="false">IF(COUNTIF(knap_rel_hwb,$E53),"K", IF(COUNTIF(npass_rel_hwb,$E53),"NP", IF(COUNTIF(map_rel_hwb,$E53),"M", IF(COUNTIF(imppat_rel_hwb,$E53),"I", IF(COUNTIF(duke_rel_hwb,$E53),"D", IF(COUNTIF(nap_rel_hwb,$E53),"NA", IF(COUNTIF(var_rel_hwb,$E53),"V",""))))) ))</f>
        <v/>
      </c>
      <c r="U53" s="13" t="str">
        <f aca="false">IF(AND(R53&lt;&gt;"",S53="x"),"lit-kegg", IF(AND(T53&lt;&gt;"",S53="x"),"rel-kegg", IF(R53&lt;&gt;"","lit", IF(T53&lt;&gt;"","rel", IF(S53="x","kegg","--")))))</f>
        <v>lit-kegg</v>
      </c>
      <c r="V53" s="12" t="str">
        <f aca="false">IF(COUNTIF(usda_ec,$E53),"U", IF(COUNTIF(knap_ec,$E53),"K", IF(COUNTIF(npass_ec,$E53),"NP", IF(COUNTIF(map_ec,$E53),"M", IF(COUNTIF(imppat_ec,$E53),"I", IF(COUNTIF(duke_ec,$E53),"D", IF(COUNTIF(nap_ec,$E53),"NA", IF(COUNTIF(var_ec,$E53),"V",""))))))))</f>
        <v>V</v>
      </c>
      <c r="W53" s="14" t="str">
        <f aca="false">IF(COUNTIF(out_ec,E53),"X","")</f>
        <v>X</v>
      </c>
      <c r="X53" s="14" t="str">
        <f aca="false">IF(COUNTIF(usda_rel_ec,$E53),"U", IF(COUNTIF(knap_rel_ec,$E53),"K", IF(COUNTIF(npass_rel_ec,$E53),"NP", IF(COUNTIF(map_rel_ec,$E53),"M", IF(COUNTIF(imppat_rel_ec,$E53),"I", IF(COUNTIF(nap_rel_ec,$E53),"NA", IF(COUNTIF(var_rel_ec,$E53),"V","")))))))</f>
        <v/>
      </c>
      <c r="Y53" s="13" t="str">
        <f aca="false">IF(AND(V53&lt;&gt;"",W53="x"),"lit-kegg", IF(AND(X53&lt;&gt;"",W53="x"),"rel-kegg", IF(V53&lt;&gt;"","lit", IF(X53&lt;&gt;"","rel", IF(W53="x","kegg","--")))))</f>
        <v>lit-kegg</v>
      </c>
      <c r="Z53" s="12" t="str">
        <f aca="false">IF(COUNTIF(usda_ecg,$E53),"U", IF(COUNTIF(npass_ecg,$E53),"NP", IF(COUNTIF(map_ecg,$E53),"M", IF(COUNTIF(imppat_ecg,$E53),"I", IF(COUNTIF(duke_ecg,$E53),"D", IF(COUNTIF(var_ecg,$E53),"V",""))))))</f>
        <v/>
      </c>
      <c r="AA53" s="12"/>
      <c r="AB53" s="15"/>
      <c r="AC53" s="12" t="str">
        <f aca="false">IF(COUNTIF(usda_egt,$E53),"U", IF(COUNTIF(map_egt,$E53),"M", IF(COUNTIF(duke_egt,$E53),"D", IF(COUNTIF(nap_egt,$E53),"NA", IF(COUNTIF(var_egt,$E53),"V","")))))</f>
        <v/>
      </c>
      <c r="AD53" s="14" t="str">
        <f aca="false">IF(COUNTIF(out_egt,E53),"X","")</f>
        <v>X</v>
      </c>
      <c r="AE53" s="14" t="str">
        <f aca="false">IF(COUNTIF(usda_rel_egt,$E53),"U", IF(COUNTIF(knap_rel_egt,$E53),"K", IF(COUNTIF(npass_rel_egt,$E53),"NP", IF(COUNTIF(map_rel_egt,$E53),"M", IF(COUNTIF(var_rel_egt,$E53),"V","")))) )</f>
        <v/>
      </c>
      <c r="AF53" s="13" t="str">
        <f aca="false">IF(AND(AC53&lt;&gt;"",AD53="x"),"lit-kegg", IF(AND(AE53&lt;&gt;"",AD53="x"),"rel-kegg", IF(AC53&lt;&gt;"","lit", IF(AE53&lt;&gt;"","rel", IF(AD53="x","kegg","--")))))</f>
        <v>kegg</v>
      </c>
      <c r="AG53" s="15"/>
      <c r="AH53" s="12" t="str">
        <f aca="false">IF(COUNTIF(usda_egcg,$E53),"U", IF(COUNTIF(knap_egcg,$E53),"K", IF(COUNTIF(npass_egcg,$E53),"NP", IF(COUNTIF(map_egcg,$E53),"M", IF(COUNTIF(var_ecg,$E53),"V","")))))</f>
        <v/>
      </c>
      <c r="AI53" s="12"/>
      <c r="AJ53" s="15"/>
      <c r="AK53" s="12" t="str">
        <f aca="false">IF(COUNTIF(npass_erc,$E53),"NP", IF(COUNTIF(nap_erc,$E53),"NA", IF(COUNTIF(var_erc,$E53),"V","")))</f>
        <v/>
      </c>
      <c r="AL53" s="14"/>
      <c r="AM53" s="14" t="str">
        <f aca="false">IF(COUNTIF(nap_rel_erc,$E53),"NA", IF(COUNTIF(var_rel_erc,$E53),"V",""))</f>
        <v/>
      </c>
      <c r="AN53" s="13" t="str">
        <f aca="false">IF(AND(AK53&lt;&gt;"",AL53="x"),"lit-kegg", IF(AND(AM53&lt;&gt;"",AL53="x"),"rel-kegg", IF(AK53&lt;&gt;"","lit", IF(AM53&lt;&gt;"","rel", IF(AL53="x","kegg","--")))))</f>
        <v>--</v>
      </c>
      <c r="AO53" s="15"/>
      <c r="AP53" s="12" t="str">
        <f aca="false">IF(COUNTIF(npass_erd,$E53),"NP", IF(COUNTIF(nap_erd,$E53),"NA", IF(COUNTIF(var_erd,$E53),"V","")))</f>
        <v/>
      </c>
      <c r="AQ53" s="14" t="str">
        <f aca="false">IF(COUNTIF(out_erd,E53),"X","")</f>
        <v>X</v>
      </c>
      <c r="AR53" s="14" t="str">
        <f aca="false">IF(COUNTIF(map_rel_erd,$E53),"M", IF(COUNTIF(nap_rel_erd,$E53),"NA", IF(COUNTIF(var_rel_erd,$E53),"V","")))</f>
        <v/>
      </c>
      <c r="AS53" s="13" t="str">
        <f aca="false">IF(AND(AP53&lt;&gt;"",AQ53="x"),"lit-kegg", IF(AND(AR53&lt;&gt;"",AQ53="x"),"rel-kegg", IF(AP53&lt;&gt;"","lit", IF(AR53&lt;&gt;"","rel", IF(AQ53="x","kegg","--")))))</f>
        <v>kegg</v>
      </c>
      <c r="AT53" s="15"/>
      <c r="AU53" s="12" t="str">
        <f aca="false">IF(COUNTIF(knap_gc,$E53),"K", IF(COUNTIF(npass_gc,$E53),"NP", IF(COUNTIF(imppat_gc,$E53),"I", IF(COUNTIF(duke_gc,$E53),"D", IF(COUNTIF(nap_gc,$E53),"NA", IF(COUNTIF(var_gc,$E53),"V",""))))) )</f>
        <v>I</v>
      </c>
      <c r="AV53" s="14" t="str">
        <f aca="false">IF(COUNTIF(out_gc,E53),"X","")</f>
        <v>X</v>
      </c>
      <c r="AW53" s="14" t="str">
        <f aca="false">IF(COUNTIF(knap_rel_gc,$E53),"K", IF(COUNTIF(nap_rel_gc,$E53),"NA", IF(COUNTIF(var_rel_gc,$E53),"V","")))</f>
        <v/>
      </c>
      <c r="AX53" s="13" t="str">
        <f aca="false">IF(AND(AU53&lt;&gt;"",AV53="x"),"lit-kegg", IF(AND(AW53&lt;&gt;"",AV53="x"),"rel-kegg", IF(AU53&lt;&gt;"","lit", IF(AW53&lt;&gt;"","rel", IF(AV53="x","kegg","--")))))</f>
        <v>lit-kegg</v>
      </c>
      <c r="AY53" s="15"/>
      <c r="AZ53" s="12" t="str">
        <f aca="false">IF(COUNTIF(knap_gen,$E53),"K", IF(COUNTIF(npass_gen,$E53),"NP", IF(COUNTIF(imppat_gen,$E53),"I", IF(COUNTIF(duke_gen,$E53),"D", IF(COUNTIF(nap_gen,$E53),"NA", IF(COUNTIF(var_gen,$E53),"V",""))))))</f>
        <v/>
      </c>
      <c r="BA53" s="14" t="str">
        <f aca="false">IF(COUNTIF(out_gen,E53),"X","")</f>
        <v/>
      </c>
      <c r="BB53" s="14" t="str">
        <f aca="false">IF(COUNTIF(knap_rel_gen,$E53),"K", IF(COUNTIF(imppat_rel_gen,$E53),"I", IF(COUNTIF(duke_rel_gen,$E53),"D", IF(COUNTIF(nap_rel_gen,$E53),"NA", IF(COUNTIF(var_rel_gen,$E53),"V","")))))</f>
        <v/>
      </c>
      <c r="BC53" s="13" t="str">
        <f aca="false">IF(AND(AZ53&lt;&gt;"",BA53="x"),"lit-kegg", IF(AND(BB53&lt;&gt;"",BA53="x"),"rel-kegg", IF(AZ53&lt;&gt;"","lit", IF(BB53&lt;&gt;"","rel", IF(BA53="x","kegg","--")))))</f>
        <v>--</v>
      </c>
      <c r="BD53" s="15"/>
      <c r="BE53" s="12" t="str">
        <f aca="false">IF(COUNTIF(knap_hcc,$E53),"K", IF(COUNTIF(npass_hcc,$E53),"NP", IF(COUNTIF(duke_hcc,$E53),"D", IF(COUNTIF(var_hcc,$E53),"V", ""))))</f>
        <v/>
      </c>
      <c r="BF53" s="14" t="str">
        <f aca="false">IF(COUNTIF(hcc_out,E53),"X","")</f>
        <v>X</v>
      </c>
      <c r="BG53" s="14" t="str">
        <f aca="false">IF(COUNTIF(var_rel_hcc,$E53),"V","")</f>
        <v/>
      </c>
      <c r="BH53" s="13" t="str">
        <f aca="false">IF(AND(BE53&lt;&gt;"",BF53="x"),"lit-kegg", IF(AND(BG53&lt;&gt;"",BF53="x"),"rel-kegg", IF(BE53&lt;&gt;"","lit", IF(BG53&lt;&gt;"","rel", IF(BF53="x","kegg","--")))))</f>
        <v>kegg</v>
      </c>
      <c r="BI53" s="15"/>
      <c r="BJ53" s="12" t="str">
        <f aca="false">IF(COUNTIF(usda_kmp,$E53),"U", IF(COUNTIF(knap_kmp,$E53),"K", IF(COUNTIF(npass_kmp,$E53),"NP", IF(COUNTIF(map_kmp,$E53),"M", IF(COUNTIF(imppat_kmp,$E53),"I", IF(COUNTIF(duke_kmp,$E53),"D", IF(COUNTIF(nap_kmp,$E53),"NA", IF(COUNTIF(var_kmp,$E53),"V",""))))))))</f>
        <v>D</v>
      </c>
      <c r="BK53" s="14" t="str">
        <f aca="false">IF(COUNTIF(out_kmp,E53),"X","")</f>
        <v>X</v>
      </c>
      <c r="BL53" s="12" t="str">
        <f aca="false">IF(COUNTIF(knap_rel_kmp,$E53),"K", IF(COUNTIF(npass_rel_kmp,$E53),"NP", IF(COUNTIF(imppat_rel_kmp,$E53),"I", IF(COUNTIF(duke_kmp,$E53),"D", IF(COUNTIF(nap_rel_kmp,$E53),"NA", IF(COUNTIF(var_rel_kmp,$E53),"V",""))))))</f>
        <v>D</v>
      </c>
      <c r="BM53" s="13" t="str">
        <f aca="false">IF(AND(BJ53&lt;&gt;"",BK53="x"),"lit-kegg", IF(AND(BL53&lt;&gt;"",BK53="x"),"rel-kegg", IF(BJ53&lt;&gt;"","lit", IF(BL53&lt;&gt;"","rel", IF(BK53="x","kegg","--")))))</f>
        <v>lit-kegg</v>
      </c>
      <c r="BN53" s="15"/>
      <c r="BO53" s="12" t="str">
        <f aca="false">IF(COUNTIF(usda_lu2,$E53),"U", IF(COUNTIF(knap_lu2,$E53),"K", IF(COUNTIF(npass_lu2,$E53),"NP", IF(COUNTIF(map_lu2,$E53),"M", IF(COUNTIF(imppat_lu2,$E53),"I", IF(COUNTIF(duke_lu2,$E53),"D", IF(COUNTIF(nap_lu2,$E53),"NA", IF(COUNTIF(var_lu2,$E53),"V",""))))))))</f>
        <v/>
      </c>
      <c r="BP53" s="14" t="str">
        <f aca="false">IF(COUNTIF(out_lu2,E53),"X","")</f>
        <v/>
      </c>
      <c r="BQ53" s="12" t="str">
        <f aca="false">IF(COUNTIF(knap_rel_lu2,$E53),"K", IF(COUNTIF(npass_rel_lu2,$E53),"NP", IF(COUNTIF(imppat_lu2,$E53),"I", IF(COUNTIF(impaat_rel_lu2,$E53),"I", IF(COUNTIF(duke_rel_lu2,$E53),"D", IF(COUNTIF(nap_rel_lu2,$E53),"NA", IF(COUNTIF(var_rel_lu2,$E53),"V",""))))) ))</f>
        <v/>
      </c>
      <c r="BR53" s="13" t="str">
        <f aca="false">IF(AND(BO53&lt;&gt;"",BP53="x"),"lit-kegg", IF(AND(BQ53&lt;&gt;"",BP53="x"),"rel-kegg", IF(BO53&lt;&gt;"","lit", IF(BQ53&lt;&gt;"","rel", IF(BP53="x","kegg","--")))))</f>
        <v>--</v>
      </c>
      <c r="BS53" s="15"/>
      <c r="BT53" s="12" t="str">
        <f aca="false">IF(COUNTIF(usda_myc,$E53),"U", IF(COUNTIF(knap_myc,$E53),"K", IF(COUNTIF(npass_myc,$E53),"NP", IF(COUNTIF(map_myc,$E53),"M", IF(COUNTIF(imppat_myc,$E53),"I", IF(COUNTIF(nap_myc,$E53),"NA", IF(COUNTIF(duke_myc,$E53),"D", IF(COUNTIF(var_myc,$E53),"V",""))))))))</f>
        <v>V</v>
      </c>
      <c r="BU53" s="14" t="str">
        <f aca="false">IF(COUNTIF(out_myc,E53),"X","")</f>
        <v>X</v>
      </c>
      <c r="BV53" s="12" t="str">
        <f aca="false">IF(COUNTIF(npass_rel_myc,$E53),"NP", IF(COUNTIF(imppat_rel_myc,$E53),"I", IF(COUNTIF(nap_rel_myc,$E53),"NA", IF(COUNTIF(var_rel_myc,$E53),"V",""))))</f>
        <v/>
      </c>
      <c r="BW53" s="13" t="str">
        <f aca="false">IF(AND(BT53&lt;&gt;"",BU53="x"),"lit-kegg", IF(AND(BV53&lt;&gt;"",BU53="x"),"rel-kegg", IF(BT53&lt;&gt;"","lit", IF(BV53&lt;&gt;"","rel", IF(BU53="x","kegg","--")))))</f>
        <v>lit-kegg</v>
      </c>
      <c r="BX53" s="15"/>
      <c r="BY53" s="12" t="str">
        <f aca="false">IF(COUNTIF(usda_nar,$E53),"U", IF(COUNTIF(knap_nar,$E53),"K", IF(COUNTIF(npass_nar,$E53),"NP", IF(COUNTIF(imppat_nar,$E53),"I", IF(COUNTIF(duke_nar,$E53),"D", IF(COUNTIF(nap_nar,$E53),"NA", IF(COUNTIF(var_nar,$E53),"V", "")))))))</f>
        <v>V</v>
      </c>
      <c r="BZ53" s="14" t="str">
        <f aca="false">IF(COUNTIF(out_nar,E53),"X","")</f>
        <v>X</v>
      </c>
      <c r="CA53" s="16" t="str">
        <f aca="false">IF(COUNTIF(knap_rel_nar,$E53),"K", IF(COUNTIF(npass_rel_nar,$E53),"NP", IF(COUNTIF(imppat_rel_nar,$E53),"I", IF(COUNTIF(duke_rel_nar,$E53),"D", IF(COUNTIF(nap_rel_nar,$E53),"NA", IF(COUNTIF(var_rel_nar,$E53),"V",""))))))</f>
        <v/>
      </c>
      <c r="CB53" s="13" t="str">
        <f aca="false">IF(AND(BY53&lt;&gt;"",BZ53="x"),"lit-kegg", IF(AND(CA53&lt;&gt;"",BZ53="x"),"rel-kegg", IF(BY53&lt;&gt;"","lit", IF(CA53&lt;&gt;"","rel", IF(BZ53="x","kegg","--")))))</f>
        <v>lit-kegg</v>
      </c>
      <c r="CC53" s="15"/>
      <c r="CD53" s="17" t="str">
        <f aca="false">IF(COUNTIF(usda_que,$E53),"U", IF(COUNTIF(knap_que,$E53),"K", IF(COUNTIF(npass_que,$E53),"NP", IF(COUNTIF(map_que,$E53),"M", IF(COUNTIF(imppat_que,$E53),"I", IF(COUNTIF(duke_que,$E53),"D", IF(COUNTIF(nap_que,$E53),"NA", IF(COUNTIF(var_que,$E53),"V",""))))) )))</f>
        <v>D</v>
      </c>
      <c r="CE53" s="14" t="str">
        <f aca="false">IF(COUNTIF(out_que,E53),"X","")</f>
        <v>X</v>
      </c>
      <c r="CF53" s="12" t="str">
        <f aca="false">IF(COUNTIF(knap_rel_que,$E53),"K", IF(COUNTIF(npass_rel_que,$E53),"NP", IF(COUNTIF(imppat_rel_que,$E53),"I", IF(COUNTIF(duke_rel_que,$E53),"D", IF(COUNTIF(nap_rel_que,$E53),"NP", IF(COUNTIF(var_rel_que,$E53),"V",""))))) )</f>
        <v>D</v>
      </c>
      <c r="CG53" s="13" t="str">
        <f aca="false">IF(AND(CD53&lt;&gt;"",CE53="x"),"lit-kegg", IF(AND(CF53&lt;&gt;"",CE53="x"),"rel-kegg", IF(CD53&lt;&gt;"","lit", IF(CF53&lt;&gt;"","rel", IF(CE53="x","kegg","--")))))</f>
        <v>lit-kegg</v>
      </c>
      <c r="CH53" s="15"/>
      <c r="CI53" s="18" t="s">
        <v>92</v>
      </c>
      <c r="CJ53" s="10"/>
      <c r="CK53" s="10"/>
      <c r="CL53" s="10"/>
      <c r="CM53" s="10"/>
      <c r="CN53" s="10"/>
      <c r="CO53" s="10"/>
    </row>
    <row r="54" customFormat="false" ht="15.75" hidden="false" customHeight="true" outlineLevel="0" collapsed="false">
      <c r="A54" s="9" t="n">
        <v>88</v>
      </c>
      <c r="B54" s="10" t="s">
        <v>83</v>
      </c>
      <c r="C54" s="10" t="s">
        <v>162</v>
      </c>
      <c r="D54" s="10" t="s">
        <v>212</v>
      </c>
      <c r="E54" s="11" t="s">
        <v>213</v>
      </c>
      <c r="F54" s="12" t="str">
        <f aca="false">IF(COUNTIF(usda_agi,$E54),"U", IF(COUNTIF(knap_agi,$E54),"K", IF(COUNTIF(npass_agi,$E54),"NP", IF(COUNTIF(map_agi,$E54),"M", IF(COUNTIF(imppat_agi,$E54),"I", IF(COUNTIF(duke_agi,$E54),"D", IF(COUNTIF(nap_agi,$E54),"NA", IF(COUNTIF(var_agi,$E54),"V", ""))))))) )</f>
        <v/>
      </c>
      <c r="G54" s="12" t="str">
        <f aca="false">IF(COUNTIF(out_agi,E54),"X","")</f>
        <v>X</v>
      </c>
      <c r="H54" s="12" t="str">
        <f aca="false">IF(COUNTIF(knap_rel_agi,$E54),"K", IF(COUNTIF(duke_rel_agi,$E54),"D", IF(COUNTIF(nap_rel_agi,$E54),"NA", IF(COUNTIF(var_rel_agi,$E54),"V",""))))</f>
        <v/>
      </c>
      <c r="I54" s="13" t="str">
        <f aca="false">IF(AND(F54&lt;&gt;"",G54="x"),"lit-kegg", IF(AND(H54&lt;&gt;"",G54="x"),"rel-kegg", IF(F54&lt;&gt;"","lit", IF(H54&lt;&gt;"","rel", IF(G54="x","kegg","--")))))</f>
        <v>kegg</v>
      </c>
      <c r="J54" s="12" t="str">
        <f aca="false">IF(COUNTIF(npass_bun,$E54),"NP", IF(COUNTIF(nap_bun,$E54),"NA", IF(COUNTIF(var_bun,$E54),"V","")))</f>
        <v/>
      </c>
      <c r="K54" s="14" t="str">
        <f aca="false">IF(COUNTIF(out_bun,E54),"X","")</f>
        <v>X</v>
      </c>
      <c r="L54" s="12" t="str">
        <f aca="false">IF(COUNTIF(nap_rel_bun,$E54),"NA", IF(COUNTIF(var_rel_bun,$E54),"V",""))</f>
        <v/>
      </c>
      <c r="M54" s="13" t="str">
        <f aca="false">IF(AND(J54&lt;&gt;"",K54="x"),"lit-kegg", IF(AND(L54&lt;&gt;"",K54="x"),"rel-kegg", IF(J54&lt;&gt;"","lit", IF(L54&lt;&gt;"","rel", IF(K54="x","kegg","--")))))</f>
        <v>kegg</v>
      </c>
      <c r="N54" s="12" t="str">
        <f aca="false">IF(COUNTIF(usda_kxn,$E54),"U", IF(COUNTIF(knap_kxn,$E54),"K", IF(COUNTIF(npass_kxn,$E54),"NP", IF(COUNTIF(map_kxn,$E54),"M", IF(COUNTIF(duke_kxn,$E54),"D", IF(COUNTIF(nap_kxn,$E54),"NA", IF(COUNTIF(var_kxn,$E54),"V","")))))))</f>
        <v/>
      </c>
      <c r="O54" s="14" t="str">
        <f aca="false">IF(COUNTIF(out_kxn,E54),"X","")</f>
        <v/>
      </c>
      <c r="P54" s="12" t="str">
        <f aca="false">IF(COUNTIF(knap_rel_kxn,$E54),"K", IF(COUNTIF(npass_rel_kxn,$E54),"NP", IF(COUNTIF(duke_rel_kxn,$E54),"D", IF(COUNTIF(nap_rel_kxn,$E54),"NA", IF(COUNTIF(var_rel_kxn,$E54),"V","")))))</f>
        <v/>
      </c>
      <c r="Q54" s="13" t="str">
        <f aca="false">IF(AND(N54&lt;&gt;"",O54="x"),"lit-kegg", IF(AND(P54&lt;&gt;"",O54="x"),"rel-kegg", IF(N54&lt;&gt;"","lit", IF(P54&lt;&gt;"","rel", IF(O54="x","kegg","--")))))</f>
        <v>--</v>
      </c>
      <c r="R54" s="12" t="str">
        <f aca="false">IF(COUNTIF(usda_hwb,$E54),"U", IF(COUNTIF(knap_hwb,$E54),"K", IF(COUNTIF(npass_hwb,$E54),"NP", IF(COUNTIF(map_hwb,$E54),"M", IF(COUNTIF(imppat_hwb,$E54),"I", IF(COUNTIF(duke_hwb,$E54),"D", IF(COUNTIF(nap_hwb,$E54),"NA", IF(COUNTIF(var_hwb,$E54),"V",""))))) )))</f>
        <v>I</v>
      </c>
      <c r="S54" s="14" t="str">
        <f aca="false">IF(COUNTIF(out_hwb,E54),"X","")</f>
        <v/>
      </c>
      <c r="T54" s="14" t="str">
        <f aca="false">IF(COUNTIF(knap_rel_hwb,$E54),"K", IF(COUNTIF(npass_rel_hwb,$E54),"NP", IF(COUNTIF(map_rel_hwb,$E54),"M", IF(COUNTIF(imppat_rel_hwb,$E54),"I", IF(COUNTIF(duke_rel_hwb,$E54),"D", IF(COUNTIF(nap_rel_hwb,$E54),"NA", IF(COUNTIF(var_rel_hwb,$E54),"V",""))))) ))</f>
        <v>K</v>
      </c>
      <c r="U54" s="13" t="str">
        <f aca="false">IF(AND(R54&lt;&gt;"",S54="x"),"lit-kegg", IF(AND(T54&lt;&gt;"",S54="x"),"rel-kegg", IF(R54&lt;&gt;"","lit", IF(T54&lt;&gt;"","rel", IF(S54="x","kegg","--")))))</f>
        <v>lit</v>
      </c>
      <c r="V54" s="12" t="str">
        <f aca="false">IF(COUNTIF(usda_ec,$E54),"U", IF(COUNTIF(knap_ec,$E54),"K", IF(COUNTIF(npass_ec,$E54),"NP", IF(COUNTIF(map_ec,$E54),"M", IF(COUNTIF(imppat_ec,$E54),"I", IF(COUNTIF(duke_ec,$E54),"D", IF(COUNTIF(nap_ec,$E54),"NA", IF(COUNTIF(var_ec,$E54),"V",""))))))))</f>
        <v/>
      </c>
      <c r="W54" s="14" t="str">
        <f aca="false">IF(COUNTIF(out_ec,E54),"X","")</f>
        <v/>
      </c>
      <c r="X54" s="14" t="str">
        <f aca="false">IF(COUNTIF(usda_rel_ec,$E54),"U", IF(COUNTIF(knap_rel_ec,$E54),"K", IF(COUNTIF(npass_rel_ec,$E54),"NP", IF(COUNTIF(map_rel_ec,$E54),"M", IF(COUNTIF(imppat_rel_ec,$E54),"I", IF(COUNTIF(nap_rel_ec,$E54),"NA", IF(COUNTIF(var_rel_ec,$E54),"V","")))))))</f>
        <v/>
      </c>
      <c r="Y54" s="13" t="str">
        <f aca="false">IF(AND(V54&lt;&gt;"",W54="x"),"lit-kegg", IF(AND(X54&lt;&gt;"",W54="x"),"rel-kegg", IF(V54&lt;&gt;"","lit", IF(X54&lt;&gt;"","rel", IF(W54="x","kegg","--")))))</f>
        <v>--</v>
      </c>
      <c r="Z54" s="12" t="str">
        <f aca="false">IF(COUNTIF(usda_ecg,$E54),"U", IF(COUNTIF(npass_ecg,$E54),"NP", IF(COUNTIF(map_ecg,$E54),"M", IF(COUNTIF(imppat_ecg,$E54),"I", IF(COUNTIF(duke_ecg,$E54),"D", IF(COUNTIF(var_ecg,$E54),"V",""))))))</f>
        <v/>
      </c>
      <c r="AA54" s="12"/>
      <c r="AB54" s="15"/>
      <c r="AC54" s="12" t="str">
        <f aca="false">IF(COUNTIF(usda_egt,$E54),"U", IF(COUNTIF(map_egt,$E54),"M", IF(COUNTIF(duke_egt,$E54),"D", IF(COUNTIF(nap_egt,$E54),"NA", IF(COUNTIF(var_egt,$E54),"V","")))))</f>
        <v/>
      </c>
      <c r="AD54" s="14" t="str">
        <f aca="false">IF(COUNTIF(out_egt,E54),"X","")</f>
        <v/>
      </c>
      <c r="AE54" s="14" t="str">
        <f aca="false">IF(COUNTIF(usda_rel_egt,$E54),"U", IF(COUNTIF(knap_rel_egt,$E54),"K", IF(COUNTIF(npass_rel_egt,$E54),"NP", IF(COUNTIF(map_rel_egt,$E54),"M", IF(COUNTIF(var_rel_egt,$E54),"V","")))) )</f>
        <v/>
      </c>
      <c r="AF54" s="13" t="str">
        <f aca="false">IF(AND(AC54&lt;&gt;"",AD54="x"),"lit-kegg", IF(AND(AE54&lt;&gt;"",AD54="x"),"rel-kegg", IF(AC54&lt;&gt;"","lit", IF(AE54&lt;&gt;"","rel", IF(AD54="x","kegg","--")))))</f>
        <v>--</v>
      </c>
      <c r="AG54" s="15"/>
      <c r="AH54" s="12" t="str">
        <f aca="false">IF(COUNTIF(usda_egcg,$E54),"U", IF(COUNTIF(knap_egcg,$E54),"K", IF(COUNTIF(npass_egcg,$E54),"NP", IF(COUNTIF(map_egcg,$E54),"M", IF(COUNTIF(var_ecg,$E54),"V","")))))</f>
        <v/>
      </c>
      <c r="AI54" s="12"/>
      <c r="AJ54" s="15"/>
      <c r="AK54" s="12" t="str">
        <f aca="false">IF(COUNTIF(npass_erc,$E54),"NP", IF(COUNTIF(nap_erc,$E54),"NA", IF(COUNTIF(var_erc,$E54),"V","")))</f>
        <v/>
      </c>
      <c r="AL54" s="14"/>
      <c r="AM54" s="14" t="str">
        <f aca="false">IF(COUNTIF(nap_rel_erc,$E54),"NA", IF(COUNTIF(var_rel_erc,$E54),"V",""))</f>
        <v/>
      </c>
      <c r="AN54" s="13" t="str">
        <f aca="false">IF(AND(AK54&lt;&gt;"",AL54="x"),"lit-kegg", IF(AND(AM54&lt;&gt;"",AL54="x"),"rel-kegg", IF(AK54&lt;&gt;"","lit", IF(AM54&lt;&gt;"","rel", IF(AL54="x","kegg","--")))))</f>
        <v>--</v>
      </c>
      <c r="AO54" s="15"/>
      <c r="AP54" s="12" t="str">
        <f aca="false">IF(COUNTIF(npass_erd,$E54),"NP", IF(COUNTIF(nap_erd,$E54),"NA", IF(COUNTIF(var_erd,$E54),"V","")))</f>
        <v/>
      </c>
      <c r="AQ54" s="14" t="str">
        <f aca="false">IF(COUNTIF(out_erd,E54),"X","")</f>
        <v>X</v>
      </c>
      <c r="AR54" s="14" t="str">
        <f aca="false">IF(COUNTIF(map_rel_erd,$E54),"M", IF(COUNTIF(nap_rel_erd,$E54),"NA", IF(COUNTIF(var_rel_erd,$E54),"V","")))</f>
        <v/>
      </c>
      <c r="AS54" s="13" t="str">
        <f aca="false">IF(AND(AP54&lt;&gt;"",AQ54="x"),"lit-kegg", IF(AND(AR54&lt;&gt;"",AQ54="x"),"rel-kegg", IF(AP54&lt;&gt;"","lit", IF(AR54&lt;&gt;"","rel", IF(AQ54="x","kegg","--")))))</f>
        <v>kegg</v>
      </c>
      <c r="AT54" s="15"/>
      <c r="AU54" s="12" t="str">
        <f aca="false">IF(COUNTIF(knap_gc,$E54),"K", IF(COUNTIF(npass_gc,$E54),"NP", IF(COUNTIF(imppat_gc,$E54),"I", IF(COUNTIF(duke_gc,$E54),"D", IF(COUNTIF(nap_gc,$E54),"NA", IF(COUNTIF(var_gc,$E54),"V",""))))) )</f>
        <v/>
      </c>
      <c r="AV54" s="14" t="str">
        <f aca="false">IF(COUNTIF(out_gc,E54),"X","")</f>
        <v/>
      </c>
      <c r="AW54" s="14" t="str">
        <f aca="false">IF(COUNTIF(knap_rel_gc,$E54),"K", IF(COUNTIF(nap_rel_gc,$E54),"NA", IF(COUNTIF(var_rel_gc,$E54),"V","")))</f>
        <v/>
      </c>
      <c r="AX54" s="13" t="str">
        <f aca="false">IF(AND(AU54&lt;&gt;"",AV54="x"),"lit-kegg", IF(AND(AW54&lt;&gt;"",AV54="x"),"rel-kegg", IF(AU54&lt;&gt;"","lit", IF(AW54&lt;&gt;"","rel", IF(AV54="x","kegg","--")))))</f>
        <v>--</v>
      </c>
      <c r="AY54" s="15"/>
      <c r="AZ54" s="12" t="str">
        <f aca="false">IF(COUNTIF(knap_gen,$E54),"K", IF(COUNTIF(npass_gen,$E54),"NP", IF(COUNTIF(imppat_gen,$E54),"I", IF(COUNTIF(duke_gen,$E54),"D", IF(COUNTIF(nap_gen,$E54),"NA", IF(COUNTIF(var_gen,$E54),"V",""))))))</f>
        <v/>
      </c>
      <c r="BA54" s="14" t="str">
        <f aca="false">IF(COUNTIF(out_gen,E54),"X","")</f>
        <v/>
      </c>
      <c r="BB54" s="14" t="str">
        <f aca="false">IF(COUNTIF(knap_rel_gen,$E54),"K", IF(COUNTIF(imppat_rel_gen,$E54),"I", IF(COUNTIF(duke_rel_gen,$E54),"D", IF(COUNTIF(nap_rel_gen,$E54),"NA", IF(COUNTIF(var_rel_gen,$E54),"V","")))))</f>
        <v/>
      </c>
      <c r="BC54" s="13" t="str">
        <f aca="false">IF(AND(AZ54&lt;&gt;"",BA54="x"),"lit-kegg", IF(AND(BB54&lt;&gt;"",BA54="x"),"rel-kegg", IF(AZ54&lt;&gt;"","lit", IF(BB54&lt;&gt;"","rel", IF(BA54="x","kegg","--")))))</f>
        <v>--</v>
      </c>
      <c r="BD54" s="15"/>
      <c r="BE54" s="12" t="str">
        <f aca="false">IF(COUNTIF(knap_hcc,$E54),"K", IF(COUNTIF(npass_hcc,$E54),"NP", IF(COUNTIF(duke_hcc,$E54),"D", IF(COUNTIF(var_hcc,$E54),"V", ""))))</f>
        <v/>
      </c>
      <c r="BF54" s="14" t="str">
        <f aca="false">IF(COUNTIF(hcc_out,E54),"X","")</f>
        <v>X</v>
      </c>
      <c r="BG54" s="14" t="str">
        <f aca="false">IF(COUNTIF(var_rel_hcc,$E54),"V","")</f>
        <v/>
      </c>
      <c r="BH54" s="13" t="str">
        <f aca="false">IF(AND(BE54&lt;&gt;"",BF54="x"),"lit-kegg", IF(AND(BG54&lt;&gt;"",BF54="x"),"rel-kegg", IF(BE54&lt;&gt;"","lit", IF(BG54&lt;&gt;"","rel", IF(BF54="x","kegg","--")))))</f>
        <v>kegg</v>
      </c>
      <c r="BI54" s="15"/>
      <c r="BJ54" s="12" t="str">
        <f aca="false">IF(COUNTIF(usda_kmp,$E54),"U", IF(COUNTIF(knap_kmp,$E54),"K", IF(COUNTIF(npass_kmp,$E54),"NP", IF(COUNTIF(map_kmp,$E54),"M", IF(COUNTIF(imppat_kmp,$E54),"I", IF(COUNTIF(duke_kmp,$E54),"D", IF(COUNTIF(nap_kmp,$E54),"NA", IF(COUNTIF(var_kmp,$E54),"V",""))))))))</f>
        <v>D</v>
      </c>
      <c r="BK54" s="14" t="str">
        <f aca="false">IF(COUNTIF(out_kmp,E54),"X","")</f>
        <v>X</v>
      </c>
      <c r="BL54" s="12" t="str">
        <f aca="false">IF(COUNTIF(knap_rel_kmp,$E54),"K", IF(COUNTIF(npass_rel_kmp,$E54),"NP", IF(COUNTIF(imppat_rel_kmp,$E54),"I", IF(COUNTIF(duke_kmp,$E54),"D", IF(COUNTIF(nap_rel_kmp,$E54),"NA", IF(COUNTIF(var_rel_kmp,$E54),"V",""))))))</f>
        <v>D</v>
      </c>
      <c r="BM54" s="13" t="str">
        <f aca="false">IF(AND(BJ54&lt;&gt;"",BK54="x"),"lit-kegg", IF(AND(BL54&lt;&gt;"",BK54="x"),"rel-kegg", IF(BJ54&lt;&gt;"","lit", IF(BL54&lt;&gt;"","rel", IF(BK54="x","kegg","--")))))</f>
        <v>lit-kegg</v>
      </c>
      <c r="BN54" s="15"/>
      <c r="BO54" s="12" t="str">
        <f aca="false">IF(COUNTIF(usda_lu2,$E54),"U", IF(COUNTIF(knap_lu2,$E54),"K", IF(COUNTIF(npass_lu2,$E54),"NP", IF(COUNTIF(map_lu2,$E54),"M", IF(COUNTIF(imppat_lu2,$E54),"I", IF(COUNTIF(duke_lu2,$E54),"D", IF(COUNTIF(nap_lu2,$E54),"NA", IF(COUNTIF(var_lu2,$E54),"V",""))))))))</f>
        <v>D</v>
      </c>
      <c r="BP54" s="14" t="str">
        <f aca="false">IF(COUNTIF(out_lu2,E54),"X","")</f>
        <v>X</v>
      </c>
      <c r="BQ54" s="12" t="str">
        <f aca="false">IF(COUNTIF(knap_rel_lu2,$E54),"K", IF(COUNTIF(npass_rel_lu2,$E54),"NP", IF(COUNTIF(imppat_lu2,$E54),"I", IF(COUNTIF(impaat_rel_lu2,$E54),"I", IF(COUNTIF(duke_rel_lu2,$E54),"D", IF(COUNTIF(nap_rel_lu2,$E54),"NA", IF(COUNTIF(var_rel_lu2,$E54),"V",""))))) ))</f>
        <v/>
      </c>
      <c r="BR54" s="13" t="str">
        <f aca="false">IF(AND(BO54&lt;&gt;"",BP54="x"),"lit-kegg", IF(AND(BQ54&lt;&gt;"",BP54="x"),"rel-kegg", IF(BO54&lt;&gt;"","lit", IF(BQ54&lt;&gt;"","rel", IF(BP54="x","kegg","--")))))</f>
        <v>lit-kegg</v>
      </c>
      <c r="BS54" s="15"/>
      <c r="BT54" s="12" t="str">
        <f aca="false">IF(COUNTIF(usda_myc,$E54),"U", IF(COUNTIF(knap_myc,$E54),"K", IF(COUNTIF(npass_myc,$E54),"NP", IF(COUNTIF(map_myc,$E54),"M", IF(COUNTIF(imppat_myc,$E54),"I", IF(COUNTIF(nap_myc,$E54),"NA", IF(COUNTIF(duke_myc,$E54),"D", IF(COUNTIF(var_myc,$E54),"V",""))))))))</f>
        <v/>
      </c>
      <c r="BU54" s="14" t="str">
        <f aca="false">IF(COUNTIF(out_myc,E54),"X","")</f>
        <v/>
      </c>
      <c r="BV54" s="12" t="str">
        <f aca="false">IF(COUNTIF(npass_rel_myc,$E54),"NP", IF(COUNTIF(imppat_rel_myc,$E54),"I", IF(COUNTIF(nap_rel_myc,$E54),"NA", IF(COUNTIF(var_rel_myc,$E54),"V",""))))</f>
        <v/>
      </c>
      <c r="BW54" s="13" t="str">
        <f aca="false">IF(AND(BT54&lt;&gt;"",BU54="x"),"lit-kegg", IF(AND(BV54&lt;&gt;"",BU54="x"),"rel-kegg", IF(BT54&lt;&gt;"","lit", IF(BV54&lt;&gt;"","rel", IF(BU54="x","kegg","--")))))</f>
        <v>--</v>
      </c>
      <c r="BX54" s="15"/>
      <c r="BY54" s="12" t="str">
        <f aca="false">IF(COUNTIF(usda_nar,$E54),"U", IF(COUNTIF(knap_nar,$E54),"K", IF(COUNTIF(npass_nar,$E54),"NP", IF(COUNTIF(imppat_nar,$E54),"I", IF(COUNTIF(duke_nar,$E54),"D", IF(COUNTIF(nap_nar,$E54),"NA", IF(COUNTIF(var_nar,$E54),"V", "")))))))</f>
        <v/>
      </c>
      <c r="BZ54" s="14" t="str">
        <f aca="false">IF(COUNTIF(out_nar,E54),"X","")</f>
        <v>X</v>
      </c>
      <c r="CA54" s="16" t="str">
        <f aca="false">IF(COUNTIF(knap_rel_nar,$E54),"K", IF(COUNTIF(npass_rel_nar,$E54),"NP", IF(COUNTIF(imppat_rel_nar,$E54),"I", IF(COUNTIF(duke_rel_nar,$E54),"D", IF(COUNTIF(nap_rel_nar,$E54),"NA", IF(COUNTIF(var_rel_nar,$E54),"V",""))))))</f>
        <v/>
      </c>
      <c r="CB54" s="13" t="str">
        <f aca="false">IF(AND(BY54&lt;&gt;"",BZ54="x"),"lit-kegg", IF(AND(CA54&lt;&gt;"",BZ54="x"),"rel-kegg", IF(BY54&lt;&gt;"","lit", IF(CA54&lt;&gt;"","rel", IF(BZ54="x","kegg","--")))))</f>
        <v>kegg</v>
      </c>
      <c r="CC54" s="15"/>
      <c r="CD54" s="17" t="str">
        <f aca="false">IF(COUNTIF(usda_que,$E54),"U", IF(COUNTIF(knap_que,$E54),"K", IF(COUNTIF(npass_que,$E54),"NP", IF(COUNTIF(map_que,$E54),"M", IF(COUNTIF(imppat_que,$E54),"I", IF(COUNTIF(duke_que,$E54),"D", IF(COUNTIF(nap_que,$E54),"NA", IF(COUNTIF(var_que,$E54),"V",""))))) )))</f>
        <v>I</v>
      </c>
      <c r="CE54" s="14" t="str">
        <f aca="false">IF(COUNTIF(out_que,E54),"X","")</f>
        <v>X</v>
      </c>
      <c r="CF54" s="12" t="str">
        <f aca="false">IF(COUNTIF(knap_rel_que,$E54),"K", IF(COUNTIF(npass_rel_que,$E54),"NP", IF(COUNTIF(imppat_rel_que,$E54),"I", IF(COUNTIF(duke_rel_que,$E54),"D", IF(COUNTIF(nap_rel_que,$E54),"NP", IF(COUNTIF(var_rel_que,$E54),"V",""))))) )</f>
        <v>K</v>
      </c>
      <c r="CG54" s="13" t="str">
        <f aca="false">IF(AND(CD54&lt;&gt;"",CE54="x"),"lit-kegg", IF(AND(CF54&lt;&gt;"",CE54="x"),"rel-kegg", IF(CD54&lt;&gt;"","lit", IF(CF54&lt;&gt;"","rel", IF(CE54="x","kegg","--")))))</f>
        <v>lit-kegg</v>
      </c>
      <c r="CH54" s="15"/>
      <c r="CI54" s="18"/>
      <c r="CJ54" s="10"/>
      <c r="CK54" s="10"/>
      <c r="CL54" s="10"/>
      <c r="CM54" s="10"/>
      <c r="CN54" s="10"/>
      <c r="CO54" s="10"/>
    </row>
    <row r="55" customFormat="false" ht="15.75" hidden="false" customHeight="true" outlineLevel="0" collapsed="false">
      <c r="A55" s="9" t="n">
        <v>32</v>
      </c>
      <c r="B55" s="10" t="s">
        <v>83</v>
      </c>
      <c r="C55" s="10" t="s">
        <v>89</v>
      </c>
      <c r="D55" s="10" t="s">
        <v>214</v>
      </c>
      <c r="E55" s="11" t="s">
        <v>215</v>
      </c>
      <c r="F55" s="12" t="str">
        <f aca="false">IF(COUNTIF(usda_agi,$E55),"U", IF(COUNTIF(knap_agi,$E55),"K", IF(COUNTIF(npass_agi,$E55),"NP", IF(COUNTIF(map_agi,$E55),"M", IF(COUNTIF(imppat_agi,$E55),"I", IF(COUNTIF(duke_agi,$E55),"D", IF(COUNTIF(nap_agi,$E55),"NA", IF(COUNTIF(var_agi,$E55),"V", ""))))))) )</f>
        <v/>
      </c>
      <c r="G55" s="12" t="str">
        <f aca="false">IF(COUNTIF(out_agi,E55),"X","")</f>
        <v/>
      </c>
      <c r="H55" s="12" t="str">
        <f aca="false">IF(COUNTIF(knap_rel_agi,$E55),"K", IF(COUNTIF(duke_rel_agi,$E55),"D", IF(COUNTIF(nap_rel_agi,$E55),"NA", IF(COUNTIF(var_rel_agi,$E55),"V",""))))</f>
        <v/>
      </c>
      <c r="I55" s="13" t="str">
        <f aca="false">IF(AND(F55&lt;&gt;"",G55="x"),"lit-kegg", IF(AND(H55&lt;&gt;"",G55="x"),"rel-kegg", IF(F55&lt;&gt;"","lit", IF(H55&lt;&gt;"","rel", IF(G55="x","kegg","--")))))</f>
        <v>--</v>
      </c>
      <c r="J55" s="12" t="str">
        <f aca="false">IF(COUNTIF(npass_bun,$E55),"NP", IF(COUNTIF(nap_bun,$E55),"NA", IF(COUNTIF(var_bun,$E55),"V","")))</f>
        <v/>
      </c>
      <c r="K55" s="14" t="str">
        <f aca="false">IF(COUNTIF(out_bun,E55),"X","")</f>
        <v>X</v>
      </c>
      <c r="L55" s="12" t="str">
        <f aca="false">IF(COUNTIF(nap_rel_bun,$E55),"NA", IF(COUNTIF(var_rel_bun,$E55),"V",""))</f>
        <v/>
      </c>
      <c r="M55" s="13" t="str">
        <f aca="false">IF(AND(J55&lt;&gt;"",K55="x"),"lit-kegg", IF(AND(L55&lt;&gt;"",K55="x"),"rel-kegg", IF(J55&lt;&gt;"","lit", IF(L55&lt;&gt;"","rel", IF(K55="x","kegg","--")))))</f>
        <v>kegg</v>
      </c>
      <c r="N55" s="12" t="str">
        <f aca="false">IF(COUNTIF(usda_kxn,$E55),"U", IF(COUNTIF(knap_kxn,$E55),"K", IF(COUNTIF(npass_kxn,$E55),"NP", IF(COUNTIF(map_kxn,$E55),"M", IF(COUNTIF(duke_kxn,$E55),"D", IF(COUNTIF(nap_kxn,$E55),"NA", IF(COUNTIF(var_kxn,$E55),"V","")))))))</f>
        <v/>
      </c>
      <c r="O55" s="14" t="str">
        <f aca="false">IF(COUNTIF(out_kxn,E55),"X","")</f>
        <v>X</v>
      </c>
      <c r="P55" s="12" t="str">
        <f aca="false">IF(COUNTIF(knap_rel_kxn,$E55),"K", IF(COUNTIF(npass_rel_kxn,$E55),"NP", IF(COUNTIF(duke_rel_kxn,$E55),"D", IF(COUNTIF(nap_rel_kxn,$E55),"NA", IF(COUNTIF(var_rel_kxn,$E55),"V","")))))</f>
        <v>NP</v>
      </c>
      <c r="Q55" s="13" t="str">
        <f aca="false">IF(AND(N55&lt;&gt;"",O55="x"),"lit-kegg", IF(AND(P55&lt;&gt;"",O55="x"),"rel-kegg", IF(N55&lt;&gt;"","lit", IF(P55&lt;&gt;"","rel", IF(O55="x","kegg","--")))))</f>
        <v>rel-kegg</v>
      </c>
      <c r="R55" s="12" t="str">
        <f aca="false">IF(COUNTIF(usda_hwb,$E55),"U", IF(COUNTIF(knap_hwb,$E55),"K", IF(COUNTIF(npass_hwb,$E55),"NP", IF(COUNTIF(map_hwb,$E55),"M", IF(COUNTIF(imppat_hwb,$E55),"I", IF(COUNTIF(duke_hwb,$E55),"D", IF(COUNTIF(nap_hwb,$E55),"NA", IF(COUNTIF(var_hwb,$E55),"V",""))))) )))</f>
        <v>NP</v>
      </c>
      <c r="S55" s="14" t="str">
        <f aca="false">IF(COUNTIF(out_hwb,E55),"X","")</f>
        <v>X</v>
      </c>
      <c r="T55" s="14" t="str">
        <f aca="false">IF(COUNTIF(knap_rel_hwb,$E55),"K", IF(COUNTIF(npass_rel_hwb,$E55),"NP", IF(COUNTIF(map_rel_hwb,$E55),"M", IF(COUNTIF(imppat_rel_hwb,$E55),"I", IF(COUNTIF(duke_rel_hwb,$E55),"D", IF(COUNTIF(nap_rel_hwb,$E55),"NA", IF(COUNTIF(var_rel_hwb,$E55),"V",""))))) ))</f>
        <v/>
      </c>
      <c r="U55" s="13" t="str">
        <f aca="false">IF(AND(R55&lt;&gt;"",S55="x"),"lit-kegg", IF(AND(T55&lt;&gt;"",S55="x"),"rel-kegg", IF(R55&lt;&gt;"","lit", IF(T55&lt;&gt;"","rel", IF(S55="x","kegg","--")))))</f>
        <v>lit-kegg</v>
      </c>
      <c r="V55" s="12" t="str">
        <f aca="false">IF(COUNTIF(usda_ec,$E55),"U", IF(COUNTIF(knap_ec,$E55),"K", IF(COUNTIF(npass_ec,$E55),"NP", IF(COUNTIF(map_ec,$E55),"M", IF(COUNTIF(imppat_ec,$E55),"I", IF(COUNTIF(duke_ec,$E55),"D", IF(COUNTIF(nap_ec,$E55),"NA", IF(COUNTIF(var_ec,$E55),"V",""))))))))</f>
        <v/>
      </c>
      <c r="W55" s="14" t="str">
        <f aca="false">IF(COUNTIF(out_ec,E55),"X","")</f>
        <v>X</v>
      </c>
      <c r="X55" s="14" t="str">
        <f aca="false">IF(COUNTIF(usda_rel_ec,$E55),"U", IF(COUNTIF(knap_rel_ec,$E55),"K", IF(COUNTIF(npass_rel_ec,$E55),"NP", IF(COUNTIF(map_rel_ec,$E55),"M", IF(COUNTIF(imppat_rel_ec,$E55),"I", IF(COUNTIF(nap_rel_ec,$E55),"NA", IF(COUNTIF(var_rel_ec,$E55),"V","")))))))</f>
        <v>K</v>
      </c>
      <c r="Y55" s="13" t="str">
        <f aca="false">IF(AND(V55&lt;&gt;"",W55="x"),"lit-kegg", IF(AND(X55&lt;&gt;"",W55="x"),"rel-kegg", IF(V55&lt;&gt;"","lit", IF(X55&lt;&gt;"","rel", IF(W55="x","kegg","--")))))</f>
        <v>rel-kegg</v>
      </c>
      <c r="Z55" s="12" t="str">
        <f aca="false">IF(COUNTIF(usda_ecg,$E55),"U", IF(COUNTIF(npass_ecg,$E55),"NP", IF(COUNTIF(map_ecg,$E55),"M", IF(COUNTIF(imppat_ecg,$E55),"I", IF(COUNTIF(duke_ecg,$E55),"D", IF(COUNTIF(var_ecg,$E55),"V",""))))))</f>
        <v>NP</v>
      </c>
      <c r="AA55" s="12"/>
      <c r="AB55" s="15"/>
      <c r="AC55" s="12" t="str">
        <f aca="false">IF(COUNTIF(usda_egt,$E55),"U", IF(COUNTIF(map_egt,$E55),"M", IF(COUNTIF(duke_egt,$E55),"D", IF(COUNTIF(nap_egt,$E55),"NA", IF(COUNTIF(var_egt,$E55),"V","")))))</f>
        <v/>
      </c>
      <c r="AD55" s="14" t="str">
        <f aca="false">IF(COUNTIF(out_egt,E55),"X","")</f>
        <v>X</v>
      </c>
      <c r="AE55" s="14" t="str">
        <f aca="false">IF(COUNTIF(usda_rel_egt,$E55),"U", IF(COUNTIF(knap_rel_egt,$E55),"K", IF(COUNTIF(npass_rel_egt,$E55),"NP", IF(COUNTIF(map_rel_egt,$E55),"M", IF(COUNTIF(var_rel_egt,$E55),"V","")))) )</f>
        <v>K</v>
      </c>
      <c r="AF55" s="13" t="str">
        <f aca="false">IF(AND(AC55&lt;&gt;"",AD55="x"),"lit-kegg", IF(AND(AE55&lt;&gt;"",AD55="x"),"rel-kegg", IF(AC55&lt;&gt;"","lit", IF(AE55&lt;&gt;"","rel", IF(AD55="x","kegg","--")))))</f>
        <v>rel-kegg</v>
      </c>
      <c r="AG55" s="15"/>
      <c r="AH55" s="12" t="str">
        <f aca="false">IF(COUNTIF(usda_egcg,$E55),"U", IF(COUNTIF(knap_egcg,$E55),"K", IF(COUNTIF(npass_egcg,$E55),"NP", IF(COUNTIF(map_egcg,$E55),"M", IF(COUNTIF(var_ecg,$E55),"V","")))))</f>
        <v>K</v>
      </c>
      <c r="AI55" s="12"/>
      <c r="AJ55" s="15"/>
      <c r="AK55" s="12" t="str">
        <f aca="false">IF(COUNTIF(npass_erc,$E55),"NP", IF(COUNTIF(nap_erc,$E55),"NA", IF(COUNTIF(var_erc,$E55),"V","")))</f>
        <v/>
      </c>
      <c r="AL55" s="14"/>
      <c r="AM55" s="14" t="str">
        <f aca="false">IF(COUNTIF(nap_rel_erc,$E55),"NA", IF(COUNTIF(var_rel_erc,$E55),"V",""))</f>
        <v/>
      </c>
      <c r="AN55" s="13" t="str">
        <f aca="false">IF(AND(AK55&lt;&gt;"",AL55="x"),"lit-kegg", IF(AND(AM55&lt;&gt;"",AL55="x"),"rel-kegg", IF(AK55&lt;&gt;"","lit", IF(AM55&lt;&gt;"","rel", IF(AL55="x","kegg","--")))))</f>
        <v>--</v>
      </c>
      <c r="AO55" s="15"/>
      <c r="AP55" s="12" t="str">
        <f aca="false">IF(COUNTIF(npass_erd,$E55),"NP", IF(COUNTIF(nap_erd,$E55),"NA", IF(COUNTIF(var_erd,$E55),"V","")))</f>
        <v/>
      </c>
      <c r="AQ55" s="14" t="str">
        <f aca="false">IF(COUNTIF(out_erd,E55),"X","")</f>
        <v>X</v>
      </c>
      <c r="AR55" s="14" t="str">
        <f aca="false">IF(COUNTIF(map_rel_erd,$E55),"M", IF(COUNTIF(nap_rel_erd,$E55),"NA", IF(COUNTIF(var_rel_erd,$E55),"V","")))</f>
        <v/>
      </c>
      <c r="AS55" s="13" t="str">
        <f aca="false">IF(AND(AP55&lt;&gt;"",AQ55="x"),"lit-kegg", IF(AND(AR55&lt;&gt;"",AQ55="x"),"rel-kegg", IF(AP55&lt;&gt;"","lit", IF(AR55&lt;&gt;"","rel", IF(AQ55="x","kegg","--")))))</f>
        <v>kegg</v>
      </c>
      <c r="AT55" s="15"/>
      <c r="AU55" s="12" t="str">
        <f aca="false">IF(COUNTIF(knap_gc,$E55),"K", IF(COUNTIF(npass_gc,$E55),"NP", IF(COUNTIF(imppat_gc,$E55),"I", IF(COUNTIF(duke_gc,$E55),"D", IF(COUNTIF(nap_gc,$E55),"NA", IF(COUNTIF(var_gc,$E55),"V",""))))) )</f>
        <v/>
      </c>
      <c r="AV55" s="14" t="str">
        <f aca="false">IF(COUNTIF(out_gc,E55),"X","")</f>
        <v>X</v>
      </c>
      <c r="AW55" s="14" t="str">
        <f aca="false">IF(COUNTIF(knap_rel_gc,$E55),"K", IF(COUNTIF(nap_rel_gc,$E55),"NA", IF(COUNTIF(var_rel_gc,$E55),"V","")))</f>
        <v>K</v>
      </c>
      <c r="AX55" s="13" t="str">
        <f aca="false">IF(AND(AU55&lt;&gt;"",AV55="x"),"lit-kegg", IF(AND(AW55&lt;&gt;"",AV55="x"),"rel-kegg", IF(AU55&lt;&gt;"","lit", IF(AW55&lt;&gt;"","rel", IF(AV55="x","kegg","--")))))</f>
        <v>rel-kegg</v>
      </c>
      <c r="AY55" s="15"/>
      <c r="AZ55" s="12" t="str">
        <f aca="false">IF(COUNTIF(knap_gen,$E55),"K", IF(COUNTIF(npass_gen,$E55),"NP", IF(COUNTIF(imppat_gen,$E55),"I", IF(COUNTIF(duke_gen,$E55),"D", IF(COUNTIF(nap_gen,$E55),"NA", IF(COUNTIF(var_gen,$E55),"V",""))))))</f>
        <v/>
      </c>
      <c r="BA55" s="14" t="str">
        <f aca="false">IF(COUNTIF(out_gen,E55),"X","")</f>
        <v/>
      </c>
      <c r="BB55" s="14" t="str">
        <f aca="false">IF(COUNTIF(knap_rel_gen,$E55),"K", IF(COUNTIF(imppat_rel_gen,$E55),"I", IF(COUNTIF(duke_rel_gen,$E55),"D", IF(COUNTIF(nap_rel_gen,$E55),"NA", IF(COUNTIF(var_rel_gen,$E55),"V","")))))</f>
        <v/>
      </c>
      <c r="BC55" s="13" t="str">
        <f aca="false">IF(AND(AZ55&lt;&gt;"",BA55="x"),"lit-kegg", IF(AND(BB55&lt;&gt;"",BA55="x"),"rel-kegg", IF(AZ55&lt;&gt;"","lit", IF(BB55&lt;&gt;"","rel", IF(BA55="x","kegg","--")))))</f>
        <v>--</v>
      </c>
      <c r="BD55" s="15"/>
      <c r="BE55" s="12" t="str">
        <f aca="false">IF(COUNTIF(knap_hcc,$E55),"K", IF(COUNTIF(npass_hcc,$E55),"NP", IF(COUNTIF(duke_hcc,$E55),"D", IF(COUNTIF(var_hcc,$E55),"V", ""))))</f>
        <v/>
      </c>
      <c r="BF55" s="14" t="str">
        <f aca="false">IF(COUNTIF(hcc_out,E55),"X","")</f>
        <v>X</v>
      </c>
      <c r="BG55" s="14" t="str">
        <f aca="false">IF(COUNTIF(var_rel_hcc,$E55),"V","")</f>
        <v/>
      </c>
      <c r="BH55" s="13" t="str">
        <f aca="false">IF(AND(BE55&lt;&gt;"",BF55="x"),"lit-kegg", IF(AND(BG55&lt;&gt;"",BF55="x"),"rel-kegg", IF(BE55&lt;&gt;"","lit", IF(BG55&lt;&gt;"","rel", IF(BF55="x","kegg","--")))))</f>
        <v>kegg</v>
      </c>
      <c r="BI55" s="15"/>
      <c r="BJ55" s="12" t="str">
        <f aca="false">IF(COUNTIF(usda_kmp,$E55),"U", IF(COUNTIF(knap_kmp,$E55),"K", IF(COUNTIF(npass_kmp,$E55),"NP", IF(COUNTIF(map_kmp,$E55),"M", IF(COUNTIF(imppat_kmp,$E55),"I", IF(COUNTIF(duke_kmp,$E55),"D", IF(COUNTIF(nap_kmp,$E55),"NA", IF(COUNTIF(var_kmp,$E55),"V",""))))))))</f>
        <v>NP</v>
      </c>
      <c r="BK55" s="14" t="str">
        <f aca="false">IF(COUNTIF(out_kmp,E55),"X","")</f>
        <v>X</v>
      </c>
      <c r="BL55" s="12" t="str">
        <f aca="false">IF(COUNTIF(knap_rel_kmp,$E55),"K", IF(COUNTIF(npass_rel_kmp,$E55),"NP", IF(COUNTIF(imppat_rel_kmp,$E55),"I", IF(COUNTIF(duke_kmp,$E55),"D", IF(COUNTIF(nap_rel_kmp,$E55),"NA", IF(COUNTIF(var_rel_kmp,$E55),"V",""))))))</f>
        <v/>
      </c>
      <c r="BM55" s="13" t="str">
        <f aca="false">IF(AND(BJ55&lt;&gt;"",BK55="x"),"lit-kegg", IF(AND(BL55&lt;&gt;"",BK55="x"),"rel-kegg", IF(BJ55&lt;&gt;"","lit", IF(BL55&lt;&gt;"","rel", IF(BK55="x","kegg","--")))))</f>
        <v>lit-kegg</v>
      </c>
      <c r="BN55" s="15"/>
      <c r="BO55" s="12" t="str">
        <f aca="false">IF(COUNTIF(usda_lu2,$E55),"U", IF(COUNTIF(knap_lu2,$E55),"K", IF(COUNTIF(npass_lu2,$E55),"NP", IF(COUNTIF(map_lu2,$E55),"M", IF(COUNTIF(imppat_lu2,$E55),"I", IF(COUNTIF(duke_lu2,$E55),"D", IF(COUNTIF(nap_lu2,$E55),"NA", IF(COUNTIF(var_lu2,$E55),"V",""))))))))</f>
        <v/>
      </c>
      <c r="BP55" s="14" t="str">
        <f aca="false">IF(COUNTIF(out_lu2,E55),"X","")</f>
        <v/>
      </c>
      <c r="BQ55" s="12" t="str">
        <f aca="false">IF(COUNTIF(knap_rel_lu2,$E55),"K", IF(COUNTIF(npass_rel_lu2,$E55),"NP", IF(COUNTIF(imppat_lu2,$E55),"I", IF(COUNTIF(impaat_rel_lu2,$E55),"I", IF(COUNTIF(duke_rel_lu2,$E55),"D", IF(COUNTIF(nap_rel_lu2,$E55),"NA", IF(COUNTIF(var_rel_lu2,$E55),"V",""))))) ))</f>
        <v/>
      </c>
      <c r="BR55" s="13" t="str">
        <f aca="false">IF(AND(BO55&lt;&gt;"",BP55="x"),"lit-kegg", IF(AND(BQ55&lt;&gt;"",BP55="x"),"rel-kegg", IF(BO55&lt;&gt;"","lit", IF(BQ55&lt;&gt;"","rel", IF(BP55="x","kegg","--")))))</f>
        <v>--</v>
      </c>
      <c r="BS55" s="15"/>
      <c r="BT55" s="12" t="str">
        <f aca="false">IF(COUNTIF(usda_myc,$E55),"U", IF(COUNTIF(knap_myc,$E55),"K", IF(COUNTIF(npass_myc,$E55),"NP", IF(COUNTIF(map_myc,$E55),"M", IF(COUNTIF(imppat_myc,$E55),"I", IF(COUNTIF(nap_myc,$E55),"NA", IF(COUNTIF(duke_myc,$E55),"D", IF(COUNTIF(var_myc,$E55),"V",""))))))))</f>
        <v>NP</v>
      </c>
      <c r="BU55" s="14" t="str">
        <f aca="false">IF(COUNTIF(out_myc,E55),"X","")</f>
        <v>X</v>
      </c>
      <c r="BV55" s="12" t="str">
        <f aca="false">IF(COUNTIF(npass_rel_myc,$E55),"NP", IF(COUNTIF(imppat_rel_myc,$E55),"I", IF(COUNTIF(nap_rel_myc,$E55),"NA", IF(COUNTIF(var_rel_myc,$E55),"V",""))))</f>
        <v/>
      </c>
      <c r="BW55" s="13" t="str">
        <f aca="false">IF(AND(BT55&lt;&gt;"",BU55="x"),"lit-kegg", IF(AND(BV55&lt;&gt;"",BU55="x"),"rel-kegg", IF(BT55&lt;&gt;"","lit", IF(BV55&lt;&gt;"","rel", IF(BU55="x","kegg","--")))))</f>
        <v>lit-kegg</v>
      </c>
      <c r="BX55" s="15"/>
      <c r="BY55" s="12" t="str">
        <f aca="false">IF(COUNTIF(usda_nar,$E55),"U", IF(COUNTIF(knap_nar,$E55),"K", IF(COUNTIF(npass_nar,$E55),"NP", IF(COUNTIF(imppat_nar,$E55),"I", IF(COUNTIF(duke_nar,$E55),"D", IF(COUNTIF(nap_nar,$E55),"NA", IF(COUNTIF(var_nar,$E55),"V", "")))))))</f>
        <v/>
      </c>
      <c r="BZ55" s="14" t="str">
        <f aca="false">IF(COUNTIF(out_nar,E55),"X","")</f>
        <v>X</v>
      </c>
      <c r="CA55" s="16" t="str">
        <f aca="false">IF(COUNTIF(knap_rel_nar,$E55),"K", IF(COUNTIF(npass_rel_nar,$E55),"NP", IF(COUNTIF(imppat_rel_nar,$E55),"I", IF(COUNTIF(duke_rel_nar,$E55),"D", IF(COUNTIF(nap_rel_nar,$E55),"NA", IF(COUNTIF(var_rel_nar,$E55),"V",""))))))</f>
        <v/>
      </c>
      <c r="CB55" s="13" t="str">
        <f aca="false">IF(AND(BY55&lt;&gt;"",BZ55="x"),"lit-kegg", IF(AND(CA55&lt;&gt;"",BZ55="x"),"rel-kegg", IF(BY55&lt;&gt;"","lit", IF(CA55&lt;&gt;"","rel", IF(BZ55="x","kegg","--")))))</f>
        <v>kegg</v>
      </c>
      <c r="CC55" s="15"/>
      <c r="CD55" s="17" t="str">
        <f aca="false">IF(COUNTIF(usda_que,$E55),"U", IF(COUNTIF(knap_que,$E55),"K", IF(COUNTIF(npass_que,$E55),"NP", IF(COUNTIF(map_que,$E55),"M", IF(COUNTIF(imppat_que,$E55),"I", IF(COUNTIF(duke_que,$E55),"D", IF(COUNTIF(nap_que,$E55),"NA", IF(COUNTIF(var_que,$E55),"V",""))))) )))</f>
        <v>NP</v>
      </c>
      <c r="CE55" s="14" t="str">
        <f aca="false">IF(COUNTIF(out_que,E55),"X","")</f>
        <v>X</v>
      </c>
      <c r="CF55" s="12" t="str">
        <f aca="false">IF(COUNTIF(knap_rel_que,$E55),"K", IF(COUNTIF(npass_rel_que,$E55),"NP", IF(COUNTIF(imppat_rel_que,$E55),"I", IF(COUNTIF(duke_rel_que,$E55),"D", IF(COUNTIF(nap_rel_que,$E55),"NP", IF(COUNTIF(var_rel_que,$E55),"V",""))))) )</f>
        <v>K</v>
      </c>
      <c r="CG55" s="13" t="str">
        <f aca="false">IF(AND(CD55&lt;&gt;"",CE55="x"),"lit-kegg", IF(AND(CF55&lt;&gt;"",CE55="x"),"rel-kegg", IF(CD55&lt;&gt;"","lit", IF(CF55&lt;&gt;"","rel", IF(CE55="x","kegg","--")))))</f>
        <v>lit-kegg</v>
      </c>
      <c r="CH55" s="15"/>
      <c r="CI55" s="18"/>
      <c r="CJ55" s="21" t="s">
        <v>216</v>
      </c>
      <c r="CK55" s="10"/>
      <c r="CL55" s="10"/>
      <c r="CM55" s="10"/>
      <c r="CN55" s="10"/>
      <c r="CO55" s="10"/>
    </row>
    <row r="56" customFormat="false" ht="15.75" hidden="false" customHeight="true" outlineLevel="0" collapsed="false">
      <c r="A56" s="9" t="n">
        <v>33</v>
      </c>
      <c r="B56" s="10" t="s">
        <v>83</v>
      </c>
      <c r="C56" s="10" t="s">
        <v>89</v>
      </c>
      <c r="D56" s="10" t="s">
        <v>217</v>
      </c>
      <c r="E56" s="11" t="s">
        <v>218</v>
      </c>
      <c r="F56" s="12" t="str">
        <f aca="false">IF(COUNTIF(usda_agi,$E56),"U", IF(COUNTIF(knap_agi,$E56),"K", IF(COUNTIF(npass_agi,$E56),"NP", IF(COUNTIF(map_agi,$E56),"M", IF(COUNTIF(imppat_agi,$E56),"I", IF(COUNTIF(duke_agi,$E56),"D", IF(COUNTIF(nap_agi,$E56),"NA", IF(COUNTIF(var_agi,$E56),"V", ""))))))) )</f>
        <v>NA</v>
      </c>
      <c r="G56" s="12" t="str">
        <f aca="false">IF(COUNTIF(out_agi,E56),"X","")</f>
        <v>X</v>
      </c>
      <c r="H56" s="12" t="str">
        <f aca="false">IF(COUNTIF(knap_rel_agi,$E56),"K", IF(COUNTIF(duke_rel_agi,$E56),"D", IF(COUNTIF(nap_rel_agi,$E56),"NA", IF(COUNTIF(var_rel_agi,$E56),"V",""))))</f>
        <v>NA</v>
      </c>
      <c r="I56" s="13" t="str">
        <f aca="false">IF(AND(F56&lt;&gt;"",G56="x"),"lit-kegg", IF(AND(H56&lt;&gt;"",G56="x"),"rel-kegg", IF(F56&lt;&gt;"","lit", IF(H56&lt;&gt;"","rel", IF(G56="x","kegg","--")))))</f>
        <v>lit-kegg</v>
      </c>
      <c r="J56" s="12" t="str">
        <f aca="false">IF(COUNTIF(npass_bun,$E56),"NP", IF(COUNTIF(nap_bun,$E56),"NA", IF(COUNTIF(var_bun,$E56),"V","")))</f>
        <v/>
      </c>
      <c r="K56" s="14" t="str">
        <f aca="false">IF(COUNTIF(out_bun,E56),"X","")</f>
        <v>X</v>
      </c>
      <c r="L56" s="12" t="str">
        <f aca="false">IF(COUNTIF(nap_rel_bun,$E56),"NA", IF(COUNTIF(var_rel_bun,$E56),"V",""))</f>
        <v/>
      </c>
      <c r="M56" s="13" t="str">
        <f aca="false">IF(AND(J56&lt;&gt;"",K56="x"),"lit-kegg", IF(AND(L56&lt;&gt;"",K56="x"),"rel-kegg", IF(J56&lt;&gt;"","lit", IF(L56&lt;&gt;"","rel", IF(K56="x","kegg","--")))))</f>
        <v>kegg</v>
      </c>
      <c r="N56" s="12" t="str">
        <f aca="false">IF(COUNTIF(usda_kxn,$E56),"U", IF(COUNTIF(knap_kxn,$E56),"K", IF(COUNTIF(npass_kxn,$E56),"NP", IF(COUNTIF(map_kxn,$E56),"M", IF(COUNTIF(duke_kxn,$E56),"D", IF(COUNTIF(nap_kxn,$E56),"NA", IF(COUNTIF(var_kxn,$E56),"V","")))))))</f>
        <v>NA</v>
      </c>
      <c r="O56" s="14" t="str">
        <f aca="false">IF(COUNTIF(out_kxn,E56),"X","")</f>
        <v>X</v>
      </c>
      <c r="P56" s="12" t="str">
        <f aca="false">IF(COUNTIF(knap_rel_kxn,$E56),"K", IF(COUNTIF(npass_rel_kxn,$E56),"NP", IF(COUNTIF(duke_rel_kxn,$E56),"D", IF(COUNTIF(nap_rel_kxn,$E56),"NA", IF(COUNTIF(var_rel_kxn,$E56),"V","")))))</f>
        <v/>
      </c>
      <c r="Q56" s="13" t="str">
        <f aca="false">IF(AND(N56&lt;&gt;"",O56="x"),"lit-kegg", IF(AND(P56&lt;&gt;"",O56="x"),"rel-kegg", IF(N56&lt;&gt;"","lit", IF(P56&lt;&gt;"","rel", IF(O56="x","kegg","--")))))</f>
        <v>lit-kegg</v>
      </c>
      <c r="R56" s="12" t="str">
        <f aca="false">IF(COUNTIF(usda_hwb,$E56),"U", IF(COUNTIF(knap_hwb,$E56),"K", IF(COUNTIF(npass_hwb,$E56),"NP", IF(COUNTIF(map_hwb,$E56),"M", IF(COUNTIF(imppat_hwb,$E56),"I", IF(COUNTIF(duke_hwb,$E56),"D", IF(COUNTIF(nap_hwb,$E56),"NA", IF(COUNTIF(var_hwb,$E56),"V",""))))) )))</f>
        <v/>
      </c>
      <c r="S56" s="14" t="str">
        <f aca="false">IF(COUNTIF(out_hwb,E56),"X","")</f>
        <v>X</v>
      </c>
      <c r="T56" s="14" t="str">
        <f aca="false">IF(COUNTIF(knap_rel_hwb,$E56),"K", IF(COUNTIF(npass_rel_hwb,$E56),"NP", IF(COUNTIF(map_rel_hwb,$E56),"M", IF(COUNTIF(imppat_rel_hwb,$E56),"I", IF(COUNTIF(duke_rel_hwb,$E56),"D", IF(COUNTIF(nap_rel_hwb,$E56),"NA", IF(COUNTIF(var_rel_hwb,$E56),"V",""))))) ))</f>
        <v>K</v>
      </c>
      <c r="U56" s="13" t="str">
        <f aca="false">IF(AND(R56&lt;&gt;"",S56="x"),"lit-kegg", IF(AND(T56&lt;&gt;"",S56="x"),"rel-kegg", IF(R56&lt;&gt;"","lit", IF(T56&lt;&gt;"","rel", IF(S56="x","kegg","--")))))</f>
        <v>rel-kegg</v>
      </c>
      <c r="V56" s="12" t="str">
        <f aca="false">IF(COUNTIF(usda_ec,$E56),"U", IF(COUNTIF(knap_ec,$E56),"K", IF(COUNTIF(npass_ec,$E56),"NP", IF(COUNTIF(map_ec,$E56),"M", IF(COUNTIF(imppat_ec,$E56),"I", IF(COUNTIF(duke_ec,$E56),"D", IF(COUNTIF(nap_ec,$E56),"NA", IF(COUNTIF(var_ec,$E56),"V",""))))))))</f>
        <v>NA</v>
      </c>
      <c r="W56" s="14" t="str">
        <f aca="false">IF(COUNTIF(out_ec,E56),"X","")</f>
        <v>X</v>
      </c>
      <c r="X56" s="14" t="str">
        <f aca="false">IF(COUNTIF(usda_rel_ec,$E56),"U", IF(COUNTIF(knap_rel_ec,$E56),"K", IF(COUNTIF(npass_rel_ec,$E56),"NP", IF(COUNTIF(map_rel_ec,$E56),"M", IF(COUNTIF(imppat_rel_ec,$E56),"I", IF(COUNTIF(nap_rel_ec,$E56),"NA", IF(COUNTIF(var_rel_ec,$E56),"V","")))))))</f>
        <v>K</v>
      </c>
      <c r="Y56" s="13" t="str">
        <f aca="false">IF(AND(V56&lt;&gt;"",W56="x"),"lit-kegg", IF(AND(X56&lt;&gt;"",W56="x"),"rel-kegg", IF(V56&lt;&gt;"","lit", IF(X56&lt;&gt;"","rel", IF(W56="x","kegg","--")))))</f>
        <v>lit-kegg</v>
      </c>
      <c r="Z56" s="12" t="str">
        <f aca="false">IF(COUNTIF(usda_ecg,$E56),"U", IF(COUNTIF(npass_ecg,$E56),"NP", IF(COUNTIF(map_ecg,$E56),"M", IF(COUNTIF(imppat_ecg,$E56),"I", IF(COUNTIF(duke_ecg,$E56),"D", IF(COUNTIF(var_ecg,$E56),"V",""))))))</f>
        <v/>
      </c>
      <c r="AA56" s="12"/>
      <c r="AB56" s="15"/>
      <c r="AC56" s="12" t="str">
        <f aca="false">IF(COUNTIF(usda_egt,$E56),"U", IF(COUNTIF(map_egt,$E56),"M", IF(COUNTIF(duke_egt,$E56),"D", IF(COUNTIF(nap_egt,$E56),"NA", IF(COUNTIF(var_egt,$E56),"V","")))))</f>
        <v/>
      </c>
      <c r="AD56" s="14" t="str">
        <f aca="false">IF(COUNTIF(out_egt,E56),"X","")</f>
        <v>X</v>
      </c>
      <c r="AE56" s="14" t="str">
        <f aca="false">IF(COUNTIF(usda_rel_egt,$E56),"U", IF(COUNTIF(knap_rel_egt,$E56),"K", IF(COUNTIF(npass_rel_egt,$E56),"NP", IF(COUNTIF(map_rel_egt,$E56),"M", IF(COUNTIF(var_rel_egt,$E56),"V","")))) )</f>
        <v/>
      </c>
      <c r="AF56" s="13" t="str">
        <f aca="false">IF(AND(AC56&lt;&gt;"",AD56="x"),"lit-kegg", IF(AND(AE56&lt;&gt;"",AD56="x"),"rel-kegg", IF(AC56&lt;&gt;"","lit", IF(AE56&lt;&gt;"","rel", IF(AD56="x","kegg","--")))))</f>
        <v>kegg</v>
      </c>
      <c r="AG56" s="15"/>
      <c r="AH56" s="12" t="str">
        <f aca="false">IF(COUNTIF(usda_egcg,$E56),"U", IF(COUNTIF(knap_egcg,$E56),"K", IF(COUNTIF(npass_egcg,$E56),"NP", IF(COUNTIF(map_egcg,$E56),"M", IF(COUNTIF(var_ecg,$E56),"V","")))))</f>
        <v/>
      </c>
      <c r="AI56" s="12"/>
      <c r="AJ56" s="15"/>
      <c r="AK56" s="12" t="str">
        <f aca="false">IF(COUNTIF(npass_erc,$E56),"NP", IF(COUNTIF(nap_erc,$E56),"NA", IF(COUNTIF(var_erc,$E56),"V","")))</f>
        <v/>
      </c>
      <c r="AL56" s="14"/>
      <c r="AM56" s="14" t="str">
        <f aca="false">IF(COUNTIF(nap_rel_erc,$E56),"NA", IF(COUNTIF(var_rel_erc,$E56),"V",""))</f>
        <v/>
      </c>
      <c r="AN56" s="13" t="str">
        <f aca="false">IF(AND(AK56&lt;&gt;"",AL56="x"),"lit-kegg", IF(AND(AM56&lt;&gt;"",AL56="x"),"rel-kegg", IF(AK56&lt;&gt;"","lit", IF(AM56&lt;&gt;"","rel", IF(AL56="x","kegg","--")))))</f>
        <v>--</v>
      </c>
      <c r="AO56" s="15"/>
      <c r="AP56" s="12" t="str">
        <f aca="false">IF(COUNTIF(npass_erd,$E56),"NP", IF(COUNTIF(nap_erd,$E56),"NA", IF(COUNTIF(var_erd,$E56),"V","")))</f>
        <v/>
      </c>
      <c r="AQ56" s="14" t="str">
        <f aca="false">IF(COUNTIF(out_erd,E56),"X","")</f>
        <v>X</v>
      </c>
      <c r="AR56" s="14" t="str">
        <f aca="false">IF(COUNTIF(map_rel_erd,$E56),"M", IF(COUNTIF(nap_rel_erd,$E56),"NA", IF(COUNTIF(var_rel_erd,$E56),"V","")))</f>
        <v/>
      </c>
      <c r="AS56" s="13" t="str">
        <f aca="false">IF(AND(AP56&lt;&gt;"",AQ56="x"),"lit-kegg", IF(AND(AR56&lt;&gt;"",AQ56="x"),"rel-kegg", IF(AP56&lt;&gt;"","lit", IF(AR56&lt;&gt;"","rel", IF(AQ56="x","kegg","--")))))</f>
        <v>kegg</v>
      </c>
      <c r="AT56" s="15"/>
      <c r="AU56" s="12" t="str">
        <f aca="false">IF(COUNTIF(knap_gc,$E56),"K", IF(COUNTIF(npass_gc,$E56),"NP", IF(COUNTIF(imppat_gc,$E56),"I", IF(COUNTIF(duke_gc,$E56),"D", IF(COUNTIF(nap_gc,$E56),"NA", IF(COUNTIF(var_gc,$E56),"V",""))))) )</f>
        <v/>
      </c>
      <c r="AV56" s="14" t="str">
        <f aca="false">IF(COUNTIF(out_gc,E56),"X","")</f>
        <v>X</v>
      </c>
      <c r="AW56" s="14" t="str">
        <f aca="false">IF(COUNTIF(knap_rel_gc,$E56),"K", IF(COUNTIF(nap_rel_gc,$E56),"NA", IF(COUNTIF(var_rel_gc,$E56),"V","")))</f>
        <v/>
      </c>
      <c r="AX56" s="13" t="str">
        <f aca="false">IF(AND(AU56&lt;&gt;"",AV56="x"),"lit-kegg", IF(AND(AW56&lt;&gt;"",AV56="x"),"rel-kegg", IF(AU56&lt;&gt;"","lit", IF(AW56&lt;&gt;"","rel", IF(AV56="x","kegg","--")))))</f>
        <v>kegg</v>
      </c>
      <c r="AY56" s="15"/>
      <c r="AZ56" s="12" t="str">
        <f aca="false">IF(COUNTIF(knap_gen,$E56),"K", IF(COUNTIF(npass_gen,$E56),"NP", IF(COUNTIF(imppat_gen,$E56),"I", IF(COUNTIF(duke_gen,$E56),"D", IF(COUNTIF(nap_gen,$E56),"NA", IF(COUNTIF(var_gen,$E56),"V",""))))))</f>
        <v>D</v>
      </c>
      <c r="BA56" s="14" t="str">
        <f aca="false">IF(COUNTIF(out_gen,E56),"X","")</f>
        <v>X</v>
      </c>
      <c r="BB56" s="14" t="str">
        <f aca="false">IF(COUNTIF(knap_rel_gen,$E56),"K", IF(COUNTIF(imppat_rel_gen,$E56),"I", IF(COUNTIF(duke_rel_gen,$E56),"D", IF(COUNTIF(nap_rel_gen,$E56),"NA", IF(COUNTIF(var_rel_gen,$E56),"V","")))))</f>
        <v>NA</v>
      </c>
      <c r="BC56" s="13" t="str">
        <f aca="false">IF(AND(AZ56&lt;&gt;"",BA56="x"),"lit-kegg", IF(AND(BB56&lt;&gt;"",BA56="x"),"rel-kegg", IF(AZ56&lt;&gt;"","lit", IF(BB56&lt;&gt;"","rel", IF(BA56="x","kegg","--")))))</f>
        <v>lit-kegg</v>
      </c>
      <c r="BD56" s="15"/>
      <c r="BE56" s="12" t="str">
        <f aca="false">IF(COUNTIF(knap_hcc,$E56),"K", IF(COUNTIF(npass_hcc,$E56),"NP", IF(COUNTIF(duke_hcc,$E56),"D", IF(COUNTIF(var_hcc,$E56),"V", ""))))</f>
        <v/>
      </c>
      <c r="BF56" s="14" t="str">
        <f aca="false">IF(COUNTIF(hcc_out,E56),"X","")</f>
        <v>X</v>
      </c>
      <c r="BG56" s="14" t="str">
        <f aca="false">IF(COUNTIF(var_rel_hcc,$E56),"V","")</f>
        <v/>
      </c>
      <c r="BH56" s="13" t="str">
        <f aca="false">IF(AND(BE56&lt;&gt;"",BF56="x"),"lit-kegg", IF(AND(BG56&lt;&gt;"",BF56="x"),"rel-kegg", IF(BE56&lt;&gt;"","lit", IF(BG56&lt;&gt;"","rel", IF(BF56="x","kegg","--")))))</f>
        <v>kegg</v>
      </c>
      <c r="BI56" s="15"/>
      <c r="BJ56" s="12" t="str">
        <f aca="false">IF(COUNTIF(usda_kmp,$E56),"U", IF(COUNTIF(knap_kmp,$E56),"K", IF(COUNTIF(npass_kmp,$E56),"NP", IF(COUNTIF(map_kmp,$E56),"M", IF(COUNTIF(imppat_kmp,$E56),"I", IF(COUNTIF(duke_kmp,$E56),"D", IF(COUNTIF(nap_kmp,$E56),"NA", IF(COUNTIF(var_kmp,$E56),"V",""))))))))</f>
        <v>NA</v>
      </c>
      <c r="BK56" s="14" t="str">
        <f aca="false">IF(COUNTIF(out_kmp,E56),"X","")</f>
        <v>X</v>
      </c>
      <c r="BL56" s="12" t="str">
        <f aca="false">IF(COUNTIF(knap_rel_kmp,$E56),"K", IF(COUNTIF(npass_rel_kmp,$E56),"NP", IF(COUNTIF(imppat_rel_kmp,$E56),"I", IF(COUNTIF(duke_kmp,$E56),"D", IF(COUNTIF(nap_rel_kmp,$E56),"NA", IF(COUNTIF(var_rel_kmp,$E56),"V",""))))))</f>
        <v/>
      </c>
      <c r="BM56" s="13" t="str">
        <f aca="false">IF(AND(BJ56&lt;&gt;"",BK56="x"),"lit-kegg", IF(AND(BL56&lt;&gt;"",BK56="x"),"rel-kegg", IF(BJ56&lt;&gt;"","lit", IF(BL56&lt;&gt;"","rel", IF(BK56="x","kegg","--")))))</f>
        <v>lit-kegg</v>
      </c>
      <c r="BN56" s="15"/>
      <c r="BO56" s="12" t="str">
        <f aca="false">IF(COUNTIF(usda_lu2,$E56),"U", IF(COUNTIF(knap_lu2,$E56),"K", IF(COUNTIF(npass_lu2,$E56),"NP", IF(COUNTIF(map_lu2,$E56),"M", IF(COUNTIF(imppat_lu2,$E56),"I", IF(COUNTIF(duke_lu2,$E56),"D", IF(COUNTIF(nap_lu2,$E56),"NA", IF(COUNTIF(var_lu2,$E56),"V",""))))))))</f>
        <v>NA</v>
      </c>
      <c r="BP56" s="14" t="str">
        <f aca="false">IF(COUNTIF(out_lu2,E56),"X","")</f>
        <v>X</v>
      </c>
      <c r="BQ56" s="12" t="str">
        <f aca="false">IF(COUNTIF(knap_rel_lu2,$E56),"K", IF(COUNTIF(npass_rel_lu2,$E56),"NP", IF(COUNTIF(imppat_lu2,$E56),"I", IF(COUNTIF(impaat_rel_lu2,$E56),"I", IF(COUNTIF(duke_rel_lu2,$E56),"D", IF(COUNTIF(nap_rel_lu2,$E56),"NA", IF(COUNTIF(var_rel_lu2,$E56),"V",""))))) ))</f>
        <v>V</v>
      </c>
      <c r="BR56" s="13" t="str">
        <f aca="false">IF(AND(BO56&lt;&gt;"",BP56="x"),"lit-kegg", IF(AND(BQ56&lt;&gt;"",BP56="x"),"rel-kegg", IF(BO56&lt;&gt;"","lit", IF(BQ56&lt;&gt;"","rel", IF(BP56="x","kegg","--")))))</f>
        <v>lit-kegg</v>
      </c>
      <c r="BS56" s="15"/>
      <c r="BT56" s="12" t="str">
        <f aca="false">IF(COUNTIF(usda_myc,$E56),"U", IF(COUNTIF(knap_myc,$E56),"K", IF(COUNTIF(npass_myc,$E56),"NP", IF(COUNTIF(map_myc,$E56),"M", IF(COUNTIF(imppat_myc,$E56),"I", IF(COUNTIF(nap_myc,$E56),"NA", IF(COUNTIF(duke_myc,$E56),"D", IF(COUNTIF(var_myc,$E56),"V",""))))))))</f>
        <v/>
      </c>
      <c r="BU56" s="14" t="str">
        <f aca="false">IF(COUNTIF(out_myc,E56),"X","")</f>
        <v>X</v>
      </c>
      <c r="BV56" s="12" t="str">
        <f aca="false">IF(COUNTIF(npass_rel_myc,$E56),"NP", IF(COUNTIF(imppat_rel_myc,$E56),"I", IF(COUNTIF(nap_rel_myc,$E56),"NA", IF(COUNTIF(var_rel_myc,$E56),"V",""))))</f>
        <v/>
      </c>
      <c r="BW56" s="13" t="str">
        <f aca="false">IF(AND(BT56&lt;&gt;"",BU56="x"),"lit-kegg", IF(AND(BV56&lt;&gt;"",BU56="x"),"rel-kegg", IF(BT56&lt;&gt;"","lit", IF(BV56&lt;&gt;"","rel", IF(BU56="x","kegg","--")))))</f>
        <v>kegg</v>
      </c>
      <c r="BX56" s="15"/>
      <c r="BY56" s="12" t="str">
        <f aca="false">IF(COUNTIF(usda_nar,$E56),"U", IF(COUNTIF(knap_nar,$E56),"K", IF(COUNTIF(npass_nar,$E56),"NP", IF(COUNTIF(imppat_nar,$E56),"I", IF(COUNTIF(duke_nar,$E56),"D", IF(COUNTIF(nap_nar,$E56),"NA", IF(COUNTIF(var_nar,$E56),"V", "")))))))</f>
        <v/>
      </c>
      <c r="BZ56" s="14" t="str">
        <f aca="false">IF(COUNTIF(out_nar,E56),"X","")</f>
        <v>X</v>
      </c>
      <c r="CA56" s="16" t="str">
        <f aca="false">IF(COUNTIF(knap_rel_nar,$E56),"K", IF(COUNTIF(npass_rel_nar,$E56),"NP", IF(COUNTIF(imppat_rel_nar,$E56),"I", IF(COUNTIF(duke_rel_nar,$E56),"D", IF(COUNTIF(nap_rel_nar,$E56),"NA", IF(COUNTIF(var_rel_nar,$E56),"V",""))))))</f>
        <v/>
      </c>
      <c r="CB56" s="13" t="str">
        <f aca="false">IF(AND(BY56&lt;&gt;"",BZ56="x"),"lit-kegg", IF(AND(CA56&lt;&gt;"",BZ56="x"),"rel-kegg", IF(BY56&lt;&gt;"","lit", IF(CA56&lt;&gt;"","rel", IF(BZ56="x","kegg","--")))))</f>
        <v>kegg</v>
      </c>
      <c r="CC56" s="15"/>
      <c r="CD56" s="17" t="str">
        <f aca="false">IF(COUNTIF(usda_que,$E56),"U", IF(COUNTIF(knap_que,$E56),"K", IF(COUNTIF(npass_que,$E56),"NP", IF(COUNTIF(map_que,$E56),"M", IF(COUNTIF(imppat_que,$E56),"I", IF(COUNTIF(duke_que,$E56),"D", IF(COUNTIF(nap_que,$E56),"NA", IF(COUNTIF(var_que,$E56),"V",""))))) )))</f>
        <v>NA</v>
      </c>
      <c r="CE56" s="14" t="str">
        <f aca="false">IF(COUNTIF(out_que,E56),"X","")</f>
        <v>X</v>
      </c>
      <c r="CF56" s="12" t="str">
        <f aca="false">IF(COUNTIF(knap_rel_que,$E56),"K", IF(COUNTIF(npass_rel_que,$E56),"NP", IF(COUNTIF(imppat_rel_que,$E56),"I", IF(COUNTIF(duke_rel_que,$E56),"D", IF(COUNTIF(nap_rel_que,$E56),"NP", IF(COUNTIF(var_rel_que,$E56),"V",""))))) )</f>
        <v>K</v>
      </c>
      <c r="CG56" s="13" t="str">
        <f aca="false">IF(AND(CD56&lt;&gt;"",CE56="x"),"lit-kegg", IF(AND(CF56&lt;&gt;"",CE56="x"),"rel-kegg", IF(CD56&lt;&gt;"","lit", IF(CF56&lt;&gt;"","rel", IF(CE56="x","kegg","--")))))</f>
        <v>lit-kegg</v>
      </c>
      <c r="CH56" s="15"/>
      <c r="CI56" s="18"/>
      <c r="CJ56" s="22" t="s">
        <v>219</v>
      </c>
      <c r="CK56" s="10"/>
      <c r="CL56" s="10"/>
      <c r="CM56" s="10"/>
      <c r="CN56" s="10"/>
      <c r="CO56" s="10"/>
    </row>
    <row r="57" customFormat="false" ht="15.75" hidden="false" customHeight="true" outlineLevel="0" collapsed="false">
      <c r="A57" s="9" t="n">
        <v>41</v>
      </c>
      <c r="B57" s="10" t="s">
        <v>83</v>
      </c>
      <c r="C57" s="10" t="s">
        <v>182</v>
      </c>
      <c r="D57" s="10" t="s">
        <v>220</v>
      </c>
      <c r="E57" s="11" t="s">
        <v>221</v>
      </c>
      <c r="F57" s="12" t="str">
        <f aca="false">IF(COUNTIF(usda_agi,$E57),"U", IF(COUNTIF(knap_agi,$E57),"K", IF(COUNTIF(npass_agi,$E57),"NP", IF(COUNTIF(map_agi,$E57),"M", IF(COUNTIF(imppat_agi,$E57),"I", IF(COUNTIF(duke_agi,$E57),"D", IF(COUNTIF(nap_agi,$E57),"NA", IF(COUNTIF(var_agi,$E57),"V", ""))))))) )</f>
        <v/>
      </c>
      <c r="G57" s="12" t="str">
        <f aca="false">IF(COUNTIF(out_agi,E57),"X","")</f>
        <v/>
      </c>
      <c r="H57" s="12" t="str">
        <f aca="false">IF(COUNTIF(knap_rel_agi,$E57),"K", IF(COUNTIF(duke_rel_agi,$E57),"D", IF(COUNTIF(nap_rel_agi,$E57),"NA", IF(COUNTIF(var_rel_agi,$E57),"V",""))))</f>
        <v/>
      </c>
      <c r="I57" s="13" t="str">
        <f aca="false">IF(AND(F57&lt;&gt;"",G57="x"),"lit-kegg", IF(AND(H57&lt;&gt;"",G57="x"),"rel-kegg", IF(F57&lt;&gt;"","lit", IF(H57&lt;&gt;"","rel", IF(G57="x","kegg","--")))))</f>
        <v>--</v>
      </c>
      <c r="J57" s="12" t="str">
        <f aca="false">IF(COUNTIF(npass_bun,$E57),"NP", IF(COUNTIF(nap_bun,$E57),"NA", IF(COUNTIF(var_bun,$E57),"V","")))</f>
        <v/>
      </c>
      <c r="K57" s="14" t="str">
        <f aca="false">IF(COUNTIF(out_bun,E57),"X","")</f>
        <v>X</v>
      </c>
      <c r="L57" s="12" t="str">
        <f aca="false">IF(COUNTIF(nap_rel_bun,$E57),"NA", IF(COUNTIF(var_rel_bun,$E57),"V",""))</f>
        <v/>
      </c>
      <c r="M57" s="13" t="str">
        <f aca="false">IF(AND(J57&lt;&gt;"",K57="x"),"lit-kegg", IF(AND(L57&lt;&gt;"",K57="x"),"rel-kegg", IF(J57&lt;&gt;"","lit", IF(L57&lt;&gt;"","rel", IF(K57="x","kegg","--")))))</f>
        <v>kegg</v>
      </c>
      <c r="N57" s="12" t="str">
        <f aca="false">IF(COUNTIF(usda_kxn,$E57),"U", IF(COUNTIF(knap_kxn,$E57),"K", IF(COUNTIF(npass_kxn,$E57),"NP", IF(COUNTIF(map_kxn,$E57),"M", IF(COUNTIF(duke_kxn,$E57),"D", IF(COUNTIF(nap_kxn,$E57),"NA", IF(COUNTIF(var_kxn,$E57),"V","")))))))</f>
        <v>U</v>
      </c>
      <c r="O57" s="14" t="str">
        <f aca="false">IF(COUNTIF(out_kxn,E57),"X","")</f>
        <v>X</v>
      </c>
      <c r="P57" s="12" t="str">
        <f aca="false">IF(COUNTIF(knap_rel_kxn,$E57),"K", IF(COUNTIF(npass_rel_kxn,$E57),"NP", IF(COUNTIF(duke_rel_kxn,$E57),"D", IF(COUNTIF(nap_rel_kxn,$E57),"NA", IF(COUNTIF(var_rel_kxn,$E57),"V","")))))</f>
        <v>D</v>
      </c>
      <c r="Q57" s="13" t="str">
        <f aca="false">IF(AND(N57&lt;&gt;"",O57="x"),"lit-kegg", IF(AND(P57&lt;&gt;"",O57="x"),"rel-kegg", IF(N57&lt;&gt;"","lit", IF(P57&lt;&gt;"","rel", IF(O57="x","kegg","--")))))</f>
        <v>lit-kegg</v>
      </c>
      <c r="R57" s="12" t="str">
        <f aca="false">IF(COUNTIF(usda_hwb,$E57),"U", IF(COUNTIF(knap_hwb,$E57),"K", IF(COUNTIF(npass_hwb,$E57),"NP", IF(COUNTIF(map_hwb,$E57),"M", IF(COUNTIF(imppat_hwb,$E57),"I", IF(COUNTIF(duke_hwb,$E57),"D", IF(COUNTIF(nap_hwb,$E57),"NA", IF(COUNTIF(var_hwb,$E57),"V",""))))) )))</f>
        <v>U</v>
      </c>
      <c r="S57" s="14" t="str">
        <f aca="false">IF(COUNTIF(out_hwb,E57),"X","")</f>
        <v>X</v>
      </c>
      <c r="T57" s="14" t="str">
        <f aca="false">IF(COUNTIF(knap_rel_hwb,$E57),"K", IF(COUNTIF(npass_rel_hwb,$E57),"NP", IF(COUNTIF(map_rel_hwb,$E57),"M", IF(COUNTIF(imppat_rel_hwb,$E57),"I", IF(COUNTIF(duke_rel_hwb,$E57),"D", IF(COUNTIF(nap_rel_hwb,$E57),"NA", IF(COUNTIF(var_rel_hwb,$E57),"V",""))))) ))</f>
        <v>M</v>
      </c>
      <c r="U57" s="13" t="str">
        <f aca="false">IF(AND(R57&lt;&gt;"",S57="x"),"lit-kegg", IF(AND(T57&lt;&gt;"",S57="x"),"rel-kegg", IF(R57&lt;&gt;"","lit", IF(T57&lt;&gt;"","rel", IF(S57="x","kegg","--")))))</f>
        <v>lit-kegg</v>
      </c>
      <c r="V57" s="12" t="str">
        <f aca="false">IF(COUNTIF(usda_ec,$E57),"U", IF(COUNTIF(knap_ec,$E57),"K", IF(COUNTIF(npass_ec,$E57),"NP", IF(COUNTIF(map_ec,$E57),"M", IF(COUNTIF(imppat_ec,$E57),"I", IF(COUNTIF(duke_ec,$E57),"D", IF(COUNTIF(nap_ec,$E57),"NA", IF(COUNTIF(var_ec,$E57),"V",""))))))))</f>
        <v>U</v>
      </c>
      <c r="W57" s="14" t="str">
        <f aca="false">IF(COUNTIF(out_ec,E57),"X","")</f>
        <v>X</v>
      </c>
      <c r="X57" s="14" t="str">
        <f aca="false">IF(COUNTIF(usda_rel_ec,$E57),"U", IF(COUNTIF(knap_rel_ec,$E57),"K", IF(COUNTIF(npass_rel_ec,$E57),"NP", IF(COUNTIF(map_rel_ec,$E57),"M", IF(COUNTIF(imppat_rel_ec,$E57),"I", IF(COUNTIF(nap_rel_ec,$E57),"NA", IF(COUNTIF(var_rel_ec,$E57),"V","")))))))</f>
        <v>U</v>
      </c>
      <c r="Y57" s="13" t="str">
        <f aca="false">IF(AND(V57&lt;&gt;"",W57="x"),"lit-kegg", IF(AND(X57&lt;&gt;"",W57="x"),"rel-kegg", IF(V57&lt;&gt;"","lit", IF(X57&lt;&gt;"","rel", IF(W57="x","kegg","--")))))</f>
        <v>lit-kegg</v>
      </c>
      <c r="Z57" s="12" t="str">
        <f aca="false">IF(COUNTIF(usda_ecg,$E57),"U", IF(COUNTIF(npass_ecg,$E57),"NP", IF(COUNTIF(map_ecg,$E57),"M", IF(COUNTIF(imppat_ecg,$E57),"I", IF(COUNTIF(duke_ecg,$E57),"D", IF(COUNTIF(var_ecg,$E57),"V",""))))))</f>
        <v>U</v>
      </c>
      <c r="AA57" s="12"/>
      <c r="AB57" s="15"/>
      <c r="AC57" s="12" t="str">
        <f aca="false">IF(COUNTIF(usda_egt,$E57),"U", IF(COUNTIF(map_egt,$E57),"M", IF(COUNTIF(duke_egt,$E57),"D", IF(COUNTIF(nap_egt,$E57),"NA", IF(COUNTIF(var_egt,$E57),"V","")))))</f>
        <v>U</v>
      </c>
      <c r="AD57" s="14" t="str">
        <f aca="false">IF(COUNTIF(out_egt,E57),"X","")</f>
        <v/>
      </c>
      <c r="AE57" s="14" t="str">
        <f aca="false">IF(COUNTIF(usda_rel_egt,$E57),"U", IF(COUNTIF(knap_rel_egt,$E57),"K", IF(COUNTIF(npass_rel_egt,$E57),"NP", IF(COUNTIF(map_rel_egt,$E57),"M", IF(COUNTIF(var_rel_egt,$E57),"V","")))) )</f>
        <v>U</v>
      </c>
      <c r="AF57" s="13" t="str">
        <f aca="false">IF(AND(AC57&lt;&gt;"",AD57="x"),"lit-kegg", IF(AND(AE57&lt;&gt;"",AD57="x"),"rel-kegg", IF(AC57&lt;&gt;"","lit", IF(AE57&lt;&gt;"","rel", IF(AD57="x","kegg","--")))))</f>
        <v>lit</v>
      </c>
      <c r="AG57" s="15"/>
      <c r="AH57" s="12" t="str">
        <f aca="false">IF(COUNTIF(usda_egcg,$E57),"U", IF(COUNTIF(knap_egcg,$E57),"K", IF(COUNTIF(npass_egcg,$E57),"NP", IF(COUNTIF(map_egcg,$E57),"M", IF(COUNTIF(var_ecg,$E57),"V","")))))</f>
        <v>U</v>
      </c>
      <c r="AI57" s="12"/>
      <c r="AJ57" s="15"/>
      <c r="AK57" s="12" t="str">
        <f aca="false">IF(COUNTIF(npass_erc,$E57),"NP", IF(COUNTIF(nap_erc,$E57),"NA", IF(COUNTIF(var_erc,$E57),"V","")))</f>
        <v/>
      </c>
      <c r="AL57" s="14"/>
      <c r="AM57" s="14" t="str">
        <f aca="false">IF(COUNTIF(nap_rel_erc,$E57),"NA", IF(COUNTIF(var_rel_erc,$E57),"V",""))</f>
        <v/>
      </c>
      <c r="AN57" s="13" t="str">
        <f aca="false">IF(AND(AK57&lt;&gt;"",AL57="x"),"lit-kegg", IF(AND(AM57&lt;&gt;"",AL57="x"),"rel-kegg", IF(AK57&lt;&gt;"","lit", IF(AM57&lt;&gt;"","rel", IF(AL57="x","kegg","--")))))</f>
        <v>--</v>
      </c>
      <c r="AO57" s="15"/>
      <c r="AP57" s="12" t="str">
        <f aca="false">IF(COUNTIF(npass_erd,$E57),"NP", IF(COUNTIF(nap_erd,$E57),"NA", IF(COUNTIF(var_erd,$E57),"V","")))</f>
        <v>V</v>
      </c>
      <c r="AQ57" s="14" t="str">
        <f aca="false">IF(COUNTIF(out_erd,E57),"X","")</f>
        <v>X</v>
      </c>
      <c r="AR57" s="14" t="str">
        <f aca="false">IF(COUNTIF(map_rel_erd,$E57),"M", IF(COUNTIF(nap_rel_erd,$E57),"NA", IF(COUNTIF(var_rel_erd,$E57),"V","")))</f>
        <v>M</v>
      </c>
      <c r="AS57" s="13" t="str">
        <f aca="false">IF(AND(AP57&lt;&gt;"",AQ57="x"),"lit-kegg", IF(AND(AR57&lt;&gt;"",AQ57="x"),"rel-kegg", IF(AP57&lt;&gt;"","lit", IF(AR57&lt;&gt;"","rel", IF(AQ57="x","kegg","--")))))</f>
        <v>lit-kegg</v>
      </c>
      <c r="AT57" s="15"/>
      <c r="AU57" s="12" t="str">
        <f aca="false">IF(COUNTIF(knap_gc,$E57),"K", IF(COUNTIF(npass_gc,$E57),"NP", IF(COUNTIF(imppat_gc,$E57),"I", IF(COUNTIF(duke_gc,$E57),"D", IF(COUNTIF(nap_gc,$E57),"NA", IF(COUNTIF(var_gc,$E57),"V",""))))) )</f>
        <v/>
      </c>
      <c r="AV57" s="14" t="str">
        <f aca="false">IF(COUNTIF(out_gc,E57),"X","")</f>
        <v/>
      </c>
      <c r="AW57" s="14" t="str">
        <f aca="false">IF(COUNTIF(knap_rel_gc,$E57),"K", IF(COUNTIF(nap_rel_gc,$E57),"NA", IF(COUNTIF(var_rel_gc,$E57),"V","")))</f>
        <v/>
      </c>
      <c r="AX57" s="13" t="str">
        <f aca="false">IF(AND(AU57&lt;&gt;"",AV57="x"),"lit-kegg", IF(AND(AW57&lt;&gt;"",AV57="x"),"rel-kegg", IF(AU57&lt;&gt;"","lit", IF(AW57&lt;&gt;"","rel", IF(AV57="x","kegg","--")))))</f>
        <v>--</v>
      </c>
      <c r="AY57" s="15"/>
      <c r="AZ57" s="12" t="str">
        <f aca="false">IF(COUNTIF(knap_gen,$E57),"K", IF(COUNTIF(npass_gen,$E57),"NP", IF(COUNTIF(imppat_gen,$E57),"I", IF(COUNTIF(duke_gen,$E57),"D", IF(COUNTIF(nap_gen,$E57),"NA", IF(COUNTIF(var_gen,$E57),"V",""))))))</f>
        <v/>
      </c>
      <c r="BA57" s="14" t="str">
        <f aca="false">IF(COUNTIF(out_gen,E57),"X","")</f>
        <v/>
      </c>
      <c r="BB57" s="14" t="str">
        <f aca="false">IF(COUNTIF(knap_rel_gen,$E57),"K", IF(COUNTIF(imppat_rel_gen,$E57),"I", IF(COUNTIF(duke_rel_gen,$E57),"D", IF(COUNTIF(nap_rel_gen,$E57),"NA", IF(COUNTIF(var_rel_gen,$E57),"V","")))))</f>
        <v/>
      </c>
      <c r="BC57" s="13" t="str">
        <f aca="false">IF(AND(AZ57&lt;&gt;"",BA57="x"),"lit-kegg", IF(AND(BB57&lt;&gt;"",BA57="x"),"rel-kegg", IF(AZ57&lt;&gt;"","lit", IF(BB57&lt;&gt;"","rel", IF(BA57="x","kegg","--")))))</f>
        <v>--</v>
      </c>
      <c r="BD57" s="15"/>
      <c r="BE57" s="12" t="str">
        <f aca="false">IF(COUNTIF(knap_hcc,$E57),"K", IF(COUNTIF(npass_hcc,$E57),"NP", IF(COUNTIF(duke_hcc,$E57),"D", IF(COUNTIF(var_hcc,$E57),"V", ""))))</f>
        <v/>
      </c>
      <c r="BF57" s="14" t="str">
        <f aca="false">IF(COUNTIF(hcc_out,E57),"X","")</f>
        <v>X</v>
      </c>
      <c r="BG57" s="14" t="str">
        <f aca="false">IF(COUNTIF(var_rel_hcc,$E57),"V","")</f>
        <v/>
      </c>
      <c r="BH57" s="13" t="str">
        <f aca="false">IF(AND(BE57&lt;&gt;"",BF57="x"),"lit-kegg", IF(AND(BG57&lt;&gt;"",BF57="x"),"rel-kegg", IF(BE57&lt;&gt;"","lit", IF(BG57&lt;&gt;"","rel", IF(BF57="x","kegg","--")))))</f>
        <v>kegg</v>
      </c>
      <c r="BI57" s="15"/>
      <c r="BJ57" s="12" t="str">
        <f aca="false">IF(COUNTIF(usda_kmp,$E57),"U", IF(COUNTIF(knap_kmp,$E57),"K", IF(COUNTIF(npass_kmp,$E57),"NP", IF(COUNTIF(map_kmp,$E57),"M", IF(COUNTIF(imppat_kmp,$E57),"I", IF(COUNTIF(duke_kmp,$E57),"D", IF(COUNTIF(nap_kmp,$E57),"NA", IF(COUNTIF(var_kmp,$E57),"V",""))))))))</f>
        <v>U</v>
      </c>
      <c r="BK57" s="14" t="str">
        <f aca="false">IF(COUNTIF(out_kmp,E57),"X","")</f>
        <v>X</v>
      </c>
      <c r="BL57" s="12" t="str">
        <f aca="false">IF(COUNTIF(knap_rel_kmp,$E57),"K", IF(COUNTIF(npass_rel_kmp,$E57),"NP", IF(COUNTIF(imppat_rel_kmp,$E57),"I", IF(COUNTIF(duke_kmp,$E57),"D", IF(COUNTIF(nap_rel_kmp,$E57),"NA", IF(COUNTIF(var_rel_kmp,$E57),"V",""))))))</f>
        <v>D</v>
      </c>
      <c r="BM57" s="13" t="str">
        <f aca="false">IF(AND(BJ57&lt;&gt;"",BK57="x"),"lit-kegg", IF(AND(BL57&lt;&gt;"",BK57="x"),"rel-kegg", IF(BJ57&lt;&gt;"","lit", IF(BL57&lt;&gt;"","rel", IF(BK57="x","kegg","--")))))</f>
        <v>lit-kegg</v>
      </c>
      <c r="BN57" s="15"/>
      <c r="BO57" s="12" t="str">
        <f aca="false">IF(COUNTIF(usda_lu2,$E57),"U", IF(COUNTIF(knap_lu2,$E57),"K", IF(COUNTIF(npass_lu2,$E57),"NP", IF(COUNTIF(map_lu2,$E57),"M", IF(COUNTIF(imppat_lu2,$E57),"I", IF(COUNTIF(duke_lu2,$E57),"D", IF(COUNTIF(nap_lu2,$E57),"NA", IF(COUNTIF(var_lu2,$E57),"V",""))))))))</f>
        <v>U</v>
      </c>
      <c r="BP57" s="14" t="str">
        <f aca="false">IF(COUNTIF(out_lu2,E57),"X","")</f>
        <v/>
      </c>
      <c r="BQ57" s="12" t="str">
        <f aca="false">IF(COUNTIF(knap_rel_lu2,$E57),"K", IF(COUNTIF(npass_rel_lu2,$E57),"NP", IF(COUNTIF(imppat_lu2,$E57),"I", IF(COUNTIF(impaat_rel_lu2,$E57),"I", IF(COUNTIF(duke_rel_lu2,$E57),"D", IF(COUNTIF(nap_rel_lu2,$E57),"NA", IF(COUNTIF(var_rel_lu2,$E57),"V",""))))) ))</f>
        <v/>
      </c>
      <c r="BR57" s="13" t="str">
        <f aca="false">IF(AND(BO57&lt;&gt;"",BP57="x"),"lit-kegg", IF(AND(BQ57&lt;&gt;"",BP57="x"),"rel-kegg", IF(BO57&lt;&gt;"","lit", IF(BQ57&lt;&gt;"","rel", IF(BP57="x","kegg","--")))))</f>
        <v>lit</v>
      </c>
      <c r="BS57" s="15"/>
      <c r="BT57" s="12" t="str">
        <f aca="false">IF(COUNTIF(usda_myc,$E57),"U", IF(COUNTIF(knap_myc,$E57),"K", IF(COUNTIF(npass_myc,$E57),"NP", IF(COUNTIF(map_myc,$E57),"M", IF(COUNTIF(imppat_myc,$E57),"I", IF(COUNTIF(nap_myc,$E57),"NA", IF(COUNTIF(duke_myc,$E57),"D", IF(COUNTIF(var_myc,$E57),"V",""))))))))</f>
        <v>M</v>
      </c>
      <c r="BU57" s="14" t="str">
        <f aca="false">IF(COUNTIF(out_myc,E57),"X","")</f>
        <v/>
      </c>
      <c r="BV57" s="12" t="str">
        <f aca="false">IF(COUNTIF(npass_rel_myc,$E57),"NP", IF(COUNTIF(imppat_rel_myc,$E57),"I", IF(COUNTIF(nap_rel_myc,$E57),"NA", IF(COUNTIF(var_rel_myc,$E57),"V",""))))</f>
        <v/>
      </c>
      <c r="BW57" s="13" t="str">
        <f aca="false">IF(AND(BT57&lt;&gt;"",BU57="x"),"lit-kegg", IF(AND(BV57&lt;&gt;"",BU57="x"),"rel-kegg", IF(BT57&lt;&gt;"","lit", IF(BV57&lt;&gt;"","rel", IF(BU57="x","kegg","--")))))</f>
        <v>lit</v>
      </c>
      <c r="BX57" s="15"/>
      <c r="BY57" s="12" t="str">
        <f aca="false">IF(COUNTIF(usda_nar,$E57),"U", IF(COUNTIF(knap_nar,$E57),"K", IF(COUNTIF(npass_nar,$E57),"NP", IF(COUNTIF(imppat_nar,$E57),"I", IF(COUNTIF(duke_nar,$E57),"D", IF(COUNTIF(nap_nar,$E57),"NA", IF(COUNTIF(var_nar,$E57),"V", "")))))))</f>
        <v/>
      </c>
      <c r="BZ57" s="14" t="str">
        <f aca="false">IF(COUNTIF(out_nar,E57),"X","")</f>
        <v>X</v>
      </c>
      <c r="CA57" s="16" t="str">
        <f aca="false">IF(COUNTIF(knap_rel_nar,$E57),"K", IF(COUNTIF(npass_rel_nar,$E57),"NP", IF(COUNTIF(imppat_rel_nar,$E57),"I", IF(COUNTIF(duke_rel_nar,$E57),"D", IF(COUNTIF(nap_rel_nar,$E57),"NA", IF(COUNTIF(var_rel_nar,$E57),"V",""))))))</f>
        <v/>
      </c>
      <c r="CB57" s="13" t="str">
        <f aca="false">IF(AND(BY57&lt;&gt;"",BZ57="x"),"lit-kegg", IF(AND(CA57&lt;&gt;"",BZ57="x"),"rel-kegg", IF(BY57&lt;&gt;"","lit", IF(CA57&lt;&gt;"","rel", IF(BZ57="x","kegg","--")))))</f>
        <v>kegg</v>
      </c>
      <c r="CC57" s="15"/>
      <c r="CD57" s="17" t="str">
        <f aca="false">IF(COUNTIF(usda_que,$E57),"U", IF(COUNTIF(knap_que,$E57),"K", IF(COUNTIF(npass_que,$E57),"NP", IF(COUNTIF(map_que,$E57),"M", IF(COUNTIF(imppat_que,$E57),"I", IF(COUNTIF(duke_que,$E57),"D", IF(COUNTIF(nap_que,$E57),"NA", IF(COUNTIF(var_que,$E57),"V",""))))) )))</f>
        <v>U</v>
      </c>
      <c r="CE57" s="14" t="str">
        <f aca="false">IF(COUNTIF(out_que,E57),"X","")</f>
        <v>X</v>
      </c>
      <c r="CF57" s="12" t="str">
        <f aca="false">IF(COUNTIF(knap_rel_que,$E57),"K", IF(COUNTIF(npass_rel_que,$E57),"NP", IF(COUNTIF(imppat_rel_que,$E57),"I", IF(COUNTIF(duke_rel_que,$E57),"D", IF(COUNTIF(nap_rel_que,$E57),"NP", IF(COUNTIF(var_rel_que,$E57),"V",""))))) )</f>
        <v>D</v>
      </c>
      <c r="CG57" s="13" t="str">
        <f aca="false">IF(AND(CD57&lt;&gt;"",CE57="x"),"lit-kegg", IF(AND(CF57&lt;&gt;"",CE57="x"),"rel-kegg", IF(CD57&lt;&gt;"","lit", IF(CF57&lt;&gt;"","rel", IF(CE57="x","kegg","--")))))</f>
        <v>lit-kegg</v>
      </c>
      <c r="CH57" s="15"/>
      <c r="CI57" s="18" t="s">
        <v>92</v>
      </c>
      <c r="CJ57" s="10"/>
      <c r="CK57" s="10"/>
      <c r="CL57" s="10"/>
      <c r="CM57" s="10"/>
      <c r="CN57" s="10"/>
      <c r="CO57" s="10"/>
    </row>
    <row r="58" customFormat="false" ht="15.75" hidden="false" customHeight="true" outlineLevel="0" collapsed="false">
      <c r="A58" s="9" t="n">
        <v>59</v>
      </c>
      <c r="B58" s="10" t="s">
        <v>83</v>
      </c>
      <c r="C58" s="10" t="s">
        <v>200</v>
      </c>
      <c r="D58" s="10" t="s">
        <v>222</v>
      </c>
      <c r="E58" s="11" t="s">
        <v>223</v>
      </c>
      <c r="F58" s="12" t="str">
        <f aca="false">IF(COUNTIF(usda_agi,$E58),"U", IF(COUNTIF(knap_agi,$E58),"K", IF(COUNTIF(npass_agi,$E58),"NP", IF(COUNTIF(map_agi,$E58),"M", IF(COUNTIF(imppat_agi,$E58),"I", IF(COUNTIF(duke_agi,$E58),"D", IF(COUNTIF(nap_agi,$E58),"NA", IF(COUNTIF(var_agi,$E58),"V", ""))))))) )</f>
        <v/>
      </c>
      <c r="G58" s="12" t="str">
        <f aca="false">IF(COUNTIF(out_agi,E58),"X","")</f>
        <v>X</v>
      </c>
      <c r="H58" s="12" t="str">
        <f aca="false">IF(COUNTIF(knap_rel_agi,$E58),"K", IF(COUNTIF(duke_rel_agi,$E58),"D", IF(COUNTIF(nap_rel_agi,$E58),"NA", IF(COUNTIF(var_rel_agi,$E58),"V",""))))</f>
        <v/>
      </c>
      <c r="I58" s="13" t="str">
        <f aca="false">IF(AND(F58&lt;&gt;"",G58="x"),"lit-kegg", IF(AND(H58&lt;&gt;"",G58="x"),"rel-kegg", IF(F58&lt;&gt;"","lit", IF(H58&lt;&gt;"","rel", IF(G58="x","kegg","--")))))</f>
        <v>kegg</v>
      </c>
      <c r="J58" s="12" t="str">
        <f aca="false">IF(COUNTIF(npass_bun,$E58),"NP", IF(COUNTIF(nap_bun,$E58),"NA", IF(COUNTIF(var_bun,$E58),"V","")))</f>
        <v/>
      </c>
      <c r="K58" s="14" t="str">
        <f aca="false">IF(COUNTIF(out_bun,E58),"X","")</f>
        <v>X</v>
      </c>
      <c r="L58" s="12" t="str">
        <f aca="false">IF(COUNTIF(nap_rel_bun,$E58),"NA", IF(COUNTIF(var_rel_bun,$E58),"V",""))</f>
        <v/>
      </c>
      <c r="M58" s="13" t="str">
        <f aca="false">IF(AND(J58&lt;&gt;"",K58="x"),"lit-kegg", IF(AND(L58&lt;&gt;"",K58="x"),"rel-kegg", IF(J58&lt;&gt;"","lit", IF(L58&lt;&gt;"","rel", IF(K58="x","kegg","--")))))</f>
        <v>kegg</v>
      </c>
      <c r="N58" s="12" t="str">
        <f aca="false">IF(COUNTIF(usda_kxn,$E58),"U", IF(COUNTIF(knap_kxn,$E58),"K", IF(COUNTIF(npass_kxn,$E58),"NP", IF(COUNTIF(map_kxn,$E58),"M", IF(COUNTIF(duke_kxn,$E58),"D", IF(COUNTIF(nap_kxn,$E58),"NA", IF(COUNTIF(var_kxn,$E58),"V","")))))))</f>
        <v>V</v>
      </c>
      <c r="O58" s="14" t="str">
        <f aca="false">IF(COUNTIF(out_kxn,E58),"X","")</f>
        <v>X</v>
      </c>
      <c r="P58" s="12" t="str">
        <f aca="false">IF(COUNTIF(knap_rel_kxn,$E58),"K", IF(COUNTIF(npass_rel_kxn,$E58),"NP", IF(COUNTIF(duke_rel_kxn,$E58),"D", IF(COUNTIF(nap_rel_kxn,$E58),"NA", IF(COUNTIF(var_rel_kxn,$E58),"V","")))))</f>
        <v/>
      </c>
      <c r="Q58" s="13" t="str">
        <f aca="false">IF(AND(N58&lt;&gt;"",O58="x"),"lit-kegg", IF(AND(P58&lt;&gt;"",O58="x"),"rel-kegg", IF(N58&lt;&gt;"","lit", IF(P58&lt;&gt;"","rel", IF(O58="x","kegg","--")))))</f>
        <v>lit-kegg</v>
      </c>
      <c r="R58" s="12" t="str">
        <f aca="false">IF(COUNTIF(usda_hwb,$E58),"U", IF(COUNTIF(knap_hwb,$E58),"K", IF(COUNTIF(npass_hwb,$E58),"NP", IF(COUNTIF(map_hwb,$E58),"M", IF(COUNTIF(imppat_hwb,$E58),"I", IF(COUNTIF(duke_hwb,$E58),"D", IF(COUNTIF(nap_hwb,$E58),"NA", IF(COUNTIF(var_hwb,$E58),"V",""))))) )))</f>
        <v/>
      </c>
      <c r="S58" s="14" t="str">
        <f aca="false">IF(COUNTIF(out_hwb,E58),"X","")</f>
        <v>X</v>
      </c>
      <c r="T58" s="14" t="str">
        <f aca="false">IF(COUNTIF(knap_rel_hwb,$E58),"K", IF(COUNTIF(npass_rel_hwb,$E58),"NP", IF(COUNTIF(map_rel_hwb,$E58),"M", IF(COUNTIF(imppat_rel_hwb,$E58),"I", IF(COUNTIF(duke_rel_hwb,$E58),"D", IF(COUNTIF(nap_rel_hwb,$E58),"NA", IF(COUNTIF(var_rel_hwb,$E58),"V",""))))) ))</f>
        <v/>
      </c>
      <c r="U58" s="13" t="str">
        <f aca="false">IF(AND(R58&lt;&gt;"",S58="x"),"lit-kegg", IF(AND(T58&lt;&gt;"",S58="x"),"rel-kegg", IF(R58&lt;&gt;"","lit", IF(T58&lt;&gt;"","rel", IF(S58="x","kegg","--")))))</f>
        <v>kegg</v>
      </c>
      <c r="V58" s="12" t="str">
        <f aca="false">IF(COUNTIF(usda_ec,$E58),"U", IF(COUNTIF(knap_ec,$E58),"K", IF(COUNTIF(npass_ec,$E58),"NP", IF(COUNTIF(map_ec,$E58),"M", IF(COUNTIF(imppat_ec,$E58),"I", IF(COUNTIF(duke_ec,$E58),"D", IF(COUNTIF(nap_ec,$E58),"NA", IF(COUNTIF(var_ec,$E58),"V",""))))))))</f>
        <v/>
      </c>
      <c r="W58" s="14" t="str">
        <f aca="false">IF(COUNTIF(out_ec,E58),"X","")</f>
        <v>X</v>
      </c>
      <c r="X58" s="14" t="str">
        <f aca="false">IF(COUNTIF(usda_rel_ec,$E58),"U", IF(COUNTIF(knap_rel_ec,$E58),"K", IF(COUNTIF(npass_rel_ec,$E58),"NP", IF(COUNTIF(map_rel_ec,$E58),"M", IF(COUNTIF(imppat_rel_ec,$E58),"I", IF(COUNTIF(nap_rel_ec,$E58),"NA", IF(COUNTIF(var_rel_ec,$E58),"V","")))))))</f>
        <v/>
      </c>
      <c r="Y58" s="13" t="str">
        <f aca="false">IF(AND(V58&lt;&gt;"",W58="x"),"lit-kegg", IF(AND(X58&lt;&gt;"",W58="x"),"rel-kegg", IF(V58&lt;&gt;"","lit", IF(X58&lt;&gt;"","rel", IF(W58="x","kegg","--")))))</f>
        <v>kegg</v>
      </c>
      <c r="Z58" s="12" t="str">
        <f aca="false">IF(COUNTIF(usda_ecg,$E58),"U", IF(COUNTIF(npass_ecg,$E58),"NP", IF(COUNTIF(map_ecg,$E58),"M", IF(COUNTIF(imppat_ecg,$E58),"I", IF(COUNTIF(duke_ecg,$E58),"D", IF(COUNTIF(var_ecg,$E58),"V",""))))))</f>
        <v/>
      </c>
      <c r="AA58" s="12"/>
      <c r="AB58" s="15"/>
      <c r="AC58" s="12" t="str">
        <f aca="false">IF(COUNTIF(usda_egt,$E58),"U", IF(COUNTIF(map_egt,$E58),"M", IF(COUNTIF(duke_egt,$E58),"D", IF(COUNTIF(nap_egt,$E58),"NA", IF(COUNTIF(var_egt,$E58),"V","")))))</f>
        <v/>
      </c>
      <c r="AD58" s="14" t="str">
        <f aca="false">IF(COUNTIF(out_egt,E58),"X","")</f>
        <v>X</v>
      </c>
      <c r="AE58" s="14" t="str">
        <f aca="false">IF(COUNTIF(usda_rel_egt,$E58),"U", IF(COUNTIF(knap_rel_egt,$E58),"K", IF(COUNTIF(npass_rel_egt,$E58),"NP", IF(COUNTIF(map_rel_egt,$E58),"M", IF(COUNTIF(var_rel_egt,$E58),"V","")))) )</f>
        <v/>
      </c>
      <c r="AF58" s="13" t="str">
        <f aca="false">IF(AND(AC58&lt;&gt;"",AD58="x"),"lit-kegg", IF(AND(AE58&lt;&gt;"",AD58="x"),"rel-kegg", IF(AC58&lt;&gt;"","lit", IF(AE58&lt;&gt;"","rel", IF(AD58="x","kegg","--")))))</f>
        <v>kegg</v>
      </c>
      <c r="AG58" s="15"/>
      <c r="AH58" s="12" t="str">
        <f aca="false">IF(COUNTIF(usda_egcg,$E58),"U", IF(COUNTIF(knap_egcg,$E58),"K", IF(COUNTIF(npass_egcg,$E58),"NP", IF(COUNTIF(map_egcg,$E58),"M", IF(COUNTIF(var_ecg,$E58),"V","")))))</f>
        <v/>
      </c>
      <c r="AI58" s="12"/>
      <c r="AJ58" s="15"/>
      <c r="AK58" s="12" t="str">
        <f aca="false">IF(COUNTIF(npass_erc,$E58),"NP", IF(COUNTIF(nap_erc,$E58),"NA", IF(COUNTIF(var_erc,$E58),"V","")))</f>
        <v/>
      </c>
      <c r="AL58" s="14"/>
      <c r="AM58" s="14" t="str">
        <f aca="false">IF(COUNTIF(nap_rel_erc,$E58),"NA", IF(COUNTIF(var_rel_erc,$E58),"V",""))</f>
        <v/>
      </c>
      <c r="AN58" s="13" t="str">
        <f aca="false">IF(AND(AK58&lt;&gt;"",AL58="x"),"lit-kegg", IF(AND(AM58&lt;&gt;"",AL58="x"),"rel-kegg", IF(AK58&lt;&gt;"","lit", IF(AM58&lt;&gt;"","rel", IF(AL58="x","kegg","--")))))</f>
        <v>--</v>
      </c>
      <c r="AO58" s="15"/>
      <c r="AP58" s="12" t="str">
        <f aca="false">IF(COUNTIF(npass_erd,$E58),"NP", IF(COUNTIF(nap_erd,$E58),"NA", IF(COUNTIF(var_erd,$E58),"V","")))</f>
        <v/>
      </c>
      <c r="AQ58" s="14" t="str">
        <f aca="false">IF(COUNTIF(out_erd,E58),"X","")</f>
        <v>X</v>
      </c>
      <c r="AR58" s="14" t="str">
        <f aca="false">IF(COUNTIF(map_rel_erd,$E58),"M", IF(COUNTIF(nap_rel_erd,$E58),"NA", IF(COUNTIF(var_rel_erd,$E58),"V","")))</f>
        <v/>
      </c>
      <c r="AS58" s="13" t="str">
        <f aca="false">IF(AND(AP58&lt;&gt;"",AQ58="x"),"lit-kegg", IF(AND(AR58&lt;&gt;"",AQ58="x"),"rel-kegg", IF(AP58&lt;&gt;"","lit", IF(AR58&lt;&gt;"","rel", IF(AQ58="x","kegg","--")))))</f>
        <v>kegg</v>
      </c>
      <c r="AT58" s="15"/>
      <c r="AU58" s="12" t="str">
        <f aca="false">IF(COUNTIF(knap_gc,$E58),"K", IF(COUNTIF(npass_gc,$E58),"NP", IF(COUNTIF(imppat_gc,$E58),"I", IF(COUNTIF(duke_gc,$E58),"D", IF(COUNTIF(nap_gc,$E58),"NA", IF(COUNTIF(var_gc,$E58),"V",""))))) )</f>
        <v>V</v>
      </c>
      <c r="AV58" s="14" t="str">
        <f aca="false">IF(COUNTIF(out_gc,E58),"X","")</f>
        <v>X</v>
      </c>
      <c r="AW58" s="14" t="str">
        <f aca="false">IF(COUNTIF(knap_rel_gc,$E58),"K", IF(COUNTIF(nap_rel_gc,$E58),"NA", IF(COUNTIF(var_rel_gc,$E58),"V","")))</f>
        <v/>
      </c>
      <c r="AX58" s="13" t="str">
        <f aca="false">IF(AND(AU58&lt;&gt;"",AV58="x"),"lit-kegg", IF(AND(AW58&lt;&gt;"",AV58="x"),"rel-kegg", IF(AU58&lt;&gt;"","lit", IF(AW58&lt;&gt;"","rel", IF(AV58="x","kegg","--")))))</f>
        <v>lit-kegg</v>
      </c>
      <c r="AY58" s="15"/>
      <c r="AZ58" s="12" t="str">
        <f aca="false">IF(COUNTIF(knap_gen,$E58),"K", IF(COUNTIF(npass_gen,$E58),"NP", IF(COUNTIF(imppat_gen,$E58),"I", IF(COUNTIF(duke_gen,$E58),"D", IF(COUNTIF(nap_gen,$E58),"NA", IF(COUNTIF(var_gen,$E58),"V",""))))))</f>
        <v/>
      </c>
      <c r="BA58" s="14" t="str">
        <f aca="false">IF(COUNTIF(out_gen,E58),"X","")</f>
        <v/>
      </c>
      <c r="BB58" s="14" t="str">
        <f aca="false">IF(COUNTIF(knap_rel_gen,$E58),"K", IF(COUNTIF(imppat_rel_gen,$E58),"I", IF(COUNTIF(duke_rel_gen,$E58),"D", IF(COUNTIF(nap_rel_gen,$E58),"NA", IF(COUNTIF(var_rel_gen,$E58),"V","")))))</f>
        <v/>
      </c>
      <c r="BC58" s="13" t="str">
        <f aca="false">IF(AND(AZ58&lt;&gt;"",BA58="x"),"lit-kegg", IF(AND(BB58&lt;&gt;"",BA58="x"),"rel-kegg", IF(AZ58&lt;&gt;"","lit", IF(BB58&lt;&gt;"","rel", IF(BA58="x","kegg","--")))))</f>
        <v>--</v>
      </c>
      <c r="BD58" s="15"/>
      <c r="BE58" s="12" t="str">
        <f aca="false">IF(COUNTIF(knap_hcc,$E58),"K", IF(COUNTIF(npass_hcc,$E58),"NP", IF(COUNTIF(duke_hcc,$E58),"D", IF(COUNTIF(var_hcc,$E58),"V", ""))))</f>
        <v/>
      </c>
      <c r="BF58" s="14" t="str">
        <f aca="false">IF(COUNTIF(hcc_out,E58),"X","")</f>
        <v>X</v>
      </c>
      <c r="BG58" s="14" t="str">
        <f aca="false">IF(COUNTIF(var_rel_hcc,$E58),"V","")</f>
        <v/>
      </c>
      <c r="BH58" s="13" t="str">
        <f aca="false">IF(AND(BE58&lt;&gt;"",BF58="x"),"lit-kegg", IF(AND(BG58&lt;&gt;"",BF58="x"),"rel-kegg", IF(BE58&lt;&gt;"","lit", IF(BG58&lt;&gt;"","rel", IF(BF58="x","kegg","--")))))</f>
        <v>kegg</v>
      </c>
      <c r="BI58" s="15"/>
      <c r="BJ58" s="12" t="str">
        <f aca="false">IF(COUNTIF(usda_kmp,$E58),"U", IF(COUNTIF(knap_kmp,$E58),"K", IF(COUNTIF(npass_kmp,$E58),"NP", IF(COUNTIF(map_kmp,$E58),"M", IF(COUNTIF(imppat_kmp,$E58),"I", IF(COUNTIF(duke_kmp,$E58),"D", IF(COUNTIF(nap_kmp,$E58),"NA", IF(COUNTIF(var_kmp,$E58),"V",""))))))))</f>
        <v/>
      </c>
      <c r="BK58" s="14" t="str">
        <f aca="false">IF(COUNTIF(out_kmp,E58),"X","")</f>
        <v>X</v>
      </c>
      <c r="BL58" s="12" t="str">
        <f aca="false">IF(COUNTIF(knap_rel_kmp,$E58),"K", IF(COUNTIF(npass_rel_kmp,$E58),"NP", IF(COUNTIF(imppat_rel_kmp,$E58),"I", IF(COUNTIF(duke_kmp,$E58),"D", IF(COUNTIF(nap_rel_kmp,$E58),"NA", IF(COUNTIF(var_rel_kmp,$E58),"V",""))))))</f>
        <v/>
      </c>
      <c r="BM58" s="13" t="str">
        <f aca="false">IF(AND(BJ58&lt;&gt;"",BK58="x"),"lit-kegg", IF(AND(BL58&lt;&gt;"",BK58="x"),"rel-kegg", IF(BJ58&lt;&gt;"","lit", IF(BL58&lt;&gt;"","rel", IF(BK58="x","kegg","--")))))</f>
        <v>kegg</v>
      </c>
      <c r="BN58" s="15"/>
      <c r="BO58" s="12" t="str">
        <f aca="false">IF(COUNTIF(usda_lu2,$E58),"U", IF(COUNTIF(knap_lu2,$E58),"K", IF(COUNTIF(npass_lu2,$E58),"NP", IF(COUNTIF(map_lu2,$E58),"M", IF(COUNTIF(imppat_lu2,$E58),"I", IF(COUNTIF(duke_lu2,$E58),"D", IF(COUNTIF(nap_lu2,$E58),"NA", IF(COUNTIF(var_lu2,$E58),"V",""))))))))</f>
        <v/>
      </c>
      <c r="BP58" s="14" t="str">
        <f aca="false">IF(COUNTIF(out_lu2,E58),"X","")</f>
        <v>X</v>
      </c>
      <c r="BQ58" s="12" t="str">
        <f aca="false">IF(COUNTIF(knap_rel_lu2,$E58),"K", IF(COUNTIF(npass_rel_lu2,$E58),"NP", IF(COUNTIF(imppat_lu2,$E58),"I", IF(COUNTIF(impaat_rel_lu2,$E58),"I", IF(COUNTIF(duke_rel_lu2,$E58),"D", IF(COUNTIF(nap_rel_lu2,$E58),"NA", IF(COUNTIF(var_rel_lu2,$E58),"V",""))))) ))</f>
        <v/>
      </c>
      <c r="BR58" s="13" t="str">
        <f aca="false">IF(AND(BO58&lt;&gt;"",BP58="x"),"lit-kegg", IF(AND(BQ58&lt;&gt;"",BP58="x"),"rel-kegg", IF(BO58&lt;&gt;"","lit", IF(BQ58&lt;&gt;"","rel", IF(BP58="x","kegg","--")))))</f>
        <v>kegg</v>
      </c>
      <c r="BS58" s="15"/>
      <c r="BT58" s="12" t="str">
        <f aca="false">IF(COUNTIF(usda_myc,$E58),"U", IF(COUNTIF(knap_myc,$E58),"K", IF(COUNTIF(npass_myc,$E58),"NP", IF(COUNTIF(map_myc,$E58),"M", IF(COUNTIF(imppat_myc,$E58),"I", IF(COUNTIF(nap_myc,$E58),"NA", IF(COUNTIF(duke_myc,$E58),"D", IF(COUNTIF(var_myc,$E58),"V",""))))))))</f>
        <v/>
      </c>
      <c r="BU58" s="14" t="str">
        <f aca="false">IF(COUNTIF(out_myc,E58),"X","")</f>
        <v>X</v>
      </c>
      <c r="BV58" s="12" t="str">
        <f aca="false">IF(COUNTIF(npass_rel_myc,$E58),"NP", IF(COUNTIF(imppat_rel_myc,$E58),"I", IF(COUNTIF(nap_rel_myc,$E58),"NA", IF(COUNTIF(var_rel_myc,$E58),"V",""))))</f>
        <v/>
      </c>
      <c r="BW58" s="13" t="str">
        <f aca="false">IF(AND(BT58&lt;&gt;"",BU58="x"),"lit-kegg", IF(AND(BV58&lt;&gt;"",BU58="x"),"rel-kegg", IF(BT58&lt;&gt;"","lit", IF(BV58&lt;&gt;"","rel", IF(BU58="x","kegg","--")))))</f>
        <v>kegg</v>
      </c>
      <c r="BX58" s="15"/>
      <c r="BY58" s="12" t="str">
        <f aca="false">IF(COUNTIF(usda_nar,$E58),"U", IF(COUNTIF(knap_nar,$E58),"K", IF(COUNTIF(npass_nar,$E58),"NP", IF(COUNTIF(imppat_nar,$E58),"I", IF(COUNTIF(duke_nar,$E58),"D", IF(COUNTIF(nap_nar,$E58),"NA", IF(COUNTIF(var_nar,$E58),"V", "")))))))</f>
        <v/>
      </c>
      <c r="BZ58" s="14" t="str">
        <f aca="false">IF(COUNTIF(out_nar,E58),"X","")</f>
        <v>X</v>
      </c>
      <c r="CA58" s="16" t="str">
        <f aca="false">IF(COUNTIF(knap_rel_nar,$E58),"K", IF(COUNTIF(npass_rel_nar,$E58),"NP", IF(COUNTIF(imppat_rel_nar,$E58),"I", IF(COUNTIF(duke_rel_nar,$E58),"D", IF(COUNTIF(nap_rel_nar,$E58),"NA", IF(COUNTIF(var_rel_nar,$E58),"V",""))))))</f>
        <v/>
      </c>
      <c r="CB58" s="13" t="str">
        <f aca="false">IF(AND(BY58&lt;&gt;"",BZ58="x"),"lit-kegg", IF(AND(CA58&lt;&gt;"",BZ58="x"),"rel-kegg", IF(BY58&lt;&gt;"","lit", IF(CA58&lt;&gt;"","rel", IF(BZ58="x","kegg","--")))))</f>
        <v>kegg</v>
      </c>
      <c r="CC58" s="15"/>
      <c r="CD58" s="17" t="str">
        <f aca="false">IF(COUNTIF(usda_que,$E58),"U", IF(COUNTIF(knap_que,$E58),"K", IF(COUNTIF(npass_que,$E58),"NP", IF(COUNTIF(map_que,$E58),"M", IF(COUNTIF(imppat_que,$E58),"I", IF(COUNTIF(duke_que,$E58),"D", IF(COUNTIF(nap_que,$E58),"NA", IF(COUNTIF(var_que,$E58),"V",""))))) )))</f>
        <v/>
      </c>
      <c r="CE58" s="14" t="str">
        <f aca="false">IF(COUNTIF(out_que,E58),"X","")</f>
        <v>X</v>
      </c>
      <c r="CF58" s="12" t="str">
        <f aca="false">IF(COUNTIF(knap_rel_que,$E58),"K", IF(COUNTIF(npass_rel_que,$E58),"NP", IF(COUNTIF(imppat_rel_que,$E58),"I", IF(COUNTIF(duke_rel_que,$E58),"D", IF(COUNTIF(nap_rel_que,$E58),"NP", IF(COUNTIF(var_rel_que,$E58),"V",""))))) )</f>
        <v>NP</v>
      </c>
      <c r="CG58" s="13" t="str">
        <f aca="false">IF(AND(CD58&lt;&gt;"",CE58="x"),"lit-kegg", IF(AND(CF58&lt;&gt;"",CE58="x"),"rel-kegg", IF(CD58&lt;&gt;"","lit", IF(CF58&lt;&gt;"","rel", IF(CE58="x","kegg","--")))))</f>
        <v>rel-kegg</v>
      </c>
      <c r="CH58" s="15"/>
      <c r="CI58" s="18" t="s">
        <v>92</v>
      </c>
      <c r="CJ58" s="10"/>
      <c r="CK58" s="10"/>
      <c r="CL58" s="10"/>
      <c r="CM58" s="10"/>
      <c r="CN58" s="10"/>
      <c r="CO58" s="10"/>
    </row>
    <row r="59" customFormat="false" ht="15.75" hidden="false" customHeight="true" outlineLevel="0" collapsed="false">
      <c r="A59" s="9" t="n">
        <v>34</v>
      </c>
      <c r="B59" s="10" t="s">
        <v>83</v>
      </c>
      <c r="C59" s="10" t="s">
        <v>89</v>
      </c>
      <c r="D59" s="10" t="s">
        <v>224</v>
      </c>
      <c r="E59" s="11" t="s">
        <v>225</v>
      </c>
      <c r="F59" s="12" t="str">
        <f aca="false">IF(COUNTIF(usda_agi,$E59),"U", IF(COUNTIF(knap_agi,$E59),"K", IF(COUNTIF(npass_agi,$E59),"NP", IF(COUNTIF(map_agi,$E59),"M", IF(COUNTIF(imppat_agi,$E59),"I", IF(COUNTIF(duke_agi,$E59),"D", IF(COUNTIF(nap_agi,$E59),"NA", IF(COUNTIF(var_agi,$E59),"V", ""))))))) )</f>
        <v>K</v>
      </c>
      <c r="G59" s="12" t="str">
        <f aca="false">IF(COUNTIF(out_agi,E59),"X","")</f>
        <v>X</v>
      </c>
      <c r="H59" s="12" t="str">
        <f aca="false">IF(COUNTIF(knap_rel_agi,$E59),"K", IF(COUNTIF(duke_rel_agi,$E59),"D", IF(COUNTIF(nap_rel_agi,$E59),"NA", IF(COUNTIF(var_rel_agi,$E59),"V",""))))</f>
        <v/>
      </c>
      <c r="I59" s="13" t="str">
        <f aca="false">IF(AND(F59&lt;&gt;"",G59="x"),"lit-kegg", IF(AND(H59&lt;&gt;"",G59="x"),"rel-kegg", IF(F59&lt;&gt;"","lit", IF(H59&lt;&gt;"","rel", IF(G59="x","kegg","--")))))</f>
        <v>lit-kegg</v>
      </c>
      <c r="J59" s="12" t="str">
        <f aca="false">IF(COUNTIF(npass_bun,$E59),"NP", IF(COUNTIF(nap_bun,$E59),"NA", IF(COUNTIF(var_bun,$E59),"V","")))</f>
        <v/>
      </c>
      <c r="K59" s="14" t="str">
        <f aca="false">IF(COUNTIF(out_bun,E59),"X","")</f>
        <v>X</v>
      </c>
      <c r="L59" s="12" t="str">
        <f aca="false">IF(COUNTIF(nap_rel_bun,$E59),"NA", IF(COUNTIF(var_rel_bun,$E59),"V",""))</f>
        <v/>
      </c>
      <c r="M59" s="13" t="str">
        <f aca="false">IF(AND(J59&lt;&gt;"",K59="x"),"lit-kegg", IF(AND(L59&lt;&gt;"",K59="x"),"rel-kegg", IF(J59&lt;&gt;"","lit", IF(L59&lt;&gt;"","rel", IF(K59="x","kegg","--")))))</f>
        <v>kegg</v>
      </c>
      <c r="N59" s="12" t="str">
        <f aca="false">IF(COUNTIF(usda_kxn,$E59),"U", IF(COUNTIF(knap_kxn,$E59),"K", IF(COUNTIF(npass_kxn,$E59),"NP", IF(COUNTIF(map_kxn,$E59),"M", IF(COUNTIF(duke_kxn,$E59),"D", IF(COUNTIF(nap_kxn,$E59),"NA", IF(COUNTIF(var_kxn,$E59),"V","")))))))</f>
        <v>K</v>
      </c>
      <c r="O59" s="14" t="str">
        <f aca="false">IF(COUNTIF(out_kxn,E59),"X","")</f>
        <v>X</v>
      </c>
      <c r="P59" s="12" t="str">
        <f aca="false">IF(COUNTIF(knap_rel_kxn,$E59),"K", IF(COUNTIF(npass_rel_kxn,$E59),"NP", IF(COUNTIF(duke_rel_kxn,$E59),"D", IF(COUNTIF(nap_rel_kxn,$E59),"NA", IF(COUNTIF(var_rel_kxn,$E59),"V","")))))</f>
        <v/>
      </c>
      <c r="Q59" s="13" t="str">
        <f aca="false">IF(AND(N59&lt;&gt;"",O59="x"),"lit-kegg", IF(AND(P59&lt;&gt;"",O59="x"),"rel-kegg", IF(N59&lt;&gt;"","lit", IF(P59&lt;&gt;"","rel", IF(O59="x","kegg","--")))))</f>
        <v>lit-kegg</v>
      </c>
      <c r="R59" s="12" t="str">
        <f aca="false">IF(COUNTIF(usda_hwb,$E59),"U", IF(COUNTIF(knap_hwb,$E59),"K", IF(COUNTIF(npass_hwb,$E59),"NP", IF(COUNTIF(map_hwb,$E59),"M", IF(COUNTIF(imppat_hwb,$E59),"I", IF(COUNTIF(duke_hwb,$E59),"D", IF(COUNTIF(nap_hwb,$E59),"NA", IF(COUNTIF(var_hwb,$E59),"V",""))))) )))</f>
        <v>K</v>
      </c>
      <c r="S59" s="14" t="str">
        <f aca="false">IF(COUNTIF(out_hwb,E59),"X","")</f>
        <v>X</v>
      </c>
      <c r="T59" s="14" t="str">
        <f aca="false">IF(COUNTIF(knap_rel_hwb,$E59),"K", IF(COUNTIF(npass_rel_hwb,$E59),"NP", IF(COUNTIF(map_rel_hwb,$E59),"M", IF(COUNTIF(imppat_rel_hwb,$E59),"I", IF(COUNTIF(duke_rel_hwb,$E59),"D", IF(COUNTIF(nap_rel_hwb,$E59),"NA", IF(COUNTIF(var_rel_hwb,$E59),"V",""))))) ))</f>
        <v>K</v>
      </c>
      <c r="U59" s="13" t="str">
        <f aca="false">IF(AND(R59&lt;&gt;"",S59="x"),"lit-kegg", IF(AND(T59&lt;&gt;"",S59="x"),"rel-kegg", IF(R59&lt;&gt;"","lit", IF(T59&lt;&gt;"","rel", IF(S59="x","kegg","--")))))</f>
        <v>lit-kegg</v>
      </c>
      <c r="V59" s="12" t="str">
        <f aca="false">IF(COUNTIF(usda_ec,$E59),"U", IF(COUNTIF(knap_ec,$E59),"K", IF(COUNTIF(npass_ec,$E59),"NP", IF(COUNTIF(map_ec,$E59),"M", IF(COUNTIF(imppat_ec,$E59),"I", IF(COUNTIF(duke_ec,$E59),"D", IF(COUNTIF(nap_ec,$E59),"NA", IF(COUNTIF(var_ec,$E59),"V",""))))))))</f>
        <v>K</v>
      </c>
      <c r="W59" s="14" t="str">
        <f aca="false">IF(COUNTIF(out_ec,E59),"X","")</f>
        <v>X</v>
      </c>
      <c r="X59" s="14" t="str">
        <f aca="false">IF(COUNTIF(usda_rel_ec,$E59),"U", IF(COUNTIF(knap_rel_ec,$E59),"K", IF(COUNTIF(npass_rel_ec,$E59),"NP", IF(COUNTIF(map_rel_ec,$E59),"M", IF(COUNTIF(imppat_rel_ec,$E59),"I", IF(COUNTIF(nap_rel_ec,$E59),"NA", IF(COUNTIF(var_rel_ec,$E59),"V","")))))))</f>
        <v/>
      </c>
      <c r="Y59" s="13" t="str">
        <f aca="false">IF(AND(V59&lt;&gt;"",W59="x"),"lit-kegg", IF(AND(X59&lt;&gt;"",W59="x"),"rel-kegg", IF(V59&lt;&gt;"","lit", IF(X59&lt;&gt;"","rel", IF(W59="x","kegg","--")))))</f>
        <v>lit-kegg</v>
      </c>
      <c r="Z59" s="12" t="str">
        <f aca="false">IF(COUNTIF(usda_ecg,$E59),"U", IF(COUNTIF(npass_ecg,$E59),"NP", IF(COUNTIF(map_ecg,$E59),"M", IF(COUNTIF(imppat_ecg,$E59),"I", IF(COUNTIF(duke_ecg,$E59),"D", IF(COUNTIF(var_ecg,$E59),"V",""))))))</f>
        <v/>
      </c>
      <c r="AA59" s="12"/>
      <c r="AB59" s="15"/>
      <c r="AC59" s="12" t="str">
        <f aca="false">IF(COUNTIF(usda_egt,$E59),"U", IF(COUNTIF(map_egt,$E59),"M", IF(COUNTIF(duke_egt,$E59),"D", IF(COUNTIF(nap_egt,$E59),"NA", IF(COUNTIF(var_egt,$E59),"V","")))))</f>
        <v/>
      </c>
      <c r="AD59" s="14" t="str">
        <f aca="false">IF(COUNTIF(out_egt,E59),"X","")</f>
        <v>X</v>
      </c>
      <c r="AE59" s="14" t="str">
        <f aca="false">IF(COUNTIF(usda_rel_egt,$E59),"U", IF(COUNTIF(knap_rel_egt,$E59),"K", IF(COUNTIF(npass_rel_egt,$E59),"NP", IF(COUNTIF(map_rel_egt,$E59),"M", IF(COUNTIF(var_rel_egt,$E59),"V","")))) )</f>
        <v/>
      </c>
      <c r="AF59" s="13" t="str">
        <f aca="false">IF(AND(AC59&lt;&gt;"",AD59="x"),"lit-kegg", IF(AND(AE59&lt;&gt;"",AD59="x"),"rel-kegg", IF(AC59&lt;&gt;"","lit", IF(AE59&lt;&gt;"","rel", IF(AD59="x","kegg","--")))))</f>
        <v>kegg</v>
      </c>
      <c r="AG59" s="15"/>
      <c r="AH59" s="12" t="str">
        <f aca="false">IF(COUNTIF(usda_egcg,$E59),"U", IF(COUNTIF(knap_egcg,$E59),"K", IF(COUNTIF(npass_egcg,$E59),"NP", IF(COUNTIF(map_egcg,$E59),"M", IF(COUNTIF(var_ecg,$E59),"V","")))))</f>
        <v/>
      </c>
      <c r="AI59" s="12"/>
      <c r="AJ59" s="15"/>
      <c r="AK59" s="12" t="str">
        <f aca="false">IF(COUNTIF(npass_erc,$E59),"NP", IF(COUNTIF(nap_erc,$E59),"NA", IF(COUNTIF(var_erc,$E59),"V","")))</f>
        <v/>
      </c>
      <c r="AL59" s="14"/>
      <c r="AM59" s="14" t="str">
        <f aca="false">IF(COUNTIF(nap_rel_erc,$E59),"NA", IF(COUNTIF(var_rel_erc,$E59),"V",""))</f>
        <v/>
      </c>
      <c r="AN59" s="13" t="str">
        <f aca="false">IF(AND(AK59&lt;&gt;"",AL59="x"),"lit-kegg", IF(AND(AM59&lt;&gt;"",AL59="x"),"rel-kegg", IF(AK59&lt;&gt;"","lit", IF(AM59&lt;&gt;"","rel", IF(AL59="x","kegg","--")))))</f>
        <v>--</v>
      </c>
      <c r="AO59" s="15"/>
      <c r="AP59" s="12" t="str">
        <f aca="false">IF(COUNTIF(npass_erd,$E59),"NP", IF(COUNTIF(nap_erd,$E59),"NA", IF(COUNTIF(var_erd,$E59),"V","")))</f>
        <v/>
      </c>
      <c r="AQ59" s="14" t="str">
        <f aca="false">IF(COUNTIF(out_erd,E59),"X","")</f>
        <v>X</v>
      </c>
      <c r="AR59" s="14" t="str">
        <f aca="false">IF(COUNTIF(map_rel_erd,$E59),"M", IF(COUNTIF(nap_rel_erd,$E59),"NA", IF(COUNTIF(var_rel_erd,$E59),"V","")))</f>
        <v/>
      </c>
      <c r="AS59" s="13" t="str">
        <f aca="false">IF(AND(AP59&lt;&gt;"",AQ59="x"),"lit-kegg", IF(AND(AR59&lt;&gt;"",AQ59="x"),"rel-kegg", IF(AP59&lt;&gt;"","lit", IF(AR59&lt;&gt;"","rel", IF(AQ59="x","kegg","--")))))</f>
        <v>kegg</v>
      </c>
      <c r="AT59" s="15"/>
      <c r="AU59" s="12" t="str">
        <f aca="false">IF(COUNTIF(knap_gc,$E59),"K", IF(COUNTIF(npass_gc,$E59),"NP", IF(COUNTIF(imppat_gc,$E59),"I", IF(COUNTIF(duke_gc,$E59),"D", IF(COUNTIF(nap_gc,$E59),"NA", IF(COUNTIF(var_gc,$E59),"V",""))))) )</f>
        <v>K</v>
      </c>
      <c r="AV59" s="14" t="str">
        <f aca="false">IF(COUNTIF(out_gc,E59),"X","")</f>
        <v>X</v>
      </c>
      <c r="AW59" s="14" t="str">
        <f aca="false">IF(COUNTIF(knap_rel_gc,$E59),"K", IF(COUNTIF(nap_rel_gc,$E59),"NA", IF(COUNTIF(var_rel_gc,$E59),"V","")))</f>
        <v/>
      </c>
      <c r="AX59" s="13" t="str">
        <f aca="false">IF(AND(AU59&lt;&gt;"",AV59="x"),"lit-kegg", IF(AND(AW59&lt;&gt;"",AV59="x"),"rel-kegg", IF(AU59&lt;&gt;"","lit", IF(AW59&lt;&gt;"","rel", IF(AV59="x","kegg","--")))))</f>
        <v>lit-kegg</v>
      </c>
      <c r="AY59" s="15"/>
      <c r="AZ59" s="12" t="str">
        <f aca="false">IF(COUNTIF(knap_gen,$E59),"K", IF(COUNTIF(npass_gen,$E59),"NP", IF(COUNTIF(imppat_gen,$E59),"I", IF(COUNTIF(duke_gen,$E59),"D", IF(COUNTIF(nap_gen,$E59),"NA", IF(COUNTIF(var_gen,$E59),"V",""))))))</f>
        <v>K</v>
      </c>
      <c r="BA59" s="14" t="str">
        <f aca="false">IF(COUNTIF(out_gen,E59),"X","")</f>
        <v/>
      </c>
      <c r="BB59" s="14" t="str">
        <f aca="false">IF(COUNTIF(knap_rel_gen,$E59),"K", IF(COUNTIF(imppat_rel_gen,$E59),"I", IF(COUNTIF(duke_rel_gen,$E59),"D", IF(COUNTIF(nap_rel_gen,$E59),"NA", IF(COUNTIF(var_rel_gen,$E59),"V","")))))</f>
        <v>K</v>
      </c>
      <c r="BC59" s="13" t="str">
        <f aca="false">IF(AND(AZ59&lt;&gt;"",BA59="x"),"lit-kegg", IF(AND(BB59&lt;&gt;"",BA59="x"),"rel-kegg", IF(AZ59&lt;&gt;"","lit", IF(BB59&lt;&gt;"","rel", IF(BA59="x","kegg","--")))))</f>
        <v>lit</v>
      </c>
      <c r="BD59" s="15"/>
      <c r="BE59" s="12" t="str">
        <f aca="false">IF(COUNTIF(knap_hcc,$E59),"K", IF(COUNTIF(npass_hcc,$E59),"NP", IF(COUNTIF(duke_hcc,$E59),"D", IF(COUNTIF(var_hcc,$E59),"V", ""))))</f>
        <v>K</v>
      </c>
      <c r="BF59" s="14" t="str">
        <f aca="false">IF(COUNTIF(hcc_out,E59),"X","")</f>
        <v>X</v>
      </c>
      <c r="BG59" s="14" t="str">
        <f aca="false">IF(COUNTIF(var_rel_hcc,$E59),"V","")</f>
        <v/>
      </c>
      <c r="BH59" s="13" t="str">
        <f aca="false">IF(AND(BE59&lt;&gt;"",BF59="x"),"lit-kegg", IF(AND(BG59&lt;&gt;"",BF59="x"),"rel-kegg", IF(BE59&lt;&gt;"","lit", IF(BG59&lt;&gt;"","rel", IF(BF59="x","kegg","--")))))</f>
        <v>lit-kegg</v>
      </c>
      <c r="BI59" s="15"/>
      <c r="BJ59" s="12" t="str">
        <f aca="false">IF(COUNTIF(usda_kmp,$E59),"U", IF(COUNTIF(knap_kmp,$E59),"K", IF(COUNTIF(npass_kmp,$E59),"NP", IF(COUNTIF(map_kmp,$E59),"M", IF(COUNTIF(imppat_kmp,$E59),"I", IF(COUNTIF(duke_kmp,$E59),"D", IF(COUNTIF(nap_kmp,$E59),"NA", IF(COUNTIF(var_kmp,$E59),"V",""))))))))</f>
        <v>K</v>
      </c>
      <c r="BK59" s="14" t="str">
        <f aca="false">IF(COUNTIF(out_kmp,E59),"X","")</f>
        <v>X</v>
      </c>
      <c r="BL59" s="12" t="str">
        <f aca="false">IF(COUNTIF(knap_rel_kmp,$E59),"K", IF(COUNTIF(npass_rel_kmp,$E59),"NP", IF(COUNTIF(imppat_rel_kmp,$E59),"I", IF(COUNTIF(duke_kmp,$E59),"D", IF(COUNTIF(nap_rel_kmp,$E59),"NA", IF(COUNTIF(var_rel_kmp,$E59),"V",""))))))</f>
        <v/>
      </c>
      <c r="BM59" s="13" t="str">
        <f aca="false">IF(AND(BJ59&lt;&gt;"",BK59="x"),"lit-kegg", IF(AND(BL59&lt;&gt;"",BK59="x"),"rel-kegg", IF(BJ59&lt;&gt;"","lit", IF(BL59&lt;&gt;"","rel", IF(BK59="x","kegg","--")))))</f>
        <v>lit-kegg</v>
      </c>
      <c r="BN59" s="15"/>
      <c r="BO59" s="12" t="str">
        <f aca="false">IF(COUNTIF(usda_lu2,$E59),"U", IF(COUNTIF(knap_lu2,$E59),"K", IF(COUNTIF(npass_lu2,$E59),"NP", IF(COUNTIF(map_lu2,$E59),"M", IF(COUNTIF(imppat_lu2,$E59),"I", IF(COUNTIF(duke_lu2,$E59),"D", IF(COUNTIF(nap_lu2,$E59),"NA", IF(COUNTIF(var_lu2,$E59),"V",""))))))))</f>
        <v>K</v>
      </c>
      <c r="BP59" s="14" t="str">
        <f aca="false">IF(COUNTIF(out_lu2,E59),"X","")</f>
        <v>X</v>
      </c>
      <c r="BQ59" s="12" t="str">
        <f aca="false">IF(COUNTIF(knap_rel_lu2,$E59),"K", IF(COUNTIF(npass_rel_lu2,$E59),"NP", IF(COUNTIF(imppat_lu2,$E59),"I", IF(COUNTIF(impaat_rel_lu2,$E59),"I", IF(COUNTIF(duke_rel_lu2,$E59),"D", IF(COUNTIF(nap_rel_lu2,$E59),"NA", IF(COUNTIF(var_rel_lu2,$E59),"V",""))))) ))</f>
        <v/>
      </c>
      <c r="BR59" s="13" t="str">
        <f aca="false">IF(AND(BO59&lt;&gt;"",BP59="x"),"lit-kegg", IF(AND(BQ59&lt;&gt;"",BP59="x"),"rel-kegg", IF(BO59&lt;&gt;"","lit", IF(BQ59&lt;&gt;"","rel", IF(BP59="x","kegg","--")))))</f>
        <v>lit-kegg</v>
      </c>
      <c r="BS59" s="15"/>
      <c r="BT59" s="12" t="str">
        <f aca="false">IF(COUNTIF(usda_myc,$E59),"U", IF(COUNTIF(knap_myc,$E59),"K", IF(COUNTIF(npass_myc,$E59),"NP", IF(COUNTIF(map_myc,$E59),"M", IF(COUNTIF(imppat_myc,$E59),"I", IF(COUNTIF(nap_myc,$E59),"NA", IF(COUNTIF(duke_myc,$E59),"D", IF(COUNTIF(var_myc,$E59),"V",""))))))))</f>
        <v>K</v>
      </c>
      <c r="BU59" s="14" t="str">
        <f aca="false">IF(COUNTIF(out_myc,E59),"X","")</f>
        <v>X</v>
      </c>
      <c r="BV59" s="12" t="str">
        <f aca="false">IF(COUNTIF(npass_rel_myc,$E59),"NP", IF(COUNTIF(imppat_rel_myc,$E59),"I", IF(COUNTIF(nap_rel_myc,$E59),"NA", IF(COUNTIF(var_rel_myc,$E59),"V",""))))</f>
        <v/>
      </c>
      <c r="BW59" s="13" t="str">
        <f aca="false">IF(AND(BT59&lt;&gt;"",BU59="x"),"lit-kegg", IF(AND(BV59&lt;&gt;"",BU59="x"),"rel-kegg", IF(BT59&lt;&gt;"","lit", IF(BV59&lt;&gt;"","rel", IF(BU59="x","kegg","--")))))</f>
        <v>lit-kegg</v>
      </c>
      <c r="BX59" s="15"/>
      <c r="BY59" s="12" t="str">
        <f aca="false">IF(COUNTIF(usda_nar,$E59),"U", IF(COUNTIF(knap_nar,$E59),"K", IF(COUNTIF(npass_nar,$E59),"NP", IF(COUNTIF(imppat_nar,$E59),"I", IF(COUNTIF(duke_nar,$E59),"D", IF(COUNTIF(nap_nar,$E59),"NA", IF(COUNTIF(var_nar,$E59),"V", "")))))))</f>
        <v>K</v>
      </c>
      <c r="BZ59" s="14" t="str">
        <f aca="false">IF(COUNTIF(out_nar,E59),"X","")</f>
        <v>X</v>
      </c>
      <c r="CA59" s="16" t="str">
        <f aca="false">IF(COUNTIF(knap_rel_nar,$E59),"K", IF(COUNTIF(npass_rel_nar,$E59),"NP", IF(COUNTIF(imppat_rel_nar,$E59),"I", IF(COUNTIF(duke_rel_nar,$E59),"D", IF(COUNTIF(nap_rel_nar,$E59),"NA", IF(COUNTIF(var_rel_nar,$E59),"V",""))))))</f>
        <v>K</v>
      </c>
      <c r="CB59" s="13" t="str">
        <f aca="false">IF(AND(BY59&lt;&gt;"",BZ59="x"),"lit-kegg", IF(AND(CA59&lt;&gt;"",BZ59="x"),"rel-kegg", IF(BY59&lt;&gt;"","lit", IF(CA59&lt;&gt;"","rel", IF(BZ59="x","kegg","--")))))</f>
        <v>lit-kegg</v>
      </c>
      <c r="CC59" s="15"/>
      <c r="CD59" s="17" t="str">
        <f aca="false">IF(COUNTIF(usda_que,$E59),"U", IF(COUNTIF(knap_que,$E59),"K", IF(COUNTIF(npass_que,$E59),"NP", IF(COUNTIF(map_que,$E59),"M", IF(COUNTIF(imppat_que,$E59),"I", IF(COUNTIF(duke_que,$E59),"D", IF(COUNTIF(nap_que,$E59),"NA", IF(COUNTIF(var_que,$E59),"V",""))))) )))</f>
        <v>K</v>
      </c>
      <c r="CE59" s="14" t="str">
        <f aca="false">IF(COUNTIF(out_que,E59),"X","")</f>
        <v>X</v>
      </c>
      <c r="CF59" s="12" t="str">
        <f aca="false">IF(COUNTIF(knap_rel_que,$E59),"K", IF(COUNTIF(npass_rel_que,$E59),"NP", IF(COUNTIF(imppat_rel_que,$E59),"I", IF(COUNTIF(duke_rel_que,$E59),"D", IF(COUNTIF(nap_rel_que,$E59),"NP", IF(COUNTIF(var_rel_que,$E59),"V",""))))) )</f>
        <v/>
      </c>
      <c r="CG59" s="13" t="str">
        <f aca="false">IF(AND(CD59&lt;&gt;"",CE59="x"),"lit-kegg", IF(AND(CF59&lt;&gt;"",CE59="x"),"rel-kegg", IF(CD59&lt;&gt;"","lit", IF(CF59&lt;&gt;"","rel", IF(CE59="x","kegg","--")))))</f>
        <v>lit-kegg</v>
      </c>
      <c r="CH59" s="15"/>
      <c r="CI59" s="18"/>
      <c r="CJ59" s="10"/>
      <c r="CK59" s="10"/>
      <c r="CL59" s="10"/>
      <c r="CM59" s="10"/>
      <c r="CN59" s="10"/>
      <c r="CO59" s="10"/>
    </row>
    <row r="60" customFormat="false" ht="15.75" hidden="false" customHeight="true" outlineLevel="0" collapsed="false">
      <c r="A60" s="9" t="n">
        <v>130</v>
      </c>
      <c r="B60" s="10" t="s">
        <v>98</v>
      </c>
      <c r="C60" s="10"/>
      <c r="D60" s="10" t="s">
        <v>226</v>
      </c>
      <c r="E60" s="11" t="s">
        <v>227</v>
      </c>
      <c r="F60" s="12" t="str">
        <f aca="false">IF(COUNTIF(usda_agi,$E60),"U", IF(COUNTIF(knap_agi,$E60),"K", IF(COUNTIF(npass_agi,$E60),"NP", IF(COUNTIF(map_agi,$E60),"M", IF(COUNTIF(imppat_agi,$E60),"I", IF(COUNTIF(duke_agi,$E60),"D", IF(COUNTIF(nap_agi,$E60),"NA", IF(COUNTIF(var_agi,$E60),"V", ""))))))) )</f>
        <v/>
      </c>
      <c r="G60" s="12" t="str">
        <f aca="false">IF(COUNTIF(out_agi,E60),"X","")</f>
        <v/>
      </c>
      <c r="H60" s="12" t="str">
        <f aca="false">IF(COUNTIF(knap_rel_agi,$E60),"K", IF(COUNTIF(duke_rel_agi,$E60),"D", IF(COUNTIF(nap_rel_agi,$E60),"NA", IF(COUNTIF(var_rel_agi,$E60),"V",""))))</f>
        <v/>
      </c>
      <c r="I60" s="13" t="str">
        <f aca="false">IF(AND(F60&lt;&gt;"",G60="x"),"lit-kegg", IF(AND(H60&lt;&gt;"",G60="x"),"rel-kegg", IF(F60&lt;&gt;"","lit", IF(H60&lt;&gt;"","rel", IF(G60="x","kegg","--")))))</f>
        <v>--</v>
      </c>
      <c r="J60" s="12" t="str">
        <f aca="false">IF(COUNTIF(npass_bun,$E60),"NP", IF(COUNTIF(nap_bun,$E60),"NA", IF(COUNTIF(var_bun,$E60),"V","")))</f>
        <v/>
      </c>
      <c r="K60" s="14" t="str">
        <f aca="false">IF(COUNTIF(out_bun,E60),"X","")</f>
        <v/>
      </c>
      <c r="L60" s="12" t="str">
        <f aca="false">IF(COUNTIF(nap_rel_bun,$E60),"NA", IF(COUNTIF(var_rel_bun,$E60),"V",""))</f>
        <v/>
      </c>
      <c r="M60" s="13" t="str">
        <f aca="false">IF(AND(J60&lt;&gt;"",K60="x"),"lit-kegg", IF(AND(L60&lt;&gt;"",K60="x"),"rel-kegg", IF(J60&lt;&gt;"","lit", IF(L60&lt;&gt;"","rel", IF(K60="x","kegg","--")))))</f>
        <v>--</v>
      </c>
      <c r="N60" s="12" t="str">
        <f aca="false">IF(COUNTIF(usda_kxn,$E60),"U", IF(COUNTIF(knap_kxn,$E60),"K", IF(COUNTIF(npass_kxn,$E60),"NP", IF(COUNTIF(map_kxn,$E60),"M", IF(COUNTIF(duke_kxn,$E60),"D", IF(COUNTIF(nap_kxn,$E60),"NA", IF(COUNTIF(var_kxn,$E60),"V","")))))))</f>
        <v/>
      </c>
      <c r="O60" s="14" t="str">
        <f aca="false">IF(COUNTIF(out_kxn,E60),"X","")</f>
        <v/>
      </c>
      <c r="P60" s="12" t="str">
        <f aca="false">IF(COUNTIF(knap_rel_kxn,$E60),"K", IF(COUNTIF(npass_rel_kxn,$E60),"NP", IF(COUNTIF(duke_rel_kxn,$E60),"D", IF(COUNTIF(nap_rel_kxn,$E60),"NA", IF(COUNTIF(var_rel_kxn,$E60),"V","")))))</f>
        <v/>
      </c>
      <c r="Q60" s="13" t="str">
        <f aca="false">IF(AND(N60&lt;&gt;"",O60="x"),"lit-kegg", IF(AND(P60&lt;&gt;"",O60="x"),"rel-kegg", IF(N60&lt;&gt;"","lit", IF(P60&lt;&gt;"","rel", IF(O60="x","kegg","--")))))</f>
        <v>--</v>
      </c>
      <c r="R60" s="12" t="str">
        <f aca="false">IF(COUNTIF(usda_hwb,$E60),"U", IF(COUNTIF(knap_hwb,$E60),"K", IF(COUNTIF(npass_hwb,$E60),"NP", IF(COUNTIF(map_hwb,$E60),"M", IF(COUNTIF(imppat_hwb,$E60),"I", IF(COUNTIF(duke_hwb,$E60),"D", IF(COUNTIF(nap_hwb,$E60),"NA", IF(COUNTIF(var_hwb,$E60),"V",""))))) )))</f>
        <v/>
      </c>
      <c r="S60" s="14" t="str">
        <f aca="false">IF(COUNTIF(out_hwb,E60),"X","")</f>
        <v/>
      </c>
      <c r="T60" s="14" t="str">
        <f aca="false">IF(COUNTIF(knap_rel_hwb,$E60),"K", IF(COUNTIF(npass_rel_hwb,$E60),"NP", IF(COUNTIF(map_rel_hwb,$E60),"M", IF(COUNTIF(imppat_rel_hwb,$E60),"I", IF(COUNTIF(duke_rel_hwb,$E60),"D", IF(COUNTIF(nap_rel_hwb,$E60),"NA", IF(COUNTIF(var_rel_hwb,$E60),"V",""))))) ))</f>
        <v/>
      </c>
      <c r="U60" s="13" t="str">
        <f aca="false">IF(AND(R60&lt;&gt;"",S60="x"),"lit-kegg", IF(AND(T60&lt;&gt;"",S60="x"),"rel-kegg", IF(R60&lt;&gt;"","lit", IF(T60&lt;&gt;"","rel", IF(S60="x","kegg","--")))))</f>
        <v>--</v>
      </c>
      <c r="V60" s="12" t="str">
        <f aca="false">IF(COUNTIF(usda_ec,$E60),"U", IF(COUNTIF(knap_ec,$E60),"K", IF(COUNTIF(npass_ec,$E60),"NP", IF(COUNTIF(map_ec,$E60),"M", IF(COUNTIF(imppat_ec,$E60),"I", IF(COUNTIF(duke_ec,$E60),"D", IF(COUNTIF(nap_ec,$E60),"NA", IF(COUNTIF(var_ec,$E60),"V",""))))))))</f>
        <v/>
      </c>
      <c r="W60" s="14" t="str">
        <f aca="false">IF(COUNTIF(out_ec,E60),"X","")</f>
        <v/>
      </c>
      <c r="X60" s="14" t="str">
        <f aca="false">IF(COUNTIF(usda_rel_ec,$E60),"U", IF(COUNTIF(knap_rel_ec,$E60),"K", IF(COUNTIF(npass_rel_ec,$E60),"NP", IF(COUNTIF(map_rel_ec,$E60),"M", IF(COUNTIF(imppat_rel_ec,$E60),"I", IF(COUNTIF(nap_rel_ec,$E60),"NA", IF(COUNTIF(var_rel_ec,$E60),"V","")))))))</f>
        <v/>
      </c>
      <c r="Y60" s="13" t="str">
        <f aca="false">IF(AND(V60&lt;&gt;"",W60="x"),"lit-kegg", IF(AND(X60&lt;&gt;"",W60="x"),"rel-kegg", IF(V60&lt;&gt;"","lit", IF(X60&lt;&gt;"","rel", IF(W60="x","kegg","--")))))</f>
        <v>--</v>
      </c>
      <c r="Z60" s="12" t="str">
        <f aca="false">IF(COUNTIF(usda_ecg,$E60),"U", IF(COUNTIF(npass_ecg,$E60),"NP", IF(COUNTIF(map_ecg,$E60),"M", IF(COUNTIF(imppat_ecg,$E60),"I", IF(COUNTIF(duke_ecg,$E60),"D", IF(COUNTIF(var_ecg,$E60),"V",""))))))</f>
        <v/>
      </c>
      <c r="AA60" s="12"/>
      <c r="AB60" s="15"/>
      <c r="AC60" s="12" t="str">
        <f aca="false">IF(COUNTIF(usda_egt,$E60),"U", IF(COUNTIF(map_egt,$E60),"M", IF(COUNTIF(duke_egt,$E60),"D", IF(COUNTIF(nap_egt,$E60),"NA", IF(COUNTIF(var_egt,$E60),"V","")))))</f>
        <v/>
      </c>
      <c r="AD60" s="14" t="str">
        <f aca="false">IF(COUNTIF(out_egt,E60),"X","")</f>
        <v/>
      </c>
      <c r="AE60" s="14" t="str">
        <f aca="false">IF(COUNTIF(usda_rel_egt,$E60),"U", IF(COUNTIF(knap_rel_egt,$E60),"K", IF(COUNTIF(npass_rel_egt,$E60),"NP", IF(COUNTIF(map_rel_egt,$E60),"M", IF(COUNTIF(var_rel_egt,$E60),"V","")))) )</f>
        <v/>
      </c>
      <c r="AF60" s="13" t="str">
        <f aca="false">IF(AND(AC60&lt;&gt;"",AD60="x"),"lit-kegg", IF(AND(AE60&lt;&gt;"",AD60="x"),"rel-kegg", IF(AC60&lt;&gt;"","lit", IF(AE60&lt;&gt;"","rel", IF(AD60="x","kegg","--")))))</f>
        <v>--</v>
      </c>
      <c r="AG60" s="15"/>
      <c r="AH60" s="12" t="str">
        <f aca="false">IF(COUNTIF(usda_egcg,$E60),"U", IF(COUNTIF(knap_egcg,$E60),"K", IF(COUNTIF(npass_egcg,$E60),"NP", IF(COUNTIF(map_egcg,$E60),"M", IF(COUNTIF(var_ecg,$E60),"V","")))))</f>
        <v/>
      </c>
      <c r="AI60" s="12"/>
      <c r="AJ60" s="15"/>
      <c r="AK60" s="12" t="str">
        <f aca="false">IF(COUNTIF(npass_erc,$E60),"NP", IF(COUNTIF(nap_erc,$E60),"NA", IF(COUNTIF(var_erc,$E60),"V","")))</f>
        <v/>
      </c>
      <c r="AL60" s="14"/>
      <c r="AM60" s="14" t="str">
        <f aca="false">IF(COUNTIF(nap_rel_erc,$E60),"NA", IF(COUNTIF(var_rel_erc,$E60),"V",""))</f>
        <v/>
      </c>
      <c r="AN60" s="13" t="str">
        <f aca="false">IF(AND(AK60&lt;&gt;"",AL60="x"),"lit-kegg", IF(AND(AM60&lt;&gt;"",AL60="x"),"rel-kegg", IF(AK60&lt;&gt;"","lit", IF(AM60&lt;&gt;"","rel", IF(AL60="x","kegg","--")))))</f>
        <v>--</v>
      </c>
      <c r="AO60" s="15"/>
      <c r="AP60" s="12" t="str">
        <f aca="false">IF(COUNTIF(npass_erd,$E60),"NP", IF(COUNTIF(nap_erd,$E60),"NA", IF(COUNTIF(var_erd,$E60),"V","")))</f>
        <v/>
      </c>
      <c r="AQ60" s="14" t="str">
        <f aca="false">IF(COUNTIF(out_erd,E60),"X","")</f>
        <v/>
      </c>
      <c r="AR60" s="14" t="str">
        <f aca="false">IF(COUNTIF(map_rel_erd,$E60),"M", IF(COUNTIF(nap_rel_erd,$E60),"NA", IF(COUNTIF(var_rel_erd,$E60),"V","")))</f>
        <v/>
      </c>
      <c r="AS60" s="13" t="str">
        <f aca="false">IF(AND(AP60&lt;&gt;"",AQ60="x"),"lit-kegg", IF(AND(AR60&lt;&gt;"",AQ60="x"),"rel-kegg", IF(AP60&lt;&gt;"","lit", IF(AR60&lt;&gt;"","rel", IF(AQ60="x","kegg","--")))))</f>
        <v>--</v>
      </c>
      <c r="AT60" s="15"/>
      <c r="AU60" s="12" t="str">
        <f aca="false">IF(COUNTIF(knap_gc,$E60),"K", IF(COUNTIF(npass_gc,$E60),"NP", IF(COUNTIF(imppat_gc,$E60),"I", IF(COUNTIF(duke_gc,$E60),"D", IF(COUNTIF(nap_gc,$E60),"NA", IF(COUNTIF(var_gc,$E60),"V",""))))) )</f>
        <v/>
      </c>
      <c r="AV60" s="14" t="str">
        <f aca="false">IF(COUNTIF(out_gc,E60),"X","")</f>
        <v/>
      </c>
      <c r="AW60" s="14" t="str">
        <f aca="false">IF(COUNTIF(knap_rel_gc,$E60),"K", IF(COUNTIF(nap_rel_gc,$E60),"NA", IF(COUNTIF(var_rel_gc,$E60),"V","")))</f>
        <v/>
      </c>
      <c r="AX60" s="13" t="str">
        <f aca="false">IF(AND(AU60&lt;&gt;"",AV60="x"),"lit-kegg", IF(AND(AW60&lt;&gt;"",AV60="x"),"rel-kegg", IF(AU60&lt;&gt;"","lit", IF(AW60&lt;&gt;"","rel", IF(AV60="x","kegg","--")))))</f>
        <v>--</v>
      </c>
      <c r="AY60" s="15"/>
      <c r="AZ60" s="12" t="str">
        <f aca="false">IF(COUNTIF(knap_gen,$E60),"K", IF(COUNTIF(npass_gen,$E60),"NP", IF(COUNTIF(imppat_gen,$E60),"I", IF(COUNTIF(duke_gen,$E60),"D", IF(COUNTIF(nap_gen,$E60),"NA", IF(COUNTIF(var_gen,$E60),"V",""))))))</f>
        <v/>
      </c>
      <c r="BA60" s="14" t="str">
        <f aca="false">IF(COUNTIF(out_gen,E60),"X","")</f>
        <v/>
      </c>
      <c r="BB60" s="14" t="str">
        <f aca="false">IF(COUNTIF(knap_rel_gen,$E60),"K", IF(COUNTIF(imppat_rel_gen,$E60),"I", IF(COUNTIF(duke_rel_gen,$E60),"D", IF(COUNTIF(nap_rel_gen,$E60),"NA", IF(COUNTIF(var_rel_gen,$E60),"V","")))))</f>
        <v/>
      </c>
      <c r="BC60" s="13" t="str">
        <f aca="false">IF(AND(AZ60&lt;&gt;"",BA60="x"),"lit-kegg", IF(AND(BB60&lt;&gt;"",BA60="x"),"rel-kegg", IF(AZ60&lt;&gt;"","lit", IF(BB60&lt;&gt;"","rel", IF(BA60="x","kegg","--")))))</f>
        <v>--</v>
      </c>
      <c r="BD60" s="15"/>
      <c r="BE60" s="12" t="str">
        <f aca="false">IF(COUNTIF(knap_hcc,$E60),"K", IF(COUNTIF(npass_hcc,$E60),"NP", IF(COUNTIF(duke_hcc,$E60),"D", IF(COUNTIF(var_hcc,$E60),"V", ""))))</f>
        <v/>
      </c>
      <c r="BF60" s="14" t="str">
        <f aca="false">IF(COUNTIF(hcc_out,E60),"X","")</f>
        <v/>
      </c>
      <c r="BG60" s="14" t="str">
        <f aca="false">IF(COUNTIF(var_rel_hcc,$E60),"V","")</f>
        <v/>
      </c>
      <c r="BH60" s="13" t="str">
        <f aca="false">IF(AND(BE60&lt;&gt;"",BF60="x"),"lit-kegg", IF(AND(BG60&lt;&gt;"",BF60="x"),"rel-kegg", IF(BE60&lt;&gt;"","lit", IF(BG60&lt;&gt;"","rel", IF(BF60="x","kegg","--")))))</f>
        <v>--</v>
      </c>
      <c r="BI60" s="15"/>
      <c r="BJ60" s="12" t="str">
        <f aca="false">IF(COUNTIF(usda_kmp,$E60),"U", IF(COUNTIF(knap_kmp,$E60),"K", IF(COUNTIF(npass_kmp,$E60),"NP", IF(COUNTIF(map_kmp,$E60),"M", IF(COUNTIF(imppat_kmp,$E60),"I", IF(COUNTIF(duke_kmp,$E60),"D", IF(COUNTIF(nap_kmp,$E60),"NA", IF(COUNTIF(var_kmp,$E60),"V",""))))))))</f>
        <v/>
      </c>
      <c r="BK60" s="14" t="str">
        <f aca="false">IF(COUNTIF(out_kmp,E60),"X","")</f>
        <v/>
      </c>
      <c r="BL60" s="12" t="str">
        <f aca="false">IF(COUNTIF(knap_rel_kmp,$E60),"K", IF(COUNTIF(npass_rel_kmp,$E60),"NP", IF(COUNTIF(imppat_rel_kmp,$E60),"I", IF(COUNTIF(duke_kmp,$E60),"D", IF(COUNTIF(nap_rel_kmp,$E60),"NA", IF(COUNTIF(var_rel_kmp,$E60),"V",""))))))</f>
        <v/>
      </c>
      <c r="BM60" s="13" t="str">
        <f aca="false">IF(AND(BJ60&lt;&gt;"",BK60="x"),"lit-kegg", IF(AND(BL60&lt;&gt;"",BK60="x"),"rel-kegg", IF(BJ60&lt;&gt;"","lit", IF(BL60&lt;&gt;"","rel", IF(BK60="x","kegg","--")))))</f>
        <v>--</v>
      </c>
      <c r="BN60" s="15"/>
      <c r="BO60" s="12" t="str">
        <f aca="false">IF(COUNTIF(usda_lu2,$E60),"U", IF(COUNTIF(knap_lu2,$E60),"K", IF(COUNTIF(npass_lu2,$E60),"NP", IF(COUNTIF(map_lu2,$E60),"M", IF(COUNTIF(imppat_lu2,$E60),"I", IF(COUNTIF(duke_lu2,$E60),"D", IF(COUNTIF(nap_lu2,$E60),"NA", IF(COUNTIF(var_lu2,$E60),"V",""))))))))</f>
        <v/>
      </c>
      <c r="BP60" s="14" t="str">
        <f aca="false">IF(COUNTIF(out_lu2,E60),"X","")</f>
        <v/>
      </c>
      <c r="BQ60" s="12" t="str">
        <f aca="false">IF(COUNTIF(knap_rel_lu2,$E60),"K", IF(COUNTIF(npass_rel_lu2,$E60),"NP", IF(COUNTIF(imppat_lu2,$E60),"I", IF(COUNTIF(impaat_rel_lu2,$E60),"I", IF(COUNTIF(duke_rel_lu2,$E60),"D", IF(COUNTIF(nap_rel_lu2,$E60),"NA", IF(COUNTIF(var_rel_lu2,$E60),"V",""))))) ))</f>
        <v/>
      </c>
      <c r="BR60" s="13" t="str">
        <f aca="false">IF(AND(BO60&lt;&gt;"",BP60="x"),"lit-kegg", IF(AND(BQ60&lt;&gt;"",BP60="x"),"rel-kegg", IF(BO60&lt;&gt;"","lit", IF(BQ60&lt;&gt;"","rel", IF(BP60="x","kegg","--")))))</f>
        <v>--</v>
      </c>
      <c r="BS60" s="15"/>
      <c r="BT60" s="12" t="str">
        <f aca="false">IF(COUNTIF(usda_myc,$E60),"U", IF(COUNTIF(knap_myc,$E60),"K", IF(COUNTIF(npass_myc,$E60),"NP", IF(COUNTIF(map_myc,$E60),"M", IF(COUNTIF(imppat_myc,$E60),"I", IF(COUNTIF(nap_myc,$E60),"NA", IF(COUNTIF(duke_myc,$E60),"D", IF(COUNTIF(var_myc,$E60),"V",""))))))))</f>
        <v/>
      </c>
      <c r="BU60" s="14" t="str">
        <f aca="false">IF(COUNTIF(out_myc,E60),"X","")</f>
        <v/>
      </c>
      <c r="BV60" s="12" t="str">
        <f aca="false">IF(COUNTIF(npass_rel_myc,$E60),"NP", IF(COUNTIF(imppat_rel_myc,$E60),"I", IF(COUNTIF(nap_rel_myc,$E60),"NA", IF(COUNTIF(var_rel_myc,$E60),"V",""))))</f>
        <v/>
      </c>
      <c r="BW60" s="13" t="str">
        <f aca="false">IF(AND(BT60&lt;&gt;"",BU60="x"),"lit-kegg", IF(AND(BV60&lt;&gt;"",BU60="x"),"rel-kegg", IF(BT60&lt;&gt;"","lit", IF(BV60&lt;&gt;"","rel", IF(BU60="x","kegg","--")))))</f>
        <v>--</v>
      </c>
      <c r="BX60" s="15"/>
      <c r="BY60" s="12" t="str">
        <f aca="false">IF(COUNTIF(usda_nar,$E60),"U", IF(COUNTIF(knap_nar,$E60),"K", IF(COUNTIF(npass_nar,$E60),"NP", IF(COUNTIF(imppat_nar,$E60),"I", IF(COUNTIF(duke_nar,$E60),"D", IF(COUNTIF(nap_nar,$E60),"NA", IF(COUNTIF(var_nar,$E60),"V", "")))))))</f>
        <v/>
      </c>
      <c r="BZ60" s="14" t="str">
        <f aca="false">IF(COUNTIF(out_nar,E60),"X","")</f>
        <v/>
      </c>
      <c r="CA60" s="16" t="str">
        <f aca="false">IF(COUNTIF(knap_rel_nar,$E60),"K", IF(COUNTIF(npass_rel_nar,$E60),"NP", IF(COUNTIF(imppat_rel_nar,$E60),"I", IF(COUNTIF(duke_rel_nar,$E60),"D", IF(COUNTIF(nap_rel_nar,$E60),"NA", IF(COUNTIF(var_rel_nar,$E60),"V",""))))))</f>
        <v/>
      </c>
      <c r="CB60" s="13" t="str">
        <f aca="false">IF(AND(BY60&lt;&gt;"",BZ60="x"),"lit-kegg", IF(AND(CA60&lt;&gt;"",BZ60="x"),"rel-kegg", IF(BY60&lt;&gt;"","lit", IF(CA60&lt;&gt;"","rel", IF(BZ60="x","kegg","--")))))</f>
        <v>--</v>
      </c>
      <c r="CC60" s="15"/>
      <c r="CD60" s="17" t="str">
        <f aca="false">IF(COUNTIF(usda_que,$E60),"U", IF(COUNTIF(knap_que,$E60),"K", IF(COUNTIF(npass_que,$E60),"NP", IF(COUNTIF(map_que,$E60),"M", IF(COUNTIF(imppat_que,$E60),"I", IF(COUNTIF(duke_que,$E60),"D", IF(COUNTIF(nap_que,$E60),"NA", IF(COUNTIF(var_que,$E60),"V",""))))) )))</f>
        <v/>
      </c>
      <c r="CE60" s="14" t="str">
        <f aca="false">IF(COUNTIF(out_que,E60),"X","")</f>
        <v/>
      </c>
      <c r="CF60" s="12" t="str">
        <f aca="false">IF(COUNTIF(knap_rel_que,$E60),"K", IF(COUNTIF(npass_rel_que,$E60),"NP", IF(COUNTIF(imppat_rel_que,$E60),"I", IF(COUNTIF(duke_rel_que,$E60),"D", IF(COUNTIF(nap_rel_que,$E60),"NP", IF(COUNTIF(var_rel_que,$E60),"V",""))))) )</f>
        <v/>
      </c>
      <c r="CG60" s="13" t="str">
        <f aca="false">IF(AND(CD60&lt;&gt;"",CE60="x"),"lit-kegg", IF(AND(CF60&lt;&gt;"",CE60="x"),"rel-kegg", IF(CD60&lt;&gt;"","lit", IF(CF60&lt;&gt;"","rel", IF(CE60="x","kegg","--")))))</f>
        <v>--</v>
      </c>
      <c r="CH60" s="15"/>
      <c r="CI60" s="18"/>
      <c r="CJ60" s="10"/>
      <c r="CK60" s="10"/>
      <c r="CL60" s="10"/>
      <c r="CM60" s="10"/>
      <c r="CN60" s="10"/>
      <c r="CO60" s="10"/>
    </row>
    <row r="61" customFormat="false" ht="15.75" hidden="false" customHeight="true" outlineLevel="0" collapsed="false">
      <c r="A61" s="9" t="n">
        <v>131</v>
      </c>
      <c r="B61" s="10" t="s">
        <v>98</v>
      </c>
      <c r="C61" s="10"/>
      <c r="D61" s="10" t="s">
        <v>228</v>
      </c>
      <c r="E61" s="11" t="s">
        <v>229</v>
      </c>
      <c r="F61" s="12" t="str">
        <f aca="false">IF(COUNTIF(usda_agi,$E61),"U", IF(COUNTIF(knap_agi,$E61),"K", IF(COUNTIF(npass_agi,$E61),"NP", IF(COUNTIF(map_agi,$E61),"M", IF(COUNTIF(imppat_agi,$E61),"I", IF(COUNTIF(duke_agi,$E61),"D", IF(COUNTIF(nap_agi,$E61),"NA", IF(COUNTIF(var_agi,$E61),"V", ""))))))) )</f>
        <v/>
      </c>
      <c r="G61" s="12" t="str">
        <f aca="false">IF(COUNTIF(out_agi,E61),"X","")</f>
        <v/>
      </c>
      <c r="H61" s="12" t="str">
        <f aca="false">IF(COUNTIF(knap_rel_agi,$E61),"K", IF(COUNTIF(duke_rel_agi,$E61),"D", IF(COUNTIF(nap_rel_agi,$E61),"NA", IF(COUNTIF(var_rel_agi,$E61),"V",""))))</f>
        <v/>
      </c>
      <c r="I61" s="13" t="str">
        <f aca="false">IF(AND(F61&lt;&gt;"",G61="x"),"lit-kegg", IF(AND(H61&lt;&gt;"",G61="x"),"rel-kegg", IF(F61&lt;&gt;"","lit", IF(H61&lt;&gt;"","rel", IF(G61="x","kegg","--")))))</f>
        <v>--</v>
      </c>
      <c r="J61" s="12" t="str">
        <f aca="false">IF(COUNTIF(npass_bun,$E61),"NP", IF(COUNTIF(nap_bun,$E61),"NA", IF(COUNTIF(var_bun,$E61),"V","")))</f>
        <v/>
      </c>
      <c r="K61" s="14" t="str">
        <f aca="false">IF(COUNTIF(out_bun,E61),"X","")</f>
        <v/>
      </c>
      <c r="L61" s="12" t="str">
        <f aca="false">IF(COUNTIF(nap_rel_bun,$E61),"NA", IF(COUNTIF(var_rel_bun,$E61),"V",""))</f>
        <v/>
      </c>
      <c r="M61" s="13" t="str">
        <f aca="false">IF(AND(J61&lt;&gt;"",K61="x"),"lit-kegg", IF(AND(L61&lt;&gt;"",K61="x"),"rel-kegg", IF(J61&lt;&gt;"","lit", IF(L61&lt;&gt;"","rel", IF(K61="x","kegg","--")))))</f>
        <v>--</v>
      </c>
      <c r="N61" s="12" t="str">
        <f aca="false">IF(COUNTIF(usda_kxn,$E61),"U", IF(COUNTIF(knap_kxn,$E61),"K", IF(COUNTIF(npass_kxn,$E61),"NP", IF(COUNTIF(map_kxn,$E61),"M", IF(COUNTIF(duke_kxn,$E61),"D", IF(COUNTIF(nap_kxn,$E61),"NA", IF(COUNTIF(var_kxn,$E61),"V","")))))))</f>
        <v/>
      </c>
      <c r="O61" s="14" t="str">
        <f aca="false">IF(COUNTIF(out_kxn,E61),"X","")</f>
        <v/>
      </c>
      <c r="P61" s="12" t="str">
        <f aca="false">IF(COUNTIF(knap_rel_kxn,$E61),"K", IF(COUNTIF(npass_rel_kxn,$E61),"NP", IF(COUNTIF(duke_rel_kxn,$E61),"D", IF(COUNTIF(nap_rel_kxn,$E61),"NA", IF(COUNTIF(var_rel_kxn,$E61),"V","")))))</f>
        <v/>
      </c>
      <c r="Q61" s="13" t="str">
        <f aca="false">IF(AND(N61&lt;&gt;"",O61="x"),"lit-kegg", IF(AND(P61&lt;&gt;"",O61="x"),"rel-kegg", IF(N61&lt;&gt;"","lit", IF(P61&lt;&gt;"","rel", IF(O61="x","kegg","--")))))</f>
        <v>--</v>
      </c>
      <c r="R61" s="12" t="str">
        <f aca="false">IF(COUNTIF(usda_hwb,$E61),"U", IF(COUNTIF(knap_hwb,$E61),"K", IF(COUNTIF(npass_hwb,$E61),"NP", IF(COUNTIF(map_hwb,$E61),"M", IF(COUNTIF(imppat_hwb,$E61),"I", IF(COUNTIF(duke_hwb,$E61),"D", IF(COUNTIF(nap_hwb,$E61),"NA", IF(COUNTIF(var_hwb,$E61),"V",""))))) )))</f>
        <v/>
      </c>
      <c r="S61" s="14" t="str">
        <f aca="false">IF(COUNTIF(out_hwb,E61),"X","")</f>
        <v/>
      </c>
      <c r="T61" s="14" t="str">
        <f aca="false">IF(COUNTIF(knap_rel_hwb,$E61),"K", IF(COUNTIF(npass_rel_hwb,$E61),"NP", IF(COUNTIF(map_rel_hwb,$E61),"M", IF(COUNTIF(imppat_rel_hwb,$E61),"I", IF(COUNTIF(duke_rel_hwb,$E61),"D", IF(COUNTIF(nap_rel_hwb,$E61),"NA", IF(COUNTIF(var_rel_hwb,$E61),"V",""))))) ))</f>
        <v/>
      </c>
      <c r="U61" s="13" t="str">
        <f aca="false">IF(AND(R61&lt;&gt;"",S61="x"),"lit-kegg", IF(AND(T61&lt;&gt;"",S61="x"),"rel-kegg", IF(R61&lt;&gt;"","lit", IF(T61&lt;&gt;"","rel", IF(S61="x","kegg","--")))))</f>
        <v>--</v>
      </c>
      <c r="V61" s="12" t="str">
        <f aca="false">IF(COUNTIF(usda_ec,$E61),"U", IF(COUNTIF(knap_ec,$E61),"K", IF(COUNTIF(npass_ec,$E61),"NP", IF(COUNTIF(map_ec,$E61),"M", IF(COUNTIF(imppat_ec,$E61),"I", IF(COUNTIF(duke_ec,$E61),"D", IF(COUNTIF(nap_ec,$E61),"NA", IF(COUNTIF(var_ec,$E61),"V",""))))))))</f>
        <v/>
      </c>
      <c r="W61" s="14" t="str">
        <f aca="false">IF(COUNTIF(out_ec,E61),"X","")</f>
        <v/>
      </c>
      <c r="X61" s="14" t="str">
        <f aca="false">IF(COUNTIF(usda_rel_ec,$E61),"U", IF(COUNTIF(knap_rel_ec,$E61),"K", IF(COUNTIF(npass_rel_ec,$E61),"NP", IF(COUNTIF(map_rel_ec,$E61),"M", IF(COUNTIF(imppat_rel_ec,$E61),"I", IF(COUNTIF(nap_rel_ec,$E61),"NA", IF(COUNTIF(var_rel_ec,$E61),"V","")))))))</f>
        <v/>
      </c>
      <c r="Y61" s="13" t="str">
        <f aca="false">IF(AND(V61&lt;&gt;"",W61="x"),"lit-kegg", IF(AND(X61&lt;&gt;"",W61="x"),"rel-kegg", IF(V61&lt;&gt;"","lit", IF(X61&lt;&gt;"","rel", IF(W61="x","kegg","--")))))</f>
        <v>--</v>
      </c>
      <c r="Z61" s="12" t="str">
        <f aca="false">IF(COUNTIF(usda_ecg,$E61),"U", IF(COUNTIF(npass_ecg,$E61),"NP", IF(COUNTIF(map_ecg,$E61),"M", IF(COUNTIF(imppat_ecg,$E61),"I", IF(COUNTIF(duke_ecg,$E61),"D", IF(COUNTIF(var_ecg,$E61),"V",""))))))</f>
        <v/>
      </c>
      <c r="AA61" s="12"/>
      <c r="AB61" s="15"/>
      <c r="AC61" s="12" t="str">
        <f aca="false">IF(COUNTIF(usda_egt,$E61),"U", IF(COUNTIF(map_egt,$E61),"M", IF(COUNTIF(duke_egt,$E61),"D", IF(COUNTIF(nap_egt,$E61),"NA", IF(COUNTIF(var_egt,$E61),"V","")))))</f>
        <v/>
      </c>
      <c r="AD61" s="14" t="str">
        <f aca="false">IF(COUNTIF(out_egt,E61),"X","")</f>
        <v/>
      </c>
      <c r="AE61" s="14" t="str">
        <f aca="false">IF(COUNTIF(usda_rel_egt,$E61),"U", IF(COUNTIF(knap_rel_egt,$E61),"K", IF(COUNTIF(npass_rel_egt,$E61),"NP", IF(COUNTIF(map_rel_egt,$E61),"M", IF(COUNTIF(var_rel_egt,$E61),"V","")))) )</f>
        <v/>
      </c>
      <c r="AF61" s="13" t="str">
        <f aca="false">IF(AND(AC61&lt;&gt;"",AD61="x"),"lit-kegg", IF(AND(AE61&lt;&gt;"",AD61="x"),"rel-kegg", IF(AC61&lt;&gt;"","lit", IF(AE61&lt;&gt;"","rel", IF(AD61="x","kegg","--")))))</f>
        <v>--</v>
      </c>
      <c r="AG61" s="15"/>
      <c r="AH61" s="12" t="str">
        <f aca="false">IF(COUNTIF(usda_egcg,$E61),"U", IF(COUNTIF(knap_egcg,$E61),"K", IF(COUNTIF(npass_egcg,$E61),"NP", IF(COUNTIF(map_egcg,$E61),"M", IF(COUNTIF(var_ecg,$E61),"V","")))))</f>
        <v/>
      </c>
      <c r="AI61" s="12"/>
      <c r="AJ61" s="15"/>
      <c r="AK61" s="12" t="str">
        <f aca="false">IF(COUNTIF(npass_erc,$E61),"NP", IF(COUNTIF(nap_erc,$E61),"NA", IF(COUNTIF(var_erc,$E61),"V","")))</f>
        <v/>
      </c>
      <c r="AL61" s="14"/>
      <c r="AM61" s="14" t="str">
        <f aca="false">IF(COUNTIF(nap_rel_erc,$E61),"NA", IF(COUNTIF(var_rel_erc,$E61),"V",""))</f>
        <v/>
      </c>
      <c r="AN61" s="13" t="str">
        <f aca="false">IF(AND(AK61&lt;&gt;"",AL61="x"),"lit-kegg", IF(AND(AM61&lt;&gt;"",AL61="x"),"rel-kegg", IF(AK61&lt;&gt;"","lit", IF(AM61&lt;&gt;"","rel", IF(AL61="x","kegg","--")))))</f>
        <v>--</v>
      </c>
      <c r="AO61" s="15"/>
      <c r="AP61" s="12" t="str">
        <f aca="false">IF(COUNTIF(npass_erd,$E61),"NP", IF(COUNTIF(nap_erd,$E61),"NA", IF(COUNTIF(var_erd,$E61),"V","")))</f>
        <v/>
      </c>
      <c r="AQ61" s="14" t="str">
        <f aca="false">IF(COUNTIF(out_erd,E61),"X","")</f>
        <v/>
      </c>
      <c r="AR61" s="14" t="str">
        <f aca="false">IF(COUNTIF(map_rel_erd,$E61),"M", IF(COUNTIF(nap_rel_erd,$E61),"NA", IF(COUNTIF(var_rel_erd,$E61),"V","")))</f>
        <v/>
      </c>
      <c r="AS61" s="13" t="str">
        <f aca="false">IF(AND(AP61&lt;&gt;"",AQ61="x"),"lit-kegg", IF(AND(AR61&lt;&gt;"",AQ61="x"),"rel-kegg", IF(AP61&lt;&gt;"","lit", IF(AR61&lt;&gt;"","rel", IF(AQ61="x","kegg","--")))))</f>
        <v>--</v>
      </c>
      <c r="AT61" s="15"/>
      <c r="AU61" s="12" t="str">
        <f aca="false">IF(COUNTIF(knap_gc,$E61),"K", IF(COUNTIF(npass_gc,$E61),"NP", IF(COUNTIF(imppat_gc,$E61),"I", IF(COUNTIF(duke_gc,$E61),"D", IF(COUNTIF(nap_gc,$E61),"NA", IF(COUNTIF(var_gc,$E61),"V",""))))) )</f>
        <v/>
      </c>
      <c r="AV61" s="14" t="str">
        <f aca="false">IF(COUNTIF(out_gc,E61),"X","")</f>
        <v/>
      </c>
      <c r="AW61" s="14" t="str">
        <f aca="false">IF(COUNTIF(knap_rel_gc,$E61),"K", IF(COUNTIF(nap_rel_gc,$E61),"NA", IF(COUNTIF(var_rel_gc,$E61),"V","")))</f>
        <v/>
      </c>
      <c r="AX61" s="13" t="str">
        <f aca="false">IF(AND(AU61&lt;&gt;"",AV61="x"),"lit-kegg", IF(AND(AW61&lt;&gt;"",AV61="x"),"rel-kegg", IF(AU61&lt;&gt;"","lit", IF(AW61&lt;&gt;"","rel", IF(AV61="x","kegg","--")))))</f>
        <v>--</v>
      </c>
      <c r="AY61" s="15"/>
      <c r="AZ61" s="12" t="str">
        <f aca="false">IF(COUNTIF(knap_gen,$E61),"K", IF(COUNTIF(npass_gen,$E61),"NP", IF(COUNTIF(imppat_gen,$E61),"I", IF(COUNTIF(duke_gen,$E61),"D", IF(COUNTIF(nap_gen,$E61),"NA", IF(COUNTIF(var_gen,$E61),"V",""))))))</f>
        <v/>
      </c>
      <c r="BA61" s="14" t="str">
        <f aca="false">IF(COUNTIF(out_gen,E61),"X","")</f>
        <v/>
      </c>
      <c r="BB61" s="14" t="str">
        <f aca="false">IF(COUNTIF(knap_rel_gen,$E61),"K", IF(COUNTIF(imppat_rel_gen,$E61),"I", IF(COUNTIF(duke_rel_gen,$E61),"D", IF(COUNTIF(nap_rel_gen,$E61),"NA", IF(COUNTIF(var_rel_gen,$E61),"V","")))))</f>
        <v/>
      </c>
      <c r="BC61" s="13" t="str">
        <f aca="false">IF(AND(AZ61&lt;&gt;"",BA61="x"),"lit-kegg", IF(AND(BB61&lt;&gt;"",BA61="x"),"rel-kegg", IF(AZ61&lt;&gt;"","lit", IF(BB61&lt;&gt;"","rel", IF(BA61="x","kegg","--")))))</f>
        <v>--</v>
      </c>
      <c r="BD61" s="15"/>
      <c r="BE61" s="12" t="str">
        <f aca="false">IF(COUNTIF(knap_hcc,$E61),"K", IF(COUNTIF(npass_hcc,$E61),"NP", IF(COUNTIF(duke_hcc,$E61),"D", IF(COUNTIF(var_hcc,$E61),"V", ""))))</f>
        <v/>
      </c>
      <c r="BF61" s="14" t="str">
        <f aca="false">IF(COUNTIF(hcc_out,E61),"X","")</f>
        <v/>
      </c>
      <c r="BG61" s="14" t="str">
        <f aca="false">IF(COUNTIF(var_rel_hcc,$E61),"V","")</f>
        <v/>
      </c>
      <c r="BH61" s="13" t="str">
        <f aca="false">IF(AND(BE61&lt;&gt;"",BF61="x"),"lit-kegg", IF(AND(BG61&lt;&gt;"",BF61="x"),"rel-kegg", IF(BE61&lt;&gt;"","lit", IF(BG61&lt;&gt;"","rel", IF(BF61="x","kegg","--")))))</f>
        <v>--</v>
      </c>
      <c r="BI61" s="15"/>
      <c r="BJ61" s="12" t="str">
        <f aca="false">IF(COUNTIF(usda_kmp,$E61),"U", IF(COUNTIF(knap_kmp,$E61),"K", IF(COUNTIF(npass_kmp,$E61),"NP", IF(COUNTIF(map_kmp,$E61),"M", IF(COUNTIF(imppat_kmp,$E61),"I", IF(COUNTIF(duke_kmp,$E61),"D", IF(COUNTIF(nap_kmp,$E61),"NA", IF(COUNTIF(var_kmp,$E61),"V",""))))))))</f>
        <v/>
      </c>
      <c r="BK61" s="14" t="str">
        <f aca="false">IF(COUNTIF(out_kmp,E61),"X","")</f>
        <v/>
      </c>
      <c r="BL61" s="12" t="str">
        <f aca="false">IF(COUNTIF(knap_rel_kmp,$E61),"K", IF(COUNTIF(npass_rel_kmp,$E61),"NP", IF(COUNTIF(imppat_rel_kmp,$E61),"I", IF(COUNTIF(duke_kmp,$E61),"D", IF(COUNTIF(nap_rel_kmp,$E61),"NA", IF(COUNTIF(var_rel_kmp,$E61),"V",""))))))</f>
        <v/>
      </c>
      <c r="BM61" s="13" t="str">
        <f aca="false">IF(AND(BJ61&lt;&gt;"",BK61="x"),"lit-kegg", IF(AND(BL61&lt;&gt;"",BK61="x"),"rel-kegg", IF(BJ61&lt;&gt;"","lit", IF(BL61&lt;&gt;"","rel", IF(BK61="x","kegg","--")))))</f>
        <v>--</v>
      </c>
      <c r="BN61" s="15"/>
      <c r="BO61" s="12" t="str">
        <f aca="false">IF(COUNTIF(usda_lu2,$E61),"U", IF(COUNTIF(knap_lu2,$E61),"K", IF(COUNTIF(npass_lu2,$E61),"NP", IF(COUNTIF(map_lu2,$E61),"M", IF(COUNTIF(imppat_lu2,$E61),"I", IF(COUNTIF(duke_lu2,$E61),"D", IF(COUNTIF(nap_lu2,$E61),"NA", IF(COUNTIF(var_lu2,$E61),"V",""))))))))</f>
        <v/>
      </c>
      <c r="BP61" s="14" t="str">
        <f aca="false">IF(COUNTIF(out_lu2,E61),"X","")</f>
        <v/>
      </c>
      <c r="BQ61" s="12" t="str">
        <f aca="false">IF(COUNTIF(knap_rel_lu2,$E61),"K", IF(COUNTIF(npass_rel_lu2,$E61),"NP", IF(COUNTIF(imppat_lu2,$E61),"I", IF(COUNTIF(impaat_rel_lu2,$E61),"I", IF(COUNTIF(duke_rel_lu2,$E61),"D", IF(COUNTIF(nap_rel_lu2,$E61),"NA", IF(COUNTIF(var_rel_lu2,$E61),"V",""))))) ))</f>
        <v/>
      </c>
      <c r="BR61" s="13" t="str">
        <f aca="false">IF(AND(BO61&lt;&gt;"",BP61="x"),"lit-kegg", IF(AND(BQ61&lt;&gt;"",BP61="x"),"rel-kegg", IF(BO61&lt;&gt;"","lit", IF(BQ61&lt;&gt;"","rel", IF(BP61="x","kegg","--")))))</f>
        <v>--</v>
      </c>
      <c r="BS61" s="15"/>
      <c r="BT61" s="12" t="str">
        <f aca="false">IF(COUNTIF(usda_myc,$E61),"U", IF(COUNTIF(knap_myc,$E61),"K", IF(COUNTIF(npass_myc,$E61),"NP", IF(COUNTIF(map_myc,$E61),"M", IF(COUNTIF(imppat_myc,$E61),"I", IF(COUNTIF(nap_myc,$E61),"NA", IF(COUNTIF(duke_myc,$E61),"D", IF(COUNTIF(var_myc,$E61),"V",""))))))))</f>
        <v/>
      </c>
      <c r="BU61" s="14" t="str">
        <f aca="false">IF(COUNTIF(out_myc,E61),"X","")</f>
        <v/>
      </c>
      <c r="BV61" s="12" t="str">
        <f aca="false">IF(COUNTIF(npass_rel_myc,$E61),"NP", IF(COUNTIF(imppat_rel_myc,$E61),"I", IF(COUNTIF(nap_rel_myc,$E61),"NA", IF(COUNTIF(var_rel_myc,$E61),"V",""))))</f>
        <v/>
      </c>
      <c r="BW61" s="13" t="str">
        <f aca="false">IF(AND(BT61&lt;&gt;"",BU61="x"),"lit-kegg", IF(AND(BV61&lt;&gt;"",BU61="x"),"rel-kegg", IF(BT61&lt;&gt;"","lit", IF(BV61&lt;&gt;"","rel", IF(BU61="x","kegg","--")))))</f>
        <v>--</v>
      </c>
      <c r="BX61" s="15"/>
      <c r="BY61" s="12" t="str">
        <f aca="false">IF(COUNTIF(usda_nar,$E61),"U", IF(COUNTIF(knap_nar,$E61),"K", IF(COUNTIF(npass_nar,$E61),"NP", IF(COUNTIF(imppat_nar,$E61),"I", IF(COUNTIF(duke_nar,$E61),"D", IF(COUNTIF(nap_nar,$E61),"NA", IF(COUNTIF(var_nar,$E61),"V", "")))))))</f>
        <v/>
      </c>
      <c r="BZ61" s="14" t="str">
        <f aca="false">IF(COUNTIF(out_nar,E61),"X","")</f>
        <v/>
      </c>
      <c r="CA61" s="16" t="str">
        <f aca="false">IF(COUNTIF(knap_rel_nar,$E61),"K", IF(COUNTIF(npass_rel_nar,$E61),"NP", IF(COUNTIF(imppat_rel_nar,$E61),"I", IF(COUNTIF(duke_rel_nar,$E61),"D", IF(COUNTIF(nap_rel_nar,$E61),"NA", IF(COUNTIF(var_rel_nar,$E61),"V",""))))))</f>
        <v/>
      </c>
      <c r="CB61" s="13" t="str">
        <f aca="false">IF(AND(BY61&lt;&gt;"",BZ61="x"),"lit-kegg", IF(AND(CA61&lt;&gt;"",BZ61="x"),"rel-kegg", IF(BY61&lt;&gt;"","lit", IF(CA61&lt;&gt;"","rel", IF(BZ61="x","kegg","--")))))</f>
        <v>--</v>
      </c>
      <c r="CC61" s="15"/>
      <c r="CD61" s="17" t="str">
        <f aca="false">IF(COUNTIF(usda_que,$E61),"U", IF(COUNTIF(knap_que,$E61),"K", IF(COUNTIF(npass_que,$E61),"NP", IF(COUNTIF(map_que,$E61),"M", IF(COUNTIF(imppat_que,$E61),"I", IF(COUNTIF(duke_que,$E61),"D", IF(COUNTIF(nap_que,$E61),"NA", IF(COUNTIF(var_que,$E61),"V",""))))) )))</f>
        <v/>
      </c>
      <c r="CE61" s="14" t="str">
        <f aca="false">IF(COUNTIF(out_que,E61),"X","")</f>
        <v/>
      </c>
      <c r="CF61" s="12" t="str">
        <f aca="false">IF(COUNTIF(knap_rel_que,$E61),"K", IF(COUNTIF(npass_rel_que,$E61),"NP", IF(COUNTIF(imppat_rel_que,$E61),"I", IF(COUNTIF(duke_rel_que,$E61),"D", IF(COUNTIF(nap_rel_que,$E61),"NP", IF(COUNTIF(var_rel_que,$E61),"V",""))))) )</f>
        <v/>
      </c>
      <c r="CG61" s="13" t="str">
        <f aca="false">IF(AND(CD61&lt;&gt;"",CE61="x"),"lit-kegg", IF(AND(CF61&lt;&gt;"",CE61="x"),"rel-kegg", IF(CD61&lt;&gt;"","lit", IF(CF61&lt;&gt;"","rel", IF(CE61="x","kegg","--")))))</f>
        <v>--</v>
      </c>
      <c r="CH61" s="15"/>
      <c r="CI61" s="18"/>
      <c r="CJ61" s="10"/>
      <c r="CK61" s="10"/>
      <c r="CL61" s="10"/>
      <c r="CM61" s="10"/>
      <c r="CN61" s="10"/>
      <c r="CO61" s="10"/>
    </row>
    <row r="62" customFormat="false" ht="15.75" hidden="false" customHeight="true" outlineLevel="0" collapsed="false">
      <c r="A62" s="9" t="n">
        <v>55</v>
      </c>
      <c r="B62" s="10" t="s">
        <v>83</v>
      </c>
      <c r="C62" s="10" t="s">
        <v>148</v>
      </c>
      <c r="D62" s="10" t="s">
        <v>230</v>
      </c>
      <c r="E62" s="11" t="s">
        <v>231</v>
      </c>
      <c r="F62" s="12" t="str">
        <f aca="false">IF(COUNTIF(usda_agi,$E62),"U", IF(COUNTIF(knap_agi,$E62),"K", IF(COUNTIF(npass_agi,$E62),"NP", IF(COUNTIF(map_agi,$E62),"M", IF(COUNTIF(imppat_agi,$E62),"I", IF(COUNTIF(duke_agi,$E62),"D", IF(COUNTIF(nap_agi,$E62),"NA", IF(COUNTIF(var_agi,$E62),"V", ""))))))) )</f>
        <v/>
      </c>
      <c r="G62" s="12" t="str">
        <f aca="false">IF(COUNTIF(out_agi,E62),"X","")</f>
        <v/>
      </c>
      <c r="H62" s="12" t="str">
        <f aca="false">IF(COUNTIF(knap_rel_agi,$E62),"K", IF(COUNTIF(duke_rel_agi,$E62),"D", IF(COUNTIF(nap_rel_agi,$E62),"NA", IF(COUNTIF(var_rel_agi,$E62),"V",""))))</f>
        <v/>
      </c>
      <c r="I62" s="13" t="str">
        <f aca="false">IF(AND(F62&lt;&gt;"",G62="x"),"lit-kegg", IF(AND(H62&lt;&gt;"",G62="x"),"rel-kegg", IF(F62&lt;&gt;"","lit", IF(H62&lt;&gt;"","rel", IF(G62="x","kegg","--")))))</f>
        <v>--</v>
      </c>
      <c r="J62" s="12" t="str">
        <f aca="false">IF(COUNTIF(npass_bun,$E62),"NP", IF(COUNTIF(nap_bun,$E62),"NA", IF(COUNTIF(var_bun,$E62),"V","")))</f>
        <v/>
      </c>
      <c r="K62" s="14" t="str">
        <f aca="false">IF(COUNTIF(out_bun,E62),"X","")</f>
        <v>X</v>
      </c>
      <c r="L62" s="12" t="str">
        <f aca="false">IF(COUNTIF(nap_rel_bun,$E62),"NA", IF(COUNTIF(var_rel_bun,$E62),"V",""))</f>
        <v/>
      </c>
      <c r="M62" s="13" t="str">
        <f aca="false">IF(AND(J62&lt;&gt;"",K62="x"),"lit-kegg", IF(AND(L62&lt;&gt;"",K62="x"),"rel-kegg", IF(J62&lt;&gt;"","lit", IF(L62&lt;&gt;"","rel", IF(K62="x","kegg","--")))))</f>
        <v>kegg</v>
      </c>
      <c r="N62" s="12" t="str">
        <f aca="false">IF(COUNTIF(usda_kxn,$E62),"U", IF(COUNTIF(knap_kxn,$E62),"K", IF(COUNTIF(npass_kxn,$E62),"NP", IF(COUNTIF(map_kxn,$E62),"M", IF(COUNTIF(duke_kxn,$E62),"D", IF(COUNTIF(nap_kxn,$E62),"NA", IF(COUNTIF(var_kxn,$E62),"V","")))))))</f>
        <v>K</v>
      </c>
      <c r="O62" s="14" t="str">
        <f aca="false">IF(COUNTIF(out_kxn,E62),"X","")</f>
        <v/>
      </c>
      <c r="P62" s="12" t="str">
        <f aca="false">IF(COUNTIF(knap_rel_kxn,$E62),"K", IF(COUNTIF(npass_rel_kxn,$E62),"NP", IF(COUNTIF(duke_rel_kxn,$E62),"D", IF(COUNTIF(nap_rel_kxn,$E62),"NA", IF(COUNTIF(var_rel_kxn,$E62),"V","")))))</f>
        <v/>
      </c>
      <c r="Q62" s="13" t="str">
        <f aca="false">IF(AND(N62&lt;&gt;"",O62="x"),"lit-kegg", IF(AND(P62&lt;&gt;"",O62="x"),"rel-kegg", IF(N62&lt;&gt;"","lit", IF(P62&lt;&gt;"","rel", IF(O62="x","kegg","--")))))</f>
        <v>lit</v>
      </c>
      <c r="R62" s="12" t="str">
        <f aca="false">IF(COUNTIF(usda_hwb,$E62),"U", IF(COUNTIF(knap_hwb,$E62),"K", IF(COUNTIF(npass_hwb,$E62),"NP", IF(COUNTIF(map_hwb,$E62),"M", IF(COUNTIF(imppat_hwb,$E62),"I", IF(COUNTIF(duke_hwb,$E62),"D", IF(COUNTIF(nap_hwb,$E62),"NA", IF(COUNTIF(var_hwb,$E62),"V",""))))) )))</f>
        <v/>
      </c>
      <c r="S62" s="14" t="str">
        <f aca="false">IF(COUNTIF(out_hwb,E62),"X","")</f>
        <v/>
      </c>
      <c r="T62" s="14" t="str">
        <f aca="false">IF(COUNTIF(knap_rel_hwb,$E62),"K", IF(COUNTIF(npass_rel_hwb,$E62),"NP", IF(COUNTIF(map_rel_hwb,$E62),"M", IF(COUNTIF(imppat_rel_hwb,$E62),"I", IF(COUNTIF(duke_rel_hwb,$E62),"D", IF(COUNTIF(nap_rel_hwb,$E62),"NA", IF(COUNTIF(var_rel_hwb,$E62),"V",""))))) ))</f>
        <v>K</v>
      </c>
      <c r="U62" s="13" t="str">
        <f aca="false">IF(AND(R62&lt;&gt;"",S62="x"),"lit-kegg", IF(AND(T62&lt;&gt;"",S62="x"),"rel-kegg", IF(R62&lt;&gt;"","lit", IF(T62&lt;&gt;"","rel", IF(S62="x","kegg","--")))))</f>
        <v>rel</v>
      </c>
      <c r="V62" s="12" t="str">
        <f aca="false">IF(COUNTIF(usda_ec,$E62),"U", IF(COUNTIF(knap_ec,$E62),"K", IF(COUNTIF(npass_ec,$E62),"NP", IF(COUNTIF(map_ec,$E62),"M", IF(COUNTIF(imppat_ec,$E62),"I", IF(COUNTIF(duke_ec,$E62),"D", IF(COUNTIF(nap_ec,$E62),"NA", IF(COUNTIF(var_ec,$E62),"V",""))))))))</f>
        <v>K</v>
      </c>
      <c r="W62" s="14" t="str">
        <f aca="false">IF(COUNTIF(out_ec,E62),"X","")</f>
        <v/>
      </c>
      <c r="X62" s="14" t="str">
        <f aca="false">IF(COUNTIF(usda_rel_ec,$E62),"U", IF(COUNTIF(knap_rel_ec,$E62),"K", IF(COUNTIF(npass_rel_ec,$E62),"NP", IF(COUNTIF(map_rel_ec,$E62),"M", IF(COUNTIF(imppat_rel_ec,$E62),"I", IF(COUNTIF(nap_rel_ec,$E62),"NA", IF(COUNTIF(var_rel_ec,$E62),"V","")))))))</f>
        <v/>
      </c>
      <c r="Y62" s="13" t="str">
        <f aca="false">IF(AND(V62&lt;&gt;"",W62="x"),"lit-kegg", IF(AND(X62&lt;&gt;"",W62="x"),"rel-kegg", IF(V62&lt;&gt;"","lit", IF(X62&lt;&gt;"","rel", IF(W62="x","kegg","--")))))</f>
        <v>lit</v>
      </c>
      <c r="Z62" s="12" t="str">
        <f aca="false">IF(COUNTIF(usda_ecg,$E62),"U", IF(COUNTIF(npass_ecg,$E62),"NP", IF(COUNTIF(map_ecg,$E62),"M", IF(COUNTIF(imppat_ecg,$E62),"I", IF(COUNTIF(duke_ecg,$E62),"D", IF(COUNTIF(var_ecg,$E62),"V",""))))))</f>
        <v/>
      </c>
      <c r="AA62" s="12"/>
      <c r="AB62" s="15"/>
      <c r="AC62" s="12" t="str">
        <f aca="false">IF(COUNTIF(usda_egt,$E62),"U", IF(COUNTIF(map_egt,$E62),"M", IF(COUNTIF(duke_egt,$E62),"D", IF(COUNTIF(nap_egt,$E62),"NA", IF(COUNTIF(var_egt,$E62),"V","")))))</f>
        <v/>
      </c>
      <c r="AD62" s="14" t="str">
        <f aca="false">IF(COUNTIF(out_egt,E62),"X","")</f>
        <v/>
      </c>
      <c r="AE62" s="14" t="str">
        <f aca="false">IF(COUNTIF(usda_rel_egt,$E62),"U", IF(COUNTIF(knap_rel_egt,$E62),"K", IF(COUNTIF(npass_rel_egt,$E62),"NP", IF(COUNTIF(map_rel_egt,$E62),"M", IF(COUNTIF(var_rel_egt,$E62),"V","")))) )</f>
        <v/>
      </c>
      <c r="AF62" s="13" t="str">
        <f aca="false">IF(AND(AC62&lt;&gt;"",AD62="x"),"lit-kegg", IF(AND(AE62&lt;&gt;"",AD62="x"),"rel-kegg", IF(AC62&lt;&gt;"","lit", IF(AE62&lt;&gt;"","rel", IF(AD62="x","kegg","--")))))</f>
        <v>--</v>
      </c>
      <c r="AG62" s="15"/>
      <c r="AH62" s="12" t="str">
        <f aca="false">IF(COUNTIF(usda_egcg,$E62),"U", IF(COUNTIF(knap_egcg,$E62),"K", IF(COUNTIF(npass_egcg,$E62),"NP", IF(COUNTIF(map_egcg,$E62),"M", IF(COUNTIF(var_ecg,$E62),"V","")))))</f>
        <v/>
      </c>
      <c r="AI62" s="12"/>
      <c r="AJ62" s="15"/>
      <c r="AK62" s="12" t="str">
        <f aca="false">IF(COUNTIF(npass_erc,$E62),"NP", IF(COUNTIF(nap_erc,$E62),"NA", IF(COUNTIF(var_erc,$E62),"V","")))</f>
        <v/>
      </c>
      <c r="AL62" s="14"/>
      <c r="AM62" s="14" t="str">
        <f aca="false">IF(COUNTIF(nap_rel_erc,$E62),"NA", IF(COUNTIF(var_rel_erc,$E62),"V",""))</f>
        <v/>
      </c>
      <c r="AN62" s="13" t="str">
        <f aca="false">IF(AND(AK62&lt;&gt;"",AL62="x"),"lit-kegg", IF(AND(AM62&lt;&gt;"",AL62="x"),"rel-kegg", IF(AK62&lt;&gt;"","lit", IF(AM62&lt;&gt;"","rel", IF(AL62="x","kegg","--")))))</f>
        <v>--</v>
      </c>
      <c r="AO62" s="15"/>
      <c r="AP62" s="12" t="str">
        <f aca="false">IF(COUNTIF(npass_erd,$E62),"NP", IF(COUNTIF(nap_erd,$E62),"NA", IF(COUNTIF(var_erd,$E62),"V","")))</f>
        <v/>
      </c>
      <c r="AQ62" s="14" t="str">
        <f aca="false">IF(COUNTIF(out_erd,E62),"X","")</f>
        <v/>
      </c>
      <c r="AR62" s="14" t="str">
        <f aca="false">IF(COUNTIF(map_rel_erd,$E62),"M", IF(COUNTIF(nap_rel_erd,$E62),"NA", IF(COUNTIF(var_rel_erd,$E62),"V","")))</f>
        <v/>
      </c>
      <c r="AS62" s="13" t="str">
        <f aca="false">IF(AND(AP62&lt;&gt;"",AQ62="x"),"lit-kegg", IF(AND(AR62&lt;&gt;"",AQ62="x"),"rel-kegg", IF(AP62&lt;&gt;"","lit", IF(AR62&lt;&gt;"","rel", IF(AQ62="x","kegg","--")))))</f>
        <v>--</v>
      </c>
      <c r="AT62" s="15"/>
      <c r="AU62" s="12" t="str">
        <f aca="false">IF(COUNTIF(knap_gc,$E62),"K", IF(COUNTIF(npass_gc,$E62),"NP", IF(COUNTIF(imppat_gc,$E62),"I", IF(COUNTIF(duke_gc,$E62),"D", IF(COUNTIF(nap_gc,$E62),"NA", IF(COUNTIF(var_gc,$E62),"V",""))))) )</f>
        <v/>
      </c>
      <c r="AV62" s="14" t="str">
        <f aca="false">IF(COUNTIF(out_gc,E62),"X","")</f>
        <v/>
      </c>
      <c r="AW62" s="14" t="str">
        <f aca="false">IF(COUNTIF(knap_rel_gc,$E62),"K", IF(COUNTIF(nap_rel_gc,$E62),"NA", IF(COUNTIF(var_rel_gc,$E62),"V","")))</f>
        <v/>
      </c>
      <c r="AX62" s="13" t="str">
        <f aca="false">IF(AND(AU62&lt;&gt;"",AV62="x"),"lit-kegg", IF(AND(AW62&lt;&gt;"",AV62="x"),"rel-kegg", IF(AU62&lt;&gt;"","lit", IF(AW62&lt;&gt;"","rel", IF(AV62="x","kegg","--")))))</f>
        <v>--</v>
      </c>
      <c r="AY62" s="15"/>
      <c r="AZ62" s="12" t="str">
        <f aca="false">IF(COUNTIF(knap_gen,$E62),"K", IF(COUNTIF(npass_gen,$E62),"NP", IF(COUNTIF(imppat_gen,$E62),"I", IF(COUNTIF(duke_gen,$E62),"D", IF(COUNTIF(nap_gen,$E62),"NA", IF(COUNTIF(var_gen,$E62),"V",""))))))</f>
        <v/>
      </c>
      <c r="BA62" s="14" t="str">
        <f aca="false">IF(COUNTIF(out_gen,E62),"X","")</f>
        <v/>
      </c>
      <c r="BB62" s="14" t="str">
        <f aca="false">IF(COUNTIF(knap_rel_gen,$E62),"K", IF(COUNTIF(imppat_rel_gen,$E62),"I", IF(COUNTIF(duke_rel_gen,$E62),"D", IF(COUNTIF(nap_rel_gen,$E62),"NA", IF(COUNTIF(var_rel_gen,$E62),"V","")))))</f>
        <v/>
      </c>
      <c r="BC62" s="13" t="str">
        <f aca="false">IF(AND(AZ62&lt;&gt;"",BA62="x"),"lit-kegg", IF(AND(BB62&lt;&gt;"",BA62="x"),"rel-kegg", IF(AZ62&lt;&gt;"","lit", IF(BB62&lt;&gt;"","rel", IF(BA62="x","kegg","--")))))</f>
        <v>--</v>
      </c>
      <c r="BD62" s="15"/>
      <c r="BE62" s="12" t="str">
        <f aca="false">IF(COUNTIF(knap_hcc,$E62),"K", IF(COUNTIF(npass_hcc,$E62),"NP", IF(COUNTIF(duke_hcc,$E62),"D", IF(COUNTIF(var_hcc,$E62),"V", ""))))</f>
        <v/>
      </c>
      <c r="BF62" s="14" t="str">
        <f aca="false">IF(COUNTIF(hcc_out,E62),"X","")</f>
        <v>X</v>
      </c>
      <c r="BG62" s="14" t="str">
        <f aca="false">IF(COUNTIF(var_rel_hcc,$E62),"V","")</f>
        <v/>
      </c>
      <c r="BH62" s="13" t="str">
        <f aca="false">IF(AND(BE62&lt;&gt;"",BF62="x"),"lit-kegg", IF(AND(BG62&lt;&gt;"",BF62="x"),"rel-kegg", IF(BE62&lt;&gt;"","lit", IF(BG62&lt;&gt;"","rel", IF(BF62="x","kegg","--")))))</f>
        <v>kegg</v>
      </c>
      <c r="BI62" s="15"/>
      <c r="BJ62" s="12" t="str">
        <f aca="false">IF(COUNTIF(usda_kmp,$E62),"U", IF(COUNTIF(knap_kmp,$E62),"K", IF(COUNTIF(npass_kmp,$E62),"NP", IF(COUNTIF(map_kmp,$E62),"M", IF(COUNTIF(imppat_kmp,$E62),"I", IF(COUNTIF(duke_kmp,$E62),"D", IF(COUNTIF(nap_kmp,$E62),"NA", IF(COUNTIF(var_kmp,$E62),"V",""))))))))</f>
        <v>K</v>
      </c>
      <c r="BK62" s="14" t="str">
        <f aca="false">IF(COUNTIF(out_kmp,E62),"X","")</f>
        <v>X</v>
      </c>
      <c r="BL62" s="12" t="str">
        <f aca="false">IF(COUNTIF(knap_rel_kmp,$E62),"K", IF(COUNTIF(npass_rel_kmp,$E62),"NP", IF(COUNTIF(imppat_rel_kmp,$E62),"I", IF(COUNTIF(duke_kmp,$E62),"D", IF(COUNTIF(nap_rel_kmp,$E62),"NA", IF(COUNTIF(var_rel_kmp,$E62),"V",""))))))</f>
        <v/>
      </c>
      <c r="BM62" s="13" t="str">
        <f aca="false">IF(AND(BJ62&lt;&gt;"",BK62="x"),"lit-kegg", IF(AND(BL62&lt;&gt;"",BK62="x"),"rel-kegg", IF(BJ62&lt;&gt;"","lit", IF(BL62&lt;&gt;"","rel", IF(BK62="x","kegg","--")))))</f>
        <v>lit-kegg</v>
      </c>
      <c r="BN62" s="15"/>
      <c r="BO62" s="12" t="str">
        <f aca="false">IF(COUNTIF(usda_lu2,$E62),"U", IF(COUNTIF(knap_lu2,$E62),"K", IF(COUNTIF(npass_lu2,$E62),"NP", IF(COUNTIF(map_lu2,$E62),"M", IF(COUNTIF(imppat_lu2,$E62),"I", IF(COUNTIF(duke_lu2,$E62),"D", IF(COUNTIF(nap_lu2,$E62),"NA", IF(COUNTIF(var_lu2,$E62),"V",""))))))))</f>
        <v/>
      </c>
      <c r="BP62" s="14" t="str">
        <f aca="false">IF(COUNTIF(out_lu2,E62),"X","")</f>
        <v/>
      </c>
      <c r="BQ62" s="12" t="str">
        <f aca="false">IF(COUNTIF(knap_rel_lu2,$E62),"K", IF(COUNTIF(npass_rel_lu2,$E62),"NP", IF(COUNTIF(imppat_lu2,$E62),"I", IF(COUNTIF(impaat_rel_lu2,$E62),"I", IF(COUNTIF(duke_rel_lu2,$E62),"D", IF(COUNTIF(nap_rel_lu2,$E62),"NA", IF(COUNTIF(var_rel_lu2,$E62),"V",""))))) ))</f>
        <v>I</v>
      </c>
      <c r="BR62" s="13" t="str">
        <f aca="false">IF(AND(BO62&lt;&gt;"",BP62="x"),"lit-kegg", IF(AND(BQ62&lt;&gt;"",BP62="x"),"rel-kegg", IF(BO62&lt;&gt;"","lit", IF(BQ62&lt;&gt;"","rel", IF(BP62="x","kegg","--")))))</f>
        <v>rel</v>
      </c>
      <c r="BS62" s="15"/>
      <c r="BT62" s="12" t="str">
        <f aca="false">IF(COUNTIF(usda_myc,$E62),"U", IF(COUNTIF(knap_myc,$E62),"K", IF(COUNTIF(npass_myc,$E62),"NP", IF(COUNTIF(map_myc,$E62),"M", IF(COUNTIF(imppat_myc,$E62),"I", IF(COUNTIF(nap_myc,$E62),"NA", IF(COUNTIF(duke_myc,$E62),"D", IF(COUNTIF(var_myc,$E62),"V",""))))))))</f>
        <v/>
      </c>
      <c r="BU62" s="14" t="str">
        <f aca="false">IF(COUNTIF(out_myc,E62),"X","")</f>
        <v/>
      </c>
      <c r="BV62" s="12" t="str">
        <f aca="false">IF(COUNTIF(npass_rel_myc,$E62),"NP", IF(COUNTIF(imppat_rel_myc,$E62),"I", IF(COUNTIF(nap_rel_myc,$E62),"NA", IF(COUNTIF(var_rel_myc,$E62),"V",""))))</f>
        <v/>
      </c>
      <c r="BW62" s="13" t="str">
        <f aca="false">IF(AND(BT62&lt;&gt;"",BU62="x"),"lit-kegg", IF(AND(BV62&lt;&gt;"",BU62="x"),"rel-kegg", IF(BT62&lt;&gt;"","lit", IF(BV62&lt;&gt;"","rel", IF(BU62="x","kegg","--")))))</f>
        <v>--</v>
      </c>
      <c r="BX62" s="15"/>
      <c r="BY62" s="12" t="str">
        <f aca="false">IF(COUNTIF(usda_nar,$E62),"U", IF(COUNTIF(knap_nar,$E62),"K", IF(COUNTIF(npass_nar,$E62),"NP", IF(COUNTIF(imppat_nar,$E62),"I", IF(COUNTIF(duke_nar,$E62),"D", IF(COUNTIF(nap_nar,$E62),"NA", IF(COUNTIF(var_nar,$E62),"V", "")))))))</f>
        <v>K</v>
      </c>
      <c r="BZ62" s="14" t="str">
        <f aca="false">IF(COUNTIF(out_nar,E62),"X","")</f>
        <v>X</v>
      </c>
      <c r="CA62" s="16" t="str">
        <f aca="false">IF(COUNTIF(knap_rel_nar,$E62),"K", IF(COUNTIF(npass_rel_nar,$E62),"NP", IF(COUNTIF(imppat_rel_nar,$E62),"I", IF(COUNTIF(duke_rel_nar,$E62),"D", IF(COUNTIF(nap_rel_nar,$E62),"NA", IF(COUNTIF(var_rel_nar,$E62),"V",""))))))</f>
        <v>K</v>
      </c>
      <c r="CB62" s="13" t="str">
        <f aca="false">IF(AND(BY62&lt;&gt;"",BZ62="x"),"lit-kegg", IF(AND(CA62&lt;&gt;"",BZ62="x"),"rel-kegg", IF(BY62&lt;&gt;"","lit", IF(CA62&lt;&gt;"","rel", IF(BZ62="x","kegg","--")))))</f>
        <v>lit-kegg</v>
      </c>
      <c r="CC62" s="15"/>
      <c r="CD62" s="17" t="str">
        <f aca="false">IF(COUNTIF(usda_que,$E62),"U", IF(COUNTIF(knap_que,$E62),"K", IF(COUNTIF(npass_que,$E62),"NP", IF(COUNTIF(map_que,$E62),"M", IF(COUNTIF(imppat_que,$E62),"I", IF(COUNTIF(duke_que,$E62),"D", IF(COUNTIF(nap_que,$E62),"NA", IF(COUNTIF(var_que,$E62),"V",""))))) )))</f>
        <v>K</v>
      </c>
      <c r="CE62" s="14" t="str">
        <f aca="false">IF(COUNTIF(out_que,E62),"X","")</f>
        <v/>
      </c>
      <c r="CF62" s="12" t="str">
        <f aca="false">IF(COUNTIF(knap_rel_que,$E62),"K", IF(COUNTIF(npass_rel_que,$E62),"NP", IF(COUNTIF(imppat_rel_que,$E62),"I", IF(COUNTIF(duke_rel_que,$E62),"D", IF(COUNTIF(nap_rel_que,$E62),"NP", IF(COUNTIF(var_rel_que,$E62),"V",""))))) )</f>
        <v>K</v>
      </c>
      <c r="CG62" s="13" t="str">
        <f aca="false">IF(AND(CD62&lt;&gt;"",CE62="x"),"lit-kegg", IF(AND(CF62&lt;&gt;"",CE62="x"),"rel-kegg", IF(CD62&lt;&gt;"","lit", IF(CF62&lt;&gt;"","rel", IF(CE62="x","kegg","--")))))</f>
        <v>lit</v>
      </c>
      <c r="CH62" s="15"/>
      <c r="CI62" s="18"/>
      <c r="CJ62" s="10"/>
      <c r="CK62" s="10" t="s">
        <v>124</v>
      </c>
      <c r="CL62" s="10"/>
      <c r="CM62" s="10"/>
      <c r="CN62" s="10"/>
      <c r="CO62" s="10"/>
    </row>
    <row r="63" customFormat="false" ht="15.75" hidden="false" customHeight="true" outlineLevel="0" collapsed="false">
      <c r="A63" s="9" t="n">
        <v>132</v>
      </c>
      <c r="B63" s="10" t="s">
        <v>98</v>
      </c>
      <c r="C63" s="10"/>
      <c r="D63" s="10" t="s">
        <v>232</v>
      </c>
      <c r="E63" s="11" t="s">
        <v>233</v>
      </c>
      <c r="F63" s="12" t="str">
        <f aca="false">IF(COUNTIF(usda_agi,$E63),"U", IF(COUNTIF(knap_agi,$E63),"K", IF(COUNTIF(npass_agi,$E63),"NP", IF(COUNTIF(map_agi,$E63),"M", IF(COUNTIF(imppat_agi,$E63),"I", IF(COUNTIF(duke_agi,$E63),"D", IF(COUNTIF(nap_agi,$E63),"NA", IF(COUNTIF(var_agi,$E63),"V", ""))))))) )</f>
        <v/>
      </c>
      <c r="G63" s="12" t="str">
        <f aca="false">IF(COUNTIF(out_agi,E63),"X","")</f>
        <v/>
      </c>
      <c r="H63" s="12" t="str">
        <f aca="false">IF(COUNTIF(knap_rel_agi,$E63),"K", IF(COUNTIF(duke_rel_agi,$E63),"D", IF(COUNTIF(nap_rel_agi,$E63),"NA", IF(COUNTIF(var_rel_agi,$E63),"V",""))))</f>
        <v/>
      </c>
      <c r="I63" s="13" t="str">
        <f aca="false">IF(AND(F63&lt;&gt;"",G63="x"),"lit-kegg", IF(AND(H63&lt;&gt;"",G63="x"),"rel-kegg", IF(F63&lt;&gt;"","lit", IF(H63&lt;&gt;"","rel", IF(G63="x","kegg","--")))))</f>
        <v>--</v>
      </c>
      <c r="J63" s="12" t="str">
        <f aca="false">IF(COUNTIF(npass_bun,$E63),"NP", IF(COUNTIF(nap_bun,$E63),"NA", IF(COUNTIF(var_bun,$E63),"V","")))</f>
        <v/>
      </c>
      <c r="K63" s="14" t="str">
        <f aca="false">IF(COUNTIF(out_bun,E63),"X","")</f>
        <v/>
      </c>
      <c r="L63" s="12" t="str">
        <f aca="false">IF(COUNTIF(nap_rel_bun,$E63),"NA", IF(COUNTIF(var_rel_bun,$E63),"V",""))</f>
        <v/>
      </c>
      <c r="M63" s="13" t="str">
        <f aca="false">IF(AND(J63&lt;&gt;"",K63="x"),"lit-kegg", IF(AND(L63&lt;&gt;"",K63="x"),"rel-kegg", IF(J63&lt;&gt;"","lit", IF(L63&lt;&gt;"","rel", IF(K63="x","kegg","--")))))</f>
        <v>--</v>
      </c>
      <c r="N63" s="12" t="str">
        <f aca="false">IF(COUNTIF(usda_kxn,$E63),"U", IF(COUNTIF(knap_kxn,$E63),"K", IF(COUNTIF(npass_kxn,$E63),"NP", IF(COUNTIF(map_kxn,$E63),"M", IF(COUNTIF(duke_kxn,$E63),"D", IF(COUNTIF(nap_kxn,$E63),"NA", IF(COUNTIF(var_kxn,$E63),"V","")))))))</f>
        <v/>
      </c>
      <c r="O63" s="14" t="str">
        <f aca="false">IF(COUNTIF(out_kxn,E63),"X","")</f>
        <v/>
      </c>
      <c r="P63" s="12" t="str">
        <f aca="false">IF(COUNTIF(knap_rel_kxn,$E63),"K", IF(COUNTIF(npass_rel_kxn,$E63),"NP", IF(COUNTIF(duke_rel_kxn,$E63),"D", IF(COUNTIF(nap_rel_kxn,$E63),"NA", IF(COUNTIF(var_rel_kxn,$E63),"V","")))))</f>
        <v/>
      </c>
      <c r="Q63" s="13" t="str">
        <f aca="false">IF(AND(N63&lt;&gt;"",O63="x"),"lit-kegg", IF(AND(P63&lt;&gt;"",O63="x"),"rel-kegg", IF(N63&lt;&gt;"","lit", IF(P63&lt;&gt;"","rel", IF(O63="x","kegg","--")))))</f>
        <v>--</v>
      </c>
      <c r="R63" s="12" t="str">
        <f aca="false">IF(COUNTIF(usda_hwb,$E63),"U", IF(COUNTIF(knap_hwb,$E63),"K", IF(COUNTIF(npass_hwb,$E63),"NP", IF(COUNTIF(map_hwb,$E63),"M", IF(COUNTIF(imppat_hwb,$E63),"I", IF(COUNTIF(duke_hwb,$E63),"D", IF(COUNTIF(nap_hwb,$E63),"NA", IF(COUNTIF(var_hwb,$E63),"V",""))))) )))</f>
        <v/>
      </c>
      <c r="S63" s="14" t="str">
        <f aca="false">IF(COUNTIF(out_hwb,E63),"X","")</f>
        <v/>
      </c>
      <c r="T63" s="14" t="str">
        <f aca="false">IF(COUNTIF(knap_rel_hwb,$E63),"K", IF(COUNTIF(npass_rel_hwb,$E63),"NP", IF(COUNTIF(map_rel_hwb,$E63),"M", IF(COUNTIF(imppat_rel_hwb,$E63),"I", IF(COUNTIF(duke_rel_hwb,$E63),"D", IF(COUNTIF(nap_rel_hwb,$E63),"NA", IF(COUNTIF(var_rel_hwb,$E63),"V",""))))) ))</f>
        <v/>
      </c>
      <c r="U63" s="13" t="str">
        <f aca="false">IF(AND(R63&lt;&gt;"",S63="x"),"lit-kegg", IF(AND(T63&lt;&gt;"",S63="x"),"rel-kegg", IF(R63&lt;&gt;"","lit", IF(T63&lt;&gt;"","rel", IF(S63="x","kegg","--")))))</f>
        <v>--</v>
      </c>
      <c r="V63" s="12" t="str">
        <f aca="false">IF(COUNTIF(usda_ec,$E63),"U", IF(COUNTIF(knap_ec,$E63),"K", IF(COUNTIF(npass_ec,$E63),"NP", IF(COUNTIF(map_ec,$E63),"M", IF(COUNTIF(imppat_ec,$E63),"I", IF(COUNTIF(duke_ec,$E63),"D", IF(COUNTIF(nap_ec,$E63),"NA", IF(COUNTIF(var_ec,$E63),"V",""))))))))</f>
        <v/>
      </c>
      <c r="W63" s="14" t="str">
        <f aca="false">IF(COUNTIF(out_ec,E63),"X","")</f>
        <v/>
      </c>
      <c r="X63" s="14" t="str">
        <f aca="false">IF(COUNTIF(usda_rel_ec,$E63),"U", IF(COUNTIF(knap_rel_ec,$E63),"K", IF(COUNTIF(npass_rel_ec,$E63),"NP", IF(COUNTIF(map_rel_ec,$E63),"M", IF(COUNTIF(imppat_rel_ec,$E63),"I", IF(COUNTIF(nap_rel_ec,$E63),"NA", IF(COUNTIF(var_rel_ec,$E63),"V","")))))))</f>
        <v/>
      </c>
      <c r="Y63" s="13" t="str">
        <f aca="false">IF(AND(V63&lt;&gt;"",W63="x"),"lit-kegg", IF(AND(X63&lt;&gt;"",W63="x"),"rel-kegg", IF(V63&lt;&gt;"","lit", IF(X63&lt;&gt;"","rel", IF(W63="x","kegg","--")))))</f>
        <v>--</v>
      </c>
      <c r="Z63" s="12" t="str">
        <f aca="false">IF(COUNTIF(usda_ecg,$E63),"U", IF(COUNTIF(npass_ecg,$E63),"NP", IF(COUNTIF(map_ecg,$E63),"M", IF(COUNTIF(imppat_ecg,$E63),"I", IF(COUNTIF(duke_ecg,$E63),"D", IF(COUNTIF(var_ecg,$E63),"V",""))))))</f>
        <v/>
      </c>
      <c r="AA63" s="12"/>
      <c r="AB63" s="15"/>
      <c r="AC63" s="12" t="str">
        <f aca="false">IF(COUNTIF(usda_egt,$E63),"U", IF(COUNTIF(map_egt,$E63),"M", IF(COUNTIF(duke_egt,$E63),"D", IF(COUNTIF(nap_egt,$E63),"NA", IF(COUNTIF(var_egt,$E63),"V","")))))</f>
        <v/>
      </c>
      <c r="AD63" s="14" t="str">
        <f aca="false">IF(COUNTIF(out_egt,E63),"X","")</f>
        <v/>
      </c>
      <c r="AE63" s="14" t="str">
        <f aca="false">IF(COUNTIF(usda_rel_egt,$E63),"U", IF(COUNTIF(knap_rel_egt,$E63),"K", IF(COUNTIF(npass_rel_egt,$E63),"NP", IF(COUNTIF(map_rel_egt,$E63),"M", IF(COUNTIF(var_rel_egt,$E63),"V","")))) )</f>
        <v/>
      </c>
      <c r="AF63" s="13" t="str">
        <f aca="false">IF(AND(AC63&lt;&gt;"",AD63="x"),"lit-kegg", IF(AND(AE63&lt;&gt;"",AD63="x"),"rel-kegg", IF(AC63&lt;&gt;"","lit", IF(AE63&lt;&gt;"","rel", IF(AD63="x","kegg","--")))))</f>
        <v>--</v>
      </c>
      <c r="AG63" s="15"/>
      <c r="AH63" s="12" t="str">
        <f aca="false">IF(COUNTIF(usda_egcg,$E63),"U", IF(COUNTIF(knap_egcg,$E63),"K", IF(COUNTIF(npass_egcg,$E63),"NP", IF(COUNTIF(map_egcg,$E63),"M", IF(COUNTIF(var_ecg,$E63),"V","")))))</f>
        <v/>
      </c>
      <c r="AI63" s="12"/>
      <c r="AJ63" s="15"/>
      <c r="AK63" s="12" t="str">
        <f aca="false">IF(COUNTIF(npass_erc,$E63),"NP", IF(COUNTIF(nap_erc,$E63),"NA", IF(COUNTIF(var_erc,$E63),"V","")))</f>
        <v/>
      </c>
      <c r="AL63" s="14"/>
      <c r="AM63" s="14" t="str">
        <f aca="false">IF(COUNTIF(nap_rel_erc,$E63),"NA", IF(COUNTIF(var_rel_erc,$E63),"V",""))</f>
        <v/>
      </c>
      <c r="AN63" s="13" t="str">
        <f aca="false">IF(AND(AK63&lt;&gt;"",AL63="x"),"lit-kegg", IF(AND(AM63&lt;&gt;"",AL63="x"),"rel-kegg", IF(AK63&lt;&gt;"","lit", IF(AM63&lt;&gt;"","rel", IF(AL63="x","kegg","--")))))</f>
        <v>--</v>
      </c>
      <c r="AO63" s="15"/>
      <c r="AP63" s="12" t="str">
        <f aca="false">IF(COUNTIF(npass_erd,$E63),"NP", IF(COUNTIF(nap_erd,$E63),"NA", IF(COUNTIF(var_erd,$E63),"V","")))</f>
        <v/>
      </c>
      <c r="AQ63" s="14" t="str">
        <f aca="false">IF(COUNTIF(out_erd,E63),"X","")</f>
        <v/>
      </c>
      <c r="AR63" s="14" t="str">
        <f aca="false">IF(COUNTIF(map_rel_erd,$E63),"M", IF(COUNTIF(nap_rel_erd,$E63),"NA", IF(COUNTIF(var_rel_erd,$E63),"V","")))</f>
        <v/>
      </c>
      <c r="AS63" s="13" t="str">
        <f aca="false">IF(AND(AP63&lt;&gt;"",AQ63="x"),"lit-kegg", IF(AND(AR63&lt;&gt;"",AQ63="x"),"rel-kegg", IF(AP63&lt;&gt;"","lit", IF(AR63&lt;&gt;"","rel", IF(AQ63="x","kegg","--")))))</f>
        <v>--</v>
      </c>
      <c r="AT63" s="15"/>
      <c r="AU63" s="12" t="str">
        <f aca="false">IF(COUNTIF(knap_gc,$E63),"K", IF(COUNTIF(npass_gc,$E63),"NP", IF(COUNTIF(imppat_gc,$E63),"I", IF(COUNTIF(duke_gc,$E63),"D", IF(COUNTIF(nap_gc,$E63),"NA", IF(COUNTIF(var_gc,$E63),"V",""))))) )</f>
        <v/>
      </c>
      <c r="AV63" s="14" t="str">
        <f aca="false">IF(COUNTIF(out_gc,E63),"X","")</f>
        <v/>
      </c>
      <c r="AW63" s="14" t="str">
        <f aca="false">IF(COUNTIF(knap_rel_gc,$E63),"K", IF(COUNTIF(nap_rel_gc,$E63),"NA", IF(COUNTIF(var_rel_gc,$E63),"V","")))</f>
        <v/>
      </c>
      <c r="AX63" s="13" t="str">
        <f aca="false">IF(AND(AU63&lt;&gt;"",AV63="x"),"lit-kegg", IF(AND(AW63&lt;&gt;"",AV63="x"),"rel-kegg", IF(AU63&lt;&gt;"","lit", IF(AW63&lt;&gt;"","rel", IF(AV63="x","kegg","--")))))</f>
        <v>--</v>
      </c>
      <c r="AY63" s="15"/>
      <c r="AZ63" s="12" t="str">
        <f aca="false">IF(COUNTIF(knap_gen,$E63),"K", IF(COUNTIF(npass_gen,$E63),"NP", IF(COUNTIF(imppat_gen,$E63),"I", IF(COUNTIF(duke_gen,$E63),"D", IF(COUNTIF(nap_gen,$E63),"NA", IF(COUNTIF(var_gen,$E63),"V",""))))))</f>
        <v/>
      </c>
      <c r="BA63" s="14" t="str">
        <f aca="false">IF(COUNTIF(out_gen,E63),"X","")</f>
        <v/>
      </c>
      <c r="BB63" s="14" t="str">
        <f aca="false">IF(COUNTIF(knap_rel_gen,$E63),"K", IF(COUNTIF(imppat_rel_gen,$E63),"I", IF(COUNTIF(duke_rel_gen,$E63),"D", IF(COUNTIF(nap_rel_gen,$E63),"NA", IF(COUNTIF(var_rel_gen,$E63),"V","")))))</f>
        <v/>
      </c>
      <c r="BC63" s="13" t="str">
        <f aca="false">IF(AND(AZ63&lt;&gt;"",BA63="x"),"lit-kegg", IF(AND(BB63&lt;&gt;"",BA63="x"),"rel-kegg", IF(AZ63&lt;&gt;"","lit", IF(BB63&lt;&gt;"","rel", IF(BA63="x","kegg","--")))))</f>
        <v>--</v>
      </c>
      <c r="BD63" s="15"/>
      <c r="BE63" s="12" t="str">
        <f aca="false">IF(COUNTIF(knap_hcc,$E63),"K", IF(COUNTIF(npass_hcc,$E63),"NP", IF(COUNTIF(duke_hcc,$E63),"D", IF(COUNTIF(var_hcc,$E63),"V", ""))))</f>
        <v/>
      </c>
      <c r="BF63" s="14" t="str">
        <f aca="false">IF(COUNTIF(hcc_out,E63),"X","")</f>
        <v/>
      </c>
      <c r="BG63" s="14" t="str">
        <f aca="false">IF(COUNTIF(var_rel_hcc,$E63),"V","")</f>
        <v/>
      </c>
      <c r="BH63" s="13" t="str">
        <f aca="false">IF(AND(BE63&lt;&gt;"",BF63="x"),"lit-kegg", IF(AND(BG63&lt;&gt;"",BF63="x"),"rel-kegg", IF(BE63&lt;&gt;"","lit", IF(BG63&lt;&gt;"","rel", IF(BF63="x","kegg","--")))))</f>
        <v>--</v>
      </c>
      <c r="BI63" s="15"/>
      <c r="BJ63" s="12" t="str">
        <f aca="false">IF(COUNTIF(usda_kmp,$E63),"U", IF(COUNTIF(knap_kmp,$E63),"K", IF(COUNTIF(npass_kmp,$E63),"NP", IF(COUNTIF(map_kmp,$E63),"M", IF(COUNTIF(imppat_kmp,$E63),"I", IF(COUNTIF(duke_kmp,$E63),"D", IF(COUNTIF(nap_kmp,$E63),"NA", IF(COUNTIF(var_kmp,$E63),"V",""))))))))</f>
        <v/>
      </c>
      <c r="BK63" s="14" t="str">
        <f aca="false">IF(COUNTIF(out_kmp,E63),"X","")</f>
        <v/>
      </c>
      <c r="BL63" s="12" t="str">
        <f aca="false">IF(COUNTIF(knap_rel_kmp,$E63),"K", IF(COUNTIF(npass_rel_kmp,$E63),"NP", IF(COUNTIF(imppat_rel_kmp,$E63),"I", IF(COUNTIF(duke_kmp,$E63),"D", IF(COUNTIF(nap_rel_kmp,$E63),"NA", IF(COUNTIF(var_rel_kmp,$E63),"V",""))))))</f>
        <v/>
      </c>
      <c r="BM63" s="13" t="str">
        <f aca="false">IF(AND(BJ63&lt;&gt;"",BK63="x"),"lit-kegg", IF(AND(BL63&lt;&gt;"",BK63="x"),"rel-kegg", IF(BJ63&lt;&gt;"","lit", IF(BL63&lt;&gt;"","rel", IF(BK63="x","kegg","--")))))</f>
        <v>--</v>
      </c>
      <c r="BN63" s="15"/>
      <c r="BO63" s="12" t="str">
        <f aca="false">IF(COUNTIF(usda_lu2,$E63),"U", IF(COUNTIF(knap_lu2,$E63),"K", IF(COUNTIF(npass_lu2,$E63),"NP", IF(COUNTIF(map_lu2,$E63),"M", IF(COUNTIF(imppat_lu2,$E63),"I", IF(COUNTIF(duke_lu2,$E63),"D", IF(COUNTIF(nap_lu2,$E63),"NA", IF(COUNTIF(var_lu2,$E63),"V",""))))))))</f>
        <v/>
      </c>
      <c r="BP63" s="14" t="str">
        <f aca="false">IF(COUNTIF(out_lu2,E63),"X","")</f>
        <v/>
      </c>
      <c r="BQ63" s="12" t="str">
        <f aca="false">IF(COUNTIF(knap_rel_lu2,$E63),"K", IF(COUNTIF(npass_rel_lu2,$E63),"NP", IF(COUNTIF(imppat_lu2,$E63),"I", IF(COUNTIF(impaat_rel_lu2,$E63),"I", IF(COUNTIF(duke_rel_lu2,$E63),"D", IF(COUNTIF(nap_rel_lu2,$E63),"NA", IF(COUNTIF(var_rel_lu2,$E63),"V",""))))) ))</f>
        <v/>
      </c>
      <c r="BR63" s="13" t="str">
        <f aca="false">IF(AND(BO63&lt;&gt;"",BP63="x"),"lit-kegg", IF(AND(BQ63&lt;&gt;"",BP63="x"),"rel-kegg", IF(BO63&lt;&gt;"","lit", IF(BQ63&lt;&gt;"","rel", IF(BP63="x","kegg","--")))))</f>
        <v>--</v>
      </c>
      <c r="BS63" s="15"/>
      <c r="BT63" s="12" t="str">
        <f aca="false">IF(COUNTIF(usda_myc,$E63),"U", IF(COUNTIF(knap_myc,$E63),"K", IF(COUNTIF(npass_myc,$E63),"NP", IF(COUNTIF(map_myc,$E63),"M", IF(COUNTIF(imppat_myc,$E63),"I", IF(COUNTIF(nap_myc,$E63),"NA", IF(COUNTIF(duke_myc,$E63),"D", IF(COUNTIF(var_myc,$E63),"V",""))))))))</f>
        <v/>
      </c>
      <c r="BU63" s="14" t="str">
        <f aca="false">IF(COUNTIF(out_myc,E63),"X","")</f>
        <v/>
      </c>
      <c r="BV63" s="12" t="str">
        <f aca="false">IF(COUNTIF(npass_rel_myc,$E63),"NP", IF(COUNTIF(imppat_rel_myc,$E63),"I", IF(COUNTIF(nap_rel_myc,$E63),"NA", IF(COUNTIF(var_rel_myc,$E63),"V",""))))</f>
        <v/>
      </c>
      <c r="BW63" s="13" t="str">
        <f aca="false">IF(AND(BT63&lt;&gt;"",BU63="x"),"lit-kegg", IF(AND(BV63&lt;&gt;"",BU63="x"),"rel-kegg", IF(BT63&lt;&gt;"","lit", IF(BV63&lt;&gt;"","rel", IF(BU63="x","kegg","--")))))</f>
        <v>--</v>
      </c>
      <c r="BX63" s="15"/>
      <c r="BY63" s="12" t="str">
        <f aca="false">IF(COUNTIF(usda_nar,$E63),"U", IF(COUNTIF(knap_nar,$E63),"K", IF(COUNTIF(npass_nar,$E63),"NP", IF(COUNTIF(imppat_nar,$E63),"I", IF(COUNTIF(duke_nar,$E63),"D", IF(COUNTIF(nap_nar,$E63),"NA", IF(COUNTIF(var_nar,$E63),"V", "")))))))</f>
        <v/>
      </c>
      <c r="BZ63" s="14" t="str">
        <f aca="false">IF(COUNTIF(out_nar,E63),"X","")</f>
        <v/>
      </c>
      <c r="CA63" s="16" t="str">
        <f aca="false">IF(COUNTIF(knap_rel_nar,$E63),"K", IF(COUNTIF(npass_rel_nar,$E63),"NP", IF(COUNTIF(imppat_rel_nar,$E63),"I", IF(COUNTIF(duke_rel_nar,$E63),"D", IF(COUNTIF(nap_rel_nar,$E63),"NA", IF(COUNTIF(var_rel_nar,$E63),"V",""))))))</f>
        <v/>
      </c>
      <c r="CB63" s="13" t="str">
        <f aca="false">IF(AND(BY63&lt;&gt;"",BZ63="x"),"lit-kegg", IF(AND(CA63&lt;&gt;"",BZ63="x"),"rel-kegg", IF(BY63&lt;&gt;"","lit", IF(CA63&lt;&gt;"","rel", IF(BZ63="x","kegg","--")))))</f>
        <v>--</v>
      </c>
      <c r="CC63" s="15"/>
      <c r="CD63" s="17" t="str">
        <f aca="false">IF(COUNTIF(usda_que,$E63),"U", IF(COUNTIF(knap_que,$E63),"K", IF(COUNTIF(npass_que,$E63),"NP", IF(COUNTIF(map_que,$E63),"M", IF(COUNTIF(imppat_que,$E63),"I", IF(COUNTIF(duke_que,$E63),"D", IF(COUNTIF(nap_que,$E63),"NA", IF(COUNTIF(var_que,$E63),"V",""))))) )))</f>
        <v/>
      </c>
      <c r="CE63" s="14" t="str">
        <f aca="false">IF(COUNTIF(out_que,E63),"X","")</f>
        <v/>
      </c>
      <c r="CF63" s="12" t="str">
        <f aca="false">IF(COUNTIF(knap_rel_que,$E63),"K", IF(COUNTIF(npass_rel_que,$E63),"NP", IF(COUNTIF(imppat_rel_que,$E63),"I", IF(COUNTIF(duke_rel_que,$E63),"D", IF(COUNTIF(nap_rel_que,$E63),"NP", IF(COUNTIF(var_rel_que,$E63),"V",""))))) )</f>
        <v/>
      </c>
      <c r="CG63" s="13" t="str">
        <f aca="false">IF(AND(CD63&lt;&gt;"",CE63="x"),"lit-kegg", IF(AND(CF63&lt;&gt;"",CE63="x"),"rel-kegg", IF(CD63&lt;&gt;"","lit", IF(CF63&lt;&gt;"","rel", IF(CE63="x","kegg","--")))))</f>
        <v>--</v>
      </c>
      <c r="CH63" s="15"/>
      <c r="CI63" s="18"/>
      <c r="CJ63" s="10"/>
      <c r="CK63" s="10"/>
      <c r="CL63" s="10"/>
      <c r="CM63" s="10"/>
      <c r="CN63" s="10"/>
      <c r="CO63" s="10"/>
    </row>
    <row r="64" customFormat="false" ht="15.75" hidden="false" customHeight="true" outlineLevel="0" collapsed="false">
      <c r="A64" s="9" t="n">
        <v>112</v>
      </c>
      <c r="B64" s="10" t="s">
        <v>76</v>
      </c>
      <c r="C64" s="10" t="s">
        <v>234</v>
      </c>
      <c r="D64" s="10" t="s">
        <v>235</v>
      </c>
      <c r="E64" s="11" t="s">
        <v>236</v>
      </c>
      <c r="F64" s="12" t="str">
        <f aca="false">IF(COUNTIF(usda_agi,$E64),"U", IF(COUNTIF(knap_agi,$E64),"K", IF(COUNTIF(npass_agi,$E64),"NP", IF(COUNTIF(map_agi,$E64),"M", IF(COUNTIF(imppat_agi,$E64),"I", IF(COUNTIF(duke_agi,$E64),"D", IF(COUNTIF(nap_agi,$E64),"NA", IF(COUNTIF(var_agi,$E64),"V", ""))))))) )</f>
        <v/>
      </c>
      <c r="G64" s="12" t="str">
        <f aca="false">IF(COUNTIF(out_agi,E64),"X","")</f>
        <v/>
      </c>
      <c r="H64" s="12" t="str">
        <f aca="false">IF(COUNTIF(knap_rel_agi,$E64),"K", IF(COUNTIF(duke_rel_agi,$E64),"D", IF(COUNTIF(nap_rel_agi,$E64),"NA", IF(COUNTIF(var_rel_agi,$E64),"V",""))))</f>
        <v/>
      </c>
      <c r="I64" s="13" t="str">
        <f aca="false">IF(AND(F64&lt;&gt;"",G64="x"),"lit-kegg", IF(AND(H64&lt;&gt;"",G64="x"),"rel-kegg", IF(F64&lt;&gt;"","lit", IF(H64&lt;&gt;"","rel", IF(G64="x","kegg","--")))))</f>
        <v>--</v>
      </c>
      <c r="J64" s="12" t="str">
        <f aca="false">IF(COUNTIF(npass_bun,$E64),"NP", IF(COUNTIF(nap_bun,$E64),"NA", IF(COUNTIF(var_bun,$E64),"V","")))</f>
        <v/>
      </c>
      <c r="K64" s="14" t="str">
        <f aca="false">IF(COUNTIF(out_bun,E64),"X","")</f>
        <v>X</v>
      </c>
      <c r="L64" s="12" t="str">
        <f aca="false">IF(COUNTIF(nap_rel_bun,$E64),"NA", IF(COUNTIF(var_rel_bun,$E64),"V",""))</f>
        <v/>
      </c>
      <c r="M64" s="13" t="str">
        <f aca="false">IF(AND(J64&lt;&gt;"",K64="x"),"lit-kegg", IF(AND(L64&lt;&gt;"",K64="x"),"rel-kegg", IF(J64&lt;&gt;"","lit", IF(L64&lt;&gt;"","rel", IF(K64="x","kegg","--")))))</f>
        <v>kegg</v>
      </c>
      <c r="N64" s="12" t="str">
        <f aca="false">IF(COUNTIF(usda_kxn,$E64),"U", IF(COUNTIF(knap_kxn,$E64),"K", IF(COUNTIF(npass_kxn,$E64),"NP", IF(COUNTIF(map_kxn,$E64),"M", IF(COUNTIF(duke_kxn,$E64),"D", IF(COUNTIF(nap_kxn,$E64),"NA", IF(COUNTIF(var_kxn,$E64),"V","")))))))</f>
        <v>K</v>
      </c>
      <c r="O64" s="14" t="str">
        <f aca="false">IF(COUNTIF(out_kxn,E64),"X","")</f>
        <v>X</v>
      </c>
      <c r="P64" s="12" t="str">
        <f aca="false">IF(COUNTIF(knap_rel_kxn,$E64),"K", IF(COUNTIF(npass_rel_kxn,$E64),"NP", IF(COUNTIF(duke_rel_kxn,$E64),"D", IF(COUNTIF(nap_rel_kxn,$E64),"NA", IF(COUNTIF(var_rel_kxn,$E64),"V","")))))</f>
        <v/>
      </c>
      <c r="Q64" s="13" t="str">
        <f aca="false">IF(AND(N64&lt;&gt;"",O64="x"),"lit-kegg", IF(AND(P64&lt;&gt;"",O64="x"),"rel-kegg", IF(N64&lt;&gt;"","lit", IF(P64&lt;&gt;"","rel", IF(O64="x","kegg","--")))))</f>
        <v>lit-kegg</v>
      </c>
      <c r="R64" s="12" t="str">
        <f aca="false">IF(COUNTIF(usda_hwb,$E64),"U", IF(COUNTIF(knap_hwb,$E64),"K", IF(COUNTIF(npass_hwb,$E64),"NP", IF(COUNTIF(map_hwb,$E64),"M", IF(COUNTIF(imppat_hwb,$E64),"I", IF(COUNTIF(duke_hwb,$E64),"D", IF(COUNTIF(nap_hwb,$E64),"NA", IF(COUNTIF(var_hwb,$E64),"V",""))))) )))</f>
        <v/>
      </c>
      <c r="S64" s="14" t="str">
        <f aca="false">IF(COUNTIF(out_hwb,E64),"X","")</f>
        <v>X</v>
      </c>
      <c r="T64" s="14" t="str">
        <f aca="false">IF(COUNTIF(knap_rel_hwb,$E64),"K", IF(COUNTIF(npass_rel_hwb,$E64),"NP", IF(COUNTIF(map_rel_hwb,$E64),"M", IF(COUNTIF(imppat_rel_hwb,$E64),"I", IF(COUNTIF(duke_rel_hwb,$E64),"D", IF(COUNTIF(nap_rel_hwb,$E64),"NA", IF(COUNTIF(var_rel_hwb,$E64),"V",""))))) ))</f>
        <v/>
      </c>
      <c r="U64" s="13" t="str">
        <f aca="false">IF(AND(R64&lt;&gt;"",S64="x"),"lit-kegg", IF(AND(T64&lt;&gt;"",S64="x"),"rel-kegg", IF(R64&lt;&gt;"","lit", IF(T64&lt;&gt;"","rel", IF(S64="x","kegg","--")))))</f>
        <v>kegg</v>
      </c>
      <c r="V64" s="12" t="str">
        <f aca="false">IF(COUNTIF(usda_ec,$E64),"U", IF(COUNTIF(knap_ec,$E64),"K", IF(COUNTIF(npass_ec,$E64),"NP", IF(COUNTIF(map_ec,$E64),"M", IF(COUNTIF(imppat_ec,$E64),"I", IF(COUNTIF(duke_ec,$E64),"D", IF(COUNTIF(nap_ec,$E64),"NA", IF(COUNTIF(var_ec,$E64),"V",""))))))))</f>
        <v>K</v>
      </c>
      <c r="W64" s="14" t="str">
        <f aca="false">IF(COUNTIF(out_ec,E64),"X","")</f>
        <v>X</v>
      </c>
      <c r="X64" s="14" t="str">
        <f aca="false">IF(COUNTIF(usda_rel_ec,$E64),"U", IF(COUNTIF(knap_rel_ec,$E64),"K", IF(COUNTIF(npass_rel_ec,$E64),"NP", IF(COUNTIF(map_rel_ec,$E64),"M", IF(COUNTIF(imppat_rel_ec,$E64),"I", IF(COUNTIF(nap_rel_ec,$E64),"NA", IF(COUNTIF(var_rel_ec,$E64),"V","")))))))</f>
        <v/>
      </c>
      <c r="Y64" s="13" t="str">
        <f aca="false">IF(AND(V64&lt;&gt;"",W64="x"),"lit-kegg", IF(AND(X64&lt;&gt;"",W64="x"),"rel-kegg", IF(V64&lt;&gt;"","lit", IF(X64&lt;&gt;"","rel", IF(W64="x","kegg","--")))))</f>
        <v>lit-kegg</v>
      </c>
      <c r="Z64" s="12" t="str">
        <f aca="false">IF(COUNTIF(usda_ecg,$E64),"U", IF(COUNTIF(npass_ecg,$E64),"NP", IF(COUNTIF(map_ecg,$E64),"M", IF(COUNTIF(imppat_ecg,$E64),"I", IF(COUNTIF(duke_ecg,$E64),"D", IF(COUNTIF(var_ecg,$E64),"V",""))))))</f>
        <v/>
      </c>
      <c r="AA64" s="12"/>
      <c r="AB64" s="15"/>
      <c r="AC64" s="12" t="str">
        <f aca="false">IF(COUNTIF(usda_egt,$E64),"U", IF(COUNTIF(map_egt,$E64),"M", IF(COUNTIF(duke_egt,$E64),"D", IF(COUNTIF(nap_egt,$E64),"NA", IF(COUNTIF(var_egt,$E64),"V","")))))</f>
        <v/>
      </c>
      <c r="AD64" s="14" t="str">
        <f aca="false">IF(COUNTIF(out_egt,E64),"X","")</f>
        <v>X</v>
      </c>
      <c r="AE64" s="14" t="str">
        <f aca="false">IF(COUNTIF(usda_rel_egt,$E64),"U", IF(COUNTIF(knap_rel_egt,$E64),"K", IF(COUNTIF(npass_rel_egt,$E64),"NP", IF(COUNTIF(map_rel_egt,$E64),"M", IF(COUNTIF(var_rel_egt,$E64),"V","")))) )</f>
        <v/>
      </c>
      <c r="AF64" s="13" t="str">
        <f aca="false">IF(AND(AC64&lt;&gt;"",AD64="x"),"lit-kegg", IF(AND(AE64&lt;&gt;"",AD64="x"),"rel-kegg", IF(AC64&lt;&gt;"","lit", IF(AE64&lt;&gt;"","rel", IF(AD64="x","kegg","--")))))</f>
        <v>kegg</v>
      </c>
      <c r="AG64" s="15"/>
      <c r="AH64" s="12" t="str">
        <f aca="false">IF(COUNTIF(usda_egcg,$E64),"U", IF(COUNTIF(knap_egcg,$E64),"K", IF(COUNTIF(npass_egcg,$E64),"NP", IF(COUNTIF(map_egcg,$E64),"M", IF(COUNTIF(var_ecg,$E64),"V","")))))</f>
        <v/>
      </c>
      <c r="AI64" s="12"/>
      <c r="AJ64" s="15"/>
      <c r="AK64" s="12" t="str">
        <f aca="false">IF(COUNTIF(npass_erc,$E64),"NP", IF(COUNTIF(nap_erc,$E64),"NA", IF(COUNTIF(var_erc,$E64),"V","")))</f>
        <v/>
      </c>
      <c r="AL64" s="14"/>
      <c r="AM64" s="14" t="str">
        <f aca="false">IF(COUNTIF(nap_rel_erc,$E64),"NA", IF(COUNTIF(var_rel_erc,$E64),"V",""))</f>
        <v/>
      </c>
      <c r="AN64" s="13" t="str">
        <f aca="false">IF(AND(AK64&lt;&gt;"",AL64="x"),"lit-kegg", IF(AND(AM64&lt;&gt;"",AL64="x"),"rel-kegg", IF(AK64&lt;&gt;"","lit", IF(AM64&lt;&gt;"","rel", IF(AL64="x","kegg","--")))))</f>
        <v>--</v>
      </c>
      <c r="AO64" s="15"/>
      <c r="AP64" s="12" t="str">
        <f aca="false">IF(COUNTIF(npass_erd,$E64),"NP", IF(COUNTIF(nap_erd,$E64),"NA", IF(COUNTIF(var_erd,$E64),"V","")))</f>
        <v/>
      </c>
      <c r="AQ64" s="14" t="str">
        <f aca="false">IF(COUNTIF(out_erd,E64),"X","")</f>
        <v>X</v>
      </c>
      <c r="AR64" s="14" t="str">
        <f aca="false">IF(COUNTIF(map_rel_erd,$E64),"M", IF(COUNTIF(nap_rel_erd,$E64),"NA", IF(COUNTIF(var_rel_erd,$E64),"V","")))</f>
        <v/>
      </c>
      <c r="AS64" s="13" t="str">
        <f aca="false">IF(AND(AP64&lt;&gt;"",AQ64="x"),"lit-kegg", IF(AND(AR64&lt;&gt;"",AQ64="x"),"rel-kegg", IF(AP64&lt;&gt;"","lit", IF(AR64&lt;&gt;"","rel", IF(AQ64="x","kegg","--")))))</f>
        <v>kegg</v>
      </c>
      <c r="AT64" s="15"/>
      <c r="AU64" s="12" t="str">
        <f aca="false">IF(COUNTIF(knap_gc,$E64),"K", IF(COUNTIF(npass_gc,$E64),"NP", IF(COUNTIF(imppat_gc,$E64),"I", IF(COUNTIF(duke_gc,$E64),"D", IF(COUNTIF(nap_gc,$E64),"NA", IF(COUNTIF(var_gc,$E64),"V",""))))) )</f>
        <v/>
      </c>
      <c r="AV64" s="14" t="str">
        <f aca="false">IF(COUNTIF(out_gc,E64),"X","")</f>
        <v>X</v>
      </c>
      <c r="AW64" s="14" t="str">
        <f aca="false">IF(COUNTIF(knap_rel_gc,$E64),"K", IF(COUNTIF(nap_rel_gc,$E64),"NA", IF(COUNTIF(var_rel_gc,$E64),"V","")))</f>
        <v/>
      </c>
      <c r="AX64" s="13" t="str">
        <f aca="false">IF(AND(AU64&lt;&gt;"",AV64="x"),"lit-kegg", IF(AND(AW64&lt;&gt;"",AV64="x"),"rel-kegg", IF(AU64&lt;&gt;"","lit", IF(AW64&lt;&gt;"","rel", IF(AV64="x","kegg","--")))))</f>
        <v>kegg</v>
      </c>
      <c r="AY64" s="15"/>
      <c r="AZ64" s="12" t="str">
        <f aca="false">IF(COUNTIF(knap_gen,$E64),"K", IF(COUNTIF(npass_gen,$E64),"NP", IF(COUNTIF(imppat_gen,$E64),"I", IF(COUNTIF(duke_gen,$E64),"D", IF(COUNTIF(nap_gen,$E64),"NA", IF(COUNTIF(var_gen,$E64),"V",""))))))</f>
        <v/>
      </c>
      <c r="BA64" s="14" t="str">
        <f aca="false">IF(COUNTIF(out_gen,E64),"X","")</f>
        <v/>
      </c>
      <c r="BB64" s="14" t="str">
        <f aca="false">IF(COUNTIF(knap_rel_gen,$E64),"K", IF(COUNTIF(imppat_rel_gen,$E64),"I", IF(COUNTIF(duke_rel_gen,$E64),"D", IF(COUNTIF(nap_rel_gen,$E64),"NA", IF(COUNTIF(var_rel_gen,$E64),"V","")))))</f>
        <v/>
      </c>
      <c r="BC64" s="13" t="str">
        <f aca="false">IF(AND(AZ64&lt;&gt;"",BA64="x"),"lit-kegg", IF(AND(BB64&lt;&gt;"",BA64="x"),"rel-kegg", IF(AZ64&lt;&gt;"","lit", IF(BB64&lt;&gt;"","rel", IF(BA64="x","kegg","--")))))</f>
        <v>--</v>
      </c>
      <c r="BD64" s="15"/>
      <c r="BE64" s="12" t="str">
        <f aca="false">IF(COUNTIF(knap_hcc,$E64),"K", IF(COUNTIF(npass_hcc,$E64),"NP", IF(COUNTIF(duke_hcc,$E64),"D", IF(COUNTIF(var_hcc,$E64),"V", ""))))</f>
        <v/>
      </c>
      <c r="BF64" s="14" t="str">
        <f aca="false">IF(COUNTIF(hcc_out,E64),"X","")</f>
        <v>X</v>
      </c>
      <c r="BG64" s="14" t="str">
        <f aca="false">IF(COUNTIF(var_rel_hcc,$E64),"V","")</f>
        <v/>
      </c>
      <c r="BH64" s="13" t="str">
        <f aca="false">IF(AND(BE64&lt;&gt;"",BF64="x"),"lit-kegg", IF(AND(BG64&lt;&gt;"",BF64="x"),"rel-kegg", IF(BE64&lt;&gt;"","lit", IF(BG64&lt;&gt;"","rel", IF(BF64="x","kegg","--")))))</f>
        <v>kegg</v>
      </c>
      <c r="BI64" s="15"/>
      <c r="BJ64" s="12" t="str">
        <f aca="false">IF(COUNTIF(usda_kmp,$E64),"U", IF(COUNTIF(knap_kmp,$E64),"K", IF(COUNTIF(npass_kmp,$E64),"NP", IF(COUNTIF(map_kmp,$E64),"M", IF(COUNTIF(imppat_kmp,$E64),"I", IF(COUNTIF(duke_kmp,$E64),"D", IF(COUNTIF(nap_kmp,$E64),"NA", IF(COUNTIF(var_kmp,$E64),"V",""))))))))</f>
        <v>K</v>
      </c>
      <c r="BK64" s="14" t="str">
        <f aca="false">IF(COUNTIF(out_kmp,E64),"X","")</f>
        <v>X</v>
      </c>
      <c r="BL64" s="12" t="str">
        <f aca="false">IF(COUNTIF(knap_rel_kmp,$E64),"K", IF(COUNTIF(npass_rel_kmp,$E64),"NP", IF(COUNTIF(imppat_rel_kmp,$E64),"I", IF(COUNTIF(duke_kmp,$E64),"D", IF(COUNTIF(nap_rel_kmp,$E64),"NA", IF(COUNTIF(var_rel_kmp,$E64),"V",""))))))</f>
        <v/>
      </c>
      <c r="BM64" s="13" t="str">
        <f aca="false">IF(AND(BJ64&lt;&gt;"",BK64="x"),"lit-kegg", IF(AND(BL64&lt;&gt;"",BK64="x"),"rel-kegg", IF(BJ64&lt;&gt;"","lit", IF(BL64&lt;&gt;"","rel", IF(BK64="x","kegg","--")))))</f>
        <v>lit-kegg</v>
      </c>
      <c r="BN64" s="15"/>
      <c r="BO64" s="12" t="str">
        <f aca="false">IF(COUNTIF(usda_lu2,$E64),"U", IF(COUNTIF(knap_lu2,$E64),"K", IF(COUNTIF(npass_lu2,$E64),"NP", IF(COUNTIF(map_lu2,$E64),"M", IF(COUNTIF(imppat_lu2,$E64),"I", IF(COUNTIF(duke_lu2,$E64),"D", IF(COUNTIF(nap_lu2,$E64),"NA", IF(COUNTIF(var_lu2,$E64),"V",""))))))))</f>
        <v/>
      </c>
      <c r="BP64" s="14" t="str">
        <f aca="false">IF(COUNTIF(out_lu2,E64),"X","")</f>
        <v/>
      </c>
      <c r="BQ64" s="12" t="str">
        <f aca="false">IF(COUNTIF(knap_rel_lu2,$E64),"K", IF(COUNTIF(npass_rel_lu2,$E64),"NP", IF(COUNTIF(imppat_lu2,$E64),"I", IF(COUNTIF(impaat_rel_lu2,$E64),"I", IF(COUNTIF(duke_rel_lu2,$E64),"D", IF(COUNTIF(nap_rel_lu2,$E64),"NA", IF(COUNTIF(var_rel_lu2,$E64),"V",""))))) ))</f>
        <v/>
      </c>
      <c r="BR64" s="13" t="str">
        <f aca="false">IF(AND(BO64&lt;&gt;"",BP64="x"),"lit-kegg", IF(AND(BQ64&lt;&gt;"",BP64="x"),"rel-kegg", IF(BO64&lt;&gt;"","lit", IF(BQ64&lt;&gt;"","rel", IF(BP64="x","kegg","--")))))</f>
        <v>--</v>
      </c>
      <c r="BS64" s="15"/>
      <c r="BT64" s="12" t="str">
        <f aca="false">IF(COUNTIF(usda_myc,$E64),"U", IF(COUNTIF(knap_myc,$E64),"K", IF(COUNTIF(npass_myc,$E64),"NP", IF(COUNTIF(map_myc,$E64),"M", IF(COUNTIF(imppat_myc,$E64),"I", IF(COUNTIF(nap_myc,$E64),"NA", IF(COUNTIF(duke_myc,$E64),"D", IF(COUNTIF(var_myc,$E64),"V",""))))))))</f>
        <v/>
      </c>
      <c r="BU64" s="14" t="str">
        <f aca="false">IF(COUNTIF(out_myc,E64),"X","")</f>
        <v>X</v>
      </c>
      <c r="BV64" s="12" t="str">
        <f aca="false">IF(COUNTIF(npass_rel_myc,$E64),"NP", IF(COUNTIF(imppat_rel_myc,$E64),"I", IF(COUNTIF(nap_rel_myc,$E64),"NA", IF(COUNTIF(var_rel_myc,$E64),"V",""))))</f>
        <v/>
      </c>
      <c r="BW64" s="13" t="str">
        <f aca="false">IF(AND(BT64&lt;&gt;"",BU64="x"),"lit-kegg", IF(AND(BV64&lt;&gt;"",BU64="x"),"rel-kegg", IF(BT64&lt;&gt;"","lit", IF(BV64&lt;&gt;"","rel", IF(BU64="x","kegg","--")))))</f>
        <v>kegg</v>
      </c>
      <c r="BX64" s="15"/>
      <c r="BY64" s="12" t="str">
        <f aca="false">IF(COUNTIF(usda_nar,$E64),"U", IF(COUNTIF(knap_nar,$E64),"K", IF(COUNTIF(npass_nar,$E64),"NP", IF(COUNTIF(imppat_nar,$E64),"I", IF(COUNTIF(duke_nar,$E64),"D", IF(COUNTIF(nap_nar,$E64),"NA", IF(COUNTIF(var_nar,$E64),"V", "")))))))</f>
        <v>K</v>
      </c>
      <c r="BZ64" s="14" t="str">
        <f aca="false">IF(COUNTIF(out_nar,E64),"X","")</f>
        <v>X</v>
      </c>
      <c r="CA64" s="16" t="str">
        <f aca="false">IF(COUNTIF(knap_rel_nar,$E64),"K", IF(COUNTIF(npass_rel_nar,$E64),"NP", IF(COUNTIF(imppat_rel_nar,$E64),"I", IF(COUNTIF(duke_rel_nar,$E64),"D", IF(COUNTIF(nap_rel_nar,$E64),"NA", IF(COUNTIF(var_rel_nar,$E64),"V",""))))))</f>
        <v/>
      </c>
      <c r="CB64" s="13" t="str">
        <f aca="false">IF(AND(BY64&lt;&gt;"",BZ64="x"),"lit-kegg", IF(AND(CA64&lt;&gt;"",BZ64="x"),"rel-kegg", IF(BY64&lt;&gt;"","lit", IF(CA64&lt;&gt;"","rel", IF(BZ64="x","kegg","--")))))</f>
        <v>lit-kegg</v>
      </c>
      <c r="CC64" s="15"/>
      <c r="CD64" s="17" t="str">
        <f aca="false">IF(COUNTIF(usda_que,$E64),"U", IF(COUNTIF(knap_que,$E64),"K", IF(COUNTIF(npass_que,$E64),"NP", IF(COUNTIF(map_que,$E64),"M", IF(COUNTIF(imppat_que,$E64),"I", IF(COUNTIF(duke_que,$E64),"D", IF(COUNTIF(nap_que,$E64),"NA", IF(COUNTIF(var_que,$E64),"V",""))))) )))</f>
        <v>K</v>
      </c>
      <c r="CE64" s="14" t="str">
        <f aca="false">IF(COUNTIF(out_que,E64),"X","")</f>
        <v>X</v>
      </c>
      <c r="CF64" s="12" t="str">
        <f aca="false">IF(COUNTIF(knap_rel_que,$E64),"K", IF(COUNTIF(npass_rel_que,$E64),"NP", IF(COUNTIF(imppat_rel_que,$E64),"I", IF(COUNTIF(duke_rel_que,$E64),"D", IF(COUNTIF(nap_rel_que,$E64),"NP", IF(COUNTIF(var_rel_que,$E64),"V",""))))) )</f>
        <v>K</v>
      </c>
      <c r="CG64" s="13" t="str">
        <f aca="false">IF(AND(CD64&lt;&gt;"",CE64="x"),"lit-kegg", IF(AND(CF64&lt;&gt;"",CE64="x"),"rel-kegg", IF(CD64&lt;&gt;"","lit", IF(CF64&lt;&gt;"","rel", IF(CE64="x","kegg","--")))))</f>
        <v>lit-kegg</v>
      </c>
      <c r="CH64" s="15"/>
      <c r="CI64" s="18" t="s">
        <v>92</v>
      </c>
      <c r="CJ64" s="10"/>
      <c r="CK64" s="10"/>
      <c r="CL64" s="10"/>
      <c r="CM64" s="10"/>
      <c r="CN64" s="10"/>
      <c r="CO64" s="10"/>
    </row>
    <row r="65" customFormat="false" ht="15.75" hidden="false" customHeight="true" outlineLevel="0" collapsed="false">
      <c r="A65" s="9" t="n">
        <v>96</v>
      </c>
      <c r="B65" s="10" t="s">
        <v>83</v>
      </c>
      <c r="C65" s="10" t="s">
        <v>237</v>
      </c>
      <c r="D65" s="10" t="s">
        <v>238</v>
      </c>
      <c r="E65" s="11" t="s">
        <v>239</v>
      </c>
      <c r="F65" s="12" t="str">
        <f aca="false">IF(COUNTIF(usda_agi,$E65),"U", IF(COUNTIF(knap_agi,$E65),"K", IF(COUNTIF(npass_agi,$E65),"NP", IF(COUNTIF(map_agi,$E65),"M", IF(COUNTIF(imppat_agi,$E65),"I", IF(COUNTIF(duke_agi,$E65),"D", IF(COUNTIF(nap_agi,$E65),"NA", IF(COUNTIF(var_agi,$E65),"V", ""))))))) )</f>
        <v/>
      </c>
      <c r="G65" s="12" t="str">
        <f aca="false">IF(COUNTIF(out_agi,E65),"X","")</f>
        <v/>
      </c>
      <c r="H65" s="12" t="str">
        <f aca="false">IF(COUNTIF(knap_rel_agi,$E65),"K", IF(COUNTIF(duke_rel_agi,$E65),"D", IF(COUNTIF(nap_rel_agi,$E65),"NA", IF(COUNTIF(var_rel_agi,$E65),"V",""))))</f>
        <v/>
      </c>
      <c r="I65" s="13" t="str">
        <f aca="false">IF(AND(F65&lt;&gt;"",G65="x"),"lit-kegg", IF(AND(H65&lt;&gt;"",G65="x"),"rel-kegg", IF(F65&lt;&gt;"","lit", IF(H65&lt;&gt;"","rel", IF(G65="x","kegg","--")))))</f>
        <v>--</v>
      </c>
      <c r="J65" s="12" t="str">
        <f aca="false">IF(COUNTIF(npass_bun,$E65),"NP", IF(COUNTIF(nap_bun,$E65),"NA", IF(COUNTIF(var_bun,$E65),"V","")))</f>
        <v/>
      </c>
      <c r="K65" s="14" t="str">
        <f aca="false">IF(COUNTIF(out_bun,E65),"X","")</f>
        <v>X</v>
      </c>
      <c r="L65" s="12" t="str">
        <f aca="false">IF(COUNTIF(nap_rel_bun,$E65),"NA", IF(COUNTIF(var_rel_bun,$E65),"V",""))</f>
        <v/>
      </c>
      <c r="M65" s="13" t="str">
        <f aca="false">IF(AND(J65&lt;&gt;"",K65="x"),"lit-kegg", IF(AND(L65&lt;&gt;"",K65="x"),"rel-kegg", IF(J65&lt;&gt;"","lit", IF(L65&lt;&gt;"","rel", IF(K65="x","kegg","--")))))</f>
        <v>kegg</v>
      </c>
      <c r="N65" s="12" t="str">
        <f aca="false">IF(COUNTIF(usda_kxn,$E65),"U", IF(COUNTIF(knap_kxn,$E65),"K", IF(COUNTIF(npass_kxn,$E65),"NP", IF(COUNTIF(map_kxn,$E65),"M", IF(COUNTIF(duke_kxn,$E65),"D", IF(COUNTIF(nap_kxn,$E65),"NA", IF(COUNTIF(var_kxn,$E65),"V","")))))))</f>
        <v>NP</v>
      </c>
      <c r="O65" s="14" t="str">
        <f aca="false">IF(COUNTIF(out_kxn,E65),"X","")</f>
        <v>X</v>
      </c>
      <c r="P65" s="12" t="str">
        <f aca="false">IF(COUNTIF(knap_rel_kxn,$E65),"K", IF(COUNTIF(npass_rel_kxn,$E65),"NP", IF(COUNTIF(duke_rel_kxn,$E65),"D", IF(COUNTIF(nap_rel_kxn,$E65),"NA", IF(COUNTIF(var_rel_kxn,$E65),"V","")))))</f>
        <v>K</v>
      </c>
      <c r="Q65" s="13" t="str">
        <f aca="false">IF(AND(N65&lt;&gt;"",O65="x"),"lit-kegg", IF(AND(P65&lt;&gt;"",O65="x"),"rel-kegg", IF(N65&lt;&gt;"","lit", IF(P65&lt;&gt;"","rel", IF(O65="x","kegg","--")))))</f>
        <v>lit-kegg</v>
      </c>
      <c r="R65" s="12" t="str">
        <f aca="false">IF(COUNTIF(usda_hwb,$E65),"U", IF(COUNTIF(knap_hwb,$E65),"K", IF(COUNTIF(npass_hwb,$E65),"NP", IF(COUNTIF(map_hwb,$E65),"M", IF(COUNTIF(imppat_hwb,$E65),"I", IF(COUNTIF(duke_hwb,$E65),"D", IF(COUNTIF(nap_hwb,$E65),"NA", IF(COUNTIF(var_hwb,$E65),"V",""))))) )))</f>
        <v/>
      </c>
      <c r="S65" s="14" t="str">
        <f aca="false">IF(COUNTIF(out_hwb,E65),"X","")</f>
        <v>X</v>
      </c>
      <c r="T65" s="14" t="str">
        <f aca="false">IF(COUNTIF(knap_rel_hwb,$E65),"K", IF(COUNTIF(npass_rel_hwb,$E65),"NP", IF(COUNTIF(map_rel_hwb,$E65),"M", IF(COUNTIF(imppat_rel_hwb,$E65),"I", IF(COUNTIF(duke_rel_hwb,$E65),"D", IF(COUNTIF(nap_rel_hwb,$E65),"NA", IF(COUNTIF(var_rel_hwb,$E65),"V",""))))) ))</f>
        <v>K</v>
      </c>
      <c r="U65" s="13" t="str">
        <f aca="false">IF(AND(R65&lt;&gt;"",S65="x"),"lit-kegg", IF(AND(T65&lt;&gt;"",S65="x"),"rel-kegg", IF(R65&lt;&gt;"","lit", IF(T65&lt;&gt;"","rel", IF(S65="x","kegg","--")))))</f>
        <v>rel-kegg</v>
      </c>
      <c r="V65" s="12" t="str">
        <f aca="false">IF(COUNTIF(usda_ec,$E65),"U", IF(COUNTIF(knap_ec,$E65),"K", IF(COUNTIF(npass_ec,$E65),"NP", IF(COUNTIF(map_ec,$E65),"M", IF(COUNTIF(imppat_ec,$E65),"I", IF(COUNTIF(duke_ec,$E65),"D", IF(COUNTIF(nap_ec,$E65),"NA", IF(COUNTIF(var_ec,$E65),"V",""))))))))</f>
        <v>I</v>
      </c>
      <c r="W65" s="14" t="str">
        <f aca="false">IF(COUNTIF(out_ec,E65),"X","")</f>
        <v>X</v>
      </c>
      <c r="X65" s="14" t="str">
        <f aca="false">IF(COUNTIF(usda_rel_ec,$E65),"U", IF(COUNTIF(knap_rel_ec,$E65),"K", IF(COUNTIF(npass_rel_ec,$E65),"NP", IF(COUNTIF(map_rel_ec,$E65),"M", IF(COUNTIF(imppat_rel_ec,$E65),"I", IF(COUNTIF(nap_rel_ec,$E65),"NA", IF(COUNTIF(var_rel_ec,$E65),"V","")))))))</f>
        <v>NP</v>
      </c>
      <c r="Y65" s="13" t="str">
        <f aca="false">IF(AND(V65&lt;&gt;"",W65="x"),"lit-kegg", IF(AND(X65&lt;&gt;"",W65="x"),"rel-kegg", IF(V65&lt;&gt;"","lit", IF(X65&lt;&gt;"","rel", IF(W65="x","kegg","--")))))</f>
        <v>lit-kegg</v>
      </c>
      <c r="Z65" s="12" t="str">
        <f aca="false">IF(COUNTIF(usda_ecg,$E65),"U", IF(COUNTIF(npass_ecg,$E65),"NP", IF(COUNTIF(map_ecg,$E65),"M", IF(COUNTIF(imppat_ecg,$E65),"I", IF(COUNTIF(duke_ecg,$E65),"D", IF(COUNTIF(var_ecg,$E65),"V",""))))))</f>
        <v>NP</v>
      </c>
      <c r="AA65" s="12"/>
      <c r="AB65" s="15"/>
      <c r="AC65" s="12" t="str">
        <f aca="false">IF(COUNTIF(usda_egt,$E65),"U", IF(COUNTIF(map_egt,$E65),"M", IF(COUNTIF(duke_egt,$E65),"D", IF(COUNTIF(nap_egt,$E65),"NA", IF(COUNTIF(var_egt,$E65),"V","")))))</f>
        <v/>
      </c>
      <c r="AD65" s="14" t="str">
        <f aca="false">IF(COUNTIF(out_egt,E65),"X","")</f>
        <v>X</v>
      </c>
      <c r="AE65" s="14" t="str">
        <f aca="false">IF(COUNTIF(usda_rel_egt,$E65),"U", IF(COUNTIF(knap_rel_egt,$E65),"K", IF(COUNTIF(npass_rel_egt,$E65),"NP", IF(COUNTIF(map_rel_egt,$E65),"M", IF(COUNTIF(var_rel_egt,$E65),"V","")))) )</f>
        <v/>
      </c>
      <c r="AF65" s="13" t="str">
        <f aca="false">IF(AND(AC65&lt;&gt;"",AD65="x"),"lit-kegg", IF(AND(AE65&lt;&gt;"",AD65="x"),"rel-kegg", IF(AC65&lt;&gt;"","lit", IF(AE65&lt;&gt;"","rel", IF(AD65="x","kegg","--")))))</f>
        <v>kegg</v>
      </c>
      <c r="AG65" s="15"/>
      <c r="AH65" s="12" t="str">
        <f aca="false">IF(COUNTIF(usda_egcg,$E65),"U", IF(COUNTIF(knap_egcg,$E65),"K", IF(COUNTIF(npass_egcg,$E65),"NP", IF(COUNTIF(map_egcg,$E65),"M", IF(COUNTIF(var_ecg,$E65),"V","")))))</f>
        <v/>
      </c>
      <c r="AI65" s="12"/>
      <c r="AJ65" s="15"/>
      <c r="AK65" s="12" t="str">
        <f aca="false">IF(COUNTIF(npass_erc,$E65),"NP", IF(COUNTIF(nap_erc,$E65),"NA", IF(COUNTIF(var_erc,$E65),"V","")))</f>
        <v/>
      </c>
      <c r="AL65" s="14"/>
      <c r="AM65" s="14" t="str">
        <f aca="false">IF(COUNTIF(nap_rel_erc,$E65),"NA", IF(COUNTIF(var_rel_erc,$E65),"V",""))</f>
        <v/>
      </c>
      <c r="AN65" s="13" t="str">
        <f aca="false">IF(AND(AK65&lt;&gt;"",AL65="x"),"lit-kegg", IF(AND(AM65&lt;&gt;"",AL65="x"),"rel-kegg", IF(AK65&lt;&gt;"","lit", IF(AM65&lt;&gt;"","rel", IF(AL65="x","kegg","--")))))</f>
        <v>--</v>
      </c>
      <c r="AO65" s="15"/>
      <c r="AP65" s="12" t="str">
        <f aca="false">IF(COUNTIF(npass_erd,$E65),"NP", IF(COUNTIF(nap_erd,$E65),"NA", IF(COUNTIF(var_erd,$E65),"V","")))</f>
        <v/>
      </c>
      <c r="AQ65" s="14" t="str">
        <f aca="false">IF(COUNTIF(out_erd,E65),"X","")</f>
        <v>X</v>
      </c>
      <c r="AR65" s="14" t="str">
        <f aca="false">IF(COUNTIF(map_rel_erd,$E65),"M", IF(COUNTIF(nap_rel_erd,$E65),"NA", IF(COUNTIF(var_rel_erd,$E65),"V","")))</f>
        <v/>
      </c>
      <c r="AS65" s="13" t="str">
        <f aca="false">IF(AND(AP65&lt;&gt;"",AQ65="x"),"lit-kegg", IF(AND(AR65&lt;&gt;"",AQ65="x"),"rel-kegg", IF(AP65&lt;&gt;"","lit", IF(AR65&lt;&gt;"","rel", IF(AQ65="x","kegg","--")))))</f>
        <v>kegg</v>
      </c>
      <c r="AT65" s="15"/>
      <c r="AU65" s="12" t="str">
        <f aca="false">IF(COUNTIF(knap_gc,$E65),"K", IF(COUNTIF(npass_gc,$E65),"NP", IF(COUNTIF(imppat_gc,$E65),"I", IF(COUNTIF(duke_gc,$E65),"D", IF(COUNTIF(nap_gc,$E65),"NA", IF(COUNTIF(var_gc,$E65),"V",""))))) )</f>
        <v>I</v>
      </c>
      <c r="AV65" s="14" t="str">
        <f aca="false">IF(COUNTIF(out_gc,E65),"X","")</f>
        <v>X</v>
      </c>
      <c r="AW65" s="14" t="str">
        <f aca="false">IF(COUNTIF(knap_rel_gc,$E65),"K", IF(COUNTIF(nap_rel_gc,$E65),"NA", IF(COUNTIF(var_rel_gc,$E65),"V","")))</f>
        <v>NA</v>
      </c>
      <c r="AX65" s="13" t="str">
        <f aca="false">IF(AND(AU65&lt;&gt;"",AV65="x"),"lit-kegg", IF(AND(AW65&lt;&gt;"",AV65="x"),"rel-kegg", IF(AU65&lt;&gt;"","lit", IF(AW65&lt;&gt;"","rel", IF(AV65="x","kegg","--")))))</f>
        <v>lit-kegg</v>
      </c>
      <c r="AY65" s="15"/>
      <c r="AZ65" s="12" t="str">
        <f aca="false">IF(COUNTIF(knap_gen,$E65),"K", IF(COUNTIF(npass_gen,$E65),"NP", IF(COUNTIF(imppat_gen,$E65),"I", IF(COUNTIF(duke_gen,$E65),"D", IF(COUNTIF(nap_gen,$E65),"NA", IF(COUNTIF(var_gen,$E65),"V",""))))))</f>
        <v/>
      </c>
      <c r="BA65" s="14" t="str">
        <f aca="false">IF(COUNTIF(out_gen,E65),"X","")</f>
        <v/>
      </c>
      <c r="BB65" s="14" t="str">
        <f aca="false">IF(COUNTIF(knap_rel_gen,$E65),"K", IF(COUNTIF(imppat_rel_gen,$E65),"I", IF(COUNTIF(duke_rel_gen,$E65),"D", IF(COUNTIF(nap_rel_gen,$E65),"NA", IF(COUNTIF(var_rel_gen,$E65),"V","")))))</f>
        <v/>
      </c>
      <c r="BC65" s="13" t="str">
        <f aca="false">IF(AND(AZ65&lt;&gt;"",BA65="x"),"lit-kegg", IF(AND(BB65&lt;&gt;"",BA65="x"),"rel-kegg", IF(AZ65&lt;&gt;"","lit", IF(BB65&lt;&gt;"","rel", IF(BA65="x","kegg","--")))))</f>
        <v>--</v>
      </c>
      <c r="BD65" s="15"/>
      <c r="BE65" s="12" t="str">
        <f aca="false">IF(COUNTIF(knap_hcc,$E65),"K", IF(COUNTIF(npass_hcc,$E65),"NP", IF(COUNTIF(duke_hcc,$E65),"D", IF(COUNTIF(var_hcc,$E65),"V", ""))))</f>
        <v/>
      </c>
      <c r="BF65" s="14" t="str">
        <f aca="false">IF(COUNTIF(hcc_out,E65),"X","")</f>
        <v>X</v>
      </c>
      <c r="BG65" s="14" t="str">
        <f aca="false">IF(COUNTIF(var_rel_hcc,$E65),"V","")</f>
        <v/>
      </c>
      <c r="BH65" s="13" t="str">
        <f aca="false">IF(AND(BE65&lt;&gt;"",BF65="x"),"lit-kegg", IF(AND(BG65&lt;&gt;"",BF65="x"),"rel-kegg", IF(BE65&lt;&gt;"","lit", IF(BG65&lt;&gt;"","rel", IF(BF65="x","kegg","--")))))</f>
        <v>kegg</v>
      </c>
      <c r="BI65" s="15"/>
      <c r="BJ65" s="12" t="str">
        <f aca="false">IF(COUNTIF(usda_kmp,$E65),"U", IF(COUNTIF(knap_kmp,$E65),"K", IF(COUNTIF(npass_kmp,$E65),"NP", IF(COUNTIF(map_kmp,$E65),"M", IF(COUNTIF(imppat_kmp,$E65),"I", IF(COUNTIF(duke_kmp,$E65),"D", IF(COUNTIF(nap_kmp,$E65),"NA", IF(COUNTIF(var_kmp,$E65),"V",""))))))))</f>
        <v>U</v>
      </c>
      <c r="BK65" s="14" t="str">
        <f aca="false">IF(COUNTIF(out_kmp,E65),"X","")</f>
        <v>X</v>
      </c>
      <c r="BL65" s="12" t="str">
        <f aca="false">IF(COUNTIF(knap_rel_kmp,$E65),"K", IF(COUNTIF(npass_rel_kmp,$E65),"NP", IF(COUNTIF(imppat_rel_kmp,$E65),"I", IF(COUNTIF(duke_kmp,$E65),"D", IF(COUNTIF(nap_rel_kmp,$E65),"NA", IF(COUNTIF(var_rel_kmp,$E65),"V",""))))))</f>
        <v>NP</v>
      </c>
      <c r="BM65" s="13" t="str">
        <f aca="false">IF(AND(BJ65&lt;&gt;"",BK65="x"),"lit-kegg", IF(AND(BL65&lt;&gt;"",BK65="x"),"rel-kegg", IF(BJ65&lt;&gt;"","lit", IF(BL65&lt;&gt;"","rel", IF(BK65="x","kegg","--")))))</f>
        <v>lit-kegg</v>
      </c>
      <c r="BN65" s="15"/>
      <c r="BO65" s="12" t="str">
        <f aca="false">IF(COUNTIF(usda_lu2,$E65),"U", IF(COUNTIF(knap_lu2,$E65),"K", IF(COUNTIF(npass_lu2,$E65),"NP", IF(COUNTIF(map_lu2,$E65),"M", IF(COUNTIF(imppat_lu2,$E65),"I", IF(COUNTIF(duke_lu2,$E65),"D", IF(COUNTIF(nap_lu2,$E65),"NA", IF(COUNTIF(var_lu2,$E65),"V",""))))))))</f>
        <v>U</v>
      </c>
      <c r="BP65" s="14" t="str">
        <f aca="false">IF(COUNTIF(out_lu2,E65),"X","")</f>
        <v/>
      </c>
      <c r="BQ65" s="12" t="str">
        <f aca="false">IF(COUNTIF(knap_rel_lu2,$E65),"K", IF(COUNTIF(npass_rel_lu2,$E65),"NP", IF(COUNTIF(imppat_lu2,$E65),"I", IF(COUNTIF(impaat_rel_lu2,$E65),"I", IF(COUNTIF(duke_rel_lu2,$E65),"D", IF(COUNTIF(nap_rel_lu2,$E65),"NA", IF(COUNTIF(var_rel_lu2,$E65),"V",""))))) ))</f>
        <v>I</v>
      </c>
      <c r="BR65" s="13" t="str">
        <f aca="false">IF(AND(BO65&lt;&gt;"",BP65="x"),"lit-kegg", IF(AND(BQ65&lt;&gt;"",BP65="x"),"rel-kegg", IF(BO65&lt;&gt;"","lit", IF(BQ65&lt;&gt;"","rel", IF(BP65="x","kegg","--")))))</f>
        <v>lit</v>
      </c>
      <c r="BS65" s="15"/>
      <c r="BT65" s="12" t="str">
        <f aca="false">IF(COUNTIF(usda_myc,$E65),"U", IF(COUNTIF(knap_myc,$E65),"K", IF(COUNTIF(npass_myc,$E65),"NP", IF(COUNTIF(map_myc,$E65),"M", IF(COUNTIF(imppat_myc,$E65),"I", IF(COUNTIF(nap_myc,$E65),"NA", IF(COUNTIF(duke_myc,$E65),"D", IF(COUNTIF(var_myc,$E65),"V",""))))))))</f>
        <v>U</v>
      </c>
      <c r="BU65" s="14" t="str">
        <f aca="false">IF(COUNTIF(out_myc,E65),"X","")</f>
        <v>X</v>
      </c>
      <c r="BV65" s="12" t="str">
        <f aca="false">IF(COUNTIF(npass_rel_myc,$E65),"NP", IF(COUNTIF(imppat_rel_myc,$E65),"I", IF(COUNTIF(nap_rel_myc,$E65),"NA", IF(COUNTIF(var_rel_myc,$E65),"V",""))))</f>
        <v>NP</v>
      </c>
      <c r="BW65" s="13" t="str">
        <f aca="false">IF(AND(BT65&lt;&gt;"",BU65="x"),"lit-kegg", IF(AND(BV65&lt;&gt;"",BU65="x"),"rel-kegg", IF(BT65&lt;&gt;"","lit", IF(BV65&lt;&gt;"","rel", IF(BU65="x","kegg","--")))))</f>
        <v>lit-kegg</v>
      </c>
      <c r="BX65" s="15"/>
      <c r="BY65" s="12" t="str">
        <f aca="false">IF(COUNTIF(usda_nar,$E65),"U", IF(COUNTIF(knap_nar,$E65),"K", IF(COUNTIF(npass_nar,$E65),"NP", IF(COUNTIF(imppat_nar,$E65),"I", IF(COUNTIF(duke_nar,$E65),"D", IF(COUNTIF(nap_nar,$E65),"NA", IF(COUNTIF(var_nar,$E65),"V", "")))))))</f>
        <v>V</v>
      </c>
      <c r="BZ65" s="14" t="str">
        <f aca="false">IF(COUNTIF(out_nar,E65),"X","")</f>
        <v>X</v>
      </c>
      <c r="CA65" s="16" t="str">
        <f aca="false">IF(COUNTIF(knap_rel_nar,$E65),"K", IF(COUNTIF(npass_rel_nar,$E65),"NP", IF(COUNTIF(imppat_rel_nar,$E65),"I", IF(COUNTIF(duke_rel_nar,$E65),"D", IF(COUNTIF(nap_rel_nar,$E65),"NA", IF(COUNTIF(var_rel_nar,$E65),"V",""))))))</f>
        <v/>
      </c>
      <c r="CB65" s="13" t="str">
        <f aca="false">IF(AND(BY65&lt;&gt;"",BZ65="x"),"lit-kegg", IF(AND(CA65&lt;&gt;"",BZ65="x"),"rel-kegg", IF(BY65&lt;&gt;"","lit", IF(CA65&lt;&gt;"","rel", IF(BZ65="x","kegg","--")))))</f>
        <v>lit-kegg</v>
      </c>
      <c r="CC65" s="15"/>
      <c r="CD65" s="17" t="str">
        <f aca="false">IF(COUNTIF(usda_que,$E65),"U", IF(COUNTIF(knap_que,$E65),"K", IF(COUNTIF(npass_que,$E65),"NP", IF(COUNTIF(map_que,$E65),"M", IF(COUNTIF(imppat_que,$E65),"I", IF(COUNTIF(duke_que,$E65),"D", IF(COUNTIF(nap_que,$E65),"NA", IF(COUNTIF(var_que,$E65),"V",""))))) )))</f>
        <v>U</v>
      </c>
      <c r="CE65" s="14" t="str">
        <f aca="false">IF(COUNTIF(out_que,E65),"X","")</f>
        <v>X</v>
      </c>
      <c r="CF65" s="12" t="str">
        <f aca="false">IF(COUNTIF(knap_rel_que,$E65),"K", IF(COUNTIF(npass_rel_que,$E65),"NP", IF(COUNTIF(imppat_rel_que,$E65),"I", IF(COUNTIF(duke_rel_que,$E65),"D", IF(COUNTIF(nap_rel_que,$E65),"NP", IF(COUNTIF(var_rel_que,$E65),"V",""))))) )</f>
        <v>K</v>
      </c>
      <c r="CG65" s="13" t="str">
        <f aca="false">IF(AND(CD65&lt;&gt;"",CE65="x"),"lit-kegg", IF(AND(CF65&lt;&gt;"",CE65="x"),"rel-kegg", IF(CD65&lt;&gt;"","lit", IF(CF65&lt;&gt;"","rel", IF(CE65="x","kegg","--")))))</f>
        <v>lit-kegg</v>
      </c>
      <c r="CH65" s="15"/>
      <c r="CI65" s="18" t="s">
        <v>92</v>
      </c>
      <c r="CJ65" s="23" t="s">
        <v>240</v>
      </c>
      <c r="CK65" s="10" t="s">
        <v>143</v>
      </c>
      <c r="CL65" s="10"/>
      <c r="CM65" s="10"/>
      <c r="CN65" s="10"/>
      <c r="CO65" s="10"/>
    </row>
    <row r="66" customFormat="false" ht="15.75" hidden="false" customHeight="true" outlineLevel="0" collapsed="false">
      <c r="A66" s="9" t="n">
        <v>72</v>
      </c>
      <c r="B66" s="10" t="s">
        <v>83</v>
      </c>
      <c r="C66" s="10" t="s">
        <v>121</v>
      </c>
      <c r="D66" s="10" t="s">
        <v>241</v>
      </c>
      <c r="E66" s="11" t="s">
        <v>242</v>
      </c>
      <c r="F66" s="12" t="str">
        <f aca="false">IF(COUNTIF(usda_agi,$E66),"U", IF(COUNTIF(knap_agi,$E66),"K", IF(COUNTIF(npass_agi,$E66),"NP", IF(COUNTIF(map_agi,$E66),"M", IF(COUNTIF(imppat_agi,$E66),"I", IF(COUNTIF(duke_agi,$E66),"D", IF(COUNTIF(nap_agi,$E66),"NA", IF(COUNTIF(var_agi,$E66),"V", ""))))))) )</f>
        <v/>
      </c>
      <c r="G66" s="12" t="str">
        <f aca="false">IF(COUNTIF(out_agi,E66),"X","")</f>
        <v/>
      </c>
      <c r="H66" s="12" t="str">
        <f aca="false">IF(COUNTIF(knap_rel_agi,$E66),"K", IF(COUNTIF(duke_rel_agi,$E66),"D", IF(COUNTIF(nap_rel_agi,$E66),"NA", IF(COUNTIF(var_rel_agi,$E66),"V",""))))</f>
        <v/>
      </c>
      <c r="I66" s="13" t="str">
        <f aca="false">IF(AND(F66&lt;&gt;"",G66="x"),"lit-kegg", IF(AND(H66&lt;&gt;"",G66="x"),"rel-kegg", IF(F66&lt;&gt;"","lit", IF(H66&lt;&gt;"","rel", IF(G66="x","kegg","--")))))</f>
        <v>--</v>
      </c>
      <c r="J66" s="12" t="str">
        <f aca="false">IF(COUNTIF(npass_bun,$E66),"NP", IF(COUNTIF(nap_bun,$E66),"NA", IF(COUNTIF(var_bun,$E66),"V","")))</f>
        <v/>
      </c>
      <c r="K66" s="14" t="str">
        <f aca="false">IF(COUNTIF(out_bun,E66),"X","")</f>
        <v>X</v>
      </c>
      <c r="L66" s="12" t="str">
        <f aca="false">IF(COUNTIF(nap_rel_bun,$E66),"NA", IF(COUNTIF(var_rel_bun,$E66),"V",""))</f>
        <v/>
      </c>
      <c r="M66" s="13" t="str">
        <f aca="false">IF(AND(J66&lt;&gt;"",K66="x"),"lit-kegg", IF(AND(L66&lt;&gt;"",K66="x"),"rel-kegg", IF(J66&lt;&gt;"","lit", IF(L66&lt;&gt;"","rel", IF(K66="x","kegg","--")))))</f>
        <v>kegg</v>
      </c>
      <c r="N66" s="12" t="str">
        <f aca="false">IF(COUNTIF(usda_kxn,$E66),"U", IF(COUNTIF(knap_kxn,$E66),"K", IF(COUNTIF(npass_kxn,$E66),"NP", IF(COUNTIF(map_kxn,$E66),"M", IF(COUNTIF(duke_kxn,$E66),"D", IF(COUNTIF(nap_kxn,$E66),"NA", IF(COUNTIF(var_kxn,$E66),"V","")))))))</f>
        <v/>
      </c>
      <c r="O66" s="14" t="str">
        <f aca="false">IF(COUNTIF(out_kxn,E66),"X","")</f>
        <v>X</v>
      </c>
      <c r="P66" s="12" t="str">
        <f aca="false">IF(COUNTIF(knap_rel_kxn,$E66),"K", IF(COUNTIF(npass_rel_kxn,$E66),"NP", IF(COUNTIF(duke_rel_kxn,$E66),"D", IF(COUNTIF(nap_rel_kxn,$E66),"NA", IF(COUNTIF(var_rel_kxn,$E66),"V","")))))</f>
        <v/>
      </c>
      <c r="Q66" s="13" t="str">
        <f aca="false">IF(AND(N66&lt;&gt;"",O66="x"),"lit-kegg", IF(AND(P66&lt;&gt;"",O66="x"),"rel-kegg", IF(N66&lt;&gt;"","lit", IF(P66&lt;&gt;"","rel", IF(O66="x","kegg","--")))))</f>
        <v>kegg</v>
      </c>
      <c r="R66" s="12" t="str">
        <f aca="false">IF(COUNTIF(usda_hwb,$E66),"U", IF(COUNTIF(knap_hwb,$E66),"K", IF(COUNTIF(npass_hwb,$E66),"NP", IF(COUNTIF(map_hwb,$E66),"M", IF(COUNTIF(imppat_hwb,$E66),"I", IF(COUNTIF(duke_hwb,$E66),"D", IF(COUNTIF(nap_hwb,$E66),"NA", IF(COUNTIF(var_hwb,$E66),"V",""))))) )))</f>
        <v/>
      </c>
      <c r="S66" s="14" t="str">
        <f aca="false">IF(COUNTIF(out_hwb,E66),"X","")</f>
        <v>X</v>
      </c>
      <c r="T66" s="14" t="str">
        <f aca="false">IF(COUNTIF(knap_rel_hwb,$E66),"K", IF(COUNTIF(npass_rel_hwb,$E66),"NP", IF(COUNTIF(map_rel_hwb,$E66),"M", IF(COUNTIF(imppat_rel_hwb,$E66),"I", IF(COUNTIF(duke_rel_hwb,$E66),"D", IF(COUNTIF(nap_rel_hwb,$E66),"NA", IF(COUNTIF(var_rel_hwb,$E66),"V",""))))) ))</f>
        <v/>
      </c>
      <c r="U66" s="13" t="str">
        <f aca="false">IF(AND(R66&lt;&gt;"",S66="x"),"lit-kegg", IF(AND(T66&lt;&gt;"",S66="x"),"rel-kegg", IF(R66&lt;&gt;"","lit", IF(T66&lt;&gt;"","rel", IF(S66="x","kegg","--")))))</f>
        <v>kegg</v>
      </c>
      <c r="V66" s="12" t="str">
        <f aca="false">IF(COUNTIF(usda_ec,$E66),"U", IF(COUNTIF(knap_ec,$E66),"K", IF(COUNTIF(npass_ec,$E66),"NP", IF(COUNTIF(map_ec,$E66),"M", IF(COUNTIF(imppat_ec,$E66),"I", IF(COUNTIF(duke_ec,$E66),"D", IF(COUNTIF(nap_ec,$E66),"NA", IF(COUNTIF(var_ec,$E66),"V",""))))))))</f>
        <v/>
      </c>
      <c r="W66" s="14" t="str">
        <f aca="false">IF(COUNTIF(out_ec,E66),"X","")</f>
        <v>X</v>
      </c>
      <c r="X66" s="14" t="str">
        <f aca="false">IF(COUNTIF(usda_rel_ec,$E66),"U", IF(COUNTIF(knap_rel_ec,$E66),"K", IF(COUNTIF(npass_rel_ec,$E66),"NP", IF(COUNTIF(map_rel_ec,$E66),"M", IF(COUNTIF(imppat_rel_ec,$E66),"I", IF(COUNTIF(nap_rel_ec,$E66),"NA", IF(COUNTIF(var_rel_ec,$E66),"V","")))))))</f>
        <v/>
      </c>
      <c r="Y66" s="13" t="str">
        <f aca="false">IF(AND(V66&lt;&gt;"",W66="x"),"lit-kegg", IF(AND(X66&lt;&gt;"",W66="x"),"rel-kegg", IF(V66&lt;&gt;"","lit", IF(X66&lt;&gt;"","rel", IF(W66="x","kegg","--")))))</f>
        <v>kegg</v>
      </c>
      <c r="Z66" s="12" t="str">
        <f aca="false">IF(COUNTIF(usda_ecg,$E66),"U", IF(COUNTIF(npass_ecg,$E66),"NP", IF(COUNTIF(map_ecg,$E66),"M", IF(COUNTIF(imppat_ecg,$E66),"I", IF(COUNTIF(duke_ecg,$E66),"D", IF(COUNTIF(var_ecg,$E66),"V",""))))))</f>
        <v/>
      </c>
      <c r="AA66" s="12"/>
      <c r="AB66" s="15"/>
      <c r="AC66" s="12" t="str">
        <f aca="false">IF(COUNTIF(usda_egt,$E66),"U", IF(COUNTIF(map_egt,$E66),"M", IF(COUNTIF(duke_egt,$E66),"D", IF(COUNTIF(nap_egt,$E66),"NA", IF(COUNTIF(var_egt,$E66),"V","")))))</f>
        <v/>
      </c>
      <c r="AD66" s="14" t="str">
        <f aca="false">IF(COUNTIF(out_egt,E66),"X","")</f>
        <v>X</v>
      </c>
      <c r="AE66" s="14" t="str">
        <f aca="false">IF(COUNTIF(usda_rel_egt,$E66),"U", IF(COUNTIF(knap_rel_egt,$E66),"K", IF(COUNTIF(npass_rel_egt,$E66),"NP", IF(COUNTIF(map_rel_egt,$E66),"M", IF(COUNTIF(var_rel_egt,$E66),"V","")))) )</f>
        <v/>
      </c>
      <c r="AF66" s="13" t="str">
        <f aca="false">IF(AND(AC66&lt;&gt;"",AD66="x"),"lit-kegg", IF(AND(AE66&lt;&gt;"",AD66="x"),"rel-kegg", IF(AC66&lt;&gt;"","lit", IF(AE66&lt;&gt;"","rel", IF(AD66="x","kegg","--")))))</f>
        <v>kegg</v>
      </c>
      <c r="AG66" s="15"/>
      <c r="AH66" s="12" t="str">
        <f aca="false">IF(COUNTIF(usda_egcg,$E66),"U", IF(COUNTIF(knap_egcg,$E66),"K", IF(COUNTIF(npass_egcg,$E66),"NP", IF(COUNTIF(map_egcg,$E66),"M", IF(COUNTIF(var_ecg,$E66),"V","")))))</f>
        <v/>
      </c>
      <c r="AI66" s="12"/>
      <c r="AJ66" s="15"/>
      <c r="AK66" s="12" t="str">
        <f aca="false">IF(COUNTIF(npass_erc,$E66),"NP", IF(COUNTIF(nap_erc,$E66),"NA", IF(COUNTIF(var_erc,$E66),"V","")))</f>
        <v/>
      </c>
      <c r="AL66" s="14"/>
      <c r="AM66" s="14" t="str">
        <f aca="false">IF(COUNTIF(nap_rel_erc,$E66),"NA", IF(COUNTIF(var_rel_erc,$E66),"V",""))</f>
        <v/>
      </c>
      <c r="AN66" s="13" t="str">
        <f aca="false">IF(AND(AK66&lt;&gt;"",AL66="x"),"lit-kegg", IF(AND(AM66&lt;&gt;"",AL66="x"),"rel-kegg", IF(AK66&lt;&gt;"","lit", IF(AM66&lt;&gt;"","rel", IF(AL66="x","kegg","--")))))</f>
        <v>--</v>
      </c>
      <c r="AO66" s="15"/>
      <c r="AP66" s="12" t="str">
        <f aca="false">IF(COUNTIF(npass_erd,$E66),"NP", IF(COUNTIF(nap_erd,$E66),"NA", IF(COUNTIF(var_erd,$E66),"V","")))</f>
        <v/>
      </c>
      <c r="AQ66" s="14" t="str">
        <f aca="false">IF(COUNTIF(out_erd,E66),"X","")</f>
        <v>X</v>
      </c>
      <c r="AR66" s="14" t="str">
        <f aca="false">IF(COUNTIF(map_rel_erd,$E66),"M", IF(COUNTIF(nap_rel_erd,$E66),"NA", IF(COUNTIF(var_rel_erd,$E66),"V","")))</f>
        <v/>
      </c>
      <c r="AS66" s="13" t="str">
        <f aca="false">IF(AND(AP66&lt;&gt;"",AQ66="x"),"lit-kegg", IF(AND(AR66&lt;&gt;"",AQ66="x"),"rel-kegg", IF(AP66&lt;&gt;"","lit", IF(AR66&lt;&gt;"","rel", IF(AQ66="x","kegg","--")))))</f>
        <v>kegg</v>
      </c>
      <c r="AT66" s="15"/>
      <c r="AU66" s="12" t="str">
        <f aca="false">IF(COUNTIF(knap_gc,$E66),"K", IF(COUNTIF(npass_gc,$E66),"NP", IF(COUNTIF(imppat_gc,$E66),"I", IF(COUNTIF(duke_gc,$E66),"D", IF(COUNTIF(nap_gc,$E66),"NA", IF(COUNTIF(var_gc,$E66),"V",""))))) )</f>
        <v/>
      </c>
      <c r="AV66" s="14" t="str">
        <f aca="false">IF(COUNTIF(out_gc,E66),"X","")</f>
        <v>X</v>
      </c>
      <c r="AW66" s="14" t="str">
        <f aca="false">IF(COUNTIF(knap_rel_gc,$E66),"K", IF(COUNTIF(nap_rel_gc,$E66),"NA", IF(COUNTIF(var_rel_gc,$E66),"V","")))</f>
        <v/>
      </c>
      <c r="AX66" s="13" t="str">
        <f aca="false">IF(AND(AU66&lt;&gt;"",AV66="x"),"lit-kegg", IF(AND(AW66&lt;&gt;"",AV66="x"),"rel-kegg", IF(AU66&lt;&gt;"","lit", IF(AW66&lt;&gt;"","rel", IF(AV66="x","kegg","--")))))</f>
        <v>kegg</v>
      </c>
      <c r="AY66" s="15"/>
      <c r="AZ66" s="12" t="str">
        <f aca="false">IF(COUNTIF(knap_gen,$E66),"K", IF(COUNTIF(npass_gen,$E66),"NP", IF(COUNTIF(imppat_gen,$E66),"I", IF(COUNTIF(duke_gen,$E66),"D", IF(COUNTIF(nap_gen,$E66),"NA", IF(COUNTIF(var_gen,$E66),"V",""))))))</f>
        <v/>
      </c>
      <c r="BA66" s="14" t="str">
        <f aca="false">IF(COUNTIF(out_gen,E66),"X","")</f>
        <v/>
      </c>
      <c r="BB66" s="14" t="str">
        <f aca="false">IF(COUNTIF(knap_rel_gen,$E66),"K", IF(COUNTIF(imppat_rel_gen,$E66),"I", IF(COUNTIF(duke_rel_gen,$E66),"D", IF(COUNTIF(nap_rel_gen,$E66),"NA", IF(COUNTIF(var_rel_gen,$E66),"V","")))))</f>
        <v/>
      </c>
      <c r="BC66" s="13" t="str">
        <f aca="false">IF(AND(AZ66&lt;&gt;"",BA66="x"),"lit-kegg", IF(AND(BB66&lt;&gt;"",BA66="x"),"rel-kegg", IF(AZ66&lt;&gt;"","lit", IF(BB66&lt;&gt;"","rel", IF(BA66="x","kegg","--")))))</f>
        <v>--</v>
      </c>
      <c r="BD66" s="15"/>
      <c r="BE66" s="12" t="str">
        <f aca="false">IF(COUNTIF(knap_hcc,$E66),"K", IF(COUNTIF(npass_hcc,$E66),"NP", IF(COUNTIF(duke_hcc,$E66),"D", IF(COUNTIF(var_hcc,$E66),"V", ""))))</f>
        <v/>
      </c>
      <c r="BF66" s="14" t="str">
        <f aca="false">IF(COUNTIF(hcc_out,E66),"X","")</f>
        <v>X</v>
      </c>
      <c r="BG66" s="14" t="str">
        <f aca="false">IF(COUNTIF(var_rel_hcc,$E66),"V","")</f>
        <v/>
      </c>
      <c r="BH66" s="13" t="str">
        <f aca="false">IF(AND(BE66&lt;&gt;"",BF66="x"),"lit-kegg", IF(AND(BG66&lt;&gt;"",BF66="x"),"rel-kegg", IF(BE66&lt;&gt;"","lit", IF(BG66&lt;&gt;"","rel", IF(BF66="x","kegg","--")))))</f>
        <v>kegg</v>
      </c>
      <c r="BI66" s="15"/>
      <c r="BJ66" s="12" t="str">
        <f aca="false">IF(COUNTIF(usda_kmp,$E66),"U", IF(COUNTIF(knap_kmp,$E66),"K", IF(COUNTIF(npass_kmp,$E66),"NP", IF(COUNTIF(map_kmp,$E66),"M", IF(COUNTIF(imppat_kmp,$E66),"I", IF(COUNTIF(duke_kmp,$E66),"D", IF(COUNTIF(nap_kmp,$E66),"NA", IF(COUNTIF(var_kmp,$E66),"V",""))))))))</f>
        <v/>
      </c>
      <c r="BK66" s="14" t="str">
        <f aca="false">IF(COUNTIF(out_kmp,E66),"X","")</f>
        <v>X</v>
      </c>
      <c r="BL66" s="12" t="str">
        <f aca="false">IF(COUNTIF(knap_rel_kmp,$E66),"K", IF(COUNTIF(npass_rel_kmp,$E66),"NP", IF(COUNTIF(imppat_rel_kmp,$E66),"I", IF(COUNTIF(duke_kmp,$E66),"D", IF(COUNTIF(nap_rel_kmp,$E66),"NA", IF(COUNTIF(var_rel_kmp,$E66),"V",""))))))</f>
        <v/>
      </c>
      <c r="BM66" s="13" t="str">
        <f aca="false">IF(AND(BJ66&lt;&gt;"",BK66="x"),"lit-kegg", IF(AND(BL66&lt;&gt;"",BK66="x"),"rel-kegg", IF(BJ66&lt;&gt;"","lit", IF(BL66&lt;&gt;"","rel", IF(BK66="x","kegg","--")))))</f>
        <v>kegg</v>
      </c>
      <c r="BN66" s="15"/>
      <c r="BO66" s="12" t="str">
        <f aca="false">IF(COUNTIF(usda_lu2,$E66),"U", IF(COUNTIF(knap_lu2,$E66),"K", IF(COUNTIF(npass_lu2,$E66),"NP", IF(COUNTIF(map_lu2,$E66),"M", IF(COUNTIF(imppat_lu2,$E66),"I", IF(COUNTIF(duke_lu2,$E66),"D", IF(COUNTIF(nap_lu2,$E66),"NA", IF(COUNTIF(var_lu2,$E66),"V",""))))))))</f>
        <v/>
      </c>
      <c r="BP66" s="14" t="str">
        <f aca="false">IF(COUNTIF(out_lu2,E66),"X","")</f>
        <v/>
      </c>
      <c r="BQ66" s="12" t="str">
        <f aca="false">IF(COUNTIF(knap_rel_lu2,$E66),"K", IF(COUNTIF(npass_rel_lu2,$E66),"NP", IF(COUNTIF(imppat_lu2,$E66),"I", IF(COUNTIF(impaat_rel_lu2,$E66),"I", IF(COUNTIF(duke_rel_lu2,$E66),"D", IF(COUNTIF(nap_rel_lu2,$E66),"NA", IF(COUNTIF(var_rel_lu2,$E66),"V",""))))) ))</f>
        <v/>
      </c>
      <c r="BR66" s="13" t="str">
        <f aca="false">IF(AND(BO66&lt;&gt;"",BP66="x"),"lit-kegg", IF(AND(BQ66&lt;&gt;"",BP66="x"),"rel-kegg", IF(BO66&lt;&gt;"","lit", IF(BQ66&lt;&gt;"","rel", IF(BP66="x","kegg","--")))))</f>
        <v>--</v>
      </c>
      <c r="BS66" s="15"/>
      <c r="BT66" s="12" t="str">
        <f aca="false">IF(COUNTIF(usda_myc,$E66),"U", IF(COUNTIF(knap_myc,$E66),"K", IF(COUNTIF(npass_myc,$E66),"NP", IF(COUNTIF(map_myc,$E66),"M", IF(COUNTIF(imppat_myc,$E66),"I", IF(COUNTIF(nap_myc,$E66),"NA", IF(COUNTIF(duke_myc,$E66),"D", IF(COUNTIF(var_myc,$E66),"V",""))))))))</f>
        <v/>
      </c>
      <c r="BU66" s="14" t="str">
        <f aca="false">IF(COUNTIF(out_myc,E66),"X","")</f>
        <v>X</v>
      </c>
      <c r="BV66" s="12" t="str">
        <f aca="false">IF(COUNTIF(npass_rel_myc,$E66),"NP", IF(COUNTIF(imppat_rel_myc,$E66),"I", IF(COUNTIF(nap_rel_myc,$E66),"NA", IF(COUNTIF(var_rel_myc,$E66),"V",""))))</f>
        <v/>
      </c>
      <c r="BW66" s="13" t="str">
        <f aca="false">IF(AND(BT66&lt;&gt;"",BU66="x"),"lit-kegg", IF(AND(BV66&lt;&gt;"",BU66="x"),"rel-kegg", IF(BT66&lt;&gt;"","lit", IF(BV66&lt;&gt;"","rel", IF(BU66="x","kegg","--")))))</f>
        <v>kegg</v>
      </c>
      <c r="BX66" s="15"/>
      <c r="BY66" s="12" t="str">
        <f aca="false">IF(COUNTIF(usda_nar,$E66),"U", IF(COUNTIF(knap_nar,$E66),"K", IF(COUNTIF(npass_nar,$E66),"NP", IF(COUNTIF(imppat_nar,$E66),"I", IF(COUNTIF(duke_nar,$E66),"D", IF(COUNTIF(nap_nar,$E66),"NA", IF(COUNTIF(var_nar,$E66),"V", "")))))))</f>
        <v/>
      </c>
      <c r="BZ66" s="14" t="str">
        <f aca="false">IF(COUNTIF(out_nar,E66),"X","")</f>
        <v>X</v>
      </c>
      <c r="CA66" s="16" t="str">
        <f aca="false">IF(COUNTIF(knap_rel_nar,$E66),"K", IF(COUNTIF(npass_rel_nar,$E66),"NP", IF(COUNTIF(imppat_rel_nar,$E66),"I", IF(COUNTIF(duke_rel_nar,$E66),"D", IF(COUNTIF(nap_rel_nar,$E66),"NA", IF(COUNTIF(var_rel_nar,$E66),"V",""))))))</f>
        <v/>
      </c>
      <c r="CB66" s="13" t="str">
        <f aca="false">IF(AND(BY66&lt;&gt;"",BZ66="x"),"lit-kegg", IF(AND(CA66&lt;&gt;"",BZ66="x"),"rel-kegg", IF(BY66&lt;&gt;"","lit", IF(CA66&lt;&gt;"","rel", IF(BZ66="x","kegg","--")))))</f>
        <v>kegg</v>
      </c>
      <c r="CC66" s="15"/>
      <c r="CD66" s="17" t="str">
        <f aca="false">IF(COUNTIF(usda_que,$E66),"U", IF(COUNTIF(knap_que,$E66),"K", IF(COUNTIF(npass_que,$E66),"NP", IF(COUNTIF(map_que,$E66),"M", IF(COUNTIF(imppat_que,$E66),"I", IF(COUNTIF(duke_que,$E66),"D", IF(COUNTIF(nap_que,$E66),"NA", IF(COUNTIF(var_que,$E66),"V",""))))) )))</f>
        <v/>
      </c>
      <c r="CE66" s="14" t="str">
        <f aca="false">IF(COUNTIF(out_que,E66),"X","")</f>
        <v>X</v>
      </c>
      <c r="CF66" s="12" t="str">
        <f aca="false">IF(COUNTIF(knap_rel_que,$E66),"K", IF(COUNTIF(npass_rel_que,$E66),"NP", IF(COUNTIF(imppat_rel_que,$E66),"I", IF(COUNTIF(duke_rel_que,$E66),"D", IF(COUNTIF(nap_rel_que,$E66),"NP", IF(COUNTIF(var_rel_que,$E66),"V",""))))) )</f>
        <v/>
      </c>
      <c r="CG66" s="13" t="str">
        <f aca="false">IF(AND(CD66&lt;&gt;"",CE66="x"),"lit-kegg", IF(AND(CF66&lt;&gt;"",CE66="x"),"rel-kegg", IF(CD66&lt;&gt;"","lit", IF(CF66&lt;&gt;"","rel", IF(CE66="x","kegg","--")))))</f>
        <v>kegg</v>
      </c>
      <c r="CH66" s="15"/>
      <c r="CI66" s="18"/>
      <c r="CJ66" s="21" t="s">
        <v>243</v>
      </c>
      <c r="CK66" s="10" t="s">
        <v>143</v>
      </c>
      <c r="CL66" s="10"/>
      <c r="CM66" s="10"/>
      <c r="CN66" s="10"/>
      <c r="CO66" s="10"/>
    </row>
    <row r="67" customFormat="false" ht="15.75" hidden="false" customHeight="true" outlineLevel="0" collapsed="false">
      <c r="A67" s="9" t="n">
        <v>73</v>
      </c>
      <c r="B67" s="10" t="s">
        <v>83</v>
      </c>
      <c r="C67" s="10" t="s">
        <v>121</v>
      </c>
      <c r="D67" s="10" t="s">
        <v>244</v>
      </c>
      <c r="E67" s="11" t="s">
        <v>245</v>
      </c>
      <c r="F67" s="12" t="str">
        <f aca="false">IF(COUNTIF(usda_agi,$E67),"U", IF(COUNTIF(knap_agi,$E67),"K", IF(COUNTIF(npass_agi,$E67),"NP", IF(COUNTIF(map_agi,$E67),"M", IF(COUNTIF(imppat_agi,$E67),"I", IF(COUNTIF(duke_agi,$E67),"D", IF(COUNTIF(nap_agi,$E67),"NA", IF(COUNTIF(var_agi,$E67),"V", ""))))))) )</f>
        <v/>
      </c>
      <c r="G67" s="12" t="str">
        <f aca="false">IF(COUNTIF(out_agi,E67),"X","")</f>
        <v/>
      </c>
      <c r="H67" s="12" t="str">
        <f aca="false">IF(COUNTIF(knap_rel_agi,$E67),"K", IF(COUNTIF(duke_rel_agi,$E67),"D", IF(COUNTIF(nap_rel_agi,$E67),"NA", IF(COUNTIF(var_rel_agi,$E67),"V",""))))</f>
        <v/>
      </c>
      <c r="I67" s="13" t="str">
        <f aca="false">IF(AND(F67&lt;&gt;"",G67="x"),"lit-kegg", IF(AND(H67&lt;&gt;"",G67="x"),"rel-kegg", IF(F67&lt;&gt;"","lit", IF(H67&lt;&gt;"","rel", IF(G67="x","kegg","--")))))</f>
        <v>--</v>
      </c>
      <c r="J67" s="12" t="str">
        <f aca="false">IF(COUNTIF(npass_bun,$E67),"NP", IF(COUNTIF(nap_bun,$E67),"NA", IF(COUNTIF(var_bun,$E67),"V","")))</f>
        <v/>
      </c>
      <c r="K67" s="14" t="str">
        <f aca="false">IF(COUNTIF(out_bun,E67),"X","")</f>
        <v>X</v>
      </c>
      <c r="L67" s="12" t="str">
        <f aca="false">IF(COUNTIF(nap_rel_bun,$E67),"NA", IF(COUNTIF(var_rel_bun,$E67),"V",""))</f>
        <v/>
      </c>
      <c r="M67" s="13" t="str">
        <f aca="false">IF(AND(J67&lt;&gt;"",K67="x"),"lit-kegg", IF(AND(L67&lt;&gt;"",K67="x"),"rel-kegg", IF(J67&lt;&gt;"","lit", IF(L67&lt;&gt;"","rel", IF(K67="x","kegg","--")))))</f>
        <v>kegg</v>
      </c>
      <c r="N67" s="12" t="str">
        <f aca="false">IF(COUNTIF(usda_kxn,$E67),"U", IF(COUNTIF(knap_kxn,$E67),"K", IF(COUNTIF(npass_kxn,$E67),"NP", IF(COUNTIF(map_kxn,$E67),"M", IF(COUNTIF(duke_kxn,$E67),"D", IF(COUNTIF(nap_kxn,$E67),"NA", IF(COUNTIF(var_kxn,$E67),"V","")))))))</f>
        <v/>
      </c>
      <c r="O67" s="14" t="str">
        <f aca="false">IF(COUNTIF(out_kxn,E67),"X","")</f>
        <v>X</v>
      </c>
      <c r="P67" s="12" t="str">
        <f aca="false">IF(COUNTIF(knap_rel_kxn,$E67),"K", IF(COUNTIF(npass_rel_kxn,$E67),"NP", IF(COUNTIF(duke_rel_kxn,$E67),"D", IF(COUNTIF(nap_rel_kxn,$E67),"NA", IF(COUNTIF(var_rel_kxn,$E67),"V","")))))</f>
        <v/>
      </c>
      <c r="Q67" s="13" t="str">
        <f aca="false">IF(AND(N67&lt;&gt;"",O67="x"),"lit-kegg", IF(AND(P67&lt;&gt;"",O67="x"),"rel-kegg", IF(N67&lt;&gt;"","lit", IF(P67&lt;&gt;"","rel", IF(O67="x","kegg","--")))))</f>
        <v>kegg</v>
      </c>
      <c r="R67" s="12" t="str">
        <f aca="false">IF(COUNTIF(usda_hwb,$E67),"U", IF(COUNTIF(knap_hwb,$E67),"K", IF(COUNTIF(npass_hwb,$E67),"NP", IF(COUNTIF(map_hwb,$E67),"M", IF(COUNTIF(imppat_hwb,$E67),"I", IF(COUNTIF(duke_hwb,$E67),"D", IF(COUNTIF(nap_hwb,$E67),"NA", IF(COUNTIF(var_hwb,$E67),"V",""))))) )))</f>
        <v/>
      </c>
      <c r="S67" s="14" t="str">
        <f aca="false">IF(COUNTIF(out_hwb,E67),"X","")</f>
        <v>X</v>
      </c>
      <c r="T67" s="14" t="str">
        <f aca="false">IF(COUNTIF(knap_rel_hwb,$E67),"K", IF(COUNTIF(npass_rel_hwb,$E67),"NP", IF(COUNTIF(map_rel_hwb,$E67),"M", IF(COUNTIF(imppat_rel_hwb,$E67),"I", IF(COUNTIF(duke_rel_hwb,$E67),"D", IF(COUNTIF(nap_rel_hwb,$E67),"NA", IF(COUNTIF(var_rel_hwb,$E67),"V",""))))) ))</f>
        <v/>
      </c>
      <c r="U67" s="13" t="str">
        <f aca="false">IF(AND(R67&lt;&gt;"",S67="x"),"lit-kegg", IF(AND(T67&lt;&gt;"",S67="x"),"rel-kegg", IF(R67&lt;&gt;"","lit", IF(T67&lt;&gt;"","rel", IF(S67="x","kegg","--")))))</f>
        <v>kegg</v>
      </c>
      <c r="V67" s="12" t="str">
        <f aca="false">IF(COUNTIF(usda_ec,$E67),"U", IF(COUNTIF(knap_ec,$E67),"K", IF(COUNTIF(npass_ec,$E67),"NP", IF(COUNTIF(map_ec,$E67),"M", IF(COUNTIF(imppat_ec,$E67),"I", IF(COUNTIF(duke_ec,$E67),"D", IF(COUNTIF(nap_ec,$E67),"NA", IF(COUNTIF(var_ec,$E67),"V",""))))))))</f>
        <v>NP</v>
      </c>
      <c r="W67" s="14" t="str">
        <f aca="false">IF(COUNTIF(out_ec,E67),"X","")</f>
        <v>X</v>
      </c>
      <c r="X67" s="14" t="str">
        <f aca="false">IF(COUNTIF(usda_rel_ec,$E67),"U", IF(COUNTIF(knap_rel_ec,$E67),"K", IF(COUNTIF(npass_rel_ec,$E67),"NP", IF(COUNTIF(map_rel_ec,$E67),"M", IF(COUNTIF(imppat_rel_ec,$E67),"I", IF(COUNTIF(nap_rel_ec,$E67),"NA", IF(COUNTIF(var_rel_ec,$E67),"V","")))))))</f>
        <v/>
      </c>
      <c r="Y67" s="13" t="str">
        <f aca="false">IF(AND(V67&lt;&gt;"",W67="x"),"lit-kegg", IF(AND(X67&lt;&gt;"",W67="x"),"rel-kegg", IF(V67&lt;&gt;"","lit", IF(X67&lt;&gt;"","rel", IF(W67="x","kegg","--")))))</f>
        <v>lit-kegg</v>
      </c>
      <c r="Z67" s="12" t="str">
        <f aca="false">IF(COUNTIF(usda_ecg,$E67),"U", IF(COUNTIF(npass_ecg,$E67),"NP", IF(COUNTIF(map_ecg,$E67),"M", IF(COUNTIF(imppat_ecg,$E67),"I", IF(COUNTIF(duke_ecg,$E67),"D", IF(COUNTIF(var_ecg,$E67),"V",""))))))</f>
        <v/>
      </c>
      <c r="AA67" s="12"/>
      <c r="AB67" s="15"/>
      <c r="AC67" s="12" t="str">
        <f aca="false">IF(COUNTIF(usda_egt,$E67),"U", IF(COUNTIF(map_egt,$E67),"M", IF(COUNTIF(duke_egt,$E67),"D", IF(COUNTIF(nap_egt,$E67),"NA", IF(COUNTIF(var_egt,$E67),"V","")))))</f>
        <v/>
      </c>
      <c r="AD67" s="14" t="str">
        <f aca="false">IF(COUNTIF(out_egt,E67),"X","")</f>
        <v>X</v>
      </c>
      <c r="AE67" s="14" t="str">
        <f aca="false">IF(COUNTIF(usda_rel_egt,$E67),"U", IF(COUNTIF(knap_rel_egt,$E67),"K", IF(COUNTIF(npass_rel_egt,$E67),"NP", IF(COUNTIF(map_rel_egt,$E67),"M", IF(COUNTIF(var_rel_egt,$E67),"V","")))) )</f>
        <v/>
      </c>
      <c r="AF67" s="13" t="str">
        <f aca="false">IF(AND(AC67&lt;&gt;"",AD67="x"),"lit-kegg", IF(AND(AE67&lt;&gt;"",AD67="x"),"rel-kegg", IF(AC67&lt;&gt;"","lit", IF(AE67&lt;&gt;"","rel", IF(AD67="x","kegg","--")))))</f>
        <v>kegg</v>
      </c>
      <c r="AG67" s="15"/>
      <c r="AH67" s="12" t="str">
        <f aca="false">IF(COUNTIF(usda_egcg,$E67),"U", IF(COUNTIF(knap_egcg,$E67),"K", IF(COUNTIF(npass_egcg,$E67),"NP", IF(COUNTIF(map_egcg,$E67),"M", IF(COUNTIF(var_ecg,$E67),"V","")))))</f>
        <v/>
      </c>
      <c r="AI67" s="12"/>
      <c r="AJ67" s="15"/>
      <c r="AK67" s="12" t="str">
        <f aca="false">IF(COUNTIF(npass_erc,$E67),"NP", IF(COUNTIF(nap_erc,$E67),"NA", IF(COUNTIF(var_erc,$E67),"V","")))</f>
        <v/>
      </c>
      <c r="AL67" s="14"/>
      <c r="AM67" s="14" t="str">
        <f aca="false">IF(COUNTIF(nap_rel_erc,$E67),"NA", IF(COUNTIF(var_rel_erc,$E67),"V",""))</f>
        <v/>
      </c>
      <c r="AN67" s="13" t="str">
        <f aca="false">IF(AND(AK67&lt;&gt;"",AL67="x"),"lit-kegg", IF(AND(AM67&lt;&gt;"",AL67="x"),"rel-kegg", IF(AK67&lt;&gt;"","lit", IF(AM67&lt;&gt;"","rel", IF(AL67="x","kegg","--")))))</f>
        <v>--</v>
      </c>
      <c r="AO67" s="15"/>
      <c r="AP67" s="12" t="str">
        <f aca="false">IF(COUNTIF(npass_erd,$E67),"NP", IF(COUNTIF(nap_erd,$E67),"NA", IF(COUNTIF(var_erd,$E67),"V","")))</f>
        <v/>
      </c>
      <c r="AQ67" s="14" t="str">
        <f aca="false">IF(COUNTIF(out_erd,E67),"X","")</f>
        <v>X</v>
      </c>
      <c r="AR67" s="14" t="str">
        <f aca="false">IF(COUNTIF(map_rel_erd,$E67),"M", IF(COUNTIF(nap_rel_erd,$E67),"NA", IF(COUNTIF(var_rel_erd,$E67),"V","")))</f>
        <v/>
      </c>
      <c r="AS67" s="13" t="str">
        <f aca="false">IF(AND(AP67&lt;&gt;"",AQ67="x"),"lit-kegg", IF(AND(AR67&lt;&gt;"",AQ67="x"),"rel-kegg", IF(AP67&lt;&gt;"","lit", IF(AR67&lt;&gt;"","rel", IF(AQ67="x","kegg","--")))))</f>
        <v>kegg</v>
      </c>
      <c r="AT67" s="15"/>
      <c r="AU67" s="12" t="str">
        <f aca="false">IF(COUNTIF(knap_gc,$E67),"K", IF(COUNTIF(npass_gc,$E67),"NP", IF(COUNTIF(imppat_gc,$E67),"I", IF(COUNTIF(duke_gc,$E67),"D", IF(COUNTIF(nap_gc,$E67),"NA", IF(COUNTIF(var_gc,$E67),"V",""))))) )</f>
        <v/>
      </c>
      <c r="AV67" s="14" t="str">
        <f aca="false">IF(COUNTIF(out_gc,E67),"X","")</f>
        <v>X</v>
      </c>
      <c r="AW67" s="14" t="str">
        <f aca="false">IF(COUNTIF(knap_rel_gc,$E67),"K", IF(COUNTIF(nap_rel_gc,$E67),"NA", IF(COUNTIF(var_rel_gc,$E67),"V","")))</f>
        <v/>
      </c>
      <c r="AX67" s="13" t="str">
        <f aca="false">IF(AND(AU67&lt;&gt;"",AV67="x"),"lit-kegg", IF(AND(AW67&lt;&gt;"",AV67="x"),"rel-kegg", IF(AU67&lt;&gt;"","lit", IF(AW67&lt;&gt;"","rel", IF(AV67="x","kegg","--")))))</f>
        <v>kegg</v>
      </c>
      <c r="AY67" s="15"/>
      <c r="AZ67" s="12" t="str">
        <f aca="false">IF(COUNTIF(knap_gen,$E67),"K", IF(COUNTIF(npass_gen,$E67),"NP", IF(COUNTIF(imppat_gen,$E67),"I", IF(COUNTIF(duke_gen,$E67),"D", IF(COUNTIF(nap_gen,$E67),"NA", IF(COUNTIF(var_gen,$E67),"V",""))))))</f>
        <v/>
      </c>
      <c r="BA67" s="14" t="str">
        <f aca="false">IF(COUNTIF(out_gen,E67),"X","")</f>
        <v/>
      </c>
      <c r="BB67" s="14" t="str">
        <f aca="false">IF(COUNTIF(knap_rel_gen,$E67),"K", IF(COUNTIF(imppat_rel_gen,$E67),"I", IF(COUNTIF(duke_rel_gen,$E67),"D", IF(COUNTIF(nap_rel_gen,$E67),"NA", IF(COUNTIF(var_rel_gen,$E67),"V","")))))</f>
        <v/>
      </c>
      <c r="BC67" s="13" t="str">
        <f aca="false">IF(AND(AZ67&lt;&gt;"",BA67="x"),"lit-kegg", IF(AND(BB67&lt;&gt;"",BA67="x"),"rel-kegg", IF(AZ67&lt;&gt;"","lit", IF(BB67&lt;&gt;"","rel", IF(BA67="x","kegg","--")))))</f>
        <v>--</v>
      </c>
      <c r="BD67" s="15"/>
      <c r="BE67" s="12" t="str">
        <f aca="false">IF(COUNTIF(knap_hcc,$E67),"K", IF(COUNTIF(npass_hcc,$E67),"NP", IF(COUNTIF(duke_hcc,$E67),"D", IF(COUNTIF(var_hcc,$E67),"V", ""))))</f>
        <v/>
      </c>
      <c r="BF67" s="14" t="str">
        <f aca="false">IF(COUNTIF(hcc_out,E67),"X","")</f>
        <v>X</v>
      </c>
      <c r="BG67" s="14" t="str">
        <f aca="false">IF(COUNTIF(var_rel_hcc,$E67),"V","")</f>
        <v/>
      </c>
      <c r="BH67" s="13" t="str">
        <f aca="false">IF(AND(BE67&lt;&gt;"",BF67="x"),"lit-kegg", IF(AND(BG67&lt;&gt;"",BF67="x"),"rel-kegg", IF(BE67&lt;&gt;"","lit", IF(BG67&lt;&gt;"","rel", IF(BF67="x","kegg","--")))))</f>
        <v>kegg</v>
      </c>
      <c r="BI67" s="15"/>
      <c r="BJ67" s="12" t="str">
        <f aca="false">IF(COUNTIF(usda_kmp,$E67),"U", IF(COUNTIF(knap_kmp,$E67),"K", IF(COUNTIF(npass_kmp,$E67),"NP", IF(COUNTIF(map_kmp,$E67),"M", IF(COUNTIF(imppat_kmp,$E67),"I", IF(COUNTIF(duke_kmp,$E67),"D", IF(COUNTIF(nap_kmp,$E67),"NA", IF(COUNTIF(var_kmp,$E67),"V",""))))))))</f>
        <v/>
      </c>
      <c r="BK67" s="14" t="str">
        <f aca="false">IF(COUNTIF(out_kmp,E67),"X","")</f>
        <v>X</v>
      </c>
      <c r="BL67" s="12" t="str">
        <f aca="false">IF(COUNTIF(knap_rel_kmp,$E67),"K", IF(COUNTIF(npass_rel_kmp,$E67),"NP", IF(COUNTIF(imppat_rel_kmp,$E67),"I", IF(COUNTIF(duke_kmp,$E67),"D", IF(COUNTIF(nap_rel_kmp,$E67),"NA", IF(COUNTIF(var_rel_kmp,$E67),"V",""))))))</f>
        <v/>
      </c>
      <c r="BM67" s="13" t="str">
        <f aca="false">IF(AND(BJ67&lt;&gt;"",BK67="x"),"lit-kegg", IF(AND(BL67&lt;&gt;"",BK67="x"),"rel-kegg", IF(BJ67&lt;&gt;"","lit", IF(BL67&lt;&gt;"","rel", IF(BK67="x","kegg","--")))))</f>
        <v>kegg</v>
      </c>
      <c r="BN67" s="15"/>
      <c r="BO67" s="12" t="str">
        <f aca="false">IF(COUNTIF(usda_lu2,$E67),"U", IF(COUNTIF(knap_lu2,$E67),"K", IF(COUNTIF(npass_lu2,$E67),"NP", IF(COUNTIF(map_lu2,$E67),"M", IF(COUNTIF(imppat_lu2,$E67),"I", IF(COUNTIF(duke_lu2,$E67),"D", IF(COUNTIF(nap_lu2,$E67),"NA", IF(COUNTIF(var_lu2,$E67),"V",""))))))))</f>
        <v/>
      </c>
      <c r="BP67" s="14" t="str">
        <f aca="false">IF(COUNTIF(out_lu2,E67),"X","")</f>
        <v/>
      </c>
      <c r="BQ67" s="12" t="str">
        <f aca="false">IF(COUNTIF(knap_rel_lu2,$E67),"K", IF(COUNTIF(npass_rel_lu2,$E67),"NP", IF(COUNTIF(imppat_lu2,$E67),"I", IF(COUNTIF(impaat_rel_lu2,$E67),"I", IF(COUNTIF(duke_rel_lu2,$E67),"D", IF(COUNTIF(nap_rel_lu2,$E67),"NA", IF(COUNTIF(var_rel_lu2,$E67),"V",""))))) ))</f>
        <v/>
      </c>
      <c r="BR67" s="13" t="str">
        <f aca="false">IF(AND(BO67&lt;&gt;"",BP67="x"),"lit-kegg", IF(AND(BQ67&lt;&gt;"",BP67="x"),"rel-kegg", IF(BO67&lt;&gt;"","lit", IF(BQ67&lt;&gt;"","rel", IF(BP67="x","kegg","--")))))</f>
        <v>--</v>
      </c>
      <c r="BS67" s="15"/>
      <c r="BT67" s="12" t="str">
        <f aca="false">IF(COUNTIF(usda_myc,$E67),"U", IF(COUNTIF(knap_myc,$E67),"K", IF(COUNTIF(npass_myc,$E67),"NP", IF(COUNTIF(map_myc,$E67),"M", IF(COUNTIF(imppat_myc,$E67),"I", IF(COUNTIF(nap_myc,$E67),"NA", IF(COUNTIF(duke_myc,$E67),"D", IF(COUNTIF(var_myc,$E67),"V",""))))))))</f>
        <v/>
      </c>
      <c r="BU67" s="14" t="str">
        <f aca="false">IF(COUNTIF(out_myc,E67),"X","")</f>
        <v>X</v>
      </c>
      <c r="BV67" s="12" t="str">
        <f aca="false">IF(COUNTIF(npass_rel_myc,$E67),"NP", IF(COUNTIF(imppat_rel_myc,$E67),"I", IF(COUNTIF(nap_rel_myc,$E67),"NA", IF(COUNTIF(var_rel_myc,$E67),"V",""))))</f>
        <v/>
      </c>
      <c r="BW67" s="13" t="str">
        <f aca="false">IF(AND(BT67&lt;&gt;"",BU67="x"),"lit-kegg", IF(AND(BV67&lt;&gt;"",BU67="x"),"rel-kegg", IF(BT67&lt;&gt;"","lit", IF(BV67&lt;&gt;"","rel", IF(BU67="x","kegg","--")))))</f>
        <v>kegg</v>
      </c>
      <c r="BX67" s="15"/>
      <c r="BY67" s="12" t="str">
        <f aca="false">IF(COUNTIF(usda_nar,$E67),"U", IF(COUNTIF(knap_nar,$E67),"K", IF(COUNTIF(npass_nar,$E67),"NP", IF(COUNTIF(imppat_nar,$E67),"I", IF(COUNTIF(duke_nar,$E67),"D", IF(COUNTIF(nap_nar,$E67),"NA", IF(COUNTIF(var_nar,$E67),"V", "")))))))</f>
        <v/>
      </c>
      <c r="BZ67" s="14" t="str">
        <f aca="false">IF(COUNTIF(out_nar,E67),"X","")</f>
        <v>X</v>
      </c>
      <c r="CA67" s="16" t="str">
        <f aca="false">IF(COUNTIF(knap_rel_nar,$E67),"K", IF(COUNTIF(npass_rel_nar,$E67),"NP", IF(COUNTIF(imppat_rel_nar,$E67),"I", IF(COUNTIF(duke_rel_nar,$E67),"D", IF(COUNTIF(nap_rel_nar,$E67),"NA", IF(COUNTIF(var_rel_nar,$E67),"V",""))))))</f>
        <v/>
      </c>
      <c r="CB67" s="13" t="str">
        <f aca="false">IF(AND(BY67&lt;&gt;"",BZ67="x"),"lit-kegg", IF(AND(CA67&lt;&gt;"",BZ67="x"),"rel-kegg", IF(BY67&lt;&gt;"","lit", IF(CA67&lt;&gt;"","rel", IF(BZ67="x","kegg","--")))))</f>
        <v>kegg</v>
      </c>
      <c r="CC67" s="15"/>
      <c r="CD67" s="17" t="str">
        <f aca="false">IF(COUNTIF(usda_que,$E67),"U", IF(COUNTIF(knap_que,$E67),"K", IF(COUNTIF(npass_que,$E67),"NP", IF(COUNTIF(map_que,$E67),"M", IF(COUNTIF(imppat_que,$E67),"I", IF(COUNTIF(duke_que,$E67),"D", IF(COUNTIF(nap_que,$E67),"NA", IF(COUNTIF(var_que,$E67),"V",""))))) )))</f>
        <v/>
      </c>
      <c r="CE67" s="14" t="str">
        <f aca="false">IF(COUNTIF(out_que,E67),"X","")</f>
        <v>X</v>
      </c>
      <c r="CF67" s="12" t="str">
        <f aca="false">IF(COUNTIF(knap_rel_que,$E67),"K", IF(COUNTIF(npass_rel_que,$E67),"NP", IF(COUNTIF(imppat_rel_que,$E67),"I", IF(COUNTIF(duke_rel_que,$E67),"D", IF(COUNTIF(nap_rel_que,$E67),"NP", IF(COUNTIF(var_rel_que,$E67),"V",""))))) )</f>
        <v/>
      </c>
      <c r="CG67" s="13" t="str">
        <f aca="false">IF(AND(CD67&lt;&gt;"",CE67="x"),"lit-kegg", IF(AND(CF67&lt;&gt;"",CE67="x"),"rel-kegg", IF(CD67&lt;&gt;"","lit", IF(CF67&lt;&gt;"","rel", IF(CE67="x","kegg","--")))))</f>
        <v>kegg</v>
      </c>
      <c r="CH67" s="15"/>
      <c r="CI67" s="18"/>
      <c r="CJ67" s="20" t="s">
        <v>92</v>
      </c>
      <c r="CK67" s="10"/>
      <c r="CL67" s="10"/>
      <c r="CM67" s="10"/>
      <c r="CN67" s="10"/>
      <c r="CO67" s="10"/>
    </row>
    <row r="68" customFormat="false" ht="15.75" hidden="false" customHeight="true" outlineLevel="0" collapsed="false">
      <c r="A68" s="9" t="n">
        <v>74</v>
      </c>
      <c r="B68" s="10" t="s">
        <v>83</v>
      </c>
      <c r="C68" s="10" t="s">
        <v>121</v>
      </c>
      <c r="D68" s="10" t="s">
        <v>246</v>
      </c>
      <c r="E68" s="11" t="s">
        <v>247</v>
      </c>
      <c r="F68" s="12" t="str">
        <f aca="false">IF(COUNTIF(usda_agi,$E68),"U", IF(COUNTIF(knap_agi,$E68),"K", IF(COUNTIF(npass_agi,$E68),"NP", IF(COUNTIF(map_agi,$E68),"M", IF(COUNTIF(imppat_agi,$E68),"I", IF(COUNTIF(duke_agi,$E68),"D", IF(COUNTIF(nap_agi,$E68),"NA", IF(COUNTIF(var_agi,$E68),"V", ""))))))) )</f>
        <v/>
      </c>
      <c r="G68" s="12" t="str">
        <f aca="false">IF(COUNTIF(out_agi,E68),"X","")</f>
        <v/>
      </c>
      <c r="H68" s="12" t="str">
        <f aca="false">IF(COUNTIF(knap_rel_agi,$E68),"K", IF(COUNTIF(duke_rel_agi,$E68),"D", IF(COUNTIF(nap_rel_agi,$E68),"NA", IF(COUNTIF(var_rel_agi,$E68),"V",""))))</f>
        <v/>
      </c>
      <c r="I68" s="13" t="str">
        <f aca="false">IF(AND(F68&lt;&gt;"",G68="x"),"lit-kegg", IF(AND(H68&lt;&gt;"",G68="x"),"rel-kegg", IF(F68&lt;&gt;"","lit", IF(H68&lt;&gt;"","rel", IF(G68="x","kegg","--")))))</f>
        <v>--</v>
      </c>
      <c r="J68" s="12" t="str">
        <f aca="false">IF(COUNTIF(npass_bun,$E68),"NP", IF(COUNTIF(nap_bun,$E68),"NA", IF(COUNTIF(var_bun,$E68),"V","")))</f>
        <v/>
      </c>
      <c r="K68" s="14" t="str">
        <f aca="false">IF(COUNTIF(out_bun,E68),"X","")</f>
        <v>X</v>
      </c>
      <c r="L68" s="12" t="str">
        <f aca="false">IF(COUNTIF(nap_rel_bun,$E68),"NA", IF(COUNTIF(var_rel_bun,$E68),"V",""))</f>
        <v/>
      </c>
      <c r="M68" s="13" t="str">
        <f aca="false">IF(AND(J68&lt;&gt;"",K68="x"),"lit-kegg", IF(AND(L68&lt;&gt;"",K68="x"),"rel-kegg", IF(J68&lt;&gt;"","lit", IF(L68&lt;&gt;"","rel", IF(K68="x","kegg","--")))))</f>
        <v>kegg</v>
      </c>
      <c r="N68" s="12" t="str">
        <f aca="false">IF(COUNTIF(usda_kxn,$E68),"U", IF(COUNTIF(knap_kxn,$E68),"K", IF(COUNTIF(npass_kxn,$E68),"NP", IF(COUNTIF(map_kxn,$E68),"M", IF(COUNTIF(duke_kxn,$E68),"D", IF(COUNTIF(nap_kxn,$E68),"NA", IF(COUNTIF(var_kxn,$E68),"V","")))))))</f>
        <v>V</v>
      </c>
      <c r="O68" s="14" t="str">
        <f aca="false">IF(COUNTIF(out_kxn,E68),"X","")</f>
        <v>X</v>
      </c>
      <c r="P68" s="12" t="str">
        <f aca="false">IF(COUNTIF(knap_rel_kxn,$E68),"K", IF(COUNTIF(npass_rel_kxn,$E68),"NP", IF(COUNTIF(duke_rel_kxn,$E68),"D", IF(COUNTIF(nap_rel_kxn,$E68),"NA", IF(COUNTIF(var_rel_kxn,$E68),"V","")))))</f>
        <v/>
      </c>
      <c r="Q68" s="13" t="str">
        <f aca="false">IF(AND(N68&lt;&gt;"",O68="x"),"lit-kegg", IF(AND(P68&lt;&gt;"",O68="x"),"rel-kegg", IF(N68&lt;&gt;"","lit", IF(P68&lt;&gt;"","rel", IF(O68="x","kegg","--")))))</f>
        <v>lit-kegg</v>
      </c>
      <c r="R68" s="12" t="str">
        <f aca="false">IF(COUNTIF(usda_hwb,$E68),"U", IF(COUNTIF(knap_hwb,$E68),"K", IF(COUNTIF(npass_hwb,$E68),"NP", IF(COUNTIF(map_hwb,$E68),"M", IF(COUNTIF(imppat_hwb,$E68),"I", IF(COUNTIF(duke_hwb,$E68),"D", IF(COUNTIF(nap_hwb,$E68),"NA", IF(COUNTIF(var_hwb,$E68),"V",""))))) )))</f>
        <v/>
      </c>
      <c r="S68" s="14" t="str">
        <f aca="false">IF(COUNTIF(out_hwb,E68),"X","")</f>
        <v>X</v>
      </c>
      <c r="T68" s="14" t="str">
        <f aca="false">IF(COUNTIF(knap_rel_hwb,$E68),"K", IF(COUNTIF(npass_rel_hwb,$E68),"NP", IF(COUNTIF(map_rel_hwb,$E68),"M", IF(COUNTIF(imppat_rel_hwb,$E68),"I", IF(COUNTIF(duke_rel_hwb,$E68),"D", IF(COUNTIF(nap_rel_hwb,$E68),"NA", IF(COUNTIF(var_rel_hwb,$E68),"V",""))))) ))</f>
        <v/>
      </c>
      <c r="U68" s="13" t="str">
        <f aca="false">IF(AND(R68&lt;&gt;"",S68="x"),"lit-kegg", IF(AND(T68&lt;&gt;"",S68="x"),"rel-kegg", IF(R68&lt;&gt;"","lit", IF(T68&lt;&gt;"","rel", IF(S68="x","kegg","--")))))</f>
        <v>kegg</v>
      </c>
      <c r="V68" s="12" t="str">
        <f aca="false">IF(COUNTIF(usda_ec,$E68),"U", IF(COUNTIF(knap_ec,$E68),"K", IF(COUNTIF(npass_ec,$E68),"NP", IF(COUNTIF(map_ec,$E68),"M", IF(COUNTIF(imppat_ec,$E68),"I", IF(COUNTIF(duke_ec,$E68),"D", IF(COUNTIF(nap_ec,$E68),"NA", IF(COUNTIF(var_ec,$E68),"V",""))))))))</f>
        <v>V</v>
      </c>
      <c r="W68" s="14" t="str">
        <f aca="false">IF(COUNTIF(out_ec,E68),"X","")</f>
        <v>X</v>
      </c>
      <c r="X68" s="14" t="str">
        <f aca="false">IF(COUNTIF(usda_rel_ec,$E68),"U", IF(COUNTIF(knap_rel_ec,$E68),"K", IF(COUNTIF(npass_rel_ec,$E68),"NP", IF(COUNTIF(map_rel_ec,$E68),"M", IF(COUNTIF(imppat_rel_ec,$E68),"I", IF(COUNTIF(nap_rel_ec,$E68),"NA", IF(COUNTIF(var_rel_ec,$E68),"V","")))))))</f>
        <v/>
      </c>
      <c r="Y68" s="13" t="str">
        <f aca="false">IF(AND(V68&lt;&gt;"",W68="x"),"lit-kegg", IF(AND(X68&lt;&gt;"",W68="x"),"rel-kegg", IF(V68&lt;&gt;"","lit", IF(X68&lt;&gt;"","rel", IF(W68="x","kegg","--")))))</f>
        <v>lit-kegg</v>
      </c>
      <c r="Z68" s="12" t="str">
        <f aca="false">IF(COUNTIF(usda_ecg,$E68),"U", IF(COUNTIF(npass_ecg,$E68),"NP", IF(COUNTIF(map_ecg,$E68),"M", IF(COUNTIF(imppat_ecg,$E68),"I", IF(COUNTIF(duke_ecg,$E68),"D", IF(COUNTIF(var_ecg,$E68),"V",""))))))</f>
        <v/>
      </c>
      <c r="AA68" s="12"/>
      <c r="AB68" s="15"/>
      <c r="AC68" s="12" t="str">
        <f aca="false">IF(COUNTIF(usda_egt,$E68),"U", IF(COUNTIF(map_egt,$E68),"M", IF(COUNTIF(duke_egt,$E68),"D", IF(COUNTIF(nap_egt,$E68),"NA", IF(COUNTIF(var_egt,$E68),"V","")))))</f>
        <v/>
      </c>
      <c r="AD68" s="14" t="str">
        <f aca="false">IF(COUNTIF(out_egt,E68),"X","")</f>
        <v>X</v>
      </c>
      <c r="AE68" s="14" t="str">
        <f aca="false">IF(COUNTIF(usda_rel_egt,$E68),"U", IF(COUNTIF(knap_rel_egt,$E68),"K", IF(COUNTIF(npass_rel_egt,$E68),"NP", IF(COUNTIF(map_rel_egt,$E68),"M", IF(COUNTIF(var_rel_egt,$E68),"V","")))) )</f>
        <v/>
      </c>
      <c r="AF68" s="13" t="str">
        <f aca="false">IF(AND(AC68&lt;&gt;"",AD68="x"),"lit-kegg", IF(AND(AE68&lt;&gt;"",AD68="x"),"rel-kegg", IF(AC68&lt;&gt;"","lit", IF(AE68&lt;&gt;"","rel", IF(AD68="x","kegg","--")))))</f>
        <v>kegg</v>
      </c>
      <c r="AG68" s="15"/>
      <c r="AH68" s="12" t="str">
        <f aca="false">IF(COUNTIF(usda_egcg,$E68),"U", IF(COUNTIF(knap_egcg,$E68),"K", IF(COUNTIF(npass_egcg,$E68),"NP", IF(COUNTIF(map_egcg,$E68),"M", IF(COUNTIF(var_ecg,$E68),"V","")))))</f>
        <v/>
      </c>
      <c r="AI68" s="12"/>
      <c r="AJ68" s="15"/>
      <c r="AK68" s="12" t="str">
        <f aca="false">IF(COUNTIF(npass_erc,$E68),"NP", IF(COUNTIF(nap_erc,$E68),"NA", IF(COUNTIF(var_erc,$E68),"V","")))</f>
        <v/>
      </c>
      <c r="AL68" s="14"/>
      <c r="AM68" s="14" t="str">
        <f aca="false">IF(COUNTIF(nap_rel_erc,$E68),"NA", IF(COUNTIF(var_rel_erc,$E68),"V",""))</f>
        <v/>
      </c>
      <c r="AN68" s="13" t="str">
        <f aca="false">IF(AND(AK68&lt;&gt;"",AL68="x"),"lit-kegg", IF(AND(AM68&lt;&gt;"",AL68="x"),"rel-kegg", IF(AK68&lt;&gt;"","lit", IF(AM68&lt;&gt;"","rel", IF(AL68="x","kegg","--")))))</f>
        <v>--</v>
      </c>
      <c r="AO68" s="15"/>
      <c r="AP68" s="12" t="str">
        <f aca="false">IF(COUNTIF(npass_erd,$E68),"NP", IF(COUNTIF(nap_erd,$E68),"NA", IF(COUNTIF(var_erd,$E68),"V","")))</f>
        <v/>
      </c>
      <c r="AQ68" s="14" t="str">
        <f aca="false">IF(COUNTIF(out_erd,E68),"X","")</f>
        <v>X</v>
      </c>
      <c r="AR68" s="14" t="str">
        <f aca="false">IF(COUNTIF(map_rel_erd,$E68),"M", IF(COUNTIF(nap_rel_erd,$E68),"NA", IF(COUNTIF(var_rel_erd,$E68),"V","")))</f>
        <v/>
      </c>
      <c r="AS68" s="13" t="str">
        <f aca="false">IF(AND(AP68&lt;&gt;"",AQ68="x"),"lit-kegg", IF(AND(AR68&lt;&gt;"",AQ68="x"),"rel-kegg", IF(AP68&lt;&gt;"","lit", IF(AR68&lt;&gt;"","rel", IF(AQ68="x","kegg","--")))))</f>
        <v>kegg</v>
      </c>
      <c r="AT68" s="15"/>
      <c r="AU68" s="12" t="str">
        <f aca="false">IF(COUNTIF(knap_gc,$E68),"K", IF(COUNTIF(npass_gc,$E68),"NP", IF(COUNTIF(imppat_gc,$E68),"I", IF(COUNTIF(duke_gc,$E68),"D", IF(COUNTIF(nap_gc,$E68),"NA", IF(COUNTIF(var_gc,$E68),"V",""))))) )</f>
        <v/>
      </c>
      <c r="AV68" s="14" t="str">
        <f aca="false">IF(COUNTIF(out_gc,E68),"X","")</f>
        <v>X</v>
      </c>
      <c r="AW68" s="14" t="str">
        <f aca="false">IF(COUNTIF(knap_rel_gc,$E68),"K", IF(COUNTIF(nap_rel_gc,$E68),"NA", IF(COUNTIF(var_rel_gc,$E68),"V","")))</f>
        <v/>
      </c>
      <c r="AX68" s="13" t="str">
        <f aca="false">IF(AND(AU68&lt;&gt;"",AV68="x"),"lit-kegg", IF(AND(AW68&lt;&gt;"",AV68="x"),"rel-kegg", IF(AU68&lt;&gt;"","lit", IF(AW68&lt;&gt;"","rel", IF(AV68="x","kegg","--")))))</f>
        <v>kegg</v>
      </c>
      <c r="AY68" s="15"/>
      <c r="AZ68" s="12" t="str">
        <f aca="false">IF(COUNTIF(knap_gen,$E68),"K", IF(COUNTIF(npass_gen,$E68),"NP", IF(COUNTIF(imppat_gen,$E68),"I", IF(COUNTIF(duke_gen,$E68),"D", IF(COUNTIF(nap_gen,$E68),"NA", IF(COUNTIF(var_gen,$E68),"V",""))))))</f>
        <v/>
      </c>
      <c r="BA68" s="14" t="str">
        <f aca="false">IF(COUNTIF(out_gen,E68),"X","")</f>
        <v/>
      </c>
      <c r="BB68" s="14" t="str">
        <f aca="false">IF(COUNTIF(knap_rel_gen,$E68),"K", IF(COUNTIF(imppat_rel_gen,$E68),"I", IF(COUNTIF(duke_rel_gen,$E68),"D", IF(COUNTIF(nap_rel_gen,$E68),"NA", IF(COUNTIF(var_rel_gen,$E68),"V","")))))</f>
        <v/>
      </c>
      <c r="BC68" s="13" t="str">
        <f aca="false">IF(AND(AZ68&lt;&gt;"",BA68="x"),"lit-kegg", IF(AND(BB68&lt;&gt;"",BA68="x"),"rel-kegg", IF(AZ68&lt;&gt;"","lit", IF(BB68&lt;&gt;"","rel", IF(BA68="x","kegg","--")))))</f>
        <v>--</v>
      </c>
      <c r="BD68" s="15"/>
      <c r="BE68" s="12" t="str">
        <f aca="false">IF(COUNTIF(knap_hcc,$E68),"K", IF(COUNTIF(npass_hcc,$E68),"NP", IF(COUNTIF(duke_hcc,$E68),"D", IF(COUNTIF(var_hcc,$E68),"V", ""))))</f>
        <v/>
      </c>
      <c r="BF68" s="14" t="str">
        <f aca="false">IF(COUNTIF(hcc_out,E68),"X","")</f>
        <v>X</v>
      </c>
      <c r="BG68" s="14" t="str">
        <f aca="false">IF(COUNTIF(var_rel_hcc,$E68),"V","")</f>
        <v/>
      </c>
      <c r="BH68" s="13" t="str">
        <f aca="false">IF(AND(BE68&lt;&gt;"",BF68="x"),"lit-kegg", IF(AND(BG68&lt;&gt;"",BF68="x"),"rel-kegg", IF(BE68&lt;&gt;"","lit", IF(BG68&lt;&gt;"","rel", IF(BF68="x","kegg","--")))))</f>
        <v>kegg</v>
      </c>
      <c r="BI68" s="15"/>
      <c r="BJ68" s="12" t="str">
        <f aca="false">IF(COUNTIF(usda_kmp,$E68),"U", IF(COUNTIF(knap_kmp,$E68),"K", IF(COUNTIF(npass_kmp,$E68),"NP", IF(COUNTIF(map_kmp,$E68),"M", IF(COUNTIF(imppat_kmp,$E68),"I", IF(COUNTIF(duke_kmp,$E68),"D", IF(COUNTIF(nap_kmp,$E68),"NA", IF(COUNTIF(var_kmp,$E68),"V",""))))))))</f>
        <v>D</v>
      </c>
      <c r="BK68" s="14" t="str">
        <f aca="false">IF(COUNTIF(out_kmp,E68),"X","")</f>
        <v>X</v>
      </c>
      <c r="BL68" s="12" t="str">
        <f aca="false">IF(COUNTIF(knap_rel_kmp,$E68),"K", IF(COUNTIF(npass_rel_kmp,$E68),"NP", IF(COUNTIF(imppat_rel_kmp,$E68),"I", IF(COUNTIF(duke_kmp,$E68),"D", IF(COUNTIF(nap_rel_kmp,$E68),"NA", IF(COUNTIF(var_rel_kmp,$E68),"V",""))))))</f>
        <v>D</v>
      </c>
      <c r="BM68" s="13" t="str">
        <f aca="false">IF(AND(BJ68&lt;&gt;"",BK68="x"),"lit-kegg", IF(AND(BL68&lt;&gt;"",BK68="x"),"rel-kegg", IF(BJ68&lt;&gt;"","lit", IF(BL68&lt;&gt;"","rel", IF(BK68="x","kegg","--")))))</f>
        <v>lit-kegg</v>
      </c>
      <c r="BN68" s="15"/>
      <c r="BO68" s="12" t="str">
        <f aca="false">IF(COUNTIF(usda_lu2,$E68),"U", IF(COUNTIF(knap_lu2,$E68),"K", IF(COUNTIF(npass_lu2,$E68),"NP", IF(COUNTIF(map_lu2,$E68),"M", IF(COUNTIF(imppat_lu2,$E68),"I", IF(COUNTIF(duke_lu2,$E68),"D", IF(COUNTIF(nap_lu2,$E68),"NA", IF(COUNTIF(var_lu2,$E68),"V",""))))))))</f>
        <v/>
      </c>
      <c r="BP68" s="14" t="str">
        <f aca="false">IF(COUNTIF(out_lu2,E68),"X","")</f>
        <v/>
      </c>
      <c r="BQ68" s="12" t="str">
        <f aca="false">IF(COUNTIF(knap_rel_lu2,$E68),"K", IF(COUNTIF(npass_rel_lu2,$E68),"NP", IF(COUNTIF(imppat_lu2,$E68),"I", IF(COUNTIF(impaat_rel_lu2,$E68),"I", IF(COUNTIF(duke_rel_lu2,$E68),"D", IF(COUNTIF(nap_rel_lu2,$E68),"NA", IF(COUNTIF(var_rel_lu2,$E68),"V",""))))) ))</f>
        <v/>
      </c>
      <c r="BR68" s="13" t="str">
        <f aca="false">IF(AND(BO68&lt;&gt;"",BP68="x"),"lit-kegg", IF(AND(BQ68&lt;&gt;"",BP68="x"),"rel-kegg", IF(BO68&lt;&gt;"","lit", IF(BQ68&lt;&gt;"","rel", IF(BP68="x","kegg","--")))))</f>
        <v>--</v>
      </c>
      <c r="BS68" s="15"/>
      <c r="BT68" s="12" t="str">
        <f aca="false">IF(COUNTIF(usda_myc,$E68),"U", IF(COUNTIF(knap_myc,$E68),"K", IF(COUNTIF(npass_myc,$E68),"NP", IF(COUNTIF(map_myc,$E68),"M", IF(COUNTIF(imppat_myc,$E68),"I", IF(COUNTIF(nap_myc,$E68),"NA", IF(COUNTIF(duke_myc,$E68),"D", IF(COUNTIF(var_myc,$E68),"V",""))))))))</f>
        <v/>
      </c>
      <c r="BU68" s="14" t="str">
        <f aca="false">IF(COUNTIF(out_myc,E68),"X","")</f>
        <v>X</v>
      </c>
      <c r="BV68" s="12" t="str">
        <f aca="false">IF(COUNTIF(npass_rel_myc,$E68),"NP", IF(COUNTIF(imppat_rel_myc,$E68),"I", IF(COUNTIF(nap_rel_myc,$E68),"NA", IF(COUNTIF(var_rel_myc,$E68),"V",""))))</f>
        <v/>
      </c>
      <c r="BW68" s="13" t="str">
        <f aca="false">IF(AND(BT68&lt;&gt;"",BU68="x"),"lit-kegg", IF(AND(BV68&lt;&gt;"",BU68="x"),"rel-kegg", IF(BT68&lt;&gt;"","lit", IF(BV68&lt;&gt;"","rel", IF(BU68="x","kegg","--")))))</f>
        <v>kegg</v>
      </c>
      <c r="BX68" s="15"/>
      <c r="BY68" s="12" t="str">
        <f aca="false">IF(COUNTIF(usda_nar,$E68),"U", IF(COUNTIF(knap_nar,$E68),"K", IF(COUNTIF(npass_nar,$E68),"NP", IF(COUNTIF(imppat_nar,$E68),"I", IF(COUNTIF(duke_nar,$E68),"D", IF(COUNTIF(nap_nar,$E68),"NA", IF(COUNTIF(var_nar,$E68),"V", "")))))))</f>
        <v/>
      </c>
      <c r="BZ68" s="14" t="str">
        <f aca="false">IF(COUNTIF(out_nar,E68),"X","")</f>
        <v>X</v>
      </c>
      <c r="CA68" s="16" t="str">
        <f aca="false">IF(COUNTIF(knap_rel_nar,$E68),"K", IF(COUNTIF(npass_rel_nar,$E68),"NP", IF(COUNTIF(imppat_rel_nar,$E68),"I", IF(COUNTIF(duke_rel_nar,$E68),"D", IF(COUNTIF(nap_rel_nar,$E68),"NA", IF(COUNTIF(var_rel_nar,$E68),"V",""))))))</f>
        <v/>
      </c>
      <c r="CB68" s="13" t="str">
        <f aca="false">IF(AND(BY68&lt;&gt;"",BZ68="x"),"lit-kegg", IF(AND(CA68&lt;&gt;"",BZ68="x"),"rel-kegg", IF(BY68&lt;&gt;"","lit", IF(CA68&lt;&gt;"","rel", IF(BZ68="x","kegg","--")))))</f>
        <v>kegg</v>
      </c>
      <c r="CC68" s="15"/>
      <c r="CD68" s="17" t="str">
        <f aca="false">IF(COUNTIF(usda_que,$E68),"U", IF(COUNTIF(knap_que,$E68),"K", IF(COUNTIF(npass_que,$E68),"NP", IF(COUNTIF(map_que,$E68),"M", IF(COUNTIF(imppat_que,$E68),"I", IF(COUNTIF(duke_que,$E68),"D", IF(COUNTIF(nap_que,$E68),"NA", IF(COUNTIF(var_que,$E68),"V",""))))) )))</f>
        <v>D</v>
      </c>
      <c r="CE68" s="14" t="str">
        <f aca="false">IF(COUNTIF(out_que,E68),"X","")</f>
        <v>X</v>
      </c>
      <c r="CF68" s="12" t="str">
        <f aca="false">IF(COUNTIF(knap_rel_que,$E68),"K", IF(COUNTIF(npass_rel_que,$E68),"NP", IF(COUNTIF(imppat_rel_que,$E68),"I", IF(COUNTIF(duke_rel_que,$E68),"D", IF(COUNTIF(nap_rel_que,$E68),"NP", IF(COUNTIF(var_rel_que,$E68),"V",""))))) )</f>
        <v>K</v>
      </c>
      <c r="CG68" s="13" t="str">
        <f aca="false">IF(AND(CD68&lt;&gt;"",CE68="x"),"lit-kegg", IF(AND(CF68&lt;&gt;"",CE68="x"),"rel-kegg", IF(CD68&lt;&gt;"","lit", IF(CF68&lt;&gt;"","rel", IF(CE68="x","kegg","--")))))</f>
        <v>lit-kegg</v>
      </c>
      <c r="CH68" s="15"/>
      <c r="CI68" s="18" t="s">
        <v>92</v>
      </c>
      <c r="CJ68" s="10"/>
      <c r="CK68" s="10"/>
      <c r="CL68" s="10"/>
      <c r="CM68" s="10"/>
      <c r="CN68" s="10"/>
      <c r="CO68" s="10"/>
    </row>
    <row r="69" customFormat="false" ht="15.75" hidden="false" customHeight="true" outlineLevel="0" collapsed="false">
      <c r="A69" s="9" t="n">
        <v>75</v>
      </c>
      <c r="B69" s="10" t="s">
        <v>83</v>
      </c>
      <c r="C69" s="10" t="s">
        <v>121</v>
      </c>
      <c r="D69" s="10" t="s">
        <v>248</v>
      </c>
      <c r="E69" s="11" t="s">
        <v>249</v>
      </c>
      <c r="F69" s="12" t="str">
        <f aca="false">IF(COUNTIF(usda_agi,$E69),"U", IF(COUNTIF(knap_agi,$E69),"K", IF(COUNTIF(npass_agi,$E69),"NP", IF(COUNTIF(map_agi,$E69),"M", IF(COUNTIF(imppat_agi,$E69),"I", IF(COUNTIF(duke_agi,$E69),"D", IF(COUNTIF(nap_agi,$E69),"NA", IF(COUNTIF(var_agi,$E69),"V", ""))))))) )</f>
        <v/>
      </c>
      <c r="G69" s="12" t="str">
        <f aca="false">IF(COUNTIF(out_agi,E69),"X","")</f>
        <v/>
      </c>
      <c r="H69" s="12" t="str">
        <f aca="false">IF(COUNTIF(knap_rel_agi,$E69),"K", IF(COUNTIF(duke_rel_agi,$E69),"D", IF(COUNTIF(nap_rel_agi,$E69),"NA", IF(COUNTIF(var_rel_agi,$E69),"V",""))))</f>
        <v/>
      </c>
      <c r="I69" s="13" t="str">
        <f aca="false">IF(AND(F69&lt;&gt;"",G69="x"),"lit-kegg", IF(AND(H69&lt;&gt;"",G69="x"),"rel-kegg", IF(F69&lt;&gt;"","lit", IF(H69&lt;&gt;"","rel", IF(G69="x","kegg","--")))))</f>
        <v>--</v>
      </c>
      <c r="J69" s="12" t="str">
        <f aca="false">IF(COUNTIF(npass_bun,$E69),"NP", IF(COUNTIF(nap_bun,$E69),"NA", IF(COUNTIF(var_bun,$E69),"V","")))</f>
        <v/>
      </c>
      <c r="K69" s="14" t="str">
        <f aca="false">IF(COUNTIF(out_bun,E69),"X","")</f>
        <v>X</v>
      </c>
      <c r="L69" s="12" t="str">
        <f aca="false">IF(COUNTIF(nap_rel_bun,$E69),"NA", IF(COUNTIF(var_rel_bun,$E69),"V",""))</f>
        <v/>
      </c>
      <c r="M69" s="13" t="str">
        <f aca="false">IF(AND(J69&lt;&gt;"",K69="x"),"lit-kegg", IF(AND(L69&lt;&gt;"",K69="x"),"rel-kegg", IF(J69&lt;&gt;"","lit", IF(L69&lt;&gt;"","rel", IF(K69="x","kegg","--")))))</f>
        <v>kegg</v>
      </c>
      <c r="N69" s="12" t="str">
        <f aca="false">IF(COUNTIF(usda_kxn,$E69),"U", IF(COUNTIF(knap_kxn,$E69),"K", IF(COUNTIF(npass_kxn,$E69),"NP", IF(COUNTIF(map_kxn,$E69),"M", IF(COUNTIF(duke_kxn,$E69),"D", IF(COUNTIF(nap_kxn,$E69),"NA", IF(COUNTIF(var_kxn,$E69),"V","")))))))</f>
        <v/>
      </c>
      <c r="O69" s="14" t="str">
        <f aca="false">IF(COUNTIF(out_kxn,E69),"X","")</f>
        <v>X</v>
      </c>
      <c r="P69" s="12" t="str">
        <f aca="false">IF(COUNTIF(knap_rel_kxn,$E69),"K", IF(COUNTIF(npass_rel_kxn,$E69),"NP", IF(COUNTIF(duke_rel_kxn,$E69),"D", IF(COUNTIF(nap_rel_kxn,$E69),"NA", IF(COUNTIF(var_rel_kxn,$E69),"V","")))))</f>
        <v/>
      </c>
      <c r="Q69" s="13" t="str">
        <f aca="false">IF(AND(N69&lt;&gt;"",O69="x"),"lit-kegg", IF(AND(P69&lt;&gt;"",O69="x"),"rel-kegg", IF(N69&lt;&gt;"","lit", IF(P69&lt;&gt;"","rel", IF(O69="x","kegg","--")))))</f>
        <v>kegg</v>
      </c>
      <c r="R69" s="12" t="str">
        <f aca="false">IF(COUNTIF(usda_hwb,$E69),"U", IF(COUNTIF(knap_hwb,$E69),"K", IF(COUNTIF(npass_hwb,$E69),"NP", IF(COUNTIF(map_hwb,$E69),"M", IF(COUNTIF(imppat_hwb,$E69),"I", IF(COUNTIF(duke_hwb,$E69),"D", IF(COUNTIF(nap_hwb,$E69),"NA", IF(COUNTIF(var_hwb,$E69),"V",""))))) )))</f>
        <v/>
      </c>
      <c r="S69" s="14" t="str">
        <f aca="false">IF(COUNTIF(out_hwb,E69),"X","")</f>
        <v>X</v>
      </c>
      <c r="T69" s="14" t="str">
        <f aca="false">IF(COUNTIF(knap_rel_hwb,$E69),"K", IF(COUNTIF(npass_rel_hwb,$E69),"NP", IF(COUNTIF(map_rel_hwb,$E69),"M", IF(COUNTIF(imppat_rel_hwb,$E69),"I", IF(COUNTIF(duke_rel_hwb,$E69),"D", IF(COUNTIF(nap_rel_hwb,$E69),"NA", IF(COUNTIF(var_rel_hwb,$E69),"V",""))))) ))</f>
        <v/>
      </c>
      <c r="U69" s="13" t="str">
        <f aca="false">IF(AND(R69&lt;&gt;"",S69="x"),"lit-kegg", IF(AND(T69&lt;&gt;"",S69="x"),"rel-kegg", IF(R69&lt;&gt;"","lit", IF(T69&lt;&gt;"","rel", IF(S69="x","kegg","--")))))</f>
        <v>kegg</v>
      </c>
      <c r="V69" s="12" t="str">
        <f aca="false">IF(COUNTIF(usda_ec,$E69),"U", IF(COUNTIF(knap_ec,$E69),"K", IF(COUNTIF(npass_ec,$E69),"NP", IF(COUNTIF(map_ec,$E69),"M", IF(COUNTIF(imppat_ec,$E69),"I", IF(COUNTIF(duke_ec,$E69),"D", IF(COUNTIF(nap_ec,$E69),"NA", IF(COUNTIF(var_ec,$E69),"V",""))))))))</f>
        <v/>
      </c>
      <c r="W69" s="14" t="str">
        <f aca="false">IF(COUNTIF(out_ec,E69),"X","")</f>
        <v>X</v>
      </c>
      <c r="X69" s="14" t="str">
        <f aca="false">IF(COUNTIF(usda_rel_ec,$E69),"U", IF(COUNTIF(knap_rel_ec,$E69),"K", IF(COUNTIF(npass_rel_ec,$E69),"NP", IF(COUNTIF(map_rel_ec,$E69),"M", IF(COUNTIF(imppat_rel_ec,$E69),"I", IF(COUNTIF(nap_rel_ec,$E69),"NA", IF(COUNTIF(var_rel_ec,$E69),"V","")))))))</f>
        <v/>
      </c>
      <c r="Y69" s="13" t="str">
        <f aca="false">IF(AND(V69&lt;&gt;"",W69="x"),"lit-kegg", IF(AND(X69&lt;&gt;"",W69="x"),"rel-kegg", IF(V69&lt;&gt;"","lit", IF(X69&lt;&gt;"","rel", IF(W69="x","kegg","--")))))</f>
        <v>kegg</v>
      </c>
      <c r="Z69" s="12" t="str">
        <f aca="false">IF(COUNTIF(usda_ecg,$E69),"U", IF(COUNTIF(npass_ecg,$E69),"NP", IF(COUNTIF(map_ecg,$E69),"M", IF(COUNTIF(imppat_ecg,$E69),"I", IF(COUNTIF(duke_ecg,$E69),"D", IF(COUNTIF(var_ecg,$E69),"V",""))))))</f>
        <v/>
      </c>
      <c r="AA69" s="12"/>
      <c r="AB69" s="15"/>
      <c r="AC69" s="12" t="str">
        <f aca="false">IF(COUNTIF(usda_egt,$E69),"U", IF(COUNTIF(map_egt,$E69),"M", IF(COUNTIF(duke_egt,$E69),"D", IF(COUNTIF(nap_egt,$E69),"NA", IF(COUNTIF(var_egt,$E69),"V","")))))</f>
        <v/>
      </c>
      <c r="AD69" s="14" t="str">
        <f aca="false">IF(COUNTIF(out_egt,E69),"X","")</f>
        <v>X</v>
      </c>
      <c r="AE69" s="14" t="str">
        <f aca="false">IF(COUNTIF(usda_rel_egt,$E69),"U", IF(COUNTIF(knap_rel_egt,$E69),"K", IF(COUNTIF(npass_rel_egt,$E69),"NP", IF(COUNTIF(map_rel_egt,$E69),"M", IF(COUNTIF(var_rel_egt,$E69),"V","")))) )</f>
        <v/>
      </c>
      <c r="AF69" s="13" t="str">
        <f aca="false">IF(AND(AC69&lt;&gt;"",AD69="x"),"lit-kegg", IF(AND(AE69&lt;&gt;"",AD69="x"),"rel-kegg", IF(AC69&lt;&gt;"","lit", IF(AE69&lt;&gt;"","rel", IF(AD69="x","kegg","--")))))</f>
        <v>kegg</v>
      </c>
      <c r="AG69" s="15"/>
      <c r="AH69" s="12" t="str">
        <f aca="false">IF(COUNTIF(usda_egcg,$E69),"U", IF(COUNTIF(knap_egcg,$E69),"K", IF(COUNTIF(npass_egcg,$E69),"NP", IF(COUNTIF(map_egcg,$E69),"M", IF(COUNTIF(var_ecg,$E69),"V","")))))</f>
        <v/>
      </c>
      <c r="AI69" s="12"/>
      <c r="AJ69" s="15"/>
      <c r="AK69" s="12" t="str">
        <f aca="false">IF(COUNTIF(npass_erc,$E69),"NP", IF(COUNTIF(nap_erc,$E69),"NA", IF(COUNTIF(var_erc,$E69),"V","")))</f>
        <v/>
      </c>
      <c r="AL69" s="14"/>
      <c r="AM69" s="14" t="str">
        <f aca="false">IF(COUNTIF(nap_rel_erc,$E69),"NA", IF(COUNTIF(var_rel_erc,$E69),"V",""))</f>
        <v/>
      </c>
      <c r="AN69" s="13" t="str">
        <f aca="false">IF(AND(AK69&lt;&gt;"",AL69="x"),"lit-kegg", IF(AND(AM69&lt;&gt;"",AL69="x"),"rel-kegg", IF(AK69&lt;&gt;"","lit", IF(AM69&lt;&gt;"","rel", IF(AL69="x","kegg","--")))))</f>
        <v>--</v>
      </c>
      <c r="AO69" s="15"/>
      <c r="AP69" s="12" t="str">
        <f aca="false">IF(COUNTIF(npass_erd,$E69),"NP", IF(COUNTIF(nap_erd,$E69),"NA", IF(COUNTIF(var_erd,$E69),"V","")))</f>
        <v/>
      </c>
      <c r="AQ69" s="14" t="str">
        <f aca="false">IF(COUNTIF(out_erd,E69),"X","")</f>
        <v>X</v>
      </c>
      <c r="AR69" s="14" t="str">
        <f aca="false">IF(COUNTIF(map_rel_erd,$E69),"M", IF(COUNTIF(nap_rel_erd,$E69),"NA", IF(COUNTIF(var_rel_erd,$E69),"V","")))</f>
        <v/>
      </c>
      <c r="AS69" s="13" t="str">
        <f aca="false">IF(AND(AP69&lt;&gt;"",AQ69="x"),"lit-kegg", IF(AND(AR69&lt;&gt;"",AQ69="x"),"rel-kegg", IF(AP69&lt;&gt;"","lit", IF(AR69&lt;&gt;"","rel", IF(AQ69="x","kegg","--")))))</f>
        <v>kegg</v>
      </c>
      <c r="AT69" s="15"/>
      <c r="AU69" s="12" t="str">
        <f aca="false">IF(COUNTIF(knap_gc,$E69),"K", IF(COUNTIF(npass_gc,$E69),"NP", IF(COUNTIF(imppat_gc,$E69),"I", IF(COUNTIF(duke_gc,$E69),"D", IF(COUNTIF(nap_gc,$E69),"NA", IF(COUNTIF(var_gc,$E69),"V",""))))) )</f>
        <v/>
      </c>
      <c r="AV69" s="14" t="str">
        <f aca="false">IF(COUNTIF(out_gc,E69),"X","")</f>
        <v>X</v>
      </c>
      <c r="AW69" s="14" t="str">
        <f aca="false">IF(COUNTIF(knap_rel_gc,$E69),"K", IF(COUNTIF(nap_rel_gc,$E69),"NA", IF(COUNTIF(var_rel_gc,$E69),"V","")))</f>
        <v/>
      </c>
      <c r="AX69" s="13" t="str">
        <f aca="false">IF(AND(AU69&lt;&gt;"",AV69="x"),"lit-kegg", IF(AND(AW69&lt;&gt;"",AV69="x"),"rel-kegg", IF(AU69&lt;&gt;"","lit", IF(AW69&lt;&gt;"","rel", IF(AV69="x","kegg","--")))))</f>
        <v>kegg</v>
      </c>
      <c r="AY69" s="15"/>
      <c r="AZ69" s="12" t="str">
        <f aca="false">IF(COUNTIF(knap_gen,$E69),"K", IF(COUNTIF(npass_gen,$E69),"NP", IF(COUNTIF(imppat_gen,$E69),"I", IF(COUNTIF(duke_gen,$E69),"D", IF(COUNTIF(nap_gen,$E69),"NA", IF(COUNTIF(var_gen,$E69),"V",""))))))</f>
        <v/>
      </c>
      <c r="BA69" s="14" t="str">
        <f aca="false">IF(COUNTIF(out_gen,E69),"X","")</f>
        <v/>
      </c>
      <c r="BB69" s="14" t="str">
        <f aca="false">IF(COUNTIF(knap_rel_gen,$E69),"K", IF(COUNTIF(imppat_rel_gen,$E69),"I", IF(COUNTIF(duke_rel_gen,$E69),"D", IF(COUNTIF(nap_rel_gen,$E69),"NA", IF(COUNTIF(var_rel_gen,$E69),"V","")))))</f>
        <v/>
      </c>
      <c r="BC69" s="13" t="str">
        <f aca="false">IF(AND(AZ69&lt;&gt;"",BA69="x"),"lit-kegg", IF(AND(BB69&lt;&gt;"",BA69="x"),"rel-kegg", IF(AZ69&lt;&gt;"","lit", IF(BB69&lt;&gt;"","rel", IF(BA69="x","kegg","--")))))</f>
        <v>--</v>
      </c>
      <c r="BD69" s="15"/>
      <c r="BE69" s="12" t="str">
        <f aca="false">IF(COUNTIF(knap_hcc,$E69),"K", IF(COUNTIF(npass_hcc,$E69),"NP", IF(COUNTIF(duke_hcc,$E69),"D", IF(COUNTIF(var_hcc,$E69),"V", ""))))</f>
        <v/>
      </c>
      <c r="BF69" s="14" t="str">
        <f aca="false">IF(COUNTIF(hcc_out,E69),"X","")</f>
        <v>X</v>
      </c>
      <c r="BG69" s="14" t="str">
        <f aca="false">IF(COUNTIF(var_rel_hcc,$E69),"V","")</f>
        <v/>
      </c>
      <c r="BH69" s="13" t="str">
        <f aca="false">IF(AND(BE69&lt;&gt;"",BF69="x"),"lit-kegg", IF(AND(BG69&lt;&gt;"",BF69="x"),"rel-kegg", IF(BE69&lt;&gt;"","lit", IF(BG69&lt;&gt;"","rel", IF(BF69="x","kegg","--")))))</f>
        <v>kegg</v>
      </c>
      <c r="BI69" s="15"/>
      <c r="BJ69" s="12" t="str">
        <f aca="false">IF(COUNTIF(usda_kmp,$E69),"U", IF(COUNTIF(knap_kmp,$E69),"K", IF(COUNTIF(npass_kmp,$E69),"NP", IF(COUNTIF(map_kmp,$E69),"M", IF(COUNTIF(imppat_kmp,$E69),"I", IF(COUNTIF(duke_kmp,$E69),"D", IF(COUNTIF(nap_kmp,$E69),"NA", IF(COUNTIF(var_kmp,$E69),"V",""))))))))</f>
        <v/>
      </c>
      <c r="BK69" s="14" t="str">
        <f aca="false">IF(COUNTIF(out_kmp,E69),"X","")</f>
        <v>X</v>
      </c>
      <c r="BL69" s="12" t="str">
        <f aca="false">IF(COUNTIF(knap_rel_kmp,$E69),"K", IF(COUNTIF(npass_rel_kmp,$E69),"NP", IF(COUNTIF(imppat_rel_kmp,$E69),"I", IF(COUNTIF(duke_kmp,$E69),"D", IF(COUNTIF(nap_rel_kmp,$E69),"NA", IF(COUNTIF(var_rel_kmp,$E69),"V",""))))))</f>
        <v/>
      </c>
      <c r="BM69" s="13" t="str">
        <f aca="false">IF(AND(BJ69&lt;&gt;"",BK69="x"),"lit-kegg", IF(AND(BL69&lt;&gt;"",BK69="x"),"rel-kegg", IF(BJ69&lt;&gt;"","lit", IF(BL69&lt;&gt;"","rel", IF(BK69="x","kegg","--")))))</f>
        <v>kegg</v>
      </c>
      <c r="BN69" s="15"/>
      <c r="BO69" s="12" t="str">
        <f aca="false">IF(COUNTIF(usda_lu2,$E69),"U", IF(COUNTIF(knap_lu2,$E69),"K", IF(COUNTIF(npass_lu2,$E69),"NP", IF(COUNTIF(map_lu2,$E69),"M", IF(COUNTIF(imppat_lu2,$E69),"I", IF(COUNTIF(duke_lu2,$E69),"D", IF(COUNTIF(nap_lu2,$E69),"NA", IF(COUNTIF(var_lu2,$E69),"V",""))))))))</f>
        <v/>
      </c>
      <c r="BP69" s="14" t="str">
        <f aca="false">IF(COUNTIF(out_lu2,E69),"X","")</f>
        <v/>
      </c>
      <c r="BQ69" s="12" t="str">
        <f aca="false">IF(COUNTIF(knap_rel_lu2,$E69),"K", IF(COUNTIF(npass_rel_lu2,$E69),"NP", IF(COUNTIF(imppat_lu2,$E69),"I", IF(COUNTIF(impaat_rel_lu2,$E69),"I", IF(COUNTIF(duke_rel_lu2,$E69),"D", IF(COUNTIF(nap_rel_lu2,$E69),"NA", IF(COUNTIF(var_rel_lu2,$E69),"V",""))))) ))</f>
        <v/>
      </c>
      <c r="BR69" s="13" t="str">
        <f aca="false">IF(AND(BO69&lt;&gt;"",BP69="x"),"lit-kegg", IF(AND(BQ69&lt;&gt;"",BP69="x"),"rel-kegg", IF(BO69&lt;&gt;"","lit", IF(BQ69&lt;&gt;"","rel", IF(BP69="x","kegg","--")))))</f>
        <v>--</v>
      </c>
      <c r="BS69" s="15"/>
      <c r="BT69" s="12" t="str">
        <f aca="false">IF(COUNTIF(usda_myc,$E69),"U", IF(COUNTIF(knap_myc,$E69),"K", IF(COUNTIF(npass_myc,$E69),"NP", IF(COUNTIF(map_myc,$E69),"M", IF(COUNTIF(imppat_myc,$E69),"I", IF(COUNTIF(nap_myc,$E69),"NA", IF(COUNTIF(duke_myc,$E69),"D", IF(COUNTIF(var_myc,$E69),"V",""))))))))</f>
        <v/>
      </c>
      <c r="BU69" s="14" t="str">
        <f aca="false">IF(COUNTIF(out_myc,E69),"X","")</f>
        <v>X</v>
      </c>
      <c r="BV69" s="12" t="str">
        <f aca="false">IF(COUNTIF(npass_rel_myc,$E69),"NP", IF(COUNTIF(imppat_rel_myc,$E69),"I", IF(COUNTIF(nap_rel_myc,$E69),"NA", IF(COUNTIF(var_rel_myc,$E69),"V",""))))</f>
        <v/>
      </c>
      <c r="BW69" s="13" t="str">
        <f aca="false">IF(AND(BT69&lt;&gt;"",BU69="x"),"lit-kegg", IF(AND(BV69&lt;&gt;"",BU69="x"),"rel-kegg", IF(BT69&lt;&gt;"","lit", IF(BV69&lt;&gt;"","rel", IF(BU69="x","kegg","--")))))</f>
        <v>kegg</v>
      </c>
      <c r="BX69" s="15"/>
      <c r="BY69" s="12" t="str">
        <f aca="false">IF(COUNTIF(usda_nar,$E69),"U", IF(COUNTIF(knap_nar,$E69),"K", IF(COUNTIF(npass_nar,$E69),"NP", IF(COUNTIF(imppat_nar,$E69),"I", IF(COUNTIF(duke_nar,$E69),"D", IF(COUNTIF(nap_nar,$E69),"NA", IF(COUNTIF(var_nar,$E69),"V", "")))))))</f>
        <v/>
      </c>
      <c r="BZ69" s="14" t="str">
        <f aca="false">IF(COUNTIF(out_nar,E69),"X","")</f>
        <v>X</v>
      </c>
      <c r="CA69" s="16" t="str">
        <f aca="false">IF(COUNTIF(knap_rel_nar,$E69),"K", IF(COUNTIF(npass_rel_nar,$E69),"NP", IF(COUNTIF(imppat_rel_nar,$E69),"I", IF(COUNTIF(duke_rel_nar,$E69),"D", IF(COUNTIF(nap_rel_nar,$E69),"NA", IF(COUNTIF(var_rel_nar,$E69),"V",""))))))</f>
        <v/>
      </c>
      <c r="CB69" s="13" t="str">
        <f aca="false">IF(AND(BY69&lt;&gt;"",BZ69="x"),"lit-kegg", IF(AND(CA69&lt;&gt;"",BZ69="x"),"rel-kegg", IF(BY69&lt;&gt;"","lit", IF(CA69&lt;&gt;"","rel", IF(BZ69="x","kegg","--")))))</f>
        <v>kegg</v>
      </c>
      <c r="CC69" s="15"/>
      <c r="CD69" s="17" t="str">
        <f aca="false">IF(COUNTIF(usda_que,$E69),"U", IF(COUNTIF(knap_que,$E69),"K", IF(COUNTIF(npass_que,$E69),"NP", IF(COUNTIF(map_que,$E69),"M", IF(COUNTIF(imppat_que,$E69),"I", IF(COUNTIF(duke_que,$E69),"D", IF(COUNTIF(nap_que,$E69),"NA", IF(COUNTIF(var_que,$E69),"V",""))))) )))</f>
        <v/>
      </c>
      <c r="CE69" s="14" t="str">
        <f aca="false">IF(COUNTIF(out_que,E69),"X","")</f>
        <v>X</v>
      </c>
      <c r="CF69" s="12" t="str">
        <f aca="false">IF(COUNTIF(knap_rel_que,$E69),"K", IF(COUNTIF(npass_rel_que,$E69),"NP", IF(COUNTIF(imppat_rel_que,$E69),"I", IF(COUNTIF(duke_rel_que,$E69),"D", IF(COUNTIF(nap_rel_que,$E69),"NP", IF(COUNTIF(var_rel_que,$E69),"V",""))))) )</f>
        <v/>
      </c>
      <c r="CG69" s="13" t="str">
        <f aca="false">IF(AND(CD69&lt;&gt;"",CE69="x"),"lit-kegg", IF(AND(CF69&lt;&gt;"",CE69="x"),"rel-kegg", IF(CD69&lt;&gt;"","lit", IF(CF69&lt;&gt;"","rel", IF(CE69="x","kegg","--")))))</f>
        <v>kegg</v>
      </c>
      <c r="CH69" s="15"/>
      <c r="CI69" s="18"/>
      <c r="CJ69" s="20" t="s">
        <v>92</v>
      </c>
      <c r="CK69" s="10"/>
      <c r="CL69" s="10"/>
      <c r="CM69" s="10"/>
      <c r="CN69" s="10"/>
      <c r="CO69" s="10"/>
    </row>
    <row r="70" customFormat="false" ht="15.75" hidden="false" customHeight="true" outlineLevel="0" collapsed="false">
      <c r="A70" s="9" t="n">
        <v>84</v>
      </c>
      <c r="B70" s="10" t="s">
        <v>83</v>
      </c>
      <c r="C70" s="10" t="s">
        <v>250</v>
      </c>
      <c r="D70" s="10" t="s">
        <v>251</v>
      </c>
      <c r="E70" s="11" t="s">
        <v>252</v>
      </c>
      <c r="F70" s="12" t="str">
        <f aca="false">IF(COUNTIF(usda_agi,$E70),"U", IF(COUNTIF(knap_agi,$E70),"K", IF(COUNTIF(npass_agi,$E70),"NP", IF(COUNTIF(map_agi,$E70),"M", IF(COUNTIF(imppat_agi,$E70),"I", IF(COUNTIF(duke_agi,$E70),"D", IF(COUNTIF(nap_agi,$E70),"NA", IF(COUNTIF(var_agi,$E70),"V", ""))))))) )</f>
        <v>I</v>
      </c>
      <c r="G70" s="12" t="str">
        <f aca="false">IF(COUNTIF(out_agi,E70),"X","")</f>
        <v/>
      </c>
      <c r="H70" s="12" t="str">
        <f aca="false">IF(COUNTIF(knap_rel_agi,$E70),"K", IF(COUNTIF(duke_rel_agi,$E70),"D", IF(COUNTIF(nap_rel_agi,$E70),"NA", IF(COUNTIF(var_rel_agi,$E70),"V",""))))</f>
        <v>NA</v>
      </c>
      <c r="I70" s="13" t="str">
        <f aca="false">IF(AND(F70&lt;&gt;"",G70="x"),"lit-kegg", IF(AND(H70&lt;&gt;"",G70="x"),"rel-kegg", IF(F70&lt;&gt;"","lit", IF(H70&lt;&gt;"","rel", IF(G70="x","kegg","--")))))</f>
        <v>lit</v>
      </c>
      <c r="J70" s="12" t="str">
        <f aca="false">IF(COUNTIF(npass_bun,$E70),"NP", IF(COUNTIF(nap_bun,$E70),"NA", IF(COUNTIF(var_bun,$E70),"V","")))</f>
        <v/>
      </c>
      <c r="K70" s="14" t="str">
        <f aca="false">IF(COUNTIF(out_bun,E70),"X","")</f>
        <v/>
      </c>
      <c r="L70" s="12" t="str">
        <f aca="false">IF(COUNTIF(nap_rel_bun,$E70),"NA", IF(COUNTIF(var_rel_bun,$E70),"V",""))</f>
        <v/>
      </c>
      <c r="M70" s="13" t="str">
        <f aca="false">IF(AND(J70&lt;&gt;"",K70="x"),"lit-kegg", IF(AND(L70&lt;&gt;"",K70="x"),"rel-kegg", IF(J70&lt;&gt;"","lit", IF(L70&lt;&gt;"","rel", IF(K70="x","kegg","--")))))</f>
        <v>--</v>
      </c>
      <c r="N70" s="12" t="str">
        <f aca="false">IF(COUNTIF(usda_kxn,$E70),"U", IF(COUNTIF(knap_kxn,$E70),"K", IF(COUNTIF(npass_kxn,$E70),"NP", IF(COUNTIF(map_kxn,$E70),"M", IF(COUNTIF(duke_kxn,$E70),"D", IF(COUNTIF(nap_kxn,$E70),"NA", IF(COUNTIF(var_kxn,$E70),"V","")))))))</f>
        <v>D</v>
      </c>
      <c r="O70" s="14" t="str">
        <f aca="false">IF(COUNTIF(out_kxn,E70),"X","")</f>
        <v/>
      </c>
      <c r="P70" s="12" t="str">
        <f aca="false">IF(COUNTIF(knap_rel_kxn,$E70),"K", IF(COUNTIF(npass_rel_kxn,$E70),"NP", IF(COUNTIF(duke_rel_kxn,$E70),"D", IF(COUNTIF(nap_rel_kxn,$E70),"NA", IF(COUNTIF(var_rel_kxn,$E70),"V","")))))</f>
        <v/>
      </c>
      <c r="Q70" s="13" t="str">
        <f aca="false">IF(AND(N70&lt;&gt;"",O70="x"),"lit-kegg", IF(AND(P70&lt;&gt;"",O70="x"),"rel-kegg", IF(N70&lt;&gt;"","lit", IF(P70&lt;&gt;"","rel", IF(O70="x","kegg","--")))))</f>
        <v>lit</v>
      </c>
      <c r="R70" s="12" t="str">
        <f aca="false">IF(COUNTIF(usda_hwb,$E70),"U", IF(COUNTIF(knap_hwb,$E70),"K", IF(COUNTIF(npass_hwb,$E70),"NP", IF(COUNTIF(map_hwb,$E70),"M", IF(COUNTIF(imppat_hwb,$E70),"I", IF(COUNTIF(duke_hwb,$E70),"D", IF(COUNTIF(nap_hwb,$E70),"NA", IF(COUNTIF(var_hwb,$E70),"V",""))))) )))</f>
        <v>NA</v>
      </c>
      <c r="S70" s="14" t="str">
        <f aca="false">IF(COUNTIF(out_hwb,E70),"X","")</f>
        <v/>
      </c>
      <c r="T70" s="14" t="str">
        <f aca="false">IF(COUNTIF(knap_rel_hwb,$E70),"K", IF(COUNTIF(npass_rel_hwb,$E70),"NP", IF(COUNTIF(map_rel_hwb,$E70),"M", IF(COUNTIF(imppat_rel_hwb,$E70),"I", IF(COUNTIF(duke_rel_hwb,$E70),"D", IF(COUNTIF(nap_rel_hwb,$E70),"NA", IF(COUNTIF(var_rel_hwb,$E70),"V",""))))) ))</f>
        <v>D</v>
      </c>
      <c r="U70" s="13" t="str">
        <f aca="false">IF(AND(R70&lt;&gt;"",S70="x"),"lit-kegg", IF(AND(T70&lt;&gt;"",S70="x"),"rel-kegg", IF(R70&lt;&gt;"","lit", IF(T70&lt;&gt;"","rel", IF(S70="x","kegg","--")))))</f>
        <v>lit</v>
      </c>
      <c r="V70" s="12" t="str">
        <f aca="false">IF(COUNTIF(usda_ec,$E70),"U", IF(COUNTIF(knap_ec,$E70),"K", IF(COUNTIF(npass_ec,$E70),"NP", IF(COUNTIF(map_ec,$E70),"M", IF(COUNTIF(imppat_ec,$E70),"I", IF(COUNTIF(duke_ec,$E70),"D", IF(COUNTIF(nap_ec,$E70),"NA", IF(COUNTIF(var_ec,$E70),"V",""))))))))</f>
        <v/>
      </c>
      <c r="W70" s="14" t="str">
        <f aca="false">IF(COUNTIF(out_ec,E70),"X","")</f>
        <v/>
      </c>
      <c r="X70" s="14" t="str">
        <f aca="false">IF(COUNTIF(usda_rel_ec,$E70),"U", IF(COUNTIF(knap_rel_ec,$E70),"K", IF(COUNTIF(npass_rel_ec,$E70),"NP", IF(COUNTIF(map_rel_ec,$E70),"M", IF(COUNTIF(imppat_rel_ec,$E70),"I", IF(COUNTIF(nap_rel_ec,$E70),"NA", IF(COUNTIF(var_rel_ec,$E70),"V","")))))))</f>
        <v/>
      </c>
      <c r="Y70" s="13" t="str">
        <f aca="false">IF(AND(V70&lt;&gt;"",W70="x"),"lit-kegg", IF(AND(X70&lt;&gt;"",W70="x"),"rel-kegg", IF(V70&lt;&gt;"","lit", IF(X70&lt;&gt;"","rel", IF(W70="x","kegg","--")))))</f>
        <v>--</v>
      </c>
      <c r="Z70" s="12" t="str">
        <f aca="false">IF(COUNTIF(usda_ecg,$E70),"U", IF(COUNTIF(npass_ecg,$E70),"NP", IF(COUNTIF(map_ecg,$E70),"M", IF(COUNTIF(imppat_ecg,$E70),"I", IF(COUNTIF(duke_ecg,$E70),"D", IF(COUNTIF(var_ecg,$E70),"V",""))))))</f>
        <v/>
      </c>
      <c r="AA70" s="12"/>
      <c r="AB70" s="15"/>
      <c r="AC70" s="12" t="str">
        <f aca="false">IF(COUNTIF(usda_egt,$E70),"U", IF(COUNTIF(map_egt,$E70),"M", IF(COUNTIF(duke_egt,$E70),"D", IF(COUNTIF(nap_egt,$E70),"NA", IF(COUNTIF(var_egt,$E70),"V","")))))</f>
        <v/>
      </c>
      <c r="AD70" s="14" t="str">
        <f aca="false">IF(COUNTIF(out_egt,E70),"X","")</f>
        <v/>
      </c>
      <c r="AE70" s="14" t="str">
        <f aca="false">IF(COUNTIF(usda_rel_egt,$E70),"U", IF(COUNTIF(knap_rel_egt,$E70),"K", IF(COUNTIF(npass_rel_egt,$E70),"NP", IF(COUNTIF(map_rel_egt,$E70),"M", IF(COUNTIF(var_rel_egt,$E70),"V","")))) )</f>
        <v/>
      </c>
      <c r="AF70" s="13" t="str">
        <f aca="false">IF(AND(AC70&lt;&gt;"",AD70="x"),"lit-kegg", IF(AND(AE70&lt;&gt;"",AD70="x"),"rel-kegg", IF(AC70&lt;&gt;"","lit", IF(AE70&lt;&gt;"","rel", IF(AD70="x","kegg","--")))))</f>
        <v>--</v>
      </c>
      <c r="AG70" s="15"/>
      <c r="AH70" s="12" t="str">
        <f aca="false">IF(COUNTIF(usda_egcg,$E70),"U", IF(COUNTIF(knap_egcg,$E70),"K", IF(COUNTIF(npass_egcg,$E70),"NP", IF(COUNTIF(map_egcg,$E70),"M", IF(COUNTIF(var_ecg,$E70),"V","")))))</f>
        <v/>
      </c>
      <c r="AI70" s="12"/>
      <c r="AJ70" s="15"/>
      <c r="AK70" s="12" t="str">
        <f aca="false">IF(COUNTIF(npass_erc,$E70),"NP", IF(COUNTIF(nap_erc,$E70),"NA", IF(COUNTIF(var_erc,$E70),"V","")))</f>
        <v/>
      </c>
      <c r="AL70" s="14"/>
      <c r="AM70" s="14" t="str">
        <f aca="false">IF(COUNTIF(nap_rel_erc,$E70),"NA", IF(COUNTIF(var_rel_erc,$E70),"V",""))</f>
        <v/>
      </c>
      <c r="AN70" s="13" t="str">
        <f aca="false">IF(AND(AK70&lt;&gt;"",AL70="x"),"lit-kegg", IF(AND(AM70&lt;&gt;"",AL70="x"),"rel-kegg", IF(AK70&lt;&gt;"","lit", IF(AM70&lt;&gt;"","rel", IF(AL70="x","kegg","--")))))</f>
        <v>--</v>
      </c>
      <c r="AO70" s="15"/>
      <c r="AP70" s="12" t="str">
        <f aca="false">IF(COUNTIF(npass_erd,$E70),"NP", IF(COUNTIF(nap_erd,$E70),"NA", IF(COUNTIF(var_erd,$E70),"V","")))</f>
        <v/>
      </c>
      <c r="AQ70" s="14" t="str">
        <f aca="false">IF(COUNTIF(out_erd,E70),"X","")</f>
        <v/>
      </c>
      <c r="AR70" s="14" t="str">
        <f aca="false">IF(COUNTIF(map_rel_erd,$E70),"M", IF(COUNTIF(nap_rel_erd,$E70),"NA", IF(COUNTIF(var_rel_erd,$E70),"V","")))</f>
        <v/>
      </c>
      <c r="AS70" s="13" t="str">
        <f aca="false">IF(AND(AP70&lt;&gt;"",AQ70="x"),"lit-kegg", IF(AND(AR70&lt;&gt;"",AQ70="x"),"rel-kegg", IF(AP70&lt;&gt;"","lit", IF(AR70&lt;&gt;"","rel", IF(AQ70="x","kegg","--")))))</f>
        <v>--</v>
      </c>
      <c r="AT70" s="15"/>
      <c r="AU70" s="12" t="str">
        <f aca="false">IF(COUNTIF(knap_gc,$E70),"K", IF(COUNTIF(npass_gc,$E70),"NP", IF(COUNTIF(imppat_gc,$E70),"I", IF(COUNTIF(duke_gc,$E70),"D", IF(COUNTIF(nap_gc,$E70),"NA", IF(COUNTIF(var_gc,$E70),"V",""))))) )</f>
        <v/>
      </c>
      <c r="AV70" s="14" t="str">
        <f aca="false">IF(COUNTIF(out_gc,E70),"X","")</f>
        <v/>
      </c>
      <c r="AW70" s="14" t="str">
        <f aca="false">IF(COUNTIF(knap_rel_gc,$E70),"K", IF(COUNTIF(nap_rel_gc,$E70),"NA", IF(COUNTIF(var_rel_gc,$E70),"V","")))</f>
        <v/>
      </c>
      <c r="AX70" s="13" t="str">
        <f aca="false">IF(AND(AU70&lt;&gt;"",AV70="x"),"lit-kegg", IF(AND(AW70&lt;&gt;"",AV70="x"),"rel-kegg", IF(AU70&lt;&gt;"","lit", IF(AW70&lt;&gt;"","rel", IF(AV70="x","kegg","--")))))</f>
        <v>--</v>
      </c>
      <c r="AY70" s="15"/>
      <c r="AZ70" s="12" t="str">
        <f aca="false">IF(COUNTIF(knap_gen,$E70),"K", IF(COUNTIF(npass_gen,$E70),"NP", IF(COUNTIF(imppat_gen,$E70),"I", IF(COUNTIF(duke_gen,$E70),"D", IF(COUNTIF(nap_gen,$E70),"NA", IF(COUNTIF(var_gen,$E70),"V",""))))))</f>
        <v/>
      </c>
      <c r="BA70" s="14" t="str">
        <f aca="false">IF(COUNTIF(out_gen,E70),"X","")</f>
        <v/>
      </c>
      <c r="BB70" s="14" t="str">
        <f aca="false">IF(COUNTIF(knap_rel_gen,$E70),"K", IF(COUNTIF(imppat_rel_gen,$E70),"I", IF(COUNTIF(duke_rel_gen,$E70),"D", IF(COUNTIF(nap_rel_gen,$E70),"NA", IF(COUNTIF(var_rel_gen,$E70),"V","")))))</f>
        <v/>
      </c>
      <c r="BC70" s="13" t="str">
        <f aca="false">IF(AND(AZ70&lt;&gt;"",BA70="x"),"lit-kegg", IF(AND(BB70&lt;&gt;"",BA70="x"),"rel-kegg", IF(AZ70&lt;&gt;"","lit", IF(BB70&lt;&gt;"","rel", IF(BA70="x","kegg","--")))))</f>
        <v>--</v>
      </c>
      <c r="BD70" s="15"/>
      <c r="BE70" s="12" t="str">
        <f aca="false">IF(COUNTIF(knap_hcc,$E70),"K", IF(COUNTIF(npass_hcc,$E70),"NP", IF(COUNTIF(duke_hcc,$E70),"D", IF(COUNTIF(var_hcc,$E70),"V", ""))))</f>
        <v/>
      </c>
      <c r="BF70" s="14" t="str">
        <f aca="false">IF(COUNTIF(hcc_out,E70),"X","")</f>
        <v/>
      </c>
      <c r="BG70" s="14" t="str">
        <f aca="false">IF(COUNTIF(var_rel_hcc,$E70),"V","")</f>
        <v/>
      </c>
      <c r="BH70" s="13" t="str">
        <f aca="false">IF(AND(BE70&lt;&gt;"",BF70="x"),"lit-kegg", IF(AND(BG70&lt;&gt;"",BF70="x"),"rel-kegg", IF(BE70&lt;&gt;"","lit", IF(BG70&lt;&gt;"","rel", IF(BF70="x","kegg","--")))))</f>
        <v>--</v>
      </c>
      <c r="BI70" s="15"/>
      <c r="BJ70" s="12" t="str">
        <f aca="false">IF(COUNTIF(usda_kmp,$E70),"U", IF(COUNTIF(knap_kmp,$E70),"K", IF(COUNTIF(npass_kmp,$E70),"NP", IF(COUNTIF(map_kmp,$E70),"M", IF(COUNTIF(imppat_kmp,$E70),"I", IF(COUNTIF(duke_kmp,$E70),"D", IF(COUNTIF(nap_kmp,$E70),"NA", IF(COUNTIF(var_kmp,$E70),"V",""))))))))</f>
        <v>NA</v>
      </c>
      <c r="BK70" s="14" t="str">
        <f aca="false">IF(COUNTIF(out_kmp,E70),"X","")</f>
        <v/>
      </c>
      <c r="BL70" s="12" t="str">
        <f aca="false">IF(COUNTIF(knap_rel_kmp,$E70),"K", IF(COUNTIF(npass_rel_kmp,$E70),"NP", IF(COUNTIF(imppat_rel_kmp,$E70),"I", IF(COUNTIF(duke_kmp,$E70),"D", IF(COUNTIF(nap_rel_kmp,$E70),"NA", IF(COUNTIF(var_rel_kmp,$E70),"V",""))))))</f>
        <v/>
      </c>
      <c r="BM70" s="13" t="str">
        <f aca="false">IF(AND(BJ70&lt;&gt;"",BK70="x"),"lit-kegg", IF(AND(BL70&lt;&gt;"",BK70="x"),"rel-kegg", IF(BJ70&lt;&gt;"","lit", IF(BL70&lt;&gt;"","rel", IF(BK70="x","kegg","--")))))</f>
        <v>lit</v>
      </c>
      <c r="BN70" s="15"/>
      <c r="BO70" s="12" t="str">
        <f aca="false">IF(COUNTIF(usda_lu2,$E70),"U", IF(COUNTIF(knap_lu2,$E70),"K", IF(COUNTIF(npass_lu2,$E70),"NP", IF(COUNTIF(map_lu2,$E70),"M", IF(COUNTIF(imppat_lu2,$E70),"I", IF(COUNTIF(duke_lu2,$E70),"D", IF(COUNTIF(nap_lu2,$E70),"NA", IF(COUNTIF(var_lu2,$E70),"V",""))))))))</f>
        <v>U</v>
      </c>
      <c r="BP70" s="14" t="str">
        <f aca="false">IF(COUNTIF(out_lu2,E70),"X","")</f>
        <v/>
      </c>
      <c r="BQ70" s="12" t="str">
        <f aca="false">IF(COUNTIF(knap_rel_lu2,$E70),"K", IF(COUNTIF(npass_rel_lu2,$E70),"NP", IF(COUNTIF(imppat_lu2,$E70),"I", IF(COUNTIF(impaat_rel_lu2,$E70),"I", IF(COUNTIF(duke_rel_lu2,$E70),"D", IF(COUNTIF(nap_rel_lu2,$E70),"NA", IF(COUNTIF(var_rel_lu2,$E70),"V",""))))) ))</f>
        <v>D</v>
      </c>
      <c r="BR70" s="13" t="str">
        <f aca="false">IF(AND(BO70&lt;&gt;"",BP70="x"),"lit-kegg", IF(AND(BQ70&lt;&gt;"",BP70="x"),"rel-kegg", IF(BO70&lt;&gt;"","lit", IF(BQ70&lt;&gt;"","rel", IF(BP70="x","kegg","--")))))</f>
        <v>lit</v>
      </c>
      <c r="BS70" s="15"/>
      <c r="BT70" s="12" t="str">
        <f aca="false">IF(COUNTIF(usda_myc,$E70),"U", IF(COUNTIF(knap_myc,$E70),"K", IF(COUNTIF(npass_myc,$E70),"NP", IF(COUNTIF(map_myc,$E70),"M", IF(COUNTIF(imppat_myc,$E70),"I", IF(COUNTIF(nap_myc,$E70),"NA", IF(COUNTIF(duke_myc,$E70),"D", IF(COUNTIF(var_myc,$E70),"V",""))))))))</f>
        <v/>
      </c>
      <c r="BU70" s="14" t="str">
        <f aca="false">IF(COUNTIF(out_myc,E70),"X","")</f>
        <v/>
      </c>
      <c r="BV70" s="12" t="str">
        <f aca="false">IF(COUNTIF(npass_rel_myc,$E70),"NP", IF(COUNTIF(imppat_rel_myc,$E70),"I", IF(COUNTIF(nap_rel_myc,$E70),"NA", IF(COUNTIF(var_rel_myc,$E70),"V",""))))</f>
        <v/>
      </c>
      <c r="BW70" s="13" t="str">
        <f aca="false">IF(AND(BT70&lt;&gt;"",BU70="x"),"lit-kegg", IF(AND(BV70&lt;&gt;"",BU70="x"),"rel-kegg", IF(BT70&lt;&gt;"","lit", IF(BV70&lt;&gt;"","rel", IF(BU70="x","kegg","--")))))</f>
        <v>--</v>
      </c>
      <c r="BX70" s="15"/>
      <c r="BY70" s="12" t="str">
        <f aca="false">IF(COUNTIF(usda_nar,$E70),"U", IF(COUNTIF(knap_nar,$E70),"K", IF(COUNTIF(npass_nar,$E70),"NP", IF(COUNTIF(imppat_nar,$E70),"I", IF(COUNTIF(duke_nar,$E70),"D", IF(COUNTIF(nap_nar,$E70),"NA", IF(COUNTIF(var_nar,$E70),"V", "")))))))</f>
        <v>V</v>
      </c>
      <c r="BZ70" s="14" t="str">
        <f aca="false">IF(COUNTIF(out_nar,E70),"X","")</f>
        <v/>
      </c>
      <c r="CA70" s="16" t="str">
        <f aca="false">IF(COUNTIF(knap_rel_nar,$E70),"K", IF(COUNTIF(npass_rel_nar,$E70),"NP", IF(COUNTIF(imppat_rel_nar,$E70),"I", IF(COUNTIF(duke_rel_nar,$E70),"D", IF(COUNTIF(nap_rel_nar,$E70),"NA", IF(COUNTIF(var_rel_nar,$E70),"V",""))))))</f>
        <v/>
      </c>
      <c r="CB70" s="13" t="str">
        <f aca="false">IF(AND(BY70&lt;&gt;"",BZ70="x"),"lit-kegg", IF(AND(CA70&lt;&gt;"",BZ70="x"),"rel-kegg", IF(BY70&lt;&gt;"","lit", IF(CA70&lt;&gt;"","rel", IF(BZ70="x","kegg","--")))))</f>
        <v>lit</v>
      </c>
      <c r="CC70" s="15"/>
      <c r="CD70" s="17" t="str">
        <f aca="false">IF(COUNTIF(usda_que,$E70),"U", IF(COUNTIF(knap_que,$E70),"K", IF(COUNTIF(npass_que,$E70),"NP", IF(COUNTIF(map_que,$E70),"M", IF(COUNTIF(imppat_que,$E70),"I", IF(COUNTIF(duke_que,$E70),"D", IF(COUNTIF(nap_que,$E70),"NA", IF(COUNTIF(var_que,$E70),"V",""))))) )))</f>
        <v>D</v>
      </c>
      <c r="CE70" s="14" t="str">
        <f aca="false">IF(COUNTIF(out_que,E70),"X","")</f>
        <v/>
      </c>
      <c r="CF70" s="12" t="str">
        <f aca="false">IF(COUNTIF(knap_rel_que,$E70),"K", IF(COUNTIF(npass_rel_que,$E70),"NP", IF(COUNTIF(imppat_rel_que,$E70),"I", IF(COUNTIF(duke_rel_que,$E70),"D", IF(COUNTIF(nap_rel_que,$E70),"NP", IF(COUNTIF(var_rel_que,$E70),"V",""))))) )</f>
        <v>D</v>
      </c>
      <c r="CG70" s="13" t="str">
        <f aca="false">IF(AND(CD70&lt;&gt;"",CE70="x"),"lit-kegg", IF(AND(CF70&lt;&gt;"",CE70="x"),"rel-kegg", IF(CD70&lt;&gt;"","lit", IF(CF70&lt;&gt;"","rel", IF(CE70="x","kegg","--")))))</f>
        <v>lit</v>
      </c>
      <c r="CH70" s="15"/>
      <c r="CI70" s="18" t="s">
        <v>92</v>
      </c>
      <c r="CJ70" s="10"/>
      <c r="CK70" s="10"/>
      <c r="CL70" s="10"/>
      <c r="CM70" s="10"/>
      <c r="CN70" s="10"/>
      <c r="CO70" s="10"/>
    </row>
    <row r="71" customFormat="false" ht="15.75" hidden="false" customHeight="true" outlineLevel="0" collapsed="false">
      <c r="A71" s="9" t="n">
        <v>102</v>
      </c>
      <c r="B71" s="10" t="s">
        <v>76</v>
      </c>
      <c r="C71" s="10" t="s">
        <v>77</v>
      </c>
      <c r="D71" s="10" t="s">
        <v>253</v>
      </c>
      <c r="E71" s="11" t="s">
        <v>254</v>
      </c>
      <c r="F71" s="12" t="str">
        <f aca="false">IF(COUNTIF(usda_agi,$E71),"U", IF(COUNTIF(knap_agi,$E71),"K", IF(COUNTIF(npass_agi,$E71),"NP", IF(COUNTIF(map_agi,$E71),"M", IF(COUNTIF(imppat_agi,$E71),"I", IF(COUNTIF(duke_agi,$E71),"D", IF(COUNTIF(nap_agi,$E71),"NA", IF(COUNTIF(var_agi,$E71),"V", ""))))))) )</f>
        <v/>
      </c>
      <c r="G71" s="12" t="str">
        <f aca="false">IF(COUNTIF(out_agi,E71),"X","")</f>
        <v>X</v>
      </c>
      <c r="H71" s="12" t="str">
        <f aca="false">IF(COUNTIF(knap_rel_agi,$E71),"K", IF(COUNTIF(duke_rel_agi,$E71),"D", IF(COUNTIF(nap_rel_agi,$E71),"NA", IF(COUNTIF(var_rel_agi,$E71),"V",""))))</f>
        <v/>
      </c>
      <c r="I71" s="13" t="str">
        <f aca="false">IF(AND(F71&lt;&gt;"",G71="x"),"lit-kegg", IF(AND(H71&lt;&gt;"",G71="x"),"rel-kegg", IF(F71&lt;&gt;"","lit", IF(H71&lt;&gt;"","rel", IF(G71="x","kegg","--")))))</f>
        <v>kegg</v>
      </c>
      <c r="J71" s="12" t="str">
        <f aca="false">IF(COUNTIF(npass_bun,$E71),"NP", IF(COUNTIF(nap_bun,$E71),"NA", IF(COUNTIF(var_bun,$E71),"V","")))</f>
        <v/>
      </c>
      <c r="K71" s="14" t="str">
        <f aca="false">IF(COUNTIF(out_bun,E71),"X","")</f>
        <v>X</v>
      </c>
      <c r="L71" s="12" t="str">
        <f aca="false">IF(COUNTIF(nap_rel_bun,$E71),"NA", IF(COUNTIF(var_rel_bun,$E71),"V",""))</f>
        <v/>
      </c>
      <c r="M71" s="13" t="str">
        <f aca="false">IF(AND(J71&lt;&gt;"",K71="x"),"lit-kegg", IF(AND(L71&lt;&gt;"",K71="x"),"rel-kegg", IF(J71&lt;&gt;"","lit", IF(L71&lt;&gt;"","rel", IF(K71="x","kegg","--")))))</f>
        <v>kegg</v>
      </c>
      <c r="N71" s="12" t="str">
        <f aca="false">IF(COUNTIF(usda_kxn,$E71),"U", IF(COUNTIF(knap_kxn,$E71),"K", IF(COUNTIF(npass_kxn,$E71),"NP", IF(COUNTIF(map_kxn,$E71),"M", IF(COUNTIF(duke_kxn,$E71),"D", IF(COUNTIF(nap_kxn,$E71),"NA", IF(COUNTIF(var_kxn,$E71),"V","")))))))</f>
        <v/>
      </c>
      <c r="O71" s="14" t="str">
        <f aca="false">IF(COUNTIF(out_kxn,E71),"X","")</f>
        <v>X</v>
      </c>
      <c r="P71" s="12" t="str">
        <f aca="false">IF(COUNTIF(knap_rel_kxn,$E71),"K", IF(COUNTIF(npass_rel_kxn,$E71),"NP", IF(COUNTIF(duke_rel_kxn,$E71),"D", IF(COUNTIF(nap_rel_kxn,$E71),"NA", IF(COUNTIF(var_rel_kxn,$E71),"V","")))))</f>
        <v/>
      </c>
      <c r="Q71" s="13" t="str">
        <f aca="false">IF(AND(N71&lt;&gt;"",O71="x"),"lit-kegg", IF(AND(P71&lt;&gt;"",O71="x"),"rel-kegg", IF(N71&lt;&gt;"","lit", IF(P71&lt;&gt;"","rel", IF(O71="x","kegg","--")))))</f>
        <v>kegg</v>
      </c>
      <c r="R71" s="12" t="str">
        <f aca="false">IF(COUNTIF(usda_hwb,$E71),"U", IF(COUNTIF(knap_hwb,$E71),"K", IF(COUNTIF(npass_hwb,$E71),"NP", IF(COUNTIF(map_hwb,$E71),"M", IF(COUNTIF(imppat_hwb,$E71),"I", IF(COUNTIF(duke_hwb,$E71),"D", IF(COUNTIF(nap_hwb,$E71),"NA", IF(COUNTIF(var_hwb,$E71),"V",""))))) )))</f>
        <v/>
      </c>
      <c r="S71" s="14" t="str">
        <f aca="false">IF(COUNTIF(out_hwb,E71),"X","")</f>
        <v>X</v>
      </c>
      <c r="T71" s="14" t="str">
        <f aca="false">IF(COUNTIF(knap_rel_hwb,$E71),"K", IF(COUNTIF(npass_rel_hwb,$E71),"NP", IF(COUNTIF(map_rel_hwb,$E71),"M", IF(COUNTIF(imppat_rel_hwb,$E71),"I", IF(COUNTIF(duke_rel_hwb,$E71),"D", IF(COUNTIF(nap_rel_hwb,$E71),"NA", IF(COUNTIF(var_rel_hwb,$E71),"V",""))))) ))</f>
        <v/>
      </c>
      <c r="U71" s="13" t="str">
        <f aca="false">IF(AND(R71&lt;&gt;"",S71="x"),"lit-kegg", IF(AND(T71&lt;&gt;"",S71="x"),"rel-kegg", IF(R71&lt;&gt;"","lit", IF(T71&lt;&gt;"","rel", IF(S71="x","kegg","--")))))</f>
        <v>kegg</v>
      </c>
      <c r="V71" s="12" t="str">
        <f aca="false">IF(COUNTIF(usda_ec,$E71),"U", IF(COUNTIF(knap_ec,$E71),"K", IF(COUNTIF(npass_ec,$E71),"NP", IF(COUNTIF(map_ec,$E71),"M", IF(COUNTIF(imppat_ec,$E71),"I", IF(COUNTIF(duke_ec,$E71),"D", IF(COUNTIF(nap_ec,$E71),"NA", IF(COUNTIF(var_ec,$E71),"V",""))))))))</f>
        <v/>
      </c>
      <c r="W71" s="14" t="str">
        <f aca="false">IF(COUNTIF(out_ec,E71),"X","")</f>
        <v>X</v>
      </c>
      <c r="X71" s="14" t="str">
        <f aca="false">IF(COUNTIF(usda_rel_ec,$E71),"U", IF(COUNTIF(knap_rel_ec,$E71),"K", IF(COUNTIF(npass_rel_ec,$E71),"NP", IF(COUNTIF(map_rel_ec,$E71),"M", IF(COUNTIF(imppat_rel_ec,$E71),"I", IF(COUNTIF(nap_rel_ec,$E71),"NA", IF(COUNTIF(var_rel_ec,$E71),"V","")))))))</f>
        <v/>
      </c>
      <c r="Y71" s="13" t="str">
        <f aca="false">IF(AND(V71&lt;&gt;"",W71="x"),"lit-kegg", IF(AND(X71&lt;&gt;"",W71="x"),"rel-kegg", IF(V71&lt;&gt;"","lit", IF(X71&lt;&gt;"","rel", IF(W71="x","kegg","--")))))</f>
        <v>kegg</v>
      </c>
      <c r="Z71" s="12" t="str">
        <f aca="false">IF(COUNTIF(usda_ecg,$E71),"U", IF(COUNTIF(npass_ecg,$E71),"NP", IF(COUNTIF(map_ecg,$E71),"M", IF(COUNTIF(imppat_ecg,$E71),"I", IF(COUNTIF(duke_ecg,$E71),"D", IF(COUNTIF(var_ecg,$E71),"V",""))))))</f>
        <v/>
      </c>
      <c r="AA71" s="12"/>
      <c r="AB71" s="15"/>
      <c r="AC71" s="12" t="str">
        <f aca="false">IF(COUNTIF(usda_egt,$E71),"U", IF(COUNTIF(map_egt,$E71),"M", IF(COUNTIF(duke_egt,$E71),"D", IF(COUNTIF(nap_egt,$E71),"NA", IF(COUNTIF(var_egt,$E71),"V","")))))</f>
        <v/>
      </c>
      <c r="AD71" s="14" t="str">
        <f aca="false">IF(COUNTIF(out_egt,E71),"X","")</f>
        <v>X</v>
      </c>
      <c r="AE71" s="14" t="str">
        <f aca="false">IF(COUNTIF(usda_rel_egt,$E71),"U", IF(COUNTIF(knap_rel_egt,$E71),"K", IF(COUNTIF(npass_rel_egt,$E71),"NP", IF(COUNTIF(map_rel_egt,$E71),"M", IF(COUNTIF(var_rel_egt,$E71),"V","")))) )</f>
        <v/>
      </c>
      <c r="AF71" s="13" t="str">
        <f aca="false">IF(AND(AC71&lt;&gt;"",AD71="x"),"lit-kegg", IF(AND(AE71&lt;&gt;"",AD71="x"),"rel-kegg", IF(AC71&lt;&gt;"","lit", IF(AE71&lt;&gt;"","rel", IF(AD71="x","kegg","--")))))</f>
        <v>kegg</v>
      </c>
      <c r="AG71" s="15"/>
      <c r="AH71" s="12" t="str">
        <f aca="false">IF(COUNTIF(usda_egcg,$E71),"U", IF(COUNTIF(knap_egcg,$E71),"K", IF(COUNTIF(npass_egcg,$E71),"NP", IF(COUNTIF(map_egcg,$E71),"M", IF(COUNTIF(var_ecg,$E71),"V","")))))</f>
        <v/>
      </c>
      <c r="AI71" s="12"/>
      <c r="AJ71" s="15"/>
      <c r="AK71" s="12" t="str">
        <f aca="false">IF(COUNTIF(npass_erc,$E71),"NP", IF(COUNTIF(nap_erc,$E71),"NA", IF(COUNTIF(var_erc,$E71),"V","")))</f>
        <v/>
      </c>
      <c r="AL71" s="14"/>
      <c r="AM71" s="14" t="str">
        <f aca="false">IF(COUNTIF(nap_rel_erc,$E71),"NA", IF(COUNTIF(var_rel_erc,$E71),"V",""))</f>
        <v/>
      </c>
      <c r="AN71" s="13" t="str">
        <f aca="false">IF(AND(AK71&lt;&gt;"",AL71="x"),"lit-kegg", IF(AND(AM71&lt;&gt;"",AL71="x"),"rel-kegg", IF(AK71&lt;&gt;"","lit", IF(AM71&lt;&gt;"","rel", IF(AL71="x","kegg","--")))))</f>
        <v>--</v>
      </c>
      <c r="AO71" s="15"/>
      <c r="AP71" s="12" t="str">
        <f aca="false">IF(COUNTIF(npass_erd,$E71),"NP", IF(COUNTIF(nap_erd,$E71),"NA", IF(COUNTIF(var_erd,$E71),"V","")))</f>
        <v/>
      </c>
      <c r="AQ71" s="14" t="str">
        <f aca="false">IF(COUNTIF(out_erd,E71),"X","")</f>
        <v>X</v>
      </c>
      <c r="AR71" s="14" t="str">
        <f aca="false">IF(COUNTIF(map_rel_erd,$E71),"M", IF(COUNTIF(nap_rel_erd,$E71),"NA", IF(COUNTIF(var_rel_erd,$E71),"V","")))</f>
        <v/>
      </c>
      <c r="AS71" s="13" t="str">
        <f aca="false">IF(AND(AP71&lt;&gt;"",AQ71="x"),"lit-kegg", IF(AND(AR71&lt;&gt;"",AQ71="x"),"rel-kegg", IF(AP71&lt;&gt;"","lit", IF(AR71&lt;&gt;"","rel", IF(AQ71="x","kegg","--")))))</f>
        <v>kegg</v>
      </c>
      <c r="AT71" s="15"/>
      <c r="AU71" s="12" t="str">
        <f aca="false">IF(COUNTIF(knap_gc,$E71),"K", IF(COUNTIF(npass_gc,$E71),"NP", IF(COUNTIF(imppat_gc,$E71),"I", IF(COUNTIF(duke_gc,$E71),"D", IF(COUNTIF(nap_gc,$E71),"NA", IF(COUNTIF(var_gc,$E71),"V",""))))) )</f>
        <v/>
      </c>
      <c r="AV71" s="14" t="str">
        <f aca="false">IF(COUNTIF(out_gc,E71),"X","")</f>
        <v>X</v>
      </c>
      <c r="AW71" s="14" t="str">
        <f aca="false">IF(COUNTIF(knap_rel_gc,$E71),"K", IF(COUNTIF(nap_rel_gc,$E71),"NA", IF(COUNTIF(var_rel_gc,$E71),"V","")))</f>
        <v/>
      </c>
      <c r="AX71" s="13" t="str">
        <f aca="false">IF(AND(AU71&lt;&gt;"",AV71="x"),"lit-kegg", IF(AND(AW71&lt;&gt;"",AV71="x"),"rel-kegg", IF(AU71&lt;&gt;"","lit", IF(AW71&lt;&gt;"","rel", IF(AV71="x","kegg","--")))))</f>
        <v>kegg</v>
      </c>
      <c r="AY71" s="15"/>
      <c r="AZ71" s="12" t="str">
        <f aca="false">IF(COUNTIF(knap_gen,$E71),"K", IF(COUNTIF(npass_gen,$E71),"NP", IF(COUNTIF(imppat_gen,$E71),"I", IF(COUNTIF(duke_gen,$E71),"D", IF(COUNTIF(nap_gen,$E71),"NA", IF(COUNTIF(var_gen,$E71),"V",""))))))</f>
        <v/>
      </c>
      <c r="BA71" s="14" t="str">
        <f aca="false">IF(COUNTIF(out_gen,E71),"X","")</f>
        <v/>
      </c>
      <c r="BB71" s="14" t="str">
        <f aca="false">IF(COUNTIF(knap_rel_gen,$E71),"K", IF(COUNTIF(imppat_rel_gen,$E71),"I", IF(COUNTIF(duke_rel_gen,$E71),"D", IF(COUNTIF(nap_rel_gen,$E71),"NA", IF(COUNTIF(var_rel_gen,$E71),"V","")))))</f>
        <v/>
      </c>
      <c r="BC71" s="13" t="str">
        <f aca="false">IF(AND(AZ71&lt;&gt;"",BA71="x"),"lit-kegg", IF(AND(BB71&lt;&gt;"",BA71="x"),"rel-kegg", IF(AZ71&lt;&gt;"","lit", IF(BB71&lt;&gt;"","rel", IF(BA71="x","kegg","--")))))</f>
        <v>--</v>
      </c>
      <c r="BD71" s="15"/>
      <c r="BE71" s="12" t="str">
        <f aca="false">IF(COUNTIF(knap_hcc,$E71),"K", IF(COUNTIF(npass_hcc,$E71),"NP", IF(COUNTIF(duke_hcc,$E71),"D", IF(COUNTIF(var_hcc,$E71),"V", ""))))</f>
        <v/>
      </c>
      <c r="BF71" s="14" t="str">
        <f aca="false">IF(COUNTIF(hcc_out,E71),"X","")</f>
        <v>X</v>
      </c>
      <c r="BG71" s="14" t="str">
        <f aca="false">IF(COUNTIF(var_rel_hcc,$E71),"V","")</f>
        <v/>
      </c>
      <c r="BH71" s="13" t="str">
        <f aca="false">IF(AND(BE71&lt;&gt;"",BF71="x"),"lit-kegg", IF(AND(BG71&lt;&gt;"",BF71="x"),"rel-kegg", IF(BE71&lt;&gt;"","lit", IF(BG71&lt;&gt;"","rel", IF(BF71="x","kegg","--")))))</f>
        <v>kegg</v>
      </c>
      <c r="BI71" s="15"/>
      <c r="BJ71" s="12" t="str">
        <f aca="false">IF(COUNTIF(usda_kmp,$E71),"U", IF(COUNTIF(knap_kmp,$E71),"K", IF(COUNTIF(npass_kmp,$E71),"NP", IF(COUNTIF(map_kmp,$E71),"M", IF(COUNTIF(imppat_kmp,$E71),"I", IF(COUNTIF(duke_kmp,$E71),"D", IF(COUNTIF(nap_kmp,$E71),"NA", IF(COUNTIF(var_kmp,$E71),"V",""))))))))</f>
        <v/>
      </c>
      <c r="BK71" s="14" t="str">
        <f aca="false">IF(COUNTIF(out_kmp,E71),"X","")</f>
        <v/>
      </c>
      <c r="BL71" s="12" t="str">
        <f aca="false">IF(COUNTIF(knap_rel_kmp,$E71),"K", IF(COUNTIF(npass_rel_kmp,$E71),"NP", IF(COUNTIF(imppat_rel_kmp,$E71),"I", IF(COUNTIF(duke_kmp,$E71),"D", IF(COUNTIF(nap_rel_kmp,$E71),"NA", IF(COUNTIF(var_rel_kmp,$E71),"V",""))))))</f>
        <v/>
      </c>
      <c r="BM71" s="13" t="str">
        <f aca="false">IF(AND(BJ71&lt;&gt;"",BK71="x"),"lit-kegg", IF(AND(BL71&lt;&gt;"",BK71="x"),"rel-kegg", IF(BJ71&lt;&gt;"","lit", IF(BL71&lt;&gt;"","rel", IF(BK71="x","kegg","--")))))</f>
        <v>--</v>
      </c>
      <c r="BN71" s="15"/>
      <c r="BO71" s="12" t="str">
        <f aca="false">IF(COUNTIF(usda_lu2,$E71),"U", IF(COUNTIF(knap_lu2,$E71),"K", IF(COUNTIF(npass_lu2,$E71),"NP", IF(COUNTIF(map_lu2,$E71),"M", IF(COUNTIF(imppat_lu2,$E71),"I", IF(COUNTIF(duke_lu2,$E71),"D", IF(COUNTIF(nap_lu2,$E71),"NA", IF(COUNTIF(var_lu2,$E71),"V",""))))))))</f>
        <v/>
      </c>
      <c r="BP71" s="14" t="str">
        <f aca="false">IF(COUNTIF(out_lu2,E71),"X","")</f>
        <v>X</v>
      </c>
      <c r="BQ71" s="12" t="str">
        <f aca="false">IF(COUNTIF(knap_rel_lu2,$E71),"K", IF(COUNTIF(npass_rel_lu2,$E71),"NP", IF(COUNTIF(imppat_lu2,$E71),"I", IF(COUNTIF(impaat_rel_lu2,$E71),"I", IF(COUNTIF(duke_rel_lu2,$E71),"D", IF(COUNTIF(nap_rel_lu2,$E71),"NA", IF(COUNTIF(var_rel_lu2,$E71),"V",""))))) ))</f>
        <v/>
      </c>
      <c r="BR71" s="13" t="str">
        <f aca="false">IF(AND(BO71&lt;&gt;"",BP71="x"),"lit-kegg", IF(AND(BQ71&lt;&gt;"",BP71="x"),"rel-kegg", IF(BO71&lt;&gt;"","lit", IF(BQ71&lt;&gt;"","rel", IF(BP71="x","kegg","--")))))</f>
        <v>kegg</v>
      </c>
      <c r="BS71" s="15"/>
      <c r="BT71" s="12" t="str">
        <f aca="false">IF(COUNTIF(usda_myc,$E71),"U", IF(COUNTIF(knap_myc,$E71),"K", IF(COUNTIF(npass_myc,$E71),"NP", IF(COUNTIF(map_myc,$E71),"M", IF(COUNTIF(imppat_myc,$E71),"I", IF(COUNTIF(nap_myc,$E71),"NA", IF(COUNTIF(duke_myc,$E71),"D", IF(COUNTIF(var_myc,$E71),"V",""))))))))</f>
        <v/>
      </c>
      <c r="BU71" s="14" t="str">
        <f aca="false">IF(COUNTIF(out_myc,E71),"X","")</f>
        <v/>
      </c>
      <c r="BV71" s="12" t="str">
        <f aca="false">IF(COUNTIF(npass_rel_myc,$E71),"NP", IF(COUNTIF(imppat_rel_myc,$E71),"I", IF(COUNTIF(nap_rel_myc,$E71),"NA", IF(COUNTIF(var_rel_myc,$E71),"V",""))))</f>
        <v/>
      </c>
      <c r="BW71" s="13" t="str">
        <f aca="false">IF(AND(BT71&lt;&gt;"",BU71="x"),"lit-kegg", IF(AND(BV71&lt;&gt;"",BU71="x"),"rel-kegg", IF(BT71&lt;&gt;"","lit", IF(BV71&lt;&gt;"","rel", IF(BU71="x","kegg","--")))))</f>
        <v>--</v>
      </c>
      <c r="BX71" s="15"/>
      <c r="BY71" s="12" t="str">
        <f aca="false">IF(COUNTIF(usda_nar,$E71),"U", IF(COUNTIF(knap_nar,$E71),"K", IF(COUNTIF(npass_nar,$E71),"NP", IF(COUNTIF(imppat_nar,$E71),"I", IF(COUNTIF(duke_nar,$E71),"D", IF(COUNTIF(nap_nar,$E71),"NA", IF(COUNTIF(var_nar,$E71),"V", "")))))))</f>
        <v/>
      </c>
      <c r="BZ71" s="14" t="str">
        <f aca="false">IF(COUNTIF(out_nar,E71),"X","")</f>
        <v>X</v>
      </c>
      <c r="CA71" s="16" t="str">
        <f aca="false">IF(COUNTIF(knap_rel_nar,$E71),"K", IF(COUNTIF(npass_rel_nar,$E71),"NP", IF(COUNTIF(imppat_rel_nar,$E71),"I", IF(COUNTIF(duke_rel_nar,$E71),"D", IF(COUNTIF(nap_rel_nar,$E71),"NA", IF(COUNTIF(var_rel_nar,$E71),"V",""))))))</f>
        <v/>
      </c>
      <c r="CB71" s="13" t="str">
        <f aca="false">IF(AND(BY71&lt;&gt;"",BZ71="x"),"lit-kegg", IF(AND(CA71&lt;&gt;"",BZ71="x"),"rel-kegg", IF(BY71&lt;&gt;"","lit", IF(CA71&lt;&gt;"","rel", IF(BZ71="x","kegg","--")))))</f>
        <v>kegg</v>
      </c>
      <c r="CC71" s="15"/>
      <c r="CD71" s="17" t="str">
        <f aca="false">IF(COUNTIF(usda_que,$E71),"U", IF(COUNTIF(knap_que,$E71),"K", IF(COUNTIF(npass_que,$E71),"NP", IF(COUNTIF(map_que,$E71),"M", IF(COUNTIF(imppat_que,$E71),"I", IF(COUNTIF(duke_que,$E71),"D", IF(COUNTIF(nap_que,$E71),"NA", IF(COUNTIF(var_que,$E71),"V",""))))) )))</f>
        <v/>
      </c>
      <c r="CE71" s="14" t="str">
        <f aca="false">IF(COUNTIF(out_que,E71),"X","")</f>
        <v/>
      </c>
      <c r="CF71" s="12" t="str">
        <f aca="false">IF(COUNTIF(knap_rel_que,$E71),"K", IF(COUNTIF(npass_rel_que,$E71),"NP", IF(COUNTIF(imppat_rel_que,$E71),"I", IF(COUNTIF(duke_rel_que,$E71),"D", IF(COUNTIF(nap_rel_que,$E71),"NP", IF(COUNTIF(var_rel_que,$E71),"V",""))))) )</f>
        <v/>
      </c>
      <c r="CG71" s="13" t="str">
        <f aca="false">IF(AND(CD71&lt;&gt;"",CE71="x"),"lit-kegg", IF(AND(CF71&lt;&gt;"",CE71="x"),"rel-kegg", IF(CD71&lt;&gt;"","lit", IF(CF71&lt;&gt;"","rel", IF(CE71="x","kegg","--")))))</f>
        <v>--</v>
      </c>
      <c r="CH71" s="15"/>
      <c r="CI71" s="18"/>
      <c r="CJ71" s="20" t="s">
        <v>92</v>
      </c>
      <c r="CK71" s="10"/>
      <c r="CL71" s="10"/>
      <c r="CM71" s="10"/>
      <c r="CN71" s="10"/>
      <c r="CO71" s="10"/>
    </row>
    <row r="72" customFormat="false" ht="15.75" hidden="false" customHeight="true" outlineLevel="0" collapsed="false">
      <c r="A72" s="9" t="n">
        <v>103</v>
      </c>
      <c r="B72" s="10" t="s">
        <v>76</v>
      </c>
      <c r="C72" s="10" t="s">
        <v>77</v>
      </c>
      <c r="D72" s="10" t="s">
        <v>255</v>
      </c>
      <c r="E72" s="11" t="s">
        <v>256</v>
      </c>
      <c r="F72" s="12" t="str">
        <f aca="false">IF(COUNTIF(usda_agi,$E72),"U", IF(COUNTIF(knap_agi,$E72),"K", IF(COUNTIF(npass_agi,$E72),"NP", IF(COUNTIF(map_agi,$E72),"M", IF(COUNTIF(imppat_agi,$E72),"I", IF(COUNTIF(duke_agi,$E72),"D", IF(COUNTIF(nap_agi,$E72),"NA", IF(COUNTIF(var_agi,$E72),"V", ""))))))) )</f>
        <v/>
      </c>
      <c r="G72" s="12" t="str">
        <f aca="false">IF(COUNTIF(out_agi,E72),"X","")</f>
        <v/>
      </c>
      <c r="H72" s="12" t="str">
        <f aca="false">IF(COUNTIF(knap_rel_agi,$E72),"K", IF(COUNTIF(duke_rel_agi,$E72),"D", IF(COUNTIF(nap_rel_agi,$E72),"NA", IF(COUNTIF(var_rel_agi,$E72),"V",""))))</f>
        <v/>
      </c>
      <c r="I72" s="13" t="str">
        <f aca="false">IF(AND(F72&lt;&gt;"",G72="x"),"lit-kegg", IF(AND(H72&lt;&gt;"",G72="x"),"rel-kegg", IF(F72&lt;&gt;"","lit", IF(H72&lt;&gt;"","rel", IF(G72="x","kegg","--")))))</f>
        <v>--</v>
      </c>
      <c r="J72" s="12" t="str">
        <f aca="false">IF(COUNTIF(npass_bun,$E72),"NP", IF(COUNTIF(nap_bun,$E72),"NA", IF(COUNTIF(var_bun,$E72),"V","")))</f>
        <v/>
      </c>
      <c r="K72" s="14" t="str">
        <f aca="false">IF(COUNTIF(out_bun,E72),"X","")</f>
        <v/>
      </c>
      <c r="L72" s="12" t="str">
        <f aca="false">IF(COUNTIF(nap_rel_bun,$E72),"NA", IF(COUNTIF(var_rel_bun,$E72),"V",""))</f>
        <v/>
      </c>
      <c r="M72" s="13" t="str">
        <f aca="false">IF(AND(J72&lt;&gt;"",K72="x"),"lit-kegg", IF(AND(L72&lt;&gt;"",K72="x"),"rel-kegg", IF(J72&lt;&gt;"","lit", IF(L72&lt;&gt;"","rel", IF(K72="x","kegg","--")))))</f>
        <v>--</v>
      </c>
      <c r="N72" s="12" t="str">
        <f aca="false">IF(COUNTIF(usda_kxn,$E72),"U", IF(COUNTIF(knap_kxn,$E72),"K", IF(COUNTIF(npass_kxn,$E72),"NP", IF(COUNTIF(map_kxn,$E72),"M", IF(COUNTIF(duke_kxn,$E72),"D", IF(COUNTIF(nap_kxn,$E72),"NA", IF(COUNTIF(var_kxn,$E72),"V","")))))))</f>
        <v>V</v>
      </c>
      <c r="O72" s="14" t="str">
        <f aca="false">IF(COUNTIF(out_kxn,E72),"X","")</f>
        <v/>
      </c>
      <c r="P72" s="12" t="str">
        <f aca="false">IF(COUNTIF(knap_rel_kxn,$E72),"K", IF(COUNTIF(npass_rel_kxn,$E72),"NP", IF(COUNTIF(duke_rel_kxn,$E72),"D", IF(COUNTIF(nap_rel_kxn,$E72),"NA", IF(COUNTIF(var_rel_kxn,$E72),"V","")))))</f>
        <v/>
      </c>
      <c r="Q72" s="13" t="str">
        <f aca="false">IF(AND(N72&lt;&gt;"",O72="x"),"lit-kegg", IF(AND(P72&lt;&gt;"",O72="x"),"rel-kegg", IF(N72&lt;&gt;"","lit", IF(P72&lt;&gt;"","rel", IF(O72="x","kegg","--")))))</f>
        <v>lit</v>
      </c>
      <c r="R72" s="12" t="str">
        <f aca="false">IF(COUNTIF(usda_hwb,$E72),"U", IF(COUNTIF(knap_hwb,$E72),"K", IF(COUNTIF(npass_hwb,$E72),"NP", IF(COUNTIF(map_hwb,$E72),"M", IF(COUNTIF(imppat_hwb,$E72),"I", IF(COUNTIF(duke_hwb,$E72),"D", IF(COUNTIF(nap_hwb,$E72),"NA", IF(COUNTIF(var_hwb,$E72),"V",""))))) )))</f>
        <v/>
      </c>
      <c r="S72" s="14" t="str">
        <f aca="false">IF(COUNTIF(out_hwb,E72),"X","")</f>
        <v/>
      </c>
      <c r="T72" s="14" t="str">
        <f aca="false">IF(COUNTIF(knap_rel_hwb,$E72),"K", IF(COUNTIF(npass_rel_hwb,$E72),"NP", IF(COUNTIF(map_rel_hwb,$E72),"M", IF(COUNTIF(imppat_rel_hwb,$E72),"I", IF(COUNTIF(duke_rel_hwb,$E72),"D", IF(COUNTIF(nap_rel_hwb,$E72),"NA", IF(COUNTIF(var_rel_hwb,$E72),"V",""))))) ))</f>
        <v>NA</v>
      </c>
      <c r="U72" s="13" t="str">
        <f aca="false">IF(AND(R72&lt;&gt;"",S72="x"),"lit-kegg", IF(AND(T72&lt;&gt;"",S72="x"),"rel-kegg", IF(R72&lt;&gt;"","lit", IF(T72&lt;&gt;"","rel", IF(S72="x","kegg","--")))))</f>
        <v>rel</v>
      </c>
      <c r="V72" s="12" t="str">
        <f aca="false">IF(COUNTIF(usda_ec,$E72),"U", IF(COUNTIF(knap_ec,$E72),"K", IF(COUNTIF(npass_ec,$E72),"NP", IF(COUNTIF(map_ec,$E72),"M", IF(COUNTIF(imppat_ec,$E72),"I", IF(COUNTIF(duke_ec,$E72),"D", IF(COUNTIF(nap_ec,$E72),"NA", IF(COUNTIF(var_ec,$E72),"V",""))))))))</f>
        <v/>
      </c>
      <c r="W72" s="14" t="str">
        <f aca="false">IF(COUNTIF(out_ec,E72),"X","")</f>
        <v/>
      </c>
      <c r="X72" s="14" t="str">
        <f aca="false">IF(COUNTIF(usda_rel_ec,$E72),"U", IF(COUNTIF(knap_rel_ec,$E72),"K", IF(COUNTIF(npass_rel_ec,$E72),"NP", IF(COUNTIF(map_rel_ec,$E72),"M", IF(COUNTIF(imppat_rel_ec,$E72),"I", IF(COUNTIF(nap_rel_ec,$E72),"NA", IF(COUNTIF(var_rel_ec,$E72),"V","")))))))</f>
        <v/>
      </c>
      <c r="Y72" s="13" t="str">
        <f aca="false">IF(AND(V72&lt;&gt;"",W72="x"),"lit-kegg", IF(AND(X72&lt;&gt;"",W72="x"),"rel-kegg", IF(V72&lt;&gt;"","lit", IF(X72&lt;&gt;"","rel", IF(W72="x","kegg","--")))))</f>
        <v>--</v>
      </c>
      <c r="Z72" s="12" t="str">
        <f aca="false">IF(COUNTIF(usda_ecg,$E72),"U", IF(COUNTIF(npass_ecg,$E72),"NP", IF(COUNTIF(map_ecg,$E72),"M", IF(COUNTIF(imppat_ecg,$E72),"I", IF(COUNTIF(duke_ecg,$E72),"D", IF(COUNTIF(var_ecg,$E72),"V",""))))))</f>
        <v/>
      </c>
      <c r="AA72" s="12"/>
      <c r="AB72" s="15"/>
      <c r="AC72" s="12" t="str">
        <f aca="false">IF(COUNTIF(usda_egt,$E72),"U", IF(COUNTIF(map_egt,$E72),"M", IF(COUNTIF(duke_egt,$E72),"D", IF(COUNTIF(nap_egt,$E72),"NA", IF(COUNTIF(var_egt,$E72),"V","")))))</f>
        <v/>
      </c>
      <c r="AD72" s="14" t="str">
        <f aca="false">IF(COUNTIF(out_egt,E72),"X","")</f>
        <v/>
      </c>
      <c r="AE72" s="14" t="str">
        <f aca="false">IF(COUNTIF(usda_rel_egt,$E72),"U", IF(COUNTIF(knap_rel_egt,$E72),"K", IF(COUNTIF(npass_rel_egt,$E72),"NP", IF(COUNTIF(map_rel_egt,$E72),"M", IF(COUNTIF(var_rel_egt,$E72),"V","")))) )</f>
        <v/>
      </c>
      <c r="AF72" s="13" t="str">
        <f aca="false">IF(AND(AC72&lt;&gt;"",AD72="x"),"lit-kegg", IF(AND(AE72&lt;&gt;"",AD72="x"),"rel-kegg", IF(AC72&lt;&gt;"","lit", IF(AE72&lt;&gt;"","rel", IF(AD72="x","kegg","--")))))</f>
        <v>--</v>
      </c>
      <c r="AG72" s="15"/>
      <c r="AH72" s="12" t="str">
        <f aca="false">IF(COUNTIF(usda_egcg,$E72),"U", IF(COUNTIF(knap_egcg,$E72),"K", IF(COUNTIF(npass_egcg,$E72),"NP", IF(COUNTIF(map_egcg,$E72),"M", IF(COUNTIF(var_ecg,$E72),"V","")))))</f>
        <v/>
      </c>
      <c r="AI72" s="12"/>
      <c r="AJ72" s="15"/>
      <c r="AK72" s="12" t="str">
        <f aca="false">IF(COUNTIF(npass_erc,$E72),"NP", IF(COUNTIF(nap_erc,$E72),"NA", IF(COUNTIF(var_erc,$E72),"V","")))</f>
        <v/>
      </c>
      <c r="AL72" s="14"/>
      <c r="AM72" s="14" t="str">
        <f aca="false">IF(COUNTIF(nap_rel_erc,$E72),"NA", IF(COUNTIF(var_rel_erc,$E72),"V",""))</f>
        <v/>
      </c>
      <c r="AN72" s="13" t="str">
        <f aca="false">IF(AND(AK72&lt;&gt;"",AL72="x"),"lit-kegg", IF(AND(AM72&lt;&gt;"",AL72="x"),"rel-kegg", IF(AK72&lt;&gt;"","lit", IF(AM72&lt;&gt;"","rel", IF(AL72="x","kegg","--")))))</f>
        <v>--</v>
      </c>
      <c r="AO72" s="15"/>
      <c r="AP72" s="12" t="str">
        <f aca="false">IF(COUNTIF(npass_erd,$E72),"NP", IF(COUNTIF(nap_erd,$E72),"NA", IF(COUNTIF(var_erd,$E72),"V","")))</f>
        <v/>
      </c>
      <c r="AQ72" s="14" t="str">
        <f aca="false">IF(COUNTIF(out_erd,E72),"X","")</f>
        <v/>
      </c>
      <c r="AR72" s="14" t="str">
        <f aca="false">IF(COUNTIF(map_rel_erd,$E72),"M", IF(COUNTIF(nap_rel_erd,$E72),"NA", IF(COUNTIF(var_rel_erd,$E72),"V","")))</f>
        <v/>
      </c>
      <c r="AS72" s="13" t="str">
        <f aca="false">IF(AND(AP72&lt;&gt;"",AQ72="x"),"lit-kegg", IF(AND(AR72&lt;&gt;"",AQ72="x"),"rel-kegg", IF(AP72&lt;&gt;"","lit", IF(AR72&lt;&gt;"","rel", IF(AQ72="x","kegg","--")))))</f>
        <v>--</v>
      </c>
      <c r="AT72" s="15"/>
      <c r="AU72" s="12" t="str">
        <f aca="false">IF(COUNTIF(knap_gc,$E72),"K", IF(COUNTIF(npass_gc,$E72),"NP", IF(COUNTIF(imppat_gc,$E72),"I", IF(COUNTIF(duke_gc,$E72),"D", IF(COUNTIF(nap_gc,$E72),"NA", IF(COUNTIF(var_gc,$E72),"V",""))))) )</f>
        <v/>
      </c>
      <c r="AV72" s="14" t="str">
        <f aca="false">IF(COUNTIF(out_gc,E72),"X","")</f>
        <v/>
      </c>
      <c r="AW72" s="14" t="str">
        <f aca="false">IF(COUNTIF(knap_rel_gc,$E72),"K", IF(COUNTIF(nap_rel_gc,$E72),"NA", IF(COUNTIF(var_rel_gc,$E72),"V","")))</f>
        <v/>
      </c>
      <c r="AX72" s="13" t="str">
        <f aca="false">IF(AND(AU72&lt;&gt;"",AV72="x"),"lit-kegg", IF(AND(AW72&lt;&gt;"",AV72="x"),"rel-kegg", IF(AU72&lt;&gt;"","lit", IF(AW72&lt;&gt;"","rel", IF(AV72="x","kegg","--")))))</f>
        <v>--</v>
      </c>
      <c r="AY72" s="15"/>
      <c r="AZ72" s="12" t="str">
        <f aca="false">IF(COUNTIF(knap_gen,$E72),"K", IF(COUNTIF(npass_gen,$E72),"NP", IF(COUNTIF(imppat_gen,$E72),"I", IF(COUNTIF(duke_gen,$E72),"D", IF(COUNTIF(nap_gen,$E72),"NA", IF(COUNTIF(var_gen,$E72),"V",""))))))</f>
        <v/>
      </c>
      <c r="BA72" s="14" t="str">
        <f aca="false">IF(COUNTIF(out_gen,E72),"X","")</f>
        <v/>
      </c>
      <c r="BB72" s="14" t="str">
        <f aca="false">IF(COUNTIF(knap_rel_gen,$E72),"K", IF(COUNTIF(imppat_rel_gen,$E72),"I", IF(COUNTIF(duke_rel_gen,$E72),"D", IF(COUNTIF(nap_rel_gen,$E72),"NA", IF(COUNTIF(var_rel_gen,$E72),"V","")))))</f>
        <v/>
      </c>
      <c r="BC72" s="13" t="str">
        <f aca="false">IF(AND(AZ72&lt;&gt;"",BA72="x"),"lit-kegg", IF(AND(BB72&lt;&gt;"",BA72="x"),"rel-kegg", IF(AZ72&lt;&gt;"","lit", IF(BB72&lt;&gt;"","rel", IF(BA72="x","kegg","--")))))</f>
        <v>--</v>
      </c>
      <c r="BD72" s="15"/>
      <c r="BE72" s="12" t="str">
        <f aca="false">IF(COUNTIF(knap_hcc,$E72),"K", IF(COUNTIF(npass_hcc,$E72),"NP", IF(COUNTIF(duke_hcc,$E72),"D", IF(COUNTIF(var_hcc,$E72),"V", ""))))</f>
        <v/>
      </c>
      <c r="BF72" s="14" t="str">
        <f aca="false">IF(COUNTIF(hcc_out,E72),"X","")</f>
        <v/>
      </c>
      <c r="BG72" s="14" t="str">
        <f aca="false">IF(COUNTIF(var_rel_hcc,$E72),"V","")</f>
        <v/>
      </c>
      <c r="BH72" s="13" t="str">
        <f aca="false">IF(AND(BE72&lt;&gt;"",BF72="x"),"lit-kegg", IF(AND(BG72&lt;&gt;"",BF72="x"),"rel-kegg", IF(BE72&lt;&gt;"","lit", IF(BG72&lt;&gt;"","rel", IF(BF72="x","kegg","--")))))</f>
        <v>--</v>
      </c>
      <c r="BI72" s="15"/>
      <c r="BJ72" s="12" t="str">
        <f aca="false">IF(COUNTIF(usda_kmp,$E72),"U", IF(COUNTIF(knap_kmp,$E72),"K", IF(COUNTIF(npass_kmp,$E72),"NP", IF(COUNTIF(map_kmp,$E72),"M", IF(COUNTIF(imppat_kmp,$E72),"I", IF(COUNTIF(duke_kmp,$E72),"D", IF(COUNTIF(nap_kmp,$E72),"NA", IF(COUNTIF(var_kmp,$E72),"V",""))))))))</f>
        <v>V</v>
      </c>
      <c r="BK72" s="14" t="str">
        <f aca="false">IF(COUNTIF(out_kmp,E72),"X","")</f>
        <v/>
      </c>
      <c r="BL72" s="12" t="str">
        <f aca="false">IF(COUNTIF(knap_rel_kmp,$E72),"K", IF(COUNTIF(npass_rel_kmp,$E72),"NP", IF(COUNTIF(imppat_rel_kmp,$E72),"I", IF(COUNTIF(duke_kmp,$E72),"D", IF(COUNTIF(nap_rel_kmp,$E72),"NA", IF(COUNTIF(var_rel_kmp,$E72),"V",""))))))</f>
        <v/>
      </c>
      <c r="BM72" s="13" t="str">
        <f aca="false">IF(AND(BJ72&lt;&gt;"",BK72="x"),"lit-kegg", IF(AND(BL72&lt;&gt;"",BK72="x"),"rel-kegg", IF(BJ72&lt;&gt;"","lit", IF(BL72&lt;&gt;"","rel", IF(BK72="x","kegg","--")))))</f>
        <v>lit</v>
      </c>
      <c r="BN72" s="15"/>
      <c r="BO72" s="12" t="str">
        <f aca="false">IF(COUNTIF(usda_lu2,$E72),"U", IF(COUNTIF(knap_lu2,$E72),"K", IF(COUNTIF(npass_lu2,$E72),"NP", IF(COUNTIF(map_lu2,$E72),"M", IF(COUNTIF(imppat_lu2,$E72),"I", IF(COUNTIF(duke_lu2,$E72),"D", IF(COUNTIF(nap_lu2,$E72),"NA", IF(COUNTIF(var_lu2,$E72),"V",""))))))))</f>
        <v/>
      </c>
      <c r="BP72" s="14" t="str">
        <f aca="false">IF(COUNTIF(out_lu2,E72),"X","")</f>
        <v/>
      </c>
      <c r="BQ72" s="12" t="str">
        <f aca="false">IF(COUNTIF(knap_rel_lu2,$E72),"K", IF(COUNTIF(npass_rel_lu2,$E72),"NP", IF(COUNTIF(imppat_lu2,$E72),"I", IF(COUNTIF(impaat_rel_lu2,$E72),"I", IF(COUNTIF(duke_rel_lu2,$E72),"D", IF(COUNTIF(nap_rel_lu2,$E72),"NA", IF(COUNTIF(var_rel_lu2,$E72),"V",""))))) ))</f>
        <v/>
      </c>
      <c r="BR72" s="13" t="str">
        <f aca="false">IF(AND(BO72&lt;&gt;"",BP72="x"),"lit-kegg", IF(AND(BQ72&lt;&gt;"",BP72="x"),"rel-kegg", IF(BO72&lt;&gt;"","lit", IF(BQ72&lt;&gt;"","rel", IF(BP72="x","kegg","--")))))</f>
        <v>--</v>
      </c>
      <c r="BS72" s="15"/>
      <c r="BT72" s="12" t="str">
        <f aca="false">IF(COUNTIF(usda_myc,$E72),"U", IF(COUNTIF(knap_myc,$E72),"K", IF(COUNTIF(npass_myc,$E72),"NP", IF(COUNTIF(map_myc,$E72),"M", IF(COUNTIF(imppat_myc,$E72),"I", IF(COUNTIF(nap_myc,$E72),"NA", IF(COUNTIF(duke_myc,$E72),"D", IF(COUNTIF(var_myc,$E72),"V",""))))))))</f>
        <v/>
      </c>
      <c r="BU72" s="14" t="str">
        <f aca="false">IF(COUNTIF(out_myc,E72),"X","")</f>
        <v/>
      </c>
      <c r="BV72" s="12" t="str">
        <f aca="false">IF(COUNTIF(npass_rel_myc,$E72),"NP", IF(COUNTIF(imppat_rel_myc,$E72),"I", IF(COUNTIF(nap_rel_myc,$E72),"NA", IF(COUNTIF(var_rel_myc,$E72),"V",""))))</f>
        <v/>
      </c>
      <c r="BW72" s="13" t="str">
        <f aca="false">IF(AND(BT72&lt;&gt;"",BU72="x"),"lit-kegg", IF(AND(BV72&lt;&gt;"",BU72="x"),"rel-kegg", IF(BT72&lt;&gt;"","lit", IF(BV72&lt;&gt;"","rel", IF(BU72="x","kegg","--")))))</f>
        <v>--</v>
      </c>
      <c r="BX72" s="15"/>
      <c r="BY72" s="12" t="str">
        <f aca="false">IF(COUNTIF(usda_nar,$E72),"U", IF(COUNTIF(knap_nar,$E72),"K", IF(COUNTIF(npass_nar,$E72),"NP", IF(COUNTIF(imppat_nar,$E72),"I", IF(COUNTIF(duke_nar,$E72),"D", IF(COUNTIF(nap_nar,$E72),"NA", IF(COUNTIF(var_nar,$E72),"V", "")))))))</f>
        <v>V</v>
      </c>
      <c r="BZ72" s="14" t="str">
        <f aca="false">IF(COUNTIF(out_nar,E72),"X","")</f>
        <v/>
      </c>
      <c r="CA72" s="16" t="str">
        <f aca="false">IF(COUNTIF(knap_rel_nar,$E72),"K", IF(COUNTIF(npass_rel_nar,$E72),"NP", IF(COUNTIF(imppat_rel_nar,$E72),"I", IF(COUNTIF(duke_rel_nar,$E72),"D", IF(COUNTIF(nap_rel_nar,$E72),"NA", IF(COUNTIF(var_rel_nar,$E72),"V",""))))))</f>
        <v/>
      </c>
      <c r="CB72" s="13" t="str">
        <f aca="false">IF(AND(BY72&lt;&gt;"",BZ72="x"),"lit-kegg", IF(AND(CA72&lt;&gt;"",BZ72="x"),"rel-kegg", IF(BY72&lt;&gt;"","lit", IF(CA72&lt;&gt;"","rel", IF(BZ72="x","kegg","--")))))</f>
        <v>lit</v>
      </c>
      <c r="CC72" s="15"/>
      <c r="CD72" s="17" t="str">
        <f aca="false">IF(COUNTIF(usda_que,$E72),"U", IF(COUNTIF(knap_que,$E72),"K", IF(COUNTIF(npass_que,$E72),"NP", IF(COUNTIF(map_que,$E72),"M", IF(COUNTIF(imppat_que,$E72),"I", IF(COUNTIF(duke_que,$E72),"D", IF(COUNTIF(nap_que,$E72),"NA", IF(COUNTIF(var_que,$E72),"V",""))))) )))</f>
        <v/>
      </c>
      <c r="CE72" s="14" t="str">
        <f aca="false">IF(COUNTIF(out_que,E72),"X","")</f>
        <v/>
      </c>
      <c r="CF72" s="12" t="str">
        <f aca="false">IF(COUNTIF(knap_rel_que,$E72),"K", IF(COUNTIF(npass_rel_que,$E72),"NP", IF(COUNTIF(imppat_rel_que,$E72),"I", IF(COUNTIF(duke_rel_que,$E72),"D", IF(COUNTIF(nap_rel_que,$E72),"NP", IF(COUNTIF(var_rel_que,$E72),"V",""))))) )</f>
        <v/>
      </c>
      <c r="CG72" s="13" t="str">
        <f aca="false">IF(AND(CD72&lt;&gt;"",CE72="x"),"lit-kegg", IF(AND(CF72&lt;&gt;"",CE72="x"),"rel-kegg", IF(CD72&lt;&gt;"","lit", IF(CF72&lt;&gt;"","rel", IF(CE72="x","kegg","--")))))</f>
        <v>--</v>
      </c>
      <c r="CH72" s="15"/>
      <c r="CI72" s="24" t="s">
        <v>143</v>
      </c>
      <c r="CJ72" s="10"/>
      <c r="CK72" s="10"/>
      <c r="CL72" s="10"/>
      <c r="CM72" s="10"/>
      <c r="CN72" s="10"/>
      <c r="CO72" s="10"/>
    </row>
    <row r="73" customFormat="false" ht="15.75" hidden="false" customHeight="true" outlineLevel="0" collapsed="false">
      <c r="A73" s="9" t="n">
        <v>104</v>
      </c>
      <c r="B73" s="10" t="s">
        <v>76</v>
      </c>
      <c r="C73" s="10" t="s">
        <v>77</v>
      </c>
      <c r="D73" s="10" t="s">
        <v>257</v>
      </c>
      <c r="E73" s="11" t="s">
        <v>256</v>
      </c>
      <c r="F73" s="12" t="str">
        <f aca="false">IF(COUNTIF(usda_agi,$E73),"U", IF(COUNTIF(knap_agi,$E73),"K", IF(COUNTIF(npass_agi,$E73),"NP", IF(COUNTIF(map_agi,$E73),"M", IF(COUNTIF(imppat_agi,$E73),"I", IF(COUNTIF(duke_agi,$E73),"D", IF(COUNTIF(nap_agi,$E73),"NA", IF(COUNTIF(var_agi,$E73),"V", ""))))))) )</f>
        <v/>
      </c>
      <c r="G73" s="12" t="str">
        <f aca="false">IF(COUNTIF(out_agi,E73),"X","")</f>
        <v/>
      </c>
      <c r="H73" s="12" t="str">
        <f aca="false">IF(COUNTIF(knap_rel_agi,$E73),"K", IF(COUNTIF(duke_rel_agi,$E73),"D", IF(COUNTIF(nap_rel_agi,$E73),"NA", IF(COUNTIF(var_rel_agi,$E73),"V",""))))</f>
        <v/>
      </c>
      <c r="I73" s="13" t="str">
        <f aca="false">IF(AND(F73&lt;&gt;"",G73="x"),"lit-kegg", IF(AND(H73&lt;&gt;"",G73="x"),"rel-kegg", IF(F73&lt;&gt;"","lit", IF(H73&lt;&gt;"","rel", IF(G73="x","kegg","--")))))</f>
        <v>--</v>
      </c>
      <c r="J73" s="12" t="str">
        <f aca="false">IF(COUNTIF(npass_bun,$E73),"NP", IF(COUNTIF(nap_bun,$E73),"NA", IF(COUNTIF(var_bun,$E73),"V","")))</f>
        <v/>
      </c>
      <c r="K73" s="14" t="str">
        <f aca="false">IF(COUNTIF(out_bun,E73),"X","")</f>
        <v/>
      </c>
      <c r="L73" s="12" t="str">
        <f aca="false">IF(COUNTIF(nap_rel_bun,$E73),"NA", IF(COUNTIF(var_rel_bun,$E73),"V",""))</f>
        <v/>
      </c>
      <c r="M73" s="13" t="str">
        <f aca="false">IF(AND(J73&lt;&gt;"",K73="x"),"lit-kegg", IF(AND(L73&lt;&gt;"",K73="x"),"rel-kegg", IF(J73&lt;&gt;"","lit", IF(L73&lt;&gt;"","rel", IF(K73="x","kegg","--")))))</f>
        <v>--</v>
      </c>
      <c r="N73" s="12" t="str">
        <f aca="false">IF(COUNTIF(usda_kxn,$E73),"U", IF(COUNTIF(knap_kxn,$E73),"K", IF(COUNTIF(npass_kxn,$E73),"NP", IF(COUNTIF(map_kxn,$E73),"M", IF(COUNTIF(duke_kxn,$E73),"D", IF(COUNTIF(nap_kxn,$E73),"NA", IF(COUNTIF(var_kxn,$E73),"V","")))))))</f>
        <v>V</v>
      </c>
      <c r="O73" s="14" t="str">
        <f aca="false">IF(COUNTIF(out_kxn,E73),"X","")</f>
        <v/>
      </c>
      <c r="P73" s="12" t="str">
        <f aca="false">IF(COUNTIF(knap_rel_kxn,$E73),"K", IF(COUNTIF(npass_rel_kxn,$E73),"NP", IF(COUNTIF(duke_rel_kxn,$E73),"D", IF(COUNTIF(nap_rel_kxn,$E73),"NA", IF(COUNTIF(var_rel_kxn,$E73),"V","")))))</f>
        <v/>
      </c>
      <c r="Q73" s="13" t="str">
        <f aca="false">IF(AND(N73&lt;&gt;"",O73="x"),"lit-kegg", IF(AND(P73&lt;&gt;"",O73="x"),"rel-kegg", IF(N73&lt;&gt;"","lit", IF(P73&lt;&gt;"","rel", IF(O73="x","kegg","--")))))</f>
        <v>lit</v>
      </c>
      <c r="R73" s="12" t="str">
        <f aca="false">IF(COUNTIF(usda_hwb,$E73),"U", IF(COUNTIF(knap_hwb,$E73),"K", IF(COUNTIF(npass_hwb,$E73),"NP", IF(COUNTIF(map_hwb,$E73),"M", IF(COUNTIF(imppat_hwb,$E73),"I", IF(COUNTIF(duke_hwb,$E73),"D", IF(COUNTIF(nap_hwb,$E73),"NA", IF(COUNTIF(var_hwb,$E73),"V",""))))) )))</f>
        <v/>
      </c>
      <c r="S73" s="14" t="str">
        <f aca="false">IF(COUNTIF(out_hwb,E73),"X","")</f>
        <v/>
      </c>
      <c r="T73" s="14" t="str">
        <f aca="false">IF(COUNTIF(knap_rel_hwb,$E73),"K", IF(COUNTIF(npass_rel_hwb,$E73),"NP", IF(COUNTIF(map_rel_hwb,$E73),"M", IF(COUNTIF(imppat_rel_hwb,$E73),"I", IF(COUNTIF(duke_rel_hwb,$E73),"D", IF(COUNTIF(nap_rel_hwb,$E73),"NA", IF(COUNTIF(var_rel_hwb,$E73),"V",""))))) ))</f>
        <v>NA</v>
      </c>
      <c r="U73" s="13" t="str">
        <f aca="false">IF(AND(R73&lt;&gt;"",S73="x"),"lit-kegg", IF(AND(T73&lt;&gt;"",S73="x"),"rel-kegg", IF(R73&lt;&gt;"","lit", IF(T73&lt;&gt;"","rel", IF(S73="x","kegg","--")))))</f>
        <v>rel</v>
      </c>
      <c r="V73" s="12" t="str">
        <f aca="false">IF(COUNTIF(usda_ec,$E73),"U", IF(COUNTIF(knap_ec,$E73),"K", IF(COUNTIF(npass_ec,$E73),"NP", IF(COUNTIF(map_ec,$E73),"M", IF(COUNTIF(imppat_ec,$E73),"I", IF(COUNTIF(duke_ec,$E73),"D", IF(COUNTIF(nap_ec,$E73),"NA", IF(COUNTIF(var_ec,$E73),"V",""))))))))</f>
        <v/>
      </c>
      <c r="W73" s="14" t="str">
        <f aca="false">IF(COUNTIF(out_ec,E73),"X","")</f>
        <v/>
      </c>
      <c r="X73" s="14" t="str">
        <f aca="false">IF(COUNTIF(usda_rel_ec,$E73),"U", IF(COUNTIF(knap_rel_ec,$E73),"K", IF(COUNTIF(npass_rel_ec,$E73),"NP", IF(COUNTIF(map_rel_ec,$E73),"M", IF(COUNTIF(imppat_rel_ec,$E73),"I", IF(COUNTIF(nap_rel_ec,$E73),"NA", IF(COUNTIF(var_rel_ec,$E73),"V","")))))))</f>
        <v/>
      </c>
      <c r="Y73" s="13" t="str">
        <f aca="false">IF(AND(V73&lt;&gt;"",W73="x"),"lit-kegg", IF(AND(X73&lt;&gt;"",W73="x"),"rel-kegg", IF(V73&lt;&gt;"","lit", IF(X73&lt;&gt;"","rel", IF(W73="x","kegg","--")))))</f>
        <v>--</v>
      </c>
      <c r="Z73" s="12" t="str">
        <f aca="false">IF(COUNTIF(usda_ecg,$E73),"U", IF(COUNTIF(npass_ecg,$E73),"NP", IF(COUNTIF(map_ecg,$E73),"M", IF(COUNTIF(imppat_ecg,$E73),"I", IF(COUNTIF(duke_ecg,$E73),"D", IF(COUNTIF(var_ecg,$E73),"V",""))))))</f>
        <v/>
      </c>
      <c r="AA73" s="12"/>
      <c r="AB73" s="15"/>
      <c r="AC73" s="12" t="str">
        <f aca="false">IF(COUNTIF(usda_egt,$E73),"U", IF(COUNTIF(map_egt,$E73),"M", IF(COUNTIF(duke_egt,$E73),"D", IF(COUNTIF(nap_egt,$E73),"NA", IF(COUNTIF(var_egt,$E73),"V","")))))</f>
        <v/>
      </c>
      <c r="AD73" s="14" t="str">
        <f aca="false">IF(COUNTIF(out_egt,E73),"X","")</f>
        <v/>
      </c>
      <c r="AE73" s="14" t="str">
        <f aca="false">IF(COUNTIF(usda_rel_egt,$E73),"U", IF(COUNTIF(knap_rel_egt,$E73),"K", IF(COUNTIF(npass_rel_egt,$E73),"NP", IF(COUNTIF(map_rel_egt,$E73),"M", IF(COUNTIF(var_rel_egt,$E73),"V","")))) )</f>
        <v/>
      </c>
      <c r="AF73" s="13" t="str">
        <f aca="false">IF(AND(AC73&lt;&gt;"",AD73="x"),"lit-kegg", IF(AND(AE73&lt;&gt;"",AD73="x"),"rel-kegg", IF(AC73&lt;&gt;"","lit", IF(AE73&lt;&gt;"","rel", IF(AD73="x","kegg","--")))))</f>
        <v>--</v>
      </c>
      <c r="AG73" s="15"/>
      <c r="AH73" s="12" t="str">
        <f aca="false">IF(COUNTIF(usda_egcg,$E73),"U", IF(COUNTIF(knap_egcg,$E73),"K", IF(COUNTIF(npass_egcg,$E73),"NP", IF(COUNTIF(map_egcg,$E73),"M", IF(COUNTIF(var_ecg,$E73),"V","")))))</f>
        <v/>
      </c>
      <c r="AI73" s="12"/>
      <c r="AJ73" s="15"/>
      <c r="AK73" s="12" t="str">
        <f aca="false">IF(COUNTIF(npass_erc,$E73),"NP", IF(COUNTIF(nap_erc,$E73),"NA", IF(COUNTIF(var_erc,$E73),"V","")))</f>
        <v/>
      </c>
      <c r="AL73" s="14"/>
      <c r="AM73" s="14" t="str">
        <f aca="false">IF(COUNTIF(nap_rel_erc,$E73),"NA", IF(COUNTIF(var_rel_erc,$E73),"V",""))</f>
        <v/>
      </c>
      <c r="AN73" s="13" t="str">
        <f aca="false">IF(AND(AK73&lt;&gt;"",AL73="x"),"lit-kegg", IF(AND(AM73&lt;&gt;"",AL73="x"),"rel-kegg", IF(AK73&lt;&gt;"","lit", IF(AM73&lt;&gt;"","rel", IF(AL73="x","kegg","--")))))</f>
        <v>--</v>
      </c>
      <c r="AO73" s="15"/>
      <c r="AP73" s="12" t="str">
        <f aca="false">IF(COUNTIF(npass_erd,$E73),"NP", IF(COUNTIF(nap_erd,$E73),"NA", IF(COUNTIF(var_erd,$E73),"V","")))</f>
        <v/>
      </c>
      <c r="AQ73" s="14" t="str">
        <f aca="false">IF(COUNTIF(out_erd,E73),"X","")</f>
        <v/>
      </c>
      <c r="AR73" s="14" t="str">
        <f aca="false">IF(COUNTIF(map_rel_erd,$E73),"M", IF(COUNTIF(nap_rel_erd,$E73),"NA", IF(COUNTIF(var_rel_erd,$E73),"V","")))</f>
        <v/>
      </c>
      <c r="AS73" s="13" t="str">
        <f aca="false">IF(AND(AP73&lt;&gt;"",AQ73="x"),"lit-kegg", IF(AND(AR73&lt;&gt;"",AQ73="x"),"rel-kegg", IF(AP73&lt;&gt;"","lit", IF(AR73&lt;&gt;"","rel", IF(AQ73="x","kegg","--")))))</f>
        <v>--</v>
      </c>
      <c r="AT73" s="15"/>
      <c r="AU73" s="12" t="str">
        <f aca="false">IF(COUNTIF(knap_gc,$E73),"K", IF(COUNTIF(npass_gc,$E73),"NP", IF(COUNTIF(imppat_gc,$E73),"I", IF(COUNTIF(duke_gc,$E73),"D", IF(COUNTIF(nap_gc,$E73),"NA", IF(COUNTIF(var_gc,$E73),"V",""))))) )</f>
        <v/>
      </c>
      <c r="AV73" s="14" t="str">
        <f aca="false">IF(COUNTIF(out_gc,E73),"X","")</f>
        <v/>
      </c>
      <c r="AW73" s="14" t="str">
        <f aca="false">IF(COUNTIF(knap_rel_gc,$E73),"K", IF(COUNTIF(nap_rel_gc,$E73),"NA", IF(COUNTIF(var_rel_gc,$E73),"V","")))</f>
        <v/>
      </c>
      <c r="AX73" s="13" t="str">
        <f aca="false">IF(AND(AU73&lt;&gt;"",AV73="x"),"lit-kegg", IF(AND(AW73&lt;&gt;"",AV73="x"),"rel-kegg", IF(AU73&lt;&gt;"","lit", IF(AW73&lt;&gt;"","rel", IF(AV73="x","kegg","--")))))</f>
        <v>--</v>
      </c>
      <c r="AY73" s="15"/>
      <c r="AZ73" s="12" t="str">
        <f aca="false">IF(COUNTIF(knap_gen,$E73),"K", IF(COUNTIF(npass_gen,$E73),"NP", IF(COUNTIF(imppat_gen,$E73),"I", IF(COUNTIF(duke_gen,$E73),"D", IF(COUNTIF(nap_gen,$E73),"NA", IF(COUNTIF(var_gen,$E73),"V",""))))))</f>
        <v/>
      </c>
      <c r="BA73" s="14" t="str">
        <f aca="false">IF(COUNTIF(out_gen,E73),"X","")</f>
        <v/>
      </c>
      <c r="BB73" s="14" t="str">
        <f aca="false">IF(COUNTIF(knap_rel_gen,$E73),"K", IF(COUNTIF(imppat_rel_gen,$E73),"I", IF(COUNTIF(duke_rel_gen,$E73),"D", IF(COUNTIF(nap_rel_gen,$E73),"NA", IF(COUNTIF(var_rel_gen,$E73),"V","")))))</f>
        <v/>
      </c>
      <c r="BC73" s="13" t="str">
        <f aca="false">IF(AND(AZ73&lt;&gt;"",BA73="x"),"lit-kegg", IF(AND(BB73&lt;&gt;"",BA73="x"),"rel-kegg", IF(AZ73&lt;&gt;"","lit", IF(BB73&lt;&gt;"","rel", IF(BA73="x","kegg","--")))))</f>
        <v>--</v>
      </c>
      <c r="BD73" s="15"/>
      <c r="BE73" s="12" t="str">
        <f aca="false">IF(COUNTIF(knap_hcc,$E73),"K", IF(COUNTIF(npass_hcc,$E73),"NP", IF(COUNTIF(duke_hcc,$E73),"D", IF(COUNTIF(var_hcc,$E73),"V", ""))))</f>
        <v/>
      </c>
      <c r="BF73" s="14" t="str">
        <f aca="false">IF(COUNTIF(hcc_out,E73),"X","")</f>
        <v/>
      </c>
      <c r="BG73" s="14" t="str">
        <f aca="false">IF(COUNTIF(var_rel_hcc,$E73),"V","")</f>
        <v/>
      </c>
      <c r="BH73" s="13" t="str">
        <f aca="false">IF(AND(BE73&lt;&gt;"",BF73="x"),"lit-kegg", IF(AND(BG73&lt;&gt;"",BF73="x"),"rel-kegg", IF(BE73&lt;&gt;"","lit", IF(BG73&lt;&gt;"","rel", IF(BF73="x","kegg","--")))))</f>
        <v>--</v>
      </c>
      <c r="BI73" s="15"/>
      <c r="BJ73" s="12" t="str">
        <f aca="false">IF(COUNTIF(usda_kmp,$E73),"U", IF(COUNTIF(knap_kmp,$E73),"K", IF(COUNTIF(npass_kmp,$E73),"NP", IF(COUNTIF(map_kmp,$E73),"M", IF(COUNTIF(imppat_kmp,$E73),"I", IF(COUNTIF(duke_kmp,$E73),"D", IF(COUNTIF(nap_kmp,$E73),"NA", IF(COUNTIF(var_kmp,$E73),"V",""))))))))</f>
        <v>V</v>
      </c>
      <c r="BK73" s="14" t="str">
        <f aca="false">IF(COUNTIF(out_kmp,E73),"X","")</f>
        <v/>
      </c>
      <c r="BL73" s="12" t="str">
        <f aca="false">IF(COUNTIF(knap_rel_kmp,$E73),"K", IF(COUNTIF(npass_rel_kmp,$E73),"NP", IF(COUNTIF(imppat_rel_kmp,$E73),"I", IF(COUNTIF(duke_kmp,$E73),"D", IF(COUNTIF(nap_rel_kmp,$E73),"NA", IF(COUNTIF(var_rel_kmp,$E73),"V",""))))))</f>
        <v/>
      </c>
      <c r="BM73" s="13" t="str">
        <f aca="false">IF(AND(BJ73&lt;&gt;"",BK73="x"),"lit-kegg", IF(AND(BL73&lt;&gt;"",BK73="x"),"rel-kegg", IF(BJ73&lt;&gt;"","lit", IF(BL73&lt;&gt;"","rel", IF(BK73="x","kegg","--")))))</f>
        <v>lit</v>
      </c>
      <c r="BN73" s="15"/>
      <c r="BO73" s="12" t="str">
        <f aca="false">IF(COUNTIF(usda_lu2,$E73),"U", IF(COUNTIF(knap_lu2,$E73),"K", IF(COUNTIF(npass_lu2,$E73),"NP", IF(COUNTIF(map_lu2,$E73),"M", IF(COUNTIF(imppat_lu2,$E73),"I", IF(COUNTIF(duke_lu2,$E73),"D", IF(COUNTIF(nap_lu2,$E73),"NA", IF(COUNTIF(var_lu2,$E73),"V",""))))))))</f>
        <v/>
      </c>
      <c r="BP73" s="14" t="str">
        <f aca="false">IF(COUNTIF(out_lu2,E73),"X","")</f>
        <v/>
      </c>
      <c r="BQ73" s="12" t="str">
        <f aca="false">IF(COUNTIF(knap_rel_lu2,$E73),"K", IF(COUNTIF(npass_rel_lu2,$E73),"NP", IF(COUNTIF(imppat_lu2,$E73),"I", IF(COUNTIF(impaat_rel_lu2,$E73),"I", IF(COUNTIF(duke_rel_lu2,$E73),"D", IF(COUNTIF(nap_rel_lu2,$E73),"NA", IF(COUNTIF(var_rel_lu2,$E73),"V",""))))) ))</f>
        <v/>
      </c>
      <c r="BR73" s="13" t="str">
        <f aca="false">IF(AND(BO73&lt;&gt;"",BP73="x"),"lit-kegg", IF(AND(BQ73&lt;&gt;"",BP73="x"),"rel-kegg", IF(BO73&lt;&gt;"","lit", IF(BQ73&lt;&gt;"","rel", IF(BP73="x","kegg","--")))))</f>
        <v>--</v>
      </c>
      <c r="BS73" s="15"/>
      <c r="BT73" s="12" t="str">
        <f aca="false">IF(COUNTIF(usda_myc,$E73),"U", IF(COUNTIF(knap_myc,$E73),"K", IF(COUNTIF(npass_myc,$E73),"NP", IF(COUNTIF(map_myc,$E73),"M", IF(COUNTIF(imppat_myc,$E73),"I", IF(COUNTIF(nap_myc,$E73),"NA", IF(COUNTIF(duke_myc,$E73),"D", IF(COUNTIF(var_myc,$E73),"V",""))))))))</f>
        <v/>
      </c>
      <c r="BU73" s="14" t="str">
        <f aca="false">IF(COUNTIF(out_myc,E73),"X","")</f>
        <v/>
      </c>
      <c r="BV73" s="12" t="str">
        <f aca="false">IF(COUNTIF(npass_rel_myc,$E73),"NP", IF(COUNTIF(imppat_rel_myc,$E73),"I", IF(COUNTIF(nap_rel_myc,$E73),"NA", IF(COUNTIF(var_rel_myc,$E73),"V",""))))</f>
        <v/>
      </c>
      <c r="BW73" s="13" t="str">
        <f aca="false">IF(AND(BT73&lt;&gt;"",BU73="x"),"lit-kegg", IF(AND(BV73&lt;&gt;"",BU73="x"),"rel-kegg", IF(BT73&lt;&gt;"","lit", IF(BV73&lt;&gt;"","rel", IF(BU73="x","kegg","--")))))</f>
        <v>--</v>
      </c>
      <c r="BX73" s="15"/>
      <c r="BY73" s="12" t="str">
        <f aca="false">IF(COUNTIF(usda_nar,$E73),"U", IF(COUNTIF(knap_nar,$E73),"K", IF(COUNTIF(npass_nar,$E73),"NP", IF(COUNTIF(imppat_nar,$E73),"I", IF(COUNTIF(duke_nar,$E73),"D", IF(COUNTIF(nap_nar,$E73),"NA", IF(COUNTIF(var_nar,$E73),"V", "")))))))</f>
        <v>V</v>
      </c>
      <c r="BZ73" s="14" t="str">
        <f aca="false">IF(COUNTIF(out_nar,E73),"X","")</f>
        <v/>
      </c>
      <c r="CA73" s="16" t="str">
        <f aca="false">IF(COUNTIF(knap_rel_nar,$E73),"K", IF(COUNTIF(npass_rel_nar,$E73),"NP", IF(COUNTIF(imppat_rel_nar,$E73),"I", IF(COUNTIF(duke_rel_nar,$E73),"D", IF(COUNTIF(nap_rel_nar,$E73),"NA", IF(COUNTIF(var_rel_nar,$E73),"V",""))))))</f>
        <v/>
      </c>
      <c r="CB73" s="13" t="str">
        <f aca="false">IF(AND(BY73&lt;&gt;"",BZ73="x"),"lit-kegg", IF(AND(CA73&lt;&gt;"",BZ73="x"),"rel-kegg", IF(BY73&lt;&gt;"","lit", IF(CA73&lt;&gt;"","rel", IF(BZ73="x","kegg","--")))))</f>
        <v>lit</v>
      </c>
      <c r="CC73" s="15"/>
      <c r="CD73" s="17" t="str">
        <f aca="false">IF(COUNTIF(usda_que,$E73),"U", IF(COUNTIF(knap_que,$E73),"K", IF(COUNTIF(npass_que,$E73),"NP", IF(COUNTIF(map_que,$E73),"M", IF(COUNTIF(imppat_que,$E73),"I", IF(COUNTIF(duke_que,$E73),"D", IF(COUNTIF(nap_que,$E73),"NA", IF(COUNTIF(var_que,$E73),"V",""))))) )))</f>
        <v/>
      </c>
      <c r="CE73" s="14" t="str">
        <f aca="false">IF(COUNTIF(out_que,E73),"X","")</f>
        <v/>
      </c>
      <c r="CF73" s="12" t="str">
        <f aca="false">IF(COUNTIF(knap_rel_que,$E73),"K", IF(COUNTIF(npass_rel_que,$E73),"NP", IF(COUNTIF(imppat_rel_que,$E73),"I", IF(COUNTIF(duke_rel_que,$E73),"D", IF(COUNTIF(nap_rel_que,$E73),"NP", IF(COUNTIF(var_rel_que,$E73),"V",""))))) )</f>
        <v/>
      </c>
      <c r="CG73" s="13" t="str">
        <f aca="false">IF(AND(CD73&lt;&gt;"",CE73="x"),"lit-kegg", IF(AND(CF73&lt;&gt;"",CE73="x"),"rel-kegg", IF(CD73&lt;&gt;"","lit", IF(CF73&lt;&gt;"","rel", IF(CE73="x","kegg","--")))))</f>
        <v>--</v>
      </c>
      <c r="CH73" s="15"/>
      <c r="CI73" s="24" t="s">
        <v>143</v>
      </c>
      <c r="CJ73" s="10"/>
      <c r="CK73" s="10"/>
      <c r="CL73" s="10"/>
      <c r="CM73" s="10"/>
      <c r="CN73" s="10"/>
      <c r="CO73" s="10"/>
    </row>
    <row r="74" customFormat="false" ht="15.75" hidden="false" customHeight="true" outlineLevel="0" collapsed="false">
      <c r="A74" s="9" t="n">
        <v>133</v>
      </c>
      <c r="B74" s="10" t="s">
        <v>98</v>
      </c>
      <c r="C74" s="10"/>
      <c r="D74" s="10" t="s">
        <v>258</v>
      </c>
      <c r="E74" s="11" t="s">
        <v>259</v>
      </c>
      <c r="F74" s="12" t="str">
        <f aca="false">IF(COUNTIF(usda_agi,$E74),"U", IF(COUNTIF(knap_agi,$E74),"K", IF(COUNTIF(npass_agi,$E74),"NP", IF(COUNTIF(map_agi,$E74),"M", IF(COUNTIF(imppat_agi,$E74),"I", IF(COUNTIF(duke_agi,$E74),"D", IF(COUNTIF(nap_agi,$E74),"NA", IF(COUNTIF(var_agi,$E74),"V", ""))))))) )</f>
        <v/>
      </c>
      <c r="G74" s="12" t="str">
        <f aca="false">IF(COUNTIF(out_agi,E74),"X","")</f>
        <v/>
      </c>
      <c r="H74" s="12" t="str">
        <f aca="false">IF(COUNTIF(knap_rel_agi,$E74),"K", IF(COUNTIF(duke_rel_agi,$E74),"D", IF(COUNTIF(nap_rel_agi,$E74),"NA", IF(COUNTIF(var_rel_agi,$E74),"V",""))))</f>
        <v/>
      </c>
      <c r="I74" s="13" t="str">
        <f aca="false">IF(AND(F74&lt;&gt;"",G74="x"),"lit-kegg", IF(AND(H74&lt;&gt;"",G74="x"),"rel-kegg", IF(F74&lt;&gt;"","lit", IF(H74&lt;&gt;"","rel", IF(G74="x","kegg","--")))))</f>
        <v>--</v>
      </c>
      <c r="J74" s="12" t="str">
        <f aca="false">IF(COUNTIF(npass_bun,$E74),"NP", IF(COUNTIF(nap_bun,$E74),"NA", IF(COUNTIF(var_bun,$E74),"V","")))</f>
        <v/>
      </c>
      <c r="K74" s="14" t="str">
        <f aca="false">IF(COUNTIF(out_bun,E74),"X","")</f>
        <v/>
      </c>
      <c r="L74" s="12" t="str">
        <f aca="false">IF(COUNTIF(nap_rel_bun,$E74),"NA", IF(COUNTIF(var_rel_bun,$E74),"V",""))</f>
        <v/>
      </c>
      <c r="M74" s="13" t="str">
        <f aca="false">IF(AND(J74&lt;&gt;"",K74="x"),"lit-kegg", IF(AND(L74&lt;&gt;"",K74="x"),"rel-kegg", IF(J74&lt;&gt;"","lit", IF(L74&lt;&gt;"","rel", IF(K74="x","kegg","--")))))</f>
        <v>--</v>
      </c>
      <c r="N74" s="12" t="str">
        <f aca="false">IF(COUNTIF(usda_kxn,$E74),"U", IF(COUNTIF(knap_kxn,$E74),"K", IF(COUNTIF(npass_kxn,$E74),"NP", IF(COUNTIF(map_kxn,$E74),"M", IF(COUNTIF(duke_kxn,$E74),"D", IF(COUNTIF(nap_kxn,$E74),"NA", IF(COUNTIF(var_kxn,$E74),"V","")))))))</f>
        <v/>
      </c>
      <c r="O74" s="14" t="str">
        <f aca="false">IF(COUNTIF(out_kxn,E74),"X","")</f>
        <v/>
      </c>
      <c r="P74" s="12" t="str">
        <f aca="false">IF(COUNTIF(knap_rel_kxn,$E74),"K", IF(COUNTIF(npass_rel_kxn,$E74),"NP", IF(COUNTIF(duke_rel_kxn,$E74),"D", IF(COUNTIF(nap_rel_kxn,$E74),"NA", IF(COUNTIF(var_rel_kxn,$E74),"V","")))))</f>
        <v/>
      </c>
      <c r="Q74" s="13" t="str">
        <f aca="false">IF(AND(N74&lt;&gt;"",O74="x"),"lit-kegg", IF(AND(P74&lt;&gt;"",O74="x"),"rel-kegg", IF(N74&lt;&gt;"","lit", IF(P74&lt;&gt;"","rel", IF(O74="x","kegg","--")))))</f>
        <v>--</v>
      </c>
      <c r="R74" s="12" t="str">
        <f aca="false">IF(COUNTIF(usda_hwb,$E74),"U", IF(COUNTIF(knap_hwb,$E74),"K", IF(COUNTIF(npass_hwb,$E74),"NP", IF(COUNTIF(map_hwb,$E74),"M", IF(COUNTIF(imppat_hwb,$E74),"I", IF(COUNTIF(duke_hwb,$E74),"D", IF(COUNTIF(nap_hwb,$E74),"NA", IF(COUNTIF(var_hwb,$E74),"V",""))))) )))</f>
        <v/>
      </c>
      <c r="S74" s="14" t="str">
        <f aca="false">IF(COUNTIF(out_hwb,E74),"X","")</f>
        <v/>
      </c>
      <c r="T74" s="14" t="str">
        <f aca="false">IF(COUNTIF(knap_rel_hwb,$E74),"K", IF(COUNTIF(npass_rel_hwb,$E74),"NP", IF(COUNTIF(map_rel_hwb,$E74),"M", IF(COUNTIF(imppat_rel_hwb,$E74),"I", IF(COUNTIF(duke_rel_hwb,$E74),"D", IF(COUNTIF(nap_rel_hwb,$E74),"NA", IF(COUNTIF(var_rel_hwb,$E74),"V",""))))) ))</f>
        <v/>
      </c>
      <c r="U74" s="13" t="str">
        <f aca="false">IF(AND(R74&lt;&gt;"",S74="x"),"lit-kegg", IF(AND(T74&lt;&gt;"",S74="x"),"rel-kegg", IF(R74&lt;&gt;"","lit", IF(T74&lt;&gt;"","rel", IF(S74="x","kegg","--")))))</f>
        <v>--</v>
      </c>
      <c r="V74" s="12" t="str">
        <f aca="false">IF(COUNTIF(usda_ec,$E74),"U", IF(COUNTIF(knap_ec,$E74),"K", IF(COUNTIF(npass_ec,$E74),"NP", IF(COUNTIF(map_ec,$E74),"M", IF(COUNTIF(imppat_ec,$E74),"I", IF(COUNTIF(duke_ec,$E74),"D", IF(COUNTIF(nap_ec,$E74),"NA", IF(COUNTIF(var_ec,$E74),"V",""))))))))</f>
        <v/>
      </c>
      <c r="W74" s="14" t="str">
        <f aca="false">IF(COUNTIF(out_ec,E74),"X","")</f>
        <v/>
      </c>
      <c r="X74" s="14" t="str">
        <f aca="false">IF(COUNTIF(usda_rel_ec,$E74),"U", IF(COUNTIF(knap_rel_ec,$E74),"K", IF(COUNTIF(npass_rel_ec,$E74),"NP", IF(COUNTIF(map_rel_ec,$E74),"M", IF(COUNTIF(imppat_rel_ec,$E74),"I", IF(COUNTIF(nap_rel_ec,$E74),"NA", IF(COUNTIF(var_rel_ec,$E74),"V","")))))))</f>
        <v/>
      </c>
      <c r="Y74" s="13" t="str">
        <f aca="false">IF(AND(V74&lt;&gt;"",W74="x"),"lit-kegg", IF(AND(X74&lt;&gt;"",W74="x"),"rel-kegg", IF(V74&lt;&gt;"","lit", IF(X74&lt;&gt;"","rel", IF(W74="x","kegg","--")))))</f>
        <v>--</v>
      </c>
      <c r="Z74" s="12" t="str">
        <f aca="false">IF(COUNTIF(usda_ecg,$E74),"U", IF(COUNTIF(npass_ecg,$E74),"NP", IF(COUNTIF(map_ecg,$E74),"M", IF(COUNTIF(imppat_ecg,$E74),"I", IF(COUNTIF(duke_ecg,$E74),"D", IF(COUNTIF(var_ecg,$E74),"V",""))))))</f>
        <v/>
      </c>
      <c r="AA74" s="12"/>
      <c r="AB74" s="15"/>
      <c r="AC74" s="12" t="str">
        <f aca="false">IF(COUNTIF(usda_egt,$E74),"U", IF(COUNTIF(map_egt,$E74),"M", IF(COUNTIF(duke_egt,$E74),"D", IF(COUNTIF(nap_egt,$E74),"NA", IF(COUNTIF(var_egt,$E74),"V","")))))</f>
        <v/>
      </c>
      <c r="AD74" s="14" t="str">
        <f aca="false">IF(COUNTIF(out_egt,E74),"X","")</f>
        <v/>
      </c>
      <c r="AE74" s="14" t="str">
        <f aca="false">IF(COUNTIF(usda_rel_egt,$E74),"U", IF(COUNTIF(knap_rel_egt,$E74),"K", IF(COUNTIF(npass_rel_egt,$E74),"NP", IF(COUNTIF(map_rel_egt,$E74),"M", IF(COUNTIF(var_rel_egt,$E74),"V","")))) )</f>
        <v/>
      </c>
      <c r="AF74" s="13" t="str">
        <f aca="false">IF(AND(AC74&lt;&gt;"",AD74="x"),"lit-kegg", IF(AND(AE74&lt;&gt;"",AD74="x"),"rel-kegg", IF(AC74&lt;&gt;"","lit", IF(AE74&lt;&gt;"","rel", IF(AD74="x","kegg","--")))))</f>
        <v>--</v>
      </c>
      <c r="AG74" s="15"/>
      <c r="AH74" s="12" t="str">
        <f aca="false">IF(COUNTIF(usda_egcg,$E74),"U", IF(COUNTIF(knap_egcg,$E74),"K", IF(COUNTIF(npass_egcg,$E74),"NP", IF(COUNTIF(map_egcg,$E74),"M", IF(COUNTIF(var_ecg,$E74),"V","")))))</f>
        <v/>
      </c>
      <c r="AI74" s="12"/>
      <c r="AJ74" s="15"/>
      <c r="AK74" s="12" t="str">
        <f aca="false">IF(COUNTIF(npass_erc,$E74),"NP", IF(COUNTIF(nap_erc,$E74),"NA", IF(COUNTIF(var_erc,$E74),"V","")))</f>
        <v/>
      </c>
      <c r="AL74" s="14"/>
      <c r="AM74" s="14" t="str">
        <f aca="false">IF(COUNTIF(nap_rel_erc,$E74),"NA", IF(COUNTIF(var_rel_erc,$E74),"V",""))</f>
        <v/>
      </c>
      <c r="AN74" s="13" t="str">
        <f aca="false">IF(AND(AK74&lt;&gt;"",AL74="x"),"lit-kegg", IF(AND(AM74&lt;&gt;"",AL74="x"),"rel-kegg", IF(AK74&lt;&gt;"","lit", IF(AM74&lt;&gt;"","rel", IF(AL74="x","kegg","--")))))</f>
        <v>--</v>
      </c>
      <c r="AO74" s="15"/>
      <c r="AP74" s="12" t="str">
        <f aca="false">IF(COUNTIF(npass_erd,$E74),"NP", IF(COUNTIF(nap_erd,$E74),"NA", IF(COUNTIF(var_erd,$E74),"V","")))</f>
        <v/>
      </c>
      <c r="AQ74" s="14" t="str">
        <f aca="false">IF(COUNTIF(out_erd,E74),"X","")</f>
        <v/>
      </c>
      <c r="AR74" s="14" t="str">
        <f aca="false">IF(COUNTIF(map_rel_erd,$E74),"M", IF(COUNTIF(nap_rel_erd,$E74),"NA", IF(COUNTIF(var_rel_erd,$E74),"V","")))</f>
        <v/>
      </c>
      <c r="AS74" s="13" t="str">
        <f aca="false">IF(AND(AP74&lt;&gt;"",AQ74="x"),"lit-kegg", IF(AND(AR74&lt;&gt;"",AQ74="x"),"rel-kegg", IF(AP74&lt;&gt;"","lit", IF(AR74&lt;&gt;"","rel", IF(AQ74="x","kegg","--")))))</f>
        <v>--</v>
      </c>
      <c r="AT74" s="15"/>
      <c r="AU74" s="12" t="str">
        <f aca="false">IF(COUNTIF(knap_gc,$E74),"K", IF(COUNTIF(npass_gc,$E74),"NP", IF(COUNTIF(imppat_gc,$E74),"I", IF(COUNTIF(duke_gc,$E74),"D", IF(COUNTIF(nap_gc,$E74),"NA", IF(COUNTIF(var_gc,$E74),"V",""))))) )</f>
        <v/>
      </c>
      <c r="AV74" s="14" t="str">
        <f aca="false">IF(COUNTIF(out_gc,E74),"X","")</f>
        <v/>
      </c>
      <c r="AW74" s="14" t="str">
        <f aca="false">IF(COUNTIF(knap_rel_gc,$E74),"K", IF(COUNTIF(nap_rel_gc,$E74),"NA", IF(COUNTIF(var_rel_gc,$E74),"V","")))</f>
        <v/>
      </c>
      <c r="AX74" s="13" t="str">
        <f aca="false">IF(AND(AU74&lt;&gt;"",AV74="x"),"lit-kegg", IF(AND(AW74&lt;&gt;"",AV74="x"),"rel-kegg", IF(AU74&lt;&gt;"","lit", IF(AW74&lt;&gt;"","rel", IF(AV74="x","kegg","--")))))</f>
        <v>--</v>
      </c>
      <c r="AY74" s="15"/>
      <c r="AZ74" s="12" t="str">
        <f aca="false">IF(COUNTIF(knap_gen,$E74),"K", IF(COUNTIF(npass_gen,$E74),"NP", IF(COUNTIF(imppat_gen,$E74),"I", IF(COUNTIF(duke_gen,$E74),"D", IF(COUNTIF(nap_gen,$E74),"NA", IF(COUNTIF(var_gen,$E74),"V",""))))))</f>
        <v/>
      </c>
      <c r="BA74" s="14" t="str">
        <f aca="false">IF(COUNTIF(out_gen,E74),"X","")</f>
        <v/>
      </c>
      <c r="BB74" s="14" t="str">
        <f aca="false">IF(COUNTIF(knap_rel_gen,$E74),"K", IF(COUNTIF(imppat_rel_gen,$E74),"I", IF(COUNTIF(duke_rel_gen,$E74),"D", IF(COUNTIF(nap_rel_gen,$E74),"NA", IF(COUNTIF(var_rel_gen,$E74),"V","")))))</f>
        <v/>
      </c>
      <c r="BC74" s="13" t="str">
        <f aca="false">IF(AND(AZ74&lt;&gt;"",BA74="x"),"lit-kegg", IF(AND(BB74&lt;&gt;"",BA74="x"),"rel-kegg", IF(AZ74&lt;&gt;"","lit", IF(BB74&lt;&gt;"","rel", IF(BA74="x","kegg","--")))))</f>
        <v>--</v>
      </c>
      <c r="BD74" s="15"/>
      <c r="BE74" s="12" t="str">
        <f aca="false">IF(COUNTIF(knap_hcc,$E74),"K", IF(COUNTIF(npass_hcc,$E74),"NP", IF(COUNTIF(duke_hcc,$E74),"D", IF(COUNTIF(var_hcc,$E74),"V", ""))))</f>
        <v/>
      </c>
      <c r="BF74" s="14" t="str">
        <f aca="false">IF(COUNTIF(hcc_out,E74),"X","")</f>
        <v/>
      </c>
      <c r="BG74" s="14" t="str">
        <f aca="false">IF(COUNTIF(var_rel_hcc,$E74),"V","")</f>
        <v/>
      </c>
      <c r="BH74" s="13" t="str">
        <f aca="false">IF(AND(BE74&lt;&gt;"",BF74="x"),"lit-kegg", IF(AND(BG74&lt;&gt;"",BF74="x"),"rel-kegg", IF(BE74&lt;&gt;"","lit", IF(BG74&lt;&gt;"","rel", IF(BF74="x","kegg","--")))))</f>
        <v>--</v>
      </c>
      <c r="BI74" s="15"/>
      <c r="BJ74" s="12" t="str">
        <f aca="false">IF(COUNTIF(usda_kmp,$E74),"U", IF(COUNTIF(knap_kmp,$E74),"K", IF(COUNTIF(npass_kmp,$E74),"NP", IF(COUNTIF(map_kmp,$E74),"M", IF(COUNTIF(imppat_kmp,$E74),"I", IF(COUNTIF(duke_kmp,$E74),"D", IF(COUNTIF(nap_kmp,$E74),"NA", IF(COUNTIF(var_kmp,$E74),"V",""))))))))</f>
        <v/>
      </c>
      <c r="BK74" s="14" t="str">
        <f aca="false">IF(COUNTIF(out_kmp,E74),"X","")</f>
        <v/>
      </c>
      <c r="BL74" s="12" t="str">
        <f aca="false">IF(COUNTIF(knap_rel_kmp,$E74),"K", IF(COUNTIF(npass_rel_kmp,$E74),"NP", IF(COUNTIF(imppat_rel_kmp,$E74),"I", IF(COUNTIF(duke_kmp,$E74),"D", IF(COUNTIF(nap_rel_kmp,$E74),"NA", IF(COUNTIF(var_rel_kmp,$E74),"V",""))))))</f>
        <v/>
      </c>
      <c r="BM74" s="13" t="str">
        <f aca="false">IF(AND(BJ74&lt;&gt;"",BK74="x"),"lit-kegg", IF(AND(BL74&lt;&gt;"",BK74="x"),"rel-kegg", IF(BJ74&lt;&gt;"","lit", IF(BL74&lt;&gt;"","rel", IF(BK74="x","kegg","--")))))</f>
        <v>--</v>
      </c>
      <c r="BN74" s="15"/>
      <c r="BO74" s="12" t="str">
        <f aca="false">IF(COUNTIF(usda_lu2,$E74),"U", IF(COUNTIF(knap_lu2,$E74),"K", IF(COUNTIF(npass_lu2,$E74),"NP", IF(COUNTIF(map_lu2,$E74),"M", IF(COUNTIF(imppat_lu2,$E74),"I", IF(COUNTIF(duke_lu2,$E74),"D", IF(COUNTIF(nap_lu2,$E74),"NA", IF(COUNTIF(var_lu2,$E74),"V",""))))))))</f>
        <v/>
      </c>
      <c r="BP74" s="14" t="str">
        <f aca="false">IF(COUNTIF(out_lu2,E74),"X","")</f>
        <v/>
      </c>
      <c r="BQ74" s="12" t="str">
        <f aca="false">IF(COUNTIF(knap_rel_lu2,$E74),"K", IF(COUNTIF(npass_rel_lu2,$E74),"NP", IF(COUNTIF(imppat_lu2,$E74),"I", IF(COUNTIF(impaat_rel_lu2,$E74),"I", IF(COUNTIF(duke_rel_lu2,$E74),"D", IF(COUNTIF(nap_rel_lu2,$E74),"NA", IF(COUNTIF(var_rel_lu2,$E74),"V",""))))) ))</f>
        <v/>
      </c>
      <c r="BR74" s="13" t="str">
        <f aca="false">IF(AND(BO74&lt;&gt;"",BP74="x"),"lit-kegg", IF(AND(BQ74&lt;&gt;"",BP74="x"),"rel-kegg", IF(BO74&lt;&gt;"","lit", IF(BQ74&lt;&gt;"","rel", IF(BP74="x","kegg","--")))))</f>
        <v>--</v>
      </c>
      <c r="BS74" s="15"/>
      <c r="BT74" s="12" t="str">
        <f aca="false">IF(COUNTIF(usda_myc,$E74),"U", IF(COUNTIF(knap_myc,$E74),"K", IF(COUNTIF(npass_myc,$E74),"NP", IF(COUNTIF(map_myc,$E74),"M", IF(COUNTIF(imppat_myc,$E74),"I", IF(COUNTIF(nap_myc,$E74),"NA", IF(COUNTIF(duke_myc,$E74),"D", IF(COUNTIF(var_myc,$E74),"V",""))))))))</f>
        <v/>
      </c>
      <c r="BU74" s="14" t="str">
        <f aca="false">IF(COUNTIF(out_myc,E74),"X","")</f>
        <v/>
      </c>
      <c r="BV74" s="12" t="str">
        <f aca="false">IF(COUNTIF(npass_rel_myc,$E74),"NP", IF(COUNTIF(imppat_rel_myc,$E74),"I", IF(COUNTIF(nap_rel_myc,$E74),"NA", IF(COUNTIF(var_rel_myc,$E74),"V",""))))</f>
        <v/>
      </c>
      <c r="BW74" s="13" t="str">
        <f aca="false">IF(AND(BT74&lt;&gt;"",BU74="x"),"lit-kegg", IF(AND(BV74&lt;&gt;"",BU74="x"),"rel-kegg", IF(BT74&lt;&gt;"","lit", IF(BV74&lt;&gt;"","rel", IF(BU74="x","kegg","--")))))</f>
        <v>--</v>
      </c>
      <c r="BX74" s="15"/>
      <c r="BY74" s="12" t="str">
        <f aca="false">IF(COUNTIF(usda_nar,$E74),"U", IF(COUNTIF(knap_nar,$E74),"K", IF(COUNTIF(npass_nar,$E74),"NP", IF(COUNTIF(imppat_nar,$E74),"I", IF(COUNTIF(duke_nar,$E74),"D", IF(COUNTIF(nap_nar,$E74),"NA", IF(COUNTIF(var_nar,$E74),"V", "")))))))</f>
        <v/>
      </c>
      <c r="BZ74" s="14" t="str">
        <f aca="false">IF(COUNTIF(out_nar,E74),"X","")</f>
        <v/>
      </c>
      <c r="CA74" s="16" t="str">
        <f aca="false">IF(COUNTIF(knap_rel_nar,$E74),"K", IF(COUNTIF(npass_rel_nar,$E74),"NP", IF(COUNTIF(imppat_rel_nar,$E74),"I", IF(COUNTIF(duke_rel_nar,$E74),"D", IF(COUNTIF(nap_rel_nar,$E74),"NA", IF(COUNTIF(var_rel_nar,$E74),"V",""))))))</f>
        <v/>
      </c>
      <c r="CB74" s="13" t="str">
        <f aca="false">IF(AND(BY74&lt;&gt;"",BZ74="x"),"lit-kegg", IF(AND(CA74&lt;&gt;"",BZ74="x"),"rel-kegg", IF(BY74&lt;&gt;"","lit", IF(CA74&lt;&gt;"","rel", IF(BZ74="x","kegg","--")))))</f>
        <v>--</v>
      </c>
      <c r="CC74" s="15"/>
      <c r="CD74" s="17" t="str">
        <f aca="false">IF(COUNTIF(usda_que,$E74),"U", IF(COUNTIF(knap_que,$E74),"K", IF(COUNTIF(npass_que,$E74),"NP", IF(COUNTIF(map_que,$E74),"M", IF(COUNTIF(imppat_que,$E74),"I", IF(COUNTIF(duke_que,$E74),"D", IF(COUNTIF(nap_que,$E74),"NA", IF(COUNTIF(var_que,$E74),"V",""))))) )))</f>
        <v/>
      </c>
      <c r="CE74" s="14" t="str">
        <f aca="false">IF(COUNTIF(out_que,E74),"X","")</f>
        <v/>
      </c>
      <c r="CF74" s="12" t="str">
        <f aca="false">IF(COUNTIF(knap_rel_que,$E74),"K", IF(COUNTIF(npass_rel_que,$E74),"NP", IF(COUNTIF(imppat_rel_que,$E74),"I", IF(COUNTIF(duke_rel_que,$E74),"D", IF(COUNTIF(nap_rel_que,$E74),"NP", IF(COUNTIF(var_rel_que,$E74),"V",""))))) )</f>
        <v/>
      </c>
      <c r="CG74" s="13" t="str">
        <f aca="false">IF(AND(CD74&lt;&gt;"",CE74="x"),"lit-kegg", IF(AND(CF74&lt;&gt;"",CE74="x"),"rel-kegg", IF(CD74&lt;&gt;"","lit", IF(CF74&lt;&gt;"","rel", IF(CE74="x","kegg","--")))))</f>
        <v>--</v>
      </c>
      <c r="CH74" s="15"/>
      <c r="CI74" s="18"/>
      <c r="CJ74" s="10"/>
      <c r="CK74" s="10"/>
      <c r="CL74" s="10"/>
      <c r="CM74" s="10"/>
      <c r="CN74" s="10"/>
      <c r="CO74" s="10"/>
    </row>
    <row r="75" customFormat="false" ht="15.75" hidden="false" customHeight="true" outlineLevel="0" collapsed="false">
      <c r="A75" s="9" t="n">
        <v>134</v>
      </c>
      <c r="B75" s="10" t="s">
        <v>98</v>
      </c>
      <c r="C75" s="10"/>
      <c r="D75" s="10" t="s">
        <v>260</v>
      </c>
      <c r="E75" s="11" t="s">
        <v>261</v>
      </c>
      <c r="F75" s="12" t="str">
        <f aca="false">IF(COUNTIF(usda_agi,$E75),"U", IF(COUNTIF(knap_agi,$E75),"K", IF(COUNTIF(npass_agi,$E75),"NP", IF(COUNTIF(map_agi,$E75),"M", IF(COUNTIF(imppat_agi,$E75),"I", IF(COUNTIF(duke_agi,$E75),"D", IF(COUNTIF(nap_agi,$E75),"NA", IF(COUNTIF(var_agi,$E75),"V", ""))))))) )</f>
        <v/>
      </c>
      <c r="G75" s="12" t="str">
        <f aca="false">IF(COUNTIF(out_agi,E75),"X","")</f>
        <v/>
      </c>
      <c r="H75" s="12" t="str">
        <f aca="false">IF(COUNTIF(knap_rel_agi,$E75),"K", IF(COUNTIF(duke_rel_agi,$E75),"D", IF(COUNTIF(nap_rel_agi,$E75),"NA", IF(COUNTIF(var_rel_agi,$E75),"V",""))))</f>
        <v/>
      </c>
      <c r="I75" s="13" t="str">
        <f aca="false">IF(AND(F75&lt;&gt;"",G75="x"),"lit-kegg", IF(AND(H75&lt;&gt;"",G75="x"),"rel-kegg", IF(F75&lt;&gt;"","lit", IF(H75&lt;&gt;"","rel", IF(G75="x","kegg","--")))))</f>
        <v>--</v>
      </c>
      <c r="J75" s="12" t="str">
        <f aca="false">IF(COUNTIF(npass_bun,$E75),"NP", IF(COUNTIF(nap_bun,$E75),"NA", IF(COUNTIF(var_bun,$E75),"V","")))</f>
        <v/>
      </c>
      <c r="K75" s="14" t="str">
        <f aca="false">IF(COUNTIF(out_bun,E75),"X","")</f>
        <v/>
      </c>
      <c r="L75" s="12" t="str">
        <f aca="false">IF(COUNTIF(nap_rel_bun,$E75),"NA", IF(COUNTIF(var_rel_bun,$E75),"V",""))</f>
        <v/>
      </c>
      <c r="M75" s="13" t="str">
        <f aca="false">IF(AND(J75&lt;&gt;"",K75="x"),"lit-kegg", IF(AND(L75&lt;&gt;"",K75="x"),"rel-kegg", IF(J75&lt;&gt;"","lit", IF(L75&lt;&gt;"","rel", IF(K75="x","kegg","--")))))</f>
        <v>--</v>
      </c>
      <c r="N75" s="12" t="str">
        <f aca="false">IF(COUNTIF(usda_kxn,$E75),"U", IF(COUNTIF(knap_kxn,$E75),"K", IF(COUNTIF(npass_kxn,$E75),"NP", IF(COUNTIF(map_kxn,$E75),"M", IF(COUNTIF(duke_kxn,$E75),"D", IF(COUNTIF(nap_kxn,$E75),"NA", IF(COUNTIF(var_kxn,$E75),"V","")))))))</f>
        <v/>
      </c>
      <c r="O75" s="14" t="str">
        <f aca="false">IF(COUNTIF(out_kxn,E75),"X","")</f>
        <v/>
      </c>
      <c r="P75" s="12" t="str">
        <f aca="false">IF(COUNTIF(knap_rel_kxn,$E75),"K", IF(COUNTIF(npass_rel_kxn,$E75),"NP", IF(COUNTIF(duke_rel_kxn,$E75),"D", IF(COUNTIF(nap_rel_kxn,$E75),"NA", IF(COUNTIF(var_rel_kxn,$E75),"V","")))))</f>
        <v/>
      </c>
      <c r="Q75" s="13" t="str">
        <f aca="false">IF(AND(N75&lt;&gt;"",O75="x"),"lit-kegg", IF(AND(P75&lt;&gt;"",O75="x"),"rel-kegg", IF(N75&lt;&gt;"","lit", IF(P75&lt;&gt;"","rel", IF(O75="x","kegg","--")))))</f>
        <v>--</v>
      </c>
      <c r="R75" s="12" t="str">
        <f aca="false">IF(COUNTIF(usda_hwb,$E75),"U", IF(COUNTIF(knap_hwb,$E75),"K", IF(COUNTIF(npass_hwb,$E75),"NP", IF(COUNTIF(map_hwb,$E75),"M", IF(COUNTIF(imppat_hwb,$E75),"I", IF(COUNTIF(duke_hwb,$E75),"D", IF(COUNTIF(nap_hwb,$E75),"NA", IF(COUNTIF(var_hwb,$E75),"V",""))))) )))</f>
        <v/>
      </c>
      <c r="S75" s="14" t="str">
        <f aca="false">IF(COUNTIF(out_hwb,E75),"X","")</f>
        <v/>
      </c>
      <c r="T75" s="14" t="str">
        <f aca="false">IF(COUNTIF(knap_rel_hwb,$E75),"K", IF(COUNTIF(npass_rel_hwb,$E75),"NP", IF(COUNTIF(map_rel_hwb,$E75),"M", IF(COUNTIF(imppat_rel_hwb,$E75),"I", IF(COUNTIF(duke_rel_hwb,$E75),"D", IF(COUNTIF(nap_rel_hwb,$E75),"NA", IF(COUNTIF(var_rel_hwb,$E75),"V",""))))) ))</f>
        <v/>
      </c>
      <c r="U75" s="13" t="str">
        <f aca="false">IF(AND(R75&lt;&gt;"",S75="x"),"lit-kegg", IF(AND(T75&lt;&gt;"",S75="x"),"rel-kegg", IF(R75&lt;&gt;"","lit", IF(T75&lt;&gt;"","rel", IF(S75="x","kegg","--")))))</f>
        <v>--</v>
      </c>
      <c r="V75" s="12" t="str">
        <f aca="false">IF(COUNTIF(usda_ec,$E75),"U", IF(COUNTIF(knap_ec,$E75),"K", IF(COUNTIF(npass_ec,$E75),"NP", IF(COUNTIF(map_ec,$E75),"M", IF(COUNTIF(imppat_ec,$E75),"I", IF(COUNTIF(duke_ec,$E75),"D", IF(COUNTIF(nap_ec,$E75),"NA", IF(COUNTIF(var_ec,$E75),"V",""))))))))</f>
        <v/>
      </c>
      <c r="W75" s="14" t="str">
        <f aca="false">IF(COUNTIF(out_ec,E75),"X","")</f>
        <v/>
      </c>
      <c r="X75" s="14" t="str">
        <f aca="false">IF(COUNTIF(usda_rel_ec,$E75),"U", IF(COUNTIF(knap_rel_ec,$E75),"K", IF(COUNTIF(npass_rel_ec,$E75),"NP", IF(COUNTIF(map_rel_ec,$E75),"M", IF(COUNTIF(imppat_rel_ec,$E75),"I", IF(COUNTIF(nap_rel_ec,$E75),"NA", IF(COUNTIF(var_rel_ec,$E75),"V","")))))))</f>
        <v/>
      </c>
      <c r="Y75" s="13" t="str">
        <f aca="false">IF(AND(V75&lt;&gt;"",W75="x"),"lit-kegg", IF(AND(X75&lt;&gt;"",W75="x"),"rel-kegg", IF(V75&lt;&gt;"","lit", IF(X75&lt;&gt;"","rel", IF(W75="x","kegg","--")))))</f>
        <v>--</v>
      </c>
      <c r="Z75" s="12" t="str">
        <f aca="false">IF(COUNTIF(usda_ecg,$E75),"U", IF(COUNTIF(npass_ecg,$E75),"NP", IF(COUNTIF(map_ecg,$E75),"M", IF(COUNTIF(imppat_ecg,$E75),"I", IF(COUNTIF(duke_ecg,$E75),"D", IF(COUNTIF(var_ecg,$E75),"V",""))))))</f>
        <v/>
      </c>
      <c r="AA75" s="12"/>
      <c r="AB75" s="15"/>
      <c r="AC75" s="12" t="str">
        <f aca="false">IF(COUNTIF(usda_egt,$E75),"U", IF(COUNTIF(map_egt,$E75),"M", IF(COUNTIF(duke_egt,$E75),"D", IF(COUNTIF(nap_egt,$E75),"NA", IF(COUNTIF(var_egt,$E75),"V","")))))</f>
        <v/>
      </c>
      <c r="AD75" s="14" t="str">
        <f aca="false">IF(COUNTIF(out_egt,E75),"X","")</f>
        <v/>
      </c>
      <c r="AE75" s="14" t="str">
        <f aca="false">IF(COUNTIF(usda_rel_egt,$E75),"U", IF(COUNTIF(knap_rel_egt,$E75),"K", IF(COUNTIF(npass_rel_egt,$E75),"NP", IF(COUNTIF(map_rel_egt,$E75),"M", IF(COUNTIF(var_rel_egt,$E75),"V","")))) )</f>
        <v/>
      </c>
      <c r="AF75" s="13" t="str">
        <f aca="false">IF(AND(AC75&lt;&gt;"",AD75="x"),"lit-kegg", IF(AND(AE75&lt;&gt;"",AD75="x"),"rel-kegg", IF(AC75&lt;&gt;"","lit", IF(AE75&lt;&gt;"","rel", IF(AD75="x","kegg","--")))))</f>
        <v>--</v>
      </c>
      <c r="AG75" s="15"/>
      <c r="AH75" s="12" t="str">
        <f aca="false">IF(COUNTIF(usda_egcg,$E75),"U", IF(COUNTIF(knap_egcg,$E75),"K", IF(COUNTIF(npass_egcg,$E75),"NP", IF(COUNTIF(map_egcg,$E75),"M", IF(COUNTIF(var_ecg,$E75),"V","")))))</f>
        <v/>
      </c>
      <c r="AI75" s="12"/>
      <c r="AJ75" s="15"/>
      <c r="AK75" s="12" t="str">
        <f aca="false">IF(COUNTIF(npass_erc,$E75),"NP", IF(COUNTIF(nap_erc,$E75),"NA", IF(COUNTIF(var_erc,$E75),"V","")))</f>
        <v/>
      </c>
      <c r="AL75" s="14"/>
      <c r="AM75" s="14" t="str">
        <f aca="false">IF(COUNTIF(nap_rel_erc,$E75),"NA", IF(COUNTIF(var_rel_erc,$E75),"V",""))</f>
        <v/>
      </c>
      <c r="AN75" s="13" t="str">
        <f aca="false">IF(AND(AK75&lt;&gt;"",AL75="x"),"lit-kegg", IF(AND(AM75&lt;&gt;"",AL75="x"),"rel-kegg", IF(AK75&lt;&gt;"","lit", IF(AM75&lt;&gt;"","rel", IF(AL75="x","kegg","--")))))</f>
        <v>--</v>
      </c>
      <c r="AO75" s="15"/>
      <c r="AP75" s="12" t="str">
        <f aca="false">IF(COUNTIF(npass_erd,$E75),"NP", IF(COUNTIF(nap_erd,$E75),"NA", IF(COUNTIF(var_erd,$E75),"V","")))</f>
        <v/>
      </c>
      <c r="AQ75" s="14" t="str">
        <f aca="false">IF(COUNTIF(out_erd,E75),"X","")</f>
        <v/>
      </c>
      <c r="AR75" s="14" t="str">
        <f aca="false">IF(COUNTIF(map_rel_erd,$E75),"M", IF(COUNTIF(nap_rel_erd,$E75),"NA", IF(COUNTIF(var_rel_erd,$E75),"V","")))</f>
        <v/>
      </c>
      <c r="AS75" s="13" t="str">
        <f aca="false">IF(AND(AP75&lt;&gt;"",AQ75="x"),"lit-kegg", IF(AND(AR75&lt;&gt;"",AQ75="x"),"rel-kegg", IF(AP75&lt;&gt;"","lit", IF(AR75&lt;&gt;"","rel", IF(AQ75="x","kegg","--")))))</f>
        <v>--</v>
      </c>
      <c r="AT75" s="15"/>
      <c r="AU75" s="12" t="str">
        <f aca="false">IF(COUNTIF(knap_gc,$E75),"K", IF(COUNTIF(npass_gc,$E75),"NP", IF(COUNTIF(imppat_gc,$E75),"I", IF(COUNTIF(duke_gc,$E75),"D", IF(COUNTIF(nap_gc,$E75),"NA", IF(COUNTIF(var_gc,$E75),"V",""))))) )</f>
        <v/>
      </c>
      <c r="AV75" s="14" t="str">
        <f aca="false">IF(COUNTIF(out_gc,E75),"X","")</f>
        <v/>
      </c>
      <c r="AW75" s="14" t="str">
        <f aca="false">IF(COUNTIF(knap_rel_gc,$E75),"K", IF(COUNTIF(nap_rel_gc,$E75),"NA", IF(COUNTIF(var_rel_gc,$E75),"V","")))</f>
        <v/>
      </c>
      <c r="AX75" s="13" t="str">
        <f aca="false">IF(AND(AU75&lt;&gt;"",AV75="x"),"lit-kegg", IF(AND(AW75&lt;&gt;"",AV75="x"),"rel-kegg", IF(AU75&lt;&gt;"","lit", IF(AW75&lt;&gt;"","rel", IF(AV75="x","kegg","--")))))</f>
        <v>--</v>
      </c>
      <c r="AY75" s="15"/>
      <c r="AZ75" s="12" t="str">
        <f aca="false">IF(COUNTIF(knap_gen,$E75),"K", IF(COUNTIF(npass_gen,$E75),"NP", IF(COUNTIF(imppat_gen,$E75),"I", IF(COUNTIF(duke_gen,$E75),"D", IF(COUNTIF(nap_gen,$E75),"NA", IF(COUNTIF(var_gen,$E75),"V",""))))))</f>
        <v/>
      </c>
      <c r="BA75" s="14" t="str">
        <f aca="false">IF(COUNTIF(out_gen,E75),"X","")</f>
        <v/>
      </c>
      <c r="BB75" s="14" t="str">
        <f aca="false">IF(COUNTIF(knap_rel_gen,$E75),"K", IF(COUNTIF(imppat_rel_gen,$E75),"I", IF(COUNTIF(duke_rel_gen,$E75),"D", IF(COUNTIF(nap_rel_gen,$E75),"NA", IF(COUNTIF(var_rel_gen,$E75),"V","")))))</f>
        <v/>
      </c>
      <c r="BC75" s="13" t="str">
        <f aca="false">IF(AND(AZ75&lt;&gt;"",BA75="x"),"lit-kegg", IF(AND(BB75&lt;&gt;"",BA75="x"),"rel-kegg", IF(AZ75&lt;&gt;"","lit", IF(BB75&lt;&gt;"","rel", IF(BA75="x","kegg","--")))))</f>
        <v>--</v>
      </c>
      <c r="BD75" s="15"/>
      <c r="BE75" s="12" t="str">
        <f aca="false">IF(COUNTIF(knap_hcc,$E75),"K", IF(COUNTIF(npass_hcc,$E75),"NP", IF(COUNTIF(duke_hcc,$E75),"D", IF(COUNTIF(var_hcc,$E75),"V", ""))))</f>
        <v/>
      </c>
      <c r="BF75" s="14" t="str">
        <f aca="false">IF(COUNTIF(hcc_out,E75),"X","")</f>
        <v/>
      </c>
      <c r="BG75" s="14" t="str">
        <f aca="false">IF(COUNTIF(var_rel_hcc,$E75),"V","")</f>
        <v/>
      </c>
      <c r="BH75" s="13" t="str">
        <f aca="false">IF(AND(BE75&lt;&gt;"",BF75="x"),"lit-kegg", IF(AND(BG75&lt;&gt;"",BF75="x"),"rel-kegg", IF(BE75&lt;&gt;"","lit", IF(BG75&lt;&gt;"","rel", IF(BF75="x","kegg","--")))))</f>
        <v>--</v>
      </c>
      <c r="BI75" s="15"/>
      <c r="BJ75" s="12" t="str">
        <f aca="false">IF(COUNTIF(usda_kmp,$E75),"U", IF(COUNTIF(knap_kmp,$E75),"K", IF(COUNTIF(npass_kmp,$E75),"NP", IF(COUNTIF(map_kmp,$E75),"M", IF(COUNTIF(imppat_kmp,$E75),"I", IF(COUNTIF(duke_kmp,$E75),"D", IF(COUNTIF(nap_kmp,$E75),"NA", IF(COUNTIF(var_kmp,$E75),"V",""))))))))</f>
        <v/>
      </c>
      <c r="BK75" s="14" t="str">
        <f aca="false">IF(COUNTIF(out_kmp,E75),"X","")</f>
        <v/>
      </c>
      <c r="BL75" s="12" t="str">
        <f aca="false">IF(COUNTIF(knap_rel_kmp,$E75),"K", IF(COUNTIF(npass_rel_kmp,$E75),"NP", IF(COUNTIF(imppat_rel_kmp,$E75),"I", IF(COUNTIF(duke_kmp,$E75),"D", IF(COUNTIF(nap_rel_kmp,$E75),"NA", IF(COUNTIF(var_rel_kmp,$E75),"V",""))))))</f>
        <v/>
      </c>
      <c r="BM75" s="13" t="str">
        <f aca="false">IF(AND(BJ75&lt;&gt;"",BK75="x"),"lit-kegg", IF(AND(BL75&lt;&gt;"",BK75="x"),"rel-kegg", IF(BJ75&lt;&gt;"","lit", IF(BL75&lt;&gt;"","rel", IF(BK75="x","kegg","--")))))</f>
        <v>--</v>
      </c>
      <c r="BN75" s="15"/>
      <c r="BO75" s="12" t="str">
        <f aca="false">IF(COUNTIF(usda_lu2,$E75),"U", IF(COUNTIF(knap_lu2,$E75),"K", IF(COUNTIF(npass_lu2,$E75),"NP", IF(COUNTIF(map_lu2,$E75),"M", IF(COUNTIF(imppat_lu2,$E75),"I", IF(COUNTIF(duke_lu2,$E75),"D", IF(COUNTIF(nap_lu2,$E75),"NA", IF(COUNTIF(var_lu2,$E75),"V",""))))))))</f>
        <v/>
      </c>
      <c r="BP75" s="14" t="str">
        <f aca="false">IF(COUNTIF(out_lu2,E75),"X","")</f>
        <v/>
      </c>
      <c r="BQ75" s="12" t="str">
        <f aca="false">IF(COUNTIF(knap_rel_lu2,$E75),"K", IF(COUNTIF(npass_rel_lu2,$E75),"NP", IF(COUNTIF(imppat_lu2,$E75),"I", IF(COUNTIF(impaat_rel_lu2,$E75),"I", IF(COUNTIF(duke_rel_lu2,$E75),"D", IF(COUNTIF(nap_rel_lu2,$E75),"NA", IF(COUNTIF(var_rel_lu2,$E75),"V",""))))) ))</f>
        <v/>
      </c>
      <c r="BR75" s="13" t="str">
        <f aca="false">IF(AND(BO75&lt;&gt;"",BP75="x"),"lit-kegg", IF(AND(BQ75&lt;&gt;"",BP75="x"),"rel-kegg", IF(BO75&lt;&gt;"","lit", IF(BQ75&lt;&gt;"","rel", IF(BP75="x","kegg","--")))))</f>
        <v>--</v>
      </c>
      <c r="BS75" s="15"/>
      <c r="BT75" s="12" t="str">
        <f aca="false">IF(COUNTIF(usda_myc,$E75),"U", IF(COUNTIF(knap_myc,$E75),"K", IF(COUNTIF(npass_myc,$E75),"NP", IF(COUNTIF(map_myc,$E75),"M", IF(COUNTIF(imppat_myc,$E75),"I", IF(COUNTIF(nap_myc,$E75),"NA", IF(COUNTIF(duke_myc,$E75),"D", IF(COUNTIF(var_myc,$E75),"V",""))))))))</f>
        <v/>
      </c>
      <c r="BU75" s="14" t="str">
        <f aca="false">IF(COUNTIF(out_myc,E75),"X","")</f>
        <v/>
      </c>
      <c r="BV75" s="12" t="str">
        <f aca="false">IF(COUNTIF(npass_rel_myc,$E75),"NP", IF(COUNTIF(imppat_rel_myc,$E75),"I", IF(COUNTIF(nap_rel_myc,$E75),"NA", IF(COUNTIF(var_rel_myc,$E75),"V",""))))</f>
        <v/>
      </c>
      <c r="BW75" s="13" t="str">
        <f aca="false">IF(AND(BT75&lt;&gt;"",BU75="x"),"lit-kegg", IF(AND(BV75&lt;&gt;"",BU75="x"),"rel-kegg", IF(BT75&lt;&gt;"","lit", IF(BV75&lt;&gt;"","rel", IF(BU75="x","kegg","--")))))</f>
        <v>--</v>
      </c>
      <c r="BX75" s="15"/>
      <c r="BY75" s="12" t="str">
        <f aca="false">IF(COUNTIF(usda_nar,$E75),"U", IF(COUNTIF(knap_nar,$E75),"K", IF(COUNTIF(npass_nar,$E75),"NP", IF(COUNTIF(imppat_nar,$E75),"I", IF(COUNTIF(duke_nar,$E75),"D", IF(COUNTIF(nap_nar,$E75),"NA", IF(COUNTIF(var_nar,$E75),"V", "")))))))</f>
        <v/>
      </c>
      <c r="BZ75" s="14" t="str">
        <f aca="false">IF(COUNTIF(out_nar,E75),"X","")</f>
        <v/>
      </c>
      <c r="CA75" s="16" t="str">
        <f aca="false">IF(COUNTIF(knap_rel_nar,$E75),"K", IF(COUNTIF(npass_rel_nar,$E75),"NP", IF(COUNTIF(imppat_rel_nar,$E75),"I", IF(COUNTIF(duke_rel_nar,$E75),"D", IF(COUNTIF(nap_rel_nar,$E75),"NA", IF(COUNTIF(var_rel_nar,$E75),"V",""))))))</f>
        <v/>
      </c>
      <c r="CB75" s="13" t="str">
        <f aca="false">IF(AND(BY75&lt;&gt;"",BZ75="x"),"lit-kegg", IF(AND(CA75&lt;&gt;"",BZ75="x"),"rel-kegg", IF(BY75&lt;&gt;"","lit", IF(CA75&lt;&gt;"","rel", IF(BZ75="x","kegg","--")))))</f>
        <v>--</v>
      </c>
      <c r="CC75" s="15"/>
      <c r="CD75" s="17" t="str">
        <f aca="false">IF(COUNTIF(usda_que,$E75),"U", IF(COUNTIF(knap_que,$E75),"K", IF(COUNTIF(npass_que,$E75),"NP", IF(COUNTIF(map_que,$E75),"M", IF(COUNTIF(imppat_que,$E75),"I", IF(COUNTIF(duke_que,$E75),"D", IF(COUNTIF(nap_que,$E75),"NA", IF(COUNTIF(var_que,$E75),"V",""))))) )))</f>
        <v/>
      </c>
      <c r="CE75" s="14" t="str">
        <f aca="false">IF(COUNTIF(out_que,E75),"X","")</f>
        <v/>
      </c>
      <c r="CF75" s="12" t="str">
        <f aca="false">IF(COUNTIF(knap_rel_que,$E75),"K", IF(COUNTIF(npass_rel_que,$E75),"NP", IF(COUNTIF(imppat_rel_que,$E75),"I", IF(COUNTIF(duke_rel_que,$E75),"D", IF(COUNTIF(nap_rel_que,$E75),"NP", IF(COUNTIF(var_rel_que,$E75),"V",""))))) )</f>
        <v/>
      </c>
      <c r="CG75" s="13" t="str">
        <f aca="false">IF(AND(CD75&lt;&gt;"",CE75="x"),"lit-kegg", IF(AND(CF75&lt;&gt;"",CE75="x"),"rel-kegg", IF(CD75&lt;&gt;"","lit", IF(CF75&lt;&gt;"","rel", IF(CE75="x","kegg","--")))))</f>
        <v>--</v>
      </c>
      <c r="CH75" s="15"/>
      <c r="CI75" s="18"/>
      <c r="CJ75" s="10"/>
      <c r="CK75" s="10"/>
      <c r="CL75" s="10"/>
      <c r="CM75" s="10"/>
      <c r="CN75" s="10"/>
      <c r="CO75" s="10"/>
    </row>
    <row r="76" customFormat="false" ht="15.75" hidden="false" customHeight="true" outlineLevel="0" collapsed="false">
      <c r="A76" s="9" t="n">
        <v>98</v>
      </c>
      <c r="B76" s="10" t="s">
        <v>83</v>
      </c>
      <c r="C76" s="10" t="s">
        <v>262</v>
      </c>
      <c r="D76" s="10" t="s">
        <v>263</v>
      </c>
      <c r="E76" s="11" t="s">
        <v>264</v>
      </c>
      <c r="F76" s="12" t="str">
        <f aca="false">IF(COUNTIF(usda_agi,$E76),"U", IF(COUNTIF(knap_agi,$E76),"K", IF(COUNTIF(npass_agi,$E76),"NP", IF(COUNTIF(map_agi,$E76),"M", IF(COUNTIF(imppat_agi,$E76),"I", IF(COUNTIF(duke_agi,$E76),"D", IF(COUNTIF(nap_agi,$E76),"NA", IF(COUNTIF(var_agi,$E76),"V", ""))))))) )</f>
        <v/>
      </c>
      <c r="G76" s="12" t="str">
        <f aca="false">IF(COUNTIF(out_agi,E76),"X","")</f>
        <v/>
      </c>
      <c r="H76" s="12" t="str">
        <f aca="false">IF(COUNTIF(knap_rel_agi,$E76),"K", IF(COUNTIF(duke_rel_agi,$E76),"D", IF(COUNTIF(nap_rel_agi,$E76),"NA", IF(COUNTIF(var_rel_agi,$E76),"V",""))))</f>
        <v/>
      </c>
      <c r="I76" s="13" t="str">
        <f aca="false">IF(AND(F76&lt;&gt;"",G76="x"),"lit-kegg", IF(AND(H76&lt;&gt;"",G76="x"),"rel-kegg", IF(F76&lt;&gt;"","lit", IF(H76&lt;&gt;"","rel", IF(G76="x","kegg","--")))))</f>
        <v>--</v>
      </c>
      <c r="J76" s="12" t="str">
        <f aca="false">IF(COUNTIF(npass_bun,$E76),"NP", IF(COUNTIF(nap_bun,$E76),"NA", IF(COUNTIF(var_bun,$E76),"V","")))</f>
        <v/>
      </c>
      <c r="K76" s="14" t="str">
        <f aca="false">IF(COUNTIF(out_bun,E76),"X","")</f>
        <v>X</v>
      </c>
      <c r="L76" s="12" t="str">
        <f aca="false">IF(COUNTIF(nap_rel_bun,$E76),"NA", IF(COUNTIF(var_rel_bun,$E76),"V",""))</f>
        <v/>
      </c>
      <c r="M76" s="13" t="str">
        <f aca="false">IF(AND(J76&lt;&gt;"",K76="x"),"lit-kegg", IF(AND(L76&lt;&gt;"",K76="x"),"rel-kegg", IF(J76&lt;&gt;"","lit", IF(L76&lt;&gt;"","rel", IF(K76="x","kegg","--")))))</f>
        <v>kegg</v>
      </c>
      <c r="N76" s="12" t="str">
        <f aca="false">IF(COUNTIF(usda_kxn,$E76),"U", IF(COUNTIF(knap_kxn,$E76),"K", IF(COUNTIF(npass_kxn,$E76),"NP", IF(COUNTIF(map_kxn,$E76),"M", IF(COUNTIF(duke_kxn,$E76),"D", IF(COUNTIF(nap_kxn,$E76),"NA", IF(COUNTIF(var_kxn,$E76),"V","")))))))</f>
        <v/>
      </c>
      <c r="O76" s="14" t="str">
        <f aca="false">IF(COUNTIF(out_kxn,E76),"X","")</f>
        <v>X</v>
      </c>
      <c r="P76" s="12" t="str">
        <f aca="false">IF(COUNTIF(knap_rel_kxn,$E76),"K", IF(COUNTIF(npass_rel_kxn,$E76),"NP", IF(COUNTIF(duke_rel_kxn,$E76),"D", IF(COUNTIF(nap_rel_kxn,$E76),"NA", IF(COUNTIF(var_rel_kxn,$E76),"V","")))))</f>
        <v>D</v>
      </c>
      <c r="Q76" s="13" t="str">
        <f aca="false">IF(AND(N76&lt;&gt;"",O76="x"),"lit-kegg", IF(AND(P76&lt;&gt;"",O76="x"),"rel-kegg", IF(N76&lt;&gt;"","lit", IF(P76&lt;&gt;"","rel", IF(O76="x","kegg","--")))))</f>
        <v>rel-kegg</v>
      </c>
      <c r="R76" s="12" t="str">
        <f aca="false">IF(COUNTIF(usda_hwb,$E76),"U", IF(COUNTIF(knap_hwb,$E76),"K", IF(COUNTIF(npass_hwb,$E76),"NP", IF(COUNTIF(map_hwb,$E76),"M", IF(COUNTIF(imppat_hwb,$E76),"I", IF(COUNTIF(duke_hwb,$E76),"D", IF(COUNTIF(nap_hwb,$E76),"NA", IF(COUNTIF(var_hwb,$E76),"V",""))))) )))</f>
        <v>NA</v>
      </c>
      <c r="S76" s="14" t="str">
        <f aca="false">IF(COUNTIF(out_hwb,E76),"X","")</f>
        <v>X</v>
      </c>
      <c r="T76" s="14" t="str">
        <f aca="false">IF(COUNTIF(knap_rel_hwb,$E76),"K", IF(COUNTIF(npass_rel_hwb,$E76),"NP", IF(COUNTIF(map_rel_hwb,$E76),"M", IF(COUNTIF(imppat_rel_hwb,$E76),"I", IF(COUNTIF(duke_rel_hwb,$E76),"D", IF(COUNTIF(nap_rel_hwb,$E76),"NA", IF(COUNTIF(var_rel_hwb,$E76),"V",""))))) ))</f>
        <v/>
      </c>
      <c r="U76" s="13" t="str">
        <f aca="false">IF(AND(R76&lt;&gt;"",S76="x"),"lit-kegg", IF(AND(T76&lt;&gt;"",S76="x"),"rel-kegg", IF(R76&lt;&gt;"","lit", IF(T76&lt;&gt;"","rel", IF(S76="x","kegg","--")))))</f>
        <v>lit-kegg</v>
      </c>
      <c r="V76" s="12" t="str">
        <f aca="false">IF(COUNTIF(usda_ec,$E76),"U", IF(COUNTIF(knap_ec,$E76),"K", IF(COUNTIF(npass_ec,$E76),"NP", IF(COUNTIF(map_ec,$E76),"M", IF(COUNTIF(imppat_ec,$E76),"I", IF(COUNTIF(duke_ec,$E76),"D", IF(COUNTIF(nap_ec,$E76),"NA", IF(COUNTIF(var_ec,$E76),"V",""))))))))</f>
        <v/>
      </c>
      <c r="W76" s="14" t="str">
        <f aca="false">IF(COUNTIF(out_ec,E76),"X","")</f>
        <v>X</v>
      </c>
      <c r="X76" s="14" t="str">
        <f aca="false">IF(COUNTIF(usda_rel_ec,$E76),"U", IF(COUNTIF(knap_rel_ec,$E76),"K", IF(COUNTIF(npass_rel_ec,$E76),"NP", IF(COUNTIF(map_rel_ec,$E76),"M", IF(COUNTIF(imppat_rel_ec,$E76),"I", IF(COUNTIF(nap_rel_ec,$E76),"NA", IF(COUNTIF(var_rel_ec,$E76),"V","")))))))</f>
        <v/>
      </c>
      <c r="Y76" s="13" t="str">
        <f aca="false">IF(AND(V76&lt;&gt;"",W76="x"),"lit-kegg", IF(AND(X76&lt;&gt;"",W76="x"),"rel-kegg", IF(V76&lt;&gt;"","lit", IF(X76&lt;&gt;"","rel", IF(W76="x","kegg","--")))))</f>
        <v>kegg</v>
      </c>
      <c r="Z76" s="12" t="str">
        <f aca="false">IF(COUNTIF(usda_ecg,$E76),"U", IF(COUNTIF(npass_ecg,$E76),"NP", IF(COUNTIF(map_ecg,$E76),"M", IF(COUNTIF(imppat_ecg,$E76),"I", IF(COUNTIF(duke_ecg,$E76),"D", IF(COUNTIF(var_ecg,$E76),"V",""))))))</f>
        <v/>
      </c>
      <c r="AA76" s="12"/>
      <c r="AB76" s="15"/>
      <c r="AC76" s="12" t="str">
        <f aca="false">IF(COUNTIF(usda_egt,$E76),"U", IF(COUNTIF(map_egt,$E76),"M", IF(COUNTIF(duke_egt,$E76),"D", IF(COUNTIF(nap_egt,$E76),"NA", IF(COUNTIF(var_egt,$E76),"V","")))))</f>
        <v/>
      </c>
      <c r="AD76" s="14" t="str">
        <f aca="false">IF(COUNTIF(out_egt,E76),"X","")</f>
        <v/>
      </c>
      <c r="AE76" s="14" t="str">
        <f aca="false">IF(COUNTIF(usda_rel_egt,$E76),"U", IF(COUNTIF(knap_rel_egt,$E76),"K", IF(COUNTIF(npass_rel_egt,$E76),"NP", IF(COUNTIF(map_rel_egt,$E76),"M", IF(COUNTIF(var_rel_egt,$E76),"V","")))) )</f>
        <v/>
      </c>
      <c r="AF76" s="13" t="str">
        <f aca="false">IF(AND(AC76&lt;&gt;"",AD76="x"),"lit-kegg", IF(AND(AE76&lt;&gt;"",AD76="x"),"rel-kegg", IF(AC76&lt;&gt;"","lit", IF(AE76&lt;&gt;"","rel", IF(AD76="x","kegg","--")))))</f>
        <v>--</v>
      </c>
      <c r="AG76" s="15"/>
      <c r="AH76" s="12" t="str">
        <f aca="false">IF(COUNTIF(usda_egcg,$E76),"U", IF(COUNTIF(knap_egcg,$E76),"K", IF(COUNTIF(npass_egcg,$E76),"NP", IF(COUNTIF(map_egcg,$E76),"M", IF(COUNTIF(var_ecg,$E76),"V","")))))</f>
        <v/>
      </c>
      <c r="AI76" s="12"/>
      <c r="AJ76" s="15"/>
      <c r="AK76" s="12" t="str">
        <f aca="false">IF(COUNTIF(npass_erc,$E76),"NP", IF(COUNTIF(nap_erc,$E76),"NA", IF(COUNTIF(var_erc,$E76),"V","")))</f>
        <v/>
      </c>
      <c r="AL76" s="14"/>
      <c r="AM76" s="14" t="str">
        <f aca="false">IF(COUNTIF(nap_rel_erc,$E76),"NA", IF(COUNTIF(var_rel_erc,$E76),"V",""))</f>
        <v/>
      </c>
      <c r="AN76" s="13" t="str">
        <f aca="false">IF(AND(AK76&lt;&gt;"",AL76="x"),"lit-kegg", IF(AND(AM76&lt;&gt;"",AL76="x"),"rel-kegg", IF(AK76&lt;&gt;"","lit", IF(AM76&lt;&gt;"","rel", IF(AL76="x","kegg","--")))))</f>
        <v>--</v>
      </c>
      <c r="AO76" s="15"/>
      <c r="AP76" s="12" t="str">
        <f aca="false">IF(COUNTIF(npass_erd,$E76),"NP", IF(COUNTIF(nap_erd,$E76),"NA", IF(COUNTIF(var_erd,$E76),"V","")))</f>
        <v/>
      </c>
      <c r="AQ76" s="14" t="str">
        <f aca="false">IF(COUNTIF(out_erd,E76),"X","")</f>
        <v>X</v>
      </c>
      <c r="AR76" s="14" t="str">
        <f aca="false">IF(COUNTIF(map_rel_erd,$E76),"M", IF(COUNTIF(nap_rel_erd,$E76),"NA", IF(COUNTIF(var_rel_erd,$E76),"V","")))</f>
        <v/>
      </c>
      <c r="AS76" s="13" t="str">
        <f aca="false">IF(AND(AP76&lt;&gt;"",AQ76="x"),"lit-kegg", IF(AND(AR76&lt;&gt;"",AQ76="x"),"rel-kegg", IF(AP76&lt;&gt;"","lit", IF(AR76&lt;&gt;"","rel", IF(AQ76="x","kegg","--")))))</f>
        <v>kegg</v>
      </c>
      <c r="AT76" s="15"/>
      <c r="AU76" s="12" t="str">
        <f aca="false">IF(COUNTIF(knap_gc,$E76),"K", IF(COUNTIF(npass_gc,$E76),"NP", IF(COUNTIF(imppat_gc,$E76),"I", IF(COUNTIF(duke_gc,$E76),"D", IF(COUNTIF(nap_gc,$E76),"NA", IF(COUNTIF(var_gc,$E76),"V",""))))) )</f>
        <v/>
      </c>
      <c r="AV76" s="14" t="str">
        <f aca="false">IF(COUNTIF(out_gc,E76),"X","")</f>
        <v/>
      </c>
      <c r="AW76" s="14" t="str">
        <f aca="false">IF(COUNTIF(knap_rel_gc,$E76),"K", IF(COUNTIF(nap_rel_gc,$E76),"NA", IF(COUNTIF(var_rel_gc,$E76),"V","")))</f>
        <v/>
      </c>
      <c r="AX76" s="13" t="str">
        <f aca="false">IF(AND(AU76&lt;&gt;"",AV76="x"),"lit-kegg", IF(AND(AW76&lt;&gt;"",AV76="x"),"rel-kegg", IF(AU76&lt;&gt;"","lit", IF(AW76&lt;&gt;"","rel", IF(AV76="x","kegg","--")))))</f>
        <v>--</v>
      </c>
      <c r="AY76" s="15"/>
      <c r="AZ76" s="12" t="str">
        <f aca="false">IF(COUNTIF(knap_gen,$E76),"K", IF(COUNTIF(npass_gen,$E76),"NP", IF(COUNTIF(imppat_gen,$E76),"I", IF(COUNTIF(duke_gen,$E76),"D", IF(COUNTIF(nap_gen,$E76),"NA", IF(COUNTIF(var_gen,$E76),"V",""))))))</f>
        <v/>
      </c>
      <c r="BA76" s="14" t="str">
        <f aca="false">IF(COUNTIF(out_gen,E76),"X","")</f>
        <v/>
      </c>
      <c r="BB76" s="14" t="str">
        <f aca="false">IF(COUNTIF(knap_rel_gen,$E76),"K", IF(COUNTIF(imppat_rel_gen,$E76),"I", IF(COUNTIF(duke_rel_gen,$E76),"D", IF(COUNTIF(nap_rel_gen,$E76),"NA", IF(COUNTIF(var_rel_gen,$E76),"V","")))))</f>
        <v/>
      </c>
      <c r="BC76" s="13" t="str">
        <f aca="false">IF(AND(AZ76&lt;&gt;"",BA76="x"),"lit-kegg", IF(AND(BB76&lt;&gt;"",BA76="x"),"rel-kegg", IF(AZ76&lt;&gt;"","lit", IF(BB76&lt;&gt;"","rel", IF(BA76="x","kegg","--")))))</f>
        <v>--</v>
      </c>
      <c r="BD76" s="15"/>
      <c r="BE76" s="12" t="str">
        <f aca="false">IF(COUNTIF(knap_hcc,$E76),"K", IF(COUNTIF(npass_hcc,$E76),"NP", IF(COUNTIF(duke_hcc,$E76),"D", IF(COUNTIF(var_hcc,$E76),"V", ""))))</f>
        <v/>
      </c>
      <c r="BF76" s="14" t="str">
        <f aca="false">IF(COUNTIF(hcc_out,E76),"X","")</f>
        <v>X</v>
      </c>
      <c r="BG76" s="14" t="str">
        <f aca="false">IF(COUNTIF(var_rel_hcc,$E76),"V","")</f>
        <v/>
      </c>
      <c r="BH76" s="13" t="str">
        <f aca="false">IF(AND(BE76&lt;&gt;"",BF76="x"),"lit-kegg", IF(AND(BG76&lt;&gt;"",BF76="x"),"rel-kegg", IF(BE76&lt;&gt;"","lit", IF(BG76&lt;&gt;"","rel", IF(BF76="x","kegg","--")))))</f>
        <v>kegg</v>
      </c>
      <c r="BI76" s="15"/>
      <c r="BJ76" s="12" t="str">
        <f aca="false">IF(COUNTIF(usda_kmp,$E76),"U", IF(COUNTIF(knap_kmp,$E76),"K", IF(COUNTIF(npass_kmp,$E76),"NP", IF(COUNTIF(map_kmp,$E76),"M", IF(COUNTIF(imppat_kmp,$E76),"I", IF(COUNTIF(duke_kmp,$E76),"D", IF(COUNTIF(nap_kmp,$E76),"NA", IF(COUNTIF(var_kmp,$E76),"V",""))))))))</f>
        <v>I</v>
      </c>
      <c r="BK76" s="14" t="str">
        <f aca="false">IF(COUNTIF(out_kmp,E76),"X","")</f>
        <v>X</v>
      </c>
      <c r="BL76" s="12" t="str">
        <f aca="false">IF(COUNTIF(knap_rel_kmp,$E76),"K", IF(COUNTIF(npass_rel_kmp,$E76),"NP", IF(COUNTIF(imppat_rel_kmp,$E76),"I", IF(COUNTIF(duke_kmp,$E76),"D", IF(COUNTIF(nap_rel_kmp,$E76),"NA", IF(COUNTIF(var_rel_kmp,$E76),"V",""))))))</f>
        <v/>
      </c>
      <c r="BM76" s="13" t="str">
        <f aca="false">IF(AND(BJ76&lt;&gt;"",BK76="x"),"lit-kegg", IF(AND(BL76&lt;&gt;"",BK76="x"),"rel-kegg", IF(BJ76&lt;&gt;"","lit", IF(BL76&lt;&gt;"","rel", IF(BK76="x","kegg","--")))))</f>
        <v>lit-kegg</v>
      </c>
      <c r="BN76" s="15"/>
      <c r="BO76" s="12" t="str">
        <f aca="false">IF(COUNTIF(usda_lu2,$E76),"U", IF(COUNTIF(knap_lu2,$E76),"K", IF(COUNTIF(npass_lu2,$E76),"NP", IF(COUNTIF(map_lu2,$E76),"M", IF(COUNTIF(imppat_lu2,$E76),"I", IF(COUNTIF(duke_lu2,$E76),"D", IF(COUNTIF(nap_lu2,$E76),"NA", IF(COUNTIF(var_lu2,$E76),"V",""))))))))</f>
        <v/>
      </c>
      <c r="BP76" s="14" t="str">
        <f aca="false">IF(COUNTIF(out_lu2,E76),"X","")</f>
        <v/>
      </c>
      <c r="BQ76" s="12" t="str">
        <f aca="false">IF(COUNTIF(knap_rel_lu2,$E76),"K", IF(COUNTIF(npass_rel_lu2,$E76),"NP", IF(COUNTIF(imppat_lu2,$E76),"I", IF(COUNTIF(impaat_rel_lu2,$E76),"I", IF(COUNTIF(duke_rel_lu2,$E76),"D", IF(COUNTIF(nap_rel_lu2,$E76),"NA", IF(COUNTIF(var_rel_lu2,$E76),"V",""))))) ))</f>
        <v/>
      </c>
      <c r="BR76" s="13" t="str">
        <f aca="false">IF(AND(BO76&lt;&gt;"",BP76="x"),"lit-kegg", IF(AND(BQ76&lt;&gt;"",BP76="x"),"rel-kegg", IF(BO76&lt;&gt;"","lit", IF(BQ76&lt;&gt;"","rel", IF(BP76="x","kegg","--")))))</f>
        <v>--</v>
      </c>
      <c r="BS76" s="15"/>
      <c r="BT76" s="12" t="str">
        <f aca="false">IF(COUNTIF(usda_myc,$E76),"U", IF(COUNTIF(knap_myc,$E76),"K", IF(COUNTIF(npass_myc,$E76),"NP", IF(COUNTIF(map_myc,$E76),"M", IF(COUNTIF(imppat_myc,$E76),"I", IF(COUNTIF(nap_myc,$E76),"NA", IF(COUNTIF(duke_myc,$E76),"D", IF(COUNTIF(var_myc,$E76),"V",""))))))))</f>
        <v/>
      </c>
      <c r="BU76" s="14" t="str">
        <f aca="false">IF(COUNTIF(out_myc,E76),"X","")</f>
        <v/>
      </c>
      <c r="BV76" s="12" t="str">
        <f aca="false">IF(COUNTIF(npass_rel_myc,$E76),"NP", IF(COUNTIF(imppat_rel_myc,$E76),"I", IF(COUNTIF(nap_rel_myc,$E76),"NA", IF(COUNTIF(var_rel_myc,$E76),"V",""))))</f>
        <v/>
      </c>
      <c r="BW76" s="13" t="str">
        <f aca="false">IF(AND(BT76&lt;&gt;"",BU76="x"),"lit-kegg", IF(AND(BV76&lt;&gt;"",BU76="x"),"rel-kegg", IF(BT76&lt;&gt;"","lit", IF(BV76&lt;&gt;"","rel", IF(BU76="x","kegg","--")))))</f>
        <v>--</v>
      </c>
      <c r="BX76" s="15"/>
      <c r="BY76" s="12" t="str">
        <f aca="false">IF(COUNTIF(usda_nar,$E76),"U", IF(COUNTIF(knap_nar,$E76),"K", IF(COUNTIF(npass_nar,$E76),"NP", IF(COUNTIF(imppat_nar,$E76),"I", IF(COUNTIF(duke_nar,$E76),"D", IF(COUNTIF(nap_nar,$E76),"NA", IF(COUNTIF(var_nar,$E76),"V", "")))))))</f>
        <v/>
      </c>
      <c r="BZ76" s="14" t="str">
        <f aca="false">IF(COUNTIF(out_nar,E76),"X","")</f>
        <v>X</v>
      </c>
      <c r="CA76" s="16" t="str">
        <f aca="false">IF(COUNTIF(knap_rel_nar,$E76),"K", IF(COUNTIF(npass_rel_nar,$E76),"NP", IF(COUNTIF(imppat_rel_nar,$E76),"I", IF(COUNTIF(duke_rel_nar,$E76),"D", IF(COUNTIF(nap_rel_nar,$E76),"NA", IF(COUNTIF(var_rel_nar,$E76),"V",""))))))</f>
        <v/>
      </c>
      <c r="CB76" s="13" t="str">
        <f aca="false">IF(AND(BY76&lt;&gt;"",BZ76="x"),"lit-kegg", IF(AND(CA76&lt;&gt;"",BZ76="x"),"rel-kegg", IF(BY76&lt;&gt;"","lit", IF(CA76&lt;&gt;"","rel", IF(BZ76="x","kegg","--")))))</f>
        <v>kegg</v>
      </c>
      <c r="CC76" s="15"/>
      <c r="CD76" s="17" t="str">
        <f aca="false">IF(COUNTIF(usda_que,$E76),"U", IF(COUNTIF(knap_que,$E76),"K", IF(COUNTIF(npass_que,$E76),"NP", IF(COUNTIF(map_que,$E76),"M", IF(COUNTIF(imppat_que,$E76),"I", IF(COUNTIF(duke_que,$E76),"D", IF(COUNTIF(nap_que,$E76),"NA", IF(COUNTIF(var_que,$E76),"V",""))))) )))</f>
        <v>I</v>
      </c>
      <c r="CE76" s="14" t="str">
        <f aca="false">IF(COUNTIF(out_que,E76),"X","")</f>
        <v>X</v>
      </c>
      <c r="CF76" s="12" t="str">
        <f aca="false">IF(COUNTIF(knap_rel_que,$E76),"K", IF(COUNTIF(npass_rel_que,$E76),"NP", IF(COUNTIF(imppat_rel_que,$E76),"I", IF(COUNTIF(duke_rel_que,$E76),"D", IF(COUNTIF(nap_rel_que,$E76),"NP", IF(COUNTIF(var_rel_que,$E76),"V",""))))) )</f>
        <v>K</v>
      </c>
      <c r="CG76" s="13" t="str">
        <f aca="false">IF(AND(CD76&lt;&gt;"",CE76="x"),"lit-kegg", IF(AND(CF76&lt;&gt;"",CE76="x"),"rel-kegg", IF(CD76&lt;&gt;"","lit", IF(CF76&lt;&gt;"","rel", IF(CE76="x","kegg","--")))))</f>
        <v>lit-kegg</v>
      </c>
      <c r="CH76" s="15"/>
      <c r="CI76" s="18"/>
      <c r="CJ76" s="23" t="s">
        <v>265</v>
      </c>
      <c r="CK76" s="10" t="s">
        <v>143</v>
      </c>
      <c r="CL76" s="10"/>
      <c r="CM76" s="10"/>
      <c r="CN76" s="10"/>
      <c r="CO76" s="10"/>
    </row>
    <row r="77" customFormat="false" ht="15.75" hidden="false" customHeight="true" outlineLevel="0" collapsed="false">
      <c r="A77" s="9" t="n">
        <v>115</v>
      </c>
      <c r="B77" s="10" t="s">
        <v>76</v>
      </c>
      <c r="C77" s="10" t="s">
        <v>168</v>
      </c>
      <c r="D77" s="10" t="s">
        <v>266</v>
      </c>
      <c r="E77" s="11" t="s">
        <v>267</v>
      </c>
      <c r="F77" s="12" t="str">
        <f aca="false">IF(COUNTIF(usda_agi,$E77),"U", IF(COUNTIF(knap_agi,$E77),"K", IF(COUNTIF(npass_agi,$E77),"NP", IF(COUNTIF(map_agi,$E77),"M", IF(COUNTIF(imppat_agi,$E77),"I", IF(COUNTIF(duke_agi,$E77),"D", IF(COUNTIF(nap_agi,$E77),"NA", IF(COUNTIF(var_agi,$E77),"V", ""))))))) )</f>
        <v/>
      </c>
      <c r="G77" s="12" t="str">
        <f aca="false">IF(COUNTIF(out_agi,E77),"X","")</f>
        <v/>
      </c>
      <c r="H77" s="12" t="str">
        <f aca="false">IF(COUNTIF(knap_rel_agi,$E77),"K", IF(COUNTIF(duke_rel_agi,$E77),"D", IF(COUNTIF(nap_rel_agi,$E77),"NA", IF(COUNTIF(var_rel_agi,$E77),"V",""))))</f>
        <v/>
      </c>
      <c r="I77" s="13" t="str">
        <f aca="false">IF(AND(F77&lt;&gt;"",G77="x"),"lit-kegg", IF(AND(H77&lt;&gt;"",G77="x"),"rel-kegg", IF(F77&lt;&gt;"","lit", IF(H77&lt;&gt;"","rel", IF(G77="x","kegg","--")))))</f>
        <v>--</v>
      </c>
      <c r="J77" s="12" t="str">
        <f aca="false">IF(COUNTIF(npass_bun,$E77),"NP", IF(COUNTIF(nap_bun,$E77),"NA", IF(COUNTIF(var_bun,$E77),"V","")))</f>
        <v/>
      </c>
      <c r="K77" s="14" t="str">
        <f aca="false">IF(COUNTIF(out_bun,E77),"X","")</f>
        <v>X</v>
      </c>
      <c r="L77" s="12" t="str">
        <f aca="false">IF(COUNTIF(nap_rel_bun,$E77),"NA", IF(COUNTIF(var_rel_bun,$E77),"V",""))</f>
        <v/>
      </c>
      <c r="M77" s="13" t="str">
        <f aca="false">IF(AND(J77&lt;&gt;"",K77="x"),"lit-kegg", IF(AND(L77&lt;&gt;"",K77="x"),"rel-kegg", IF(J77&lt;&gt;"","lit", IF(L77&lt;&gt;"","rel", IF(K77="x","kegg","--")))))</f>
        <v>kegg</v>
      </c>
      <c r="N77" s="12" t="str">
        <f aca="false">IF(COUNTIF(usda_kxn,$E77),"U", IF(COUNTIF(knap_kxn,$E77),"K", IF(COUNTIF(npass_kxn,$E77),"NP", IF(COUNTIF(map_kxn,$E77),"M", IF(COUNTIF(duke_kxn,$E77),"D", IF(COUNTIF(nap_kxn,$E77),"NA", IF(COUNTIF(var_kxn,$E77),"V","")))))))</f>
        <v/>
      </c>
      <c r="O77" s="14" t="str">
        <f aca="false">IF(COUNTIF(out_kxn,E77),"X","")</f>
        <v/>
      </c>
      <c r="P77" s="12" t="str">
        <f aca="false">IF(COUNTIF(knap_rel_kxn,$E77),"K", IF(COUNTIF(npass_rel_kxn,$E77),"NP", IF(COUNTIF(duke_rel_kxn,$E77),"D", IF(COUNTIF(nap_rel_kxn,$E77),"NA", IF(COUNTIF(var_rel_kxn,$E77),"V","")))))</f>
        <v/>
      </c>
      <c r="Q77" s="13" t="str">
        <f aca="false">IF(AND(N77&lt;&gt;"",O77="x"),"lit-kegg", IF(AND(P77&lt;&gt;"",O77="x"),"rel-kegg", IF(N77&lt;&gt;"","lit", IF(P77&lt;&gt;"","rel", IF(O77="x","kegg","--")))))</f>
        <v>--</v>
      </c>
      <c r="R77" s="12" t="str">
        <f aca="false">IF(COUNTIF(usda_hwb,$E77),"U", IF(COUNTIF(knap_hwb,$E77),"K", IF(COUNTIF(npass_hwb,$E77),"NP", IF(COUNTIF(map_hwb,$E77),"M", IF(COUNTIF(imppat_hwb,$E77),"I", IF(COUNTIF(duke_hwb,$E77),"D", IF(COUNTIF(nap_hwb,$E77),"NA", IF(COUNTIF(var_hwb,$E77),"V",""))))) )))</f>
        <v/>
      </c>
      <c r="S77" s="14" t="str">
        <f aca="false">IF(COUNTIF(out_hwb,E77),"X","")</f>
        <v>X</v>
      </c>
      <c r="T77" s="14" t="str">
        <f aca="false">IF(COUNTIF(knap_rel_hwb,$E77),"K", IF(COUNTIF(npass_rel_hwb,$E77),"NP", IF(COUNTIF(map_rel_hwb,$E77),"M", IF(COUNTIF(imppat_rel_hwb,$E77),"I", IF(COUNTIF(duke_rel_hwb,$E77),"D", IF(COUNTIF(nap_rel_hwb,$E77),"NA", IF(COUNTIF(var_rel_hwb,$E77),"V",""))))) ))</f>
        <v>K</v>
      </c>
      <c r="U77" s="13" t="str">
        <f aca="false">IF(AND(R77&lt;&gt;"",S77="x"),"lit-kegg", IF(AND(T77&lt;&gt;"",S77="x"),"rel-kegg", IF(R77&lt;&gt;"","lit", IF(T77&lt;&gt;"","rel", IF(S77="x","kegg","--")))))</f>
        <v>rel-kegg</v>
      </c>
      <c r="V77" s="12" t="str">
        <f aca="false">IF(COUNTIF(usda_ec,$E77),"U", IF(COUNTIF(knap_ec,$E77),"K", IF(COUNTIF(npass_ec,$E77),"NP", IF(COUNTIF(map_ec,$E77),"M", IF(COUNTIF(imppat_ec,$E77),"I", IF(COUNTIF(duke_ec,$E77),"D", IF(COUNTIF(nap_ec,$E77),"NA", IF(COUNTIF(var_ec,$E77),"V",""))))))))</f>
        <v/>
      </c>
      <c r="W77" s="14" t="str">
        <f aca="false">IF(COUNTIF(out_ec,E77),"X","")</f>
        <v/>
      </c>
      <c r="X77" s="14" t="str">
        <f aca="false">IF(COUNTIF(usda_rel_ec,$E77),"U", IF(COUNTIF(knap_rel_ec,$E77),"K", IF(COUNTIF(npass_rel_ec,$E77),"NP", IF(COUNTIF(map_rel_ec,$E77),"M", IF(COUNTIF(imppat_rel_ec,$E77),"I", IF(COUNTIF(nap_rel_ec,$E77),"NA", IF(COUNTIF(var_rel_ec,$E77),"V","")))))))</f>
        <v/>
      </c>
      <c r="Y77" s="13" t="str">
        <f aca="false">IF(AND(V77&lt;&gt;"",W77="x"),"lit-kegg", IF(AND(X77&lt;&gt;"",W77="x"),"rel-kegg", IF(V77&lt;&gt;"","lit", IF(X77&lt;&gt;"","rel", IF(W77="x","kegg","--")))))</f>
        <v>--</v>
      </c>
      <c r="Z77" s="12" t="str">
        <f aca="false">IF(COUNTIF(usda_ecg,$E77),"U", IF(COUNTIF(npass_ecg,$E77),"NP", IF(COUNTIF(map_ecg,$E77),"M", IF(COUNTIF(imppat_ecg,$E77),"I", IF(COUNTIF(duke_ecg,$E77),"D", IF(COUNTIF(var_ecg,$E77),"V",""))))))</f>
        <v/>
      </c>
      <c r="AA77" s="12"/>
      <c r="AB77" s="15"/>
      <c r="AC77" s="12" t="str">
        <f aca="false">IF(COUNTIF(usda_egt,$E77),"U", IF(COUNTIF(map_egt,$E77),"M", IF(COUNTIF(duke_egt,$E77),"D", IF(COUNTIF(nap_egt,$E77),"NA", IF(COUNTIF(var_egt,$E77),"V","")))))</f>
        <v/>
      </c>
      <c r="AD77" s="14" t="str">
        <f aca="false">IF(COUNTIF(out_egt,E77),"X","")</f>
        <v/>
      </c>
      <c r="AE77" s="14" t="str">
        <f aca="false">IF(COUNTIF(usda_rel_egt,$E77),"U", IF(COUNTIF(knap_rel_egt,$E77),"K", IF(COUNTIF(npass_rel_egt,$E77),"NP", IF(COUNTIF(map_rel_egt,$E77),"M", IF(COUNTIF(var_rel_egt,$E77),"V","")))) )</f>
        <v/>
      </c>
      <c r="AF77" s="13" t="str">
        <f aca="false">IF(AND(AC77&lt;&gt;"",AD77="x"),"lit-kegg", IF(AND(AE77&lt;&gt;"",AD77="x"),"rel-kegg", IF(AC77&lt;&gt;"","lit", IF(AE77&lt;&gt;"","rel", IF(AD77="x","kegg","--")))))</f>
        <v>--</v>
      </c>
      <c r="AG77" s="15"/>
      <c r="AH77" s="12" t="str">
        <f aca="false">IF(COUNTIF(usda_egcg,$E77),"U", IF(COUNTIF(knap_egcg,$E77),"K", IF(COUNTIF(npass_egcg,$E77),"NP", IF(COUNTIF(map_egcg,$E77),"M", IF(COUNTIF(var_ecg,$E77),"V","")))))</f>
        <v/>
      </c>
      <c r="AI77" s="12"/>
      <c r="AJ77" s="15"/>
      <c r="AK77" s="12" t="str">
        <f aca="false">IF(COUNTIF(npass_erc,$E77),"NP", IF(COUNTIF(nap_erc,$E77),"NA", IF(COUNTIF(var_erc,$E77),"V","")))</f>
        <v/>
      </c>
      <c r="AL77" s="14"/>
      <c r="AM77" s="14" t="str">
        <f aca="false">IF(COUNTIF(nap_rel_erc,$E77),"NA", IF(COUNTIF(var_rel_erc,$E77),"V",""))</f>
        <v/>
      </c>
      <c r="AN77" s="13" t="str">
        <f aca="false">IF(AND(AK77&lt;&gt;"",AL77="x"),"lit-kegg", IF(AND(AM77&lt;&gt;"",AL77="x"),"rel-kegg", IF(AK77&lt;&gt;"","lit", IF(AM77&lt;&gt;"","rel", IF(AL77="x","kegg","--")))))</f>
        <v>--</v>
      </c>
      <c r="AO77" s="15"/>
      <c r="AP77" s="12" t="str">
        <f aca="false">IF(COUNTIF(npass_erd,$E77),"NP", IF(COUNTIF(nap_erd,$E77),"NA", IF(COUNTIF(var_erd,$E77),"V","")))</f>
        <v/>
      </c>
      <c r="AQ77" s="14" t="str">
        <f aca="false">IF(COUNTIF(out_erd,E77),"X","")</f>
        <v>X</v>
      </c>
      <c r="AR77" s="14" t="str">
        <f aca="false">IF(COUNTIF(map_rel_erd,$E77),"M", IF(COUNTIF(nap_rel_erd,$E77),"NA", IF(COUNTIF(var_rel_erd,$E77),"V","")))</f>
        <v/>
      </c>
      <c r="AS77" s="13" t="str">
        <f aca="false">IF(AND(AP77&lt;&gt;"",AQ77="x"),"lit-kegg", IF(AND(AR77&lt;&gt;"",AQ77="x"),"rel-kegg", IF(AP77&lt;&gt;"","lit", IF(AR77&lt;&gt;"","rel", IF(AQ77="x","kegg","--")))))</f>
        <v>kegg</v>
      </c>
      <c r="AT77" s="15"/>
      <c r="AU77" s="12" t="str">
        <f aca="false">IF(COUNTIF(knap_gc,$E77),"K", IF(COUNTIF(npass_gc,$E77),"NP", IF(COUNTIF(imppat_gc,$E77),"I", IF(COUNTIF(duke_gc,$E77),"D", IF(COUNTIF(nap_gc,$E77),"NA", IF(COUNTIF(var_gc,$E77),"V",""))))) )</f>
        <v/>
      </c>
      <c r="AV77" s="14" t="str">
        <f aca="false">IF(COUNTIF(out_gc,E77),"X","")</f>
        <v/>
      </c>
      <c r="AW77" s="14" t="str">
        <f aca="false">IF(COUNTIF(knap_rel_gc,$E77),"K", IF(COUNTIF(nap_rel_gc,$E77),"NA", IF(COUNTIF(var_rel_gc,$E77),"V","")))</f>
        <v/>
      </c>
      <c r="AX77" s="13" t="str">
        <f aca="false">IF(AND(AU77&lt;&gt;"",AV77="x"),"lit-kegg", IF(AND(AW77&lt;&gt;"",AV77="x"),"rel-kegg", IF(AU77&lt;&gt;"","lit", IF(AW77&lt;&gt;"","rel", IF(AV77="x","kegg","--")))))</f>
        <v>--</v>
      </c>
      <c r="AY77" s="15"/>
      <c r="AZ77" s="12" t="str">
        <f aca="false">IF(COUNTIF(knap_gen,$E77),"K", IF(COUNTIF(npass_gen,$E77),"NP", IF(COUNTIF(imppat_gen,$E77),"I", IF(COUNTIF(duke_gen,$E77),"D", IF(COUNTIF(nap_gen,$E77),"NA", IF(COUNTIF(var_gen,$E77),"V",""))))))</f>
        <v/>
      </c>
      <c r="BA77" s="14" t="str">
        <f aca="false">IF(COUNTIF(out_gen,E77),"X","")</f>
        <v/>
      </c>
      <c r="BB77" s="14" t="str">
        <f aca="false">IF(COUNTIF(knap_rel_gen,$E77),"K", IF(COUNTIF(imppat_rel_gen,$E77),"I", IF(COUNTIF(duke_rel_gen,$E77),"D", IF(COUNTIF(nap_rel_gen,$E77),"NA", IF(COUNTIF(var_rel_gen,$E77),"V","")))))</f>
        <v/>
      </c>
      <c r="BC77" s="13" t="str">
        <f aca="false">IF(AND(AZ77&lt;&gt;"",BA77="x"),"lit-kegg", IF(AND(BB77&lt;&gt;"",BA77="x"),"rel-kegg", IF(AZ77&lt;&gt;"","lit", IF(BB77&lt;&gt;"","rel", IF(BA77="x","kegg","--")))))</f>
        <v>--</v>
      </c>
      <c r="BD77" s="15"/>
      <c r="BE77" s="12" t="str">
        <f aca="false">IF(COUNTIF(knap_hcc,$E77),"K", IF(COUNTIF(npass_hcc,$E77),"NP", IF(COUNTIF(duke_hcc,$E77),"D", IF(COUNTIF(var_hcc,$E77),"V", ""))))</f>
        <v/>
      </c>
      <c r="BF77" s="14" t="str">
        <f aca="false">IF(COUNTIF(hcc_out,E77),"X","")</f>
        <v>X</v>
      </c>
      <c r="BG77" s="14" t="str">
        <f aca="false">IF(COUNTIF(var_rel_hcc,$E77),"V","")</f>
        <v/>
      </c>
      <c r="BH77" s="13" t="str">
        <f aca="false">IF(AND(BE77&lt;&gt;"",BF77="x"),"lit-kegg", IF(AND(BG77&lt;&gt;"",BF77="x"),"rel-kegg", IF(BE77&lt;&gt;"","lit", IF(BG77&lt;&gt;"","rel", IF(BF77="x","kegg","--")))))</f>
        <v>kegg</v>
      </c>
      <c r="BI77" s="15"/>
      <c r="BJ77" s="12" t="str">
        <f aca="false">IF(COUNTIF(usda_kmp,$E77),"U", IF(COUNTIF(knap_kmp,$E77),"K", IF(COUNTIF(npass_kmp,$E77),"NP", IF(COUNTIF(map_kmp,$E77),"M", IF(COUNTIF(imppat_kmp,$E77),"I", IF(COUNTIF(duke_kmp,$E77),"D", IF(COUNTIF(nap_kmp,$E77),"NA", IF(COUNTIF(var_kmp,$E77),"V",""))))))))</f>
        <v/>
      </c>
      <c r="BK77" s="14" t="str">
        <f aca="false">IF(COUNTIF(out_kmp,E77),"X","")</f>
        <v>X</v>
      </c>
      <c r="BL77" s="12" t="str">
        <f aca="false">IF(COUNTIF(knap_rel_kmp,$E77),"K", IF(COUNTIF(npass_rel_kmp,$E77),"NP", IF(COUNTIF(imppat_rel_kmp,$E77),"I", IF(COUNTIF(duke_kmp,$E77),"D", IF(COUNTIF(nap_rel_kmp,$E77),"NA", IF(COUNTIF(var_rel_kmp,$E77),"V",""))))))</f>
        <v/>
      </c>
      <c r="BM77" s="13" t="str">
        <f aca="false">IF(AND(BJ77&lt;&gt;"",BK77="x"),"lit-kegg", IF(AND(BL77&lt;&gt;"",BK77="x"),"rel-kegg", IF(BJ77&lt;&gt;"","lit", IF(BL77&lt;&gt;"","rel", IF(BK77="x","kegg","--")))))</f>
        <v>kegg</v>
      </c>
      <c r="BN77" s="15"/>
      <c r="BO77" s="12" t="str">
        <f aca="false">IF(COUNTIF(usda_lu2,$E77),"U", IF(COUNTIF(knap_lu2,$E77),"K", IF(COUNTIF(npass_lu2,$E77),"NP", IF(COUNTIF(map_lu2,$E77),"M", IF(COUNTIF(imppat_lu2,$E77),"I", IF(COUNTIF(duke_lu2,$E77),"D", IF(COUNTIF(nap_lu2,$E77),"NA", IF(COUNTIF(var_lu2,$E77),"V",""))))))))</f>
        <v/>
      </c>
      <c r="BP77" s="14" t="str">
        <f aca="false">IF(COUNTIF(out_lu2,E77),"X","")</f>
        <v/>
      </c>
      <c r="BQ77" s="12" t="str">
        <f aca="false">IF(COUNTIF(knap_rel_lu2,$E77),"K", IF(COUNTIF(npass_rel_lu2,$E77),"NP", IF(COUNTIF(imppat_lu2,$E77),"I", IF(COUNTIF(impaat_rel_lu2,$E77),"I", IF(COUNTIF(duke_rel_lu2,$E77),"D", IF(COUNTIF(nap_rel_lu2,$E77),"NA", IF(COUNTIF(var_rel_lu2,$E77),"V",""))))) ))</f>
        <v/>
      </c>
      <c r="BR77" s="13" t="str">
        <f aca="false">IF(AND(BO77&lt;&gt;"",BP77="x"),"lit-kegg", IF(AND(BQ77&lt;&gt;"",BP77="x"),"rel-kegg", IF(BO77&lt;&gt;"","lit", IF(BQ77&lt;&gt;"","rel", IF(BP77="x","kegg","--")))))</f>
        <v>--</v>
      </c>
      <c r="BS77" s="15"/>
      <c r="BT77" s="12" t="str">
        <f aca="false">IF(COUNTIF(usda_myc,$E77),"U", IF(COUNTIF(knap_myc,$E77),"K", IF(COUNTIF(npass_myc,$E77),"NP", IF(COUNTIF(map_myc,$E77),"M", IF(COUNTIF(imppat_myc,$E77),"I", IF(COUNTIF(nap_myc,$E77),"NA", IF(COUNTIF(duke_myc,$E77),"D", IF(COUNTIF(var_myc,$E77),"V",""))))))))</f>
        <v/>
      </c>
      <c r="BU77" s="14" t="str">
        <f aca="false">IF(COUNTIF(out_myc,E77),"X","")</f>
        <v>X</v>
      </c>
      <c r="BV77" s="12" t="str">
        <f aca="false">IF(COUNTIF(npass_rel_myc,$E77),"NP", IF(COUNTIF(imppat_rel_myc,$E77),"I", IF(COUNTIF(nap_rel_myc,$E77),"NA", IF(COUNTIF(var_rel_myc,$E77),"V",""))))</f>
        <v/>
      </c>
      <c r="BW77" s="13" t="str">
        <f aca="false">IF(AND(BT77&lt;&gt;"",BU77="x"),"lit-kegg", IF(AND(BV77&lt;&gt;"",BU77="x"),"rel-kegg", IF(BT77&lt;&gt;"","lit", IF(BV77&lt;&gt;"","rel", IF(BU77="x","kegg","--")))))</f>
        <v>kegg</v>
      </c>
      <c r="BX77" s="15"/>
      <c r="BY77" s="12" t="str">
        <f aca="false">IF(COUNTIF(usda_nar,$E77),"U", IF(COUNTIF(knap_nar,$E77),"K", IF(COUNTIF(npass_nar,$E77),"NP", IF(COUNTIF(imppat_nar,$E77),"I", IF(COUNTIF(duke_nar,$E77),"D", IF(COUNTIF(nap_nar,$E77),"NA", IF(COUNTIF(var_nar,$E77),"V", "")))))))</f>
        <v/>
      </c>
      <c r="BZ77" s="14" t="str">
        <f aca="false">IF(COUNTIF(out_nar,E77),"X","")</f>
        <v>X</v>
      </c>
      <c r="CA77" s="16" t="str">
        <f aca="false">IF(COUNTIF(knap_rel_nar,$E77),"K", IF(COUNTIF(npass_rel_nar,$E77),"NP", IF(COUNTIF(imppat_rel_nar,$E77),"I", IF(COUNTIF(duke_rel_nar,$E77),"D", IF(COUNTIF(nap_rel_nar,$E77),"NA", IF(COUNTIF(var_rel_nar,$E77),"V",""))))))</f>
        <v/>
      </c>
      <c r="CB77" s="13" t="str">
        <f aca="false">IF(AND(BY77&lt;&gt;"",BZ77="x"),"lit-kegg", IF(AND(CA77&lt;&gt;"",BZ77="x"),"rel-kegg", IF(BY77&lt;&gt;"","lit", IF(CA77&lt;&gt;"","rel", IF(BZ77="x","kegg","--")))))</f>
        <v>kegg</v>
      </c>
      <c r="CC77" s="15"/>
      <c r="CD77" s="17" t="str">
        <f aca="false">IF(COUNTIF(usda_que,$E77),"U", IF(COUNTIF(knap_que,$E77),"K", IF(COUNTIF(npass_que,$E77),"NP", IF(COUNTIF(map_que,$E77),"M", IF(COUNTIF(imppat_que,$E77),"I", IF(COUNTIF(duke_que,$E77),"D", IF(COUNTIF(nap_que,$E77),"NA", IF(COUNTIF(var_que,$E77),"V",""))))) )))</f>
        <v/>
      </c>
      <c r="CE77" s="14" t="str">
        <f aca="false">IF(COUNTIF(out_que,E77),"X","")</f>
        <v>X</v>
      </c>
      <c r="CF77" s="12" t="str">
        <f aca="false">IF(COUNTIF(knap_rel_que,$E77),"K", IF(COUNTIF(npass_rel_que,$E77),"NP", IF(COUNTIF(imppat_rel_que,$E77),"I", IF(COUNTIF(duke_rel_que,$E77),"D", IF(COUNTIF(nap_rel_que,$E77),"NP", IF(COUNTIF(var_rel_que,$E77),"V",""))))) )</f>
        <v>K</v>
      </c>
      <c r="CG77" s="13" t="str">
        <f aca="false">IF(AND(CD77&lt;&gt;"",CE77="x"),"lit-kegg", IF(AND(CF77&lt;&gt;"",CE77="x"),"rel-kegg", IF(CD77&lt;&gt;"","lit", IF(CF77&lt;&gt;"","rel", IF(CE77="x","kegg","--")))))</f>
        <v>rel-kegg</v>
      </c>
      <c r="CH77" s="15"/>
      <c r="CI77" s="18"/>
      <c r="CJ77" s="10"/>
      <c r="CK77" s="10"/>
      <c r="CL77" s="10"/>
      <c r="CM77" s="10"/>
      <c r="CN77" s="10"/>
      <c r="CO77" s="10"/>
    </row>
    <row r="78" customFormat="false" ht="15.75" hidden="false" customHeight="true" outlineLevel="0" collapsed="false">
      <c r="A78" s="9" t="n">
        <v>35</v>
      </c>
      <c r="B78" s="10" t="s">
        <v>83</v>
      </c>
      <c r="C78" s="10" t="s">
        <v>89</v>
      </c>
      <c r="D78" s="10" t="s">
        <v>268</v>
      </c>
      <c r="E78" s="11" t="s">
        <v>269</v>
      </c>
      <c r="F78" s="12" t="str">
        <f aca="false">IF(COUNTIF(usda_agi,$E78),"U", IF(COUNTIF(knap_agi,$E78),"K", IF(COUNTIF(npass_agi,$E78),"NP", IF(COUNTIF(map_agi,$E78),"M", IF(COUNTIF(imppat_agi,$E78),"I", IF(COUNTIF(duke_agi,$E78),"D", IF(COUNTIF(nap_agi,$E78),"NA", IF(COUNTIF(var_agi,$E78),"V", ""))))))) )</f>
        <v>D</v>
      </c>
      <c r="G78" s="12" t="str">
        <f aca="false">IF(COUNTIF(out_agi,E78),"X","")</f>
        <v>X</v>
      </c>
      <c r="H78" s="12" t="str">
        <f aca="false">IF(COUNTIF(knap_rel_agi,$E78),"K", IF(COUNTIF(duke_rel_agi,$E78),"D", IF(COUNTIF(nap_rel_agi,$E78),"NA", IF(COUNTIF(var_rel_agi,$E78),"V",""))))</f>
        <v/>
      </c>
      <c r="I78" s="13" t="str">
        <f aca="false">IF(AND(F78&lt;&gt;"",G78="x"),"lit-kegg", IF(AND(H78&lt;&gt;"",G78="x"),"rel-kegg", IF(F78&lt;&gt;"","lit", IF(H78&lt;&gt;"","rel", IF(G78="x","kegg","--")))))</f>
        <v>lit-kegg</v>
      </c>
      <c r="J78" s="12" t="str">
        <f aca="false">IF(COUNTIF(npass_bun,$E78),"NP", IF(COUNTIF(nap_bun,$E78),"NA", IF(COUNTIF(var_bun,$E78),"V","")))</f>
        <v/>
      </c>
      <c r="K78" s="14" t="str">
        <f aca="false">IF(COUNTIF(out_bun,E78),"X","")</f>
        <v>X</v>
      </c>
      <c r="L78" s="12" t="str">
        <f aca="false">IF(COUNTIF(nap_rel_bun,$E78),"NA", IF(COUNTIF(var_rel_bun,$E78),"V",""))</f>
        <v/>
      </c>
      <c r="M78" s="13" t="str">
        <f aca="false">IF(AND(J78&lt;&gt;"",K78="x"),"lit-kegg", IF(AND(L78&lt;&gt;"",K78="x"),"rel-kegg", IF(J78&lt;&gt;"","lit", IF(L78&lt;&gt;"","rel", IF(K78="x","kegg","--")))))</f>
        <v>kegg</v>
      </c>
      <c r="N78" s="12" t="str">
        <f aca="false">IF(COUNTIF(usda_kxn,$E78),"U", IF(COUNTIF(knap_kxn,$E78),"K", IF(COUNTIF(npass_kxn,$E78),"NP", IF(COUNTIF(map_kxn,$E78),"M", IF(COUNTIF(duke_kxn,$E78),"D", IF(COUNTIF(nap_kxn,$E78),"NA", IF(COUNTIF(var_kxn,$E78),"V","")))))))</f>
        <v>U</v>
      </c>
      <c r="O78" s="14" t="str">
        <f aca="false">IF(COUNTIF(out_kxn,E78),"X","")</f>
        <v>X</v>
      </c>
      <c r="P78" s="12" t="str">
        <f aca="false">IF(COUNTIF(knap_rel_kxn,$E78),"K", IF(COUNTIF(npass_rel_kxn,$E78),"NP", IF(COUNTIF(duke_rel_kxn,$E78),"D", IF(COUNTIF(nap_rel_kxn,$E78),"NA", IF(COUNTIF(var_rel_kxn,$E78),"V","")))))</f>
        <v/>
      </c>
      <c r="Q78" s="13" t="str">
        <f aca="false">IF(AND(N78&lt;&gt;"",O78="x"),"lit-kegg", IF(AND(P78&lt;&gt;"",O78="x"),"rel-kegg", IF(N78&lt;&gt;"","lit", IF(P78&lt;&gt;"","rel", IF(O78="x","kegg","--")))))</f>
        <v>lit-kegg</v>
      </c>
      <c r="R78" s="12" t="str">
        <f aca="false">IF(COUNTIF(usda_hwb,$E78),"U", IF(COUNTIF(knap_hwb,$E78),"K", IF(COUNTIF(npass_hwb,$E78),"NP", IF(COUNTIF(map_hwb,$E78),"M", IF(COUNTIF(imppat_hwb,$E78),"I", IF(COUNTIF(duke_hwb,$E78),"D", IF(COUNTIF(nap_hwb,$E78),"NA", IF(COUNTIF(var_hwb,$E78),"V",""))))) )))</f>
        <v>U</v>
      </c>
      <c r="S78" s="14" t="str">
        <f aca="false">IF(COUNTIF(out_hwb,E78),"X","")</f>
        <v>X</v>
      </c>
      <c r="T78" s="14" t="str">
        <f aca="false">IF(COUNTIF(knap_rel_hwb,$E78),"K", IF(COUNTIF(npass_rel_hwb,$E78),"NP", IF(COUNTIF(map_rel_hwb,$E78),"M", IF(COUNTIF(imppat_rel_hwb,$E78),"I", IF(COUNTIF(duke_rel_hwb,$E78),"D", IF(COUNTIF(nap_rel_hwb,$E78),"NA", IF(COUNTIF(var_rel_hwb,$E78),"V",""))))) ))</f>
        <v>K</v>
      </c>
      <c r="U78" s="13" t="str">
        <f aca="false">IF(AND(R78&lt;&gt;"",S78="x"),"lit-kegg", IF(AND(T78&lt;&gt;"",S78="x"),"rel-kegg", IF(R78&lt;&gt;"","lit", IF(T78&lt;&gt;"","rel", IF(S78="x","kegg","--")))))</f>
        <v>lit-kegg</v>
      </c>
      <c r="V78" s="12" t="str">
        <f aca="false">IF(COUNTIF(usda_ec,$E78),"U", IF(COUNTIF(knap_ec,$E78),"K", IF(COUNTIF(npass_ec,$E78),"NP", IF(COUNTIF(map_ec,$E78),"M", IF(COUNTIF(imppat_ec,$E78),"I", IF(COUNTIF(duke_ec,$E78),"D", IF(COUNTIF(nap_ec,$E78),"NA", IF(COUNTIF(var_ec,$E78),"V",""))))))))</f>
        <v>U</v>
      </c>
      <c r="W78" s="14" t="str">
        <f aca="false">IF(COUNTIF(out_ec,E78),"X","")</f>
        <v>X</v>
      </c>
      <c r="X78" s="14" t="str">
        <f aca="false">IF(COUNTIF(usda_rel_ec,$E78),"U", IF(COUNTIF(knap_rel_ec,$E78),"K", IF(COUNTIF(npass_rel_ec,$E78),"NP", IF(COUNTIF(map_rel_ec,$E78),"M", IF(COUNTIF(imppat_rel_ec,$E78),"I", IF(COUNTIF(nap_rel_ec,$E78),"NA", IF(COUNTIF(var_rel_ec,$E78),"V","")))))))</f>
        <v/>
      </c>
      <c r="Y78" s="13" t="str">
        <f aca="false">IF(AND(V78&lt;&gt;"",W78="x"),"lit-kegg", IF(AND(X78&lt;&gt;"",W78="x"),"rel-kegg", IF(V78&lt;&gt;"","lit", IF(X78&lt;&gt;"","rel", IF(W78="x","kegg","--")))))</f>
        <v>lit-kegg</v>
      </c>
      <c r="Z78" s="12" t="str">
        <f aca="false">IF(COUNTIF(usda_ecg,$E78),"U", IF(COUNTIF(npass_ecg,$E78),"NP", IF(COUNTIF(map_ecg,$E78),"M", IF(COUNTIF(imppat_ecg,$E78),"I", IF(COUNTIF(duke_ecg,$E78),"D", IF(COUNTIF(var_ecg,$E78),"V",""))))))</f>
        <v/>
      </c>
      <c r="AA78" s="12"/>
      <c r="AB78" s="15"/>
      <c r="AC78" s="12" t="str">
        <f aca="false">IF(COUNTIF(usda_egt,$E78),"U", IF(COUNTIF(map_egt,$E78),"M", IF(COUNTIF(duke_egt,$E78),"D", IF(COUNTIF(nap_egt,$E78),"NA", IF(COUNTIF(var_egt,$E78),"V","")))))</f>
        <v>V</v>
      </c>
      <c r="AD78" s="14" t="str">
        <f aca="false">IF(COUNTIF(out_egt,E78),"X","")</f>
        <v>X</v>
      </c>
      <c r="AE78" s="14" t="str">
        <f aca="false">IF(COUNTIF(usda_rel_egt,$E78),"U", IF(COUNTIF(knap_rel_egt,$E78),"K", IF(COUNTIF(npass_rel_egt,$E78),"NP", IF(COUNTIF(map_rel_egt,$E78),"M", IF(COUNTIF(var_rel_egt,$E78),"V","")))) )</f>
        <v/>
      </c>
      <c r="AF78" s="13" t="str">
        <f aca="false">IF(AND(AC78&lt;&gt;"",AD78="x"),"lit-kegg", IF(AND(AE78&lt;&gt;"",AD78="x"),"rel-kegg", IF(AC78&lt;&gt;"","lit", IF(AE78&lt;&gt;"","rel", IF(AD78="x","kegg","--")))))</f>
        <v>lit-kegg</v>
      </c>
      <c r="AG78" s="15"/>
      <c r="AH78" s="12" t="str">
        <f aca="false">IF(COUNTIF(usda_egcg,$E78),"U", IF(COUNTIF(knap_egcg,$E78),"K", IF(COUNTIF(npass_egcg,$E78),"NP", IF(COUNTIF(map_egcg,$E78),"M", IF(COUNTIF(var_ecg,$E78),"V","")))))</f>
        <v/>
      </c>
      <c r="AI78" s="12"/>
      <c r="AJ78" s="15"/>
      <c r="AK78" s="12" t="str">
        <f aca="false">IF(COUNTIF(npass_erc,$E78),"NP", IF(COUNTIF(nap_erc,$E78),"NA", IF(COUNTIF(var_erc,$E78),"V","")))</f>
        <v/>
      </c>
      <c r="AL78" s="14"/>
      <c r="AM78" s="14" t="str">
        <f aca="false">IF(COUNTIF(nap_rel_erc,$E78),"NA", IF(COUNTIF(var_rel_erc,$E78),"V",""))</f>
        <v/>
      </c>
      <c r="AN78" s="13" t="str">
        <f aca="false">IF(AND(AK78&lt;&gt;"",AL78="x"),"lit-kegg", IF(AND(AM78&lt;&gt;"",AL78="x"),"rel-kegg", IF(AK78&lt;&gt;"","lit", IF(AM78&lt;&gt;"","rel", IF(AL78="x","kegg","--")))))</f>
        <v>--</v>
      </c>
      <c r="AO78" s="15"/>
      <c r="AP78" s="12" t="str">
        <f aca="false">IF(COUNTIF(npass_erd,$E78),"NP", IF(COUNTIF(nap_erd,$E78),"NA", IF(COUNTIF(var_erd,$E78),"V","")))</f>
        <v/>
      </c>
      <c r="AQ78" s="14" t="str">
        <f aca="false">IF(COUNTIF(out_erd,E78),"X","")</f>
        <v>X</v>
      </c>
      <c r="AR78" s="14" t="str">
        <f aca="false">IF(COUNTIF(map_rel_erd,$E78),"M", IF(COUNTIF(nap_rel_erd,$E78),"NA", IF(COUNTIF(var_rel_erd,$E78),"V","")))</f>
        <v/>
      </c>
      <c r="AS78" s="13" t="str">
        <f aca="false">IF(AND(AP78&lt;&gt;"",AQ78="x"),"lit-kegg", IF(AND(AR78&lt;&gt;"",AQ78="x"),"rel-kegg", IF(AP78&lt;&gt;"","lit", IF(AR78&lt;&gt;"","rel", IF(AQ78="x","kegg","--")))))</f>
        <v>kegg</v>
      </c>
      <c r="AT78" s="15"/>
      <c r="AU78" s="12" t="str">
        <f aca="false">IF(COUNTIF(knap_gc,$E78),"K", IF(COUNTIF(npass_gc,$E78),"NP", IF(COUNTIF(imppat_gc,$E78),"I", IF(COUNTIF(duke_gc,$E78),"D", IF(COUNTIF(nap_gc,$E78),"NA", IF(COUNTIF(var_gc,$E78),"V",""))))) )</f>
        <v>V</v>
      </c>
      <c r="AV78" s="14" t="str">
        <f aca="false">IF(COUNTIF(out_gc,E78),"X","")</f>
        <v>X</v>
      </c>
      <c r="AW78" s="14" t="str">
        <f aca="false">IF(COUNTIF(knap_rel_gc,$E78),"K", IF(COUNTIF(nap_rel_gc,$E78),"NA", IF(COUNTIF(var_rel_gc,$E78),"V","")))</f>
        <v/>
      </c>
      <c r="AX78" s="13" t="str">
        <f aca="false">IF(AND(AU78&lt;&gt;"",AV78="x"),"lit-kegg", IF(AND(AW78&lt;&gt;"",AV78="x"),"rel-kegg", IF(AU78&lt;&gt;"","lit", IF(AW78&lt;&gt;"","rel", IF(AV78="x","kegg","--")))))</f>
        <v>lit-kegg</v>
      </c>
      <c r="AY78" s="15"/>
      <c r="AZ78" s="12" t="str">
        <f aca="false">IF(COUNTIF(knap_gen,$E78),"K", IF(COUNTIF(npass_gen,$E78),"NP", IF(COUNTIF(imppat_gen,$E78),"I", IF(COUNTIF(duke_gen,$E78),"D", IF(COUNTIF(nap_gen,$E78),"NA", IF(COUNTIF(var_gen,$E78),"V",""))))))</f>
        <v>K</v>
      </c>
      <c r="BA78" s="14" t="str">
        <f aca="false">IF(COUNTIF(out_gen,E78),"X","")</f>
        <v>X</v>
      </c>
      <c r="BB78" s="14" t="str">
        <f aca="false">IF(COUNTIF(knap_rel_gen,$E78),"K", IF(COUNTIF(imppat_rel_gen,$E78),"I", IF(COUNTIF(duke_rel_gen,$E78),"D", IF(COUNTIF(nap_rel_gen,$E78),"NA", IF(COUNTIF(var_rel_gen,$E78),"V","")))))</f>
        <v>I</v>
      </c>
      <c r="BC78" s="13" t="str">
        <f aca="false">IF(AND(AZ78&lt;&gt;"",BA78="x"),"lit-kegg", IF(AND(BB78&lt;&gt;"",BA78="x"),"rel-kegg", IF(AZ78&lt;&gt;"","lit", IF(BB78&lt;&gt;"","rel", IF(BA78="x","kegg","--")))))</f>
        <v>lit-kegg</v>
      </c>
      <c r="BD78" s="15"/>
      <c r="BE78" s="12" t="str">
        <f aca="false">IF(COUNTIF(knap_hcc,$E78),"K", IF(COUNTIF(npass_hcc,$E78),"NP", IF(COUNTIF(duke_hcc,$E78),"D", IF(COUNTIF(var_hcc,$E78),"V", ""))))</f>
        <v/>
      </c>
      <c r="BF78" s="14" t="str">
        <f aca="false">IF(COUNTIF(hcc_out,E78),"X","")</f>
        <v>X</v>
      </c>
      <c r="BG78" s="14" t="str">
        <f aca="false">IF(COUNTIF(var_rel_hcc,$E78),"V","")</f>
        <v/>
      </c>
      <c r="BH78" s="13" t="str">
        <f aca="false">IF(AND(BE78&lt;&gt;"",BF78="x"),"lit-kegg", IF(AND(BG78&lt;&gt;"",BF78="x"),"rel-kegg", IF(BE78&lt;&gt;"","lit", IF(BG78&lt;&gt;"","rel", IF(BF78="x","kegg","--")))))</f>
        <v>kegg</v>
      </c>
      <c r="BI78" s="15"/>
      <c r="BJ78" s="12" t="str">
        <f aca="false">IF(COUNTIF(usda_kmp,$E78),"U", IF(COUNTIF(knap_kmp,$E78),"K", IF(COUNTIF(npass_kmp,$E78),"NP", IF(COUNTIF(map_kmp,$E78),"M", IF(COUNTIF(imppat_kmp,$E78),"I", IF(COUNTIF(duke_kmp,$E78),"D", IF(COUNTIF(nap_kmp,$E78),"NA", IF(COUNTIF(var_kmp,$E78),"V",""))))))))</f>
        <v>U</v>
      </c>
      <c r="BK78" s="14" t="str">
        <f aca="false">IF(COUNTIF(out_kmp,E78),"X","")</f>
        <v>X</v>
      </c>
      <c r="BL78" s="12" t="str">
        <f aca="false">IF(COUNTIF(knap_rel_kmp,$E78),"K", IF(COUNTIF(npass_rel_kmp,$E78),"NP", IF(COUNTIF(imppat_rel_kmp,$E78),"I", IF(COUNTIF(duke_kmp,$E78),"D", IF(COUNTIF(nap_rel_kmp,$E78),"NA", IF(COUNTIF(var_rel_kmp,$E78),"V",""))))))</f>
        <v>K</v>
      </c>
      <c r="BM78" s="13" t="str">
        <f aca="false">IF(AND(BJ78&lt;&gt;"",BK78="x"),"lit-kegg", IF(AND(BL78&lt;&gt;"",BK78="x"),"rel-kegg", IF(BJ78&lt;&gt;"","lit", IF(BL78&lt;&gt;"","rel", IF(BK78="x","kegg","--")))))</f>
        <v>lit-kegg</v>
      </c>
      <c r="BN78" s="15"/>
      <c r="BO78" s="12" t="str">
        <f aca="false">IF(COUNTIF(usda_lu2,$E78),"U", IF(COUNTIF(knap_lu2,$E78),"K", IF(COUNTIF(npass_lu2,$E78),"NP", IF(COUNTIF(map_lu2,$E78),"M", IF(COUNTIF(imppat_lu2,$E78),"I", IF(COUNTIF(duke_lu2,$E78),"D", IF(COUNTIF(nap_lu2,$E78),"NA", IF(COUNTIF(var_lu2,$E78),"V",""))))))))</f>
        <v>U</v>
      </c>
      <c r="BP78" s="14" t="str">
        <f aca="false">IF(COUNTIF(out_lu2,E78),"X","")</f>
        <v>X</v>
      </c>
      <c r="BQ78" s="12" t="str">
        <f aca="false">IF(COUNTIF(knap_rel_lu2,$E78),"K", IF(COUNTIF(npass_rel_lu2,$E78),"NP", IF(COUNTIF(imppat_lu2,$E78),"I", IF(COUNTIF(impaat_rel_lu2,$E78),"I", IF(COUNTIF(duke_rel_lu2,$E78),"D", IF(COUNTIF(nap_rel_lu2,$E78),"NA", IF(COUNTIF(var_rel_lu2,$E78),"V",""))))) ))</f>
        <v/>
      </c>
      <c r="BR78" s="13" t="str">
        <f aca="false">IF(AND(BO78&lt;&gt;"",BP78="x"),"lit-kegg", IF(AND(BQ78&lt;&gt;"",BP78="x"),"rel-kegg", IF(BO78&lt;&gt;"","lit", IF(BQ78&lt;&gt;"","rel", IF(BP78="x","kegg","--")))))</f>
        <v>lit-kegg</v>
      </c>
      <c r="BS78" s="15"/>
      <c r="BT78" s="12" t="str">
        <f aca="false">IF(COUNTIF(usda_myc,$E78),"U", IF(COUNTIF(knap_myc,$E78),"K", IF(COUNTIF(npass_myc,$E78),"NP", IF(COUNTIF(map_myc,$E78),"M", IF(COUNTIF(imppat_myc,$E78),"I", IF(COUNTIF(nap_myc,$E78),"NA", IF(COUNTIF(duke_myc,$E78),"D", IF(COUNTIF(var_myc,$E78),"V",""))))))))</f>
        <v>U</v>
      </c>
      <c r="BU78" s="14" t="str">
        <f aca="false">IF(COUNTIF(out_myc,E78),"X","")</f>
        <v>X</v>
      </c>
      <c r="BV78" s="12" t="str">
        <f aca="false">IF(COUNTIF(npass_rel_myc,$E78),"NP", IF(COUNTIF(imppat_rel_myc,$E78),"I", IF(COUNTIF(nap_rel_myc,$E78),"NA", IF(COUNTIF(var_rel_myc,$E78),"V",""))))</f>
        <v/>
      </c>
      <c r="BW78" s="13" t="str">
        <f aca="false">IF(AND(BT78&lt;&gt;"",BU78="x"),"lit-kegg", IF(AND(BV78&lt;&gt;"",BU78="x"),"rel-kegg", IF(BT78&lt;&gt;"","lit", IF(BV78&lt;&gt;"","rel", IF(BU78="x","kegg","--")))))</f>
        <v>lit-kegg</v>
      </c>
      <c r="BX78" s="15"/>
      <c r="BY78" s="12" t="str">
        <f aca="false">IF(COUNTIF(usda_nar,$E78),"U", IF(COUNTIF(knap_nar,$E78),"K", IF(COUNTIF(npass_nar,$E78),"NP", IF(COUNTIF(imppat_nar,$E78),"I", IF(COUNTIF(duke_nar,$E78),"D", IF(COUNTIF(nap_nar,$E78),"NA", IF(COUNTIF(var_nar,$E78),"V", "")))))))</f>
        <v>V</v>
      </c>
      <c r="BZ78" s="14" t="str">
        <f aca="false">IF(COUNTIF(out_nar,E78),"X","")</f>
        <v>X</v>
      </c>
      <c r="CA78" s="16" t="str">
        <f aca="false">IF(COUNTIF(knap_rel_nar,$E78),"K", IF(COUNTIF(npass_rel_nar,$E78),"NP", IF(COUNTIF(imppat_rel_nar,$E78),"I", IF(COUNTIF(duke_rel_nar,$E78),"D", IF(COUNTIF(nap_rel_nar,$E78),"NA", IF(COUNTIF(var_rel_nar,$E78),"V",""))))))</f>
        <v>V</v>
      </c>
      <c r="CB78" s="13" t="str">
        <f aca="false">IF(AND(BY78&lt;&gt;"",BZ78="x"),"lit-kegg", IF(AND(CA78&lt;&gt;"",BZ78="x"),"rel-kegg", IF(BY78&lt;&gt;"","lit", IF(CA78&lt;&gt;"","rel", IF(BZ78="x","kegg","--")))))</f>
        <v>lit-kegg</v>
      </c>
      <c r="CC78" s="15"/>
      <c r="CD78" s="17" t="str">
        <f aca="false">IF(COUNTIF(usda_que,$E78),"U", IF(COUNTIF(knap_que,$E78),"K", IF(COUNTIF(npass_que,$E78),"NP", IF(COUNTIF(map_que,$E78),"M", IF(COUNTIF(imppat_que,$E78),"I", IF(COUNTIF(duke_que,$E78),"D", IF(COUNTIF(nap_que,$E78),"NA", IF(COUNTIF(var_que,$E78),"V",""))))) )))</f>
        <v>U</v>
      </c>
      <c r="CE78" s="14" t="str">
        <f aca="false">IF(COUNTIF(out_que,E78),"X","")</f>
        <v>X</v>
      </c>
      <c r="CF78" s="12" t="str">
        <f aca="false">IF(COUNTIF(knap_rel_que,$E78),"K", IF(COUNTIF(npass_rel_que,$E78),"NP", IF(COUNTIF(imppat_rel_que,$E78),"I", IF(COUNTIF(duke_rel_que,$E78),"D", IF(COUNTIF(nap_rel_que,$E78),"NP", IF(COUNTIF(var_rel_que,$E78),"V",""))))) )</f>
        <v>K</v>
      </c>
      <c r="CG78" s="13" t="str">
        <f aca="false">IF(AND(CD78&lt;&gt;"",CE78="x"),"lit-kegg", IF(AND(CF78&lt;&gt;"",CE78="x"),"rel-kegg", IF(CD78&lt;&gt;"","lit", IF(CF78&lt;&gt;"","rel", IF(CE78="x","kegg","--")))))</f>
        <v>lit-kegg</v>
      </c>
      <c r="CH78" s="15"/>
      <c r="CI78" s="18" t="s">
        <v>92</v>
      </c>
      <c r="CJ78" s="10"/>
      <c r="CK78" s="10"/>
      <c r="CL78" s="10"/>
      <c r="CM78" s="10"/>
      <c r="CN78" s="10"/>
      <c r="CO78" s="10"/>
    </row>
    <row r="79" customFormat="false" ht="15.75" hidden="false" customHeight="true" outlineLevel="0" collapsed="false">
      <c r="A79" s="9" t="n">
        <v>110</v>
      </c>
      <c r="B79" s="10" t="s">
        <v>76</v>
      </c>
      <c r="C79" s="10" t="s">
        <v>174</v>
      </c>
      <c r="D79" s="10" t="s">
        <v>270</v>
      </c>
      <c r="E79" s="11" t="s">
        <v>271</v>
      </c>
      <c r="F79" s="12" t="str">
        <f aca="false">IF(COUNTIF(usda_agi,$E79),"U", IF(COUNTIF(knap_agi,$E79),"K", IF(COUNTIF(npass_agi,$E79),"NP", IF(COUNTIF(map_agi,$E79),"M", IF(COUNTIF(imppat_agi,$E79),"I", IF(COUNTIF(duke_agi,$E79),"D", IF(COUNTIF(nap_agi,$E79),"NA", IF(COUNTIF(var_agi,$E79),"V", ""))))))) )</f>
        <v>D</v>
      </c>
      <c r="G79" s="12" t="str">
        <f aca="false">IF(COUNTIF(out_agi,E79),"X","")</f>
        <v/>
      </c>
      <c r="H79" s="12" t="str">
        <f aca="false">IF(COUNTIF(knap_rel_agi,$E79),"K", IF(COUNTIF(duke_rel_agi,$E79),"D", IF(COUNTIF(nap_rel_agi,$E79),"NA", IF(COUNTIF(var_rel_agi,$E79),"V",""))))</f>
        <v>V</v>
      </c>
      <c r="I79" s="13" t="str">
        <f aca="false">IF(AND(F79&lt;&gt;"",G79="x"),"lit-kegg", IF(AND(H79&lt;&gt;"",G79="x"),"rel-kegg", IF(F79&lt;&gt;"","lit", IF(H79&lt;&gt;"","rel", IF(G79="x","kegg","--")))))</f>
        <v>lit</v>
      </c>
      <c r="J79" s="12" t="str">
        <f aca="false">IF(COUNTIF(npass_bun,$E79),"NP", IF(COUNTIF(nap_bun,$E79),"NA", IF(COUNTIF(var_bun,$E79),"V","")))</f>
        <v/>
      </c>
      <c r="K79" s="14" t="str">
        <f aca="false">IF(COUNTIF(out_bun,E79),"X","")</f>
        <v/>
      </c>
      <c r="L79" s="12" t="str">
        <f aca="false">IF(COUNTIF(nap_rel_bun,$E79),"NA", IF(COUNTIF(var_rel_bun,$E79),"V",""))</f>
        <v/>
      </c>
      <c r="M79" s="13" t="str">
        <f aca="false">IF(AND(J79&lt;&gt;"",K79="x"),"lit-kegg", IF(AND(L79&lt;&gt;"",K79="x"),"rel-kegg", IF(J79&lt;&gt;"","lit", IF(L79&lt;&gt;"","rel", IF(K79="x","kegg","--")))))</f>
        <v>--</v>
      </c>
      <c r="N79" s="12" t="str">
        <f aca="false">IF(COUNTIF(usda_kxn,$E79),"U", IF(COUNTIF(knap_kxn,$E79),"K", IF(COUNTIF(npass_kxn,$E79),"NP", IF(COUNTIF(map_kxn,$E79),"M", IF(COUNTIF(duke_kxn,$E79),"D", IF(COUNTIF(nap_kxn,$E79),"NA", IF(COUNTIF(var_kxn,$E79),"V","")))))))</f>
        <v>NA</v>
      </c>
      <c r="O79" s="14" t="str">
        <f aca="false">IF(COUNTIF(out_kxn,E79),"X","")</f>
        <v/>
      </c>
      <c r="P79" s="12" t="str">
        <f aca="false">IF(COUNTIF(knap_rel_kxn,$E79),"K", IF(COUNTIF(npass_rel_kxn,$E79),"NP", IF(COUNTIF(duke_rel_kxn,$E79),"D", IF(COUNTIF(nap_rel_kxn,$E79),"NA", IF(COUNTIF(var_rel_kxn,$E79),"V","")))))</f>
        <v/>
      </c>
      <c r="Q79" s="13" t="str">
        <f aca="false">IF(AND(N79&lt;&gt;"",O79="x"),"lit-kegg", IF(AND(P79&lt;&gt;"",O79="x"),"rel-kegg", IF(N79&lt;&gt;"","lit", IF(P79&lt;&gt;"","rel", IF(O79="x","kegg","--")))))</f>
        <v>lit</v>
      </c>
      <c r="R79" s="12" t="str">
        <f aca="false">IF(COUNTIF(usda_hwb,$E79),"U", IF(COUNTIF(knap_hwb,$E79),"K", IF(COUNTIF(npass_hwb,$E79),"NP", IF(COUNTIF(map_hwb,$E79),"M", IF(COUNTIF(imppat_hwb,$E79),"I", IF(COUNTIF(duke_hwb,$E79),"D", IF(COUNTIF(nap_hwb,$E79),"NA", IF(COUNTIF(var_hwb,$E79),"V",""))))) )))</f>
        <v>U</v>
      </c>
      <c r="S79" s="14" t="str">
        <f aca="false">IF(COUNTIF(out_hwb,E79),"X","")</f>
        <v/>
      </c>
      <c r="T79" s="14" t="str">
        <f aca="false">IF(COUNTIF(knap_rel_hwb,$E79),"K", IF(COUNTIF(npass_rel_hwb,$E79),"NP", IF(COUNTIF(map_rel_hwb,$E79),"M", IF(COUNTIF(imppat_rel_hwb,$E79),"I", IF(COUNTIF(duke_rel_hwb,$E79),"D", IF(COUNTIF(nap_rel_hwb,$E79),"NA", IF(COUNTIF(var_rel_hwb,$E79),"V",""))))) ))</f>
        <v>I</v>
      </c>
      <c r="U79" s="13" t="str">
        <f aca="false">IF(AND(R79&lt;&gt;"",S79="x"),"lit-kegg", IF(AND(T79&lt;&gt;"",S79="x"),"rel-kegg", IF(R79&lt;&gt;"","lit", IF(T79&lt;&gt;"","rel", IF(S79="x","kegg","--")))))</f>
        <v>lit</v>
      </c>
      <c r="V79" s="12" t="str">
        <f aca="false">IF(COUNTIF(usda_ec,$E79),"U", IF(COUNTIF(knap_ec,$E79),"K", IF(COUNTIF(npass_ec,$E79),"NP", IF(COUNTIF(map_ec,$E79),"M", IF(COUNTIF(imppat_ec,$E79),"I", IF(COUNTIF(duke_ec,$E79),"D", IF(COUNTIF(nap_ec,$E79),"NA", IF(COUNTIF(var_ec,$E79),"V",""))))))))</f>
        <v>NA</v>
      </c>
      <c r="W79" s="14" t="str">
        <f aca="false">IF(COUNTIF(out_ec,E79),"X","")</f>
        <v/>
      </c>
      <c r="X79" s="14" t="str">
        <f aca="false">IF(COUNTIF(usda_rel_ec,$E79),"U", IF(COUNTIF(knap_rel_ec,$E79),"K", IF(COUNTIF(npass_rel_ec,$E79),"NP", IF(COUNTIF(map_rel_ec,$E79),"M", IF(COUNTIF(imppat_rel_ec,$E79),"I", IF(COUNTIF(nap_rel_ec,$E79),"NA", IF(COUNTIF(var_rel_ec,$E79),"V","")))))))</f>
        <v/>
      </c>
      <c r="Y79" s="13" t="str">
        <f aca="false">IF(AND(V79&lt;&gt;"",W79="x"),"lit-kegg", IF(AND(X79&lt;&gt;"",W79="x"),"rel-kegg", IF(V79&lt;&gt;"","lit", IF(X79&lt;&gt;"","rel", IF(W79="x","kegg","--")))))</f>
        <v>lit</v>
      </c>
      <c r="Z79" s="12" t="str">
        <f aca="false">IF(COUNTIF(usda_ecg,$E79),"U", IF(COUNTIF(npass_ecg,$E79),"NP", IF(COUNTIF(map_ecg,$E79),"M", IF(COUNTIF(imppat_ecg,$E79),"I", IF(COUNTIF(duke_ecg,$E79),"D", IF(COUNTIF(var_ecg,$E79),"V",""))))))</f>
        <v/>
      </c>
      <c r="AA79" s="12"/>
      <c r="AB79" s="15"/>
      <c r="AC79" s="12" t="str">
        <f aca="false">IF(COUNTIF(usda_egt,$E79),"U", IF(COUNTIF(map_egt,$E79),"M", IF(COUNTIF(duke_egt,$E79),"D", IF(COUNTIF(nap_egt,$E79),"NA", IF(COUNTIF(var_egt,$E79),"V","")))))</f>
        <v/>
      </c>
      <c r="AD79" s="14" t="str">
        <f aca="false">IF(COUNTIF(out_egt,E79),"X","")</f>
        <v/>
      </c>
      <c r="AE79" s="14" t="str">
        <f aca="false">IF(COUNTIF(usda_rel_egt,$E79),"U", IF(COUNTIF(knap_rel_egt,$E79),"K", IF(COUNTIF(npass_rel_egt,$E79),"NP", IF(COUNTIF(map_rel_egt,$E79),"M", IF(COUNTIF(var_rel_egt,$E79),"V","")))) )</f>
        <v/>
      </c>
      <c r="AF79" s="13" t="str">
        <f aca="false">IF(AND(AC79&lt;&gt;"",AD79="x"),"lit-kegg", IF(AND(AE79&lt;&gt;"",AD79="x"),"rel-kegg", IF(AC79&lt;&gt;"","lit", IF(AE79&lt;&gt;"","rel", IF(AD79="x","kegg","--")))))</f>
        <v>--</v>
      </c>
      <c r="AG79" s="15"/>
      <c r="AH79" s="12" t="str">
        <f aca="false">IF(COUNTIF(usda_egcg,$E79),"U", IF(COUNTIF(knap_egcg,$E79),"K", IF(COUNTIF(npass_egcg,$E79),"NP", IF(COUNTIF(map_egcg,$E79),"M", IF(COUNTIF(var_ecg,$E79),"V","")))))</f>
        <v/>
      </c>
      <c r="AI79" s="12"/>
      <c r="AJ79" s="15"/>
      <c r="AK79" s="12" t="str">
        <f aca="false">IF(COUNTIF(npass_erc,$E79),"NP", IF(COUNTIF(nap_erc,$E79),"NA", IF(COUNTIF(var_erc,$E79),"V","")))</f>
        <v/>
      </c>
      <c r="AL79" s="14"/>
      <c r="AM79" s="14" t="str">
        <f aca="false">IF(COUNTIF(nap_rel_erc,$E79),"NA", IF(COUNTIF(var_rel_erc,$E79),"V",""))</f>
        <v/>
      </c>
      <c r="AN79" s="13" t="str">
        <f aca="false">IF(AND(AK79&lt;&gt;"",AL79="x"),"lit-kegg", IF(AND(AM79&lt;&gt;"",AL79="x"),"rel-kegg", IF(AK79&lt;&gt;"","lit", IF(AM79&lt;&gt;"","rel", IF(AL79="x","kegg","--")))))</f>
        <v>--</v>
      </c>
      <c r="AO79" s="15"/>
      <c r="AP79" s="12" t="str">
        <f aca="false">IF(COUNTIF(npass_erd,$E79),"NP", IF(COUNTIF(nap_erd,$E79),"NA", IF(COUNTIF(var_erd,$E79),"V","")))</f>
        <v/>
      </c>
      <c r="AQ79" s="14" t="str">
        <f aca="false">IF(COUNTIF(out_erd,E79),"X","")</f>
        <v/>
      </c>
      <c r="AR79" s="14" t="str">
        <f aca="false">IF(COUNTIF(map_rel_erd,$E79),"M", IF(COUNTIF(nap_rel_erd,$E79),"NA", IF(COUNTIF(var_rel_erd,$E79),"V","")))</f>
        <v/>
      </c>
      <c r="AS79" s="13" t="str">
        <f aca="false">IF(AND(AP79&lt;&gt;"",AQ79="x"),"lit-kegg", IF(AND(AR79&lt;&gt;"",AQ79="x"),"rel-kegg", IF(AP79&lt;&gt;"","lit", IF(AR79&lt;&gt;"","rel", IF(AQ79="x","kegg","--")))))</f>
        <v>--</v>
      </c>
      <c r="AT79" s="15"/>
      <c r="AU79" s="12" t="str">
        <f aca="false">IF(COUNTIF(knap_gc,$E79),"K", IF(COUNTIF(npass_gc,$E79),"NP", IF(COUNTIF(imppat_gc,$E79),"I", IF(COUNTIF(duke_gc,$E79),"D", IF(COUNTIF(nap_gc,$E79),"NA", IF(COUNTIF(var_gc,$E79),"V",""))))) )</f>
        <v/>
      </c>
      <c r="AV79" s="14" t="str">
        <f aca="false">IF(COUNTIF(out_gc,E79),"X","")</f>
        <v/>
      </c>
      <c r="AW79" s="14" t="str">
        <f aca="false">IF(COUNTIF(knap_rel_gc,$E79),"K", IF(COUNTIF(nap_rel_gc,$E79),"NA", IF(COUNTIF(var_rel_gc,$E79),"V","")))</f>
        <v/>
      </c>
      <c r="AX79" s="13" t="str">
        <f aca="false">IF(AND(AU79&lt;&gt;"",AV79="x"),"lit-kegg", IF(AND(AW79&lt;&gt;"",AV79="x"),"rel-kegg", IF(AU79&lt;&gt;"","lit", IF(AW79&lt;&gt;"","rel", IF(AV79="x","kegg","--")))))</f>
        <v>--</v>
      </c>
      <c r="AY79" s="15"/>
      <c r="AZ79" s="12" t="str">
        <f aca="false">IF(COUNTIF(knap_gen,$E79),"K", IF(COUNTIF(npass_gen,$E79),"NP", IF(COUNTIF(imppat_gen,$E79),"I", IF(COUNTIF(duke_gen,$E79),"D", IF(COUNTIF(nap_gen,$E79),"NA", IF(COUNTIF(var_gen,$E79),"V",""))))))</f>
        <v/>
      </c>
      <c r="BA79" s="14" t="str">
        <f aca="false">IF(COUNTIF(out_gen,E79),"X","")</f>
        <v/>
      </c>
      <c r="BB79" s="14" t="str">
        <f aca="false">IF(COUNTIF(knap_rel_gen,$E79),"K", IF(COUNTIF(imppat_rel_gen,$E79),"I", IF(COUNTIF(duke_rel_gen,$E79),"D", IF(COUNTIF(nap_rel_gen,$E79),"NA", IF(COUNTIF(var_rel_gen,$E79),"V","")))))</f>
        <v/>
      </c>
      <c r="BC79" s="13" t="str">
        <f aca="false">IF(AND(AZ79&lt;&gt;"",BA79="x"),"lit-kegg", IF(AND(BB79&lt;&gt;"",BA79="x"),"rel-kegg", IF(AZ79&lt;&gt;"","lit", IF(BB79&lt;&gt;"","rel", IF(BA79="x","kegg","--")))))</f>
        <v>--</v>
      </c>
      <c r="BD79" s="15"/>
      <c r="BE79" s="12" t="str">
        <f aca="false">IF(COUNTIF(knap_hcc,$E79),"K", IF(COUNTIF(npass_hcc,$E79),"NP", IF(COUNTIF(duke_hcc,$E79),"D", IF(COUNTIF(var_hcc,$E79),"V", ""))))</f>
        <v/>
      </c>
      <c r="BF79" s="14" t="str">
        <f aca="false">IF(COUNTIF(hcc_out,E79),"X","")</f>
        <v/>
      </c>
      <c r="BG79" s="14" t="str">
        <f aca="false">IF(COUNTIF(var_rel_hcc,$E79),"V","")</f>
        <v/>
      </c>
      <c r="BH79" s="13" t="str">
        <f aca="false">IF(AND(BE79&lt;&gt;"",BF79="x"),"lit-kegg", IF(AND(BG79&lt;&gt;"",BF79="x"),"rel-kegg", IF(BE79&lt;&gt;"","lit", IF(BG79&lt;&gt;"","rel", IF(BF79="x","kegg","--")))))</f>
        <v>--</v>
      </c>
      <c r="BI79" s="15"/>
      <c r="BJ79" s="12" t="str">
        <f aca="false">IF(COUNTIF(usda_kmp,$E79),"U", IF(COUNTIF(knap_kmp,$E79),"K", IF(COUNTIF(npass_kmp,$E79),"NP", IF(COUNTIF(map_kmp,$E79),"M", IF(COUNTIF(imppat_kmp,$E79),"I", IF(COUNTIF(duke_kmp,$E79),"D", IF(COUNTIF(nap_kmp,$E79),"NA", IF(COUNTIF(var_kmp,$E79),"V",""))))))))</f>
        <v/>
      </c>
      <c r="BK79" s="14" t="str">
        <f aca="false">IF(COUNTIF(out_kmp,E79),"X","")</f>
        <v/>
      </c>
      <c r="BL79" s="12" t="str">
        <f aca="false">IF(COUNTIF(knap_rel_kmp,$E79),"K", IF(COUNTIF(npass_rel_kmp,$E79),"NP", IF(COUNTIF(imppat_rel_kmp,$E79),"I", IF(COUNTIF(duke_kmp,$E79),"D", IF(COUNTIF(nap_rel_kmp,$E79),"NA", IF(COUNTIF(var_rel_kmp,$E79),"V",""))))))</f>
        <v>V</v>
      </c>
      <c r="BM79" s="13" t="str">
        <f aca="false">IF(AND(BJ79&lt;&gt;"",BK79="x"),"lit-kegg", IF(AND(BL79&lt;&gt;"",BK79="x"),"rel-kegg", IF(BJ79&lt;&gt;"","lit", IF(BL79&lt;&gt;"","rel", IF(BK79="x","kegg","--")))))</f>
        <v>rel</v>
      </c>
      <c r="BN79" s="15"/>
      <c r="BO79" s="12" t="str">
        <f aca="false">IF(COUNTIF(usda_lu2,$E79),"U", IF(COUNTIF(knap_lu2,$E79),"K", IF(COUNTIF(npass_lu2,$E79),"NP", IF(COUNTIF(map_lu2,$E79),"M", IF(COUNTIF(imppat_lu2,$E79),"I", IF(COUNTIF(duke_lu2,$E79),"D", IF(COUNTIF(nap_lu2,$E79),"NA", IF(COUNTIF(var_lu2,$E79),"V",""))))))))</f>
        <v>V</v>
      </c>
      <c r="BP79" s="14" t="str">
        <f aca="false">IF(COUNTIF(out_lu2,E79),"X","")</f>
        <v/>
      </c>
      <c r="BQ79" s="12" t="str">
        <f aca="false">IF(COUNTIF(knap_rel_lu2,$E79),"K", IF(COUNTIF(npass_rel_lu2,$E79),"NP", IF(COUNTIF(imppat_lu2,$E79),"I", IF(COUNTIF(impaat_rel_lu2,$E79),"I", IF(COUNTIF(duke_rel_lu2,$E79),"D", IF(COUNTIF(nap_rel_lu2,$E79),"NA", IF(COUNTIF(var_rel_lu2,$E79),"V",""))))) ))</f>
        <v>NA</v>
      </c>
      <c r="BR79" s="13" t="str">
        <f aca="false">IF(AND(BO79&lt;&gt;"",BP79="x"),"lit-kegg", IF(AND(BQ79&lt;&gt;"",BP79="x"),"rel-kegg", IF(BO79&lt;&gt;"","lit", IF(BQ79&lt;&gt;"","rel", IF(BP79="x","kegg","--")))))</f>
        <v>lit</v>
      </c>
      <c r="BS79" s="15"/>
      <c r="BT79" s="12" t="str">
        <f aca="false">IF(COUNTIF(usda_myc,$E79),"U", IF(COUNTIF(knap_myc,$E79),"K", IF(COUNTIF(npass_myc,$E79),"NP", IF(COUNTIF(map_myc,$E79),"M", IF(COUNTIF(imppat_myc,$E79),"I", IF(COUNTIF(nap_myc,$E79),"NA", IF(COUNTIF(duke_myc,$E79),"D", IF(COUNTIF(var_myc,$E79),"V",""))))))))</f>
        <v/>
      </c>
      <c r="BU79" s="14" t="str">
        <f aca="false">IF(COUNTIF(out_myc,E79),"X","")</f>
        <v/>
      </c>
      <c r="BV79" s="12" t="str">
        <f aca="false">IF(COUNTIF(npass_rel_myc,$E79),"NP", IF(COUNTIF(imppat_rel_myc,$E79),"I", IF(COUNTIF(nap_rel_myc,$E79),"NA", IF(COUNTIF(var_rel_myc,$E79),"V",""))))</f>
        <v/>
      </c>
      <c r="BW79" s="13" t="str">
        <f aca="false">IF(AND(BT79&lt;&gt;"",BU79="x"),"lit-kegg", IF(AND(BV79&lt;&gt;"",BU79="x"),"rel-kegg", IF(BT79&lt;&gt;"","lit", IF(BV79&lt;&gt;"","rel", IF(BU79="x","kegg","--")))))</f>
        <v>--</v>
      </c>
      <c r="BX79" s="15"/>
      <c r="BY79" s="12" t="str">
        <f aca="false">IF(COUNTIF(usda_nar,$E79),"U", IF(COUNTIF(knap_nar,$E79),"K", IF(COUNTIF(npass_nar,$E79),"NP", IF(COUNTIF(imppat_nar,$E79),"I", IF(COUNTIF(duke_nar,$E79),"D", IF(COUNTIF(nap_nar,$E79),"NA", IF(COUNTIF(var_nar,$E79),"V", "")))))))</f>
        <v>V</v>
      </c>
      <c r="BZ79" s="14" t="str">
        <f aca="false">IF(COUNTIF(out_nar,E79),"X","")</f>
        <v/>
      </c>
      <c r="CA79" s="16" t="str">
        <f aca="false">IF(COUNTIF(knap_rel_nar,$E79),"K", IF(COUNTIF(npass_rel_nar,$E79),"NP", IF(COUNTIF(imppat_rel_nar,$E79),"I", IF(COUNTIF(duke_rel_nar,$E79),"D", IF(COUNTIF(nap_rel_nar,$E79),"NA", IF(COUNTIF(var_rel_nar,$E79),"V",""))))))</f>
        <v/>
      </c>
      <c r="CB79" s="13" t="str">
        <f aca="false">IF(AND(BY79&lt;&gt;"",BZ79="x"),"lit-kegg", IF(AND(CA79&lt;&gt;"",BZ79="x"),"rel-kegg", IF(BY79&lt;&gt;"","lit", IF(CA79&lt;&gt;"","rel", IF(BZ79="x","kegg","--")))))</f>
        <v>lit</v>
      </c>
      <c r="CC79" s="15"/>
      <c r="CD79" s="17" t="str">
        <f aca="false">IF(COUNTIF(usda_que,$E79),"U", IF(COUNTIF(knap_que,$E79),"K", IF(COUNTIF(npass_que,$E79),"NP", IF(COUNTIF(map_que,$E79),"M", IF(COUNTIF(imppat_que,$E79),"I", IF(COUNTIF(duke_que,$E79),"D", IF(COUNTIF(nap_que,$E79),"NA", IF(COUNTIF(var_que,$E79),"V",""))))) )))</f>
        <v>U</v>
      </c>
      <c r="CE79" s="14" t="str">
        <f aca="false">IF(COUNTIF(out_que,E79),"X","")</f>
        <v/>
      </c>
      <c r="CF79" s="12" t="str">
        <f aca="false">IF(COUNTIF(knap_rel_que,$E79),"K", IF(COUNTIF(npass_rel_que,$E79),"NP", IF(COUNTIF(imppat_rel_que,$E79),"I", IF(COUNTIF(duke_rel_que,$E79),"D", IF(COUNTIF(nap_rel_que,$E79),"NP", IF(COUNTIF(var_rel_que,$E79),"V",""))))) )</f>
        <v>D</v>
      </c>
      <c r="CG79" s="13" t="str">
        <f aca="false">IF(AND(CD79&lt;&gt;"",CE79="x"),"lit-kegg", IF(AND(CF79&lt;&gt;"",CE79="x"),"rel-kegg", IF(CD79&lt;&gt;"","lit", IF(CF79&lt;&gt;"","rel", IF(CE79="x","kegg","--")))))</f>
        <v>lit</v>
      </c>
      <c r="CH79" s="15"/>
      <c r="CI79" s="18" t="s">
        <v>92</v>
      </c>
      <c r="CJ79" s="10"/>
      <c r="CK79" s="10"/>
      <c r="CL79" s="10"/>
      <c r="CM79" s="10"/>
      <c r="CN79" s="10"/>
      <c r="CO79" s="10"/>
    </row>
    <row r="80" customFormat="false" ht="15.75" hidden="false" customHeight="true" outlineLevel="0" collapsed="false">
      <c r="A80" s="9" t="n">
        <v>123</v>
      </c>
      <c r="B80" s="10" t="s">
        <v>272</v>
      </c>
      <c r="C80" s="10"/>
      <c r="D80" s="10" t="s">
        <v>273</v>
      </c>
      <c r="E80" s="11" t="s">
        <v>274</v>
      </c>
      <c r="F80" s="12" t="str">
        <f aca="false">IF(COUNTIF(usda_agi,$E80),"U", IF(COUNTIF(knap_agi,$E80),"K", IF(COUNTIF(npass_agi,$E80),"NP", IF(COUNTIF(map_agi,$E80),"M", IF(COUNTIF(imppat_agi,$E80),"I", IF(COUNTIF(duke_agi,$E80),"D", IF(COUNTIF(nap_agi,$E80),"NA", IF(COUNTIF(var_agi,$E80),"V", ""))))))) )</f>
        <v/>
      </c>
      <c r="G80" s="12" t="str">
        <f aca="false">IF(COUNTIF(out_agi,E80),"X","")</f>
        <v/>
      </c>
      <c r="H80" s="12" t="str">
        <f aca="false">IF(COUNTIF(knap_rel_agi,$E80),"K", IF(COUNTIF(duke_rel_agi,$E80),"D", IF(COUNTIF(nap_rel_agi,$E80),"NA", IF(COUNTIF(var_rel_agi,$E80),"V",""))))</f>
        <v/>
      </c>
      <c r="I80" s="13" t="str">
        <f aca="false">IF(AND(F80&lt;&gt;"",G80="x"),"lit-kegg", IF(AND(H80&lt;&gt;"",G80="x"),"rel-kegg", IF(F80&lt;&gt;"","lit", IF(H80&lt;&gt;"","rel", IF(G80="x","kegg","--")))))</f>
        <v>--</v>
      </c>
      <c r="J80" s="12" t="str">
        <f aca="false">IF(COUNTIF(npass_bun,$E80),"NP", IF(COUNTIF(nap_bun,$E80),"NA", IF(COUNTIF(var_bun,$E80),"V","")))</f>
        <v/>
      </c>
      <c r="K80" s="14" t="str">
        <f aca="false">IF(COUNTIF(out_bun,E80),"X","")</f>
        <v/>
      </c>
      <c r="L80" s="12" t="str">
        <f aca="false">IF(COUNTIF(nap_rel_bun,$E80),"NA", IF(COUNTIF(var_rel_bun,$E80),"V",""))</f>
        <v/>
      </c>
      <c r="M80" s="13" t="str">
        <f aca="false">IF(AND(J80&lt;&gt;"",K80="x"),"lit-kegg", IF(AND(L80&lt;&gt;"",K80="x"),"rel-kegg", IF(J80&lt;&gt;"","lit", IF(L80&lt;&gt;"","rel", IF(K80="x","kegg","--")))))</f>
        <v>--</v>
      </c>
      <c r="N80" s="12" t="str">
        <f aca="false">IF(COUNTIF(usda_kxn,$E80),"U", IF(COUNTIF(knap_kxn,$E80),"K", IF(COUNTIF(npass_kxn,$E80),"NP", IF(COUNTIF(map_kxn,$E80),"M", IF(COUNTIF(duke_kxn,$E80),"D", IF(COUNTIF(nap_kxn,$E80),"NA", IF(COUNTIF(var_kxn,$E80),"V","")))))))</f>
        <v/>
      </c>
      <c r="O80" s="14" t="str">
        <f aca="false">IF(COUNTIF(out_kxn,E80),"X","")</f>
        <v/>
      </c>
      <c r="P80" s="12" t="str">
        <f aca="false">IF(COUNTIF(knap_rel_kxn,$E80),"K", IF(COUNTIF(npass_rel_kxn,$E80),"NP", IF(COUNTIF(duke_rel_kxn,$E80),"D", IF(COUNTIF(nap_rel_kxn,$E80),"NA", IF(COUNTIF(var_rel_kxn,$E80),"V","")))))</f>
        <v/>
      </c>
      <c r="Q80" s="13" t="str">
        <f aca="false">IF(AND(N80&lt;&gt;"",O80="x"),"lit-kegg", IF(AND(P80&lt;&gt;"",O80="x"),"rel-kegg", IF(N80&lt;&gt;"","lit", IF(P80&lt;&gt;"","rel", IF(O80="x","kegg","--")))))</f>
        <v>--</v>
      </c>
      <c r="R80" s="12" t="str">
        <f aca="false">IF(COUNTIF(usda_hwb,$E80),"U", IF(COUNTIF(knap_hwb,$E80),"K", IF(COUNTIF(npass_hwb,$E80),"NP", IF(COUNTIF(map_hwb,$E80),"M", IF(COUNTIF(imppat_hwb,$E80),"I", IF(COUNTIF(duke_hwb,$E80),"D", IF(COUNTIF(nap_hwb,$E80),"NA", IF(COUNTIF(var_hwb,$E80),"V",""))))) )))</f>
        <v/>
      </c>
      <c r="S80" s="14" t="str">
        <f aca="false">IF(COUNTIF(out_hwb,E80),"X","")</f>
        <v/>
      </c>
      <c r="T80" s="14" t="str">
        <f aca="false">IF(COUNTIF(knap_rel_hwb,$E80),"K", IF(COUNTIF(npass_rel_hwb,$E80),"NP", IF(COUNTIF(map_rel_hwb,$E80),"M", IF(COUNTIF(imppat_rel_hwb,$E80),"I", IF(COUNTIF(duke_rel_hwb,$E80),"D", IF(COUNTIF(nap_rel_hwb,$E80),"NA", IF(COUNTIF(var_rel_hwb,$E80),"V",""))))) ))</f>
        <v/>
      </c>
      <c r="U80" s="13" t="str">
        <f aca="false">IF(AND(R80&lt;&gt;"",S80="x"),"lit-kegg", IF(AND(T80&lt;&gt;"",S80="x"),"rel-kegg", IF(R80&lt;&gt;"","lit", IF(T80&lt;&gt;"","rel", IF(S80="x","kegg","--")))))</f>
        <v>--</v>
      </c>
      <c r="V80" s="12" t="str">
        <f aca="false">IF(COUNTIF(usda_ec,$E80),"U", IF(COUNTIF(knap_ec,$E80),"K", IF(COUNTIF(npass_ec,$E80),"NP", IF(COUNTIF(map_ec,$E80),"M", IF(COUNTIF(imppat_ec,$E80),"I", IF(COUNTIF(duke_ec,$E80),"D", IF(COUNTIF(nap_ec,$E80),"NA", IF(COUNTIF(var_ec,$E80),"V",""))))))))</f>
        <v/>
      </c>
      <c r="W80" s="14" t="str">
        <f aca="false">IF(COUNTIF(out_ec,E80),"X","")</f>
        <v/>
      </c>
      <c r="X80" s="14" t="str">
        <f aca="false">IF(COUNTIF(usda_rel_ec,$E80),"U", IF(COUNTIF(knap_rel_ec,$E80),"K", IF(COUNTIF(npass_rel_ec,$E80),"NP", IF(COUNTIF(map_rel_ec,$E80),"M", IF(COUNTIF(imppat_rel_ec,$E80),"I", IF(COUNTIF(nap_rel_ec,$E80),"NA", IF(COUNTIF(var_rel_ec,$E80),"V","")))))))</f>
        <v/>
      </c>
      <c r="Y80" s="13" t="str">
        <f aca="false">IF(AND(V80&lt;&gt;"",W80="x"),"lit-kegg", IF(AND(X80&lt;&gt;"",W80="x"),"rel-kegg", IF(V80&lt;&gt;"","lit", IF(X80&lt;&gt;"","rel", IF(W80="x","kegg","--")))))</f>
        <v>--</v>
      </c>
      <c r="Z80" s="12" t="str">
        <f aca="false">IF(COUNTIF(usda_ecg,$E80),"U", IF(COUNTIF(npass_ecg,$E80),"NP", IF(COUNTIF(map_ecg,$E80),"M", IF(COUNTIF(imppat_ecg,$E80),"I", IF(COUNTIF(duke_ecg,$E80),"D", IF(COUNTIF(var_ecg,$E80),"V",""))))))</f>
        <v/>
      </c>
      <c r="AA80" s="12"/>
      <c r="AB80" s="15"/>
      <c r="AC80" s="12" t="str">
        <f aca="false">IF(COUNTIF(usda_egt,$E80),"U", IF(COUNTIF(map_egt,$E80),"M", IF(COUNTIF(duke_egt,$E80),"D", IF(COUNTIF(nap_egt,$E80),"NA", IF(COUNTIF(var_egt,$E80),"V","")))))</f>
        <v/>
      </c>
      <c r="AD80" s="14" t="str">
        <f aca="false">IF(COUNTIF(out_egt,E80),"X","")</f>
        <v/>
      </c>
      <c r="AE80" s="14" t="str">
        <f aca="false">IF(COUNTIF(usda_rel_egt,$E80),"U", IF(COUNTIF(knap_rel_egt,$E80),"K", IF(COUNTIF(npass_rel_egt,$E80),"NP", IF(COUNTIF(map_rel_egt,$E80),"M", IF(COUNTIF(var_rel_egt,$E80),"V","")))) )</f>
        <v/>
      </c>
      <c r="AF80" s="13" t="str">
        <f aca="false">IF(AND(AC80&lt;&gt;"",AD80="x"),"lit-kegg", IF(AND(AE80&lt;&gt;"",AD80="x"),"rel-kegg", IF(AC80&lt;&gt;"","lit", IF(AE80&lt;&gt;"","rel", IF(AD80="x","kegg","--")))))</f>
        <v>--</v>
      </c>
      <c r="AG80" s="15"/>
      <c r="AH80" s="12" t="str">
        <f aca="false">IF(COUNTIF(usda_egcg,$E80),"U", IF(COUNTIF(knap_egcg,$E80),"K", IF(COUNTIF(npass_egcg,$E80),"NP", IF(COUNTIF(map_egcg,$E80),"M", IF(COUNTIF(var_ecg,$E80),"V","")))))</f>
        <v/>
      </c>
      <c r="AI80" s="12"/>
      <c r="AJ80" s="15"/>
      <c r="AK80" s="12" t="str">
        <f aca="false">IF(COUNTIF(npass_erc,$E80),"NP", IF(COUNTIF(nap_erc,$E80),"NA", IF(COUNTIF(var_erc,$E80),"V","")))</f>
        <v/>
      </c>
      <c r="AL80" s="14"/>
      <c r="AM80" s="14" t="str">
        <f aca="false">IF(COUNTIF(nap_rel_erc,$E80),"NA", IF(COUNTIF(var_rel_erc,$E80),"V",""))</f>
        <v/>
      </c>
      <c r="AN80" s="13" t="str">
        <f aca="false">IF(AND(AK80&lt;&gt;"",AL80="x"),"lit-kegg", IF(AND(AM80&lt;&gt;"",AL80="x"),"rel-kegg", IF(AK80&lt;&gt;"","lit", IF(AM80&lt;&gt;"","rel", IF(AL80="x","kegg","--")))))</f>
        <v>--</v>
      </c>
      <c r="AO80" s="15"/>
      <c r="AP80" s="12" t="str">
        <f aca="false">IF(COUNTIF(npass_erd,$E80),"NP", IF(COUNTIF(nap_erd,$E80),"NA", IF(COUNTIF(var_erd,$E80),"V","")))</f>
        <v/>
      </c>
      <c r="AQ80" s="14" t="str">
        <f aca="false">IF(COUNTIF(out_erd,E80),"X","")</f>
        <v/>
      </c>
      <c r="AR80" s="14" t="str">
        <f aca="false">IF(COUNTIF(map_rel_erd,$E80),"M", IF(COUNTIF(nap_rel_erd,$E80),"NA", IF(COUNTIF(var_rel_erd,$E80),"V","")))</f>
        <v/>
      </c>
      <c r="AS80" s="13" t="str">
        <f aca="false">IF(AND(AP80&lt;&gt;"",AQ80="x"),"lit-kegg", IF(AND(AR80&lt;&gt;"",AQ80="x"),"rel-kegg", IF(AP80&lt;&gt;"","lit", IF(AR80&lt;&gt;"","rel", IF(AQ80="x","kegg","--")))))</f>
        <v>--</v>
      </c>
      <c r="AT80" s="15"/>
      <c r="AU80" s="12" t="str">
        <f aca="false">IF(COUNTIF(knap_gc,$E80),"K", IF(COUNTIF(npass_gc,$E80),"NP", IF(COUNTIF(imppat_gc,$E80),"I", IF(COUNTIF(duke_gc,$E80),"D", IF(COUNTIF(nap_gc,$E80),"NA", IF(COUNTIF(var_gc,$E80),"V",""))))) )</f>
        <v/>
      </c>
      <c r="AV80" s="14" t="str">
        <f aca="false">IF(COUNTIF(out_gc,E80),"X","")</f>
        <v/>
      </c>
      <c r="AW80" s="14" t="str">
        <f aca="false">IF(COUNTIF(knap_rel_gc,$E80),"K", IF(COUNTIF(nap_rel_gc,$E80),"NA", IF(COUNTIF(var_rel_gc,$E80),"V","")))</f>
        <v/>
      </c>
      <c r="AX80" s="13" t="str">
        <f aca="false">IF(AND(AU80&lt;&gt;"",AV80="x"),"lit-kegg", IF(AND(AW80&lt;&gt;"",AV80="x"),"rel-kegg", IF(AU80&lt;&gt;"","lit", IF(AW80&lt;&gt;"","rel", IF(AV80="x","kegg","--")))))</f>
        <v>--</v>
      </c>
      <c r="AY80" s="15"/>
      <c r="AZ80" s="12" t="str">
        <f aca="false">IF(COUNTIF(knap_gen,$E80),"K", IF(COUNTIF(npass_gen,$E80),"NP", IF(COUNTIF(imppat_gen,$E80),"I", IF(COUNTIF(duke_gen,$E80),"D", IF(COUNTIF(nap_gen,$E80),"NA", IF(COUNTIF(var_gen,$E80),"V",""))))))</f>
        <v/>
      </c>
      <c r="BA80" s="14" t="str">
        <f aca="false">IF(COUNTIF(out_gen,E80),"X","")</f>
        <v/>
      </c>
      <c r="BB80" s="14" t="str">
        <f aca="false">IF(COUNTIF(knap_rel_gen,$E80),"K", IF(COUNTIF(imppat_rel_gen,$E80),"I", IF(COUNTIF(duke_rel_gen,$E80),"D", IF(COUNTIF(nap_rel_gen,$E80),"NA", IF(COUNTIF(var_rel_gen,$E80),"V","")))))</f>
        <v/>
      </c>
      <c r="BC80" s="13" t="str">
        <f aca="false">IF(AND(AZ80&lt;&gt;"",BA80="x"),"lit-kegg", IF(AND(BB80&lt;&gt;"",BA80="x"),"rel-kegg", IF(AZ80&lt;&gt;"","lit", IF(BB80&lt;&gt;"","rel", IF(BA80="x","kegg","--")))))</f>
        <v>--</v>
      </c>
      <c r="BD80" s="15"/>
      <c r="BE80" s="12" t="str">
        <f aca="false">IF(COUNTIF(knap_hcc,$E80),"K", IF(COUNTIF(npass_hcc,$E80),"NP", IF(COUNTIF(duke_hcc,$E80),"D", IF(COUNTIF(var_hcc,$E80),"V", ""))))</f>
        <v/>
      </c>
      <c r="BF80" s="14" t="str">
        <f aca="false">IF(COUNTIF(hcc_out,E80),"X","")</f>
        <v/>
      </c>
      <c r="BG80" s="14" t="str">
        <f aca="false">IF(COUNTIF(var_rel_hcc,$E80),"V","")</f>
        <v/>
      </c>
      <c r="BH80" s="13" t="str">
        <f aca="false">IF(AND(BE80&lt;&gt;"",BF80="x"),"lit-kegg", IF(AND(BG80&lt;&gt;"",BF80="x"),"rel-kegg", IF(BE80&lt;&gt;"","lit", IF(BG80&lt;&gt;"","rel", IF(BF80="x","kegg","--")))))</f>
        <v>--</v>
      </c>
      <c r="BI80" s="15"/>
      <c r="BJ80" s="12" t="str">
        <f aca="false">IF(COUNTIF(usda_kmp,$E80),"U", IF(COUNTIF(knap_kmp,$E80),"K", IF(COUNTIF(npass_kmp,$E80),"NP", IF(COUNTIF(map_kmp,$E80),"M", IF(COUNTIF(imppat_kmp,$E80),"I", IF(COUNTIF(duke_kmp,$E80),"D", IF(COUNTIF(nap_kmp,$E80),"NA", IF(COUNTIF(var_kmp,$E80),"V",""))))))))</f>
        <v/>
      </c>
      <c r="BK80" s="14" t="str">
        <f aca="false">IF(COUNTIF(out_kmp,E80),"X","")</f>
        <v/>
      </c>
      <c r="BL80" s="12" t="str">
        <f aca="false">IF(COUNTIF(knap_rel_kmp,$E80),"K", IF(COUNTIF(npass_rel_kmp,$E80),"NP", IF(COUNTIF(imppat_rel_kmp,$E80),"I", IF(COUNTIF(duke_kmp,$E80),"D", IF(COUNTIF(nap_rel_kmp,$E80),"NA", IF(COUNTIF(var_rel_kmp,$E80),"V",""))))))</f>
        <v/>
      </c>
      <c r="BM80" s="13" t="str">
        <f aca="false">IF(AND(BJ80&lt;&gt;"",BK80="x"),"lit-kegg", IF(AND(BL80&lt;&gt;"",BK80="x"),"rel-kegg", IF(BJ80&lt;&gt;"","lit", IF(BL80&lt;&gt;"","rel", IF(BK80="x","kegg","--")))))</f>
        <v>--</v>
      </c>
      <c r="BN80" s="15"/>
      <c r="BO80" s="12" t="str">
        <f aca="false">IF(COUNTIF(usda_lu2,$E80),"U", IF(COUNTIF(knap_lu2,$E80),"K", IF(COUNTIF(npass_lu2,$E80),"NP", IF(COUNTIF(map_lu2,$E80),"M", IF(COUNTIF(imppat_lu2,$E80),"I", IF(COUNTIF(duke_lu2,$E80),"D", IF(COUNTIF(nap_lu2,$E80),"NA", IF(COUNTIF(var_lu2,$E80),"V",""))))))))</f>
        <v/>
      </c>
      <c r="BP80" s="14" t="str">
        <f aca="false">IF(COUNTIF(out_lu2,E80),"X","")</f>
        <v/>
      </c>
      <c r="BQ80" s="12" t="str">
        <f aca="false">IF(COUNTIF(knap_rel_lu2,$E80),"K", IF(COUNTIF(npass_rel_lu2,$E80),"NP", IF(COUNTIF(imppat_lu2,$E80),"I", IF(COUNTIF(impaat_rel_lu2,$E80),"I", IF(COUNTIF(duke_rel_lu2,$E80),"D", IF(COUNTIF(nap_rel_lu2,$E80),"NA", IF(COUNTIF(var_rel_lu2,$E80),"V",""))))) ))</f>
        <v/>
      </c>
      <c r="BR80" s="13" t="str">
        <f aca="false">IF(AND(BO80&lt;&gt;"",BP80="x"),"lit-kegg", IF(AND(BQ80&lt;&gt;"",BP80="x"),"rel-kegg", IF(BO80&lt;&gt;"","lit", IF(BQ80&lt;&gt;"","rel", IF(BP80="x","kegg","--")))))</f>
        <v>--</v>
      </c>
      <c r="BS80" s="15"/>
      <c r="BT80" s="12" t="str">
        <f aca="false">IF(COUNTIF(usda_myc,$E80),"U", IF(COUNTIF(knap_myc,$E80),"K", IF(COUNTIF(npass_myc,$E80),"NP", IF(COUNTIF(map_myc,$E80),"M", IF(COUNTIF(imppat_myc,$E80),"I", IF(COUNTIF(nap_myc,$E80),"NA", IF(COUNTIF(duke_myc,$E80),"D", IF(COUNTIF(var_myc,$E80),"V",""))))))))</f>
        <v/>
      </c>
      <c r="BU80" s="14" t="str">
        <f aca="false">IF(COUNTIF(out_myc,E80),"X","")</f>
        <v/>
      </c>
      <c r="BV80" s="12" t="str">
        <f aca="false">IF(COUNTIF(npass_rel_myc,$E80),"NP", IF(COUNTIF(imppat_rel_myc,$E80),"I", IF(COUNTIF(nap_rel_myc,$E80),"NA", IF(COUNTIF(var_rel_myc,$E80),"V",""))))</f>
        <v/>
      </c>
      <c r="BW80" s="13" t="str">
        <f aca="false">IF(AND(BT80&lt;&gt;"",BU80="x"),"lit-kegg", IF(AND(BV80&lt;&gt;"",BU80="x"),"rel-kegg", IF(BT80&lt;&gt;"","lit", IF(BV80&lt;&gt;"","rel", IF(BU80="x","kegg","--")))))</f>
        <v>--</v>
      </c>
      <c r="BX80" s="15"/>
      <c r="BY80" s="12" t="str">
        <f aca="false">IF(COUNTIF(usda_nar,$E80),"U", IF(COUNTIF(knap_nar,$E80),"K", IF(COUNTIF(npass_nar,$E80),"NP", IF(COUNTIF(imppat_nar,$E80),"I", IF(COUNTIF(duke_nar,$E80),"D", IF(COUNTIF(nap_nar,$E80),"NA", IF(COUNTIF(var_nar,$E80),"V", "")))))))</f>
        <v/>
      </c>
      <c r="BZ80" s="14" t="str">
        <f aca="false">IF(COUNTIF(out_nar,E80),"X","")</f>
        <v/>
      </c>
      <c r="CA80" s="16" t="str">
        <f aca="false">IF(COUNTIF(knap_rel_nar,$E80),"K", IF(COUNTIF(npass_rel_nar,$E80),"NP", IF(COUNTIF(imppat_rel_nar,$E80),"I", IF(COUNTIF(duke_rel_nar,$E80),"D", IF(COUNTIF(nap_rel_nar,$E80),"NA", IF(COUNTIF(var_rel_nar,$E80),"V",""))))))</f>
        <v/>
      </c>
      <c r="CB80" s="13" t="str">
        <f aca="false">IF(AND(BY80&lt;&gt;"",BZ80="x"),"lit-kegg", IF(AND(CA80&lt;&gt;"",BZ80="x"),"rel-kegg", IF(BY80&lt;&gt;"","lit", IF(CA80&lt;&gt;"","rel", IF(BZ80="x","kegg","--")))))</f>
        <v>--</v>
      </c>
      <c r="CC80" s="15"/>
      <c r="CD80" s="17" t="str">
        <f aca="false">IF(COUNTIF(usda_que,$E80),"U", IF(COUNTIF(knap_que,$E80),"K", IF(COUNTIF(npass_que,$E80),"NP", IF(COUNTIF(map_que,$E80),"M", IF(COUNTIF(imppat_que,$E80),"I", IF(COUNTIF(duke_que,$E80),"D", IF(COUNTIF(nap_que,$E80),"NA", IF(COUNTIF(var_que,$E80),"V",""))))) )))</f>
        <v/>
      </c>
      <c r="CE80" s="14" t="str">
        <f aca="false">IF(COUNTIF(out_que,E80),"X","")</f>
        <v/>
      </c>
      <c r="CF80" s="12" t="str">
        <f aca="false">IF(COUNTIF(knap_rel_que,$E80),"K", IF(COUNTIF(npass_rel_que,$E80),"NP", IF(COUNTIF(imppat_rel_que,$E80),"I", IF(COUNTIF(duke_rel_que,$E80),"D", IF(COUNTIF(nap_rel_que,$E80),"NP", IF(COUNTIF(var_rel_que,$E80),"V",""))))) )</f>
        <v/>
      </c>
      <c r="CG80" s="13" t="str">
        <f aca="false">IF(AND(CD80&lt;&gt;"",CE80="x"),"lit-kegg", IF(AND(CF80&lt;&gt;"",CE80="x"),"rel-kegg", IF(CD80&lt;&gt;"","lit", IF(CF80&lt;&gt;"","rel", IF(CE80="x","kegg","--")))))</f>
        <v>--</v>
      </c>
      <c r="CH80" s="15"/>
      <c r="CI80" s="18"/>
      <c r="CJ80" s="10"/>
      <c r="CK80" s="10"/>
      <c r="CL80" s="10"/>
      <c r="CM80" s="10"/>
      <c r="CN80" s="10"/>
      <c r="CO80" s="10"/>
    </row>
    <row r="81" customFormat="false" ht="15.75" hidden="false" customHeight="true" outlineLevel="0" collapsed="false">
      <c r="A81" s="9" t="n">
        <v>62</v>
      </c>
      <c r="B81" s="10" t="s">
        <v>83</v>
      </c>
      <c r="C81" s="10" t="s">
        <v>275</v>
      </c>
      <c r="D81" s="10" t="s">
        <v>276</v>
      </c>
      <c r="E81" s="11" t="s">
        <v>277</v>
      </c>
      <c r="F81" s="12" t="str">
        <f aca="false">IF(COUNTIF(usda_agi,$E81),"U", IF(COUNTIF(knap_agi,$E81),"K", IF(COUNTIF(npass_agi,$E81),"NP", IF(COUNTIF(map_agi,$E81),"M", IF(COUNTIF(imppat_agi,$E81),"I", IF(COUNTIF(duke_agi,$E81),"D", IF(COUNTIF(nap_agi,$E81),"NA", IF(COUNTIF(var_agi,$E81),"V", ""))))))) )</f>
        <v/>
      </c>
      <c r="G81" s="12" t="str">
        <f aca="false">IF(COUNTIF(out_agi,E81),"X","")</f>
        <v>X</v>
      </c>
      <c r="H81" s="12" t="str">
        <f aca="false">IF(COUNTIF(knap_rel_agi,$E81),"K", IF(COUNTIF(duke_rel_agi,$E81),"D", IF(COUNTIF(nap_rel_agi,$E81),"NA", IF(COUNTIF(var_rel_agi,$E81),"V",""))))</f>
        <v/>
      </c>
      <c r="I81" s="13" t="str">
        <f aca="false">IF(AND(F81&lt;&gt;"",G81="x"),"lit-kegg", IF(AND(H81&lt;&gt;"",G81="x"),"rel-kegg", IF(F81&lt;&gt;"","lit", IF(H81&lt;&gt;"","rel", IF(G81="x","kegg","--")))))</f>
        <v>kegg</v>
      </c>
      <c r="J81" s="12" t="str">
        <f aca="false">IF(COUNTIF(npass_bun,$E81),"NP", IF(COUNTIF(nap_bun,$E81),"NA", IF(COUNTIF(var_bun,$E81),"V","")))</f>
        <v/>
      </c>
      <c r="K81" s="14" t="str">
        <f aca="false">IF(COUNTIF(out_bun,E81),"X","")</f>
        <v>X</v>
      </c>
      <c r="L81" s="12" t="str">
        <f aca="false">IF(COUNTIF(nap_rel_bun,$E81),"NA", IF(COUNTIF(var_rel_bun,$E81),"V",""))</f>
        <v/>
      </c>
      <c r="M81" s="13" t="str">
        <f aca="false">IF(AND(J81&lt;&gt;"",K81="x"),"lit-kegg", IF(AND(L81&lt;&gt;"",K81="x"),"rel-kegg", IF(J81&lt;&gt;"","lit", IF(L81&lt;&gt;"","rel", IF(K81="x","kegg","--")))))</f>
        <v>kegg</v>
      </c>
      <c r="N81" s="12" t="str">
        <f aca="false">IF(COUNTIF(usda_kxn,$E81),"U", IF(COUNTIF(knap_kxn,$E81),"K", IF(COUNTIF(npass_kxn,$E81),"NP", IF(COUNTIF(map_kxn,$E81),"M", IF(COUNTIF(duke_kxn,$E81),"D", IF(COUNTIF(nap_kxn,$E81),"NA", IF(COUNTIF(var_kxn,$E81),"V","")))))))</f>
        <v/>
      </c>
      <c r="O81" s="14" t="str">
        <f aca="false">IF(COUNTIF(out_kxn,E81),"X","")</f>
        <v>X</v>
      </c>
      <c r="P81" s="12" t="str">
        <f aca="false">IF(COUNTIF(knap_rel_kxn,$E81),"K", IF(COUNTIF(npass_rel_kxn,$E81),"NP", IF(COUNTIF(duke_rel_kxn,$E81),"D", IF(COUNTIF(nap_rel_kxn,$E81),"NA", IF(COUNTIF(var_rel_kxn,$E81),"V","")))))</f>
        <v/>
      </c>
      <c r="Q81" s="13" t="str">
        <f aca="false">IF(AND(N81&lt;&gt;"",O81="x"),"lit-kegg", IF(AND(P81&lt;&gt;"",O81="x"),"rel-kegg", IF(N81&lt;&gt;"","lit", IF(P81&lt;&gt;"","rel", IF(O81="x","kegg","--")))))</f>
        <v>kegg</v>
      </c>
      <c r="R81" s="12" t="str">
        <f aca="false">IF(COUNTIF(usda_hwb,$E81),"U", IF(COUNTIF(knap_hwb,$E81),"K", IF(COUNTIF(npass_hwb,$E81),"NP", IF(COUNTIF(map_hwb,$E81),"M", IF(COUNTIF(imppat_hwb,$E81),"I", IF(COUNTIF(duke_hwb,$E81),"D", IF(COUNTIF(nap_hwb,$E81),"NA", IF(COUNTIF(var_hwb,$E81),"V",""))))) )))</f>
        <v/>
      </c>
      <c r="S81" s="14" t="str">
        <f aca="false">IF(COUNTIF(out_hwb,E81),"X","")</f>
        <v>X</v>
      </c>
      <c r="T81" s="14" t="str">
        <f aca="false">IF(COUNTIF(knap_rel_hwb,$E81),"K", IF(COUNTIF(npass_rel_hwb,$E81),"NP", IF(COUNTIF(map_rel_hwb,$E81),"M", IF(COUNTIF(imppat_rel_hwb,$E81),"I", IF(COUNTIF(duke_rel_hwb,$E81),"D", IF(COUNTIF(nap_rel_hwb,$E81),"NA", IF(COUNTIF(var_rel_hwb,$E81),"V",""))))) ))</f>
        <v/>
      </c>
      <c r="U81" s="13" t="str">
        <f aca="false">IF(AND(R81&lt;&gt;"",S81="x"),"lit-kegg", IF(AND(T81&lt;&gt;"",S81="x"),"rel-kegg", IF(R81&lt;&gt;"","lit", IF(T81&lt;&gt;"","rel", IF(S81="x","kegg","--")))))</f>
        <v>kegg</v>
      </c>
      <c r="V81" s="12" t="str">
        <f aca="false">IF(COUNTIF(usda_ec,$E81),"U", IF(COUNTIF(knap_ec,$E81),"K", IF(COUNTIF(npass_ec,$E81),"NP", IF(COUNTIF(map_ec,$E81),"M", IF(COUNTIF(imppat_ec,$E81),"I", IF(COUNTIF(duke_ec,$E81),"D", IF(COUNTIF(nap_ec,$E81),"NA", IF(COUNTIF(var_ec,$E81),"V",""))))))))</f>
        <v/>
      </c>
      <c r="W81" s="14" t="str">
        <f aca="false">IF(COUNTIF(out_ec,E81),"X","")</f>
        <v>X</v>
      </c>
      <c r="X81" s="14" t="str">
        <f aca="false">IF(COUNTIF(usda_rel_ec,$E81),"U", IF(COUNTIF(knap_rel_ec,$E81),"K", IF(COUNTIF(npass_rel_ec,$E81),"NP", IF(COUNTIF(map_rel_ec,$E81),"M", IF(COUNTIF(imppat_rel_ec,$E81),"I", IF(COUNTIF(nap_rel_ec,$E81),"NA", IF(COUNTIF(var_rel_ec,$E81),"V","")))))))</f>
        <v/>
      </c>
      <c r="Y81" s="13" t="str">
        <f aca="false">IF(AND(V81&lt;&gt;"",W81="x"),"lit-kegg", IF(AND(X81&lt;&gt;"",W81="x"),"rel-kegg", IF(V81&lt;&gt;"","lit", IF(X81&lt;&gt;"","rel", IF(W81="x","kegg","--")))))</f>
        <v>kegg</v>
      </c>
      <c r="Z81" s="12" t="str">
        <f aca="false">IF(COUNTIF(usda_ecg,$E81),"U", IF(COUNTIF(npass_ecg,$E81),"NP", IF(COUNTIF(map_ecg,$E81),"M", IF(COUNTIF(imppat_ecg,$E81),"I", IF(COUNTIF(duke_ecg,$E81),"D", IF(COUNTIF(var_ecg,$E81),"V",""))))))</f>
        <v/>
      </c>
      <c r="AA81" s="12"/>
      <c r="AB81" s="15"/>
      <c r="AC81" s="12" t="str">
        <f aca="false">IF(COUNTIF(usda_egt,$E81),"U", IF(COUNTIF(map_egt,$E81),"M", IF(COUNTIF(duke_egt,$E81),"D", IF(COUNTIF(nap_egt,$E81),"NA", IF(COUNTIF(var_egt,$E81),"V","")))))</f>
        <v/>
      </c>
      <c r="AD81" s="14" t="str">
        <f aca="false">IF(COUNTIF(out_egt,E81),"X","")</f>
        <v>X</v>
      </c>
      <c r="AE81" s="14" t="str">
        <f aca="false">IF(COUNTIF(usda_rel_egt,$E81),"U", IF(COUNTIF(knap_rel_egt,$E81),"K", IF(COUNTIF(npass_rel_egt,$E81),"NP", IF(COUNTIF(map_rel_egt,$E81),"M", IF(COUNTIF(var_rel_egt,$E81),"V","")))) )</f>
        <v/>
      </c>
      <c r="AF81" s="13" t="str">
        <f aca="false">IF(AND(AC81&lt;&gt;"",AD81="x"),"lit-kegg", IF(AND(AE81&lt;&gt;"",AD81="x"),"rel-kegg", IF(AC81&lt;&gt;"","lit", IF(AE81&lt;&gt;"","rel", IF(AD81="x","kegg","--")))))</f>
        <v>kegg</v>
      </c>
      <c r="AG81" s="15"/>
      <c r="AH81" s="12" t="str">
        <f aca="false">IF(COUNTIF(usda_egcg,$E81),"U", IF(COUNTIF(knap_egcg,$E81),"K", IF(COUNTIF(npass_egcg,$E81),"NP", IF(COUNTIF(map_egcg,$E81),"M", IF(COUNTIF(var_ecg,$E81),"V","")))))</f>
        <v/>
      </c>
      <c r="AI81" s="12"/>
      <c r="AJ81" s="15"/>
      <c r="AK81" s="12" t="str">
        <f aca="false">IF(COUNTIF(npass_erc,$E81),"NP", IF(COUNTIF(nap_erc,$E81),"NA", IF(COUNTIF(var_erc,$E81),"V","")))</f>
        <v/>
      </c>
      <c r="AL81" s="14"/>
      <c r="AM81" s="14" t="str">
        <f aca="false">IF(COUNTIF(nap_rel_erc,$E81),"NA", IF(COUNTIF(var_rel_erc,$E81),"V",""))</f>
        <v/>
      </c>
      <c r="AN81" s="13" t="str">
        <f aca="false">IF(AND(AK81&lt;&gt;"",AL81="x"),"lit-kegg", IF(AND(AM81&lt;&gt;"",AL81="x"),"rel-kegg", IF(AK81&lt;&gt;"","lit", IF(AM81&lt;&gt;"","rel", IF(AL81="x","kegg","--")))))</f>
        <v>--</v>
      </c>
      <c r="AO81" s="15"/>
      <c r="AP81" s="12" t="str">
        <f aca="false">IF(COUNTIF(npass_erd,$E81),"NP", IF(COUNTIF(nap_erd,$E81),"NA", IF(COUNTIF(var_erd,$E81),"V","")))</f>
        <v/>
      </c>
      <c r="AQ81" s="14" t="str">
        <f aca="false">IF(COUNTIF(out_erd,E81),"X","")</f>
        <v>X</v>
      </c>
      <c r="AR81" s="14" t="str">
        <f aca="false">IF(COUNTIF(map_rel_erd,$E81),"M", IF(COUNTIF(nap_rel_erd,$E81),"NA", IF(COUNTIF(var_rel_erd,$E81),"V","")))</f>
        <v/>
      </c>
      <c r="AS81" s="13" t="str">
        <f aca="false">IF(AND(AP81&lt;&gt;"",AQ81="x"),"lit-kegg", IF(AND(AR81&lt;&gt;"",AQ81="x"),"rel-kegg", IF(AP81&lt;&gt;"","lit", IF(AR81&lt;&gt;"","rel", IF(AQ81="x","kegg","--")))))</f>
        <v>kegg</v>
      </c>
      <c r="AT81" s="15"/>
      <c r="AU81" s="12" t="str">
        <f aca="false">IF(COUNTIF(knap_gc,$E81),"K", IF(COUNTIF(npass_gc,$E81),"NP", IF(COUNTIF(imppat_gc,$E81),"I", IF(COUNTIF(duke_gc,$E81),"D", IF(COUNTIF(nap_gc,$E81),"NA", IF(COUNTIF(var_gc,$E81),"V",""))))) )</f>
        <v/>
      </c>
      <c r="AV81" s="14" t="str">
        <f aca="false">IF(COUNTIF(out_gc,E81),"X","")</f>
        <v>X</v>
      </c>
      <c r="AW81" s="14" t="str">
        <f aca="false">IF(COUNTIF(knap_rel_gc,$E81),"K", IF(COUNTIF(nap_rel_gc,$E81),"NA", IF(COUNTIF(var_rel_gc,$E81),"V","")))</f>
        <v/>
      </c>
      <c r="AX81" s="13" t="str">
        <f aca="false">IF(AND(AU81&lt;&gt;"",AV81="x"),"lit-kegg", IF(AND(AW81&lt;&gt;"",AV81="x"),"rel-kegg", IF(AU81&lt;&gt;"","lit", IF(AW81&lt;&gt;"","rel", IF(AV81="x","kegg","--")))))</f>
        <v>kegg</v>
      </c>
      <c r="AY81" s="15"/>
      <c r="AZ81" s="12" t="str">
        <f aca="false">IF(COUNTIF(knap_gen,$E81),"K", IF(COUNTIF(npass_gen,$E81),"NP", IF(COUNTIF(imppat_gen,$E81),"I", IF(COUNTIF(duke_gen,$E81),"D", IF(COUNTIF(nap_gen,$E81),"NA", IF(COUNTIF(var_gen,$E81),"V",""))))))</f>
        <v/>
      </c>
      <c r="BA81" s="14" t="str">
        <f aca="false">IF(COUNTIF(out_gen,E81),"X","")</f>
        <v/>
      </c>
      <c r="BB81" s="14" t="str">
        <f aca="false">IF(COUNTIF(knap_rel_gen,$E81),"K", IF(COUNTIF(imppat_rel_gen,$E81),"I", IF(COUNTIF(duke_rel_gen,$E81),"D", IF(COUNTIF(nap_rel_gen,$E81),"NA", IF(COUNTIF(var_rel_gen,$E81),"V","")))))</f>
        <v/>
      </c>
      <c r="BC81" s="13" t="str">
        <f aca="false">IF(AND(AZ81&lt;&gt;"",BA81="x"),"lit-kegg", IF(AND(BB81&lt;&gt;"",BA81="x"),"rel-kegg", IF(AZ81&lt;&gt;"","lit", IF(BB81&lt;&gt;"","rel", IF(BA81="x","kegg","--")))))</f>
        <v>--</v>
      </c>
      <c r="BD81" s="15"/>
      <c r="BE81" s="12" t="str">
        <f aca="false">IF(COUNTIF(knap_hcc,$E81),"K", IF(COUNTIF(npass_hcc,$E81),"NP", IF(COUNTIF(duke_hcc,$E81),"D", IF(COUNTIF(var_hcc,$E81),"V", ""))))</f>
        <v/>
      </c>
      <c r="BF81" s="14" t="str">
        <f aca="false">IF(COUNTIF(hcc_out,E81),"X","")</f>
        <v>X</v>
      </c>
      <c r="BG81" s="14" t="str">
        <f aca="false">IF(COUNTIF(var_rel_hcc,$E81),"V","")</f>
        <v/>
      </c>
      <c r="BH81" s="13" t="str">
        <f aca="false">IF(AND(BE81&lt;&gt;"",BF81="x"),"lit-kegg", IF(AND(BG81&lt;&gt;"",BF81="x"),"rel-kegg", IF(BE81&lt;&gt;"","lit", IF(BG81&lt;&gt;"","rel", IF(BF81="x","kegg","--")))))</f>
        <v>kegg</v>
      </c>
      <c r="BI81" s="15"/>
      <c r="BJ81" s="12" t="str">
        <f aca="false">IF(COUNTIF(usda_kmp,$E81),"U", IF(COUNTIF(knap_kmp,$E81),"K", IF(COUNTIF(npass_kmp,$E81),"NP", IF(COUNTIF(map_kmp,$E81),"M", IF(COUNTIF(imppat_kmp,$E81),"I", IF(COUNTIF(duke_kmp,$E81),"D", IF(COUNTIF(nap_kmp,$E81),"NA", IF(COUNTIF(var_kmp,$E81),"V",""))))))))</f>
        <v/>
      </c>
      <c r="BK81" s="14" t="str">
        <f aca="false">IF(COUNTIF(out_kmp,E81),"X","")</f>
        <v>X</v>
      </c>
      <c r="BL81" s="12" t="str">
        <f aca="false">IF(COUNTIF(knap_rel_kmp,$E81),"K", IF(COUNTIF(npass_rel_kmp,$E81),"NP", IF(COUNTIF(imppat_rel_kmp,$E81),"I", IF(COUNTIF(duke_kmp,$E81),"D", IF(COUNTIF(nap_rel_kmp,$E81),"NA", IF(COUNTIF(var_rel_kmp,$E81),"V",""))))))</f>
        <v/>
      </c>
      <c r="BM81" s="13" t="str">
        <f aca="false">IF(AND(BJ81&lt;&gt;"",BK81="x"),"lit-kegg", IF(AND(BL81&lt;&gt;"",BK81="x"),"rel-kegg", IF(BJ81&lt;&gt;"","lit", IF(BL81&lt;&gt;"","rel", IF(BK81="x","kegg","--")))))</f>
        <v>kegg</v>
      </c>
      <c r="BN81" s="15"/>
      <c r="BO81" s="12" t="str">
        <f aca="false">IF(COUNTIF(usda_lu2,$E81),"U", IF(COUNTIF(knap_lu2,$E81),"K", IF(COUNTIF(npass_lu2,$E81),"NP", IF(COUNTIF(map_lu2,$E81),"M", IF(COUNTIF(imppat_lu2,$E81),"I", IF(COUNTIF(duke_lu2,$E81),"D", IF(COUNTIF(nap_lu2,$E81),"NA", IF(COUNTIF(var_lu2,$E81),"V",""))))))))</f>
        <v/>
      </c>
      <c r="BP81" s="14" t="str">
        <f aca="false">IF(COUNTIF(out_lu2,E81),"X","")</f>
        <v>X</v>
      </c>
      <c r="BQ81" s="12" t="str">
        <f aca="false">IF(COUNTIF(knap_rel_lu2,$E81),"K", IF(COUNTIF(npass_rel_lu2,$E81),"NP", IF(COUNTIF(imppat_lu2,$E81),"I", IF(COUNTIF(impaat_rel_lu2,$E81),"I", IF(COUNTIF(duke_rel_lu2,$E81),"D", IF(COUNTIF(nap_rel_lu2,$E81),"NA", IF(COUNTIF(var_rel_lu2,$E81),"V",""))))) ))</f>
        <v/>
      </c>
      <c r="BR81" s="13" t="str">
        <f aca="false">IF(AND(BO81&lt;&gt;"",BP81="x"),"lit-kegg", IF(AND(BQ81&lt;&gt;"",BP81="x"),"rel-kegg", IF(BO81&lt;&gt;"","lit", IF(BQ81&lt;&gt;"","rel", IF(BP81="x","kegg","--")))))</f>
        <v>kegg</v>
      </c>
      <c r="BS81" s="15"/>
      <c r="BT81" s="12" t="str">
        <f aca="false">IF(COUNTIF(usda_myc,$E81),"U", IF(COUNTIF(knap_myc,$E81),"K", IF(COUNTIF(npass_myc,$E81),"NP", IF(COUNTIF(map_myc,$E81),"M", IF(COUNTIF(imppat_myc,$E81),"I", IF(COUNTIF(nap_myc,$E81),"NA", IF(COUNTIF(duke_myc,$E81),"D", IF(COUNTIF(var_myc,$E81),"V",""))))))))</f>
        <v/>
      </c>
      <c r="BU81" s="14" t="str">
        <f aca="false">IF(COUNTIF(out_myc,E81),"X","")</f>
        <v>X</v>
      </c>
      <c r="BV81" s="12" t="str">
        <f aca="false">IF(COUNTIF(npass_rel_myc,$E81),"NP", IF(COUNTIF(imppat_rel_myc,$E81),"I", IF(COUNTIF(nap_rel_myc,$E81),"NA", IF(COUNTIF(var_rel_myc,$E81),"V",""))))</f>
        <v/>
      </c>
      <c r="BW81" s="13" t="str">
        <f aca="false">IF(AND(BT81&lt;&gt;"",BU81="x"),"lit-kegg", IF(AND(BV81&lt;&gt;"",BU81="x"),"rel-kegg", IF(BT81&lt;&gt;"","lit", IF(BV81&lt;&gt;"","rel", IF(BU81="x","kegg","--")))))</f>
        <v>kegg</v>
      </c>
      <c r="BX81" s="15"/>
      <c r="BY81" s="12" t="str">
        <f aca="false">IF(COUNTIF(usda_nar,$E81),"U", IF(COUNTIF(knap_nar,$E81),"K", IF(COUNTIF(npass_nar,$E81),"NP", IF(COUNTIF(imppat_nar,$E81),"I", IF(COUNTIF(duke_nar,$E81),"D", IF(COUNTIF(nap_nar,$E81),"NA", IF(COUNTIF(var_nar,$E81),"V", "")))))))</f>
        <v/>
      </c>
      <c r="BZ81" s="14" t="str">
        <f aca="false">IF(COUNTIF(out_nar,E81),"X","")</f>
        <v>X</v>
      </c>
      <c r="CA81" s="16" t="str">
        <f aca="false">IF(COUNTIF(knap_rel_nar,$E81),"K", IF(COUNTIF(npass_rel_nar,$E81),"NP", IF(COUNTIF(imppat_rel_nar,$E81),"I", IF(COUNTIF(duke_rel_nar,$E81),"D", IF(COUNTIF(nap_rel_nar,$E81),"NA", IF(COUNTIF(var_rel_nar,$E81),"V",""))))))</f>
        <v/>
      </c>
      <c r="CB81" s="13" t="str">
        <f aca="false">IF(AND(BY81&lt;&gt;"",BZ81="x"),"lit-kegg", IF(AND(CA81&lt;&gt;"",BZ81="x"),"rel-kegg", IF(BY81&lt;&gt;"","lit", IF(CA81&lt;&gt;"","rel", IF(BZ81="x","kegg","--")))))</f>
        <v>kegg</v>
      </c>
      <c r="CC81" s="15"/>
      <c r="CD81" s="17" t="str">
        <f aca="false">IF(COUNTIF(usda_que,$E81),"U", IF(COUNTIF(knap_que,$E81),"K", IF(COUNTIF(npass_que,$E81),"NP", IF(COUNTIF(map_que,$E81),"M", IF(COUNTIF(imppat_que,$E81),"I", IF(COUNTIF(duke_que,$E81),"D", IF(COUNTIF(nap_que,$E81),"NA", IF(COUNTIF(var_que,$E81),"V",""))))) )))</f>
        <v/>
      </c>
      <c r="CE81" s="14" t="str">
        <f aca="false">IF(COUNTIF(out_que,E81),"X","")</f>
        <v>X</v>
      </c>
      <c r="CF81" s="12" t="str">
        <f aca="false">IF(COUNTIF(knap_rel_que,$E81),"K", IF(COUNTIF(npass_rel_que,$E81),"NP", IF(COUNTIF(imppat_rel_que,$E81),"I", IF(COUNTIF(duke_rel_que,$E81),"D", IF(COUNTIF(nap_rel_que,$E81),"NP", IF(COUNTIF(var_rel_que,$E81),"V",""))))) )</f>
        <v/>
      </c>
      <c r="CG81" s="13" t="str">
        <f aca="false">IF(AND(CD81&lt;&gt;"",CE81="x"),"lit-kegg", IF(AND(CF81&lt;&gt;"",CE81="x"),"rel-kegg", IF(CD81&lt;&gt;"","lit", IF(CF81&lt;&gt;"","rel", IF(CE81="x","kegg","--")))))</f>
        <v>kegg</v>
      </c>
      <c r="CH81" s="15"/>
      <c r="CI81" s="18"/>
      <c r="CJ81" s="21" t="s">
        <v>278</v>
      </c>
      <c r="CK81" s="10" t="s">
        <v>143</v>
      </c>
      <c r="CL81" s="10"/>
      <c r="CM81" s="10"/>
      <c r="CN81" s="10"/>
      <c r="CO81" s="10"/>
    </row>
    <row r="82" customFormat="false" ht="15.75" hidden="false" customHeight="true" outlineLevel="0" collapsed="false">
      <c r="A82" s="9" t="n">
        <v>63</v>
      </c>
      <c r="B82" s="10" t="s">
        <v>83</v>
      </c>
      <c r="C82" s="10" t="s">
        <v>275</v>
      </c>
      <c r="D82" s="10" t="s">
        <v>279</v>
      </c>
      <c r="E82" s="11" t="s">
        <v>280</v>
      </c>
      <c r="F82" s="12" t="str">
        <f aca="false">IF(COUNTIF(usda_agi,$E82),"U", IF(COUNTIF(knap_agi,$E82),"K", IF(COUNTIF(npass_agi,$E82),"NP", IF(COUNTIF(map_agi,$E82),"M", IF(COUNTIF(imppat_agi,$E82),"I", IF(COUNTIF(duke_agi,$E82),"D", IF(COUNTIF(nap_agi,$E82),"NA", IF(COUNTIF(var_agi,$E82),"V", ""))))))) )</f>
        <v>NA</v>
      </c>
      <c r="G82" s="12" t="str">
        <f aca="false">IF(COUNTIF(out_agi,E82),"X","")</f>
        <v>X</v>
      </c>
      <c r="H82" s="12" t="str">
        <f aca="false">IF(COUNTIF(knap_rel_agi,$E82),"K", IF(COUNTIF(duke_rel_agi,$E82),"D", IF(COUNTIF(nap_rel_agi,$E82),"NA", IF(COUNTIF(var_rel_agi,$E82),"V",""))))</f>
        <v>NA</v>
      </c>
      <c r="I82" s="13" t="str">
        <f aca="false">IF(AND(F82&lt;&gt;"",G82="x"),"lit-kegg", IF(AND(H82&lt;&gt;"",G82="x"),"rel-kegg", IF(F82&lt;&gt;"","lit", IF(H82&lt;&gt;"","rel", IF(G82="x","kegg","--")))))</f>
        <v>lit-kegg</v>
      </c>
      <c r="J82" s="12" t="str">
        <f aca="false">IF(COUNTIF(npass_bun,$E82),"NP", IF(COUNTIF(nap_bun,$E82),"NA", IF(COUNTIF(var_bun,$E82),"V","")))</f>
        <v/>
      </c>
      <c r="K82" s="14" t="str">
        <f aca="false">IF(COUNTIF(out_bun,E82),"X","")</f>
        <v>X</v>
      </c>
      <c r="L82" s="12" t="str">
        <f aca="false">IF(COUNTIF(nap_rel_bun,$E82),"NA", IF(COUNTIF(var_rel_bun,$E82),"V",""))</f>
        <v/>
      </c>
      <c r="M82" s="13" t="str">
        <f aca="false">IF(AND(J82&lt;&gt;"",K82="x"),"lit-kegg", IF(AND(L82&lt;&gt;"",K82="x"),"rel-kegg", IF(J82&lt;&gt;"","lit", IF(L82&lt;&gt;"","rel", IF(K82="x","kegg","--")))))</f>
        <v>kegg</v>
      </c>
      <c r="N82" s="12" t="str">
        <f aca="false">IF(COUNTIF(usda_kxn,$E82),"U", IF(COUNTIF(knap_kxn,$E82),"K", IF(COUNTIF(npass_kxn,$E82),"NP", IF(COUNTIF(map_kxn,$E82),"M", IF(COUNTIF(duke_kxn,$E82),"D", IF(COUNTIF(nap_kxn,$E82),"NA", IF(COUNTIF(var_kxn,$E82),"V","")))))))</f>
        <v>V</v>
      </c>
      <c r="O82" s="14" t="str">
        <f aca="false">IF(COUNTIF(out_kxn,E82),"X","")</f>
        <v>X</v>
      </c>
      <c r="P82" s="12" t="str">
        <f aca="false">IF(COUNTIF(knap_rel_kxn,$E82),"K", IF(COUNTIF(npass_rel_kxn,$E82),"NP", IF(COUNTIF(duke_rel_kxn,$E82),"D", IF(COUNTIF(nap_rel_kxn,$E82),"NA", IF(COUNTIF(var_rel_kxn,$E82),"V","")))))</f>
        <v/>
      </c>
      <c r="Q82" s="13" t="str">
        <f aca="false">IF(AND(N82&lt;&gt;"",O82="x"),"lit-kegg", IF(AND(P82&lt;&gt;"",O82="x"),"rel-kegg", IF(N82&lt;&gt;"","lit", IF(P82&lt;&gt;"","rel", IF(O82="x","kegg","--")))))</f>
        <v>lit-kegg</v>
      </c>
      <c r="R82" s="12" t="str">
        <f aca="false">IF(COUNTIF(usda_hwb,$E82),"U", IF(COUNTIF(knap_hwb,$E82),"K", IF(COUNTIF(npass_hwb,$E82),"NP", IF(COUNTIF(map_hwb,$E82),"M", IF(COUNTIF(imppat_hwb,$E82),"I", IF(COUNTIF(duke_hwb,$E82),"D", IF(COUNTIF(nap_hwb,$E82),"NA", IF(COUNTIF(var_hwb,$E82),"V",""))))) )))</f>
        <v/>
      </c>
      <c r="S82" s="14" t="str">
        <f aca="false">IF(COUNTIF(out_hwb,E82),"X","")</f>
        <v>X</v>
      </c>
      <c r="T82" s="14" t="str">
        <f aca="false">IF(COUNTIF(knap_rel_hwb,$E82),"K", IF(COUNTIF(npass_rel_hwb,$E82),"NP", IF(COUNTIF(map_rel_hwb,$E82),"M", IF(COUNTIF(imppat_rel_hwb,$E82),"I", IF(COUNTIF(duke_rel_hwb,$E82),"D", IF(COUNTIF(nap_rel_hwb,$E82),"NA", IF(COUNTIF(var_rel_hwb,$E82),"V",""))))) ))</f>
        <v/>
      </c>
      <c r="U82" s="13" t="str">
        <f aca="false">IF(AND(R82&lt;&gt;"",S82="x"),"lit-kegg", IF(AND(T82&lt;&gt;"",S82="x"),"rel-kegg", IF(R82&lt;&gt;"","lit", IF(T82&lt;&gt;"","rel", IF(S82="x","kegg","--")))))</f>
        <v>kegg</v>
      </c>
      <c r="V82" s="12" t="str">
        <f aca="false">IF(COUNTIF(usda_ec,$E82),"U", IF(COUNTIF(knap_ec,$E82),"K", IF(COUNTIF(npass_ec,$E82),"NP", IF(COUNTIF(map_ec,$E82),"M", IF(COUNTIF(imppat_ec,$E82),"I", IF(COUNTIF(duke_ec,$E82),"D", IF(COUNTIF(nap_ec,$E82),"NA", IF(COUNTIF(var_ec,$E82),"V",""))))))))</f>
        <v>V</v>
      </c>
      <c r="W82" s="14" t="str">
        <f aca="false">IF(COUNTIF(out_ec,E82),"X","")</f>
        <v>X</v>
      </c>
      <c r="X82" s="14" t="str">
        <f aca="false">IF(COUNTIF(usda_rel_ec,$E82),"U", IF(COUNTIF(knap_rel_ec,$E82),"K", IF(COUNTIF(npass_rel_ec,$E82),"NP", IF(COUNTIF(map_rel_ec,$E82),"M", IF(COUNTIF(imppat_rel_ec,$E82),"I", IF(COUNTIF(nap_rel_ec,$E82),"NA", IF(COUNTIF(var_rel_ec,$E82),"V","")))))))</f>
        <v/>
      </c>
      <c r="Y82" s="13" t="str">
        <f aca="false">IF(AND(V82&lt;&gt;"",W82="x"),"lit-kegg", IF(AND(X82&lt;&gt;"",W82="x"),"rel-kegg", IF(V82&lt;&gt;"","lit", IF(X82&lt;&gt;"","rel", IF(W82="x","kegg","--")))))</f>
        <v>lit-kegg</v>
      </c>
      <c r="Z82" s="12" t="str">
        <f aca="false">IF(COUNTIF(usda_ecg,$E82),"U", IF(COUNTIF(npass_ecg,$E82),"NP", IF(COUNTIF(map_ecg,$E82),"M", IF(COUNTIF(imppat_ecg,$E82),"I", IF(COUNTIF(duke_ecg,$E82),"D", IF(COUNTIF(var_ecg,$E82),"V",""))))))</f>
        <v/>
      </c>
      <c r="AA82" s="12"/>
      <c r="AB82" s="15"/>
      <c r="AC82" s="12" t="str">
        <f aca="false">IF(COUNTIF(usda_egt,$E82),"U", IF(COUNTIF(map_egt,$E82),"M", IF(COUNTIF(duke_egt,$E82),"D", IF(COUNTIF(nap_egt,$E82),"NA", IF(COUNTIF(var_egt,$E82),"V","")))))</f>
        <v/>
      </c>
      <c r="AD82" s="14" t="str">
        <f aca="false">IF(COUNTIF(out_egt,E82),"X","")</f>
        <v>X</v>
      </c>
      <c r="AE82" s="14" t="str">
        <f aca="false">IF(COUNTIF(usda_rel_egt,$E82),"U", IF(COUNTIF(knap_rel_egt,$E82),"K", IF(COUNTIF(npass_rel_egt,$E82),"NP", IF(COUNTIF(map_rel_egt,$E82),"M", IF(COUNTIF(var_rel_egt,$E82),"V","")))) )</f>
        <v/>
      </c>
      <c r="AF82" s="13" t="str">
        <f aca="false">IF(AND(AC82&lt;&gt;"",AD82="x"),"lit-kegg", IF(AND(AE82&lt;&gt;"",AD82="x"),"rel-kegg", IF(AC82&lt;&gt;"","lit", IF(AE82&lt;&gt;"","rel", IF(AD82="x","kegg","--")))))</f>
        <v>kegg</v>
      </c>
      <c r="AG82" s="15"/>
      <c r="AH82" s="12" t="str">
        <f aca="false">IF(COUNTIF(usda_egcg,$E82),"U", IF(COUNTIF(knap_egcg,$E82),"K", IF(COUNTIF(npass_egcg,$E82),"NP", IF(COUNTIF(map_egcg,$E82),"M", IF(COUNTIF(var_ecg,$E82),"V","")))))</f>
        <v/>
      </c>
      <c r="AI82" s="12"/>
      <c r="AJ82" s="15"/>
      <c r="AK82" s="12" t="str">
        <f aca="false">IF(COUNTIF(npass_erc,$E82),"NP", IF(COUNTIF(nap_erc,$E82),"NA", IF(COUNTIF(var_erc,$E82),"V","")))</f>
        <v/>
      </c>
      <c r="AL82" s="14"/>
      <c r="AM82" s="14" t="str">
        <f aca="false">IF(COUNTIF(nap_rel_erc,$E82),"NA", IF(COUNTIF(var_rel_erc,$E82),"V",""))</f>
        <v/>
      </c>
      <c r="AN82" s="13" t="str">
        <f aca="false">IF(AND(AK82&lt;&gt;"",AL82="x"),"lit-kegg", IF(AND(AM82&lt;&gt;"",AL82="x"),"rel-kegg", IF(AK82&lt;&gt;"","lit", IF(AM82&lt;&gt;"","rel", IF(AL82="x","kegg","--")))))</f>
        <v>--</v>
      </c>
      <c r="AO82" s="15"/>
      <c r="AP82" s="12" t="str">
        <f aca="false">IF(COUNTIF(npass_erd,$E82),"NP", IF(COUNTIF(nap_erd,$E82),"NA", IF(COUNTIF(var_erd,$E82),"V","")))</f>
        <v/>
      </c>
      <c r="AQ82" s="14" t="str">
        <f aca="false">IF(COUNTIF(out_erd,E82),"X","")</f>
        <v>X</v>
      </c>
      <c r="AR82" s="14" t="str">
        <f aca="false">IF(COUNTIF(map_rel_erd,$E82),"M", IF(COUNTIF(nap_rel_erd,$E82),"NA", IF(COUNTIF(var_rel_erd,$E82),"V","")))</f>
        <v/>
      </c>
      <c r="AS82" s="13" t="str">
        <f aca="false">IF(AND(AP82&lt;&gt;"",AQ82="x"),"lit-kegg", IF(AND(AR82&lt;&gt;"",AQ82="x"),"rel-kegg", IF(AP82&lt;&gt;"","lit", IF(AR82&lt;&gt;"","rel", IF(AQ82="x","kegg","--")))))</f>
        <v>kegg</v>
      </c>
      <c r="AT82" s="15"/>
      <c r="AU82" s="12" t="str">
        <f aca="false">IF(COUNTIF(knap_gc,$E82),"K", IF(COUNTIF(npass_gc,$E82),"NP", IF(COUNTIF(imppat_gc,$E82),"I", IF(COUNTIF(duke_gc,$E82),"D", IF(COUNTIF(nap_gc,$E82),"NA", IF(COUNTIF(var_gc,$E82),"V",""))))) )</f>
        <v/>
      </c>
      <c r="AV82" s="14" t="str">
        <f aca="false">IF(COUNTIF(out_gc,E82),"X","")</f>
        <v>X</v>
      </c>
      <c r="AW82" s="14" t="str">
        <f aca="false">IF(COUNTIF(knap_rel_gc,$E82),"K", IF(COUNTIF(nap_rel_gc,$E82),"NA", IF(COUNTIF(var_rel_gc,$E82),"V","")))</f>
        <v/>
      </c>
      <c r="AX82" s="13" t="str">
        <f aca="false">IF(AND(AU82&lt;&gt;"",AV82="x"),"lit-kegg", IF(AND(AW82&lt;&gt;"",AV82="x"),"rel-kegg", IF(AU82&lt;&gt;"","lit", IF(AW82&lt;&gt;"","rel", IF(AV82="x","kegg","--")))))</f>
        <v>kegg</v>
      </c>
      <c r="AY82" s="15"/>
      <c r="AZ82" s="12" t="str">
        <f aca="false">IF(COUNTIF(knap_gen,$E82),"K", IF(COUNTIF(npass_gen,$E82),"NP", IF(COUNTIF(imppat_gen,$E82),"I", IF(COUNTIF(duke_gen,$E82),"D", IF(COUNTIF(nap_gen,$E82),"NA", IF(COUNTIF(var_gen,$E82),"V",""))))))</f>
        <v/>
      </c>
      <c r="BA82" s="14" t="str">
        <f aca="false">IF(COUNTIF(out_gen,E82),"X","")</f>
        <v/>
      </c>
      <c r="BB82" s="14" t="str">
        <f aca="false">IF(COUNTIF(knap_rel_gen,$E82),"K", IF(COUNTIF(imppat_rel_gen,$E82),"I", IF(COUNTIF(duke_rel_gen,$E82),"D", IF(COUNTIF(nap_rel_gen,$E82),"NA", IF(COUNTIF(var_rel_gen,$E82),"V","")))))</f>
        <v/>
      </c>
      <c r="BC82" s="13" t="str">
        <f aca="false">IF(AND(AZ82&lt;&gt;"",BA82="x"),"lit-kegg", IF(AND(BB82&lt;&gt;"",BA82="x"),"rel-kegg", IF(AZ82&lt;&gt;"","lit", IF(BB82&lt;&gt;"","rel", IF(BA82="x","kegg","--")))))</f>
        <v>--</v>
      </c>
      <c r="BD82" s="15"/>
      <c r="BE82" s="12" t="str">
        <f aca="false">IF(COUNTIF(knap_hcc,$E82),"K", IF(COUNTIF(npass_hcc,$E82),"NP", IF(COUNTIF(duke_hcc,$E82),"D", IF(COUNTIF(var_hcc,$E82),"V", ""))))</f>
        <v/>
      </c>
      <c r="BF82" s="14" t="str">
        <f aca="false">IF(COUNTIF(hcc_out,E82),"X","")</f>
        <v>X</v>
      </c>
      <c r="BG82" s="14" t="str">
        <f aca="false">IF(COUNTIF(var_rel_hcc,$E82),"V","")</f>
        <v/>
      </c>
      <c r="BH82" s="13" t="str">
        <f aca="false">IF(AND(BE82&lt;&gt;"",BF82="x"),"lit-kegg", IF(AND(BG82&lt;&gt;"",BF82="x"),"rel-kegg", IF(BE82&lt;&gt;"","lit", IF(BG82&lt;&gt;"","rel", IF(BF82="x","kegg","--")))))</f>
        <v>kegg</v>
      </c>
      <c r="BI82" s="15"/>
      <c r="BJ82" s="12" t="str">
        <f aca="false">IF(COUNTIF(usda_kmp,$E82),"U", IF(COUNTIF(knap_kmp,$E82),"K", IF(COUNTIF(npass_kmp,$E82),"NP", IF(COUNTIF(map_kmp,$E82),"M", IF(COUNTIF(imppat_kmp,$E82),"I", IF(COUNTIF(duke_kmp,$E82),"D", IF(COUNTIF(nap_kmp,$E82),"NA", IF(COUNTIF(var_kmp,$E82),"V",""))))))))</f>
        <v/>
      </c>
      <c r="BK82" s="14" t="str">
        <f aca="false">IF(COUNTIF(out_kmp,E82),"X","")</f>
        <v>X</v>
      </c>
      <c r="BL82" s="12" t="str">
        <f aca="false">IF(COUNTIF(knap_rel_kmp,$E82),"K", IF(COUNTIF(npass_rel_kmp,$E82),"NP", IF(COUNTIF(imppat_rel_kmp,$E82),"I", IF(COUNTIF(duke_kmp,$E82),"D", IF(COUNTIF(nap_rel_kmp,$E82),"NA", IF(COUNTIF(var_rel_kmp,$E82),"V",""))))))</f>
        <v>NA</v>
      </c>
      <c r="BM82" s="13" t="str">
        <f aca="false">IF(AND(BJ82&lt;&gt;"",BK82="x"),"lit-kegg", IF(AND(BL82&lt;&gt;"",BK82="x"),"rel-kegg", IF(BJ82&lt;&gt;"","lit", IF(BL82&lt;&gt;"","rel", IF(BK82="x","kegg","--")))))</f>
        <v>rel-kegg</v>
      </c>
      <c r="BN82" s="15"/>
      <c r="BO82" s="12" t="str">
        <f aca="false">IF(COUNTIF(usda_lu2,$E82),"U", IF(COUNTIF(knap_lu2,$E82),"K", IF(COUNTIF(npass_lu2,$E82),"NP", IF(COUNTIF(map_lu2,$E82),"M", IF(COUNTIF(imppat_lu2,$E82),"I", IF(COUNTIF(duke_lu2,$E82),"D", IF(COUNTIF(nap_lu2,$E82),"NA", IF(COUNTIF(var_lu2,$E82),"V",""))))))))</f>
        <v/>
      </c>
      <c r="BP82" s="14" t="str">
        <f aca="false">IF(COUNTIF(out_lu2,E82),"X","")</f>
        <v>X</v>
      </c>
      <c r="BQ82" s="12" t="str">
        <f aca="false">IF(COUNTIF(knap_rel_lu2,$E82),"K", IF(COUNTIF(npass_rel_lu2,$E82),"NP", IF(COUNTIF(imppat_lu2,$E82),"I", IF(COUNTIF(impaat_rel_lu2,$E82),"I", IF(COUNTIF(duke_rel_lu2,$E82),"D", IF(COUNTIF(nap_rel_lu2,$E82),"NA", IF(COUNTIF(var_rel_lu2,$E82),"V",""))))) ))</f>
        <v/>
      </c>
      <c r="BR82" s="13" t="str">
        <f aca="false">IF(AND(BO82&lt;&gt;"",BP82="x"),"lit-kegg", IF(AND(BQ82&lt;&gt;"",BP82="x"),"rel-kegg", IF(BO82&lt;&gt;"","lit", IF(BQ82&lt;&gt;"","rel", IF(BP82="x","kegg","--")))))</f>
        <v>kegg</v>
      </c>
      <c r="BS82" s="15"/>
      <c r="BT82" s="12" t="str">
        <f aca="false">IF(COUNTIF(usda_myc,$E82),"U", IF(COUNTIF(knap_myc,$E82),"K", IF(COUNTIF(npass_myc,$E82),"NP", IF(COUNTIF(map_myc,$E82),"M", IF(COUNTIF(imppat_myc,$E82),"I", IF(COUNTIF(nap_myc,$E82),"NA", IF(COUNTIF(duke_myc,$E82),"D", IF(COUNTIF(var_myc,$E82),"V",""))))))))</f>
        <v/>
      </c>
      <c r="BU82" s="14" t="str">
        <f aca="false">IF(COUNTIF(out_myc,E82),"X","")</f>
        <v>X</v>
      </c>
      <c r="BV82" s="12" t="str">
        <f aca="false">IF(COUNTIF(npass_rel_myc,$E82),"NP", IF(COUNTIF(imppat_rel_myc,$E82),"I", IF(COUNTIF(nap_rel_myc,$E82),"NA", IF(COUNTIF(var_rel_myc,$E82),"V",""))))</f>
        <v/>
      </c>
      <c r="BW82" s="13" t="str">
        <f aca="false">IF(AND(BT82&lt;&gt;"",BU82="x"),"lit-kegg", IF(AND(BV82&lt;&gt;"",BU82="x"),"rel-kegg", IF(BT82&lt;&gt;"","lit", IF(BV82&lt;&gt;"","rel", IF(BU82="x","kegg","--")))))</f>
        <v>kegg</v>
      </c>
      <c r="BX82" s="15"/>
      <c r="BY82" s="12" t="str">
        <f aca="false">IF(COUNTIF(usda_nar,$E82),"U", IF(COUNTIF(knap_nar,$E82),"K", IF(COUNTIF(npass_nar,$E82),"NP", IF(COUNTIF(imppat_nar,$E82),"I", IF(COUNTIF(duke_nar,$E82),"D", IF(COUNTIF(nap_nar,$E82),"NA", IF(COUNTIF(var_nar,$E82),"V", "")))))))</f>
        <v/>
      </c>
      <c r="BZ82" s="14" t="str">
        <f aca="false">IF(COUNTIF(out_nar,E82),"X","")</f>
        <v>X</v>
      </c>
      <c r="CA82" s="16" t="str">
        <f aca="false">IF(COUNTIF(knap_rel_nar,$E82),"K", IF(COUNTIF(npass_rel_nar,$E82),"NP", IF(COUNTIF(imppat_rel_nar,$E82),"I", IF(COUNTIF(duke_rel_nar,$E82),"D", IF(COUNTIF(nap_rel_nar,$E82),"NA", IF(COUNTIF(var_rel_nar,$E82),"V",""))))))</f>
        <v/>
      </c>
      <c r="CB82" s="13" t="str">
        <f aca="false">IF(AND(BY82&lt;&gt;"",BZ82="x"),"lit-kegg", IF(AND(CA82&lt;&gt;"",BZ82="x"),"rel-kegg", IF(BY82&lt;&gt;"","lit", IF(CA82&lt;&gt;"","rel", IF(BZ82="x","kegg","--")))))</f>
        <v>kegg</v>
      </c>
      <c r="CC82" s="15"/>
      <c r="CD82" s="17" t="str">
        <f aca="false">IF(COUNTIF(usda_que,$E82),"U", IF(COUNTIF(knap_que,$E82),"K", IF(COUNTIF(npass_que,$E82),"NP", IF(COUNTIF(map_que,$E82),"M", IF(COUNTIF(imppat_que,$E82),"I", IF(COUNTIF(duke_que,$E82),"D", IF(COUNTIF(nap_que,$E82),"NA", IF(COUNTIF(var_que,$E82),"V",""))))) )))</f>
        <v/>
      </c>
      <c r="CE82" s="14" t="str">
        <f aca="false">IF(COUNTIF(out_que,E82),"X","")</f>
        <v>X</v>
      </c>
      <c r="CF82" s="12" t="str">
        <f aca="false">IF(COUNTIF(knap_rel_que,$E82),"K", IF(COUNTIF(npass_rel_que,$E82),"NP", IF(COUNTIF(imppat_rel_que,$E82),"I", IF(COUNTIF(duke_rel_que,$E82),"D", IF(COUNTIF(nap_rel_que,$E82),"NP", IF(COUNTIF(var_rel_que,$E82),"V",""))))) )</f>
        <v/>
      </c>
      <c r="CG82" s="13" t="str">
        <f aca="false">IF(AND(CD82&lt;&gt;"",CE82="x"),"lit-kegg", IF(AND(CF82&lt;&gt;"",CE82="x"),"rel-kegg", IF(CD82&lt;&gt;"","lit", IF(CF82&lt;&gt;"","rel", IF(CE82="x","kegg","--")))))</f>
        <v>kegg</v>
      </c>
      <c r="CH82" s="15"/>
      <c r="CI82" s="18" t="s">
        <v>92</v>
      </c>
      <c r="CJ82" s="10"/>
      <c r="CK82" s="10"/>
      <c r="CL82" s="10"/>
      <c r="CM82" s="10"/>
      <c r="CN82" s="10"/>
      <c r="CO82" s="10"/>
    </row>
    <row r="83" customFormat="false" ht="15.75" hidden="false" customHeight="true" outlineLevel="0" collapsed="false">
      <c r="A83" s="9" t="n">
        <v>42</v>
      </c>
      <c r="B83" s="10" t="s">
        <v>83</v>
      </c>
      <c r="C83" s="10" t="s">
        <v>182</v>
      </c>
      <c r="D83" s="10" t="s">
        <v>281</v>
      </c>
      <c r="E83" s="11" t="s">
        <v>282</v>
      </c>
      <c r="F83" s="12" t="str">
        <f aca="false">IF(COUNTIF(usda_agi,$E83),"U", IF(COUNTIF(knap_agi,$E83),"K", IF(COUNTIF(npass_agi,$E83),"NP", IF(COUNTIF(map_agi,$E83),"M", IF(COUNTIF(imppat_agi,$E83),"I", IF(COUNTIF(duke_agi,$E83),"D", IF(COUNTIF(nap_agi,$E83),"NA", IF(COUNTIF(var_agi,$E83),"V", ""))))))) )</f>
        <v>K</v>
      </c>
      <c r="G83" s="12" t="str">
        <f aca="false">IF(COUNTIF(out_agi,E83),"X","")</f>
        <v/>
      </c>
      <c r="H83" s="12" t="str">
        <f aca="false">IF(COUNTIF(knap_rel_agi,$E83),"K", IF(COUNTIF(duke_rel_agi,$E83),"D", IF(COUNTIF(nap_rel_agi,$E83),"NA", IF(COUNTIF(var_rel_agi,$E83),"V",""))))</f>
        <v/>
      </c>
      <c r="I83" s="13" t="str">
        <f aca="false">IF(AND(F83&lt;&gt;"",G83="x"),"lit-kegg", IF(AND(H83&lt;&gt;"",G83="x"),"rel-kegg", IF(F83&lt;&gt;"","lit", IF(H83&lt;&gt;"","rel", IF(G83="x","kegg","--")))))</f>
        <v>lit</v>
      </c>
      <c r="J83" s="12" t="str">
        <f aca="false">IF(COUNTIF(npass_bun,$E83),"NP", IF(COUNTIF(nap_bun,$E83),"NA", IF(COUNTIF(var_bun,$E83),"V","")))</f>
        <v/>
      </c>
      <c r="K83" s="14" t="str">
        <f aca="false">IF(COUNTIF(out_bun,E83),"X","")</f>
        <v>X</v>
      </c>
      <c r="L83" s="12" t="str">
        <f aca="false">IF(COUNTIF(nap_rel_bun,$E83),"NA", IF(COUNTIF(var_rel_bun,$E83),"V",""))</f>
        <v/>
      </c>
      <c r="M83" s="13" t="str">
        <f aca="false">IF(AND(J83&lt;&gt;"",K83="x"),"lit-kegg", IF(AND(L83&lt;&gt;"",K83="x"),"rel-kegg", IF(J83&lt;&gt;"","lit", IF(L83&lt;&gt;"","rel", IF(K83="x","kegg","--")))))</f>
        <v>kegg</v>
      </c>
      <c r="N83" s="12" t="str">
        <f aca="false">IF(COUNTIF(usda_kxn,$E83),"U", IF(COUNTIF(knap_kxn,$E83),"K", IF(COUNTIF(npass_kxn,$E83),"NP", IF(COUNTIF(map_kxn,$E83),"M", IF(COUNTIF(duke_kxn,$E83),"D", IF(COUNTIF(nap_kxn,$E83),"NA", IF(COUNTIF(var_kxn,$E83),"V","")))))))</f>
        <v>U</v>
      </c>
      <c r="O83" s="14" t="str">
        <f aca="false">IF(COUNTIF(out_kxn,E83),"X","")</f>
        <v>X</v>
      </c>
      <c r="P83" s="12" t="str">
        <f aca="false">IF(COUNTIF(knap_rel_kxn,$E83),"K", IF(COUNTIF(npass_rel_kxn,$E83),"NP", IF(COUNTIF(duke_rel_kxn,$E83),"D", IF(COUNTIF(nap_rel_kxn,$E83),"NA", IF(COUNTIF(var_rel_kxn,$E83),"V","")))))</f>
        <v/>
      </c>
      <c r="Q83" s="13" t="str">
        <f aca="false">IF(AND(N83&lt;&gt;"",O83="x"),"lit-kegg", IF(AND(P83&lt;&gt;"",O83="x"),"rel-kegg", IF(N83&lt;&gt;"","lit", IF(P83&lt;&gt;"","rel", IF(O83="x","kegg","--")))))</f>
        <v>lit-kegg</v>
      </c>
      <c r="R83" s="12" t="str">
        <f aca="false">IF(COUNTIF(usda_hwb,$E83),"U", IF(COUNTIF(knap_hwb,$E83),"K", IF(COUNTIF(npass_hwb,$E83),"NP", IF(COUNTIF(map_hwb,$E83),"M", IF(COUNTIF(imppat_hwb,$E83),"I", IF(COUNTIF(duke_hwb,$E83),"D", IF(COUNTIF(nap_hwb,$E83),"NA", IF(COUNTIF(var_hwb,$E83),"V",""))))) )))</f>
        <v>U</v>
      </c>
      <c r="S83" s="14" t="str">
        <f aca="false">IF(COUNTIF(out_hwb,E83),"X","")</f>
        <v>X</v>
      </c>
      <c r="T83" s="14" t="str">
        <f aca="false">IF(COUNTIF(knap_rel_hwb,$E83),"K", IF(COUNTIF(npass_rel_hwb,$E83),"NP", IF(COUNTIF(map_rel_hwb,$E83),"M", IF(COUNTIF(imppat_rel_hwb,$E83),"I", IF(COUNTIF(duke_rel_hwb,$E83),"D", IF(COUNTIF(nap_rel_hwb,$E83),"NA", IF(COUNTIF(var_rel_hwb,$E83),"V",""))))) ))</f>
        <v>K</v>
      </c>
      <c r="U83" s="13" t="str">
        <f aca="false">IF(AND(R83&lt;&gt;"",S83="x"),"lit-kegg", IF(AND(T83&lt;&gt;"",S83="x"),"rel-kegg", IF(R83&lt;&gt;"","lit", IF(T83&lt;&gt;"","rel", IF(S83="x","kegg","--")))))</f>
        <v>lit-kegg</v>
      </c>
      <c r="V83" s="12" t="str">
        <f aca="false">IF(COUNTIF(usda_ec,$E83),"U", IF(COUNTIF(knap_ec,$E83),"K", IF(COUNTIF(npass_ec,$E83),"NP", IF(COUNTIF(map_ec,$E83),"M", IF(COUNTIF(imppat_ec,$E83),"I", IF(COUNTIF(duke_ec,$E83),"D", IF(COUNTIF(nap_ec,$E83),"NA", IF(COUNTIF(var_ec,$E83),"V",""))))))))</f>
        <v>U</v>
      </c>
      <c r="W83" s="14" t="str">
        <f aca="false">IF(COUNTIF(out_ec,E83),"X","")</f>
        <v>X</v>
      </c>
      <c r="X83" s="14" t="str">
        <f aca="false">IF(COUNTIF(usda_rel_ec,$E83),"U", IF(COUNTIF(knap_rel_ec,$E83),"K", IF(COUNTIF(npass_rel_ec,$E83),"NP", IF(COUNTIF(map_rel_ec,$E83),"M", IF(COUNTIF(imppat_rel_ec,$E83),"I", IF(COUNTIF(nap_rel_ec,$E83),"NA", IF(COUNTIF(var_rel_ec,$E83),"V","")))))))</f>
        <v>U</v>
      </c>
      <c r="Y83" s="13" t="str">
        <f aca="false">IF(AND(V83&lt;&gt;"",W83="x"),"lit-kegg", IF(AND(X83&lt;&gt;"",W83="x"),"rel-kegg", IF(V83&lt;&gt;"","lit", IF(X83&lt;&gt;"","rel", IF(W83="x","kegg","--")))))</f>
        <v>lit-kegg</v>
      </c>
      <c r="Z83" s="12" t="str">
        <f aca="false">IF(COUNTIF(usda_ecg,$E83),"U", IF(COUNTIF(npass_ecg,$E83),"NP", IF(COUNTIF(map_ecg,$E83),"M", IF(COUNTIF(imppat_ecg,$E83),"I", IF(COUNTIF(duke_ecg,$E83),"D", IF(COUNTIF(var_ecg,$E83),"V",""))))))</f>
        <v>U</v>
      </c>
      <c r="AA83" s="12"/>
      <c r="AB83" s="15"/>
      <c r="AC83" s="12" t="str">
        <f aca="false">IF(COUNTIF(usda_egt,$E83),"U", IF(COUNTIF(map_egt,$E83),"M", IF(COUNTIF(duke_egt,$E83),"D", IF(COUNTIF(nap_egt,$E83),"NA", IF(COUNTIF(var_egt,$E83),"V","")))))</f>
        <v>U</v>
      </c>
      <c r="AD83" s="14" t="str">
        <f aca="false">IF(COUNTIF(out_egt,E83),"X","")</f>
        <v/>
      </c>
      <c r="AE83" s="14" t="str">
        <f aca="false">IF(COUNTIF(usda_rel_egt,$E83),"U", IF(COUNTIF(knap_rel_egt,$E83),"K", IF(COUNTIF(npass_rel_egt,$E83),"NP", IF(COUNTIF(map_rel_egt,$E83),"M", IF(COUNTIF(var_rel_egt,$E83),"V","")))) )</f>
        <v/>
      </c>
      <c r="AF83" s="13" t="str">
        <f aca="false">IF(AND(AC83&lt;&gt;"",AD83="x"),"lit-kegg", IF(AND(AE83&lt;&gt;"",AD83="x"),"rel-kegg", IF(AC83&lt;&gt;"","lit", IF(AE83&lt;&gt;"","rel", IF(AD83="x","kegg","--")))))</f>
        <v>lit</v>
      </c>
      <c r="AG83" s="15"/>
      <c r="AH83" s="12" t="str">
        <f aca="false">IF(COUNTIF(usda_egcg,$E83),"U", IF(COUNTIF(knap_egcg,$E83),"K", IF(COUNTIF(npass_egcg,$E83),"NP", IF(COUNTIF(map_egcg,$E83),"M", IF(COUNTIF(var_ecg,$E83),"V","")))))</f>
        <v/>
      </c>
      <c r="AI83" s="12"/>
      <c r="AJ83" s="15"/>
      <c r="AK83" s="12" t="str">
        <f aca="false">IF(COUNTIF(npass_erc,$E83),"NP", IF(COUNTIF(nap_erc,$E83),"NA", IF(COUNTIF(var_erc,$E83),"V","")))</f>
        <v/>
      </c>
      <c r="AL83" s="14"/>
      <c r="AM83" s="14" t="str">
        <f aca="false">IF(COUNTIF(nap_rel_erc,$E83),"NA", IF(COUNTIF(var_rel_erc,$E83),"V",""))</f>
        <v/>
      </c>
      <c r="AN83" s="13" t="str">
        <f aca="false">IF(AND(AK83&lt;&gt;"",AL83="x"),"lit-kegg", IF(AND(AM83&lt;&gt;"",AL83="x"),"rel-kegg", IF(AK83&lt;&gt;"","lit", IF(AM83&lt;&gt;"","rel", IF(AL83="x","kegg","--")))))</f>
        <v>--</v>
      </c>
      <c r="AO83" s="15"/>
      <c r="AP83" s="12" t="str">
        <f aca="false">IF(COUNTIF(npass_erd,$E83),"NP", IF(COUNTIF(nap_erd,$E83),"NA", IF(COUNTIF(var_erd,$E83),"V","")))</f>
        <v>V</v>
      </c>
      <c r="AQ83" s="14" t="str">
        <f aca="false">IF(COUNTIF(out_erd,E83),"X","")</f>
        <v>X</v>
      </c>
      <c r="AR83" s="14" t="str">
        <f aca="false">IF(COUNTIF(map_rel_erd,$E83),"M", IF(COUNTIF(nap_rel_erd,$E83),"NA", IF(COUNTIF(var_rel_erd,$E83),"V","")))</f>
        <v>M</v>
      </c>
      <c r="AS83" s="13" t="str">
        <f aca="false">IF(AND(AP83&lt;&gt;"",AQ83="x"),"lit-kegg", IF(AND(AR83&lt;&gt;"",AQ83="x"),"rel-kegg", IF(AP83&lt;&gt;"","lit", IF(AR83&lt;&gt;"","rel", IF(AQ83="x","kegg","--")))))</f>
        <v>lit-kegg</v>
      </c>
      <c r="AT83" s="15"/>
      <c r="AU83" s="12" t="str">
        <f aca="false">IF(COUNTIF(knap_gc,$E83),"K", IF(COUNTIF(npass_gc,$E83),"NP", IF(COUNTIF(imppat_gc,$E83),"I", IF(COUNTIF(duke_gc,$E83),"D", IF(COUNTIF(nap_gc,$E83),"NA", IF(COUNTIF(var_gc,$E83),"V",""))))) )</f>
        <v/>
      </c>
      <c r="AV83" s="14" t="str">
        <f aca="false">IF(COUNTIF(out_gc,E83),"X","")</f>
        <v/>
      </c>
      <c r="AW83" s="14" t="str">
        <f aca="false">IF(COUNTIF(knap_rel_gc,$E83),"K", IF(COUNTIF(nap_rel_gc,$E83),"NA", IF(COUNTIF(var_rel_gc,$E83),"V","")))</f>
        <v/>
      </c>
      <c r="AX83" s="13" t="str">
        <f aca="false">IF(AND(AU83&lt;&gt;"",AV83="x"),"lit-kegg", IF(AND(AW83&lt;&gt;"",AV83="x"),"rel-kegg", IF(AU83&lt;&gt;"","lit", IF(AW83&lt;&gt;"","rel", IF(AV83="x","kegg","--")))))</f>
        <v>--</v>
      </c>
      <c r="AY83" s="15"/>
      <c r="AZ83" s="12" t="str">
        <f aca="false">IF(COUNTIF(knap_gen,$E83),"K", IF(COUNTIF(npass_gen,$E83),"NP", IF(COUNTIF(imppat_gen,$E83),"I", IF(COUNTIF(duke_gen,$E83),"D", IF(COUNTIF(nap_gen,$E83),"NA", IF(COUNTIF(var_gen,$E83),"V",""))))))</f>
        <v>I</v>
      </c>
      <c r="BA83" s="14" t="str">
        <f aca="false">IF(COUNTIF(out_gen,E83),"X","")</f>
        <v/>
      </c>
      <c r="BB83" s="14" t="str">
        <f aca="false">IF(COUNTIF(knap_rel_gen,$E83),"K", IF(COUNTIF(imppat_rel_gen,$E83),"I", IF(COUNTIF(duke_rel_gen,$E83),"D", IF(COUNTIF(nap_rel_gen,$E83),"NA", IF(COUNTIF(var_rel_gen,$E83),"V","")))))</f>
        <v/>
      </c>
      <c r="BC83" s="13" t="str">
        <f aca="false">IF(AND(AZ83&lt;&gt;"",BA83="x"),"lit-kegg", IF(AND(BB83&lt;&gt;"",BA83="x"),"rel-kegg", IF(AZ83&lt;&gt;"","lit", IF(BB83&lt;&gt;"","rel", IF(BA83="x","kegg","--")))))</f>
        <v>lit</v>
      </c>
      <c r="BD83" s="15"/>
      <c r="BE83" s="12" t="str">
        <f aca="false">IF(COUNTIF(knap_hcc,$E83),"K", IF(COUNTIF(npass_hcc,$E83),"NP", IF(COUNTIF(duke_hcc,$E83),"D", IF(COUNTIF(var_hcc,$E83),"V", ""))))</f>
        <v/>
      </c>
      <c r="BF83" s="14" t="str">
        <f aca="false">IF(COUNTIF(hcc_out,E83),"X","")</f>
        <v>X</v>
      </c>
      <c r="BG83" s="14" t="str">
        <f aca="false">IF(COUNTIF(var_rel_hcc,$E83),"V","")</f>
        <v/>
      </c>
      <c r="BH83" s="13" t="str">
        <f aca="false">IF(AND(BE83&lt;&gt;"",BF83="x"),"lit-kegg", IF(AND(BG83&lt;&gt;"",BF83="x"),"rel-kegg", IF(BE83&lt;&gt;"","lit", IF(BG83&lt;&gt;"","rel", IF(BF83="x","kegg","--")))))</f>
        <v>kegg</v>
      </c>
      <c r="BI83" s="15"/>
      <c r="BJ83" s="12" t="str">
        <f aca="false">IF(COUNTIF(usda_kmp,$E83),"U", IF(COUNTIF(knap_kmp,$E83),"K", IF(COUNTIF(npass_kmp,$E83),"NP", IF(COUNTIF(map_kmp,$E83),"M", IF(COUNTIF(imppat_kmp,$E83),"I", IF(COUNTIF(duke_kmp,$E83),"D", IF(COUNTIF(nap_kmp,$E83),"NA", IF(COUNTIF(var_kmp,$E83),"V",""))))))))</f>
        <v>U</v>
      </c>
      <c r="BK83" s="14" t="str">
        <f aca="false">IF(COUNTIF(out_kmp,E83),"X","")</f>
        <v>X</v>
      </c>
      <c r="BL83" s="12" t="str">
        <f aca="false">IF(COUNTIF(knap_rel_kmp,$E83),"K", IF(COUNTIF(npass_rel_kmp,$E83),"NP", IF(COUNTIF(imppat_rel_kmp,$E83),"I", IF(COUNTIF(duke_kmp,$E83),"D", IF(COUNTIF(nap_rel_kmp,$E83),"NA", IF(COUNTIF(var_rel_kmp,$E83),"V",""))))))</f>
        <v>K</v>
      </c>
      <c r="BM83" s="13" t="str">
        <f aca="false">IF(AND(BJ83&lt;&gt;"",BK83="x"),"lit-kegg", IF(AND(BL83&lt;&gt;"",BK83="x"),"rel-kegg", IF(BJ83&lt;&gt;"","lit", IF(BL83&lt;&gt;"","rel", IF(BK83="x","kegg","--")))))</f>
        <v>lit-kegg</v>
      </c>
      <c r="BN83" s="15"/>
      <c r="BO83" s="12" t="str">
        <f aca="false">IF(COUNTIF(usda_lu2,$E83),"U", IF(COUNTIF(knap_lu2,$E83),"K", IF(COUNTIF(npass_lu2,$E83),"NP", IF(COUNTIF(map_lu2,$E83),"M", IF(COUNTIF(imppat_lu2,$E83),"I", IF(COUNTIF(duke_lu2,$E83),"D", IF(COUNTIF(nap_lu2,$E83),"NA", IF(COUNTIF(var_lu2,$E83),"V",""))))))))</f>
        <v/>
      </c>
      <c r="BP83" s="14" t="str">
        <f aca="false">IF(COUNTIF(out_lu2,E83),"X","")</f>
        <v/>
      </c>
      <c r="BQ83" s="12" t="str">
        <f aca="false">IF(COUNTIF(knap_rel_lu2,$E83),"K", IF(COUNTIF(npass_rel_lu2,$E83),"NP", IF(COUNTIF(imppat_lu2,$E83),"I", IF(COUNTIF(impaat_rel_lu2,$E83),"I", IF(COUNTIF(duke_rel_lu2,$E83),"D", IF(COUNTIF(nap_rel_lu2,$E83),"NA", IF(COUNTIF(var_rel_lu2,$E83),"V",""))))) ))</f>
        <v/>
      </c>
      <c r="BR83" s="13" t="str">
        <f aca="false">IF(AND(BO83&lt;&gt;"",BP83="x"),"lit-kegg", IF(AND(BQ83&lt;&gt;"",BP83="x"),"rel-kegg", IF(BO83&lt;&gt;"","lit", IF(BQ83&lt;&gt;"","rel", IF(BP83="x","kegg","--")))))</f>
        <v>--</v>
      </c>
      <c r="BS83" s="15"/>
      <c r="BT83" s="12" t="str">
        <f aca="false">IF(COUNTIF(usda_myc,$E83),"U", IF(COUNTIF(knap_myc,$E83),"K", IF(COUNTIF(npass_myc,$E83),"NP", IF(COUNTIF(map_myc,$E83),"M", IF(COUNTIF(imppat_myc,$E83),"I", IF(COUNTIF(nap_myc,$E83),"NA", IF(COUNTIF(duke_myc,$E83),"D", IF(COUNTIF(var_myc,$E83),"V",""))))))))</f>
        <v>U</v>
      </c>
      <c r="BU83" s="14" t="str">
        <f aca="false">IF(COUNTIF(out_myc,E83),"X","")</f>
        <v/>
      </c>
      <c r="BV83" s="12" t="str">
        <f aca="false">IF(COUNTIF(npass_rel_myc,$E83),"NP", IF(COUNTIF(imppat_rel_myc,$E83),"I", IF(COUNTIF(nap_rel_myc,$E83),"NA", IF(COUNTIF(var_rel_myc,$E83),"V",""))))</f>
        <v/>
      </c>
      <c r="BW83" s="13" t="str">
        <f aca="false">IF(AND(BT83&lt;&gt;"",BU83="x"),"lit-kegg", IF(AND(BV83&lt;&gt;"",BU83="x"),"rel-kegg", IF(BT83&lt;&gt;"","lit", IF(BV83&lt;&gt;"","rel", IF(BU83="x","kegg","--")))))</f>
        <v>lit</v>
      </c>
      <c r="BX83" s="15"/>
      <c r="BY83" s="12" t="str">
        <f aca="false">IF(COUNTIF(usda_nar,$E83),"U", IF(COUNTIF(knap_nar,$E83),"K", IF(COUNTIF(npass_nar,$E83),"NP", IF(COUNTIF(imppat_nar,$E83),"I", IF(COUNTIF(duke_nar,$E83),"D", IF(COUNTIF(nap_nar,$E83),"NA", IF(COUNTIF(var_nar,$E83),"V", "")))))))</f>
        <v>K</v>
      </c>
      <c r="BZ83" s="14" t="str">
        <f aca="false">IF(COUNTIF(out_nar,E83),"X","")</f>
        <v>X</v>
      </c>
      <c r="CA83" s="16" t="str">
        <f aca="false">IF(COUNTIF(knap_rel_nar,$E83),"K", IF(COUNTIF(npass_rel_nar,$E83),"NP", IF(COUNTIF(imppat_rel_nar,$E83),"I", IF(COUNTIF(duke_rel_nar,$E83),"D", IF(COUNTIF(nap_rel_nar,$E83),"NA", IF(COUNTIF(var_rel_nar,$E83),"V",""))))))</f>
        <v/>
      </c>
      <c r="CB83" s="13" t="str">
        <f aca="false">IF(AND(BY83&lt;&gt;"",BZ83="x"),"lit-kegg", IF(AND(CA83&lt;&gt;"",BZ83="x"),"rel-kegg", IF(BY83&lt;&gt;"","lit", IF(CA83&lt;&gt;"","rel", IF(BZ83="x","kegg","--")))))</f>
        <v>lit-kegg</v>
      </c>
      <c r="CC83" s="15"/>
      <c r="CD83" s="17" t="str">
        <f aca="false">IF(COUNTIF(usda_que,$E83),"U", IF(COUNTIF(knap_que,$E83),"K", IF(COUNTIF(npass_que,$E83),"NP", IF(COUNTIF(map_que,$E83),"M", IF(COUNTIF(imppat_que,$E83),"I", IF(COUNTIF(duke_que,$E83),"D", IF(COUNTIF(nap_que,$E83),"NA", IF(COUNTIF(var_que,$E83),"V",""))))) )))</f>
        <v>U</v>
      </c>
      <c r="CE83" s="14" t="str">
        <f aca="false">IF(COUNTIF(out_que,E83),"X","")</f>
        <v>X</v>
      </c>
      <c r="CF83" s="12" t="str">
        <f aca="false">IF(COUNTIF(knap_rel_que,$E83),"K", IF(COUNTIF(npass_rel_que,$E83),"NP", IF(COUNTIF(imppat_rel_que,$E83),"I", IF(COUNTIF(duke_rel_que,$E83),"D", IF(COUNTIF(nap_rel_que,$E83),"NP", IF(COUNTIF(var_rel_que,$E83),"V",""))))) )</f>
        <v>K</v>
      </c>
      <c r="CG83" s="13" t="str">
        <f aca="false">IF(AND(CD83&lt;&gt;"",CE83="x"),"lit-kegg", IF(AND(CF83&lt;&gt;"",CE83="x"),"rel-kegg", IF(CD83&lt;&gt;"","lit", IF(CF83&lt;&gt;"","rel", IF(CE83="x","kegg","--")))))</f>
        <v>lit-kegg</v>
      </c>
      <c r="CH83" s="15"/>
      <c r="CI83" s="18"/>
      <c r="CJ83" s="10"/>
      <c r="CK83" s="10"/>
      <c r="CL83" s="10"/>
      <c r="CM83" s="10"/>
      <c r="CN83" s="10"/>
      <c r="CO83" s="10"/>
    </row>
    <row r="84" customFormat="false" ht="15.75" hidden="false" customHeight="true" outlineLevel="0" collapsed="false">
      <c r="A84" s="9" t="n">
        <v>43</v>
      </c>
      <c r="B84" s="10" t="s">
        <v>83</v>
      </c>
      <c r="C84" s="10" t="s">
        <v>182</v>
      </c>
      <c r="D84" s="10" t="s">
        <v>283</v>
      </c>
      <c r="E84" s="11" t="s">
        <v>284</v>
      </c>
      <c r="F84" s="12" t="str">
        <f aca="false">IF(COUNTIF(usda_agi,$E84),"U", IF(COUNTIF(knap_agi,$E84),"K", IF(COUNTIF(npass_agi,$E84),"NP", IF(COUNTIF(map_agi,$E84),"M", IF(COUNTIF(imppat_agi,$E84),"I", IF(COUNTIF(duke_agi,$E84),"D", IF(COUNTIF(nap_agi,$E84),"NA", IF(COUNTIF(var_agi,$E84),"V", ""))))))) )</f>
        <v/>
      </c>
      <c r="G84" s="12" t="str">
        <f aca="false">IF(COUNTIF(out_agi,E84),"X","")</f>
        <v/>
      </c>
      <c r="H84" s="12" t="str">
        <f aca="false">IF(COUNTIF(knap_rel_agi,$E84),"K", IF(COUNTIF(duke_rel_agi,$E84),"D", IF(COUNTIF(nap_rel_agi,$E84),"NA", IF(COUNTIF(var_rel_agi,$E84),"V",""))))</f>
        <v/>
      </c>
      <c r="I84" s="13" t="str">
        <f aca="false">IF(AND(F84&lt;&gt;"",G84="x"),"lit-kegg", IF(AND(H84&lt;&gt;"",G84="x"),"rel-kegg", IF(F84&lt;&gt;"","lit", IF(H84&lt;&gt;"","rel", IF(G84="x","kegg","--")))))</f>
        <v>--</v>
      </c>
      <c r="J84" s="12" t="str">
        <f aca="false">IF(COUNTIF(npass_bun,$E84),"NP", IF(COUNTIF(nap_bun,$E84),"NA", IF(COUNTIF(var_bun,$E84),"V","")))</f>
        <v/>
      </c>
      <c r="K84" s="14" t="str">
        <f aca="false">IF(COUNTIF(out_bun,E84),"X","")</f>
        <v>X</v>
      </c>
      <c r="L84" s="12" t="str">
        <f aca="false">IF(COUNTIF(nap_rel_bun,$E84),"NA", IF(COUNTIF(var_rel_bun,$E84),"V",""))</f>
        <v/>
      </c>
      <c r="M84" s="13" t="str">
        <f aca="false">IF(AND(J84&lt;&gt;"",K84="x"),"lit-kegg", IF(AND(L84&lt;&gt;"",K84="x"),"rel-kegg", IF(J84&lt;&gt;"","lit", IF(L84&lt;&gt;"","rel", IF(K84="x","kegg","--")))))</f>
        <v>kegg</v>
      </c>
      <c r="N84" s="12" t="str">
        <f aca="false">IF(COUNTIF(usda_kxn,$E84),"U", IF(COUNTIF(knap_kxn,$E84),"K", IF(COUNTIF(npass_kxn,$E84),"NP", IF(COUNTIF(map_kxn,$E84),"M", IF(COUNTIF(duke_kxn,$E84),"D", IF(COUNTIF(nap_kxn,$E84),"NA", IF(COUNTIF(var_kxn,$E84),"V","")))))))</f>
        <v>NP</v>
      </c>
      <c r="O84" s="14" t="str">
        <f aca="false">IF(COUNTIF(out_kxn,E84),"X","")</f>
        <v>X</v>
      </c>
      <c r="P84" s="12" t="str">
        <f aca="false">IF(COUNTIF(knap_rel_kxn,$E84),"K", IF(COUNTIF(npass_rel_kxn,$E84),"NP", IF(COUNTIF(duke_rel_kxn,$E84),"D", IF(COUNTIF(nap_rel_kxn,$E84),"NA", IF(COUNTIF(var_rel_kxn,$E84),"V","")))))</f>
        <v/>
      </c>
      <c r="Q84" s="13" t="str">
        <f aca="false">IF(AND(N84&lt;&gt;"",O84="x"),"lit-kegg", IF(AND(P84&lt;&gt;"",O84="x"),"rel-kegg", IF(N84&lt;&gt;"","lit", IF(P84&lt;&gt;"","rel", IF(O84="x","kegg","--")))))</f>
        <v>lit-kegg</v>
      </c>
      <c r="R84" s="12" t="str">
        <f aca="false">IF(COUNTIF(usda_hwb,$E84),"U", IF(COUNTIF(knap_hwb,$E84),"K", IF(COUNTIF(npass_hwb,$E84),"NP", IF(COUNTIF(map_hwb,$E84),"M", IF(COUNTIF(imppat_hwb,$E84),"I", IF(COUNTIF(duke_hwb,$E84),"D", IF(COUNTIF(nap_hwb,$E84),"NA", IF(COUNTIF(var_hwb,$E84),"V",""))))) )))</f>
        <v/>
      </c>
      <c r="S84" s="14" t="str">
        <f aca="false">IF(COUNTIF(out_hwb,E84),"X","")</f>
        <v>X</v>
      </c>
      <c r="T84" s="14" t="str">
        <f aca="false">IF(COUNTIF(knap_rel_hwb,$E84),"K", IF(COUNTIF(npass_rel_hwb,$E84),"NP", IF(COUNTIF(map_rel_hwb,$E84),"M", IF(COUNTIF(imppat_rel_hwb,$E84),"I", IF(COUNTIF(duke_rel_hwb,$E84),"D", IF(COUNTIF(nap_rel_hwb,$E84),"NA", IF(COUNTIF(var_rel_hwb,$E84),"V",""))))) ))</f>
        <v/>
      </c>
      <c r="U84" s="13" t="str">
        <f aca="false">IF(AND(R84&lt;&gt;"",S84="x"),"lit-kegg", IF(AND(T84&lt;&gt;"",S84="x"),"rel-kegg", IF(R84&lt;&gt;"","lit", IF(T84&lt;&gt;"","rel", IF(S84="x","kegg","--")))))</f>
        <v>kegg</v>
      </c>
      <c r="V84" s="12" t="str">
        <f aca="false">IF(COUNTIF(usda_ec,$E84),"U", IF(COUNTIF(knap_ec,$E84),"K", IF(COUNTIF(npass_ec,$E84),"NP", IF(COUNTIF(map_ec,$E84),"M", IF(COUNTIF(imppat_ec,$E84),"I", IF(COUNTIF(duke_ec,$E84),"D", IF(COUNTIF(nap_ec,$E84),"NA", IF(COUNTIF(var_ec,$E84),"V",""))))))))</f>
        <v>NP</v>
      </c>
      <c r="W84" s="14" t="str">
        <f aca="false">IF(COUNTIF(out_ec,E84),"X","")</f>
        <v>X</v>
      </c>
      <c r="X84" s="14" t="str">
        <f aca="false">IF(COUNTIF(usda_rel_ec,$E84),"U", IF(COUNTIF(knap_rel_ec,$E84),"K", IF(COUNTIF(npass_rel_ec,$E84),"NP", IF(COUNTIF(map_rel_ec,$E84),"M", IF(COUNTIF(imppat_rel_ec,$E84),"I", IF(COUNTIF(nap_rel_ec,$E84),"NA", IF(COUNTIF(var_rel_ec,$E84),"V","")))))))</f>
        <v>NP</v>
      </c>
      <c r="Y84" s="13" t="str">
        <f aca="false">IF(AND(V84&lt;&gt;"",W84="x"),"lit-kegg", IF(AND(X84&lt;&gt;"",W84="x"),"rel-kegg", IF(V84&lt;&gt;"","lit", IF(X84&lt;&gt;"","rel", IF(W84="x","kegg","--")))))</f>
        <v>lit-kegg</v>
      </c>
      <c r="Z84" s="12" t="str">
        <f aca="false">IF(COUNTIF(usda_ecg,$E84),"U", IF(COUNTIF(npass_ecg,$E84),"NP", IF(COUNTIF(map_ecg,$E84),"M", IF(COUNTIF(imppat_ecg,$E84),"I", IF(COUNTIF(duke_ecg,$E84),"D", IF(COUNTIF(var_ecg,$E84),"V",""))))))</f>
        <v/>
      </c>
      <c r="AA84" s="12"/>
      <c r="AB84" s="15"/>
      <c r="AC84" s="12" t="str">
        <f aca="false">IF(COUNTIF(usda_egt,$E84),"U", IF(COUNTIF(map_egt,$E84),"M", IF(COUNTIF(duke_egt,$E84),"D", IF(COUNTIF(nap_egt,$E84),"NA", IF(COUNTIF(var_egt,$E84),"V","")))))</f>
        <v/>
      </c>
      <c r="AD84" s="14" t="str">
        <f aca="false">IF(COUNTIF(out_egt,E84),"X","")</f>
        <v/>
      </c>
      <c r="AE84" s="14" t="str">
        <f aca="false">IF(COUNTIF(usda_rel_egt,$E84),"U", IF(COUNTIF(knap_rel_egt,$E84),"K", IF(COUNTIF(npass_rel_egt,$E84),"NP", IF(COUNTIF(map_rel_egt,$E84),"M", IF(COUNTIF(var_rel_egt,$E84),"V","")))) )</f>
        <v/>
      </c>
      <c r="AF84" s="13" t="str">
        <f aca="false">IF(AND(AC84&lt;&gt;"",AD84="x"),"lit-kegg", IF(AND(AE84&lt;&gt;"",AD84="x"),"rel-kegg", IF(AC84&lt;&gt;"","lit", IF(AE84&lt;&gt;"","rel", IF(AD84="x","kegg","--")))))</f>
        <v>--</v>
      </c>
      <c r="AG84" s="15"/>
      <c r="AH84" s="12" t="str">
        <f aca="false">IF(COUNTIF(usda_egcg,$E84),"U", IF(COUNTIF(knap_egcg,$E84),"K", IF(COUNTIF(npass_egcg,$E84),"NP", IF(COUNTIF(map_egcg,$E84),"M", IF(COUNTIF(var_ecg,$E84),"V","")))))</f>
        <v/>
      </c>
      <c r="AI84" s="12"/>
      <c r="AJ84" s="15"/>
      <c r="AK84" s="12" t="str">
        <f aca="false">IF(COUNTIF(npass_erc,$E84),"NP", IF(COUNTIF(nap_erc,$E84),"NA", IF(COUNTIF(var_erc,$E84),"V","")))</f>
        <v/>
      </c>
      <c r="AL84" s="14"/>
      <c r="AM84" s="14" t="str">
        <f aca="false">IF(COUNTIF(nap_rel_erc,$E84),"NA", IF(COUNTIF(var_rel_erc,$E84),"V",""))</f>
        <v/>
      </c>
      <c r="AN84" s="13" t="str">
        <f aca="false">IF(AND(AK84&lt;&gt;"",AL84="x"),"lit-kegg", IF(AND(AM84&lt;&gt;"",AL84="x"),"rel-kegg", IF(AK84&lt;&gt;"","lit", IF(AM84&lt;&gt;"","rel", IF(AL84="x","kegg","--")))))</f>
        <v>--</v>
      </c>
      <c r="AO84" s="15"/>
      <c r="AP84" s="12" t="str">
        <f aca="false">IF(COUNTIF(npass_erd,$E84),"NP", IF(COUNTIF(nap_erd,$E84),"NA", IF(COUNTIF(var_erd,$E84),"V","")))</f>
        <v/>
      </c>
      <c r="AQ84" s="14" t="str">
        <f aca="false">IF(COUNTIF(out_erd,E84),"X","")</f>
        <v>X</v>
      </c>
      <c r="AR84" s="14" t="str">
        <f aca="false">IF(COUNTIF(map_rel_erd,$E84),"M", IF(COUNTIF(nap_rel_erd,$E84),"NA", IF(COUNTIF(var_rel_erd,$E84),"V","")))</f>
        <v/>
      </c>
      <c r="AS84" s="13" t="str">
        <f aca="false">IF(AND(AP84&lt;&gt;"",AQ84="x"),"lit-kegg", IF(AND(AR84&lt;&gt;"",AQ84="x"),"rel-kegg", IF(AP84&lt;&gt;"","lit", IF(AR84&lt;&gt;"","rel", IF(AQ84="x","kegg","--")))))</f>
        <v>kegg</v>
      </c>
      <c r="AT84" s="15"/>
      <c r="AU84" s="12" t="str">
        <f aca="false">IF(COUNTIF(knap_gc,$E84),"K", IF(COUNTIF(npass_gc,$E84),"NP", IF(COUNTIF(imppat_gc,$E84),"I", IF(COUNTIF(duke_gc,$E84),"D", IF(COUNTIF(nap_gc,$E84),"NA", IF(COUNTIF(var_gc,$E84),"V",""))))) )</f>
        <v/>
      </c>
      <c r="AV84" s="14" t="str">
        <f aca="false">IF(COUNTIF(out_gc,E84),"X","")</f>
        <v/>
      </c>
      <c r="AW84" s="14" t="str">
        <f aca="false">IF(COUNTIF(knap_rel_gc,$E84),"K", IF(COUNTIF(nap_rel_gc,$E84),"NA", IF(COUNTIF(var_rel_gc,$E84),"V","")))</f>
        <v/>
      </c>
      <c r="AX84" s="13" t="str">
        <f aca="false">IF(AND(AU84&lt;&gt;"",AV84="x"),"lit-kegg", IF(AND(AW84&lt;&gt;"",AV84="x"),"rel-kegg", IF(AU84&lt;&gt;"","lit", IF(AW84&lt;&gt;"","rel", IF(AV84="x","kegg","--")))))</f>
        <v>--</v>
      </c>
      <c r="AY84" s="15"/>
      <c r="AZ84" s="12" t="str">
        <f aca="false">IF(COUNTIF(knap_gen,$E84),"K", IF(COUNTIF(npass_gen,$E84),"NP", IF(COUNTIF(imppat_gen,$E84),"I", IF(COUNTIF(duke_gen,$E84),"D", IF(COUNTIF(nap_gen,$E84),"NA", IF(COUNTIF(var_gen,$E84),"V",""))))))</f>
        <v/>
      </c>
      <c r="BA84" s="14" t="str">
        <f aca="false">IF(COUNTIF(out_gen,E84),"X","")</f>
        <v/>
      </c>
      <c r="BB84" s="14" t="str">
        <f aca="false">IF(COUNTIF(knap_rel_gen,$E84),"K", IF(COUNTIF(imppat_rel_gen,$E84),"I", IF(COUNTIF(duke_rel_gen,$E84),"D", IF(COUNTIF(nap_rel_gen,$E84),"NA", IF(COUNTIF(var_rel_gen,$E84),"V","")))))</f>
        <v/>
      </c>
      <c r="BC84" s="13" t="str">
        <f aca="false">IF(AND(AZ84&lt;&gt;"",BA84="x"),"lit-kegg", IF(AND(BB84&lt;&gt;"",BA84="x"),"rel-kegg", IF(AZ84&lt;&gt;"","lit", IF(BB84&lt;&gt;"","rel", IF(BA84="x","kegg","--")))))</f>
        <v>--</v>
      </c>
      <c r="BD84" s="15"/>
      <c r="BE84" s="12" t="str">
        <f aca="false">IF(COUNTIF(knap_hcc,$E84),"K", IF(COUNTIF(npass_hcc,$E84),"NP", IF(COUNTIF(duke_hcc,$E84),"D", IF(COUNTIF(var_hcc,$E84),"V", ""))))</f>
        <v/>
      </c>
      <c r="BF84" s="14" t="str">
        <f aca="false">IF(COUNTIF(hcc_out,E84),"X","")</f>
        <v>X</v>
      </c>
      <c r="BG84" s="14" t="str">
        <f aca="false">IF(COUNTIF(var_rel_hcc,$E84),"V","")</f>
        <v/>
      </c>
      <c r="BH84" s="13" t="str">
        <f aca="false">IF(AND(BE84&lt;&gt;"",BF84="x"),"lit-kegg", IF(AND(BG84&lt;&gt;"",BF84="x"),"rel-kegg", IF(BE84&lt;&gt;"","lit", IF(BG84&lt;&gt;"","rel", IF(BF84="x","kegg","--")))))</f>
        <v>kegg</v>
      </c>
      <c r="BI84" s="15"/>
      <c r="BJ84" s="12" t="str">
        <f aca="false">IF(COUNTIF(usda_kmp,$E84),"U", IF(COUNTIF(knap_kmp,$E84),"K", IF(COUNTIF(npass_kmp,$E84),"NP", IF(COUNTIF(map_kmp,$E84),"M", IF(COUNTIF(imppat_kmp,$E84),"I", IF(COUNTIF(duke_kmp,$E84),"D", IF(COUNTIF(nap_kmp,$E84),"NA", IF(COUNTIF(var_kmp,$E84),"V",""))))))))</f>
        <v/>
      </c>
      <c r="BK84" s="14" t="str">
        <f aca="false">IF(COUNTIF(out_kmp,E84),"X","")</f>
        <v>X</v>
      </c>
      <c r="BL84" s="12" t="str">
        <f aca="false">IF(COUNTIF(knap_rel_kmp,$E84),"K", IF(COUNTIF(npass_rel_kmp,$E84),"NP", IF(COUNTIF(imppat_rel_kmp,$E84),"I", IF(COUNTIF(duke_kmp,$E84),"D", IF(COUNTIF(nap_rel_kmp,$E84),"NA", IF(COUNTIF(var_rel_kmp,$E84),"V",""))))))</f>
        <v>V</v>
      </c>
      <c r="BM84" s="13" t="str">
        <f aca="false">IF(AND(BJ84&lt;&gt;"",BK84="x"),"lit-kegg", IF(AND(BL84&lt;&gt;"",BK84="x"),"rel-kegg", IF(BJ84&lt;&gt;"","lit", IF(BL84&lt;&gt;"","rel", IF(BK84="x","kegg","--")))))</f>
        <v>rel-kegg</v>
      </c>
      <c r="BN84" s="15"/>
      <c r="BO84" s="12" t="str">
        <f aca="false">IF(COUNTIF(usda_lu2,$E84),"U", IF(COUNTIF(knap_lu2,$E84),"K", IF(COUNTIF(npass_lu2,$E84),"NP", IF(COUNTIF(map_lu2,$E84),"M", IF(COUNTIF(imppat_lu2,$E84),"I", IF(COUNTIF(duke_lu2,$E84),"D", IF(COUNTIF(nap_lu2,$E84),"NA", IF(COUNTIF(var_lu2,$E84),"V",""))))))))</f>
        <v/>
      </c>
      <c r="BP84" s="14" t="str">
        <f aca="false">IF(COUNTIF(out_lu2,E84),"X","")</f>
        <v/>
      </c>
      <c r="BQ84" s="12" t="str">
        <f aca="false">IF(COUNTIF(knap_rel_lu2,$E84),"K", IF(COUNTIF(npass_rel_lu2,$E84),"NP", IF(COUNTIF(imppat_lu2,$E84),"I", IF(COUNTIF(impaat_rel_lu2,$E84),"I", IF(COUNTIF(duke_rel_lu2,$E84),"D", IF(COUNTIF(nap_rel_lu2,$E84),"NA", IF(COUNTIF(var_rel_lu2,$E84),"V",""))))) ))</f>
        <v/>
      </c>
      <c r="BR84" s="13" t="str">
        <f aca="false">IF(AND(BO84&lt;&gt;"",BP84="x"),"lit-kegg", IF(AND(BQ84&lt;&gt;"",BP84="x"),"rel-kegg", IF(BO84&lt;&gt;"","lit", IF(BQ84&lt;&gt;"","rel", IF(BP84="x","kegg","--")))))</f>
        <v>--</v>
      </c>
      <c r="BS84" s="15"/>
      <c r="BT84" s="12" t="str">
        <f aca="false">IF(COUNTIF(usda_myc,$E84),"U", IF(COUNTIF(knap_myc,$E84),"K", IF(COUNTIF(npass_myc,$E84),"NP", IF(COUNTIF(map_myc,$E84),"M", IF(COUNTIF(imppat_myc,$E84),"I", IF(COUNTIF(nap_myc,$E84),"NA", IF(COUNTIF(duke_myc,$E84),"D", IF(COUNTIF(var_myc,$E84),"V",""))))))))</f>
        <v/>
      </c>
      <c r="BU84" s="14" t="str">
        <f aca="false">IF(COUNTIF(out_myc,E84),"X","")</f>
        <v/>
      </c>
      <c r="BV84" s="12" t="str">
        <f aca="false">IF(COUNTIF(npass_rel_myc,$E84),"NP", IF(COUNTIF(imppat_rel_myc,$E84),"I", IF(COUNTIF(nap_rel_myc,$E84),"NA", IF(COUNTIF(var_rel_myc,$E84),"V",""))))</f>
        <v/>
      </c>
      <c r="BW84" s="13" t="str">
        <f aca="false">IF(AND(BT84&lt;&gt;"",BU84="x"),"lit-kegg", IF(AND(BV84&lt;&gt;"",BU84="x"),"rel-kegg", IF(BT84&lt;&gt;"","lit", IF(BV84&lt;&gt;"","rel", IF(BU84="x","kegg","--")))))</f>
        <v>--</v>
      </c>
      <c r="BX84" s="15"/>
      <c r="BY84" s="12" t="str">
        <f aca="false">IF(COUNTIF(usda_nar,$E84),"U", IF(COUNTIF(knap_nar,$E84),"K", IF(COUNTIF(npass_nar,$E84),"NP", IF(COUNTIF(imppat_nar,$E84),"I", IF(COUNTIF(duke_nar,$E84),"D", IF(COUNTIF(nap_nar,$E84),"NA", IF(COUNTIF(var_nar,$E84),"V", "")))))))</f>
        <v>K</v>
      </c>
      <c r="BZ84" s="14" t="str">
        <f aca="false">IF(COUNTIF(out_nar,E84),"X","")</f>
        <v>X</v>
      </c>
      <c r="CA84" s="16" t="str">
        <f aca="false">IF(COUNTIF(knap_rel_nar,$E84),"K", IF(COUNTIF(npass_rel_nar,$E84),"NP", IF(COUNTIF(imppat_rel_nar,$E84),"I", IF(COUNTIF(duke_rel_nar,$E84),"D", IF(COUNTIF(nap_rel_nar,$E84),"NA", IF(COUNTIF(var_rel_nar,$E84),"V",""))))))</f>
        <v/>
      </c>
      <c r="CB84" s="13" t="str">
        <f aca="false">IF(AND(BY84&lt;&gt;"",BZ84="x"),"lit-kegg", IF(AND(CA84&lt;&gt;"",BZ84="x"),"rel-kegg", IF(BY84&lt;&gt;"","lit", IF(CA84&lt;&gt;"","rel", IF(BZ84="x","kegg","--")))))</f>
        <v>lit-kegg</v>
      </c>
      <c r="CC84" s="15"/>
      <c r="CD84" s="17" t="str">
        <f aca="false">IF(COUNTIF(usda_que,$E84),"U", IF(COUNTIF(knap_que,$E84),"K", IF(COUNTIF(npass_que,$E84),"NP", IF(COUNTIF(map_que,$E84),"M", IF(COUNTIF(imppat_que,$E84),"I", IF(COUNTIF(duke_que,$E84),"D", IF(COUNTIF(nap_que,$E84),"NA", IF(COUNTIF(var_que,$E84),"V",""))))) )))</f>
        <v>NP</v>
      </c>
      <c r="CE84" s="14" t="str">
        <f aca="false">IF(COUNTIF(out_que,E84),"X","")</f>
        <v>X</v>
      </c>
      <c r="CF84" s="12" t="str">
        <f aca="false">IF(COUNTIF(knap_rel_que,$E84),"K", IF(COUNTIF(npass_rel_que,$E84),"NP", IF(COUNTIF(imppat_rel_que,$E84),"I", IF(COUNTIF(duke_rel_que,$E84),"D", IF(COUNTIF(nap_rel_que,$E84),"NP", IF(COUNTIF(var_rel_que,$E84),"V",""))))) )</f>
        <v>K</v>
      </c>
      <c r="CG84" s="13" t="str">
        <f aca="false">IF(AND(CD84&lt;&gt;"",CE84="x"),"lit-kegg", IF(AND(CF84&lt;&gt;"",CE84="x"),"rel-kegg", IF(CD84&lt;&gt;"","lit", IF(CF84&lt;&gt;"","rel", IF(CE84="x","kegg","--")))))</f>
        <v>lit-kegg</v>
      </c>
      <c r="CH84" s="15"/>
      <c r="CI84" s="18"/>
      <c r="CJ84" s="10"/>
      <c r="CK84" s="10"/>
      <c r="CL84" s="10"/>
      <c r="CM84" s="10"/>
      <c r="CN84" s="10"/>
      <c r="CO84" s="10"/>
    </row>
    <row r="85" customFormat="false" ht="15.75" hidden="false" customHeight="true" outlineLevel="0" collapsed="false">
      <c r="A85" s="9" t="n">
        <v>44</v>
      </c>
      <c r="B85" s="10" t="s">
        <v>83</v>
      </c>
      <c r="C85" s="10" t="s">
        <v>182</v>
      </c>
      <c r="D85" s="10" t="s">
        <v>285</v>
      </c>
      <c r="E85" s="11" t="s">
        <v>286</v>
      </c>
      <c r="F85" s="12" t="str">
        <f aca="false">IF(COUNTIF(usda_agi,$E85),"U", IF(COUNTIF(knap_agi,$E85),"K", IF(COUNTIF(npass_agi,$E85),"NP", IF(COUNTIF(map_agi,$E85),"M", IF(COUNTIF(imppat_agi,$E85),"I", IF(COUNTIF(duke_agi,$E85),"D", IF(COUNTIF(nap_agi,$E85),"NA", IF(COUNTIF(var_agi,$E85),"V", ""))))))) )</f>
        <v/>
      </c>
      <c r="G85" s="12" t="str">
        <f aca="false">IF(COUNTIF(out_agi,E85),"X","")</f>
        <v/>
      </c>
      <c r="H85" s="12" t="str">
        <f aca="false">IF(COUNTIF(knap_rel_agi,$E85),"K", IF(COUNTIF(duke_rel_agi,$E85),"D", IF(COUNTIF(nap_rel_agi,$E85),"NA", IF(COUNTIF(var_rel_agi,$E85),"V",""))))</f>
        <v/>
      </c>
      <c r="I85" s="13" t="str">
        <f aca="false">IF(AND(F85&lt;&gt;"",G85="x"),"lit-kegg", IF(AND(H85&lt;&gt;"",G85="x"),"rel-kegg", IF(F85&lt;&gt;"","lit", IF(H85&lt;&gt;"","rel", IF(G85="x","kegg","--")))))</f>
        <v>--</v>
      </c>
      <c r="J85" s="12" t="str">
        <f aca="false">IF(COUNTIF(npass_bun,$E85),"NP", IF(COUNTIF(nap_bun,$E85),"NA", IF(COUNTIF(var_bun,$E85),"V","")))</f>
        <v/>
      </c>
      <c r="K85" s="14" t="str">
        <f aca="false">IF(COUNTIF(out_bun,E85),"X","")</f>
        <v>X</v>
      </c>
      <c r="L85" s="12" t="str">
        <f aca="false">IF(COUNTIF(nap_rel_bun,$E85),"NA", IF(COUNTIF(var_rel_bun,$E85),"V",""))</f>
        <v/>
      </c>
      <c r="M85" s="13" t="str">
        <f aca="false">IF(AND(J85&lt;&gt;"",K85="x"),"lit-kegg", IF(AND(L85&lt;&gt;"",K85="x"),"rel-kegg", IF(J85&lt;&gt;"","lit", IF(L85&lt;&gt;"","rel", IF(K85="x","kegg","--")))))</f>
        <v>kegg</v>
      </c>
      <c r="N85" s="12" t="str">
        <f aca="false">IF(COUNTIF(usda_kxn,$E85),"U", IF(COUNTIF(knap_kxn,$E85),"K", IF(COUNTIF(npass_kxn,$E85),"NP", IF(COUNTIF(map_kxn,$E85),"M", IF(COUNTIF(duke_kxn,$E85),"D", IF(COUNTIF(nap_kxn,$E85),"NA", IF(COUNTIF(var_kxn,$E85),"V","")))))))</f>
        <v>U</v>
      </c>
      <c r="O85" s="14" t="str">
        <f aca="false">IF(COUNTIF(out_kxn,E85),"X","")</f>
        <v>X</v>
      </c>
      <c r="P85" s="12" t="str">
        <f aca="false">IF(COUNTIF(knap_rel_kxn,$E85),"K", IF(COUNTIF(npass_rel_kxn,$E85),"NP", IF(COUNTIF(duke_rel_kxn,$E85),"D", IF(COUNTIF(nap_rel_kxn,$E85),"NA", IF(COUNTIF(var_rel_kxn,$E85),"V","")))))</f>
        <v>K</v>
      </c>
      <c r="Q85" s="13" t="str">
        <f aca="false">IF(AND(N85&lt;&gt;"",O85="x"),"lit-kegg", IF(AND(P85&lt;&gt;"",O85="x"),"rel-kegg", IF(N85&lt;&gt;"","lit", IF(P85&lt;&gt;"","rel", IF(O85="x","kegg","--")))))</f>
        <v>lit-kegg</v>
      </c>
      <c r="R85" s="12" t="str">
        <f aca="false">IF(COUNTIF(usda_hwb,$E85),"U", IF(COUNTIF(knap_hwb,$E85),"K", IF(COUNTIF(npass_hwb,$E85),"NP", IF(COUNTIF(map_hwb,$E85),"M", IF(COUNTIF(imppat_hwb,$E85),"I", IF(COUNTIF(duke_hwb,$E85),"D", IF(COUNTIF(nap_hwb,$E85),"NA", IF(COUNTIF(var_hwb,$E85),"V",""))))) )))</f>
        <v>U</v>
      </c>
      <c r="S85" s="14" t="str">
        <f aca="false">IF(COUNTIF(out_hwb,E85),"X","")</f>
        <v>X</v>
      </c>
      <c r="T85" s="14" t="str">
        <f aca="false">IF(COUNTIF(knap_rel_hwb,$E85),"K", IF(COUNTIF(npass_rel_hwb,$E85),"NP", IF(COUNTIF(map_rel_hwb,$E85),"M", IF(COUNTIF(imppat_rel_hwb,$E85),"I", IF(COUNTIF(duke_rel_hwb,$E85),"D", IF(COUNTIF(nap_rel_hwb,$E85),"NA", IF(COUNTIF(var_rel_hwb,$E85),"V",""))))) ))</f>
        <v/>
      </c>
      <c r="U85" s="13" t="str">
        <f aca="false">IF(AND(R85&lt;&gt;"",S85="x"),"lit-kegg", IF(AND(T85&lt;&gt;"",S85="x"),"rel-kegg", IF(R85&lt;&gt;"","lit", IF(T85&lt;&gt;"","rel", IF(S85="x","kegg","--")))))</f>
        <v>lit-kegg</v>
      </c>
      <c r="V85" s="12" t="str">
        <f aca="false">IF(COUNTIF(usda_ec,$E85),"U", IF(COUNTIF(knap_ec,$E85),"K", IF(COUNTIF(npass_ec,$E85),"NP", IF(COUNTIF(map_ec,$E85),"M", IF(COUNTIF(imppat_ec,$E85),"I", IF(COUNTIF(duke_ec,$E85),"D", IF(COUNTIF(nap_ec,$E85),"NA", IF(COUNTIF(var_ec,$E85),"V",""))))))))</f>
        <v>U</v>
      </c>
      <c r="W85" s="14" t="str">
        <f aca="false">IF(COUNTIF(out_ec,E85),"X","")</f>
        <v>X</v>
      </c>
      <c r="X85" s="14" t="str">
        <f aca="false">IF(COUNTIF(usda_rel_ec,$E85),"U", IF(COUNTIF(knap_rel_ec,$E85),"K", IF(COUNTIF(npass_rel_ec,$E85),"NP", IF(COUNTIF(map_rel_ec,$E85),"M", IF(COUNTIF(imppat_rel_ec,$E85),"I", IF(COUNTIF(nap_rel_ec,$E85),"NA", IF(COUNTIF(var_rel_ec,$E85),"V","")))))))</f>
        <v>U</v>
      </c>
      <c r="Y85" s="13" t="str">
        <f aca="false">IF(AND(V85&lt;&gt;"",W85="x"),"lit-kegg", IF(AND(X85&lt;&gt;"",W85="x"),"rel-kegg", IF(V85&lt;&gt;"","lit", IF(X85&lt;&gt;"","rel", IF(W85="x","kegg","--")))))</f>
        <v>lit-kegg</v>
      </c>
      <c r="Z85" s="12" t="str">
        <f aca="false">IF(COUNTIF(usda_ecg,$E85),"U", IF(COUNTIF(npass_ecg,$E85),"NP", IF(COUNTIF(map_ecg,$E85),"M", IF(COUNTIF(imppat_ecg,$E85),"I", IF(COUNTIF(duke_ecg,$E85),"D", IF(COUNTIF(var_ecg,$E85),"V",""))))))</f>
        <v/>
      </c>
      <c r="AA85" s="12"/>
      <c r="AB85" s="15"/>
      <c r="AC85" s="12" t="str">
        <f aca="false">IF(COUNTIF(usda_egt,$E85),"U", IF(COUNTIF(map_egt,$E85),"M", IF(COUNTIF(duke_egt,$E85),"D", IF(COUNTIF(nap_egt,$E85),"NA", IF(COUNTIF(var_egt,$E85),"V","")))))</f>
        <v>U</v>
      </c>
      <c r="AD85" s="14" t="str">
        <f aca="false">IF(COUNTIF(out_egt,E85),"X","")</f>
        <v/>
      </c>
      <c r="AE85" s="14" t="str">
        <f aca="false">IF(COUNTIF(usda_rel_egt,$E85),"U", IF(COUNTIF(knap_rel_egt,$E85),"K", IF(COUNTIF(npass_rel_egt,$E85),"NP", IF(COUNTIF(map_rel_egt,$E85),"M", IF(COUNTIF(var_rel_egt,$E85),"V","")))) )</f>
        <v>U</v>
      </c>
      <c r="AF85" s="13" t="str">
        <f aca="false">IF(AND(AC85&lt;&gt;"",AD85="x"),"lit-kegg", IF(AND(AE85&lt;&gt;"",AD85="x"),"rel-kegg", IF(AC85&lt;&gt;"","lit", IF(AE85&lt;&gt;"","rel", IF(AD85="x","kegg","--")))))</f>
        <v>lit</v>
      </c>
      <c r="AG85" s="15"/>
      <c r="AH85" s="12" t="str">
        <f aca="false">IF(COUNTIF(usda_egcg,$E85),"U", IF(COUNTIF(knap_egcg,$E85),"K", IF(COUNTIF(npass_egcg,$E85),"NP", IF(COUNTIF(map_egcg,$E85),"M", IF(COUNTIF(var_ecg,$E85),"V","")))))</f>
        <v>U</v>
      </c>
      <c r="AI85" s="12"/>
      <c r="AJ85" s="15"/>
      <c r="AK85" s="12" t="str">
        <f aca="false">IF(COUNTIF(npass_erc,$E85),"NP", IF(COUNTIF(nap_erc,$E85),"NA", IF(COUNTIF(var_erc,$E85),"V","")))</f>
        <v/>
      </c>
      <c r="AL85" s="14"/>
      <c r="AM85" s="14" t="str">
        <f aca="false">IF(COUNTIF(nap_rel_erc,$E85),"NA", IF(COUNTIF(var_rel_erc,$E85),"V",""))</f>
        <v/>
      </c>
      <c r="AN85" s="13" t="str">
        <f aca="false">IF(AND(AK85&lt;&gt;"",AL85="x"),"lit-kegg", IF(AND(AM85&lt;&gt;"",AL85="x"),"rel-kegg", IF(AK85&lt;&gt;"","lit", IF(AM85&lt;&gt;"","rel", IF(AL85="x","kegg","--")))))</f>
        <v>--</v>
      </c>
      <c r="AO85" s="15"/>
      <c r="AP85" s="12" t="str">
        <f aca="false">IF(COUNTIF(npass_erd,$E85),"NP", IF(COUNTIF(nap_erd,$E85),"NA", IF(COUNTIF(var_erd,$E85),"V","")))</f>
        <v>NA</v>
      </c>
      <c r="AQ85" s="14" t="str">
        <f aca="false">IF(COUNTIF(out_erd,E85),"X","")</f>
        <v>X</v>
      </c>
      <c r="AR85" s="14" t="str">
        <f aca="false">IF(COUNTIF(map_rel_erd,$E85),"M", IF(COUNTIF(nap_rel_erd,$E85),"NA", IF(COUNTIF(var_rel_erd,$E85),"V","")))</f>
        <v/>
      </c>
      <c r="AS85" s="13" t="str">
        <f aca="false">IF(AND(AP85&lt;&gt;"",AQ85="x"),"lit-kegg", IF(AND(AR85&lt;&gt;"",AQ85="x"),"rel-kegg", IF(AP85&lt;&gt;"","lit", IF(AR85&lt;&gt;"","rel", IF(AQ85="x","kegg","--")))))</f>
        <v>lit-kegg</v>
      </c>
      <c r="AT85" s="15"/>
      <c r="AU85" s="12" t="str">
        <f aca="false">IF(COUNTIF(knap_gc,$E85),"K", IF(COUNTIF(npass_gc,$E85),"NP", IF(COUNTIF(imppat_gc,$E85),"I", IF(COUNTIF(duke_gc,$E85),"D", IF(COUNTIF(nap_gc,$E85),"NA", IF(COUNTIF(var_gc,$E85),"V",""))))) )</f>
        <v/>
      </c>
      <c r="AV85" s="14" t="str">
        <f aca="false">IF(COUNTIF(out_gc,E85),"X","")</f>
        <v/>
      </c>
      <c r="AW85" s="14" t="str">
        <f aca="false">IF(COUNTIF(knap_rel_gc,$E85),"K", IF(COUNTIF(nap_rel_gc,$E85),"NA", IF(COUNTIF(var_rel_gc,$E85),"V","")))</f>
        <v/>
      </c>
      <c r="AX85" s="13" t="str">
        <f aca="false">IF(AND(AU85&lt;&gt;"",AV85="x"),"lit-kegg", IF(AND(AW85&lt;&gt;"",AV85="x"),"rel-kegg", IF(AU85&lt;&gt;"","lit", IF(AW85&lt;&gt;"","rel", IF(AV85="x","kegg","--")))))</f>
        <v>--</v>
      </c>
      <c r="AY85" s="15"/>
      <c r="AZ85" s="12" t="str">
        <f aca="false">IF(COUNTIF(knap_gen,$E85),"K", IF(COUNTIF(npass_gen,$E85),"NP", IF(COUNTIF(imppat_gen,$E85),"I", IF(COUNTIF(duke_gen,$E85),"D", IF(COUNTIF(nap_gen,$E85),"NA", IF(COUNTIF(var_gen,$E85),"V",""))))))</f>
        <v/>
      </c>
      <c r="BA85" s="14" t="str">
        <f aca="false">IF(COUNTIF(out_gen,E85),"X","")</f>
        <v/>
      </c>
      <c r="BB85" s="14" t="str">
        <f aca="false">IF(COUNTIF(knap_rel_gen,$E85),"K", IF(COUNTIF(imppat_rel_gen,$E85),"I", IF(COUNTIF(duke_rel_gen,$E85),"D", IF(COUNTIF(nap_rel_gen,$E85),"NA", IF(COUNTIF(var_rel_gen,$E85),"V","")))))</f>
        <v/>
      </c>
      <c r="BC85" s="13" t="str">
        <f aca="false">IF(AND(AZ85&lt;&gt;"",BA85="x"),"lit-kegg", IF(AND(BB85&lt;&gt;"",BA85="x"),"rel-kegg", IF(AZ85&lt;&gt;"","lit", IF(BB85&lt;&gt;"","rel", IF(BA85="x","kegg","--")))))</f>
        <v>--</v>
      </c>
      <c r="BD85" s="15"/>
      <c r="BE85" s="12" t="str">
        <f aca="false">IF(COUNTIF(knap_hcc,$E85),"K", IF(COUNTIF(npass_hcc,$E85),"NP", IF(COUNTIF(duke_hcc,$E85),"D", IF(COUNTIF(var_hcc,$E85),"V", ""))))</f>
        <v/>
      </c>
      <c r="BF85" s="14" t="str">
        <f aca="false">IF(COUNTIF(hcc_out,E85),"X","")</f>
        <v>X</v>
      </c>
      <c r="BG85" s="14" t="str">
        <f aca="false">IF(COUNTIF(var_rel_hcc,$E85),"V","")</f>
        <v/>
      </c>
      <c r="BH85" s="13" t="str">
        <f aca="false">IF(AND(BE85&lt;&gt;"",BF85="x"),"lit-kegg", IF(AND(BG85&lt;&gt;"",BF85="x"),"rel-kegg", IF(BE85&lt;&gt;"","lit", IF(BG85&lt;&gt;"","rel", IF(BF85="x","kegg","--")))))</f>
        <v>kegg</v>
      </c>
      <c r="BI85" s="15"/>
      <c r="BJ85" s="12" t="str">
        <f aca="false">IF(COUNTIF(usda_kmp,$E85),"U", IF(COUNTIF(knap_kmp,$E85),"K", IF(COUNTIF(npass_kmp,$E85),"NP", IF(COUNTIF(map_kmp,$E85),"M", IF(COUNTIF(imppat_kmp,$E85),"I", IF(COUNTIF(duke_kmp,$E85),"D", IF(COUNTIF(nap_kmp,$E85),"NA", IF(COUNTIF(var_kmp,$E85),"V",""))))))))</f>
        <v>U</v>
      </c>
      <c r="BK85" s="14" t="str">
        <f aca="false">IF(COUNTIF(out_kmp,E85),"X","")</f>
        <v>X</v>
      </c>
      <c r="BL85" s="12" t="str">
        <f aca="false">IF(COUNTIF(knap_rel_kmp,$E85),"K", IF(COUNTIF(npass_rel_kmp,$E85),"NP", IF(COUNTIF(imppat_rel_kmp,$E85),"I", IF(COUNTIF(duke_kmp,$E85),"D", IF(COUNTIF(nap_rel_kmp,$E85),"NA", IF(COUNTIF(var_rel_kmp,$E85),"V",""))))))</f>
        <v>NA</v>
      </c>
      <c r="BM85" s="13" t="str">
        <f aca="false">IF(AND(BJ85&lt;&gt;"",BK85="x"),"lit-kegg", IF(AND(BL85&lt;&gt;"",BK85="x"),"rel-kegg", IF(BJ85&lt;&gt;"","lit", IF(BL85&lt;&gt;"","rel", IF(BK85="x","kegg","--")))))</f>
        <v>lit-kegg</v>
      </c>
      <c r="BN85" s="15"/>
      <c r="BO85" s="12" t="str">
        <f aca="false">IF(COUNTIF(usda_lu2,$E85),"U", IF(COUNTIF(knap_lu2,$E85),"K", IF(COUNTIF(npass_lu2,$E85),"NP", IF(COUNTIF(map_lu2,$E85),"M", IF(COUNTIF(imppat_lu2,$E85),"I", IF(COUNTIF(duke_lu2,$E85),"D", IF(COUNTIF(nap_lu2,$E85),"NA", IF(COUNTIF(var_lu2,$E85),"V",""))))))))</f>
        <v/>
      </c>
      <c r="BP85" s="14" t="str">
        <f aca="false">IF(COUNTIF(out_lu2,E85),"X","")</f>
        <v/>
      </c>
      <c r="BQ85" s="12" t="str">
        <f aca="false">IF(COUNTIF(knap_rel_lu2,$E85),"K", IF(COUNTIF(npass_rel_lu2,$E85),"NP", IF(COUNTIF(imppat_lu2,$E85),"I", IF(COUNTIF(impaat_rel_lu2,$E85),"I", IF(COUNTIF(duke_rel_lu2,$E85),"D", IF(COUNTIF(nap_rel_lu2,$E85),"NA", IF(COUNTIF(var_rel_lu2,$E85),"V",""))))) ))</f>
        <v/>
      </c>
      <c r="BR85" s="13" t="str">
        <f aca="false">IF(AND(BO85&lt;&gt;"",BP85="x"),"lit-kegg", IF(AND(BQ85&lt;&gt;"",BP85="x"),"rel-kegg", IF(BO85&lt;&gt;"","lit", IF(BQ85&lt;&gt;"","rel", IF(BP85="x","kegg","--")))))</f>
        <v>--</v>
      </c>
      <c r="BS85" s="15"/>
      <c r="BT85" s="12" t="str">
        <f aca="false">IF(COUNTIF(usda_myc,$E85),"U", IF(COUNTIF(knap_myc,$E85),"K", IF(COUNTIF(npass_myc,$E85),"NP", IF(COUNTIF(map_myc,$E85),"M", IF(COUNTIF(imppat_myc,$E85),"I", IF(COUNTIF(nap_myc,$E85),"NA", IF(COUNTIF(duke_myc,$E85),"D", IF(COUNTIF(var_myc,$E85),"V",""))))))))</f>
        <v/>
      </c>
      <c r="BU85" s="14" t="str">
        <f aca="false">IF(COUNTIF(out_myc,E85),"X","")</f>
        <v/>
      </c>
      <c r="BV85" s="12" t="str">
        <f aca="false">IF(COUNTIF(npass_rel_myc,$E85),"NP", IF(COUNTIF(imppat_rel_myc,$E85),"I", IF(COUNTIF(nap_rel_myc,$E85),"NA", IF(COUNTIF(var_rel_myc,$E85),"V",""))))</f>
        <v/>
      </c>
      <c r="BW85" s="13" t="str">
        <f aca="false">IF(AND(BT85&lt;&gt;"",BU85="x"),"lit-kegg", IF(AND(BV85&lt;&gt;"",BU85="x"),"rel-kegg", IF(BT85&lt;&gt;"","lit", IF(BV85&lt;&gt;"","rel", IF(BU85="x","kegg","--")))))</f>
        <v>--</v>
      </c>
      <c r="BX85" s="15"/>
      <c r="BY85" s="12" t="str">
        <f aca="false">IF(COUNTIF(usda_nar,$E85),"U", IF(COUNTIF(knap_nar,$E85),"K", IF(COUNTIF(npass_nar,$E85),"NP", IF(COUNTIF(imppat_nar,$E85),"I", IF(COUNTIF(duke_nar,$E85),"D", IF(COUNTIF(nap_nar,$E85),"NA", IF(COUNTIF(var_nar,$E85),"V", "")))))))</f>
        <v>K</v>
      </c>
      <c r="BZ85" s="14" t="str">
        <f aca="false">IF(COUNTIF(out_nar,E85),"X","")</f>
        <v>X</v>
      </c>
      <c r="CA85" s="16" t="str">
        <f aca="false">IF(COUNTIF(knap_rel_nar,$E85),"K", IF(COUNTIF(npass_rel_nar,$E85),"NP", IF(COUNTIF(imppat_rel_nar,$E85),"I", IF(COUNTIF(duke_rel_nar,$E85),"D", IF(COUNTIF(nap_rel_nar,$E85),"NA", IF(COUNTIF(var_rel_nar,$E85),"V",""))))))</f>
        <v>K</v>
      </c>
      <c r="CB85" s="13" t="str">
        <f aca="false">IF(AND(BY85&lt;&gt;"",BZ85="x"),"lit-kegg", IF(AND(CA85&lt;&gt;"",BZ85="x"),"rel-kegg", IF(BY85&lt;&gt;"","lit", IF(CA85&lt;&gt;"","rel", IF(BZ85="x","kegg","--")))))</f>
        <v>lit-kegg</v>
      </c>
      <c r="CC85" s="15"/>
      <c r="CD85" s="17" t="str">
        <f aca="false">IF(COUNTIF(usda_que,$E85),"U", IF(COUNTIF(knap_que,$E85),"K", IF(COUNTIF(npass_que,$E85),"NP", IF(COUNTIF(map_que,$E85),"M", IF(COUNTIF(imppat_que,$E85),"I", IF(COUNTIF(duke_que,$E85),"D", IF(COUNTIF(nap_que,$E85),"NA", IF(COUNTIF(var_que,$E85),"V",""))))) )))</f>
        <v>U</v>
      </c>
      <c r="CE85" s="14" t="str">
        <f aca="false">IF(COUNTIF(out_que,E85),"X","")</f>
        <v>X</v>
      </c>
      <c r="CF85" s="12" t="str">
        <f aca="false">IF(COUNTIF(knap_rel_que,$E85),"K", IF(COUNTIF(npass_rel_que,$E85),"NP", IF(COUNTIF(imppat_rel_que,$E85),"I", IF(COUNTIF(duke_rel_que,$E85),"D", IF(COUNTIF(nap_rel_que,$E85),"NP", IF(COUNTIF(var_rel_que,$E85),"V",""))))) )</f>
        <v>K</v>
      </c>
      <c r="CG85" s="13" t="str">
        <f aca="false">IF(AND(CD85&lt;&gt;"",CE85="x"),"lit-kegg", IF(AND(CF85&lt;&gt;"",CE85="x"),"rel-kegg", IF(CD85&lt;&gt;"","lit", IF(CF85&lt;&gt;"","rel", IF(CE85="x","kegg","--")))))</f>
        <v>lit-kegg</v>
      </c>
      <c r="CH85" s="15"/>
      <c r="CI85" s="18"/>
      <c r="CJ85" s="10"/>
      <c r="CK85" s="10"/>
      <c r="CL85" s="10"/>
      <c r="CM85" s="10"/>
      <c r="CN85" s="10"/>
      <c r="CO85" s="10"/>
    </row>
    <row r="86" customFormat="false" ht="15.75" hidden="false" customHeight="true" outlineLevel="0" collapsed="false">
      <c r="A86" s="9" t="n">
        <v>45</v>
      </c>
      <c r="B86" s="10" t="s">
        <v>83</v>
      </c>
      <c r="C86" s="10" t="s">
        <v>182</v>
      </c>
      <c r="D86" s="10" t="s">
        <v>287</v>
      </c>
      <c r="E86" s="11" t="s">
        <v>288</v>
      </c>
      <c r="F86" s="12" t="str">
        <f aca="false">IF(COUNTIF(usda_agi,$E86),"U", IF(COUNTIF(knap_agi,$E86),"K", IF(COUNTIF(npass_agi,$E86),"NP", IF(COUNTIF(map_agi,$E86),"M", IF(COUNTIF(imppat_agi,$E86),"I", IF(COUNTIF(duke_agi,$E86),"D", IF(COUNTIF(nap_agi,$E86),"NA", IF(COUNTIF(var_agi,$E86),"V", ""))))))) )</f>
        <v/>
      </c>
      <c r="G86" s="12" t="str">
        <f aca="false">IF(COUNTIF(out_agi,E86),"X","")</f>
        <v/>
      </c>
      <c r="H86" s="12" t="str">
        <f aca="false">IF(COUNTIF(knap_rel_agi,$E86),"K", IF(COUNTIF(duke_rel_agi,$E86),"D", IF(COUNTIF(nap_rel_agi,$E86),"NA", IF(COUNTIF(var_rel_agi,$E86),"V",""))))</f>
        <v/>
      </c>
      <c r="I86" s="13" t="str">
        <f aca="false">IF(AND(F86&lt;&gt;"",G86="x"),"lit-kegg", IF(AND(H86&lt;&gt;"",G86="x"),"rel-kegg", IF(F86&lt;&gt;"","lit", IF(H86&lt;&gt;"","rel", IF(G86="x","kegg","--")))))</f>
        <v>--</v>
      </c>
      <c r="J86" s="12" t="str">
        <f aca="false">IF(COUNTIF(npass_bun,$E86),"NP", IF(COUNTIF(nap_bun,$E86),"NA", IF(COUNTIF(var_bun,$E86),"V","")))</f>
        <v/>
      </c>
      <c r="K86" s="14" t="str">
        <f aca="false">IF(COUNTIF(out_bun,E86),"X","")</f>
        <v>X</v>
      </c>
      <c r="L86" s="12" t="str">
        <f aca="false">IF(COUNTIF(nap_rel_bun,$E86),"NA", IF(COUNTIF(var_rel_bun,$E86),"V",""))</f>
        <v/>
      </c>
      <c r="M86" s="13" t="str">
        <f aca="false">IF(AND(J86&lt;&gt;"",K86="x"),"lit-kegg", IF(AND(L86&lt;&gt;"",K86="x"),"rel-kegg", IF(J86&lt;&gt;"","lit", IF(L86&lt;&gt;"","rel", IF(K86="x","kegg","--")))))</f>
        <v>kegg</v>
      </c>
      <c r="N86" s="12" t="str">
        <f aca="false">IF(COUNTIF(usda_kxn,$E86),"U", IF(COUNTIF(knap_kxn,$E86),"K", IF(COUNTIF(npass_kxn,$E86),"NP", IF(COUNTIF(map_kxn,$E86),"M", IF(COUNTIF(duke_kxn,$E86),"D", IF(COUNTIF(nap_kxn,$E86),"NA", IF(COUNTIF(var_kxn,$E86),"V","")))))))</f>
        <v>V</v>
      </c>
      <c r="O86" s="14" t="str">
        <f aca="false">IF(COUNTIF(out_kxn,E86),"X","")</f>
        <v>X</v>
      </c>
      <c r="P86" s="12" t="str">
        <f aca="false">IF(COUNTIF(knap_rel_kxn,$E86),"K", IF(COUNTIF(npass_rel_kxn,$E86),"NP", IF(COUNTIF(duke_rel_kxn,$E86),"D", IF(COUNTIF(nap_rel_kxn,$E86),"NA", IF(COUNTIF(var_rel_kxn,$E86),"V","")))))</f>
        <v/>
      </c>
      <c r="Q86" s="13" t="str">
        <f aca="false">IF(AND(N86&lt;&gt;"",O86="x"),"lit-kegg", IF(AND(P86&lt;&gt;"",O86="x"),"rel-kegg", IF(N86&lt;&gt;"","lit", IF(P86&lt;&gt;"","rel", IF(O86="x","kegg","--")))))</f>
        <v>lit-kegg</v>
      </c>
      <c r="R86" s="12" t="str">
        <f aca="false">IF(COUNTIF(usda_hwb,$E86),"U", IF(COUNTIF(knap_hwb,$E86),"K", IF(COUNTIF(npass_hwb,$E86),"NP", IF(COUNTIF(map_hwb,$E86),"M", IF(COUNTIF(imppat_hwb,$E86),"I", IF(COUNTIF(duke_hwb,$E86),"D", IF(COUNTIF(nap_hwb,$E86),"NA", IF(COUNTIF(var_hwb,$E86),"V",""))))) )))</f>
        <v/>
      </c>
      <c r="S86" s="14" t="str">
        <f aca="false">IF(COUNTIF(out_hwb,E86),"X","")</f>
        <v>X</v>
      </c>
      <c r="T86" s="14" t="str">
        <f aca="false">IF(COUNTIF(knap_rel_hwb,$E86),"K", IF(COUNTIF(npass_rel_hwb,$E86),"NP", IF(COUNTIF(map_rel_hwb,$E86),"M", IF(COUNTIF(imppat_rel_hwb,$E86),"I", IF(COUNTIF(duke_rel_hwb,$E86),"D", IF(COUNTIF(nap_rel_hwb,$E86),"NA", IF(COUNTIF(var_rel_hwb,$E86),"V",""))))) ))</f>
        <v/>
      </c>
      <c r="U86" s="13" t="str">
        <f aca="false">IF(AND(R86&lt;&gt;"",S86="x"),"lit-kegg", IF(AND(T86&lt;&gt;"",S86="x"),"rel-kegg", IF(R86&lt;&gt;"","lit", IF(T86&lt;&gt;"","rel", IF(S86="x","kegg","--")))))</f>
        <v>kegg</v>
      </c>
      <c r="V86" s="12" t="str">
        <f aca="false">IF(COUNTIF(usda_ec,$E86),"U", IF(COUNTIF(knap_ec,$E86),"K", IF(COUNTIF(npass_ec,$E86),"NP", IF(COUNTIF(map_ec,$E86),"M", IF(COUNTIF(imppat_ec,$E86),"I", IF(COUNTIF(duke_ec,$E86),"D", IF(COUNTIF(nap_ec,$E86),"NA", IF(COUNTIF(var_ec,$E86),"V",""))))))))</f>
        <v>V</v>
      </c>
      <c r="W86" s="14" t="str">
        <f aca="false">IF(COUNTIF(out_ec,E86),"X","")</f>
        <v>X</v>
      </c>
      <c r="X86" s="14" t="str">
        <f aca="false">IF(COUNTIF(usda_rel_ec,$E86),"U", IF(COUNTIF(knap_rel_ec,$E86),"K", IF(COUNTIF(npass_rel_ec,$E86),"NP", IF(COUNTIF(map_rel_ec,$E86),"M", IF(COUNTIF(imppat_rel_ec,$E86),"I", IF(COUNTIF(nap_rel_ec,$E86),"NA", IF(COUNTIF(var_rel_ec,$E86),"V","")))))))</f>
        <v/>
      </c>
      <c r="Y86" s="13" t="str">
        <f aca="false">IF(AND(V86&lt;&gt;"",W86="x"),"lit-kegg", IF(AND(X86&lt;&gt;"",W86="x"),"rel-kegg", IF(V86&lt;&gt;"","lit", IF(X86&lt;&gt;"","rel", IF(W86="x","kegg","--")))))</f>
        <v>lit-kegg</v>
      </c>
      <c r="Z86" s="12" t="str">
        <f aca="false">IF(COUNTIF(usda_ecg,$E86),"U", IF(COUNTIF(npass_ecg,$E86),"NP", IF(COUNTIF(map_ecg,$E86),"M", IF(COUNTIF(imppat_ecg,$E86),"I", IF(COUNTIF(duke_ecg,$E86),"D", IF(COUNTIF(var_ecg,$E86),"V",""))))))</f>
        <v/>
      </c>
      <c r="AA86" s="12"/>
      <c r="AB86" s="15"/>
      <c r="AC86" s="12" t="str">
        <f aca="false">IF(COUNTIF(usda_egt,$E86),"U", IF(COUNTIF(map_egt,$E86),"M", IF(COUNTIF(duke_egt,$E86),"D", IF(COUNTIF(nap_egt,$E86),"NA", IF(COUNTIF(var_egt,$E86),"V","")))))</f>
        <v/>
      </c>
      <c r="AD86" s="14" t="str">
        <f aca="false">IF(COUNTIF(out_egt,E86),"X","")</f>
        <v/>
      </c>
      <c r="AE86" s="14" t="str">
        <f aca="false">IF(COUNTIF(usda_rel_egt,$E86),"U", IF(COUNTIF(knap_rel_egt,$E86),"K", IF(COUNTIF(npass_rel_egt,$E86),"NP", IF(COUNTIF(map_rel_egt,$E86),"M", IF(COUNTIF(var_rel_egt,$E86),"V","")))) )</f>
        <v/>
      </c>
      <c r="AF86" s="13" t="str">
        <f aca="false">IF(AND(AC86&lt;&gt;"",AD86="x"),"lit-kegg", IF(AND(AE86&lt;&gt;"",AD86="x"),"rel-kegg", IF(AC86&lt;&gt;"","lit", IF(AE86&lt;&gt;"","rel", IF(AD86="x","kegg","--")))))</f>
        <v>--</v>
      </c>
      <c r="AG86" s="15"/>
      <c r="AH86" s="12" t="str">
        <f aca="false">IF(COUNTIF(usda_egcg,$E86),"U", IF(COUNTIF(knap_egcg,$E86),"K", IF(COUNTIF(npass_egcg,$E86),"NP", IF(COUNTIF(map_egcg,$E86),"M", IF(COUNTIF(var_ecg,$E86),"V","")))))</f>
        <v/>
      </c>
      <c r="AI86" s="12"/>
      <c r="AJ86" s="15"/>
      <c r="AK86" s="12" t="str">
        <f aca="false">IF(COUNTIF(npass_erc,$E86),"NP", IF(COUNTIF(nap_erc,$E86),"NA", IF(COUNTIF(var_erc,$E86),"V","")))</f>
        <v/>
      </c>
      <c r="AL86" s="14"/>
      <c r="AM86" s="14" t="str">
        <f aca="false">IF(COUNTIF(nap_rel_erc,$E86),"NA", IF(COUNTIF(var_rel_erc,$E86),"V",""))</f>
        <v/>
      </c>
      <c r="AN86" s="13" t="str">
        <f aca="false">IF(AND(AK86&lt;&gt;"",AL86="x"),"lit-kegg", IF(AND(AM86&lt;&gt;"",AL86="x"),"rel-kegg", IF(AK86&lt;&gt;"","lit", IF(AM86&lt;&gt;"","rel", IF(AL86="x","kegg","--")))))</f>
        <v>--</v>
      </c>
      <c r="AO86" s="15"/>
      <c r="AP86" s="12" t="str">
        <f aca="false">IF(COUNTIF(npass_erd,$E86),"NP", IF(COUNTIF(nap_erd,$E86),"NA", IF(COUNTIF(var_erd,$E86),"V","")))</f>
        <v/>
      </c>
      <c r="AQ86" s="14" t="str">
        <f aca="false">IF(COUNTIF(out_erd,E86),"X","")</f>
        <v>X</v>
      </c>
      <c r="AR86" s="14" t="str">
        <f aca="false">IF(COUNTIF(map_rel_erd,$E86),"M", IF(COUNTIF(nap_rel_erd,$E86),"NA", IF(COUNTIF(var_rel_erd,$E86),"V","")))</f>
        <v/>
      </c>
      <c r="AS86" s="13" t="str">
        <f aca="false">IF(AND(AP86&lt;&gt;"",AQ86="x"),"lit-kegg", IF(AND(AR86&lt;&gt;"",AQ86="x"),"rel-kegg", IF(AP86&lt;&gt;"","lit", IF(AR86&lt;&gt;"","rel", IF(AQ86="x","kegg","--")))))</f>
        <v>kegg</v>
      </c>
      <c r="AT86" s="15"/>
      <c r="AU86" s="12" t="str">
        <f aca="false">IF(COUNTIF(knap_gc,$E86),"K", IF(COUNTIF(npass_gc,$E86),"NP", IF(COUNTIF(imppat_gc,$E86),"I", IF(COUNTIF(duke_gc,$E86),"D", IF(COUNTIF(nap_gc,$E86),"NA", IF(COUNTIF(var_gc,$E86),"V",""))))) )</f>
        <v/>
      </c>
      <c r="AV86" s="14" t="str">
        <f aca="false">IF(COUNTIF(out_gc,E86),"X","")</f>
        <v/>
      </c>
      <c r="AW86" s="14" t="str">
        <f aca="false">IF(COUNTIF(knap_rel_gc,$E86),"K", IF(COUNTIF(nap_rel_gc,$E86),"NA", IF(COUNTIF(var_rel_gc,$E86),"V","")))</f>
        <v/>
      </c>
      <c r="AX86" s="13" t="str">
        <f aca="false">IF(AND(AU86&lt;&gt;"",AV86="x"),"lit-kegg", IF(AND(AW86&lt;&gt;"",AV86="x"),"rel-kegg", IF(AU86&lt;&gt;"","lit", IF(AW86&lt;&gt;"","rel", IF(AV86="x","kegg","--")))))</f>
        <v>--</v>
      </c>
      <c r="AY86" s="15"/>
      <c r="AZ86" s="12" t="str">
        <f aca="false">IF(COUNTIF(knap_gen,$E86),"K", IF(COUNTIF(npass_gen,$E86),"NP", IF(COUNTIF(imppat_gen,$E86),"I", IF(COUNTIF(duke_gen,$E86),"D", IF(COUNTIF(nap_gen,$E86),"NA", IF(COUNTIF(var_gen,$E86),"V",""))))))</f>
        <v/>
      </c>
      <c r="BA86" s="14" t="str">
        <f aca="false">IF(COUNTIF(out_gen,E86),"X","")</f>
        <v/>
      </c>
      <c r="BB86" s="14" t="str">
        <f aca="false">IF(COUNTIF(knap_rel_gen,$E86),"K", IF(COUNTIF(imppat_rel_gen,$E86),"I", IF(COUNTIF(duke_rel_gen,$E86),"D", IF(COUNTIF(nap_rel_gen,$E86),"NA", IF(COUNTIF(var_rel_gen,$E86),"V","")))))</f>
        <v/>
      </c>
      <c r="BC86" s="13" t="str">
        <f aca="false">IF(AND(AZ86&lt;&gt;"",BA86="x"),"lit-kegg", IF(AND(BB86&lt;&gt;"",BA86="x"),"rel-kegg", IF(AZ86&lt;&gt;"","lit", IF(BB86&lt;&gt;"","rel", IF(BA86="x","kegg","--")))))</f>
        <v>--</v>
      </c>
      <c r="BD86" s="15"/>
      <c r="BE86" s="12" t="str">
        <f aca="false">IF(COUNTIF(knap_hcc,$E86),"K", IF(COUNTIF(npass_hcc,$E86),"NP", IF(COUNTIF(duke_hcc,$E86),"D", IF(COUNTIF(var_hcc,$E86),"V", ""))))</f>
        <v/>
      </c>
      <c r="BF86" s="14" t="str">
        <f aca="false">IF(COUNTIF(hcc_out,E86),"X","")</f>
        <v>X</v>
      </c>
      <c r="BG86" s="14" t="str">
        <f aca="false">IF(COUNTIF(var_rel_hcc,$E86),"V","")</f>
        <v/>
      </c>
      <c r="BH86" s="13" t="str">
        <f aca="false">IF(AND(BE86&lt;&gt;"",BF86="x"),"lit-kegg", IF(AND(BG86&lt;&gt;"",BF86="x"),"rel-kegg", IF(BE86&lt;&gt;"","lit", IF(BG86&lt;&gt;"","rel", IF(BF86="x","kegg","--")))))</f>
        <v>kegg</v>
      </c>
      <c r="BI86" s="15"/>
      <c r="BJ86" s="12" t="str">
        <f aca="false">IF(COUNTIF(usda_kmp,$E86),"U", IF(COUNTIF(knap_kmp,$E86),"K", IF(COUNTIF(npass_kmp,$E86),"NP", IF(COUNTIF(map_kmp,$E86),"M", IF(COUNTIF(imppat_kmp,$E86),"I", IF(COUNTIF(duke_kmp,$E86),"D", IF(COUNTIF(nap_kmp,$E86),"NA", IF(COUNTIF(var_kmp,$E86),"V",""))))))))</f>
        <v/>
      </c>
      <c r="BK86" s="14" t="str">
        <f aca="false">IF(COUNTIF(out_kmp,E86),"X","")</f>
        <v>X</v>
      </c>
      <c r="BL86" s="12" t="str">
        <f aca="false">IF(COUNTIF(knap_rel_kmp,$E86),"K", IF(COUNTIF(npass_rel_kmp,$E86),"NP", IF(COUNTIF(imppat_rel_kmp,$E86),"I", IF(COUNTIF(duke_kmp,$E86),"D", IF(COUNTIF(nap_rel_kmp,$E86),"NA", IF(COUNTIF(var_rel_kmp,$E86),"V",""))))))</f>
        <v/>
      </c>
      <c r="BM86" s="13" t="str">
        <f aca="false">IF(AND(BJ86&lt;&gt;"",BK86="x"),"lit-kegg", IF(AND(BL86&lt;&gt;"",BK86="x"),"rel-kegg", IF(BJ86&lt;&gt;"","lit", IF(BL86&lt;&gt;"","rel", IF(BK86="x","kegg","--")))))</f>
        <v>kegg</v>
      </c>
      <c r="BN86" s="15"/>
      <c r="BO86" s="12" t="str">
        <f aca="false">IF(COUNTIF(usda_lu2,$E86),"U", IF(COUNTIF(knap_lu2,$E86),"K", IF(COUNTIF(npass_lu2,$E86),"NP", IF(COUNTIF(map_lu2,$E86),"M", IF(COUNTIF(imppat_lu2,$E86),"I", IF(COUNTIF(duke_lu2,$E86),"D", IF(COUNTIF(nap_lu2,$E86),"NA", IF(COUNTIF(var_lu2,$E86),"V",""))))))))</f>
        <v/>
      </c>
      <c r="BP86" s="14" t="str">
        <f aca="false">IF(COUNTIF(out_lu2,E86),"X","")</f>
        <v/>
      </c>
      <c r="BQ86" s="12" t="str">
        <f aca="false">IF(COUNTIF(knap_rel_lu2,$E86),"K", IF(COUNTIF(npass_rel_lu2,$E86),"NP", IF(COUNTIF(imppat_lu2,$E86),"I", IF(COUNTIF(impaat_rel_lu2,$E86),"I", IF(COUNTIF(duke_rel_lu2,$E86),"D", IF(COUNTIF(nap_rel_lu2,$E86),"NA", IF(COUNTIF(var_rel_lu2,$E86),"V",""))))) ))</f>
        <v/>
      </c>
      <c r="BR86" s="13" t="str">
        <f aca="false">IF(AND(BO86&lt;&gt;"",BP86="x"),"lit-kegg", IF(AND(BQ86&lt;&gt;"",BP86="x"),"rel-kegg", IF(BO86&lt;&gt;"","lit", IF(BQ86&lt;&gt;"","rel", IF(BP86="x","kegg","--")))))</f>
        <v>--</v>
      </c>
      <c r="BS86" s="15"/>
      <c r="BT86" s="12" t="str">
        <f aca="false">IF(COUNTIF(usda_myc,$E86),"U", IF(COUNTIF(knap_myc,$E86),"K", IF(COUNTIF(npass_myc,$E86),"NP", IF(COUNTIF(map_myc,$E86),"M", IF(COUNTIF(imppat_myc,$E86),"I", IF(COUNTIF(nap_myc,$E86),"NA", IF(COUNTIF(duke_myc,$E86),"D", IF(COUNTIF(var_myc,$E86),"V",""))))))))</f>
        <v/>
      </c>
      <c r="BU86" s="14" t="str">
        <f aca="false">IF(COUNTIF(out_myc,E86),"X","")</f>
        <v/>
      </c>
      <c r="BV86" s="12" t="str">
        <f aca="false">IF(COUNTIF(npass_rel_myc,$E86),"NP", IF(COUNTIF(imppat_rel_myc,$E86),"I", IF(COUNTIF(nap_rel_myc,$E86),"NA", IF(COUNTIF(var_rel_myc,$E86),"V",""))))</f>
        <v/>
      </c>
      <c r="BW86" s="13" t="str">
        <f aca="false">IF(AND(BT86&lt;&gt;"",BU86="x"),"lit-kegg", IF(AND(BV86&lt;&gt;"",BU86="x"),"rel-kegg", IF(BT86&lt;&gt;"","lit", IF(BV86&lt;&gt;"","rel", IF(BU86="x","kegg","--")))))</f>
        <v>--</v>
      </c>
      <c r="BX86" s="15"/>
      <c r="BY86" s="12" t="str">
        <f aca="false">IF(COUNTIF(usda_nar,$E86),"U", IF(COUNTIF(knap_nar,$E86),"K", IF(COUNTIF(npass_nar,$E86),"NP", IF(COUNTIF(imppat_nar,$E86),"I", IF(COUNTIF(duke_nar,$E86),"D", IF(COUNTIF(nap_nar,$E86),"NA", IF(COUNTIF(var_nar,$E86),"V", "")))))))</f>
        <v/>
      </c>
      <c r="BZ86" s="14" t="str">
        <f aca="false">IF(COUNTIF(out_nar,E86),"X","")</f>
        <v>X</v>
      </c>
      <c r="CA86" s="16" t="str">
        <f aca="false">IF(COUNTIF(knap_rel_nar,$E86),"K", IF(COUNTIF(npass_rel_nar,$E86),"NP", IF(COUNTIF(imppat_rel_nar,$E86),"I", IF(COUNTIF(duke_rel_nar,$E86),"D", IF(COUNTIF(nap_rel_nar,$E86),"NA", IF(COUNTIF(var_rel_nar,$E86),"V",""))))))</f>
        <v/>
      </c>
      <c r="CB86" s="13" t="str">
        <f aca="false">IF(AND(BY86&lt;&gt;"",BZ86="x"),"lit-kegg", IF(AND(CA86&lt;&gt;"",BZ86="x"),"rel-kegg", IF(BY86&lt;&gt;"","lit", IF(CA86&lt;&gt;"","rel", IF(BZ86="x","kegg","--")))))</f>
        <v>kegg</v>
      </c>
      <c r="CC86" s="15"/>
      <c r="CD86" s="17" t="str">
        <f aca="false">IF(COUNTIF(usda_que,$E86),"U", IF(COUNTIF(knap_que,$E86),"K", IF(COUNTIF(npass_que,$E86),"NP", IF(COUNTIF(map_que,$E86),"M", IF(COUNTIF(imppat_que,$E86),"I", IF(COUNTIF(duke_que,$E86),"D", IF(COUNTIF(nap_que,$E86),"NA", IF(COUNTIF(var_que,$E86),"V",""))))) )))</f>
        <v/>
      </c>
      <c r="CE86" s="14" t="str">
        <f aca="false">IF(COUNTIF(out_que,E86),"X","")</f>
        <v>X</v>
      </c>
      <c r="CF86" s="12" t="str">
        <f aca="false">IF(COUNTIF(knap_rel_que,$E86),"K", IF(COUNTIF(npass_rel_que,$E86),"NP", IF(COUNTIF(imppat_rel_que,$E86),"I", IF(COUNTIF(duke_rel_que,$E86),"D", IF(COUNTIF(nap_rel_que,$E86),"NP", IF(COUNTIF(var_rel_que,$E86),"V",""))))) )</f>
        <v/>
      </c>
      <c r="CG86" s="13" t="str">
        <f aca="false">IF(AND(CD86&lt;&gt;"",CE86="x"),"lit-kegg", IF(AND(CF86&lt;&gt;"",CE86="x"),"rel-kegg", IF(CD86&lt;&gt;"","lit", IF(CF86&lt;&gt;"","rel", IF(CE86="x","kegg","--")))))</f>
        <v>kegg</v>
      </c>
      <c r="CH86" s="15"/>
      <c r="CI86" s="18" t="s">
        <v>92</v>
      </c>
      <c r="CJ86" s="10"/>
      <c r="CK86" s="10"/>
      <c r="CL86" s="10"/>
      <c r="CM86" s="10"/>
      <c r="CN86" s="10"/>
      <c r="CO86" s="10"/>
    </row>
    <row r="87" customFormat="false" ht="15.75" hidden="false" customHeight="true" outlineLevel="0" collapsed="false">
      <c r="A87" s="9" t="n">
        <v>67</v>
      </c>
      <c r="B87" s="10" t="s">
        <v>83</v>
      </c>
      <c r="C87" s="10" t="s">
        <v>289</v>
      </c>
      <c r="D87" s="10" t="s">
        <v>290</v>
      </c>
      <c r="E87" s="11" t="s">
        <v>291</v>
      </c>
      <c r="F87" s="12" t="str">
        <f aca="false">IF(COUNTIF(usda_agi,$E87),"U", IF(COUNTIF(knap_agi,$E87),"K", IF(COUNTIF(npass_agi,$E87),"NP", IF(COUNTIF(map_agi,$E87),"M", IF(COUNTIF(imppat_agi,$E87),"I", IF(COUNTIF(duke_agi,$E87),"D", IF(COUNTIF(nap_agi,$E87),"NA", IF(COUNTIF(var_agi,$E87),"V", ""))))))) )</f>
        <v/>
      </c>
      <c r="G87" s="12" t="str">
        <f aca="false">IF(COUNTIF(out_agi,E87),"X","")</f>
        <v/>
      </c>
      <c r="H87" s="12" t="str">
        <f aca="false">IF(COUNTIF(knap_rel_agi,$E87),"K", IF(COUNTIF(duke_rel_agi,$E87),"D", IF(COUNTIF(nap_rel_agi,$E87),"NA", IF(COUNTIF(var_rel_agi,$E87),"V",""))))</f>
        <v/>
      </c>
      <c r="I87" s="13" t="str">
        <f aca="false">IF(AND(F87&lt;&gt;"",G87="x"),"lit-kegg", IF(AND(H87&lt;&gt;"",G87="x"),"rel-kegg", IF(F87&lt;&gt;"","lit", IF(H87&lt;&gt;"","rel", IF(G87="x","kegg","--")))))</f>
        <v>--</v>
      </c>
      <c r="J87" s="12" t="str">
        <f aca="false">IF(COUNTIF(npass_bun,$E87),"NP", IF(COUNTIF(nap_bun,$E87),"NA", IF(COUNTIF(var_bun,$E87),"V","")))</f>
        <v/>
      </c>
      <c r="K87" s="14" t="str">
        <f aca="false">IF(COUNTIF(out_bun,E87),"X","")</f>
        <v>X</v>
      </c>
      <c r="L87" s="12" t="str">
        <f aca="false">IF(COUNTIF(nap_rel_bun,$E87),"NA", IF(COUNTIF(var_rel_bun,$E87),"V",""))</f>
        <v/>
      </c>
      <c r="M87" s="13" t="str">
        <f aca="false">IF(AND(J87&lt;&gt;"",K87="x"),"lit-kegg", IF(AND(L87&lt;&gt;"",K87="x"),"rel-kegg", IF(J87&lt;&gt;"","lit", IF(L87&lt;&gt;"","rel", IF(K87="x","kegg","--")))))</f>
        <v>kegg</v>
      </c>
      <c r="N87" s="12" t="str">
        <f aca="false">IF(COUNTIF(usda_kxn,$E87),"U", IF(COUNTIF(knap_kxn,$E87),"K", IF(COUNTIF(npass_kxn,$E87),"NP", IF(COUNTIF(map_kxn,$E87),"M", IF(COUNTIF(duke_kxn,$E87),"D", IF(COUNTIF(nap_kxn,$E87),"NA", IF(COUNTIF(var_kxn,$E87),"V","")))))))</f>
        <v/>
      </c>
      <c r="O87" s="14" t="str">
        <f aca="false">IF(COUNTIF(out_kxn,E87),"X","")</f>
        <v>X</v>
      </c>
      <c r="P87" s="12" t="str">
        <f aca="false">IF(COUNTIF(knap_rel_kxn,$E87),"K", IF(COUNTIF(npass_rel_kxn,$E87),"NP", IF(COUNTIF(duke_rel_kxn,$E87),"D", IF(COUNTIF(nap_rel_kxn,$E87),"NA", IF(COUNTIF(var_rel_kxn,$E87),"V","")))))</f>
        <v/>
      </c>
      <c r="Q87" s="13" t="str">
        <f aca="false">IF(AND(N87&lt;&gt;"",O87="x"),"lit-kegg", IF(AND(P87&lt;&gt;"",O87="x"),"rel-kegg", IF(N87&lt;&gt;"","lit", IF(P87&lt;&gt;"","rel", IF(O87="x","kegg","--")))))</f>
        <v>kegg</v>
      </c>
      <c r="R87" s="12" t="str">
        <f aca="false">IF(COUNTIF(usda_hwb,$E87),"U", IF(COUNTIF(knap_hwb,$E87),"K", IF(COUNTIF(npass_hwb,$E87),"NP", IF(COUNTIF(map_hwb,$E87),"M", IF(COUNTIF(imppat_hwb,$E87),"I", IF(COUNTIF(duke_hwb,$E87),"D", IF(COUNTIF(nap_hwb,$E87),"NA", IF(COUNTIF(var_hwb,$E87),"V",""))))) )))</f>
        <v/>
      </c>
      <c r="S87" s="14" t="str">
        <f aca="false">IF(COUNTIF(out_hwb,E87),"X","")</f>
        <v>X</v>
      </c>
      <c r="T87" s="14" t="str">
        <f aca="false">IF(COUNTIF(knap_rel_hwb,$E87),"K", IF(COUNTIF(npass_rel_hwb,$E87),"NP", IF(COUNTIF(map_rel_hwb,$E87),"M", IF(COUNTIF(imppat_rel_hwb,$E87),"I", IF(COUNTIF(duke_rel_hwb,$E87),"D", IF(COUNTIF(nap_rel_hwb,$E87),"NA", IF(COUNTIF(var_rel_hwb,$E87),"V",""))))) ))</f>
        <v/>
      </c>
      <c r="U87" s="13" t="str">
        <f aca="false">IF(AND(R87&lt;&gt;"",S87="x"),"lit-kegg", IF(AND(T87&lt;&gt;"",S87="x"),"rel-kegg", IF(R87&lt;&gt;"","lit", IF(T87&lt;&gt;"","rel", IF(S87="x","kegg","--")))))</f>
        <v>kegg</v>
      </c>
      <c r="V87" s="12" t="str">
        <f aca="false">IF(COUNTIF(usda_ec,$E87),"U", IF(COUNTIF(knap_ec,$E87),"K", IF(COUNTIF(npass_ec,$E87),"NP", IF(COUNTIF(map_ec,$E87),"M", IF(COUNTIF(imppat_ec,$E87),"I", IF(COUNTIF(duke_ec,$E87),"D", IF(COUNTIF(nap_ec,$E87),"NA", IF(COUNTIF(var_ec,$E87),"V",""))))))))</f>
        <v/>
      </c>
      <c r="W87" s="14" t="str">
        <f aca="false">IF(COUNTIF(out_ec,E87),"X","")</f>
        <v>X</v>
      </c>
      <c r="X87" s="14" t="str">
        <f aca="false">IF(COUNTIF(usda_rel_ec,$E87),"U", IF(COUNTIF(knap_rel_ec,$E87),"K", IF(COUNTIF(npass_rel_ec,$E87),"NP", IF(COUNTIF(map_rel_ec,$E87),"M", IF(COUNTIF(imppat_rel_ec,$E87),"I", IF(COUNTIF(nap_rel_ec,$E87),"NA", IF(COUNTIF(var_rel_ec,$E87),"V","")))))))</f>
        <v/>
      </c>
      <c r="Y87" s="13" t="str">
        <f aca="false">IF(AND(V87&lt;&gt;"",W87="x"),"lit-kegg", IF(AND(X87&lt;&gt;"",W87="x"),"rel-kegg", IF(V87&lt;&gt;"","lit", IF(X87&lt;&gt;"","rel", IF(W87="x","kegg","--")))))</f>
        <v>kegg</v>
      </c>
      <c r="Z87" s="12" t="str">
        <f aca="false">IF(COUNTIF(usda_ecg,$E87),"U", IF(COUNTIF(npass_ecg,$E87),"NP", IF(COUNTIF(map_ecg,$E87),"M", IF(COUNTIF(imppat_ecg,$E87),"I", IF(COUNTIF(duke_ecg,$E87),"D", IF(COUNTIF(var_ecg,$E87),"V",""))))))</f>
        <v/>
      </c>
      <c r="AA87" s="12"/>
      <c r="AB87" s="15"/>
      <c r="AC87" s="12" t="str">
        <f aca="false">IF(COUNTIF(usda_egt,$E87),"U", IF(COUNTIF(map_egt,$E87),"M", IF(COUNTIF(duke_egt,$E87),"D", IF(COUNTIF(nap_egt,$E87),"NA", IF(COUNTIF(var_egt,$E87),"V","")))))</f>
        <v/>
      </c>
      <c r="AD87" s="14" t="str">
        <f aca="false">IF(COUNTIF(out_egt,E87),"X","")</f>
        <v>X</v>
      </c>
      <c r="AE87" s="14" t="str">
        <f aca="false">IF(COUNTIF(usda_rel_egt,$E87),"U", IF(COUNTIF(knap_rel_egt,$E87),"K", IF(COUNTIF(npass_rel_egt,$E87),"NP", IF(COUNTIF(map_rel_egt,$E87),"M", IF(COUNTIF(var_rel_egt,$E87),"V","")))) )</f>
        <v/>
      </c>
      <c r="AF87" s="13" t="str">
        <f aca="false">IF(AND(AC87&lt;&gt;"",AD87="x"),"lit-kegg", IF(AND(AE87&lt;&gt;"",AD87="x"),"rel-kegg", IF(AC87&lt;&gt;"","lit", IF(AE87&lt;&gt;"","rel", IF(AD87="x","kegg","--")))))</f>
        <v>kegg</v>
      </c>
      <c r="AG87" s="15"/>
      <c r="AH87" s="12" t="str">
        <f aca="false">IF(COUNTIF(usda_egcg,$E87),"U", IF(COUNTIF(knap_egcg,$E87),"K", IF(COUNTIF(npass_egcg,$E87),"NP", IF(COUNTIF(map_egcg,$E87),"M", IF(COUNTIF(var_ecg,$E87),"V","")))))</f>
        <v/>
      </c>
      <c r="AI87" s="12"/>
      <c r="AJ87" s="15"/>
      <c r="AK87" s="12" t="str">
        <f aca="false">IF(COUNTIF(npass_erc,$E87),"NP", IF(COUNTIF(nap_erc,$E87),"NA", IF(COUNTIF(var_erc,$E87),"V","")))</f>
        <v/>
      </c>
      <c r="AL87" s="14"/>
      <c r="AM87" s="14" t="str">
        <f aca="false">IF(COUNTIF(nap_rel_erc,$E87),"NA", IF(COUNTIF(var_rel_erc,$E87),"V",""))</f>
        <v/>
      </c>
      <c r="AN87" s="13" t="str">
        <f aca="false">IF(AND(AK87&lt;&gt;"",AL87="x"),"lit-kegg", IF(AND(AM87&lt;&gt;"",AL87="x"),"rel-kegg", IF(AK87&lt;&gt;"","lit", IF(AM87&lt;&gt;"","rel", IF(AL87="x","kegg","--")))))</f>
        <v>--</v>
      </c>
      <c r="AO87" s="15"/>
      <c r="AP87" s="12" t="str">
        <f aca="false">IF(COUNTIF(npass_erd,$E87),"NP", IF(COUNTIF(nap_erd,$E87),"NA", IF(COUNTIF(var_erd,$E87),"V","")))</f>
        <v/>
      </c>
      <c r="AQ87" s="14" t="str">
        <f aca="false">IF(COUNTIF(out_erd,E87),"X","")</f>
        <v>X</v>
      </c>
      <c r="AR87" s="14" t="str">
        <f aca="false">IF(COUNTIF(map_rel_erd,$E87),"M", IF(COUNTIF(nap_rel_erd,$E87),"NA", IF(COUNTIF(var_rel_erd,$E87),"V","")))</f>
        <v/>
      </c>
      <c r="AS87" s="13" t="str">
        <f aca="false">IF(AND(AP87&lt;&gt;"",AQ87="x"),"lit-kegg", IF(AND(AR87&lt;&gt;"",AQ87="x"),"rel-kegg", IF(AP87&lt;&gt;"","lit", IF(AR87&lt;&gt;"","rel", IF(AQ87="x","kegg","--")))))</f>
        <v>kegg</v>
      </c>
      <c r="AT87" s="15"/>
      <c r="AU87" s="12" t="str">
        <f aca="false">IF(COUNTIF(knap_gc,$E87),"K", IF(COUNTIF(npass_gc,$E87),"NP", IF(COUNTIF(imppat_gc,$E87),"I", IF(COUNTIF(duke_gc,$E87),"D", IF(COUNTIF(nap_gc,$E87),"NA", IF(COUNTIF(var_gc,$E87),"V",""))))) )</f>
        <v/>
      </c>
      <c r="AV87" s="14" t="str">
        <f aca="false">IF(COUNTIF(out_gc,E87),"X","")</f>
        <v>X</v>
      </c>
      <c r="AW87" s="14" t="str">
        <f aca="false">IF(COUNTIF(knap_rel_gc,$E87),"K", IF(COUNTIF(nap_rel_gc,$E87),"NA", IF(COUNTIF(var_rel_gc,$E87),"V","")))</f>
        <v/>
      </c>
      <c r="AX87" s="13" t="str">
        <f aca="false">IF(AND(AU87&lt;&gt;"",AV87="x"),"lit-kegg", IF(AND(AW87&lt;&gt;"",AV87="x"),"rel-kegg", IF(AU87&lt;&gt;"","lit", IF(AW87&lt;&gt;"","rel", IF(AV87="x","kegg","--")))))</f>
        <v>kegg</v>
      </c>
      <c r="AY87" s="15"/>
      <c r="AZ87" s="12" t="str">
        <f aca="false">IF(COUNTIF(knap_gen,$E87),"K", IF(COUNTIF(npass_gen,$E87),"NP", IF(COUNTIF(imppat_gen,$E87),"I", IF(COUNTIF(duke_gen,$E87),"D", IF(COUNTIF(nap_gen,$E87),"NA", IF(COUNTIF(var_gen,$E87),"V",""))))))</f>
        <v/>
      </c>
      <c r="BA87" s="14" t="str">
        <f aca="false">IF(COUNTIF(out_gen,E87),"X","")</f>
        <v/>
      </c>
      <c r="BB87" s="14" t="str">
        <f aca="false">IF(COUNTIF(knap_rel_gen,$E87),"K", IF(COUNTIF(imppat_rel_gen,$E87),"I", IF(COUNTIF(duke_rel_gen,$E87),"D", IF(COUNTIF(nap_rel_gen,$E87),"NA", IF(COUNTIF(var_rel_gen,$E87),"V","")))))</f>
        <v/>
      </c>
      <c r="BC87" s="13" t="str">
        <f aca="false">IF(AND(AZ87&lt;&gt;"",BA87="x"),"lit-kegg", IF(AND(BB87&lt;&gt;"",BA87="x"),"rel-kegg", IF(AZ87&lt;&gt;"","lit", IF(BB87&lt;&gt;"","rel", IF(BA87="x","kegg","--")))))</f>
        <v>--</v>
      </c>
      <c r="BD87" s="15"/>
      <c r="BE87" s="12" t="str">
        <f aca="false">IF(COUNTIF(knap_hcc,$E87),"K", IF(COUNTIF(npass_hcc,$E87),"NP", IF(COUNTIF(duke_hcc,$E87),"D", IF(COUNTIF(var_hcc,$E87),"V", ""))))</f>
        <v/>
      </c>
      <c r="BF87" s="14" t="str">
        <f aca="false">IF(COUNTIF(hcc_out,E87),"X","")</f>
        <v>X</v>
      </c>
      <c r="BG87" s="14" t="str">
        <f aca="false">IF(COUNTIF(var_rel_hcc,$E87),"V","")</f>
        <v/>
      </c>
      <c r="BH87" s="13" t="str">
        <f aca="false">IF(AND(BE87&lt;&gt;"",BF87="x"),"lit-kegg", IF(AND(BG87&lt;&gt;"",BF87="x"),"rel-kegg", IF(BE87&lt;&gt;"","lit", IF(BG87&lt;&gt;"","rel", IF(BF87="x","kegg","--")))))</f>
        <v>kegg</v>
      </c>
      <c r="BI87" s="15"/>
      <c r="BJ87" s="12" t="str">
        <f aca="false">IF(COUNTIF(usda_kmp,$E87),"U", IF(COUNTIF(knap_kmp,$E87),"K", IF(COUNTIF(npass_kmp,$E87),"NP", IF(COUNTIF(map_kmp,$E87),"M", IF(COUNTIF(imppat_kmp,$E87),"I", IF(COUNTIF(duke_kmp,$E87),"D", IF(COUNTIF(nap_kmp,$E87),"NA", IF(COUNTIF(var_kmp,$E87),"V",""))))))))</f>
        <v/>
      </c>
      <c r="BK87" s="14" t="str">
        <f aca="false">IF(COUNTIF(out_kmp,E87),"X","")</f>
        <v>X</v>
      </c>
      <c r="BL87" s="12" t="str">
        <f aca="false">IF(COUNTIF(knap_rel_kmp,$E87),"K", IF(COUNTIF(npass_rel_kmp,$E87),"NP", IF(COUNTIF(imppat_rel_kmp,$E87),"I", IF(COUNTIF(duke_kmp,$E87),"D", IF(COUNTIF(nap_rel_kmp,$E87),"NA", IF(COUNTIF(var_rel_kmp,$E87),"V",""))))))</f>
        <v>K</v>
      </c>
      <c r="BM87" s="13" t="str">
        <f aca="false">IF(AND(BJ87&lt;&gt;"",BK87="x"),"lit-kegg", IF(AND(BL87&lt;&gt;"",BK87="x"),"rel-kegg", IF(BJ87&lt;&gt;"","lit", IF(BL87&lt;&gt;"","rel", IF(BK87="x","kegg","--")))))</f>
        <v>rel-kegg</v>
      </c>
      <c r="BN87" s="15"/>
      <c r="BO87" s="12" t="str">
        <f aca="false">IF(COUNTIF(usda_lu2,$E87),"U", IF(COUNTIF(knap_lu2,$E87),"K", IF(COUNTIF(npass_lu2,$E87),"NP", IF(COUNTIF(map_lu2,$E87),"M", IF(COUNTIF(imppat_lu2,$E87),"I", IF(COUNTIF(duke_lu2,$E87),"D", IF(COUNTIF(nap_lu2,$E87),"NA", IF(COUNTIF(var_lu2,$E87),"V",""))))))))</f>
        <v/>
      </c>
      <c r="BP87" s="14" t="str">
        <f aca="false">IF(COUNTIF(out_lu2,E87),"X","")</f>
        <v/>
      </c>
      <c r="BQ87" s="12" t="str">
        <f aca="false">IF(COUNTIF(knap_rel_lu2,$E87),"K", IF(COUNTIF(npass_rel_lu2,$E87),"NP", IF(COUNTIF(imppat_lu2,$E87),"I", IF(COUNTIF(impaat_rel_lu2,$E87),"I", IF(COUNTIF(duke_rel_lu2,$E87),"D", IF(COUNTIF(nap_rel_lu2,$E87),"NA", IF(COUNTIF(var_rel_lu2,$E87),"V",""))))) ))</f>
        <v/>
      </c>
      <c r="BR87" s="13" t="str">
        <f aca="false">IF(AND(BO87&lt;&gt;"",BP87="x"),"lit-kegg", IF(AND(BQ87&lt;&gt;"",BP87="x"),"rel-kegg", IF(BO87&lt;&gt;"","lit", IF(BQ87&lt;&gt;"","rel", IF(BP87="x","kegg","--")))))</f>
        <v>--</v>
      </c>
      <c r="BS87" s="15"/>
      <c r="BT87" s="12" t="str">
        <f aca="false">IF(COUNTIF(usda_myc,$E87),"U", IF(COUNTIF(knap_myc,$E87),"K", IF(COUNTIF(npass_myc,$E87),"NP", IF(COUNTIF(map_myc,$E87),"M", IF(COUNTIF(imppat_myc,$E87),"I", IF(COUNTIF(nap_myc,$E87),"NA", IF(COUNTIF(duke_myc,$E87),"D", IF(COUNTIF(var_myc,$E87),"V",""))))))))</f>
        <v/>
      </c>
      <c r="BU87" s="14" t="str">
        <f aca="false">IF(COUNTIF(out_myc,E87),"X","")</f>
        <v>X</v>
      </c>
      <c r="BV87" s="12" t="str">
        <f aca="false">IF(COUNTIF(npass_rel_myc,$E87),"NP", IF(COUNTIF(imppat_rel_myc,$E87),"I", IF(COUNTIF(nap_rel_myc,$E87),"NA", IF(COUNTIF(var_rel_myc,$E87),"V",""))))</f>
        <v/>
      </c>
      <c r="BW87" s="13" t="str">
        <f aca="false">IF(AND(BT87&lt;&gt;"",BU87="x"),"lit-kegg", IF(AND(BV87&lt;&gt;"",BU87="x"),"rel-kegg", IF(BT87&lt;&gt;"","lit", IF(BV87&lt;&gt;"","rel", IF(BU87="x","kegg","--")))))</f>
        <v>kegg</v>
      </c>
      <c r="BX87" s="15"/>
      <c r="BY87" s="12" t="str">
        <f aca="false">IF(COUNTIF(usda_nar,$E87),"U", IF(COUNTIF(knap_nar,$E87),"K", IF(COUNTIF(npass_nar,$E87),"NP", IF(COUNTIF(imppat_nar,$E87),"I", IF(COUNTIF(duke_nar,$E87),"D", IF(COUNTIF(nap_nar,$E87),"NA", IF(COUNTIF(var_nar,$E87),"V", "")))))))</f>
        <v/>
      </c>
      <c r="BZ87" s="14" t="str">
        <f aca="false">IF(COUNTIF(out_nar,E87),"X","")</f>
        <v>X</v>
      </c>
      <c r="CA87" s="16" t="str">
        <f aca="false">IF(COUNTIF(knap_rel_nar,$E87),"K", IF(COUNTIF(npass_rel_nar,$E87),"NP", IF(COUNTIF(imppat_rel_nar,$E87),"I", IF(COUNTIF(duke_rel_nar,$E87),"D", IF(COUNTIF(nap_rel_nar,$E87),"NA", IF(COUNTIF(var_rel_nar,$E87),"V",""))))))</f>
        <v/>
      </c>
      <c r="CB87" s="13" t="str">
        <f aca="false">IF(AND(BY87&lt;&gt;"",BZ87="x"),"lit-kegg", IF(AND(CA87&lt;&gt;"",BZ87="x"),"rel-kegg", IF(BY87&lt;&gt;"","lit", IF(CA87&lt;&gt;"","rel", IF(BZ87="x","kegg","--")))))</f>
        <v>kegg</v>
      </c>
      <c r="CC87" s="15"/>
      <c r="CD87" s="17" t="str">
        <f aca="false">IF(COUNTIF(usda_que,$E87),"U", IF(COUNTIF(knap_que,$E87),"K", IF(COUNTIF(npass_que,$E87),"NP", IF(COUNTIF(map_que,$E87),"M", IF(COUNTIF(imppat_que,$E87),"I", IF(COUNTIF(duke_que,$E87),"D", IF(COUNTIF(nap_que,$E87),"NA", IF(COUNTIF(var_que,$E87),"V",""))))) )))</f>
        <v>NP</v>
      </c>
      <c r="CE87" s="14" t="str">
        <f aca="false">IF(COUNTIF(out_que,E87),"X","")</f>
        <v>X</v>
      </c>
      <c r="CF87" s="12" t="str">
        <f aca="false">IF(COUNTIF(knap_rel_que,$E87),"K", IF(COUNTIF(npass_rel_que,$E87),"NP", IF(COUNTIF(imppat_rel_que,$E87),"I", IF(COUNTIF(duke_rel_que,$E87),"D", IF(COUNTIF(nap_rel_que,$E87),"NP", IF(COUNTIF(var_rel_que,$E87),"V",""))))) )</f>
        <v>K</v>
      </c>
      <c r="CG87" s="13" t="str">
        <f aca="false">IF(AND(CD87&lt;&gt;"",CE87="x"),"lit-kegg", IF(AND(CF87&lt;&gt;"",CE87="x"),"rel-kegg", IF(CD87&lt;&gt;"","lit", IF(CF87&lt;&gt;"","rel", IF(CE87="x","kegg","--")))))</f>
        <v>lit-kegg</v>
      </c>
      <c r="CH87" s="15"/>
      <c r="CI87" s="18"/>
      <c r="CJ87" s="20" t="s">
        <v>92</v>
      </c>
      <c r="CK87" s="10"/>
      <c r="CL87" s="10"/>
      <c r="CM87" s="10"/>
      <c r="CN87" s="10"/>
      <c r="CO87" s="10"/>
    </row>
    <row r="88" customFormat="false" ht="15.75" hidden="false" customHeight="true" outlineLevel="0" collapsed="false">
      <c r="A88" s="9" t="n">
        <v>9</v>
      </c>
      <c r="B88" s="10" t="s">
        <v>83</v>
      </c>
      <c r="C88" s="10" t="s">
        <v>84</v>
      </c>
      <c r="D88" s="9" t="s">
        <v>292</v>
      </c>
      <c r="E88" s="11" t="s">
        <v>293</v>
      </c>
      <c r="F88" s="12" t="str">
        <f aca="false">IF(COUNTIF(usda_agi,$E88),"U", IF(COUNTIF(knap_agi,$E88),"K", IF(COUNTIF(npass_agi,$E88),"NP", IF(COUNTIF(map_agi,$E88),"M", IF(COUNTIF(imppat_agi,$E88),"I", IF(COUNTIF(duke_agi,$E88),"D", IF(COUNTIF(nap_agi,$E88),"NA", IF(COUNTIF(var_agi,$E88),"V", ""))))))) )</f>
        <v>K</v>
      </c>
      <c r="G88" s="12" t="str">
        <f aca="false">IF(COUNTIF(out_agi,E88),"X","")</f>
        <v/>
      </c>
      <c r="H88" s="12" t="str">
        <f aca="false">IF(COUNTIF(knap_rel_agi,$E88),"K", IF(COUNTIF(duke_rel_agi,$E88),"D", IF(COUNTIF(nap_rel_agi,$E88),"NA", IF(COUNTIF(var_rel_agi,$E88),"V",""))))</f>
        <v/>
      </c>
      <c r="I88" s="13" t="str">
        <f aca="false">IF(AND(F88&lt;&gt;"",G88="x"),"lit-kegg", IF(AND(H88&lt;&gt;"",G88="x"),"rel-kegg", IF(F88&lt;&gt;"","lit", IF(H88&lt;&gt;"","rel", IF(G88="x","kegg","--")))))</f>
        <v>lit</v>
      </c>
      <c r="J88" s="12" t="str">
        <f aca="false">IF(COUNTIF(npass_bun,$E88),"NP", IF(COUNTIF(nap_bun,$E88),"NA", IF(COUNTIF(var_bun,$E88),"V","")))</f>
        <v/>
      </c>
      <c r="K88" s="14" t="str">
        <f aca="false">IF(COUNTIF(out_bun,E88),"X","")</f>
        <v>X</v>
      </c>
      <c r="L88" s="12" t="str">
        <f aca="false">IF(COUNTIF(nap_rel_bun,$E88),"NA", IF(COUNTIF(var_rel_bun,$E88),"V",""))</f>
        <v/>
      </c>
      <c r="M88" s="13" t="str">
        <f aca="false">IF(AND(J88&lt;&gt;"",K88="x"),"lit-kegg", IF(AND(L88&lt;&gt;"",K88="x"),"rel-kegg", IF(J88&lt;&gt;"","lit", IF(L88&lt;&gt;"","rel", IF(K88="x","kegg","--")))))</f>
        <v>kegg</v>
      </c>
      <c r="N88" s="12" t="str">
        <f aca="false">IF(COUNTIF(usda_kxn,$E88),"U", IF(COUNTIF(knap_kxn,$E88),"K", IF(COUNTIF(npass_kxn,$E88),"NP", IF(COUNTIF(map_kxn,$E88),"M", IF(COUNTIF(duke_kxn,$E88),"D", IF(COUNTIF(nap_kxn,$E88),"NA", IF(COUNTIF(var_kxn,$E88),"V","")))))))</f>
        <v/>
      </c>
      <c r="O88" s="14" t="str">
        <f aca="false">IF(COUNTIF(out_kxn,E88),"X","")</f>
        <v/>
      </c>
      <c r="P88" s="12" t="str">
        <f aca="false">IF(COUNTIF(knap_rel_kxn,$E88),"K", IF(COUNTIF(npass_rel_kxn,$E88),"NP", IF(COUNTIF(duke_rel_kxn,$E88),"D", IF(COUNTIF(nap_rel_kxn,$E88),"NA", IF(COUNTIF(var_rel_kxn,$E88),"V","")))))</f>
        <v/>
      </c>
      <c r="Q88" s="13" t="str">
        <f aca="false">IF(AND(N88&lt;&gt;"",O88="x"),"lit-kegg", IF(AND(P88&lt;&gt;"",O88="x"),"rel-kegg", IF(N88&lt;&gt;"","lit", IF(P88&lt;&gt;"","rel", IF(O88="x","kegg","--")))))</f>
        <v>--</v>
      </c>
      <c r="R88" s="12" t="str">
        <f aca="false">IF(COUNTIF(usda_hwb,$E88),"U", IF(COUNTIF(knap_hwb,$E88),"K", IF(COUNTIF(npass_hwb,$E88),"NP", IF(COUNTIF(map_hwb,$E88),"M", IF(COUNTIF(imppat_hwb,$E88),"I", IF(COUNTIF(duke_hwb,$E88),"D", IF(COUNTIF(nap_hwb,$E88),"NA", IF(COUNTIF(var_hwb,$E88),"V",""))))) )))</f>
        <v>K</v>
      </c>
      <c r="S88" s="14" t="str">
        <f aca="false">IF(COUNTIF(out_hwb,E88),"X","")</f>
        <v>X</v>
      </c>
      <c r="T88" s="14" t="str">
        <f aca="false">IF(COUNTIF(knap_rel_hwb,$E88),"K", IF(COUNTIF(npass_rel_hwb,$E88),"NP", IF(COUNTIF(map_rel_hwb,$E88),"M", IF(COUNTIF(imppat_rel_hwb,$E88),"I", IF(COUNTIF(duke_rel_hwb,$E88),"D", IF(COUNTIF(nap_rel_hwb,$E88),"NA", IF(COUNTIF(var_rel_hwb,$E88),"V",""))))) ))</f>
        <v>I</v>
      </c>
      <c r="U88" s="13" t="str">
        <f aca="false">IF(AND(R88&lt;&gt;"",S88="x"),"lit-kegg", IF(AND(T88&lt;&gt;"",S88="x"),"rel-kegg", IF(R88&lt;&gt;"","lit", IF(T88&lt;&gt;"","rel", IF(S88="x","kegg","--")))))</f>
        <v>lit-kegg</v>
      </c>
      <c r="V88" s="12" t="str">
        <f aca="false">IF(COUNTIF(usda_ec,$E88),"U", IF(COUNTIF(knap_ec,$E88),"K", IF(COUNTIF(npass_ec,$E88),"NP", IF(COUNTIF(map_ec,$E88),"M", IF(COUNTIF(imppat_ec,$E88),"I", IF(COUNTIF(duke_ec,$E88),"D", IF(COUNTIF(nap_ec,$E88),"NA", IF(COUNTIF(var_ec,$E88),"V",""))))))))</f>
        <v/>
      </c>
      <c r="W88" s="14" t="str">
        <f aca="false">IF(COUNTIF(out_ec,E88),"X","")</f>
        <v>X</v>
      </c>
      <c r="X88" s="14" t="str">
        <f aca="false">IF(COUNTIF(usda_rel_ec,$E88),"U", IF(COUNTIF(knap_rel_ec,$E88),"K", IF(COUNTIF(npass_rel_ec,$E88),"NP", IF(COUNTIF(map_rel_ec,$E88),"M", IF(COUNTIF(imppat_rel_ec,$E88),"I", IF(COUNTIF(nap_rel_ec,$E88),"NA", IF(COUNTIF(var_rel_ec,$E88),"V","")))))))</f>
        <v/>
      </c>
      <c r="Y88" s="13" t="str">
        <f aca="false">IF(AND(V88&lt;&gt;"",W88="x"),"lit-kegg", IF(AND(X88&lt;&gt;"",W88="x"),"rel-kegg", IF(V88&lt;&gt;"","lit", IF(X88&lt;&gt;"","rel", IF(W88="x","kegg","--")))))</f>
        <v>kegg</v>
      </c>
      <c r="Z88" s="12" t="str">
        <f aca="false">IF(COUNTIF(usda_ecg,$E88),"U", IF(COUNTIF(npass_ecg,$E88),"NP", IF(COUNTIF(map_ecg,$E88),"M", IF(COUNTIF(imppat_ecg,$E88),"I", IF(COUNTIF(duke_ecg,$E88),"D", IF(COUNTIF(var_ecg,$E88),"V",""))))))</f>
        <v/>
      </c>
      <c r="AA88" s="12"/>
      <c r="AB88" s="15"/>
      <c r="AC88" s="12" t="str">
        <f aca="false">IF(COUNTIF(usda_egt,$E88),"U", IF(COUNTIF(map_egt,$E88),"M", IF(COUNTIF(duke_egt,$E88),"D", IF(COUNTIF(nap_egt,$E88),"NA", IF(COUNTIF(var_egt,$E88),"V","")))))</f>
        <v/>
      </c>
      <c r="AD88" s="14" t="str">
        <f aca="false">IF(COUNTIF(out_egt,E88),"X","")</f>
        <v/>
      </c>
      <c r="AE88" s="14" t="str">
        <f aca="false">IF(COUNTIF(usda_rel_egt,$E88),"U", IF(COUNTIF(knap_rel_egt,$E88),"K", IF(COUNTIF(npass_rel_egt,$E88),"NP", IF(COUNTIF(map_rel_egt,$E88),"M", IF(COUNTIF(var_rel_egt,$E88),"V","")))) )</f>
        <v/>
      </c>
      <c r="AF88" s="13" t="str">
        <f aca="false">IF(AND(AC88&lt;&gt;"",AD88="x"),"lit-kegg", IF(AND(AE88&lt;&gt;"",AD88="x"),"rel-kegg", IF(AC88&lt;&gt;"","lit", IF(AE88&lt;&gt;"","rel", IF(AD88="x","kegg","--")))))</f>
        <v>--</v>
      </c>
      <c r="AG88" s="15"/>
      <c r="AH88" s="12" t="str">
        <f aca="false">IF(COUNTIF(usda_egcg,$E88),"U", IF(COUNTIF(knap_egcg,$E88),"K", IF(COUNTIF(npass_egcg,$E88),"NP", IF(COUNTIF(map_egcg,$E88),"M", IF(COUNTIF(var_ecg,$E88),"V","")))))</f>
        <v/>
      </c>
      <c r="AI88" s="12"/>
      <c r="AJ88" s="15"/>
      <c r="AK88" s="12" t="str">
        <f aca="false">IF(COUNTIF(npass_erc,$E88),"NP", IF(COUNTIF(nap_erc,$E88),"NA", IF(COUNTIF(var_erc,$E88),"V","")))</f>
        <v/>
      </c>
      <c r="AL88" s="14"/>
      <c r="AM88" s="14" t="str">
        <f aca="false">IF(COUNTIF(nap_rel_erc,$E88),"NA", IF(COUNTIF(var_rel_erc,$E88),"V",""))</f>
        <v/>
      </c>
      <c r="AN88" s="13" t="str">
        <f aca="false">IF(AND(AK88&lt;&gt;"",AL88="x"),"lit-kegg", IF(AND(AM88&lt;&gt;"",AL88="x"),"rel-kegg", IF(AK88&lt;&gt;"","lit", IF(AM88&lt;&gt;"","rel", IF(AL88="x","kegg","--")))))</f>
        <v>--</v>
      </c>
      <c r="AO88" s="15"/>
      <c r="AP88" s="12" t="str">
        <f aca="false">IF(COUNTIF(npass_erd,$E88),"NP", IF(COUNTIF(nap_erd,$E88),"NA", IF(COUNTIF(var_erd,$E88),"V","")))</f>
        <v/>
      </c>
      <c r="AQ88" s="14" t="str">
        <f aca="false">IF(COUNTIF(out_erd,E88),"X","")</f>
        <v>X</v>
      </c>
      <c r="AR88" s="14" t="str">
        <f aca="false">IF(COUNTIF(map_rel_erd,$E88),"M", IF(COUNTIF(nap_rel_erd,$E88),"NA", IF(COUNTIF(var_rel_erd,$E88),"V","")))</f>
        <v/>
      </c>
      <c r="AS88" s="13" t="str">
        <f aca="false">IF(AND(AP88&lt;&gt;"",AQ88="x"),"lit-kegg", IF(AND(AR88&lt;&gt;"",AQ88="x"),"rel-kegg", IF(AP88&lt;&gt;"","lit", IF(AR88&lt;&gt;"","rel", IF(AQ88="x","kegg","--")))))</f>
        <v>kegg</v>
      </c>
      <c r="AT88" s="15"/>
      <c r="AU88" s="12" t="str">
        <f aca="false">IF(COUNTIF(knap_gc,$E88),"K", IF(COUNTIF(npass_gc,$E88),"NP", IF(COUNTIF(imppat_gc,$E88),"I", IF(COUNTIF(duke_gc,$E88),"D", IF(COUNTIF(nap_gc,$E88),"NA", IF(COUNTIF(var_gc,$E88),"V",""))))) )</f>
        <v/>
      </c>
      <c r="AV88" s="14" t="str">
        <f aca="false">IF(COUNTIF(out_gc,E88),"X","")</f>
        <v/>
      </c>
      <c r="AW88" s="14" t="str">
        <f aca="false">IF(COUNTIF(knap_rel_gc,$E88),"K", IF(COUNTIF(nap_rel_gc,$E88),"NA", IF(COUNTIF(var_rel_gc,$E88),"V","")))</f>
        <v/>
      </c>
      <c r="AX88" s="13" t="str">
        <f aca="false">IF(AND(AU88&lt;&gt;"",AV88="x"),"lit-kegg", IF(AND(AW88&lt;&gt;"",AV88="x"),"rel-kegg", IF(AU88&lt;&gt;"","lit", IF(AW88&lt;&gt;"","rel", IF(AV88="x","kegg","--")))))</f>
        <v>--</v>
      </c>
      <c r="AY88" s="15"/>
      <c r="AZ88" s="12" t="str">
        <f aca="false">IF(COUNTIF(knap_gen,$E88),"K", IF(COUNTIF(npass_gen,$E88),"NP", IF(COUNTIF(imppat_gen,$E88),"I", IF(COUNTIF(duke_gen,$E88),"D", IF(COUNTIF(nap_gen,$E88),"NA", IF(COUNTIF(var_gen,$E88),"V",""))))))</f>
        <v/>
      </c>
      <c r="BA88" s="14" t="str">
        <f aca="false">IF(COUNTIF(out_gen,E88),"X","")</f>
        <v/>
      </c>
      <c r="BB88" s="14" t="str">
        <f aca="false">IF(COUNTIF(knap_rel_gen,$E88),"K", IF(COUNTIF(imppat_rel_gen,$E88),"I", IF(COUNTIF(duke_rel_gen,$E88),"D", IF(COUNTIF(nap_rel_gen,$E88),"NA", IF(COUNTIF(var_rel_gen,$E88),"V","")))))</f>
        <v/>
      </c>
      <c r="BC88" s="13" t="str">
        <f aca="false">IF(AND(AZ88&lt;&gt;"",BA88="x"),"lit-kegg", IF(AND(BB88&lt;&gt;"",BA88="x"),"rel-kegg", IF(AZ88&lt;&gt;"","lit", IF(BB88&lt;&gt;"","rel", IF(BA88="x","kegg","--")))))</f>
        <v>--</v>
      </c>
      <c r="BD88" s="15"/>
      <c r="BE88" s="12" t="str">
        <f aca="false">IF(COUNTIF(knap_hcc,$E88),"K", IF(COUNTIF(npass_hcc,$E88),"NP", IF(COUNTIF(duke_hcc,$E88),"D", IF(COUNTIF(var_hcc,$E88),"V", ""))))</f>
        <v/>
      </c>
      <c r="BF88" s="14" t="str">
        <f aca="false">IF(COUNTIF(hcc_out,E88),"X","")</f>
        <v/>
      </c>
      <c r="BG88" s="14" t="str">
        <f aca="false">IF(COUNTIF(var_rel_hcc,$E88),"V","")</f>
        <v/>
      </c>
      <c r="BH88" s="13" t="str">
        <f aca="false">IF(AND(BE88&lt;&gt;"",BF88="x"),"lit-kegg", IF(AND(BG88&lt;&gt;"",BF88="x"),"rel-kegg", IF(BE88&lt;&gt;"","lit", IF(BG88&lt;&gt;"","rel", IF(BF88="x","kegg","--")))))</f>
        <v>--</v>
      </c>
      <c r="BI88" s="15"/>
      <c r="BJ88" s="12" t="str">
        <f aca="false">IF(COUNTIF(usda_kmp,$E88),"U", IF(COUNTIF(knap_kmp,$E88),"K", IF(COUNTIF(npass_kmp,$E88),"NP", IF(COUNTIF(map_kmp,$E88),"M", IF(COUNTIF(imppat_kmp,$E88),"I", IF(COUNTIF(duke_kmp,$E88),"D", IF(COUNTIF(nap_kmp,$E88),"NA", IF(COUNTIF(var_kmp,$E88),"V",""))))))))</f>
        <v>U</v>
      </c>
      <c r="BK88" s="14" t="str">
        <f aca="false">IF(COUNTIF(out_kmp,E88),"X","")</f>
        <v>X</v>
      </c>
      <c r="BL88" s="12" t="str">
        <f aca="false">IF(COUNTIF(knap_rel_kmp,$E88),"K", IF(COUNTIF(npass_rel_kmp,$E88),"NP", IF(COUNTIF(imppat_rel_kmp,$E88),"I", IF(COUNTIF(duke_kmp,$E88),"D", IF(COUNTIF(nap_rel_kmp,$E88),"NA", IF(COUNTIF(var_rel_kmp,$E88),"V",""))))))</f>
        <v>K</v>
      </c>
      <c r="BM88" s="13" t="str">
        <f aca="false">IF(AND(BJ88&lt;&gt;"",BK88="x"),"lit-kegg", IF(AND(BL88&lt;&gt;"",BK88="x"),"rel-kegg", IF(BJ88&lt;&gt;"","lit", IF(BL88&lt;&gt;"","rel", IF(BK88="x","kegg","--")))))</f>
        <v>lit-kegg</v>
      </c>
      <c r="BN88" s="15"/>
      <c r="BO88" s="12" t="str">
        <f aca="false">IF(COUNTIF(usda_lu2,$E88),"U", IF(COUNTIF(knap_lu2,$E88),"K", IF(COUNTIF(npass_lu2,$E88),"NP", IF(COUNTIF(map_lu2,$E88),"M", IF(COUNTIF(imppat_lu2,$E88),"I", IF(COUNTIF(duke_lu2,$E88),"D", IF(COUNTIF(nap_lu2,$E88),"NA", IF(COUNTIF(var_lu2,$E88),"V",""))))))))</f>
        <v>K</v>
      </c>
      <c r="BP88" s="14" t="str">
        <f aca="false">IF(COUNTIF(out_lu2,E88),"X","")</f>
        <v/>
      </c>
      <c r="BQ88" s="12" t="str">
        <f aca="false">IF(COUNTIF(knap_rel_lu2,$E88),"K", IF(COUNTIF(npass_rel_lu2,$E88),"NP", IF(COUNTIF(imppat_lu2,$E88),"I", IF(COUNTIF(impaat_rel_lu2,$E88),"I", IF(COUNTIF(duke_rel_lu2,$E88),"D", IF(COUNTIF(nap_rel_lu2,$E88),"NA", IF(COUNTIF(var_rel_lu2,$E88),"V",""))))) ))</f>
        <v/>
      </c>
      <c r="BR88" s="13" t="str">
        <f aca="false">IF(AND(BO88&lt;&gt;"",BP88="x"),"lit-kegg", IF(AND(BQ88&lt;&gt;"",BP88="x"),"rel-kegg", IF(BO88&lt;&gt;"","lit", IF(BQ88&lt;&gt;"","rel", IF(BP88="x","kegg","--")))))</f>
        <v>lit</v>
      </c>
      <c r="BS88" s="15"/>
      <c r="BT88" s="12" t="str">
        <f aca="false">IF(COUNTIF(usda_myc,$E88),"U", IF(COUNTIF(knap_myc,$E88),"K", IF(COUNTIF(npass_myc,$E88),"NP", IF(COUNTIF(map_myc,$E88),"M", IF(COUNTIF(imppat_myc,$E88),"I", IF(COUNTIF(nap_myc,$E88),"NA", IF(COUNTIF(duke_myc,$E88),"D", IF(COUNTIF(var_myc,$E88),"V",""))))))))</f>
        <v/>
      </c>
      <c r="BU88" s="14" t="str">
        <f aca="false">IF(COUNTIF(out_myc,E88),"X","")</f>
        <v/>
      </c>
      <c r="BV88" s="12" t="str">
        <f aca="false">IF(COUNTIF(npass_rel_myc,$E88),"NP", IF(COUNTIF(imppat_rel_myc,$E88),"I", IF(COUNTIF(nap_rel_myc,$E88),"NA", IF(COUNTIF(var_rel_myc,$E88),"V",""))))</f>
        <v/>
      </c>
      <c r="BW88" s="13" t="str">
        <f aca="false">IF(AND(BT88&lt;&gt;"",BU88="x"),"lit-kegg", IF(AND(BV88&lt;&gt;"",BU88="x"),"rel-kegg", IF(BT88&lt;&gt;"","lit", IF(BV88&lt;&gt;"","rel", IF(BU88="x","kegg","--")))))</f>
        <v>--</v>
      </c>
      <c r="BX88" s="15"/>
      <c r="BY88" s="12" t="str">
        <f aca="false">IF(COUNTIF(usda_nar,$E88),"U", IF(COUNTIF(knap_nar,$E88),"K", IF(COUNTIF(npass_nar,$E88),"NP", IF(COUNTIF(imppat_nar,$E88),"I", IF(COUNTIF(duke_nar,$E88),"D", IF(COUNTIF(nap_nar,$E88),"NA", IF(COUNTIF(var_nar,$E88),"V", "")))))))</f>
        <v>K</v>
      </c>
      <c r="BZ88" s="14" t="str">
        <f aca="false">IF(COUNTIF(out_nar,E88),"X","")</f>
        <v>X</v>
      </c>
      <c r="CA88" s="16" t="str">
        <f aca="false">IF(COUNTIF(knap_rel_nar,$E88),"K", IF(COUNTIF(npass_rel_nar,$E88),"NP", IF(COUNTIF(imppat_rel_nar,$E88),"I", IF(COUNTIF(duke_rel_nar,$E88),"D", IF(COUNTIF(nap_rel_nar,$E88),"NA", IF(COUNTIF(var_rel_nar,$E88),"V",""))))))</f>
        <v>K</v>
      </c>
      <c r="CB88" s="13" t="str">
        <f aca="false">IF(AND(BY88&lt;&gt;"",BZ88="x"),"lit-kegg", IF(AND(CA88&lt;&gt;"",BZ88="x"),"rel-kegg", IF(BY88&lt;&gt;"","lit", IF(CA88&lt;&gt;"","rel", IF(BZ88="x","kegg","--")))))</f>
        <v>lit-kegg</v>
      </c>
      <c r="CC88" s="15"/>
      <c r="CD88" s="17" t="str">
        <f aca="false">IF(COUNTIF(usda_que,$E88),"U", IF(COUNTIF(knap_que,$E88),"K", IF(COUNTIF(npass_que,$E88),"NP", IF(COUNTIF(map_que,$E88),"M", IF(COUNTIF(imppat_que,$E88),"I", IF(COUNTIF(duke_que,$E88),"D", IF(COUNTIF(nap_que,$E88),"NA", IF(COUNTIF(var_que,$E88),"V",""))))) )))</f>
        <v>K</v>
      </c>
      <c r="CE88" s="14" t="str">
        <f aca="false">IF(COUNTIF(out_que,E88),"X","")</f>
        <v>X</v>
      </c>
      <c r="CF88" s="12" t="str">
        <f aca="false">IF(COUNTIF(knap_rel_que,$E88),"K", IF(COUNTIF(npass_rel_que,$E88),"NP", IF(COUNTIF(imppat_rel_que,$E88),"I", IF(COUNTIF(duke_rel_que,$E88),"D", IF(COUNTIF(nap_rel_que,$E88),"NP", IF(COUNTIF(var_rel_que,$E88),"V",""))))) )</f>
        <v>K</v>
      </c>
      <c r="CG88" s="13" t="str">
        <f aca="false">IF(AND(CD88&lt;&gt;"",CE88="x"),"lit-kegg", IF(AND(CF88&lt;&gt;"",CE88="x"),"rel-kegg", IF(CD88&lt;&gt;"","lit", IF(CF88&lt;&gt;"","rel", IF(CE88="x","kegg","--")))))</f>
        <v>lit-kegg</v>
      </c>
      <c r="CH88" s="15"/>
      <c r="CI88" s="18"/>
      <c r="CJ88" s="10"/>
      <c r="CK88" s="10"/>
      <c r="CL88" s="10"/>
      <c r="CM88" s="10"/>
      <c r="CN88" s="10"/>
      <c r="CO88" s="10"/>
    </row>
    <row r="89" customFormat="false" ht="15.75" hidden="false" customHeight="true" outlineLevel="0" collapsed="false">
      <c r="A89" s="9" t="n">
        <v>60</v>
      </c>
      <c r="B89" s="10" t="s">
        <v>83</v>
      </c>
      <c r="C89" s="10" t="s">
        <v>200</v>
      </c>
      <c r="D89" s="10" t="s">
        <v>294</v>
      </c>
      <c r="E89" s="11" t="s">
        <v>295</v>
      </c>
      <c r="F89" s="12" t="str">
        <f aca="false">IF(COUNTIF(usda_agi,$E89),"U", IF(COUNTIF(knap_agi,$E89),"K", IF(COUNTIF(npass_agi,$E89),"NP", IF(COUNTIF(map_agi,$E89),"M", IF(COUNTIF(imppat_agi,$E89),"I", IF(COUNTIF(duke_agi,$E89),"D", IF(COUNTIF(nap_agi,$E89),"NA", IF(COUNTIF(var_agi,$E89),"V", ""))))))) )</f>
        <v>I</v>
      </c>
      <c r="G89" s="12" t="str">
        <f aca="false">IF(COUNTIF(out_agi,E89),"X","")</f>
        <v>X</v>
      </c>
      <c r="H89" s="12" t="str">
        <f aca="false">IF(COUNTIF(knap_rel_agi,$E89),"K", IF(COUNTIF(duke_rel_agi,$E89),"D", IF(COUNTIF(nap_rel_agi,$E89),"NA", IF(COUNTIF(var_rel_agi,$E89),"V",""))))</f>
        <v/>
      </c>
      <c r="I89" s="13" t="str">
        <f aca="false">IF(AND(F89&lt;&gt;"",G89="x"),"lit-kegg", IF(AND(H89&lt;&gt;"",G89="x"),"rel-kegg", IF(F89&lt;&gt;"","lit", IF(H89&lt;&gt;"","rel", IF(G89="x","kegg","--")))))</f>
        <v>lit-kegg</v>
      </c>
      <c r="J89" s="12" t="str">
        <f aca="false">IF(COUNTIF(npass_bun,$E89),"NP", IF(COUNTIF(nap_bun,$E89),"NA", IF(COUNTIF(var_bun,$E89),"V","")))</f>
        <v/>
      </c>
      <c r="K89" s="14" t="str">
        <f aca="false">IF(COUNTIF(out_bun,E89),"X","")</f>
        <v>X</v>
      </c>
      <c r="L89" s="12" t="str">
        <f aca="false">IF(COUNTIF(nap_rel_bun,$E89),"NA", IF(COUNTIF(var_rel_bun,$E89),"V",""))</f>
        <v/>
      </c>
      <c r="M89" s="13" t="str">
        <f aca="false">IF(AND(J89&lt;&gt;"",K89="x"),"lit-kegg", IF(AND(L89&lt;&gt;"",K89="x"),"rel-kegg", IF(J89&lt;&gt;"","lit", IF(L89&lt;&gt;"","rel", IF(K89="x","kegg","--")))))</f>
        <v>kegg</v>
      </c>
      <c r="N89" s="12" t="str">
        <f aca="false">IF(COUNTIF(usda_kxn,$E89),"U", IF(COUNTIF(knap_kxn,$E89),"K", IF(COUNTIF(npass_kxn,$E89),"NP", IF(COUNTIF(map_kxn,$E89),"M", IF(COUNTIF(duke_kxn,$E89),"D", IF(COUNTIF(nap_kxn,$E89),"NA", IF(COUNTIF(var_kxn,$E89),"V","")))))))</f>
        <v/>
      </c>
      <c r="O89" s="14" t="str">
        <f aca="false">IF(COUNTIF(out_kxn,E89),"X","")</f>
        <v>X</v>
      </c>
      <c r="P89" s="12" t="str">
        <f aca="false">IF(COUNTIF(knap_rel_kxn,$E89),"K", IF(COUNTIF(npass_rel_kxn,$E89),"NP", IF(COUNTIF(duke_rel_kxn,$E89),"D", IF(COUNTIF(nap_rel_kxn,$E89),"NA", IF(COUNTIF(var_rel_kxn,$E89),"V","")))))</f>
        <v/>
      </c>
      <c r="Q89" s="13" t="str">
        <f aca="false">IF(AND(N89&lt;&gt;"",O89="x"),"lit-kegg", IF(AND(P89&lt;&gt;"",O89="x"),"rel-kegg", IF(N89&lt;&gt;"","lit", IF(P89&lt;&gt;"","rel", IF(O89="x","kegg","--")))))</f>
        <v>kegg</v>
      </c>
      <c r="R89" s="12" t="str">
        <f aca="false">IF(COUNTIF(usda_hwb,$E89),"U", IF(COUNTIF(knap_hwb,$E89),"K", IF(COUNTIF(npass_hwb,$E89),"NP", IF(COUNTIF(map_hwb,$E89),"M", IF(COUNTIF(imppat_hwb,$E89),"I", IF(COUNTIF(duke_hwb,$E89),"D", IF(COUNTIF(nap_hwb,$E89),"NA", IF(COUNTIF(var_hwb,$E89),"V",""))))) )))</f>
        <v/>
      </c>
      <c r="S89" s="14" t="str">
        <f aca="false">IF(COUNTIF(out_hwb,E89),"X","")</f>
        <v>X</v>
      </c>
      <c r="T89" s="14" t="str">
        <f aca="false">IF(COUNTIF(knap_rel_hwb,$E89),"K", IF(COUNTIF(npass_rel_hwb,$E89),"NP", IF(COUNTIF(map_rel_hwb,$E89),"M", IF(COUNTIF(imppat_rel_hwb,$E89),"I", IF(COUNTIF(duke_rel_hwb,$E89),"D", IF(COUNTIF(nap_rel_hwb,$E89),"NA", IF(COUNTIF(var_rel_hwb,$E89),"V",""))))) ))</f>
        <v/>
      </c>
      <c r="U89" s="13" t="str">
        <f aca="false">IF(AND(R89&lt;&gt;"",S89="x"),"lit-kegg", IF(AND(T89&lt;&gt;"",S89="x"),"rel-kegg", IF(R89&lt;&gt;"","lit", IF(T89&lt;&gt;"","rel", IF(S89="x","kegg","--")))))</f>
        <v>kegg</v>
      </c>
      <c r="V89" s="12" t="str">
        <f aca="false">IF(COUNTIF(usda_ec,$E89),"U", IF(COUNTIF(knap_ec,$E89),"K", IF(COUNTIF(npass_ec,$E89),"NP", IF(COUNTIF(map_ec,$E89),"M", IF(COUNTIF(imppat_ec,$E89),"I", IF(COUNTIF(duke_ec,$E89),"D", IF(COUNTIF(nap_ec,$E89),"NA", IF(COUNTIF(var_ec,$E89),"V",""))))))))</f>
        <v>NA</v>
      </c>
      <c r="W89" s="14" t="str">
        <f aca="false">IF(COUNTIF(out_ec,E89),"X","")</f>
        <v>X</v>
      </c>
      <c r="X89" s="14" t="str">
        <f aca="false">IF(COUNTIF(usda_rel_ec,$E89),"U", IF(COUNTIF(knap_rel_ec,$E89),"K", IF(COUNTIF(npass_rel_ec,$E89),"NP", IF(COUNTIF(map_rel_ec,$E89),"M", IF(COUNTIF(imppat_rel_ec,$E89),"I", IF(COUNTIF(nap_rel_ec,$E89),"NA", IF(COUNTIF(var_rel_ec,$E89),"V","")))))))</f>
        <v/>
      </c>
      <c r="Y89" s="13" t="str">
        <f aca="false">IF(AND(V89&lt;&gt;"",W89="x"),"lit-kegg", IF(AND(X89&lt;&gt;"",W89="x"),"rel-kegg", IF(V89&lt;&gt;"","lit", IF(X89&lt;&gt;"","rel", IF(W89="x","kegg","--")))))</f>
        <v>lit-kegg</v>
      </c>
      <c r="Z89" s="12" t="str">
        <f aca="false">IF(COUNTIF(usda_ecg,$E89),"U", IF(COUNTIF(npass_ecg,$E89),"NP", IF(COUNTIF(map_ecg,$E89),"M", IF(COUNTIF(imppat_ecg,$E89),"I", IF(COUNTIF(duke_ecg,$E89),"D", IF(COUNTIF(var_ecg,$E89),"V",""))))))</f>
        <v/>
      </c>
      <c r="AA89" s="12"/>
      <c r="AB89" s="15"/>
      <c r="AC89" s="12" t="str">
        <f aca="false">IF(COUNTIF(usda_egt,$E89),"U", IF(COUNTIF(map_egt,$E89),"M", IF(COUNTIF(duke_egt,$E89),"D", IF(COUNTIF(nap_egt,$E89),"NA", IF(COUNTIF(var_egt,$E89),"V","")))))</f>
        <v/>
      </c>
      <c r="AD89" s="14" t="str">
        <f aca="false">IF(COUNTIF(out_egt,E89),"X","")</f>
        <v/>
      </c>
      <c r="AE89" s="14" t="str">
        <f aca="false">IF(COUNTIF(usda_rel_egt,$E89),"U", IF(COUNTIF(knap_rel_egt,$E89),"K", IF(COUNTIF(npass_rel_egt,$E89),"NP", IF(COUNTIF(map_rel_egt,$E89),"M", IF(COUNTIF(var_rel_egt,$E89),"V","")))) )</f>
        <v/>
      </c>
      <c r="AF89" s="13" t="str">
        <f aca="false">IF(AND(AC89&lt;&gt;"",AD89="x"),"lit-kegg", IF(AND(AE89&lt;&gt;"",AD89="x"),"rel-kegg", IF(AC89&lt;&gt;"","lit", IF(AE89&lt;&gt;"","rel", IF(AD89="x","kegg","--")))))</f>
        <v>--</v>
      </c>
      <c r="AG89" s="15"/>
      <c r="AH89" s="12" t="str">
        <f aca="false">IF(COUNTIF(usda_egcg,$E89),"U", IF(COUNTIF(knap_egcg,$E89),"K", IF(COUNTIF(npass_egcg,$E89),"NP", IF(COUNTIF(map_egcg,$E89),"M", IF(COUNTIF(var_ecg,$E89),"V","")))))</f>
        <v/>
      </c>
      <c r="AI89" s="12"/>
      <c r="AJ89" s="15"/>
      <c r="AK89" s="12" t="str">
        <f aca="false">IF(COUNTIF(npass_erc,$E89),"NP", IF(COUNTIF(nap_erc,$E89),"NA", IF(COUNTIF(var_erc,$E89),"V","")))</f>
        <v/>
      </c>
      <c r="AL89" s="14"/>
      <c r="AM89" s="14" t="str">
        <f aca="false">IF(COUNTIF(nap_rel_erc,$E89),"NA", IF(COUNTIF(var_rel_erc,$E89),"V",""))</f>
        <v/>
      </c>
      <c r="AN89" s="13" t="str">
        <f aca="false">IF(AND(AK89&lt;&gt;"",AL89="x"),"lit-kegg", IF(AND(AM89&lt;&gt;"",AL89="x"),"rel-kegg", IF(AK89&lt;&gt;"","lit", IF(AM89&lt;&gt;"","rel", IF(AL89="x","kegg","--")))))</f>
        <v>--</v>
      </c>
      <c r="AO89" s="15"/>
      <c r="AP89" s="12" t="str">
        <f aca="false">IF(COUNTIF(npass_erd,$E89),"NP", IF(COUNTIF(nap_erd,$E89),"NA", IF(COUNTIF(var_erd,$E89),"V","")))</f>
        <v/>
      </c>
      <c r="AQ89" s="14" t="str">
        <f aca="false">IF(COUNTIF(out_erd,E89),"X","")</f>
        <v>X</v>
      </c>
      <c r="AR89" s="14" t="str">
        <f aca="false">IF(COUNTIF(map_rel_erd,$E89),"M", IF(COUNTIF(nap_rel_erd,$E89),"NA", IF(COUNTIF(var_rel_erd,$E89),"V","")))</f>
        <v/>
      </c>
      <c r="AS89" s="13" t="str">
        <f aca="false">IF(AND(AP89&lt;&gt;"",AQ89="x"),"lit-kegg", IF(AND(AR89&lt;&gt;"",AQ89="x"),"rel-kegg", IF(AP89&lt;&gt;"","lit", IF(AR89&lt;&gt;"","rel", IF(AQ89="x","kegg","--")))))</f>
        <v>kegg</v>
      </c>
      <c r="AT89" s="15"/>
      <c r="AU89" s="12" t="str">
        <f aca="false">IF(COUNTIF(knap_gc,$E89),"K", IF(COUNTIF(npass_gc,$E89),"NP", IF(COUNTIF(imppat_gc,$E89),"I", IF(COUNTIF(duke_gc,$E89),"D", IF(COUNTIF(nap_gc,$E89),"NA", IF(COUNTIF(var_gc,$E89),"V",""))))) )</f>
        <v/>
      </c>
      <c r="AV89" s="14" t="str">
        <f aca="false">IF(COUNTIF(out_gc,E89),"X","")</f>
        <v/>
      </c>
      <c r="AW89" s="14" t="str">
        <f aca="false">IF(COUNTIF(knap_rel_gc,$E89),"K", IF(COUNTIF(nap_rel_gc,$E89),"NA", IF(COUNTIF(var_rel_gc,$E89),"V","")))</f>
        <v/>
      </c>
      <c r="AX89" s="13" t="str">
        <f aca="false">IF(AND(AU89&lt;&gt;"",AV89="x"),"lit-kegg", IF(AND(AW89&lt;&gt;"",AV89="x"),"rel-kegg", IF(AU89&lt;&gt;"","lit", IF(AW89&lt;&gt;"","rel", IF(AV89="x","kegg","--")))))</f>
        <v>--</v>
      </c>
      <c r="AY89" s="15"/>
      <c r="AZ89" s="12" t="str">
        <f aca="false">IF(COUNTIF(knap_gen,$E89),"K", IF(COUNTIF(npass_gen,$E89),"NP", IF(COUNTIF(imppat_gen,$E89),"I", IF(COUNTIF(duke_gen,$E89),"D", IF(COUNTIF(nap_gen,$E89),"NA", IF(COUNTIF(var_gen,$E89),"V",""))))))</f>
        <v/>
      </c>
      <c r="BA89" s="14" t="str">
        <f aca="false">IF(COUNTIF(out_gen,E89),"X","")</f>
        <v/>
      </c>
      <c r="BB89" s="14" t="str">
        <f aca="false">IF(COUNTIF(knap_rel_gen,$E89),"K", IF(COUNTIF(imppat_rel_gen,$E89),"I", IF(COUNTIF(duke_rel_gen,$E89),"D", IF(COUNTIF(nap_rel_gen,$E89),"NA", IF(COUNTIF(var_rel_gen,$E89),"V","")))))</f>
        <v/>
      </c>
      <c r="BC89" s="13" t="str">
        <f aca="false">IF(AND(AZ89&lt;&gt;"",BA89="x"),"lit-kegg", IF(AND(BB89&lt;&gt;"",BA89="x"),"rel-kegg", IF(AZ89&lt;&gt;"","lit", IF(BB89&lt;&gt;"","rel", IF(BA89="x","kegg","--")))))</f>
        <v>--</v>
      </c>
      <c r="BD89" s="15"/>
      <c r="BE89" s="12" t="str">
        <f aca="false">IF(COUNTIF(knap_hcc,$E89),"K", IF(COUNTIF(npass_hcc,$E89),"NP", IF(COUNTIF(duke_hcc,$E89),"D", IF(COUNTIF(var_hcc,$E89),"V", ""))))</f>
        <v/>
      </c>
      <c r="BF89" s="14" t="str">
        <f aca="false">IF(COUNTIF(hcc_out,E89),"X","")</f>
        <v>X</v>
      </c>
      <c r="BG89" s="14" t="str">
        <f aca="false">IF(COUNTIF(var_rel_hcc,$E89),"V","")</f>
        <v/>
      </c>
      <c r="BH89" s="13" t="str">
        <f aca="false">IF(AND(BE89&lt;&gt;"",BF89="x"),"lit-kegg", IF(AND(BG89&lt;&gt;"",BF89="x"),"rel-kegg", IF(BE89&lt;&gt;"","lit", IF(BG89&lt;&gt;"","rel", IF(BF89="x","kegg","--")))))</f>
        <v>kegg</v>
      </c>
      <c r="BI89" s="15"/>
      <c r="BJ89" s="12" t="str">
        <f aca="false">IF(COUNTIF(usda_kmp,$E89),"U", IF(COUNTIF(knap_kmp,$E89),"K", IF(COUNTIF(npass_kmp,$E89),"NP", IF(COUNTIF(map_kmp,$E89),"M", IF(COUNTIF(imppat_kmp,$E89),"I", IF(COUNTIF(duke_kmp,$E89),"D", IF(COUNTIF(nap_kmp,$E89),"NA", IF(COUNTIF(var_kmp,$E89),"V",""))))))))</f>
        <v>D</v>
      </c>
      <c r="BK89" s="14" t="str">
        <f aca="false">IF(COUNTIF(out_kmp,E89),"X","")</f>
        <v>X</v>
      </c>
      <c r="BL89" s="12" t="str">
        <f aca="false">IF(COUNTIF(knap_rel_kmp,$E89),"K", IF(COUNTIF(npass_rel_kmp,$E89),"NP", IF(COUNTIF(imppat_rel_kmp,$E89),"I", IF(COUNTIF(duke_kmp,$E89),"D", IF(COUNTIF(nap_rel_kmp,$E89),"NA", IF(COUNTIF(var_rel_kmp,$E89),"V",""))))))</f>
        <v>K</v>
      </c>
      <c r="BM89" s="13" t="str">
        <f aca="false">IF(AND(BJ89&lt;&gt;"",BK89="x"),"lit-kegg", IF(AND(BL89&lt;&gt;"",BK89="x"),"rel-kegg", IF(BJ89&lt;&gt;"","lit", IF(BL89&lt;&gt;"","rel", IF(BK89="x","kegg","--")))))</f>
        <v>lit-kegg</v>
      </c>
      <c r="BN89" s="15"/>
      <c r="BO89" s="12" t="str">
        <f aca="false">IF(COUNTIF(usda_lu2,$E89),"U", IF(COUNTIF(knap_lu2,$E89),"K", IF(COUNTIF(npass_lu2,$E89),"NP", IF(COUNTIF(map_lu2,$E89),"M", IF(COUNTIF(imppat_lu2,$E89),"I", IF(COUNTIF(duke_lu2,$E89),"D", IF(COUNTIF(nap_lu2,$E89),"NA", IF(COUNTIF(var_lu2,$E89),"V",""))))))))</f>
        <v/>
      </c>
      <c r="BP89" s="14" t="str">
        <f aca="false">IF(COUNTIF(out_lu2,E89),"X","")</f>
        <v>X</v>
      </c>
      <c r="BQ89" s="12" t="str">
        <f aca="false">IF(COUNTIF(knap_rel_lu2,$E89),"K", IF(COUNTIF(npass_rel_lu2,$E89),"NP", IF(COUNTIF(imppat_lu2,$E89),"I", IF(COUNTIF(impaat_rel_lu2,$E89),"I", IF(COUNTIF(duke_rel_lu2,$E89),"D", IF(COUNTIF(nap_rel_lu2,$E89),"NA", IF(COUNTIF(var_rel_lu2,$E89),"V",""))))) ))</f>
        <v/>
      </c>
      <c r="BR89" s="13" t="str">
        <f aca="false">IF(AND(BO89&lt;&gt;"",BP89="x"),"lit-kegg", IF(AND(BQ89&lt;&gt;"",BP89="x"),"rel-kegg", IF(BO89&lt;&gt;"","lit", IF(BQ89&lt;&gt;"","rel", IF(BP89="x","kegg","--")))))</f>
        <v>kegg</v>
      </c>
      <c r="BS89" s="15"/>
      <c r="BT89" s="12" t="str">
        <f aca="false">IF(COUNTIF(usda_myc,$E89),"U", IF(COUNTIF(knap_myc,$E89),"K", IF(COUNTIF(npass_myc,$E89),"NP", IF(COUNTIF(map_myc,$E89),"M", IF(COUNTIF(imppat_myc,$E89),"I", IF(COUNTIF(nap_myc,$E89),"NA", IF(COUNTIF(duke_myc,$E89),"D", IF(COUNTIF(var_myc,$E89),"V",""))))))))</f>
        <v/>
      </c>
      <c r="BU89" s="14" t="str">
        <f aca="false">IF(COUNTIF(out_myc,E89),"X","")</f>
        <v/>
      </c>
      <c r="BV89" s="12" t="str">
        <f aca="false">IF(COUNTIF(npass_rel_myc,$E89),"NP", IF(COUNTIF(imppat_rel_myc,$E89),"I", IF(COUNTIF(nap_rel_myc,$E89),"NA", IF(COUNTIF(var_rel_myc,$E89),"V",""))))</f>
        <v/>
      </c>
      <c r="BW89" s="13" t="str">
        <f aca="false">IF(AND(BT89&lt;&gt;"",BU89="x"),"lit-kegg", IF(AND(BV89&lt;&gt;"",BU89="x"),"rel-kegg", IF(BT89&lt;&gt;"","lit", IF(BV89&lt;&gt;"","rel", IF(BU89="x","kegg","--")))))</f>
        <v>--</v>
      </c>
      <c r="BX89" s="15"/>
      <c r="BY89" s="12" t="str">
        <f aca="false">IF(COUNTIF(usda_nar,$E89),"U", IF(COUNTIF(knap_nar,$E89),"K", IF(COUNTIF(npass_nar,$E89),"NP", IF(COUNTIF(imppat_nar,$E89),"I", IF(COUNTIF(duke_nar,$E89),"D", IF(COUNTIF(nap_nar,$E89),"NA", IF(COUNTIF(var_nar,$E89),"V", "")))))))</f>
        <v/>
      </c>
      <c r="BZ89" s="14" t="str">
        <f aca="false">IF(COUNTIF(out_nar,E89),"X","")</f>
        <v>X</v>
      </c>
      <c r="CA89" s="16" t="str">
        <f aca="false">IF(COUNTIF(knap_rel_nar,$E89),"K", IF(COUNTIF(npass_rel_nar,$E89),"NP", IF(COUNTIF(imppat_rel_nar,$E89),"I", IF(COUNTIF(duke_rel_nar,$E89),"D", IF(COUNTIF(nap_rel_nar,$E89),"NA", IF(COUNTIF(var_rel_nar,$E89),"V",""))))))</f>
        <v>K</v>
      </c>
      <c r="CB89" s="13" t="str">
        <f aca="false">IF(AND(BY89&lt;&gt;"",BZ89="x"),"lit-kegg", IF(AND(CA89&lt;&gt;"",BZ89="x"),"rel-kegg", IF(BY89&lt;&gt;"","lit", IF(CA89&lt;&gt;"","rel", IF(BZ89="x","kegg","--")))))</f>
        <v>rel-kegg</v>
      </c>
      <c r="CC89" s="15"/>
      <c r="CD89" s="17" t="str">
        <f aca="false">IF(COUNTIF(usda_que,$E89),"U", IF(COUNTIF(knap_que,$E89),"K", IF(COUNTIF(npass_que,$E89),"NP", IF(COUNTIF(map_que,$E89),"M", IF(COUNTIF(imppat_que,$E89),"I", IF(COUNTIF(duke_que,$E89),"D", IF(COUNTIF(nap_que,$E89),"NA", IF(COUNTIF(var_que,$E89),"V",""))))) )))</f>
        <v>D</v>
      </c>
      <c r="CE89" s="14" t="str">
        <f aca="false">IF(COUNTIF(out_que,E89),"X","")</f>
        <v>X</v>
      </c>
      <c r="CF89" s="12" t="str">
        <f aca="false">IF(COUNTIF(knap_rel_que,$E89),"K", IF(COUNTIF(npass_rel_que,$E89),"NP", IF(COUNTIF(imppat_rel_que,$E89),"I", IF(COUNTIF(duke_rel_que,$E89),"D", IF(COUNTIF(nap_rel_que,$E89),"NP", IF(COUNTIF(var_rel_que,$E89),"V",""))))) )</f>
        <v>K</v>
      </c>
      <c r="CG89" s="13" t="str">
        <f aca="false">IF(AND(CD89&lt;&gt;"",CE89="x"),"lit-kegg", IF(AND(CF89&lt;&gt;"",CE89="x"),"rel-kegg", IF(CD89&lt;&gt;"","lit", IF(CF89&lt;&gt;"","rel", IF(CE89="x","kegg","--")))))</f>
        <v>lit-kegg</v>
      </c>
      <c r="CH89" s="15"/>
      <c r="CI89" s="18"/>
      <c r="CJ89" s="10"/>
      <c r="CK89" s="10"/>
      <c r="CL89" s="10"/>
      <c r="CM89" s="10"/>
      <c r="CN89" s="10"/>
      <c r="CO89" s="10"/>
    </row>
    <row r="90" customFormat="false" ht="15.75" hidden="false" customHeight="true" outlineLevel="0" collapsed="false">
      <c r="A90" s="9" t="n">
        <v>46</v>
      </c>
      <c r="B90" s="10" t="s">
        <v>83</v>
      </c>
      <c r="C90" s="10" t="s">
        <v>182</v>
      </c>
      <c r="D90" s="10" t="s">
        <v>296</v>
      </c>
      <c r="E90" s="11" t="s">
        <v>297</v>
      </c>
      <c r="F90" s="12" t="str">
        <f aca="false">IF(COUNTIF(usda_agi,$E90),"U", IF(COUNTIF(knap_agi,$E90),"K", IF(COUNTIF(npass_agi,$E90),"NP", IF(COUNTIF(map_agi,$E90),"M", IF(COUNTIF(imppat_agi,$E90),"I", IF(COUNTIF(duke_agi,$E90),"D", IF(COUNTIF(nap_agi,$E90),"NA", IF(COUNTIF(var_agi,$E90),"V", ""))))))) )</f>
        <v/>
      </c>
      <c r="G90" s="12" t="str">
        <f aca="false">IF(COUNTIF(out_agi,E90),"X","")</f>
        <v/>
      </c>
      <c r="H90" s="12" t="str">
        <f aca="false">IF(COUNTIF(knap_rel_agi,$E90),"K", IF(COUNTIF(duke_rel_agi,$E90),"D", IF(COUNTIF(nap_rel_agi,$E90),"NA", IF(COUNTIF(var_rel_agi,$E90),"V",""))))</f>
        <v/>
      </c>
      <c r="I90" s="13" t="str">
        <f aca="false">IF(AND(F90&lt;&gt;"",G90="x"),"lit-kegg", IF(AND(H90&lt;&gt;"",G90="x"),"rel-kegg", IF(F90&lt;&gt;"","lit", IF(H90&lt;&gt;"","rel", IF(G90="x","kegg","--")))))</f>
        <v>--</v>
      </c>
      <c r="J90" s="12" t="str">
        <f aca="false">IF(COUNTIF(npass_bun,$E90),"NP", IF(COUNTIF(nap_bun,$E90),"NA", IF(COUNTIF(var_bun,$E90),"V","")))</f>
        <v/>
      </c>
      <c r="K90" s="14" t="str">
        <f aca="false">IF(COUNTIF(out_bun,E90),"X","")</f>
        <v>X</v>
      </c>
      <c r="L90" s="12" t="str">
        <f aca="false">IF(COUNTIF(nap_rel_bun,$E90),"NA", IF(COUNTIF(var_rel_bun,$E90),"V",""))</f>
        <v/>
      </c>
      <c r="M90" s="13" t="str">
        <f aca="false">IF(AND(J90&lt;&gt;"",K90="x"),"lit-kegg", IF(AND(L90&lt;&gt;"",K90="x"),"rel-kegg", IF(J90&lt;&gt;"","lit", IF(L90&lt;&gt;"","rel", IF(K90="x","kegg","--")))))</f>
        <v>kegg</v>
      </c>
      <c r="N90" s="12" t="str">
        <f aca="false">IF(COUNTIF(usda_kxn,$E90),"U", IF(COUNTIF(knap_kxn,$E90),"K", IF(COUNTIF(npass_kxn,$E90),"NP", IF(COUNTIF(map_kxn,$E90),"M", IF(COUNTIF(duke_kxn,$E90),"D", IF(COUNTIF(nap_kxn,$E90),"NA", IF(COUNTIF(var_kxn,$E90),"V","")))))))</f>
        <v/>
      </c>
      <c r="O90" s="14" t="str">
        <f aca="false">IF(COUNTIF(out_kxn,E90),"X","")</f>
        <v>X</v>
      </c>
      <c r="P90" s="12" t="str">
        <f aca="false">IF(COUNTIF(knap_rel_kxn,$E90),"K", IF(COUNTIF(npass_rel_kxn,$E90),"NP", IF(COUNTIF(duke_rel_kxn,$E90),"D", IF(COUNTIF(nap_rel_kxn,$E90),"NA", IF(COUNTIF(var_rel_kxn,$E90),"V","")))))</f>
        <v/>
      </c>
      <c r="Q90" s="13" t="str">
        <f aca="false">IF(AND(N90&lt;&gt;"",O90="x"),"lit-kegg", IF(AND(P90&lt;&gt;"",O90="x"),"rel-kegg", IF(N90&lt;&gt;"","lit", IF(P90&lt;&gt;"","rel", IF(O90="x","kegg","--")))))</f>
        <v>kegg</v>
      </c>
      <c r="R90" s="12" t="str">
        <f aca="false">IF(COUNTIF(usda_hwb,$E90),"U", IF(COUNTIF(knap_hwb,$E90),"K", IF(COUNTIF(npass_hwb,$E90),"NP", IF(COUNTIF(map_hwb,$E90),"M", IF(COUNTIF(imppat_hwb,$E90),"I", IF(COUNTIF(duke_hwb,$E90),"D", IF(COUNTIF(nap_hwb,$E90),"NA", IF(COUNTIF(var_hwb,$E90),"V",""))))) )))</f>
        <v/>
      </c>
      <c r="S90" s="14" t="str">
        <f aca="false">IF(COUNTIF(out_hwb,E90),"X","")</f>
        <v>X</v>
      </c>
      <c r="T90" s="14" t="str">
        <f aca="false">IF(COUNTIF(knap_rel_hwb,$E90),"K", IF(COUNTIF(npass_rel_hwb,$E90),"NP", IF(COUNTIF(map_rel_hwb,$E90),"M", IF(COUNTIF(imppat_rel_hwb,$E90),"I", IF(COUNTIF(duke_rel_hwb,$E90),"D", IF(COUNTIF(nap_rel_hwb,$E90),"NA", IF(COUNTIF(var_rel_hwb,$E90),"V",""))))) ))</f>
        <v/>
      </c>
      <c r="U90" s="13" t="str">
        <f aca="false">IF(AND(R90&lt;&gt;"",S90="x"),"lit-kegg", IF(AND(T90&lt;&gt;"",S90="x"),"rel-kegg", IF(R90&lt;&gt;"","lit", IF(T90&lt;&gt;"","rel", IF(S90="x","kegg","--")))))</f>
        <v>kegg</v>
      </c>
      <c r="V90" s="12" t="str">
        <f aca="false">IF(COUNTIF(usda_ec,$E90),"U", IF(COUNTIF(knap_ec,$E90),"K", IF(COUNTIF(npass_ec,$E90),"NP", IF(COUNTIF(map_ec,$E90),"M", IF(COUNTIF(imppat_ec,$E90),"I", IF(COUNTIF(duke_ec,$E90),"D", IF(COUNTIF(nap_ec,$E90),"NA", IF(COUNTIF(var_ec,$E90),"V",""))))))))</f>
        <v/>
      </c>
      <c r="W90" s="14" t="str">
        <f aca="false">IF(COUNTIF(out_ec,E90),"X","")</f>
        <v>X</v>
      </c>
      <c r="X90" s="14" t="str">
        <f aca="false">IF(COUNTIF(usda_rel_ec,$E90),"U", IF(COUNTIF(knap_rel_ec,$E90),"K", IF(COUNTIF(npass_rel_ec,$E90),"NP", IF(COUNTIF(map_rel_ec,$E90),"M", IF(COUNTIF(imppat_rel_ec,$E90),"I", IF(COUNTIF(nap_rel_ec,$E90),"NA", IF(COUNTIF(var_rel_ec,$E90),"V","")))))))</f>
        <v/>
      </c>
      <c r="Y90" s="13" t="str">
        <f aca="false">IF(AND(V90&lt;&gt;"",W90="x"),"lit-kegg", IF(AND(X90&lt;&gt;"",W90="x"),"rel-kegg", IF(V90&lt;&gt;"","lit", IF(X90&lt;&gt;"","rel", IF(W90="x","kegg","--")))))</f>
        <v>kegg</v>
      </c>
      <c r="Z90" s="12" t="str">
        <f aca="false">IF(COUNTIF(usda_ecg,$E90),"U", IF(COUNTIF(npass_ecg,$E90),"NP", IF(COUNTIF(map_ecg,$E90),"M", IF(COUNTIF(imppat_ecg,$E90),"I", IF(COUNTIF(duke_ecg,$E90),"D", IF(COUNTIF(var_ecg,$E90),"V",""))))))</f>
        <v/>
      </c>
      <c r="AA90" s="12"/>
      <c r="AB90" s="15"/>
      <c r="AC90" s="12" t="str">
        <f aca="false">IF(COUNTIF(usda_egt,$E90),"U", IF(COUNTIF(map_egt,$E90),"M", IF(COUNTIF(duke_egt,$E90),"D", IF(COUNTIF(nap_egt,$E90),"NA", IF(COUNTIF(var_egt,$E90),"V","")))))</f>
        <v/>
      </c>
      <c r="AD90" s="14" t="str">
        <f aca="false">IF(COUNTIF(out_egt,E90),"X","")</f>
        <v/>
      </c>
      <c r="AE90" s="14" t="str">
        <f aca="false">IF(COUNTIF(usda_rel_egt,$E90),"U", IF(COUNTIF(knap_rel_egt,$E90),"K", IF(COUNTIF(npass_rel_egt,$E90),"NP", IF(COUNTIF(map_rel_egt,$E90),"M", IF(COUNTIF(var_rel_egt,$E90),"V","")))) )</f>
        <v/>
      </c>
      <c r="AF90" s="13" t="str">
        <f aca="false">IF(AND(AC90&lt;&gt;"",AD90="x"),"lit-kegg", IF(AND(AE90&lt;&gt;"",AD90="x"),"rel-kegg", IF(AC90&lt;&gt;"","lit", IF(AE90&lt;&gt;"","rel", IF(AD90="x","kegg","--")))))</f>
        <v>--</v>
      </c>
      <c r="AG90" s="15"/>
      <c r="AH90" s="12" t="str">
        <f aca="false">IF(COUNTIF(usda_egcg,$E90),"U", IF(COUNTIF(knap_egcg,$E90),"K", IF(COUNTIF(npass_egcg,$E90),"NP", IF(COUNTIF(map_egcg,$E90),"M", IF(COUNTIF(var_ecg,$E90),"V","")))))</f>
        <v/>
      </c>
      <c r="AI90" s="12"/>
      <c r="AJ90" s="15"/>
      <c r="AK90" s="12" t="str">
        <f aca="false">IF(COUNTIF(npass_erc,$E90),"NP", IF(COUNTIF(nap_erc,$E90),"NA", IF(COUNTIF(var_erc,$E90),"V","")))</f>
        <v/>
      </c>
      <c r="AL90" s="14"/>
      <c r="AM90" s="14" t="str">
        <f aca="false">IF(COUNTIF(nap_rel_erc,$E90),"NA", IF(COUNTIF(var_rel_erc,$E90),"V",""))</f>
        <v/>
      </c>
      <c r="AN90" s="13" t="str">
        <f aca="false">IF(AND(AK90&lt;&gt;"",AL90="x"),"lit-kegg", IF(AND(AM90&lt;&gt;"",AL90="x"),"rel-kegg", IF(AK90&lt;&gt;"","lit", IF(AM90&lt;&gt;"","rel", IF(AL90="x","kegg","--")))))</f>
        <v>--</v>
      </c>
      <c r="AO90" s="15"/>
      <c r="AP90" s="12" t="str">
        <f aca="false">IF(COUNTIF(npass_erd,$E90),"NP", IF(COUNTIF(nap_erd,$E90),"NA", IF(COUNTIF(var_erd,$E90),"V","")))</f>
        <v/>
      </c>
      <c r="AQ90" s="14" t="str">
        <f aca="false">IF(COUNTIF(out_erd,E90),"X","")</f>
        <v>X</v>
      </c>
      <c r="AR90" s="14" t="str">
        <f aca="false">IF(COUNTIF(map_rel_erd,$E90),"M", IF(COUNTIF(nap_rel_erd,$E90),"NA", IF(COUNTIF(var_rel_erd,$E90),"V","")))</f>
        <v/>
      </c>
      <c r="AS90" s="13" t="str">
        <f aca="false">IF(AND(AP90&lt;&gt;"",AQ90="x"),"lit-kegg", IF(AND(AR90&lt;&gt;"",AQ90="x"),"rel-kegg", IF(AP90&lt;&gt;"","lit", IF(AR90&lt;&gt;"","rel", IF(AQ90="x","kegg","--")))))</f>
        <v>kegg</v>
      </c>
      <c r="AT90" s="15"/>
      <c r="AU90" s="12" t="str">
        <f aca="false">IF(COUNTIF(knap_gc,$E90),"K", IF(COUNTIF(npass_gc,$E90),"NP", IF(COUNTIF(imppat_gc,$E90),"I", IF(COUNTIF(duke_gc,$E90),"D", IF(COUNTIF(nap_gc,$E90),"NA", IF(COUNTIF(var_gc,$E90),"V",""))))) )</f>
        <v/>
      </c>
      <c r="AV90" s="14" t="str">
        <f aca="false">IF(COUNTIF(out_gc,E90),"X","")</f>
        <v/>
      </c>
      <c r="AW90" s="14" t="str">
        <f aca="false">IF(COUNTIF(knap_rel_gc,$E90),"K", IF(COUNTIF(nap_rel_gc,$E90),"NA", IF(COUNTIF(var_rel_gc,$E90),"V","")))</f>
        <v/>
      </c>
      <c r="AX90" s="13" t="str">
        <f aca="false">IF(AND(AU90&lt;&gt;"",AV90="x"),"lit-kegg", IF(AND(AW90&lt;&gt;"",AV90="x"),"rel-kegg", IF(AU90&lt;&gt;"","lit", IF(AW90&lt;&gt;"","rel", IF(AV90="x","kegg","--")))))</f>
        <v>--</v>
      </c>
      <c r="AY90" s="15"/>
      <c r="AZ90" s="12" t="str">
        <f aca="false">IF(COUNTIF(knap_gen,$E90),"K", IF(COUNTIF(npass_gen,$E90),"NP", IF(COUNTIF(imppat_gen,$E90),"I", IF(COUNTIF(duke_gen,$E90),"D", IF(COUNTIF(nap_gen,$E90),"NA", IF(COUNTIF(var_gen,$E90),"V",""))))))</f>
        <v/>
      </c>
      <c r="BA90" s="14" t="str">
        <f aca="false">IF(COUNTIF(out_gen,E90),"X","")</f>
        <v/>
      </c>
      <c r="BB90" s="14" t="str">
        <f aca="false">IF(COUNTIF(knap_rel_gen,$E90),"K", IF(COUNTIF(imppat_rel_gen,$E90),"I", IF(COUNTIF(duke_rel_gen,$E90),"D", IF(COUNTIF(nap_rel_gen,$E90),"NA", IF(COUNTIF(var_rel_gen,$E90),"V","")))))</f>
        <v/>
      </c>
      <c r="BC90" s="13" t="str">
        <f aca="false">IF(AND(AZ90&lt;&gt;"",BA90="x"),"lit-kegg", IF(AND(BB90&lt;&gt;"",BA90="x"),"rel-kegg", IF(AZ90&lt;&gt;"","lit", IF(BB90&lt;&gt;"","rel", IF(BA90="x","kegg","--")))))</f>
        <v>--</v>
      </c>
      <c r="BD90" s="15"/>
      <c r="BE90" s="12" t="str">
        <f aca="false">IF(COUNTIF(knap_hcc,$E90),"K", IF(COUNTIF(npass_hcc,$E90),"NP", IF(COUNTIF(duke_hcc,$E90),"D", IF(COUNTIF(var_hcc,$E90),"V", ""))))</f>
        <v/>
      </c>
      <c r="BF90" s="14" t="str">
        <f aca="false">IF(COUNTIF(hcc_out,E90),"X","")</f>
        <v>X</v>
      </c>
      <c r="BG90" s="14" t="str">
        <f aca="false">IF(COUNTIF(var_rel_hcc,$E90),"V","")</f>
        <v/>
      </c>
      <c r="BH90" s="13" t="str">
        <f aca="false">IF(AND(BE90&lt;&gt;"",BF90="x"),"lit-kegg", IF(AND(BG90&lt;&gt;"",BF90="x"),"rel-kegg", IF(BE90&lt;&gt;"","lit", IF(BG90&lt;&gt;"","rel", IF(BF90="x","kegg","--")))))</f>
        <v>kegg</v>
      </c>
      <c r="BI90" s="15"/>
      <c r="BJ90" s="12" t="str">
        <f aca="false">IF(COUNTIF(usda_kmp,$E90),"U", IF(COUNTIF(knap_kmp,$E90),"K", IF(COUNTIF(npass_kmp,$E90),"NP", IF(COUNTIF(map_kmp,$E90),"M", IF(COUNTIF(imppat_kmp,$E90),"I", IF(COUNTIF(duke_kmp,$E90),"D", IF(COUNTIF(nap_kmp,$E90),"NA", IF(COUNTIF(var_kmp,$E90),"V",""))))))))</f>
        <v>NP</v>
      </c>
      <c r="BK90" s="14" t="str">
        <f aca="false">IF(COUNTIF(out_kmp,E90),"X","")</f>
        <v>X</v>
      </c>
      <c r="BL90" s="12" t="str">
        <f aca="false">IF(COUNTIF(knap_rel_kmp,$E90),"K", IF(COUNTIF(npass_rel_kmp,$E90),"NP", IF(COUNTIF(imppat_rel_kmp,$E90),"I", IF(COUNTIF(duke_kmp,$E90),"D", IF(COUNTIF(nap_rel_kmp,$E90),"NA", IF(COUNTIF(var_rel_kmp,$E90),"V",""))))))</f>
        <v>NP</v>
      </c>
      <c r="BM90" s="13" t="str">
        <f aca="false">IF(AND(BJ90&lt;&gt;"",BK90="x"),"lit-kegg", IF(AND(BL90&lt;&gt;"",BK90="x"),"rel-kegg", IF(BJ90&lt;&gt;"","lit", IF(BL90&lt;&gt;"","rel", IF(BK90="x","kegg","--")))))</f>
        <v>lit-kegg</v>
      </c>
      <c r="BN90" s="15"/>
      <c r="BO90" s="12" t="str">
        <f aca="false">IF(COUNTIF(usda_lu2,$E90),"U", IF(COUNTIF(knap_lu2,$E90),"K", IF(COUNTIF(npass_lu2,$E90),"NP", IF(COUNTIF(map_lu2,$E90),"M", IF(COUNTIF(imppat_lu2,$E90),"I", IF(COUNTIF(duke_lu2,$E90),"D", IF(COUNTIF(nap_lu2,$E90),"NA", IF(COUNTIF(var_lu2,$E90),"V",""))))))))</f>
        <v/>
      </c>
      <c r="BP90" s="14" t="str">
        <f aca="false">IF(COUNTIF(out_lu2,E90),"X","")</f>
        <v/>
      </c>
      <c r="BQ90" s="12" t="str">
        <f aca="false">IF(COUNTIF(knap_rel_lu2,$E90),"K", IF(COUNTIF(npass_rel_lu2,$E90),"NP", IF(COUNTIF(imppat_lu2,$E90),"I", IF(COUNTIF(impaat_rel_lu2,$E90),"I", IF(COUNTIF(duke_rel_lu2,$E90),"D", IF(COUNTIF(nap_rel_lu2,$E90),"NA", IF(COUNTIF(var_rel_lu2,$E90),"V",""))))) ))</f>
        <v/>
      </c>
      <c r="BR90" s="13" t="str">
        <f aca="false">IF(AND(BO90&lt;&gt;"",BP90="x"),"lit-kegg", IF(AND(BQ90&lt;&gt;"",BP90="x"),"rel-kegg", IF(BO90&lt;&gt;"","lit", IF(BQ90&lt;&gt;"","rel", IF(BP90="x","kegg","--")))))</f>
        <v>--</v>
      </c>
      <c r="BS90" s="15"/>
      <c r="BT90" s="12" t="str">
        <f aca="false">IF(COUNTIF(usda_myc,$E90),"U", IF(COUNTIF(knap_myc,$E90),"K", IF(COUNTIF(npass_myc,$E90),"NP", IF(COUNTIF(map_myc,$E90),"M", IF(COUNTIF(imppat_myc,$E90),"I", IF(COUNTIF(nap_myc,$E90),"NA", IF(COUNTIF(duke_myc,$E90),"D", IF(COUNTIF(var_myc,$E90),"V",""))))))))</f>
        <v/>
      </c>
      <c r="BU90" s="14" t="str">
        <f aca="false">IF(COUNTIF(out_myc,E90),"X","")</f>
        <v/>
      </c>
      <c r="BV90" s="12" t="str">
        <f aca="false">IF(COUNTIF(npass_rel_myc,$E90),"NP", IF(COUNTIF(imppat_rel_myc,$E90),"I", IF(COUNTIF(nap_rel_myc,$E90),"NA", IF(COUNTIF(var_rel_myc,$E90),"V",""))))</f>
        <v/>
      </c>
      <c r="BW90" s="13" t="str">
        <f aca="false">IF(AND(BT90&lt;&gt;"",BU90="x"),"lit-kegg", IF(AND(BV90&lt;&gt;"",BU90="x"),"rel-kegg", IF(BT90&lt;&gt;"","lit", IF(BV90&lt;&gt;"","rel", IF(BU90="x","kegg","--")))))</f>
        <v>--</v>
      </c>
      <c r="BX90" s="15"/>
      <c r="BY90" s="12" t="str">
        <f aca="false">IF(COUNTIF(usda_nar,$E90),"U", IF(COUNTIF(knap_nar,$E90),"K", IF(COUNTIF(npass_nar,$E90),"NP", IF(COUNTIF(imppat_nar,$E90),"I", IF(COUNTIF(duke_nar,$E90),"D", IF(COUNTIF(nap_nar,$E90),"NA", IF(COUNTIF(var_nar,$E90),"V", "")))))))</f>
        <v/>
      </c>
      <c r="BZ90" s="14" t="str">
        <f aca="false">IF(COUNTIF(out_nar,E90),"X","")</f>
        <v>X</v>
      </c>
      <c r="CA90" s="16" t="str">
        <f aca="false">IF(COUNTIF(knap_rel_nar,$E90),"K", IF(COUNTIF(npass_rel_nar,$E90),"NP", IF(COUNTIF(imppat_rel_nar,$E90),"I", IF(COUNTIF(duke_rel_nar,$E90),"D", IF(COUNTIF(nap_rel_nar,$E90),"NA", IF(COUNTIF(var_rel_nar,$E90),"V",""))))))</f>
        <v/>
      </c>
      <c r="CB90" s="13" t="str">
        <f aca="false">IF(AND(BY90&lt;&gt;"",BZ90="x"),"lit-kegg", IF(AND(CA90&lt;&gt;"",BZ90="x"),"rel-kegg", IF(BY90&lt;&gt;"","lit", IF(CA90&lt;&gt;"","rel", IF(BZ90="x","kegg","--")))))</f>
        <v>kegg</v>
      </c>
      <c r="CC90" s="15"/>
      <c r="CD90" s="17" t="str">
        <f aca="false">IF(COUNTIF(usda_que,$E90),"U", IF(COUNTIF(knap_que,$E90),"K", IF(COUNTIF(npass_que,$E90),"NP", IF(COUNTIF(map_que,$E90),"M", IF(COUNTIF(imppat_que,$E90),"I", IF(COUNTIF(duke_que,$E90),"D", IF(COUNTIF(nap_que,$E90),"NA", IF(COUNTIF(var_que,$E90),"V",""))))) )))</f>
        <v>NP</v>
      </c>
      <c r="CE90" s="14" t="str">
        <f aca="false">IF(COUNTIF(out_que,E90),"X","")</f>
        <v>X</v>
      </c>
      <c r="CF90" s="12" t="str">
        <f aca="false">IF(COUNTIF(knap_rel_que,$E90),"K", IF(COUNTIF(npass_rel_que,$E90),"NP", IF(COUNTIF(imppat_rel_que,$E90),"I", IF(COUNTIF(duke_rel_que,$E90),"D", IF(COUNTIF(nap_rel_que,$E90),"NP", IF(COUNTIF(var_rel_que,$E90),"V",""))))) )</f>
        <v>NP</v>
      </c>
      <c r="CG90" s="13" t="str">
        <f aca="false">IF(AND(CD90&lt;&gt;"",CE90="x"),"lit-kegg", IF(AND(CF90&lt;&gt;"",CE90="x"),"rel-kegg", IF(CD90&lt;&gt;"","lit", IF(CF90&lt;&gt;"","rel", IF(CE90="x","kegg","--")))))</f>
        <v>lit-kegg</v>
      </c>
      <c r="CH90" s="15"/>
      <c r="CI90" s="18"/>
      <c r="CJ90" s="10"/>
      <c r="CK90" s="10"/>
      <c r="CL90" s="10"/>
      <c r="CM90" s="10"/>
      <c r="CN90" s="10"/>
      <c r="CO90" s="10"/>
    </row>
    <row r="91" customFormat="false" ht="15.75" hidden="false" customHeight="true" outlineLevel="0" collapsed="false">
      <c r="A91" s="9" t="n">
        <v>121</v>
      </c>
      <c r="B91" s="10" t="s">
        <v>298</v>
      </c>
      <c r="C91" s="10"/>
      <c r="D91" s="10" t="s">
        <v>299</v>
      </c>
      <c r="E91" s="11" t="s">
        <v>300</v>
      </c>
      <c r="F91" s="12" t="str">
        <f aca="false">IF(COUNTIF(usda_agi,$E91),"U", IF(COUNTIF(knap_agi,$E91),"K", IF(COUNTIF(npass_agi,$E91),"NP", IF(COUNTIF(map_agi,$E91),"M", IF(COUNTIF(imppat_agi,$E91),"I", IF(COUNTIF(duke_agi,$E91),"D", IF(COUNTIF(nap_agi,$E91),"NA", IF(COUNTIF(var_agi,$E91),"V", ""))))))) )</f>
        <v/>
      </c>
      <c r="G91" s="12" t="str">
        <f aca="false">IF(COUNTIF(out_agi,E91),"X","")</f>
        <v/>
      </c>
      <c r="H91" s="12" t="str">
        <f aca="false">IF(COUNTIF(knap_rel_agi,$E91),"K", IF(COUNTIF(duke_rel_agi,$E91),"D", IF(COUNTIF(nap_rel_agi,$E91),"NA", IF(COUNTIF(var_rel_agi,$E91),"V",""))))</f>
        <v/>
      </c>
      <c r="I91" s="13" t="str">
        <f aca="false">IF(AND(F91&lt;&gt;"",G91="x"),"lit-kegg", IF(AND(H91&lt;&gt;"",G91="x"),"rel-kegg", IF(F91&lt;&gt;"","lit", IF(H91&lt;&gt;"","rel", IF(G91="x","kegg","--")))))</f>
        <v>--</v>
      </c>
      <c r="J91" s="12" t="str">
        <f aca="false">IF(COUNTIF(npass_bun,$E91),"NP", IF(COUNTIF(nap_bun,$E91),"NA", IF(COUNTIF(var_bun,$E91),"V","")))</f>
        <v/>
      </c>
      <c r="K91" s="14" t="str">
        <f aca="false">IF(COUNTIF(out_bun,E91),"X","")</f>
        <v>X</v>
      </c>
      <c r="L91" s="12" t="str">
        <f aca="false">IF(COUNTIF(nap_rel_bun,$E91),"NA", IF(COUNTIF(var_rel_bun,$E91),"V",""))</f>
        <v/>
      </c>
      <c r="M91" s="13" t="str">
        <f aca="false">IF(AND(J91&lt;&gt;"",K91="x"),"lit-kegg", IF(AND(L91&lt;&gt;"",K91="x"),"rel-kegg", IF(J91&lt;&gt;"","lit", IF(L91&lt;&gt;"","rel", IF(K91="x","kegg","--")))))</f>
        <v>kegg</v>
      </c>
      <c r="N91" s="12" t="str">
        <f aca="false">IF(COUNTIF(usda_kxn,$E91),"U", IF(COUNTIF(knap_kxn,$E91),"K", IF(COUNTIF(npass_kxn,$E91),"NP", IF(COUNTIF(map_kxn,$E91),"M", IF(COUNTIF(duke_kxn,$E91),"D", IF(COUNTIF(nap_kxn,$E91),"NA", IF(COUNTIF(var_kxn,$E91),"V","")))))))</f>
        <v/>
      </c>
      <c r="O91" s="14" t="str">
        <f aca="false">IF(COUNTIF(out_kxn,E91),"X","")</f>
        <v/>
      </c>
      <c r="P91" s="12" t="str">
        <f aca="false">IF(COUNTIF(knap_rel_kxn,$E91),"K", IF(COUNTIF(npass_rel_kxn,$E91),"NP", IF(COUNTIF(duke_rel_kxn,$E91),"D", IF(COUNTIF(nap_rel_kxn,$E91),"NA", IF(COUNTIF(var_rel_kxn,$E91),"V","")))))</f>
        <v/>
      </c>
      <c r="Q91" s="13" t="str">
        <f aca="false">IF(AND(N91&lt;&gt;"",O91="x"),"lit-kegg", IF(AND(P91&lt;&gt;"",O91="x"),"rel-kegg", IF(N91&lt;&gt;"","lit", IF(P91&lt;&gt;"","rel", IF(O91="x","kegg","--")))))</f>
        <v>--</v>
      </c>
      <c r="R91" s="12" t="str">
        <f aca="false">IF(COUNTIF(usda_hwb,$E91),"U", IF(COUNTIF(knap_hwb,$E91),"K", IF(COUNTIF(npass_hwb,$E91),"NP", IF(COUNTIF(map_hwb,$E91),"M", IF(COUNTIF(imppat_hwb,$E91),"I", IF(COUNTIF(duke_hwb,$E91),"D", IF(COUNTIF(nap_hwb,$E91),"NA", IF(COUNTIF(var_hwb,$E91),"V",""))))) )))</f>
        <v/>
      </c>
      <c r="S91" s="14" t="str">
        <f aca="false">IF(COUNTIF(out_hwb,E91),"X","")</f>
        <v/>
      </c>
      <c r="T91" s="14" t="str">
        <f aca="false">IF(COUNTIF(knap_rel_hwb,$E91),"K", IF(COUNTIF(npass_rel_hwb,$E91),"NP", IF(COUNTIF(map_rel_hwb,$E91),"M", IF(COUNTIF(imppat_rel_hwb,$E91),"I", IF(COUNTIF(duke_rel_hwb,$E91),"D", IF(COUNTIF(nap_rel_hwb,$E91),"NA", IF(COUNTIF(var_rel_hwb,$E91),"V",""))))) ))</f>
        <v/>
      </c>
      <c r="U91" s="13" t="str">
        <f aca="false">IF(AND(R91&lt;&gt;"",S91="x"),"lit-kegg", IF(AND(T91&lt;&gt;"",S91="x"),"rel-kegg", IF(R91&lt;&gt;"","lit", IF(T91&lt;&gt;"","rel", IF(S91="x","kegg","--")))))</f>
        <v>--</v>
      </c>
      <c r="V91" s="12" t="str">
        <f aca="false">IF(COUNTIF(usda_ec,$E91),"U", IF(COUNTIF(knap_ec,$E91),"K", IF(COUNTIF(npass_ec,$E91),"NP", IF(COUNTIF(map_ec,$E91),"M", IF(COUNTIF(imppat_ec,$E91),"I", IF(COUNTIF(duke_ec,$E91),"D", IF(COUNTIF(nap_ec,$E91),"NA", IF(COUNTIF(var_ec,$E91),"V",""))))))))</f>
        <v/>
      </c>
      <c r="W91" s="14" t="str">
        <f aca="false">IF(COUNTIF(out_ec,E91),"X","")</f>
        <v/>
      </c>
      <c r="X91" s="14" t="str">
        <f aca="false">IF(COUNTIF(usda_rel_ec,$E91),"U", IF(COUNTIF(knap_rel_ec,$E91),"K", IF(COUNTIF(npass_rel_ec,$E91),"NP", IF(COUNTIF(map_rel_ec,$E91),"M", IF(COUNTIF(imppat_rel_ec,$E91),"I", IF(COUNTIF(nap_rel_ec,$E91),"NA", IF(COUNTIF(var_rel_ec,$E91),"V","")))))))</f>
        <v/>
      </c>
      <c r="Y91" s="13" t="str">
        <f aca="false">IF(AND(V91&lt;&gt;"",W91="x"),"lit-kegg", IF(AND(X91&lt;&gt;"",W91="x"),"rel-kegg", IF(V91&lt;&gt;"","lit", IF(X91&lt;&gt;"","rel", IF(W91="x","kegg","--")))))</f>
        <v>--</v>
      </c>
      <c r="Z91" s="12" t="str">
        <f aca="false">IF(COUNTIF(usda_ecg,$E91),"U", IF(COUNTIF(npass_ecg,$E91),"NP", IF(COUNTIF(map_ecg,$E91),"M", IF(COUNTIF(imppat_ecg,$E91),"I", IF(COUNTIF(duke_ecg,$E91),"D", IF(COUNTIF(var_ecg,$E91),"V",""))))))</f>
        <v/>
      </c>
      <c r="AA91" s="12"/>
      <c r="AB91" s="15"/>
      <c r="AC91" s="12" t="str">
        <f aca="false">IF(COUNTIF(usda_egt,$E91),"U", IF(COUNTIF(map_egt,$E91),"M", IF(COUNTIF(duke_egt,$E91),"D", IF(COUNTIF(nap_egt,$E91),"NA", IF(COUNTIF(var_egt,$E91),"V","")))))</f>
        <v/>
      </c>
      <c r="AD91" s="14" t="str">
        <f aca="false">IF(COUNTIF(out_egt,E91),"X","")</f>
        <v/>
      </c>
      <c r="AE91" s="14" t="str">
        <f aca="false">IF(COUNTIF(usda_rel_egt,$E91),"U", IF(COUNTIF(knap_rel_egt,$E91),"K", IF(COUNTIF(npass_rel_egt,$E91),"NP", IF(COUNTIF(map_rel_egt,$E91),"M", IF(COUNTIF(var_rel_egt,$E91),"V","")))) )</f>
        <v/>
      </c>
      <c r="AF91" s="13" t="str">
        <f aca="false">IF(AND(AC91&lt;&gt;"",AD91="x"),"lit-kegg", IF(AND(AE91&lt;&gt;"",AD91="x"),"rel-kegg", IF(AC91&lt;&gt;"","lit", IF(AE91&lt;&gt;"","rel", IF(AD91="x","kegg","--")))))</f>
        <v>--</v>
      </c>
      <c r="AG91" s="15"/>
      <c r="AH91" s="12" t="str">
        <f aca="false">IF(COUNTIF(usda_egcg,$E91),"U", IF(COUNTIF(knap_egcg,$E91),"K", IF(COUNTIF(npass_egcg,$E91),"NP", IF(COUNTIF(map_egcg,$E91),"M", IF(COUNTIF(var_ecg,$E91),"V","")))))</f>
        <v/>
      </c>
      <c r="AI91" s="12"/>
      <c r="AJ91" s="15"/>
      <c r="AK91" s="12" t="str">
        <f aca="false">IF(COUNTIF(npass_erc,$E91),"NP", IF(COUNTIF(nap_erc,$E91),"NA", IF(COUNTIF(var_erc,$E91),"V","")))</f>
        <v/>
      </c>
      <c r="AL91" s="14"/>
      <c r="AM91" s="14" t="str">
        <f aca="false">IF(COUNTIF(nap_rel_erc,$E91),"NA", IF(COUNTIF(var_rel_erc,$E91),"V",""))</f>
        <v/>
      </c>
      <c r="AN91" s="13" t="str">
        <f aca="false">IF(AND(AK91&lt;&gt;"",AL91="x"),"lit-kegg", IF(AND(AM91&lt;&gt;"",AL91="x"),"rel-kegg", IF(AK91&lt;&gt;"","lit", IF(AM91&lt;&gt;"","rel", IF(AL91="x","kegg","--")))))</f>
        <v>--</v>
      </c>
      <c r="AO91" s="15"/>
      <c r="AP91" s="12" t="str">
        <f aca="false">IF(COUNTIF(npass_erd,$E91),"NP", IF(COUNTIF(nap_erd,$E91),"NA", IF(COUNTIF(var_erd,$E91),"V","")))</f>
        <v/>
      </c>
      <c r="AQ91" s="14" t="str">
        <f aca="false">IF(COUNTIF(out_erd,E91),"X","")</f>
        <v>X</v>
      </c>
      <c r="AR91" s="14" t="str">
        <f aca="false">IF(COUNTIF(map_rel_erd,$E91),"M", IF(COUNTIF(nap_rel_erd,$E91),"NA", IF(COUNTIF(var_rel_erd,$E91),"V","")))</f>
        <v/>
      </c>
      <c r="AS91" s="13" t="str">
        <f aca="false">IF(AND(AP91&lt;&gt;"",AQ91="x"),"lit-kegg", IF(AND(AR91&lt;&gt;"",AQ91="x"),"rel-kegg", IF(AP91&lt;&gt;"","lit", IF(AR91&lt;&gt;"","rel", IF(AQ91="x","kegg","--")))))</f>
        <v>kegg</v>
      </c>
      <c r="AT91" s="15"/>
      <c r="AU91" s="12" t="str">
        <f aca="false">IF(COUNTIF(knap_gc,$E91),"K", IF(COUNTIF(npass_gc,$E91),"NP", IF(COUNTIF(imppat_gc,$E91),"I", IF(COUNTIF(duke_gc,$E91),"D", IF(COUNTIF(nap_gc,$E91),"NA", IF(COUNTIF(var_gc,$E91),"V",""))))) )</f>
        <v/>
      </c>
      <c r="AV91" s="14" t="str">
        <f aca="false">IF(COUNTIF(out_gc,E91),"X","")</f>
        <v/>
      </c>
      <c r="AW91" s="14" t="str">
        <f aca="false">IF(COUNTIF(knap_rel_gc,$E91),"K", IF(COUNTIF(nap_rel_gc,$E91),"NA", IF(COUNTIF(var_rel_gc,$E91),"V","")))</f>
        <v/>
      </c>
      <c r="AX91" s="13" t="str">
        <f aca="false">IF(AND(AU91&lt;&gt;"",AV91="x"),"lit-kegg", IF(AND(AW91&lt;&gt;"",AV91="x"),"rel-kegg", IF(AU91&lt;&gt;"","lit", IF(AW91&lt;&gt;"","rel", IF(AV91="x","kegg","--")))))</f>
        <v>--</v>
      </c>
      <c r="AY91" s="15"/>
      <c r="AZ91" s="12" t="str">
        <f aca="false">IF(COUNTIF(knap_gen,$E91),"K", IF(COUNTIF(npass_gen,$E91),"NP", IF(COUNTIF(imppat_gen,$E91),"I", IF(COUNTIF(duke_gen,$E91),"D", IF(COUNTIF(nap_gen,$E91),"NA", IF(COUNTIF(var_gen,$E91),"V",""))))))</f>
        <v/>
      </c>
      <c r="BA91" s="14" t="str">
        <f aca="false">IF(COUNTIF(out_gen,E91),"X","")</f>
        <v/>
      </c>
      <c r="BB91" s="14" t="str">
        <f aca="false">IF(COUNTIF(knap_rel_gen,$E91),"K", IF(COUNTIF(imppat_rel_gen,$E91),"I", IF(COUNTIF(duke_rel_gen,$E91),"D", IF(COUNTIF(nap_rel_gen,$E91),"NA", IF(COUNTIF(var_rel_gen,$E91),"V","")))))</f>
        <v/>
      </c>
      <c r="BC91" s="13" t="str">
        <f aca="false">IF(AND(AZ91&lt;&gt;"",BA91="x"),"lit-kegg", IF(AND(BB91&lt;&gt;"",BA91="x"),"rel-kegg", IF(AZ91&lt;&gt;"","lit", IF(BB91&lt;&gt;"","rel", IF(BA91="x","kegg","--")))))</f>
        <v>--</v>
      </c>
      <c r="BD91" s="15"/>
      <c r="BE91" s="12" t="str">
        <f aca="false">IF(COUNTIF(knap_hcc,$E91),"K", IF(COUNTIF(npass_hcc,$E91),"NP", IF(COUNTIF(duke_hcc,$E91),"D", IF(COUNTIF(var_hcc,$E91),"V", ""))))</f>
        <v/>
      </c>
      <c r="BF91" s="14" t="str">
        <f aca="false">IF(COUNTIF(hcc_out,E91),"X","")</f>
        <v>X</v>
      </c>
      <c r="BG91" s="14" t="str">
        <f aca="false">IF(COUNTIF(var_rel_hcc,$E91),"V","")</f>
        <v/>
      </c>
      <c r="BH91" s="13" t="str">
        <f aca="false">IF(AND(BE91&lt;&gt;"",BF91="x"),"lit-kegg", IF(AND(BG91&lt;&gt;"",BF91="x"),"rel-kegg", IF(BE91&lt;&gt;"","lit", IF(BG91&lt;&gt;"","rel", IF(BF91="x","kegg","--")))))</f>
        <v>kegg</v>
      </c>
      <c r="BI91" s="15"/>
      <c r="BJ91" s="12" t="str">
        <f aca="false">IF(COUNTIF(usda_kmp,$E91),"U", IF(COUNTIF(knap_kmp,$E91),"K", IF(COUNTIF(npass_kmp,$E91),"NP", IF(COUNTIF(map_kmp,$E91),"M", IF(COUNTIF(imppat_kmp,$E91),"I", IF(COUNTIF(duke_kmp,$E91),"D", IF(COUNTIF(nap_kmp,$E91),"NA", IF(COUNTIF(var_kmp,$E91),"V",""))))))))</f>
        <v/>
      </c>
      <c r="BK91" s="14" t="str">
        <f aca="false">IF(COUNTIF(out_kmp,E91),"X","")</f>
        <v/>
      </c>
      <c r="BL91" s="12" t="str">
        <f aca="false">IF(COUNTIF(knap_rel_kmp,$E91),"K", IF(COUNTIF(npass_rel_kmp,$E91),"NP", IF(COUNTIF(imppat_rel_kmp,$E91),"I", IF(COUNTIF(duke_kmp,$E91),"D", IF(COUNTIF(nap_rel_kmp,$E91),"NA", IF(COUNTIF(var_rel_kmp,$E91),"V",""))))))</f>
        <v/>
      </c>
      <c r="BM91" s="13" t="str">
        <f aca="false">IF(AND(BJ91&lt;&gt;"",BK91="x"),"lit-kegg", IF(AND(BL91&lt;&gt;"",BK91="x"),"rel-kegg", IF(BJ91&lt;&gt;"","lit", IF(BL91&lt;&gt;"","rel", IF(BK91="x","kegg","--")))))</f>
        <v>--</v>
      </c>
      <c r="BN91" s="15"/>
      <c r="BO91" s="12" t="str">
        <f aca="false">IF(COUNTIF(usda_lu2,$E91),"U", IF(COUNTIF(knap_lu2,$E91),"K", IF(COUNTIF(npass_lu2,$E91),"NP", IF(COUNTIF(map_lu2,$E91),"M", IF(COUNTIF(imppat_lu2,$E91),"I", IF(COUNTIF(duke_lu2,$E91),"D", IF(COUNTIF(nap_lu2,$E91),"NA", IF(COUNTIF(var_lu2,$E91),"V",""))))))))</f>
        <v/>
      </c>
      <c r="BP91" s="14" t="str">
        <f aca="false">IF(COUNTIF(out_lu2,E91),"X","")</f>
        <v/>
      </c>
      <c r="BQ91" s="12" t="str">
        <f aca="false">IF(COUNTIF(knap_rel_lu2,$E91),"K", IF(COUNTIF(npass_rel_lu2,$E91),"NP", IF(COUNTIF(imppat_lu2,$E91),"I", IF(COUNTIF(impaat_rel_lu2,$E91),"I", IF(COUNTIF(duke_rel_lu2,$E91),"D", IF(COUNTIF(nap_rel_lu2,$E91),"NA", IF(COUNTIF(var_rel_lu2,$E91),"V",""))))) ))</f>
        <v/>
      </c>
      <c r="BR91" s="13" t="str">
        <f aca="false">IF(AND(BO91&lt;&gt;"",BP91="x"),"lit-kegg", IF(AND(BQ91&lt;&gt;"",BP91="x"),"rel-kegg", IF(BO91&lt;&gt;"","lit", IF(BQ91&lt;&gt;"","rel", IF(BP91="x","kegg","--")))))</f>
        <v>--</v>
      </c>
      <c r="BS91" s="15"/>
      <c r="BT91" s="12" t="str">
        <f aca="false">IF(COUNTIF(usda_myc,$E91),"U", IF(COUNTIF(knap_myc,$E91),"K", IF(COUNTIF(npass_myc,$E91),"NP", IF(COUNTIF(map_myc,$E91),"M", IF(COUNTIF(imppat_myc,$E91),"I", IF(COUNTIF(nap_myc,$E91),"NA", IF(COUNTIF(duke_myc,$E91),"D", IF(COUNTIF(var_myc,$E91),"V",""))))))))</f>
        <v/>
      </c>
      <c r="BU91" s="14" t="str">
        <f aca="false">IF(COUNTIF(out_myc,E91),"X","")</f>
        <v/>
      </c>
      <c r="BV91" s="12" t="str">
        <f aca="false">IF(COUNTIF(npass_rel_myc,$E91),"NP", IF(COUNTIF(imppat_rel_myc,$E91),"I", IF(COUNTIF(nap_rel_myc,$E91),"NA", IF(COUNTIF(var_rel_myc,$E91),"V",""))))</f>
        <v/>
      </c>
      <c r="BW91" s="13" t="str">
        <f aca="false">IF(AND(BT91&lt;&gt;"",BU91="x"),"lit-kegg", IF(AND(BV91&lt;&gt;"",BU91="x"),"rel-kegg", IF(BT91&lt;&gt;"","lit", IF(BV91&lt;&gt;"","rel", IF(BU91="x","kegg","--")))))</f>
        <v>--</v>
      </c>
      <c r="BX91" s="15"/>
      <c r="BY91" s="12" t="str">
        <f aca="false">IF(COUNTIF(usda_nar,$E91),"U", IF(COUNTIF(knap_nar,$E91),"K", IF(COUNTIF(npass_nar,$E91),"NP", IF(COUNTIF(imppat_nar,$E91),"I", IF(COUNTIF(duke_nar,$E91),"D", IF(COUNTIF(nap_nar,$E91),"NA", IF(COUNTIF(var_nar,$E91),"V", "")))))))</f>
        <v>V</v>
      </c>
      <c r="BZ91" s="14" t="str">
        <f aca="false">IF(COUNTIF(out_nar,E91),"X","")</f>
        <v>X</v>
      </c>
      <c r="CA91" s="16" t="str">
        <f aca="false">IF(COUNTIF(knap_rel_nar,$E91),"K", IF(COUNTIF(npass_rel_nar,$E91),"NP", IF(COUNTIF(imppat_rel_nar,$E91),"I", IF(COUNTIF(duke_rel_nar,$E91),"D", IF(COUNTIF(nap_rel_nar,$E91),"NA", IF(COUNTIF(var_rel_nar,$E91),"V",""))))))</f>
        <v/>
      </c>
      <c r="CB91" s="13" t="str">
        <f aca="false">IF(AND(BY91&lt;&gt;"",BZ91="x"),"lit-kegg", IF(AND(CA91&lt;&gt;"",BZ91="x"),"rel-kegg", IF(BY91&lt;&gt;"","lit", IF(CA91&lt;&gt;"","rel", IF(BZ91="x","kegg","--")))))</f>
        <v>lit-kegg</v>
      </c>
      <c r="CC91" s="15"/>
      <c r="CD91" s="17" t="str">
        <f aca="false">IF(COUNTIF(usda_que,$E91),"U", IF(COUNTIF(knap_que,$E91),"K", IF(COUNTIF(npass_que,$E91),"NP", IF(COUNTIF(map_que,$E91),"M", IF(COUNTIF(imppat_que,$E91),"I", IF(COUNTIF(duke_que,$E91),"D", IF(COUNTIF(nap_que,$E91),"NA", IF(COUNTIF(var_que,$E91),"V",""))))) )))</f>
        <v/>
      </c>
      <c r="CE91" s="14" t="str">
        <f aca="false">IF(COUNTIF(out_que,E91),"X","")</f>
        <v/>
      </c>
      <c r="CF91" s="12" t="str">
        <f aca="false">IF(COUNTIF(knap_rel_que,$E91),"K", IF(COUNTIF(npass_rel_que,$E91),"NP", IF(COUNTIF(imppat_rel_que,$E91),"I", IF(COUNTIF(duke_rel_que,$E91),"D", IF(COUNTIF(nap_rel_que,$E91),"NP", IF(COUNTIF(var_rel_que,$E91),"V",""))))) )</f>
        <v/>
      </c>
      <c r="CG91" s="13" t="str">
        <f aca="false">IF(AND(CD91&lt;&gt;"",CE91="x"),"lit-kegg", IF(AND(CF91&lt;&gt;"",CE91="x"),"rel-kegg", IF(CD91&lt;&gt;"","lit", IF(CF91&lt;&gt;"","rel", IF(CE91="x","kegg","--")))))</f>
        <v>--</v>
      </c>
      <c r="CH91" s="15"/>
      <c r="CI91" s="18"/>
      <c r="CJ91" s="10"/>
      <c r="CK91" s="10"/>
      <c r="CL91" s="10"/>
      <c r="CM91" s="10"/>
      <c r="CN91" s="10"/>
      <c r="CO91" s="10"/>
    </row>
    <row r="92" customFormat="false" ht="15.75" hidden="false" customHeight="true" outlineLevel="0" collapsed="false">
      <c r="A92" s="9" t="n">
        <v>82</v>
      </c>
      <c r="B92" s="10" t="s">
        <v>83</v>
      </c>
      <c r="C92" s="10" t="s">
        <v>301</v>
      </c>
      <c r="D92" s="10" t="s">
        <v>302</v>
      </c>
      <c r="E92" s="11" t="s">
        <v>303</v>
      </c>
      <c r="F92" s="12" t="str">
        <f aca="false">IF(COUNTIF(usda_agi,$E92),"U", IF(COUNTIF(knap_agi,$E92),"K", IF(COUNTIF(npass_agi,$E92),"NP", IF(COUNTIF(map_agi,$E92),"M", IF(COUNTIF(imppat_agi,$E92),"I", IF(COUNTIF(duke_agi,$E92),"D", IF(COUNTIF(nap_agi,$E92),"NA", IF(COUNTIF(var_agi,$E92),"V", ""))))))) )</f>
        <v/>
      </c>
      <c r="G92" s="12" t="str">
        <f aca="false">IF(COUNTIF(out_agi,E92),"X","")</f>
        <v>X</v>
      </c>
      <c r="H92" s="12" t="str">
        <f aca="false">IF(COUNTIF(knap_rel_agi,$E92),"K", IF(COUNTIF(duke_rel_agi,$E92),"D", IF(COUNTIF(nap_rel_agi,$E92),"NA", IF(COUNTIF(var_rel_agi,$E92),"V",""))))</f>
        <v/>
      </c>
      <c r="I92" s="13" t="str">
        <f aca="false">IF(AND(F92&lt;&gt;"",G92="x"),"lit-kegg", IF(AND(H92&lt;&gt;"",G92="x"),"rel-kegg", IF(F92&lt;&gt;"","lit", IF(H92&lt;&gt;"","rel", IF(G92="x","kegg","--")))))</f>
        <v>kegg</v>
      </c>
      <c r="J92" s="12" t="str">
        <f aca="false">IF(COUNTIF(npass_bun,$E92),"NP", IF(COUNTIF(nap_bun,$E92),"NA", IF(COUNTIF(var_bun,$E92),"V","")))</f>
        <v/>
      </c>
      <c r="K92" s="14" t="str">
        <f aca="false">IF(COUNTIF(out_bun,E92),"X","")</f>
        <v>X</v>
      </c>
      <c r="L92" s="12" t="str">
        <f aca="false">IF(COUNTIF(nap_rel_bun,$E92),"NA", IF(COUNTIF(var_rel_bun,$E92),"V",""))</f>
        <v/>
      </c>
      <c r="M92" s="13" t="str">
        <f aca="false">IF(AND(J92&lt;&gt;"",K92="x"),"lit-kegg", IF(AND(L92&lt;&gt;"",K92="x"),"rel-kegg", IF(J92&lt;&gt;"","lit", IF(L92&lt;&gt;"","rel", IF(K92="x","kegg","--")))))</f>
        <v>kegg</v>
      </c>
      <c r="N92" s="12" t="str">
        <f aca="false">IF(COUNTIF(usda_kxn,$E92),"U", IF(COUNTIF(knap_kxn,$E92),"K", IF(COUNTIF(npass_kxn,$E92),"NP", IF(COUNTIF(map_kxn,$E92),"M", IF(COUNTIF(duke_kxn,$E92),"D", IF(COUNTIF(nap_kxn,$E92),"NA", IF(COUNTIF(var_kxn,$E92),"V","")))))))</f>
        <v>V</v>
      </c>
      <c r="O92" s="14" t="str">
        <f aca="false">IF(COUNTIF(out_kxn,E92),"X","")</f>
        <v/>
      </c>
      <c r="P92" s="12" t="str">
        <f aca="false">IF(COUNTIF(knap_rel_kxn,$E92),"K", IF(COUNTIF(npass_rel_kxn,$E92),"NP", IF(COUNTIF(duke_rel_kxn,$E92),"D", IF(COUNTIF(nap_rel_kxn,$E92),"NA", IF(COUNTIF(var_rel_kxn,$E92),"V","")))))</f>
        <v/>
      </c>
      <c r="Q92" s="13" t="str">
        <f aca="false">IF(AND(N92&lt;&gt;"",O92="x"),"lit-kegg", IF(AND(P92&lt;&gt;"",O92="x"),"rel-kegg", IF(N92&lt;&gt;"","lit", IF(P92&lt;&gt;"","rel", IF(O92="x","kegg","--")))))</f>
        <v>lit</v>
      </c>
      <c r="R92" s="12" t="str">
        <f aca="false">IF(COUNTIF(usda_hwb,$E92),"U", IF(COUNTIF(knap_hwb,$E92),"K", IF(COUNTIF(npass_hwb,$E92),"NP", IF(COUNTIF(map_hwb,$E92),"M", IF(COUNTIF(imppat_hwb,$E92),"I", IF(COUNTIF(duke_hwb,$E92),"D", IF(COUNTIF(nap_hwb,$E92),"NA", IF(COUNTIF(var_hwb,$E92),"V",""))))) )))</f>
        <v/>
      </c>
      <c r="S92" s="14" t="str">
        <f aca="false">IF(COUNTIF(out_hwb,E92),"X","")</f>
        <v>X</v>
      </c>
      <c r="T92" s="14" t="str">
        <f aca="false">IF(COUNTIF(knap_rel_hwb,$E92),"K", IF(COUNTIF(npass_rel_hwb,$E92),"NP", IF(COUNTIF(map_rel_hwb,$E92),"M", IF(COUNTIF(imppat_rel_hwb,$E92),"I", IF(COUNTIF(duke_rel_hwb,$E92),"D", IF(COUNTIF(nap_rel_hwb,$E92),"NA", IF(COUNTIF(var_rel_hwb,$E92),"V",""))))) ))</f>
        <v/>
      </c>
      <c r="U92" s="13" t="str">
        <f aca="false">IF(AND(R92&lt;&gt;"",S92="x"),"lit-kegg", IF(AND(T92&lt;&gt;"",S92="x"),"rel-kegg", IF(R92&lt;&gt;"","lit", IF(T92&lt;&gt;"","rel", IF(S92="x","kegg","--")))))</f>
        <v>kegg</v>
      </c>
      <c r="V92" s="12" t="str">
        <f aca="false">IF(COUNTIF(usda_ec,$E92),"U", IF(COUNTIF(knap_ec,$E92),"K", IF(COUNTIF(npass_ec,$E92),"NP", IF(COUNTIF(map_ec,$E92),"M", IF(COUNTIF(imppat_ec,$E92),"I", IF(COUNTIF(duke_ec,$E92),"D", IF(COUNTIF(nap_ec,$E92),"NA", IF(COUNTIF(var_ec,$E92),"V",""))))))))</f>
        <v>V</v>
      </c>
      <c r="W92" s="14" t="str">
        <f aca="false">IF(COUNTIF(out_ec,E92),"X","")</f>
        <v/>
      </c>
      <c r="X92" s="14" t="str">
        <f aca="false">IF(COUNTIF(usda_rel_ec,$E92),"U", IF(COUNTIF(knap_rel_ec,$E92),"K", IF(COUNTIF(npass_rel_ec,$E92),"NP", IF(COUNTIF(map_rel_ec,$E92),"M", IF(COUNTIF(imppat_rel_ec,$E92),"I", IF(COUNTIF(nap_rel_ec,$E92),"NA", IF(COUNTIF(var_rel_ec,$E92),"V","")))))))</f>
        <v/>
      </c>
      <c r="Y92" s="13" t="str">
        <f aca="false">IF(AND(V92&lt;&gt;"",W92="x"),"lit-kegg", IF(AND(X92&lt;&gt;"",W92="x"),"rel-kegg", IF(V92&lt;&gt;"","lit", IF(X92&lt;&gt;"","rel", IF(W92="x","kegg","--")))))</f>
        <v>lit</v>
      </c>
      <c r="Z92" s="12" t="str">
        <f aca="false">IF(COUNTIF(usda_ecg,$E92),"U", IF(COUNTIF(npass_ecg,$E92),"NP", IF(COUNTIF(map_ecg,$E92),"M", IF(COUNTIF(imppat_ecg,$E92),"I", IF(COUNTIF(duke_ecg,$E92),"D", IF(COUNTIF(var_ecg,$E92),"V",""))))))</f>
        <v/>
      </c>
      <c r="AA92" s="12"/>
      <c r="AB92" s="15"/>
      <c r="AC92" s="12" t="str">
        <f aca="false">IF(COUNTIF(usda_egt,$E92),"U", IF(COUNTIF(map_egt,$E92),"M", IF(COUNTIF(duke_egt,$E92),"D", IF(COUNTIF(nap_egt,$E92),"NA", IF(COUNTIF(var_egt,$E92),"V","")))))</f>
        <v/>
      </c>
      <c r="AD92" s="14" t="str">
        <f aca="false">IF(COUNTIF(out_egt,E92),"X","")</f>
        <v/>
      </c>
      <c r="AE92" s="14" t="str">
        <f aca="false">IF(COUNTIF(usda_rel_egt,$E92),"U", IF(COUNTIF(knap_rel_egt,$E92),"K", IF(COUNTIF(npass_rel_egt,$E92),"NP", IF(COUNTIF(map_rel_egt,$E92),"M", IF(COUNTIF(var_rel_egt,$E92),"V","")))) )</f>
        <v/>
      </c>
      <c r="AF92" s="13" t="str">
        <f aca="false">IF(AND(AC92&lt;&gt;"",AD92="x"),"lit-kegg", IF(AND(AE92&lt;&gt;"",AD92="x"),"rel-kegg", IF(AC92&lt;&gt;"","lit", IF(AE92&lt;&gt;"","rel", IF(AD92="x","kegg","--")))))</f>
        <v>--</v>
      </c>
      <c r="AG92" s="15"/>
      <c r="AH92" s="12" t="str">
        <f aca="false">IF(COUNTIF(usda_egcg,$E92),"U", IF(COUNTIF(knap_egcg,$E92),"K", IF(COUNTIF(npass_egcg,$E92),"NP", IF(COUNTIF(map_egcg,$E92),"M", IF(COUNTIF(var_ecg,$E92),"V","")))))</f>
        <v/>
      </c>
      <c r="AI92" s="12"/>
      <c r="AJ92" s="15"/>
      <c r="AK92" s="12" t="str">
        <f aca="false">IF(COUNTIF(npass_erc,$E92),"NP", IF(COUNTIF(nap_erc,$E92),"NA", IF(COUNTIF(var_erc,$E92),"V","")))</f>
        <v/>
      </c>
      <c r="AL92" s="14"/>
      <c r="AM92" s="14" t="str">
        <f aca="false">IF(COUNTIF(nap_rel_erc,$E92),"NA", IF(COUNTIF(var_rel_erc,$E92),"V",""))</f>
        <v/>
      </c>
      <c r="AN92" s="13" t="str">
        <f aca="false">IF(AND(AK92&lt;&gt;"",AL92="x"),"lit-kegg", IF(AND(AM92&lt;&gt;"",AL92="x"),"rel-kegg", IF(AK92&lt;&gt;"","lit", IF(AM92&lt;&gt;"","rel", IF(AL92="x","kegg","--")))))</f>
        <v>--</v>
      </c>
      <c r="AO92" s="15"/>
      <c r="AP92" s="12" t="str">
        <f aca="false">IF(COUNTIF(npass_erd,$E92),"NP", IF(COUNTIF(nap_erd,$E92),"NA", IF(COUNTIF(var_erd,$E92),"V","")))</f>
        <v/>
      </c>
      <c r="AQ92" s="14" t="str">
        <f aca="false">IF(COUNTIF(out_erd,E92),"X","")</f>
        <v>X</v>
      </c>
      <c r="AR92" s="14" t="str">
        <f aca="false">IF(COUNTIF(map_rel_erd,$E92),"M", IF(COUNTIF(nap_rel_erd,$E92),"NA", IF(COUNTIF(var_rel_erd,$E92),"V","")))</f>
        <v/>
      </c>
      <c r="AS92" s="13" t="str">
        <f aca="false">IF(AND(AP92&lt;&gt;"",AQ92="x"),"lit-kegg", IF(AND(AR92&lt;&gt;"",AQ92="x"),"rel-kegg", IF(AP92&lt;&gt;"","lit", IF(AR92&lt;&gt;"","rel", IF(AQ92="x","kegg","--")))))</f>
        <v>kegg</v>
      </c>
      <c r="AT92" s="15"/>
      <c r="AU92" s="12" t="str">
        <f aca="false">IF(COUNTIF(knap_gc,$E92),"K", IF(COUNTIF(npass_gc,$E92),"NP", IF(COUNTIF(imppat_gc,$E92),"I", IF(COUNTIF(duke_gc,$E92),"D", IF(COUNTIF(nap_gc,$E92),"NA", IF(COUNTIF(var_gc,$E92),"V",""))))) )</f>
        <v/>
      </c>
      <c r="AV92" s="14" t="str">
        <f aca="false">IF(COUNTIF(out_gc,E92),"X","")</f>
        <v/>
      </c>
      <c r="AW92" s="14" t="str">
        <f aca="false">IF(COUNTIF(knap_rel_gc,$E92),"K", IF(COUNTIF(nap_rel_gc,$E92),"NA", IF(COUNTIF(var_rel_gc,$E92),"V","")))</f>
        <v/>
      </c>
      <c r="AX92" s="13" t="str">
        <f aca="false">IF(AND(AU92&lt;&gt;"",AV92="x"),"lit-kegg", IF(AND(AW92&lt;&gt;"",AV92="x"),"rel-kegg", IF(AU92&lt;&gt;"","lit", IF(AW92&lt;&gt;"","rel", IF(AV92="x","kegg","--")))))</f>
        <v>--</v>
      </c>
      <c r="AY92" s="15"/>
      <c r="AZ92" s="12" t="str">
        <f aca="false">IF(COUNTIF(knap_gen,$E92),"K", IF(COUNTIF(npass_gen,$E92),"NP", IF(COUNTIF(imppat_gen,$E92),"I", IF(COUNTIF(duke_gen,$E92),"D", IF(COUNTIF(nap_gen,$E92),"NA", IF(COUNTIF(var_gen,$E92),"V",""))))))</f>
        <v/>
      </c>
      <c r="BA92" s="14" t="str">
        <f aca="false">IF(COUNTIF(out_gen,E92),"X","")</f>
        <v/>
      </c>
      <c r="BB92" s="14" t="str">
        <f aca="false">IF(COUNTIF(knap_rel_gen,$E92),"K", IF(COUNTIF(imppat_rel_gen,$E92),"I", IF(COUNTIF(duke_rel_gen,$E92),"D", IF(COUNTIF(nap_rel_gen,$E92),"NA", IF(COUNTIF(var_rel_gen,$E92),"V","")))))</f>
        <v/>
      </c>
      <c r="BC92" s="13" t="str">
        <f aca="false">IF(AND(AZ92&lt;&gt;"",BA92="x"),"lit-kegg", IF(AND(BB92&lt;&gt;"",BA92="x"),"rel-kegg", IF(AZ92&lt;&gt;"","lit", IF(BB92&lt;&gt;"","rel", IF(BA92="x","kegg","--")))))</f>
        <v>--</v>
      </c>
      <c r="BD92" s="15"/>
      <c r="BE92" s="12" t="str">
        <f aca="false">IF(COUNTIF(knap_hcc,$E92),"K", IF(COUNTIF(npass_hcc,$E92),"NP", IF(COUNTIF(duke_hcc,$E92),"D", IF(COUNTIF(var_hcc,$E92),"V", ""))))</f>
        <v/>
      </c>
      <c r="BF92" s="14" t="str">
        <f aca="false">IF(COUNTIF(hcc_out,E92),"X","")</f>
        <v>X</v>
      </c>
      <c r="BG92" s="14" t="str">
        <f aca="false">IF(COUNTIF(var_rel_hcc,$E92),"V","")</f>
        <v/>
      </c>
      <c r="BH92" s="13" t="str">
        <f aca="false">IF(AND(BE92&lt;&gt;"",BF92="x"),"lit-kegg", IF(AND(BG92&lt;&gt;"",BF92="x"),"rel-kegg", IF(BE92&lt;&gt;"","lit", IF(BG92&lt;&gt;"","rel", IF(BF92="x","kegg","--")))))</f>
        <v>kegg</v>
      </c>
      <c r="BI92" s="15"/>
      <c r="BJ92" s="12" t="str">
        <f aca="false">IF(COUNTIF(usda_kmp,$E92),"U", IF(COUNTIF(knap_kmp,$E92),"K", IF(COUNTIF(npass_kmp,$E92),"NP", IF(COUNTIF(map_kmp,$E92),"M", IF(COUNTIF(imppat_kmp,$E92),"I", IF(COUNTIF(duke_kmp,$E92),"D", IF(COUNTIF(nap_kmp,$E92),"NA", IF(COUNTIF(var_kmp,$E92),"V",""))))))))</f>
        <v/>
      </c>
      <c r="BK92" s="14" t="str">
        <f aca="false">IF(COUNTIF(out_kmp,E92),"X","")</f>
        <v>X</v>
      </c>
      <c r="BL92" s="12" t="str">
        <f aca="false">IF(COUNTIF(knap_rel_kmp,$E92),"K", IF(COUNTIF(npass_rel_kmp,$E92),"NP", IF(COUNTIF(imppat_rel_kmp,$E92),"I", IF(COUNTIF(duke_kmp,$E92),"D", IF(COUNTIF(nap_rel_kmp,$E92),"NA", IF(COUNTIF(var_rel_kmp,$E92),"V",""))))))</f>
        <v/>
      </c>
      <c r="BM92" s="13" t="str">
        <f aca="false">IF(AND(BJ92&lt;&gt;"",BK92="x"),"lit-kegg", IF(AND(BL92&lt;&gt;"",BK92="x"),"rel-kegg", IF(BJ92&lt;&gt;"","lit", IF(BL92&lt;&gt;"","rel", IF(BK92="x","kegg","--")))))</f>
        <v>kegg</v>
      </c>
      <c r="BN92" s="15"/>
      <c r="BO92" s="12" t="str">
        <f aca="false">IF(COUNTIF(usda_lu2,$E92),"U", IF(COUNTIF(knap_lu2,$E92),"K", IF(COUNTIF(npass_lu2,$E92),"NP", IF(COUNTIF(map_lu2,$E92),"M", IF(COUNTIF(imppat_lu2,$E92),"I", IF(COUNTIF(duke_lu2,$E92),"D", IF(COUNTIF(nap_lu2,$E92),"NA", IF(COUNTIF(var_lu2,$E92),"V",""))))))))</f>
        <v/>
      </c>
      <c r="BP92" s="14" t="str">
        <f aca="false">IF(COUNTIF(out_lu2,E92),"X","")</f>
        <v>X</v>
      </c>
      <c r="BQ92" s="12" t="str">
        <f aca="false">IF(COUNTIF(knap_rel_lu2,$E92),"K", IF(COUNTIF(npass_rel_lu2,$E92),"NP", IF(COUNTIF(imppat_lu2,$E92),"I", IF(COUNTIF(impaat_rel_lu2,$E92),"I", IF(COUNTIF(duke_rel_lu2,$E92),"D", IF(COUNTIF(nap_rel_lu2,$E92),"NA", IF(COUNTIF(var_rel_lu2,$E92),"V",""))))) ))</f>
        <v>K</v>
      </c>
      <c r="BR92" s="13" t="str">
        <f aca="false">IF(AND(BO92&lt;&gt;"",BP92="x"),"lit-kegg", IF(AND(BQ92&lt;&gt;"",BP92="x"),"rel-kegg", IF(BO92&lt;&gt;"","lit", IF(BQ92&lt;&gt;"","rel", IF(BP92="x","kegg","--")))))</f>
        <v>rel-kegg</v>
      </c>
      <c r="BS92" s="15"/>
      <c r="BT92" s="12" t="str">
        <f aca="false">IF(COUNTIF(usda_myc,$E92),"U", IF(COUNTIF(knap_myc,$E92),"K", IF(COUNTIF(npass_myc,$E92),"NP", IF(COUNTIF(map_myc,$E92),"M", IF(COUNTIF(imppat_myc,$E92),"I", IF(COUNTIF(nap_myc,$E92),"NA", IF(COUNTIF(duke_myc,$E92),"D", IF(COUNTIF(var_myc,$E92),"V",""))))))))</f>
        <v/>
      </c>
      <c r="BU92" s="14" t="str">
        <f aca="false">IF(COUNTIF(out_myc,E92),"X","")</f>
        <v/>
      </c>
      <c r="BV92" s="12" t="str">
        <f aca="false">IF(COUNTIF(npass_rel_myc,$E92),"NP", IF(COUNTIF(imppat_rel_myc,$E92),"I", IF(COUNTIF(nap_rel_myc,$E92),"NA", IF(COUNTIF(var_rel_myc,$E92),"V",""))))</f>
        <v/>
      </c>
      <c r="BW92" s="13" t="str">
        <f aca="false">IF(AND(BT92&lt;&gt;"",BU92="x"),"lit-kegg", IF(AND(BV92&lt;&gt;"",BU92="x"),"rel-kegg", IF(BT92&lt;&gt;"","lit", IF(BV92&lt;&gt;"","rel", IF(BU92="x","kegg","--")))))</f>
        <v>--</v>
      </c>
      <c r="BX92" s="15"/>
      <c r="BY92" s="12" t="str">
        <f aca="false">IF(COUNTIF(usda_nar,$E92),"U", IF(COUNTIF(knap_nar,$E92),"K", IF(COUNTIF(npass_nar,$E92),"NP", IF(COUNTIF(imppat_nar,$E92),"I", IF(COUNTIF(duke_nar,$E92),"D", IF(COUNTIF(nap_nar,$E92),"NA", IF(COUNTIF(var_nar,$E92),"V", "")))))))</f>
        <v/>
      </c>
      <c r="BZ92" s="14" t="str">
        <f aca="false">IF(COUNTIF(out_nar,E92),"X","")</f>
        <v>X</v>
      </c>
      <c r="CA92" s="16" t="str">
        <f aca="false">IF(COUNTIF(knap_rel_nar,$E92),"K", IF(COUNTIF(npass_rel_nar,$E92),"NP", IF(COUNTIF(imppat_rel_nar,$E92),"I", IF(COUNTIF(duke_rel_nar,$E92),"D", IF(COUNTIF(nap_rel_nar,$E92),"NA", IF(COUNTIF(var_rel_nar,$E92),"V",""))))))</f>
        <v/>
      </c>
      <c r="CB92" s="13" t="str">
        <f aca="false">IF(AND(BY92&lt;&gt;"",BZ92="x"),"lit-kegg", IF(AND(CA92&lt;&gt;"",BZ92="x"),"rel-kegg", IF(BY92&lt;&gt;"","lit", IF(CA92&lt;&gt;"","rel", IF(BZ92="x","kegg","--")))))</f>
        <v>kegg</v>
      </c>
      <c r="CC92" s="15"/>
      <c r="CD92" s="17" t="str">
        <f aca="false">IF(COUNTIF(usda_que,$E92),"U", IF(COUNTIF(knap_que,$E92),"K", IF(COUNTIF(npass_que,$E92),"NP", IF(COUNTIF(map_que,$E92),"M", IF(COUNTIF(imppat_que,$E92),"I", IF(COUNTIF(duke_que,$E92),"D", IF(COUNTIF(nap_que,$E92),"NA", IF(COUNTIF(var_que,$E92),"V",""))))) )))</f>
        <v/>
      </c>
      <c r="CE92" s="14" t="str">
        <f aca="false">IF(COUNTIF(out_que,E92),"X","")</f>
        <v>X</v>
      </c>
      <c r="CF92" s="12" t="str">
        <f aca="false">IF(COUNTIF(knap_rel_que,$E92),"K", IF(COUNTIF(npass_rel_que,$E92),"NP", IF(COUNTIF(imppat_rel_que,$E92),"I", IF(COUNTIF(duke_rel_que,$E92),"D", IF(COUNTIF(nap_rel_que,$E92),"NP", IF(COUNTIF(var_rel_que,$E92),"V",""))))) )</f>
        <v>K</v>
      </c>
      <c r="CG92" s="13" t="str">
        <f aca="false">IF(AND(CD92&lt;&gt;"",CE92="x"),"lit-kegg", IF(AND(CF92&lt;&gt;"",CE92="x"),"rel-kegg", IF(CD92&lt;&gt;"","lit", IF(CF92&lt;&gt;"","rel", IF(CE92="x","kegg","--")))))</f>
        <v>rel-kegg</v>
      </c>
      <c r="CH92" s="15"/>
      <c r="CI92" s="18"/>
      <c r="CJ92" s="10"/>
      <c r="CK92" s="10" t="s">
        <v>124</v>
      </c>
      <c r="CL92" s="10"/>
      <c r="CM92" s="10"/>
      <c r="CN92" s="10"/>
      <c r="CO92" s="10"/>
    </row>
    <row r="93" customFormat="false" ht="15.75" hidden="false" customHeight="true" outlineLevel="0" collapsed="false">
      <c r="A93" s="9" t="n">
        <v>105</v>
      </c>
      <c r="B93" s="10" t="s">
        <v>76</v>
      </c>
      <c r="C93" s="10" t="s">
        <v>77</v>
      </c>
      <c r="D93" s="10" t="s">
        <v>304</v>
      </c>
      <c r="E93" s="11" t="s">
        <v>305</v>
      </c>
      <c r="F93" s="12" t="str">
        <f aca="false">IF(COUNTIF(usda_agi,$E93),"U", IF(COUNTIF(knap_agi,$E93),"K", IF(COUNTIF(npass_agi,$E93),"NP", IF(COUNTIF(map_agi,$E93),"M", IF(COUNTIF(imppat_agi,$E93),"I", IF(COUNTIF(duke_agi,$E93),"D", IF(COUNTIF(nap_agi,$E93),"NA", IF(COUNTIF(var_agi,$E93),"V", ""))))))) )</f>
        <v/>
      </c>
      <c r="G93" s="12" t="str">
        <f aca="false">IF(COUNTIF(out_agi,E93),"X","")</f>
        <v>X</v>
      </c>
      <c r="H93" s="12" t="str">
        <f aca="false">IF(COUNTIF(knap_rel_agi,$E93),"K", IF(COUNTIF(duke_rel_agi,$E93),"D", IF(COUNTIF(nap_rel_agi,$E93),"NA", IF(COUNTIF(var_rel_agi,$E93),"V",""))))</f>
        <v>NA</v>
      </c>
      <c r="I93" s="13" t="str">
        <f aca="false">IF(AND(F93&lt;&gt;"",G93="x"),"lit-kegg", IF(AND(H93&lt;&gt;"",G93="x"),"rel-kegg", IF(F93&lt;&gt;"","lit", IF(H93&lt;&gt;"","rel", IF(G93="x","kegg","--")))))</f>
        <v>rel-kegg</v>
      </c>
      <c r="J93" s="12" t="str">
        <f aca="false">IF(COUNTIF(npass_bun,$E93),"NP", IF(COUNTIF(nap_bun,$E93),"NA", IF(COUNTIF(var_bun,$E93),"V","")))</f>
        <v/>
      </c>
      <c r="K93" s="14" t="str">
        <f aca="false">IF(COUNTIF(out_bun,E93),"X","")</f>
        <v>X</v>
      </c>
      <c r="L93" s="12" t="str">
        <f aca="false">IF(COUNTIF(nap_rel_bun,$E93),"NA", IF(COUNTIF(var_rel_bun,$E93),"V",""))</f>
        <v/>
      </c>
      <c r="M93" s="13" t="str">
        <f aca="false">IF(AND(J93&lt;&gt;"",K93="x"),"lit-kegg", IF(AND(L93&lt;&gt;"",K93="x"),"rel-kegg", IF(J93&lt;&gt;"","lit", IF(L93&lt;&gt;"","rel", IF(K93="x","kegg","--")))))</f>
        <v>kegg</v>
      </c>
      <c r="N93" s="12" t="str">
        <f aca="false">IF(COUNTIF(usda_kxn,$E93),"U", IF(COUNTIF(knap_kxn,$E93),"K", IF(COUNTIF(npass_kxn,$E93),"NP", IF(COUNTIF(map_kxn,$E93),"M", IF(COUNTIF(duke_kxn,$E93),"D", IF(COUNTIF(nap_kxn,$E93),"NA", IF(COUNTIF(var_kxn,$E93),"V","")))))))</f>
        <v/>
      </c>
      <c r="O93" s="14" t="str">
        <f aca="false">IF(COUNTIF(out_kxn,E93),"X","")</f>
        <v/>
      </c>
      <c r="P93" s="12" t="str">
        <f aca="false">IF(COUNTIF(knap_rel_kxn,$E93),"K", IF(COUNTIF(npass_rel_kxn,$E93),"NP", IF(COUNTIF(duke_rel_kxn,$E93),"D", IF(COUNTIF(nap_rel_kxn,$E93),"NA", IF(COUNTIF(var_rel_kxn,$E93),"V","")))))</f>
        <v/>
      </c>
      <c r="Q93" s="13" t="str">
        <f aca="false">IF(AND(N93&lt;&gt;"",O93="x"),"lit-kegg", IF(AND(P93&lt;&gt;"",O93="x"),"rel-kegg", IF(N93&lt;&gt;"","lit", IF(P93&lt;&gt;"","rel", IF(O93="x","kegg","--")))))</f>
        <v>--</v>
      </c>
      <c r="R93" s="12" t="str">
        <f aca="false">IF(COUNTIF(usda_hwb,$E93),"U", IF(COUNTIF(knap_hwb,$E93),"K", IF(COUNTIF(npass_hwb,$E93),"NP", IF(COUNTIF(map_hwb,$E93),"M", IF(COUNTIF(imppat_hwb,$E93),"I", IF(COUNTIF(duke_hwb,$E93),"D", IF(COUNTIF(nap_hwb,$E93),"NA", IF(COUNTIF(var_hwb,$E93),"V",""))))) )))</f>
        <v/>
      </c>
      <c r="S93" s="14" t="str">
        <f aca="false">IF(COUNTIF(out_hwb,E93),"X","")</f>
        <v>X</v>
      </c>
      <c r="T93" s="14" t="str">
        <f aca="false">IF(COUNTIF(knap_rel_hwb,$E93),"K", IF(COUNTIF(npass_rel_hwb,$E93),"NP", IF(COUNTIF(map_rel_hwb,$E93),"M", IF(COUNTIF(imppat_rel_hwb,$E93),"I", IF(COUNTIF(duke_rel_hwb,$E93),"D", IF(COUNTIF(nap_rel_hwb,$E93),"NA", IF(COUNTIF(var_rel_hwb,$E93),"V",""))))) ))</f>
        <v/>
      </c>
      <c r="U93" s="13" t="str">
        <f aca="false">IF(AND(R93&lt;&gt;"",S93="x"),"lit-kegg", IF(AND(T93&lt;&gt;"",S93="x"),"rel-kegg", IF(R93&lt;&gt;"","lit", IF(T93&lt;&gt;"","rel", IF(S93="x","kegg","--")))))</f>
        <v>kegg</v>
      </c>
      <c r="V93" s="12" t="str">
        <f aca="false">IF(COUNTIF(usda_ec,$E93),"U", IF(COUNTIF(knap_ec,$E93),"K", IF(COUNTIF(npass_ec,$E93),"NP", IF(COUNTIF(map_ec,$E93),"M", IF(COUNTIF(imppat_ec,$E93),"I", IF(COUNTIF(duke_ec,$E93),"D", IF(COUNTIF(nap_ec,$E93),"NA", IF(COUNTIF(var_ec,$E93),"V",""))))))))</f>
        <v/>
      </c>
      <c r="W93" s="14" t="str">
        <f aca="false">IF(COUNTIF(out_ec,E93),"X","")</f>
        <v>X</v>
      </c>
      <c r="X93" s="14" t="str">
        <f aca="false">IF(COUNTIF(usda_rel_ec,$E93),"U", IF(COUNTIF(knap_rel_ec,$E93),"K", IF(COUNTIF(npass_rel_ec,$E93),"NP", IF(COUNTIF(map_rel_ec,$E93),"M", IF(COUNTIF(imppat_rel_ec,$E93),"I", IF(COUNTIF(nap_rel_ec,$E93),"NA", IF(COUNTIF(var_rel_ec,$E93),"V","")))))))</f>
        <v/>
      </c>
      <c r="Y93" s="13" t="str">
        <f aca="false">IF(AND(V93&lt;&gt;"",W93="x"),"lit-kegg", IF(AND(X93&lt;&gt;"",W93="x"),"rel-kegg", IF(V93&lt;&gt;"","lit", IF(X93&lt;&gt;"","rel", IF(W93="x","kegg","--")))))</f>
        <v>kegg</v>
      </c>
      <c r="Z93" s="12" t="str">
        <f aca="false">IF(COUNTIF(usda_ecg,$E93),"U", IF(COUNTIF(npass_ecg,$E93),"NP", IF(COUNTIF(map_ecg,$E93),"M", IF(COUNTIF(imppat_ecg,$E93),"I", IF(COUNTIF(duke_ecg,$E93),"D", IF(COUNTIF(var_ecg,$E93),"V",""))))))</f>
        <v/>
      </c>
      <c r="AA93" s="12"/>
      <c r="AB93" s="15"/>
      <c r="AC93" s="12" t="str">
        <f aca="false">IF(COUNTIF(usda_egt,$E93),"U", IF(COUNTIF(map_egt,$E93),"M", IF(COUNTIF(duke_egt,$E93),"D", IF(COUNTIF(nap_egt,$E93),"NA", IF(COUNTIF(var_egt,$E93),"V","")))))</f>
        <v/>
      </c>
      <c r="AD93" s="14" t="str">
        <f aca="false">IF(COUNTIF(out_egt,E93),"X","")</f>
        <v>X</v>
      </c>
      <c r="AE93" s="14" t="str">
        <f aca="false">IF(COUNTIF(usda_rel_egt,$E93),"U", IF(COUNTIF(knap_rel_egt,$E93),"K", IF(COUNTIF(npass_rel_egt,$E93),"NP", IF(COUNTIF(map_rel_egt,$E93),"M", IF(COUNTIF(var_rel_egt,$E93),"V","")))) )</f>
        <v/>
      </c>
      <c r="AF93" s="13" t="str">
        <f aca="false">IF(AND(AC93&lt;&gt;"",AD93="x"),"lit-kegg", IF(AND(AE93&lt;&gt;"",AD93="x"),"rel-kegg", IF(AC93&lt;&gt;"","lit", IF(AE93&lt;&gt;"","rel", IF(AD93="x","kegg","--")))))</f>
        <v>kegg</v>
      </c>
      <c r="AG93" s="15"/>
      <c r="AH93" s="12" t="str">
        <f aca="false">IF(COUNTIF(usda_egcg,$E93),"U", IF(COUNTIF(knap_egcg,$E93),"K", IF(COUNTIF(npass_egcg,$E93),"NP", IF(COUNTIF(map_egcg,$E93),"M", IF(COUNTIF(var_ecg,$E93),"V","")))))</f>
        <v/>
      </c>
      <c r="AI93" s="12"/>
      <c r="AJ93" s="15"/>
      <c r="AK93" s="12" t="str">
        <f aca="false">IF(COUNTIF(npass_erc,$E93),"NP", IF(COUNTIF(nap_erc,$E93),"NA", IF(COUNTIF(var_erc,$E93),"V","")))</f>
        <v/>
      </c>
      <c r="AL93" s="14"/>
      <c r="AM93" s="14" t="str">
        <f aca="false">IF(COUNTIF(nap_rel_erc,$E93),"NA", IF(COUNTIF(var_rel_erc,$E93),"V",""))</f>
        <v/>
      </c>
      <c r="AN93" s="13" t="str">
        <f aca="false">IF(AND(AK93&lt;&gt;"",AL93="x"),"lit-kegg", IF(AND(AM93&lt;&gt;"",AL93="x"),"rel-kegg", IF(AK93&lt;&gt;"","lit", IF(AM93&lt;&gt;"","rel", IF(AL93="x","kegg","--")))))</f>
        <v>--</v>
      </c>
      <c r="AO93" s="15"/>
      <c r="AP93" s="12" t="str">
        <f aca="false">IF(COUNTIF(npass_erd,$E93),"NP", IF(COUNTIF(nap_erd,$E93),"NA", IF(COUNTIF(var_erd,$E93),"V","")))</f>
        <v/>
      </c>
      <c r="AQ93" s="14" t="str">
        <f aca="false">IF(COUNTIF(out_erd,E93),"X","")</f>
        <v>X</v>
      </c>
      <c r="AR93" s="14" t="str">
        <f aca="false">IF(COUNTIF(map_rel_erd,$E93),"M", IF(COUNTIF(nap_rel_erd,$E93),"NA", IF(COUNTIF(var_rel_erd,$E93),"V","")))</f>
        <v/>
      </c>
      <c r="AS93" s="13" t="str">
        <f aca="false">IF(AND(AP93&lt;&gt;"",AQ93="x"),"lit-kegg", IF(AND(AR93&lt;&gt;"",AQ93="x"),"rel-kegg", IF(AP93&lt;&gt;"","lit", IF(AR93&lt;&gt;"","rel", IF(AQ93="x","kegg","--")))))</f>
        <v>kegg</v>
      </c>
      <c r="AT93" s="15"/>
      <c r="AU93" s="12" t="str">
        <f aca="false">IF(COUNTIF(knap_gc,$E93),"K", IF(COUNTIF(npass_gc,$E93),"NP", IF(COUNTIF(imppat_gc,$E93),"I", IF(COUNTIF(duke_gc,$E93),"D", IF(COUNTIF(nap_gc,$E93),"NA", IF(COUNTIF(var_gc,$E93),"V",""))))) )</f>
        <v/>
      </c>
      <c r="AV93" s="14" t="str">
        <f aca="false">IF(COUNTIF(out_gc,E93),"X","")</f>
        <v/>
      </c>
      <c r="AW93" s="14" t="str">
        <f aca="false">IF(COUNTIF(knap_rel_gc,$E93),"K", IF(COUNTIF(nap_rel_gc,$E93),"NA", IF(COUNTIF(var_rel_gc,$E93),"V","")))</f>
        <v/>
      </c>
      <c r="AX93" s="13" t="str">
        <f aca="false">IF(AND(AU93&lt;&gt;"",AV93="x"),"lit-kegg", IF(AND(AW93&lt;&gt;"",AV93="x"),"rel-kegg", IF(AU93&lt;&gt;"","lit", IF(AW93&lt;&gt;"","rel", IF(AV93="x","kegg","--")))))</f>
        <v>--</v>
      </c>
      <c r="AY93" s="15"/>
      <c r="AZ93" s="12" t="str">
        <f aca="false">IF(COUNTIF(knap_gen,$E93),"K", IF(COUNTIF(npass_gen,$E93),"NP", IF(COUNTIF(imppat_gen,$E93),"I", IF(COUNTIF(duke_gen,$E93),"D", IF(COUNTIF(nap_gen,$E93),"NA", IF(COUNTIF(var_gen,$E93),"V",""))))))</f>
        <v/>
      </c>
      <c r="BA93" s="14" t="str">
        <f aca="false">IF(COUNTIF(out_gen,E93),"X","")</f>
        <v/>
      </c>
      <c r="BB93" s="14" t="str">
        <f aca="false">IF(COUNTIF(knap_rel_gen,$E93),"K", IF(COUNTIF(imppat_rel_gen,$E93),"I", IF(COUNTIF(duke_rel_gen,$E93),"D", IF(COUNTIF(nap_rel_gen,$E93),"NA", IF(COUNTIF(var_rel_gen,$E93),"V","")))))</f>
        <v/>
      </c>
      <c r="BC93" s="13" t="str">
        <f aca="false">IF(AND(AZ93&lt;&gt;"",BA93="x"),"lit-kegg", IF(AND(BB93&lt;&gt;"",BA93="x"),"rel-kegg", IF(AZ93&lt;&gt;"","lit", IF(BB93&lt;&gt;"","rel", IF(BA93="x","kegg","--")))))</f>
        <v>--</v>
      </c>
      <c r="BD93" s="15"/>
      <c r="BE93" s="12" t="str">
        <f aca="false">IF(COUNTIF(knap_hcc,$E93),"K", IF(COUNTIF(npass_hcc,$E93),"NP", IF(COUNTIF(duke_hcc,$E93),"D", IF(COUNTIF(var_hcc,$E93),"V", ""))))</f>
        <v/>
      </c>
      <c r="BF93" s="14" t="str">
        <f aca="false">IF(COUNTIF(hcc_out,E93),"X","")</f>
        <v>X</v>
      </c>
      <c r="BG93" s="14" t="str">
        <f aca="false">IF(COUNTIF(var_rel_hcc,$E93),"V","")</f>
        <v/>
      </c>
      <c r="BH93" s="13" t="str">
        <f aca="false">IF(AND(BE93&lt;&gt;"",BF93="x"),"lit-kegg", IF(AND(BG93&lt;&gt;"",BF93="x"),"rel-kegg", IF(BE93&lt;&gt;"","lit", IF(BG93&lt;&gt;"","rel", IF(BF93="x","kegg","--")))))</f>
        <v>kegg</v>
      </c>
      <c r="BI93" s="15"/>
      <c r="BJ93" s="12" t="str">
        <f aca="false">IF(COUNTIF(usda_kmp,$E93),"U", IF(COUNTIF(knap_kmp,$E93),"K", IF(COUNTIF(npass_kmp,$E93),"NP", IF(COUNTIF(map_kmp,$E93),"M", IF(COUNTIF(imppat_kmp,$E93),"I", IF(COUNTIF(duke_kmp,$E93),"D", IF(COUNTIF(nap_kmp,$E93),"NA", IF(COUNTIF(var_kmp,$E93),"V",""))))))))</f>
        <v/>
      </c>
      <c r="BK93" s="14" t="str">
        <f aca="false">IF(COUNTIF(out_kmp,E93),"X","")</f>
        <v>X</v>
      </c>
      <c r="BL93" s="12" t="str">
        <f aca="false">IF(COUNTIF(knap_rel_kmp,$E93),"K", IF(COUNTIF(npass_rel_kmp,$E93),"NP", IF(COUNTIF(imppat_rel_kmp,$E93),"I", IF(COUNTIF(duke_kmp,$E93),"D", IF(COUNTIF(nap_rel_kmp,$E93),"NA", IF(COUNTIF(var_rel_kmp,$E93),"V",""))))))</f>
        <v/>
      </c>
      <c r="BM93" s="13" t="str">
        <f aca="false">IF(AND(BJ93&lt;&gt;"",BK93="x"),"lit-kegg", IF(AND(BL93&lt;&gt;"",BK93="x"),"rel-kegg", IF(BJ93&lt;&gt;"","lit", IF(BL93&lt;&gt;"","rel", IF(BK93="x","kegg","--")))))</f>
        <v>kegg</v>
      </c>
      <c r="BN93" s="15"/>
      <c r="BO93" s="12" t="str">
        <f aca="false">IF(COUNTIF(usda_lu2,$E93),"U", IF(COUNTIF(knap_lu2,$E93),"K", IF(COUNTIF(npass_lu2,$E93),"NP", IF(COUNTIF(map_lu2,$E93),"M", IF(COUNTIF(imppat_lu2,$E93),"I", IF(COUNTIF(duke_lu2,$E93),"D", IF(COUNTIF(nap_lu2,$E93),"NA", IF(COUNTIF(var_lu2,$E93),"V",""))))))))</f>
        <v/>
      </c>
      <c r="BP93" s="14" t="str">
        <f aca="false">IF(COUNTIF(out_lu2,E93),"X","")</f>
        <v>X</v>
      </c>
      <c r="BQ93" s="12" t="str">
        <f aca="false">IF(COUNTIF(knap_rel_lu2,$E93),"K", IF(COUNTIF(npass_rel_lu2,$E93),"NP", IF(COUNTIF(imppat_lu2,$E93),"I", IF(COUNTIF(impaat_rel_lu2,$E93),"I", IF(COUNTIF(duke_rel_lu2,$E93),"D", IF(COUNTIF(nap_rel_lu2,$E93),"NA", IF(COUNTIF(var_rel_lu2,$E93),"V",""))))) ))</f>
        <v>K</v>
      </c>
      <c r="BR93" s="13" t="str">
        <f aca="false">IF(AND(BO93&lt;&gt;"",BP93="x"),"lit-kegg", IF(AND(BQ93&lt;&gt;"",BP93="x"),"rel-kegg", IF(BO93&lt;&gt;"","lit", IF(BQ93&lt;&gt;"","rel", IF(BP93="x","kegg","--")))))</f>
        <v>rel-kegg</v>
      </c>
      <c r="BS93" s="15"/>
      <c r="BT93" s="12" t="str">
        <f aca="false">IF(COUNTIF(usda_myc,$E93),"U", IF(COUNTIF(knap_myc,$E93),"K", IF(COUNTIF(npass_myc,$E93),"NP", IF(COUNTIF(map_myc,$E93),"M", IF(COUNTIF(imppat_myc,$E93),"I", IF(COUNTIF(nap_myc,$E93),"NA", IF(COUNTIF(duke_myc,$E93),"D", IF(COUNTIF(var_myc,$E93),"V",""))))))))</f>
        <v/>
      </c>
      <c r="BU93" s="14" t="str">
        <f aca="false">IF(COUNTIF(out_myc,E93),"X","")</f>
        <v>X</v>
      </c>
      <c r="BV93" s="12" t="str">
        <f aca="false">IF(COUNTIF(npass_rel_myc,$E93),"NP", IF(COUNTIF(imppat_rel_myc,$E93),"I", IF(COUNTIF(nap_rel_myc,$E93),"NA", IF(COUNTIF(var_rel_myc,$E93),"V",""))))</f>
        <v/>
      </c>
      <c r="BW93" s="13" t="str">
        <f aca="false">IF(AND(BT93&lt;&gt;"",BU93="x"),"lit-kegg", IF(AND(BV93&lt;&gt;"",BU93="x"),"rel-kegg", IF(BT93&lt;&gt;"","lit", IF(BV93&lt;&gt;"","rel", IF(BU93="x","kegg","--")))))</f>
        <v>kegg</v>
      </c>
      <c r="BX93" s="15"/>
      <c r="BY93" s="12" t="str">
        <f aca="false">IF(COUNTIF(usda_nar,$E93),"U", IF(COUNTIF(knap_nar,$E93),"K", IF(COUNTIF(npass_nar,$E93),"NP", IF(COUNTIF(imppat_nar,$E93),"I", IF(COUNTIF(duke_nar,$E93),"D", IF(COUNTIF(nap_nar,$E93),"NA", IF(COUNTIF(var_nar,$E93),"V", "")))))))</f>
        <v/>
      </c>
      <c r="BZ93" s="14" t="str">
        <f aca="false">IF(COUNTIF(out_nar,E93),"X","")</f>
        <v>X</v>
      </c>
      <c r="CA93" s="16" t="str">
        <f aca="false">IF(COUNTIF(knap_rel_nar,$E93),"K", IF(COUNTIF(npass_rel_nar,$E93),"NP", IF(COUNTIF(imppat_rel_nar,$E93),"I", IF(COUNTIF(duke_rel_nar,$E93),"D", IF(COUNTIF(nap_rel_nar,$E93),"NA", IF(COUNTIF(var_rel_nar,$E93),"V",""))))))</f>
        <v/>
      </c>
      <c r="CB93" s="13" t="str">
        <f aca="false">IF(AND(BY93&lt;&gt;"",BZ93="x"),"lit-kegg", IF(AND(CA93&lt;&gt;"",BZ93="x"),"rel-kegg", IF(BY93&lt;&gt;"","lit", IF(CA93&lt;&gt;"","rel", IF(BZ93="x","kegg","--")))))</f>
        <v>kegg</v>
      </c>
      <c r="CC93" s="15"/>
      <c r="CD93" s="17" t="str">
        <f aca="false">IF(COUNTIF(usda_que,$E93),"U", IF(COUNTIF(knap_que,$E93),"K", IF(COUNTIF(npass_que,$E93),"NP", IF(COUNTIF(map_que,$E93),"M", IF(COUNTIF(imppat_que,$E93),"I", IF(COUNTIF(duke_que,$E93),"D", IF(COUNTIF(nap_que,$E93),"NA", IF(COUNTIF(var_que,$E93),"V",""))))) )))</f>
        <v/>
      </c>
      <c r="CE93" s="14" t="str">
        <f aca="false">IF(COUNTIF(out_que,E93),"X","")</f>
        <v>X</v>
      </c>
      <c r="CF93" s="12" t="str">
        <f aca="false">IF(COUNTIF(knap_rel_que,$E93),"K", IF(COUNTIF(npass_rel_que,$E93),"NP", IF(COUNTIF(imppat_rel_que,$E93),"I", IF(COUNTIF(duke_rel_que,$E93),"D", IF(COUNTIF(nap_rel_que,$E93),"NP", IF(COUNTIF(var_rel_que,$E93),"V",""))))) )</f>
        <v>K</v>
      </c>
      <c r="CG93" s="13" t="str">
        <f aca="false">IF(AND(CD93&lt;&gt;"",CE93="x"),"lit-kegg", IF(AND(CF93&lt;&gt;"",CE93="x"),"rel-kegg", IF(CD93&lt;&gt;"","lit", IF(CF93&lt;&gt;"","rel", IF(CE93="x","kegg","--")))))</f>
        <v>rel-kegg</v>
      </c>
      <c r="CH93" s="15"/>
      <c r="CI93" s="18"/>
      <c r="CJ93" s="10"/>
      <c r="CK93" s="10"/>
      <c r="CL93" s="10"/>
      <c r="CM93" s="10"/>
      <c r="CN93" s="10"/>
      <c r="CO93" s="10"/>
    </row>
    <row r="94" customFormat="false" ht="15.75" hidden="false" customHeight="true" outlineLevel="0" collapsed="false">
      <c r="A94" s="9" t="n">
        <v>76</v>
      </c>
      <c r="B94" s="10" t="s">
        <v>83</v>
      </c>
      <c r="C94" s="10" t="s">
        <v>121</v>
      </c>
      <c r="D94" s="10" t="s">
        <v>306</v>
      </c>
      <c r="E94" s="11" t="s">
        <v>307</v>
      </c>
      <c r="F94" s="12" t="str">
        <f aca="false">IF(COUNTIF(usda_agi,$E94),"U", IF(COUNTIF(knap_agi,$E94),"K", IF(COUNTIF(npass_agi,$E94),"NP", IF(COUNTIF(map_agi,$E94),"M", IF(COUNTIF(imppat_agi,$E94),"I", IF(COUNTIF(duke_agi,$E94),"D", IF(COUNTIF(nap_agi,$E94),"NA", IF(COUNTIF(var_agi,$E94),"V", ""))))))) )</f>
        <v/>
      </c>
      <c r="G94" s="12" t="str">
        <f aca="false">IF(COUNTIF(out_agi,E94),"X","")</f>
        <v/>
      </c>
      <c r="H94" s="12" t="str">
        <f aca="false">IF(COUNTIF(knap_rel_agi,$E94),"K", IF(COUNTIF(duke_rel_agi,$E94),"D", IF(COUNTIF(nap_rel_agi,$E94),"NA", IF(COUNTIF(var_rel_agi,$E94),"V",""))))</f>
        <v/>
      </c>
      <c r="I94" s="13" t="str">
        <f aca="false">IF(AND(F94&lt;&gt;"",G94="x"),"lit-kegg", IF(AND(H94&lt;&gt;"",G94="x"),"rel-kegg", IF(F94&lt;&gt;"","lit", IF(H94&lt;&gt;"","rel", IF(G94="x","kegg","--")))))</f>
        <v>--</v>
      </c>
      <c r="J94" s="12" t="str">
        <f aca="false">IF(COUNTIF(npass_bun,$E94),"NP", IF(COUNTIF(nap_bun,$E94),"NA", IF(COUNTIF(var_bun,$E94),"V","")))</f>
        <v/>
      </c>
      <c r="K94" s="14" t="str">
        <f aca="false">IF(COUNTIF(out_bun,E94),"X","")</f>
        <v>X</v>
      </c>
      <c r="L94" s="12" t="str">
        <f aca="false">IF(COUNTIF(nap_rel_bun,$E94),"NA", IF(COUNTIF(var_rel_bun,$E94),"V",""))</f>
        <v/>
      </c>
      <c r="M94" s="13" t="str">
        <f aca="false">IF(AND(J94&lt;&gt;"",K94="x"),"lit-kegg", IF(AND(L94&lt;&gt;"",K94="x"),"rel-kegg", IF(J94&lt;&gt;"","lit", IF(L94&lt;&gt;"","rel", IF(K94="x","kegg","--")))))</f>
        <v>kegg</v>
      </c>
      <c r="N94" s="12" t="str">
        <f aca="false">IF(COUNTIF(usda_kxn,$E94),"U", IF(COUNTIF(knap_kxn,$E94),"K", IF(COUNTIF(npass_kxn,$E94),"NP", IF(COUNTIF(map_kxn,$E94),"M", IF(COUNTIF(duke_kxn,$E94),"D", IF(COUNTIF(nap_kxn,$E94),"NA", IF(COUNTIF(var_kxn,$E94),"V","")))))))</f>
        <v/>
      </c>
      <c r="O94" s="14" t="str">
        <f aca="false">IF(COUNTIF(out_kxn,E94),"X","")</f>
        <v/>
      </c>
      <c r="P94" s="12" t="str">
        <f aca="false">IF(COUNTIF(knap_rel_kxn,$E94),"K", IF(COUNTIF(npass_rel_kxn,$E94),"NP", IF(COUNTIF(duke_rel_kxn,$E94),"D", IF(COUNTIF(nap_rel_kxn,$E94),"NA", IF(COUNTIF(var_rel_kxn,$E94),"V","")))))</f>
        <v/>
      </c>
      <c r="Q94" s="13" t="str">
        <f aca="false">IF(AND(N94&lt;&gt;"",O94="x"),"lit-kegg", IF(AND(P94&lt;&gt;"",O94="x"),"rel-kegg", IF(N94&lt;&gt;"","lit", IF(P94&lt;&gt;"","rel", IF(O94="x","kegg","--")))))</f>
        <v>--</v>
      </c>
      <c r="R94" s="12" t="str">
        <f aca="false">IF(COUNTIF(usda_hwb,$E94),"U", IF(COUNTIF(knap_hwb,$E94),"K", IF(COUNTIF(npass_hwb,$E94),"NP", IF(COUNTIF(map_hwb,$E94),"M", IF(COUNTIF(imppat_hwb,$E94),"I", IF(COUNTIF(duke_hwb,$E94),"D", IF(COUNTIF(nap_hwb,$E94),"NA", IF(COUNTIF(var_hwb,$E94),"V",""))))) )))</f>
        <v/>
      </c>
      <c r="S94" s="14" t="str">
        <f aca="false">IF(COUNTIF(out_hwb,E94),"X","")</f>
        <v>X</v>
      </c>
      <c r="T94" s="14" t="str">
        <f aca="false">IF(COUNTIF(knap_rel_hwb,$E94),"K", IF(COUNTIF(npass_rel_hwb,$E94),"NP", IF(COUNTIF(map_rel_hwb,$E94),"M", IF(COUNTIF(imppat_rel_hwb,$E94),"I", IF(COUNTIF(duke_rel_hwb,$E94),"D", IF(COUNTIF(nap_rel_hwb,$E94),"NA", IF(COUNTIF(var_rel_hwb,$E94),"V",""))))) ))</f>
        <v/>
      </c>
      <c r="U94" s="13" t="str">
        <f aca="false">IF(AND(R94&lt;&gt;"",S94="x"),"lit-kegg", IF(AND(T94&lt;&gt;"",S94="x"),"rel-kegg", IF(R94&lt;&gt;"","lit", IF(T94&lt;&gt;"","rel", IF(S94="x","kegg","--")))))</f>
        <v>kegg</v>
      </c>
      <c r="V94" s="12" t="str">
        <f aca="false">IF(COUNTIF(usda_ec,$E94),"U", IF(COUNTIF(knap_ec,$E94),"K", IF(COUNTIF(npass_ec,$E94),"NP", IF(COUNTIF(map_ec,$E94),"M", IF(COUNTIF(imppat_ec,$E94),"I", IF(COUNTIF(duke_ec,$E94),"D", IF(COUNTIF(nap_ec,$E94),"NA", IF(COUNTIF(var_ec,$E94),"V",""))))))))</f>
        <v/>
      </c>
      <c r="W94" s="14" t="str">
        <f aca="false">IF(COUNTIF(out_ec,E94),"X","")</f>
        <v>X</v>
      </c>
      <c r="X94" s="14" t="str">
        <f aca="false">IF(COUNTIF(usda_rel_ec,$E94),"U", IF(COUNTIF(knap_rel_ec,$E94),"K", IF(COUNTIF(npass_rel_ec,$E94),"NP", IF(COUNTIF(map_rel_ec,$E94),"M", IF(COUNTIF(imppat_rel_ec,$E94),"I", IF(COUNTIF(nap_rel_ec,$E94),"NA", IF(COUNTIF(var_rel_ec,$E94),"V","")))))))</f>
        <v/>
      </c>
      <c r="Y94" s="13" t="str">
        <f aca="false">IF(AND(V94&lt;&gt;"",W94="x"),"lit-kegg", IF(AND(X94&lt;&gt;"",W94="x"),"rel-kegg", IF(V94&lt;&gt;"","lit", IF(X94&lt;&gt;"","rel", IF(W94="x","kegg","--")))))</f>
        <v>kegg</v>
      </c>
      <c r="Z94" s="12" t="str">
        <f aca="false">IF(COUNTIF(usda_ecg,$E94),"U", IF(COUNTIF(npass_ecg,$E94),"NP", IF(COUNTIF(map_ecg,$E94),"M", IF(COUNTIF(imppat_ecg,$E94),"I", IF(COUNTIF(duke_ecg,$E94),"D", IF(COUNTIF(var_ecg,$E94),"V",""))))))</f>
        <v/>
      </c>
      <c r="AA94" s="12"/>
      <c r="AB94" s="15"/>
      <c r="AC94" s="12" t="str">
        <f aca="false">IF(COUNTIF(usda_egt,$E94),"U", IF(COUNTIF(map_egt,$E94),"M", IF(COUNTIF(duke_egt,$E94),"D", IF(COUNTIF(nap_egt,$E94),"NA", IF(COUNTIF(var_egt,$E94),"V","")))))</f>
        <v/>
      </c>
      <c r="AD94" s="14" t="str">
        <f aca="false">IF(COUNTIF(out_egt,E94),"X","")</f>
        <v>X</v>
      </c>
      <c r="AE94" s="14" t="str">
        <f aca="false">IF(COUNTIF(usda_rel_egt,$E94),"U", IF(COUNTIF(knap_rel_egt,$E94),"K", IF(COUNTIF(npass_rel_egt,$E94),"NP", IF(COUNTIF(map_rel_egt,$E94),"M", IF(COUNTIF(var_rel_egt,$E94),"V","")))) )</f>
        <v/>
      </c>
      <c r="AF94" s="13" t="str">
        <f aca="false">IF(AND(AC94&lt;&gt;"",AD94="x"),"lit-kegg", IF(AND(AE94&lt;&gt;"",AD94="x"),"rel-kegg", IF(AC94&lt;&gt;"","lit", IF(AE94&lt;&gt;"","rel", IF(AD94="x","kegg","--")))))</f>
        <v>kegg</v>
      </c>
      <c r="AG94" s="15"/>
      <c r="AH94" s="12" t="str">
        <f aca="false">IF(COUNTIF(usda_egcg,$E94),"U", IF(COUNTIF(knap_egcg,$E94),"K", IF(COUNTIF(npass_egcg,$E94),"NP", IF(COUNTIF(map_egcg,$E94),"M", IF(COUNTIF(var_ecg,$E94),"V","")))))</f>
        <v/>
      </c>
      <c r="AI94" s="12"/>
      <c r="AJ94" s="15"/>
      <c r="AK94" s="12" t="str">
        <f aca="false">IF(COUNTIF(npass_erc,$E94),"NP", IF(COUNTIF(nap_erc,$E94),"NA", IF(COUNTIF(var_erc,$E94),"V","")))</f>
        <v/>
      </c>
      <c r="AL94" s="14"/>
      <c r="AM94" s="14" t="str">
        <f aca="false">IF(COUNTIF(nap_rel_erc,$E94),"NA", IF(COUNTIF(var_rel_erc,$E94),"V",""))</f>
        <v/>
      </c>
      <c r="AN94" s="13" t="str">
        <f aca="false">IF(AND(AK94&lt;&gt;"",AL94="x"),"lit-kegg", IF(AND(AM94&lt;&gt;"",AL94="x"),"rel-kegg", IF(AK94&lt;&gt;"","lit", IF(AM94&lt;&gt;"","rel", IF(AL94="x","kegg","--")))))</f>
        <v>--</v>
      </c>
      <c r="AO94" s="15"/>
      <c r="AP94" s="12" t="str">
        <f aca="false">IF(COUNTIF(npass_erd,$E94),"NP", IF(COUNTIF(nap_erd,$E94),"NA", IF(COUNTIF(var_erd,$E94),"V","")))</f>
        <v/>
      </c>
      <c r="AQ94" s="14" t="str">
        <f aca="false">IF(COUNTIF(out_erd,E94),"X","")</f>
        <v>X</v>
      </c>
      <c r="AR94" s="14" t="str">
        <f aca="false">IF(COUNTIF(map_rel_erd,$E94),"M", IF(COUNTIF(nap_rel_erd,$E94),"NA", IF(COUNTIF(var_rel_erd,$E94),"V","")))</f>
        <v/>
      </c>
      <c r="AS94" s="13" t="str">
        <f aca="false">IF(AND(AP94&lt;&gt;"",AQ94="x"),"lit-kegg", IF(AND(AR94&lt;&gt;"",AQ94="x"),"rel-kegg", IF(AP94&lt;&gt;"","lit", IF(AR94&lt;&gt;"","rel", IF(AQ94="x","kegg","--")))))</f>
        <v>kegg</v>
      </c>
      <c r="AT94" s="15"/>
      <c r="AU94" s="12" t="str">
        <f aca="false">IF(COUNTIF(knap_gc,$E94),"K", IF(COUNTIF(npass_gc,$E94),"NP", IF(COUNTIF(imppat_gc,$E94),"I", IF(COUNTIF(duke_gc,$E94),"D", IF(COUNTIF(nap_gc,$E94),"NA", IF(COUNTIF(var_gc,$E94),"V",""))))) )</f>
        <v/>
      </c>
      <c r="AV94" s="14" t="str">
        <f aca="false">IF(COUNTIF(out_gc,E94),"X","")</f>
        <v/>
      </c>
      <c r="AW94" s="14" t="str">
        <f aca="false">IF(COUNTIF(knap_rel_gc,$E94),"K", IF(COUNTIF(nap_rel_gc,$E94),"NA", IF(COUNTIF(var_rel_gc,$E94),"V","")))</f>
        <v/>
      </c>
      <c r="AX94" s="13" t="str">
        <f aca="false">IF(AND(AU94&lt;&gt;"",AV94="x"),"lit-kegg", IF(AND(AW94&lt;&gt;"",AV94="x"),"rel-kegg", IF(AU94&lt;&gt;"","lit", IF(AW94&lt;&gt;"","rel", IF(AV94="x","kegg","--")))))</f>
        <v>--</v>
      </c>
      <c r="AY94" s="15"/>
      <c r="AZ94" s="12" t="str">
        <f aca="false">IF(COUNTIF(knap_gen,$E94),"K", IF(COUNTIF(npass_gen,$E94),"NP", IF(COUNTIF(imppat_gen,$E94),"I", IF(COUNTIF(duke_gen,$E94),"D", IF(COUNTIF(nap_gen,$E94),"NA", IF(COUNTIF(var_gen,$E94),"V",""))))))</f>
        <v/>
      </c>
      <c r="BA94" s="14" t="str">
        <f aca="false">IF(COUNTIF(out_gen,E94),"X","")</f>
        <v/>
      </c>
      <c r="BB94" s="14" t="str">
        <f aca="false">IF(COUNTIF(knap_rel_gen,$E94),"K", IF(COUNTIF(imppat_rel_gen,$E94),"I", IF(COUNTIF(duke_rel_gen,$E94),"D", IF(COUNTIF(nap_rel_gen,$E94),"NA", IF(COUNTIF(var_rel_gen,$E94),"V","")))))</f>
        <v/>
      </c>
      <c r="BC94" s="13" t="str">
        <f aca="false">IF(AND(AZ94&lt;&gt;"",BA94="x"),"lit-kegg", IF(AND(BB94&lt;&gt;"",BA94="x"),"rel-kegg", IF(AZ94&lt;&gt;"","lit", IF(BB94&lt;&gt;"","rel", IF(BA94="x","kegg","--")))))</f>
        <v>--</v>
      </c>
      <c r="BD94" s="15"/>
      <c r="BE94" s="12" t="str">
        <f aca="false">IF(COUNTIF(knap_hcc,$E94),"K", IF(COUNTIF(npass_hcc,$E94),"NP", IF(COUNTIF(duke_hcc,$E94),"D", IF(COUNTIF(var_hcc,$E94),"V", ""))))</f>
        <v/>
      </c>
      <c r="BF94" s="14" t="str">
        <f aca="false">IF(COUNTIF(hcc_out,E94),"X","")</f>
        <v>X</v>
      </c>
      <c r="BG94" s="14" t="str">
        <f aca="false">IF(COUNTIF(var_rel_hcc,$E94),"V","")</f>
        <v/>
      </c>
      <c r="BH94" s="13" t="str">
        <f aca="false">IF(AND(BE94&lt;&gt;"",BF94="x"),"lit-kegg", IF(AND(BG94&lt;&gt;"",BF94="x"),"rel-kegg", IF(BE94&lt;&gt;"","lit", IF(BG94&lt;&gt;"","rel", IF(BF94="x","kegg","--")))))</f>
        <v>kegg</v>
      </c>
      <c r="BI94" s="15"/>
      <c r="BJ94" s="12" t="str">
        <f aca="false">IF(COUNTIF(usda_kmp,$E94),"U", IF(COUNTIF(knap_kmp,$E94),"K", IF(COUNTIF(npass_kmp,$E94),"NP", IF(COUNTIF(map_kmp,$E94),"M", IF(COUNTIF(imppat_kmp,$E94),"I", IF(COUNTIF(duke_kmp,$E94),"D", IF(COUNTIF(nap_kmp,$E94),"NA", IF(COUNTIF(var_kmp,$E94),"V",""))))))))</f>
        <v>K</v>
      </c>
      <c r="BK94" s="14" t="str">
        <f aca="false">IF(COUNTIF(out_kmp,E94),"X","")</f>
        <v>X</v>
      </c>
      <c r="BL94" s="12" t="str">
        <f aca="false">IF(COUNTIF(knap_rel_kmp,$E94),"K", IF(COUNTIF(npass_rel_kmp,$E94),"NP", IF(COUNTIF(imppat_rel_kmp,$E94),"I", IF(COUNTIF(duke_kmp,$E94),"D", IF(COUNTIF(nap_rel_kmp,$E94),"NA", IF(COUNTIF(var_rel_kmp,$E94),"V",""))))))</f>
        <v/>
      </c>
      <c r="BM94" s="13" t="str">
        <f aca="false">IF(AND(BJ94&lt;&gt;"",BK94="x"),"lit-kegg", IF(AND(BL94&lt;&gt;"",BK94="x"),"rel-kegg", IF(BJ94&lt;&gt;"","lit", IF(BL94&lt;&gt;"","rel", IF(BK94="x","kegg","--")))))</f>
        <v>lit-kegg</v>
      </c>
      <c r="BN94" s="15"/>
      <c r="BO94" s="12" t="str">
        <f aca="false">IF(COUNTIF(usda_lu2,$E94),"U", IF(COUNTIF(knap_lu2,$E94),"K", IF(COUNTIF(npass_lu2,$E94),"NP", IF(COUNTIF(map_lu2,$E94),"M", IF(COUNTIF(imppat_lu2,$E94),"I", IF(COUNTIF(duke_lu2,$E94),"D", IF(COUNTIF(nap_lu2,$E94),"NA", IF(COUNTIF(var_lu2,$E94),"V",""))))))))</f>
        <v>V</v>
      </c>
      <c r="BP94" s="14" t="str">
        <f aca="false">IF(COUNTIF(out_lu2,E94),"X","")</f>
        <v/>
      </c>
      <c r="BQ94" s="12" t="str">
        <f aca="false">IF(COUNTIF(knap_rel_lu2,$E94),"K", IF(COUNTIF(npass_rel_lu2,$E94),"NP", IF(COUNTIF(imppat_lu2,$E94),"I", IF(COUNTIF(impaat_rel_lu2,$E94),"I", IF(COUNTIF(duke_rel_lu2,$E94),"D", IF(COUNTIF(nap_rel_lu2,$E94),"NA", IF(COUNTIF(var_rel_lu2,$E94),"V",""))))) ))</f>
        <v/>
      </c>
      <c r="BR94" s="13" t="str">
        <f aca="false">IF(AND(BO94&lt;&gt;"",BP94="x"),"lit-kegg", IF(AND(BQ94&lt;&gt;"",BP94="x"),"rel-kegg", IF(BO94&lt;&gt;"","lit", IF(BQ94&lt;&gt;"","rel", IF(BP94="x","kegg","--")))))</f>
        <v>lit</v>
      </c>
      <c r="BS94" s="15"/>
      <c r="BT94" s="12" t="str">
        <f aca="false">IF(COUNTIF(usda_myc,$E94),"U", IF(COUNTIF(knap_myc,$E94),"K", IF(COUNTIF(npass_myc,$E94),"NP", IF(COUNTIF(map_myc,$E94),"M", IF(COUNTIF(imppat_myc,$E94),"I", IF(COUNTIF(nap_myc,$E94),"NA", IF(COUNTIF(duke_myc,$E94),"D", IF(COUNTIF(var_myc,$E94),"V",""))))))))</f>
        <v/>
      </c>
      <c r="BU94" s="14" t="str">
        <f aca="false">IF(COUNTIF(out_myc,E94),"X","")</f>
        <v>X</v>
      </c>
      <c r="BV94" s="12" t="str">
        <f aca="false">IF(COUNTIF(npass_rel_myc,$E94),"NP", IF(COUNTIF(imppat_rel_myc,$E94),"I", IF(COUNTIF(nap_rel_myc,$E94),"NA", IF(COUNTIF(var_rel_myc,$E94),"V",""))))</f>
        <v/>
      </c>
      <c r="BW94" s="13" t="str">
        <f aca="false">IF(AND(BT94&lt;&gt;"",BU94="x"),"lit-kegg", IF(AND(BV94&lt;&gt;"",BU94="x"),"rel-kegg", IF(BT94&lt;&gt;"","lit", IF(BV94&lt;&gt;"","rel", IF(BU94="x","kegg","--")))))</f>
        <v>kegg</v>
      </c>
      <c r="BX94" s="15"/>
      <c r="BY94" s="12" t="str">
        <f aca="false">IF(COUNTIF(usda_nar,$E94),"U", IF(COUNTIF(knap_nar,$E94),"K", IF(COUNTIF(npass_nar,$E94),"NP", IF(COUNTIF(imppat_nar,$E94),"I", IF(COUNTIF(duke_nar,$E94),"D", IF(COUNTIF(nap_nar,$E94),"NA", IF(COUNTIF(var_nar,$E94),"V", "")))))))</f>
        <v>V</v>
      </c>
      <c r="BZ94" s="14" t="str">
        <f aca="false">IF(COUNTIF(out_nar,E94),"X","")</f>
        <v>X</v>
      </c>
      <c r="CA94" s="16" t="str">
        <f aca="false">IF(COUNTIF(knap_rel_nar,$E94),"K", IF(COUNTIF(npass_rel_nar,$E94),"NP", IF(COUNTIF(imppat_rel_nar,$E94),"I", IF(COUNTIF(duke_rel_nar,$E94),"D", IF(COUNTIF(nap_rel_nar,$E94),"NA", IF(COUNTIF(var_rel_nar,$E94),"V",""))))))</f>
        <v>K</v>
      </c>
      <c r="CB94" s="13" t="str">
        <f aca="false">IF(AND(BY94&lt;&gt;"",BZ94="x"),"lit-kegg", IF(AND(CA94&lt;&gt;"",BZ94="x"),"rel-kegg", IF(BY94&lt;&gt;"","lit", IF(CA94&lt;&gt;"","rel", IF(BZ94="x","kegg","--")))))</f>
        <v>lit-kegg</v>
      </c>
      <c r="CC94" s="15"/>
      <c r="CD94" s="17" t="str">
        <f aca="false">IF(COUNTIF(usda_que,$E94),"U", IF(COUNTIF(knap_que,$E94),"K", IF(COUNTIF(npass_que,$E94),"NP", IF(COUNTIF(map_que,$E94),"M", IF(COUNTIF(imppat_que,$E94),"I", IF(COUNTIF(duke_que,$E94),"D", IF(COUNTIF(nap_que,$E94),"NA", IF(COUNTIF(var_que,$E94),"V",""))))) )))</f>
        <v>V</v>
      </c>
      <c r="CE94" s="14" t="str">
        <f aca="false">IF(COUNTIF(out_que,E94),"X","")</f>
        <v>X</v>
      </c>
      <c r="CF94" s="12" t="str">
        <f aca="false">IF(COUNTIF(knap_rel_que,$E94),"K", IF(COUNTIF(npass_rel_que,$E94),"NP", IF(COUNTIF(imppat_rel_que,$E94),"I", IF(COUNTIF(duke_rel_que,$E94),"D", IF(COUNTIF(nap_rel_que,$E94),"NP", IF(COUNTIF(var_rel_que,$E94),"V",""))))) )</f>
        <v>K</v>
      </c>
      <c r="CG94" s="13" t="str">
        <f aca="false">IF(AND(CD94&lt;&gt;"",CE94="x"),"lit-kegg", IF(AND(CF94&lt;&gt;"",CE94="x"),"rel-kegg", IF(CD94&lt;&gt;"","lit", IF(CF94&lt;&gt;"","rel", IF(CE94="x","kegg","--")))))</f>
        <v>lit-kegg</v>
      </c>
      <c r="CH94" s="15"/>
      <c r="CI94" s="18"/>
      <c r="CJ94" s="10"/>
      <c r="CK94" s="10"/>
      <c r="CL94" s="10"/>
      <c r="CM94" s="10"/>
      <c r="CN94" s="10"/>
      <c r="CO94" s="10"/>
    </row>
    <row r="95" customFormat="false" ht="15.75" hidden="false" customHeight="true" outlineLevel="0" collapsed="false">
      <c r="A95" s="9" t="n">
        <v>77</v>
      </c>
      <c r="B95" s="10" t="s">
        <v>83</v>
      </c>
      <c r="C95" s="10" t="s">
        <v>121</v>
      </c>
      <c r="D95" s="10" t="s">
        <v>308</v>
      </c>
      <c r="E95" s="11" t="s">
        <v>309</v>
      </c>
      <c r="F95" s="12" t="str">
        <f aca="false">IF(COUNTIF(usda_agi,$E95),"U", IF(COUNTIF(knap_agi,$E95),"K", IF(COUNTIF(npass_agi,$E95),"NP", IF(COUNTIF(map_agi,$E95),"M", IF(COUNTIF(imppat_agi,$E95),"I", IF(COUNTIF(duke_agi,$E95),"D", IF(COUNTIF(nap_agi,$E95),"NA", IF(COUNTIF(var_agi,$E95),"V", ""))))))) )</f>
        <v/>
      </c>
      <c r="G95" s="12" t="str">
        <f aca="false">IF(COUNTIF(out_agi,E95),"X","")</f>
        <v/>
      </c>
      <c r="H95" s="12" t="str">
        <f aca="false">IF(COUNTIF(knap_rel_agi,$E95),"K", IF(COUNTIF(duke_rel_agi,$E95),"D", IF(COUNTIF(nap_rel_agi,$E95),"NA", IF(COUNTIF(var_rel_agi,$E95),"V",""))))</f>
        <v/>
      </c>
      <c r="I95" s="13" t="str">
        <f aca="false">IF(AND(F95&lt;&gt;"",G95="x"),"lit-kegg", IF(AND(H95&lt;&gt;"",G95="x"),"rel-kegg", IF(F95&lt;&gt;"","lit", IF(H95&lt;&gt;"","rel", IF(G95="x","kegg","--")))))</f>
        <v>--</v>
      </c>
      <c r="J95" s="12" t="str">
        <f aca="false">IF(COUNTIF(npass_bun,$E95),"NP", IF(COUNTIF(nap_bun,$E95),"NA", IF(COUNTIF(var_bun,$E95),"V","")))</f>
        <v/>
      </c>
      <c r="K95" s="14" t="str">
        <f aca="false">IF(COUNTIF(out_bun,E95),"X","")</f>
        <v>X</v>
      </c>
      <c r="L95" s="12" t="str">
        <f aca="false">IF(COUNTIF(nap_rel_bun,$E95),"NA", IF(COUNTIF(var_rel_bun,$E95),"V",""))</f>
        <v/>
      </c>
      <c r="M95" s="13" t="str">
        <f aca="false">IF(AND(J95&lt;&gt;"",K95="x"),"lit-kegg", IF(AND(L95&lt;&gt;"",K95="x"),"rel-kegg", IF(J95&lt;&gt;"","lit", IF(L95&lt;&gt;"","rel", IF(K95="x","kegg","--")))))</f>
        <v>kegg</v>
      </c>
      <c r="N95" s="12" t="str">
        <f aca="false">IF(COUNTIF(usda_kxn,$E95),"U", IF(COUNTIF(knap_kxn,$E95),"K", IF(COUNTIF(npass_kxn,$E95),"NP", IF(COUNTIF(map_kxn,$E95),"M", IF(COUNTIF(duke_kxn,$E95),"D", IF(COUNTIF(nap_kxn,$E95),"NA", IF(COUNTIF(var_kxn,$E95),"V","")))))))</f>
        <v/>
      </c>
      <c r="O95" s="14" t="str">
        <f aca="false">IF(COUNTIF(out_kxn,E95),"X","")</f>
        <v>X</v>
      </c>
      <c r="P95" s="12" t="str">
        <f aca="false">IF(COUNTIF(knap_rel_kxn,$E95),"K", IF(COUNTIF(npass_rel_kxn,$E95),"NP", IF(COUNTIF(duke_rel_kxn,$E95),"D", IF(COUNTIF(nap_rel_kxn,$E95),"NA", IF(COUNTIF(var_rel_kxn,$E95),"V","")))))</f>
        <v/>
      </c>
      <c r="Q95" s="13" t="str">
        <f aca="false">IF(AND(N95&lt;&gt;"",O95="x"),"lit-kegg", IF(AND(P95&lt;&gt;"",O95="x"),"rel-kegg", IF(N95&lt;&gt;"","lit", IF(P95&lt;&gt;"","rel", IF(O95="x","kegg","--")))))</f>
        <v>kegg</v>
      </c>
      <c r="R95" s="12" t="str">
        <f aca="false">IF(COUNTIF(usda_hwb,$E95),"U", IF(COUNTIF(knap_hwb,$E95),"K", IF(COUNTIF(npass_hwb,$E95),"NP", IF(COUNTIF(map_hwb,$E95),"M", IF(COUNTIF(imppat_hwb,$E95),"I", IF(COUNTIF(duke_hwb,$E95),"D", IF(COUNTIF(nap_hwb,$E95),"NA", IF(COUNTIF(var_hwb,$E95),"V",""))))) )))</f>
        <v/>
      </c>
      <c r="S95" s="14" t="str">
        <f aca="false">IF(COUNTIF(out_hwb,E95),"X","")</f>
        <v>X</v>
      </c>
      <c r="T95" s="14" t="str">
        <f aca="false">IF(COUNTIF(knap_rel_hwb,$E95),"K", IF(COUNTIF(npass_rel_hwb,$E95),"NP", IF(COUNTIF(map_rel_hwb,$E95),"M", IF(COUNTIF(imppat_rel_hwb,$E95),"I", IF(COUNTIF(duke_rel_hwb,$E95),"D", IF(COUNTIF(nap_rel_hwb,$E95),"NA", IF(COUNTIF(var_rel_hwb,$E95),"V",""))))) ))</f>
        <v/>
      </c>
      <c r="U95" s="13" t="str">
        <f aca="false">IF(AND(R95&lt;&gt;"",S95="x"),"lit-kegg", IF(AND(T95&lt;&gt;"",S95="x"),"rel-kegg", IF(R95&lt;&gt;"","lit", IF(T95&lt;&gt;"","rel", IF(S95="x","kegg","--")))))</f>
        <v>kegg</v>
      </c>
      <c r="V95" s="12" t="str">
        <f aca="false">IF(COUNTIF(usda_ec,$E95),"U", IF(COUNTIF(knap_ec,$E95),"K", IF(COUNTIF(npass_ec,$E95),"NP", IF(COUNTIF(map_ec,$E95),"M", IF(COUNTIF(imppat_ec,$E95),"I", IF(COUNTIF(duke_ec,$E95),"D", IF(COUNTIF(nap_ec,$E95),"NA", IF(COUNTIF(var_ec,$E95),"V",""))))))))</f>
        <v/>
      </c>
      <c r="W95" s="14" t="str">
        <f aca="false">IF(COUNTIF(out_ec,E95),"X","")</f>
        <v>X</v>
      </c>
      <c r="X95" s="14" t="str">
        <f aca="false">IF(COUNTIF(usda_rel_ec,$E95),"U", IF(COUNTIF(knap_rel_ec,$E95),"K", IF(COUNTIF(npass_rel_ec,$E95),"NP", IF(COUNTIF(map_rel_ec,$E95),"M", IF(COUNTIF(imppat_rel_ec,$E95),"I", IF(COUNTIF(nap_rel_ec,$E95),"NA", IF(COUNTIF(var_rel_ec,$E95),"V","")))))))</f>
        <v/>
      </c>
      <c r="Y95" s="13" t="str">
        <f aca="false">IF(AND(V95&lt;&gt;"",W95="x"),"lit-kegg", IF(AND(X95&lt;&gt;"",W95="x"),"rel-kegg", IF(V95&lt;&gt;"","lit", IF(X95&lt;&gt;"","rel", IF(W95="x","kegg","--")))))</f>
        <v>kegg</v>
      </c>
      <c r="Z95" s="12" t="str">
        <f aca="false">IF(COUNTIF(usda_ecg,$E95),"U", IF(COUNTIF(npass_ecg,$E95),"NP", IF(COUNTIF(map_ecg,$E95),"M", IF(COUNTIF(imppat_ecg,$E95),"I", IF(COUNTIF(duke_ecg,$E95),"D", IF(COUNTIF(var_ecg,$E95),"V",""))))))</f>
        <v/>
      </c>
      <c r="AA95" s="12"/>
      <c r="AB95" s="15"/>
      <c r="AC95" s="12" t="str">
        <f aca="false">IF(COUNTIF(usda_egt,$E95),"U", IF(COUNTIF(map_egt,$E95),"M", IF(COUNTIF(duke_egt,$E95),"D", IF(COUNTIF(nap_egt,$E95),"NA", IF(COUNTIF(var_egt,$E95),"V","")))))</f>
        <v/>
      </c>
      <c r="AD95" s="14" t="str">
        <f aca="false">IF(COUNTIF(out_egt,E95),"X","")</f>
        <v>X</v>
      </c>
      <c r="AE95" s="14" t="str">
        <f aca="false">IF(COUNTIF(usda_rel_egt,$E95),"U", IF(COUNTIF(knap_rel_egt,$E95),"K", IF(COUNTIF(npass_rel_egt,$E95),"NP", IF(COUNTIF(map_rel_egt,$E95),"M", IF(COUNTIF(var_rel_egt,$E95),"V","")))) )</f>
        <v/>
      </c>
      <c r="AF95" s="13" t="str">
        <f aca="false">IF(AND(AC95&lt;&gt;"",AD95="x"),"lit-kegg", IF(AND(AE95&lt;&gt;"",AD95="x"),"rel-kegg", IF(AC95&lt;&gt;"","lit", IF(AE95&lt;&gt;"","rel", IF(AD95="x","kegg","--")))))</f>
        <v>kegg</v>
      </c>
      <c r="AG95" s="15"/>
      <c r="AH95" s="12" t="str">
        <f aca="false">IF(COUNTIF(usda_egcg,$E95),"U", IF(COUNTIF(knap_egcg,$E95),"K", IF(COUNTIF(npass_egcg,$E95),"NP", IF(COUNTIF(map_egcg,$E95),"M", IF(COUNTIF(var_ecg,$E95),"V","")))))</f>
        <v/>
      </c>
      <c r="AI95" s="12"/>
      <c r="AJ95" s="15"/>
      <c r="AK95" s="12" t="str">
        <f aca="false">IF(COUNTIF(npass_erc,$E95),"NP", IF(COUNTIF(nap_erc,$E95),"NA", IF(COUNTIF(var_erc,$E95),"V","")))</f>
        <v/>
      </c>
      <c r="AL95" s="14"/>
      <c r="AM95" s="14" t="str">
        <f aca="false">IF(COUNTIF(nap_rel_erc,$E95),"NA", IF(COUNTIF(var_rel_erc,$E95),"V",""))</f>
        <v/>
      </c>
      <c r="AN95" s="13" t="str">
        <f aca="false">IF(AND(AK95&lt;&gt;"",AL95="x"),"lit-kegg", IF(AND(AM95&lt;&gt;"",AL95="x"),"rel-kegg", IF(AK95&lt;&gt;"","lit", IF(AM95&lt;&gt;"","rel", IF(AL95="x","kegg","--")))))</f>
        <v>--</v>
      </c>
      <c r="AO95" s="15"/>
      <c r="AP95" s="12" t="str">
        <f aca="false">IF(COUNTIF(npass_erd,$E95),"NP", IF(COUNTIF(nap_erd,$E95),"NA", IF(COUNTIF(var_erd,$E95),"V","")))</f>
        <v/>
      </c>
      <c r="AQ95" s="14" t="str">
        <f aca="false">IF(COUNTIF(out_erd,E95),"X","")</f>
        <v>X</v>
      </c>
      <c r="AR95" s="14" t="str">
        <f aca="false">IF(COUNTIF(map_rel_erd,$E95),"M", IF(COUNTIF(nap_rel_erd,$E95),"NA", IF(COUNTIF(var_rel_erd,$E95),"V","")))</f>
        <v/>
      </c>
      <c r="AS95" s="13" t="str">
        <f aca="false">IF(AND(AP95&lt;&gt;"",AQ95="x"),"lit-kegg", IF(AND(AR95&lt;&gt;"",AQ95="x"),"rel-kegg", IF(AP95&lt;&gt;"","lit", IF(AR95&lt;&gt;"","rel", IF(AQ95="x","kegg","--")))))</f>
        <v>kegg</v>
      </c>
      <c r="AT95" s="15"/>
      <c r="AU95" s="12" t="str">
        <f aca="false">IF(COUNTIF(knap_gc,$E95),"K", IF(COUNTIF(npass_gc,$E95),"NP", IF(COUNTIF(imppat_gc,$E95),"I", IF(COUNTIF(duke_gc,$E95),"D", IF(COUNTIF(nap_gc,$E95),"NA", IF(COUNTIF(var_gc,$E95),"V",""))))) )</f>
        <v/>
      </c>
      <c r="AV95" s="14" t="str">
        <f aca="false">IF(COUNTIF(out_gc,E95),"X","")</f>
        <v>X</v>
      </c>
      <c r="AW95" s="14" t="str">
        <f aca="false">IF(COUNTIF(knap_rel_gc,$E95),"K", IF(COUNTIF(nap_rel_gc,$E95),"NA", IF(COUNTIF(var_rel_gc,$E95),"V","")))</f>
        <v/>
      </c>
      <c r="AX95" s="13" t="str">
        <f aca="false">IF(AND(AU95&lt;&gt;"",AV95="x"),"lit-kegg", IF(AND(AW95&lt;&gt;"",AV95="x"),"rel-kegg", IF(AU95&lt;&gt;"","lit", IF(AW95&lt;&gt;"","rel", IF(AV95="x","kegg","--")))))</f>
        <v>kegg</v>
      </c>
      <c r="AY95" s="15"/>
      <c r="AZ95" s="12" t="str">
        <f aca="false">IF(COUNTIF(knap_gen,$E95),"K", IF(COUNTIF(npass_gen,$E95),"NP", IF(COUNTIF(imppat_gen,$E95),"I", IF(COUNTIF(duke_gen,$E95),"D", IF(COUNTIF(nap_gen,$E95),"NA", IF(COUNTIF(var_gen,$E95),"V",""))))))</f>
        <v/>
      </c>
      <c r="BA95" s="14" t="str">
        <f aca="false">IF(COUNTIF(out_gen,E95),"X","")</f>
        <v/>
      </c>
      <c r="BB95" s="14" t="str">
        <f aca="false">IF(COUNTIF(knap_rel_gen,$E95),"K", IF(COUNTIF(imppat_rel_gen,$E95),"I", IF(COUNTIF(duke_rel_gen,$E95),"D", IF(COUNTIF(nap_rel_gen,$E95),"NA", IF(COUNTIF(var_rel_gen,$E95),"V","")))))</f>
        <v/>
      </c>
      <c r="BC95" s="13" t="str">
        <f aca="false">IF(AND(AZ95&lt;&gt;"",BA95="x"),"lit-kegg", IF(AND(BB95&lt;&gt;"",BA95="x"),"rel-kegg", IF(AZ95&lt;&gt;"","lit", IF(BB95&lt;&gt;"","rel", IF(BA95="x","kegg","--")))))</f>
        <v>--</v>
      </c>
      <c r="BD95" s="15"/>
      <c r="BE95" s="12" t="str">
        <f aca="false">IF(COUNTIF(knap_hcc,$E95),"K", IF(COUNTIF(npass_hcc,$E95),"NP", IF(COUNTIF(duke_hcc,$E95),"D", IF(COUNTIF(var_hcc,$E95),"V", ""))))</f>
        <v/>
      </c>
      <c r="BF95" s="14" t="str">
        <f aca="false">IF(COUNTIF(hcc_out,E95),"X","")</f>
        <v>X</v>
      </c>
      <c r="BG95" s="14" t="str">
        <f aca="false">IF(COUNTIF(var_rel_hcc,$E95),"V","")</f>
        <v/>
      </c>
      <c r="BH95" s="13" t="str">
        <f aca="false">IF(AND(BE95&lt;&gt;"",BF95="x"),"lit-kegg", IF(AND(BG95&lt;&gt;"",BF95="x"),"rel-kegg", IF(BE95&lt;&gt;"","lit", IF(BG95&lt;&gt;"","rel", IF(BF95="x","kegg","--")))))</f>
        <v>kegg</v>
      </c>
      <c r="BI95" s="15"/>
      <c r="BJ95" s="12" t="str">
        <f aca="false">IF(COUNTIF(usda_kmp,$E95),"U", IF(COUNTIF(knap_kmp,$E95),"K", IF(COUNTIF(npass_kmp,$E95),"NP", IF(COUNTIF(map_kmp,$E95),"M", IF(COUNTIF(imppat_kmp,$E95),"I", IF(COUNTIF(duke_kmp,$E95),"D", IF(COUNTIF(nap_kmp,$E95),"NA", IF(COUNTIF(var_kmp,$E95),"V",""))))))))</f>
        <v/>
      </c>
      <c r="BK95" s="14" t="str">
        <f aca="false">IF(COUNTIF(out_kmp,E95),"X","")</f>
        <v>X</v>
      </c>
      <c r="BL95" s="12" t="str">
        <f aca="false">IF(COUNTIF(knap_rel_kmp,$E95),"K", IF(COUNTIF(npass_rel_kmp,$E95),"NP", IF(COUNTIF(imppat_rel_kmp,$E95),"I", IF(COUNTIF(duke_kmp,$E95),"D", IF(COUNTIF(nap_rel_kmp,$E95),"NA", IF(COUNTIF(var_rel_kmp,$E95),"V",""))))))</f>
        <v/>
      </c>
      <c r="BM95" s="13" t="str">
        <f aca="false">IF(AND(BJ95&lt;&gt;"",BK95="x"),"lit-kegg", IF(AND(BL95&lt;&gt;"",BK95="x"),"rel-kegg", IF(BJ95&lt;&gt;"","lit", IF(BL95&lt;&gt;"","rel", IF(BK95="x","kegg","--")))))</f>
        <v>kegg</v>
      </c>
      <c r="BN95" s="15"/>
      <c r="BO95" s="12" t="str">
        <f aca="false">IF(COUNTIF(usda_lu2,$E95),"U", IF(COUNTIF(knap_lu2,$E95),"K", IF(COUNTIF(npass_lu2,$E95),"NP", IF(COUNTIF(map_lu2,$E95),"M", IF(COUNTIF(imppat_lu2,$E95),"I", IF(COUNTIF(duke_lu2,$E95),"D", IF(COUNTIF(nap_lu2,$E95),"NA", IF(COUNTIF(var_lu2,$E95),"V",""))))))))</f>
        <v/>
      </c>
      <c r="BP95" s="14" t="str">
        <f aca="false">IF(COUNTIF(out_lu2,E95),"X","")</f>
        <v/>
      </c>
      <c r="BQ95" s="12" t="str">
        <f aca="false">IF(COUNTIF(knap_rel_lu2,$E95),"K", IF(COUNTIF(npass_rel_lu2,$E95),"NP", IF(COUNTIF(imppat_lu2,$E95),"I", IF(COUNTIF(impaat_rel_lu2,$E95),"I", IF(COUNTIF(duke_rel_lu2,$E95),"D", IF(COUNTIF(nap_rel_lu2,$E95),"NA", IF(COUNTIF(var_rel_lu2,$E95),"V",""))))) ))</f>
        <v/>
      </c>
      <c r="BR95" s="13" t="str">
        <f aca="false">IF(AND(BO95&lt;&gt;"",BP95="x"),"lit-kegg", IF(AND(BQ95&lt;&gt;"",BP95="x"),"rel-kegg", IF(BO95&lt;&gt;"","lit", IF(BQ95&lt;&gt;"","rel", IF(BP95="x","kegg","--")))))</f>
        <v>--</v>
      </c>
      <c r="BS95" s="15"/>
      <c r="BT95" s="12" t="str">
        <f aca="false">IF(COUNTIF(usda_myc,$E95),"U", IF(COUNTIF(knap_myc,$E95),"K", IF(COUNTIF(npass_myc,$E95),"NP", IF(COUNTIF(map_myc,$E95),"M", IF(COUNTIF(imppat_myc,$E95),"I", IF(COUNTIF(nap_myc,$E95),"NA", IF(COUNTIF(duke_myc,$E95),"D", IF(COUNTIF(var_myc,$E95),"V",""))))))))</f>
        <v/>
      </c>
      <c r="BU95" s="14" t="str">
        <f aca="false">IF(COUNTIF(out_myc,E95),"X","")</f>
        <v>X</v>
      </c>
      <c r="BV95" s="12" t="str">
        <f aca="false">IF(COUNTIF(npass_rel_myc,$E95),"NP", IF(COUNTIF(imppat_rel_myc,$E95),"I", IF(COUNTIF(nap_rel_myc,$E95),"NA", IF(COUNTIF(var_rel_myc,$E95),"V",""))))</f>
        <v/>
      </c>
      <c r="BW95" s="13" t="str">
        <f aca="false">IF(AND(BT95&lt;&gt;"",BU95="x"),"lit-kegg", IF(AND(BV95&lt;&gt;"",BU95="x"),"rel-kegg", IF(BT95&lt;&gt;"","lit", IF(BV95&lt;&gt;"","rel", IF(BU95="x","kegg","--")))))</f>
        <v>kegg</v>
      </c>
      <c r="BX95" s="15"/>
      <c r="BY95" s="12" t="str">
        <f aca="false">IF(COUNTIF(usda_nar,$E95),"U", IF(COUNTIF(knap_nar,$E95),"K", IF(COUNTIF(npass_nar,$E95),"NP", IF(COUNTIF(imppat_nar,$E95),"I", IF(COUNTIF(duke_nar,$E95),"D", IF(COUNTIF(nap_nar,$E95),"NA", IF(COUNTIF(var_nar,$E95),"V", "")))))))</f>
        <v/>
      </c>
      <c r="BZ95" s="14" t="str">
        <f aca="false">IF(COUNTIF(out_nar,E95),"X","")</f>
        <v>X</v>
      </c>
      <c r="CA95" s="16" t="str">
        <f aca="false">IF(COUNTIF(knap_rel_nar,$E95),"K", IF(COUNTIF(npass_rel_nar,$E95),"NP", IF(COUNTIF(imppat_rel_nar,$E95),"I", IF(COUNTIF(duke_rel_nar,$E95),"D", IF(COUNTIF(nap_rel_nar,$E95),"NA", IF(COUNTIF(var_rel_nar,$E95),"V",""))))))</f>
        <v/>
      </c>
      <c r="CB95" s="13" t="str">
        <f aca="false">IF(AND(BY95&lt;&gt;"",BZ95="x"),"lit-kegg", IF(AND(CA95&lt;&gt;"",BZ95="x"),"rel-kegg", IF(BY95&lt;&gt;"","lit", IF(CA95&lt;&gt;"","rel", IF(BZ95="x","kegg","--")))))</f>
        <v>kegg</v>
      </c>
      <c r="CC95" s="15"/>
      <c r="CD95" s="17" t="str">
        <f aca="false">IF(COUNTIF(usda_que,$E95),"U", IF(COUNTIF(knap_que,$E95),"K", IF(COUNTIF(npass_que,$E95),"NP", IF(COUNTIF(map_que,$E95),"M", IF(COUNTIF(imppat_que,$E95),"I", IF(COUNTIF(duke_que,$E95),"D", IF(COUNTIF(nap_que,$E95),"NA", IF(COUNTIF(var_que,$E95),"V",""))))) )))</f>
        <v/>
      </c>
      <c r="CE95" s="14" t="str">
        <f aca="false">IF(COUNTIF(out_que,E95),"X","")</f>
        <v>X</v>
      </c>
      <c r="CF95" s="12" t="str">
        <f aca="false">IF(COUNTIF(knap_rel_que,$E95),"K", IF(COUNTIF(npass_rel_que,$E95),"NP", IF(COUNTIF(imppat_rel_que,$E95),"I", IF(COUNTIF(duke_rel_que,$E95),"D", IF(COUNTIF(nap_rel_que,$E95),"NP", IF(COUNTIF(var_rel_que,$E95),"V",""))))) )</f>
        <v>K</v>
      </c>
      <c r="CG95" s="13" t="str">
        <f aca="false">IF(AND(CD95&lt;&gt;"",CE95="x"),"lit-kegg", IF(AND(CF95&lt;&gt;"",CE95="x"),"rel-kegg", IF(CD95&lt;&gt;"","lit", IF(CF95&lt;&gt;"","rel", IF(CE95="x","kegg","--")))))</f>
        <v>rel-kegg</v>
      </c>
      <c r="CH95" s="15"/>
      <c r="CI95" s="18"/>
      <c r="CJ95" s="10"/>
      <c r="CK95" s="10"/>
      <c r="CL95" s="10"/>
      <c r="CM95" s="10"/>
      <c r="CN95" s="10"/>
      <c r="CO95" s="10"/>
    </row>
    <row r="96" customFormat="false" ht="15.75" hidden="false" customHeight="true" outlineLevel="0" collapsed="false">
      <c r="A96" s="9" t="n">
        <v>78</v>
      </c>
      <c r="B96" s="10" t="s">
        <v>83</v>
      </c>
      <c r="C96" s="10" t="s">
        <v>121</v>
      </c>
      <c r="D96" s="10" t="s">
        <v>310</v>
      </c>
      <c r="E96" s="11" t="s">
        <v>311</v>
      </c>
      <c r="F96" s="12" t="str">
        <f aca="false">IF(COUNTIF(usda_agi,$E96),"U", IF(COUNTIF(knap_agi,$E96),"K", IF(COUNTIF(npass_agi,$E96),"NP", IF(COUNTIF(map_agi,$E96),"M", IF(COUNTIF(imppat_agi,$E96),"I", IF(COUNTIF(duke_agi,$E96),"D", IF(COUNTIF(nap_agi,$E96),"NA", IF(COUNTIF(var_agi,$E96),"V", ""))))))) )</f>
        <v/>
      </c>
      <c r="G96" s="12" t="str">
        <f aca="false">IF(COUNTIF(out_agi,E96),"X","")</f>
        <v/>
      </c>
      <c r="H96" s="12" t="str">
        <f aca="false">IF(COUNTIF(knap_rel_agi,$E96),"K", IF(COUNTIF(duke_rel_agi,$E96),"D", IF(COUNTIF(nap_rel_agi,$E96),"NA", IF(COUNTIF(var_rel_agi,$E96),"V",""))))</f>
        <v/>
      </c>
      <c r="I96" s="13" t="str">
        <f aca="false">IF(AND(F96&lt;&gt;"",G96="x"),"lit-kegg", IF(AND(H96&lt;&gt;"",G96="x"),"rel-kegg", IF(F96&lt;&gt;"","lit", IF(H96&lt;&gt;"","rel", IF(G96="x","kegg","--")))))</f>
        <v>--</v>
      </c>
      <c r="J96" s="12" t="str">
        <f aca="false">IF(COUNTIF(npass_bun,$E96),"NP", IF(COUNTIF(nap_bun,$E96),"NA", IF(COUNTIF(var_bun,$E96),"V","")))</f>
        <v/>
      </c>
      <c r="K96" s="14" t="str">
        <f aca="false">IF(COUNTIF(out_bun,E96),"X","")</f>
        <v>X</v>
      </c>
      <c r="L96" s="12" t="str">
        <f aca="false">IF(COUNTIF(nap_rel_bun,$E96),"NA", IF(COUNTIF(var_rel_bun,$E96),"V",""))</f>
        <v/>
      </c>
      <c r="M96" s="13" t="str">
        <f aca="false">IF(AND(J96&lt;&gt;"",K96="x"),"lit-kegg", IF(AND(L96&lt;&gt;"",K96="x"),"rel-kegg", IF(J96&lt;&gt;"","lit", IF(L96&lt;&gt;"","rel", IF(K96="x","kegg","--")))))</f>
        <v>kegg</v>
      </c>
      <c r="N96" s="12" t="str">
        <f aca="false">IF(COUNTIF(usda_kxn,$E96),"U", IF(COUNTIF(knap_kxn,$E96),"K", IF(COUNTIF(npass_kxn,$E96),"NP", IF(COUNTIF(map_kxn,$E96),"M", IF(COUNTIF(duke_kxn,$E96),"D", IF(COUNTIF(nap_kxn,$E96),"NA", IF(COUNTIF(var_kxn,$E96),"V","")))))))</f>
        <v>V</v>
      </c>
      <c r="O96" s="14" t="str">
        <f aca="false">IF(COUNTIF(out_kxn,E96),"X","")</f>
        <v>X</v>
      </c>
      <c r="P96" s="12" t="str">
        <f aca="false">IF(COUNTIF(knap_rel_kxn,$E96),"K", IF(COUNTIF(npass_rel_kxn,$E96),"NP", IF(COUNTIF(duke_rel_kxn,$E96),"D", IF(COUNTIF(nap_rel_kxn,$E96),"NA", IF(COUNTIF(var_rel_kxn,$E96),"V","")))))</f>
        <v/>
      </c>
      <c r="Q96" s="13" t="str">
        <f aca="false">IF(AND(N96&lt;&gt;"",O96="x"),"lit-kegg", IF(AND(P96&lt;&gt;"",O96="x"),"rel-kegg", IF(N96&lt;&gt;"","lit", IF(P96&lt;&gt;"","rel", IF(O96="x","kegg","--")))))</f>
        <v>lit-kegg</v>
      </c>
      <c r="R96" s="12" t="str">
        <f aca="false">IF(COUNTIF(usda_hwb,$E96),"U", IF(COUNTIF(knap_hwb,$E96),"K", IF(COUNTIF(npass_hwb,$E96),"NP", IF(COUNTIF(map_hwb,$E96),"M", IF(COUNTIF(imppat_hwb,$E96),"I", IF(COUNTIF(duke_hwb,$E96),"D", IF(COUNTIF(nap_hwb,$E96),"NA", IF(COUNTIF(var_hwb,$E96),"V",""))))) )))</f>
        <v>K</v>
      </c>
      <c r="S96" s="14" t="str">
        <f aca="false">IF(COUNTIF(out_hwb,E96),"X","")</f>
        <v>X</v>
      </c>
      <c r="T96" s="14" t="str">
        <f aca="false">IF(COUNTIF(knap_rel_hwb,$E96),"K", IF(COUNTIF(npass_rel_hwb,$E96),"NP", IF(COUNTIF(map_rel_hwb,$E96),"M", IF(COUNTIF(imppat_rel_hwb,$E96),"I", IF(COUNTIF(duke_rel_hwb,$E96),"D", IF(COUNTIF(nap_rel_hwb,$E96),"NA", IF(COUNTIF(var_rel_hwb,$E96),"V",""))))) ))</f>
        <v>I</v>
      </c>
      <c r="U96" s="13" t="str">
        <f aca="false">IF(AND(R96&lt;&gt;"",S96="x"),"lit-kegg", IF(AND(T96&lt;&gt;"",S96="x"),"rel-kegg", IF(R96&lt;&gt;"","lit", IF(T96&lt;&gt;"","rel", IF(S96="x","kegg","--")))))</f>
        <v>lit-kegg</v>
      </c>
      <c r="V96" s="12" t="str">
        <f aca="false">IF(COUNTIF(usda_ec,$E96),"U", IF(COUNTIF(knap_ec,$E96),"K", IF(COUNTIF(npass_ec,$E96),"NP", IF(COUNTIF(map_ec,$E96),"M", IF(COUNTIF(imppat_ec,$E96),"I", IF(COUNTIF(duke_ec,$E96),"D", IF(COUNTIF(nap_ec,$E96),"NA", IF(COUNTIF(var_ec,$E96),"V",""))))))))</f>
        <v>K</v>
      </c>
      <c r="W96" s="14" t="str">
        <f aca="false">IF(COUNTIF(out_ec,E96),"X","")</f>
        <v>X</v>
      </c>
      <c r="X96" s="14" t="str">
        <f aca="false">IF(COUNTIF(usda_rel_ec,$E96),"U", IF(COUNTIF(knap_rel_ec,$E96),"K", IF(COUNTIF(npass_rel_ec,$E96),"NP", IF(COUNTIF(map_rel_ec,$E96),"M", IF(COUNTIF(imppat_rel_ec,$E96),"I", IF(COUNTIF(nap_rel_ec,$E96),"NA", IF(COUNTIF(var_rel_ec,$E96),"V","")))))))</f>
        <v/>
      </c>
      <c r="Y96" s="13" t="str">
        <f aca="false">IF(AND(V96&lt;&gt;"",W96="x"),"lit-kegg", IF(AND(X96&lt;&gt;"",W96="x"),"rel-kegg", IF(V96&lt;&gt;"","lit", IF(X96&lt;&gt;"","rel", IF(W96="x","kegg","--")))))</f>
        <v>lit-kegg</v>
      </c>
      <c r="Z96" s="12" t="str">
        <f aca="false">IF(COUNTIF(usda_ecg,$E96),"U", IF(COUNTIF(npass_ecg,$E96),"NP", IF(COUNTIF(map_ecg,$E96),"M", IF(COUNTIF(imppat_ecg,$E96),"I", IF(COUNTIF(duke_ecg,$E96),"D", IF(COUNTIF(var_ecg,$E96),"V",""))))))</f>
        <v/>
      </c>
      <c r="AA96" s="12"/>
      <c r="AB96" s="15"/>
      <c r="AC96" s="12" t="str">
        <f aca="false">IF(COUNTIF(usda_egt,$E96),"U", IF(COUNTIF(map_egt,$E96),"M", IF(COUNTIF(duke_egt,$E96),"D", IF(COUNTIF(nap_egt,$E96),"NA", IF(COUNTIF(var_egt,$E96),"V","")))))</f>
        <v/>
      </c>
      <c r="AD96" s="14" t="str">
        <f aca="false">IF(COUNTIF(out_egt,E96),"X","")</f>
        <v>X</v>
      </c>
      <c r="AE96" s="14" t="str">
        <f aca="false">IF(COUNTIF(usda_rel_egt,$E96),"U", IF(COUNTIF(knap_rel_egt,$E96),"K", IF(COUNTIF(npass_rel_egt,$E96),"NP", IF(COUNTIF(map_rel_egt,$E96),"M", IF(COUNTIF(var_rel_egt,$E96),"V","")))) )</f>
        <v/>
      </c>
      <c r="AF96" s="13" t="str">
        <f aca="false">IF(AND(AC96&lt;&gt;"",AD96="x"),"lit-kegg", IF(AND(AE96&lt;&gt;"",AD96="x"),"rel-kegg", IF(AC96&lt;&gt;"","lit", IF(AE96&lt;&gt;"","rel", IF(AD96="x","kegg","--")))))</f>
        <v>kegg</v>
      </c>
      <c r="AG96" s="15"/>
      <c r="AH96" s="12" t="str">
        <f aca="false">IF(COUNTIF(usda_egcg,$E96),"U", IF(COUNTIF(knap_egcg,$E96),"K", IF(COUNTIF(npass_egcg,$E96),"NP", IF(COUNTIF(map_egcg,$E96),"M", IF(COUNTIF(var_ecg,$E96),"V","")))))</f>
        <v/>
      </c>
      <c r="AI96" s="12"/>
      <c r="AJ96" s="15"/>
      <c r="AK96" s="12" t="str">
        <f aca="false">IF(COUNTIF(npass_erc,$E96),"NP", IF(COUNTIF(nap_erc,$E96),"NA", IF(COUNTIF(var_erc,$E96),"V","")))</f>
        <v/>
      </c>
      <c r="AL96" s="14"/>
      <c r="AM96" s="14" t="str">
        <f aca="false">IF(COUNTIF(nap_rel_erc,$E96),"NA", IF(COUNTIF(var_rel_erc,$E96),"V",""))</f>
        <v/>
      </c>
      <c r="AN96" s="13" t="str">
        <f aca="false">IF(AND(AK96&lt;&gt;"",AL96="x"),"lit-kegg", IF(AND(AM96&lt;&gt;"",AL96="x"),"rel-kegg", IF(AK96&lt;&gt;"","lit", IF(AM96&lt;&gt;"","rel", IF(AL96="x","kegg","--")))))</f>
        <v>--</v>
      </c>
      <c r="AO96" s="15"/>
      <c r="AP96" s="12" t="str">
        <f aca="false">IF(COUNTIF(npass_erd,$E96),"NP", IF(COUNTIF(nap_erd,$E96),"NA", IF(COUNTIF(var_erd,$E96),"V","")))</f>
        <v/>
      </c>
      <c r="AQ96" s="14" t="str">
        <f aca="false">IF(COUNTIF(out_erd,E96),"X","")</f>
        <v>X</v>
      </c>
      <c r="AR96" s="14" t="str">
        <f aca="false">IF(COUNTIF(map_rel_erd,$E96),"M", IF(COUNTIF(nap_rel_erd,$E96),"NA", IF(COUNTIF(var_rel_erd,$E96),"V","")))</f>
        <v/>
      </c>
      <c r="AS96" s="13" t="str">
        <f aca="false">IF(AND(AP96&lt;&gt;"",AQ96="x"),"lit-kegg", IF(AND(AR96&lt;&gt;"",AQ96="x"),"rel-kegg", IF(AP96&lt;&gt;"","lit", IF(AR96&lt;&gt;"","rel", IF(AQ96="x","kegg","--")))))</f>
        <v>kegg</v>
      </c>
      <c r="AT96" s="15"/>
      <c r="AU96" s="12" t="str">
        <f aca="false">IF(COUNTIF(knap_gc,$E96),"K", IF(COUNTIF(npass_gc,$E96),"NP", IF(COUNTIF(imppat_gc,$E96),"I", IF(COUNTIF(duke_gc,$E96),"D", IF(COUNTIF(nap_gc,$E96),"NA", IF(COUNTIF(var_gc,$E96),"V",""))))) )</f>
        <v/>
      </c>
      <c r="AV96" s="14" t="str">
        <f aca="false">IF(COUNTIF(out_gc,E96),"X","")</f>
        <v>X</v>
      </c>
      <c r="AW96" s="14" t="str">
        <f aca="false">IF(COUNTIF(knap_rel_gc,$E96),"K", IF(COUNTIF(nap_rel_gc,$E96),"NA", IF(COUNTIF(var_rel_gc,$E96),"V","")))</f>
        <v/>
      </c>
      <c r="AX96" s="13" t="str">
        <f aca="false">IF(AND(AU96&lt;&gt;"",AV96="x"),"lit-kegg", IF(AND(AW96&lt;&gt;"",AV96="x"),"rel-kegg", IF(AU96&lt;&gt;"","lit", IF(AW96&lt;&gt;"","rel", IF(AV96="x","kegg","--")))))</f>
        <v>kegg</v>
      </c>
      <c r="AY96" s="15"/>
      <c r="AZ96" s="12" t="str">
        <f aca="false">IF(COUNTIF(knap_gen,$E96),"K", IF(COUNTIF(npass_gen,$E96),"NP", IF(COUNTIF(imppat_gen,$E96),"I", IF(COUNTIF(duke_gen,$E96),"D", IF(COUNTIF(nap_gen,$E96),"NA", IF(COUNTIF(var_gen,$E96),"V",""))))))</f>
        <v/>
      </c>
      <c r="BA96" s="14" t="str">
        <f aca="false">IF(COUNTIF(out_gen,E96),"X","")</f>
        <v/>
      </c>
      <c r="BB96" s="14" t="str">
        <f aca="false">IF(COUNTIF(knap_rel_gen,$E96),"K", IF(COUNTIF(imppat_rel_gen,$E96),"I", IF(COUNTIF(duke_rel_gen,$E96),"D", IF(COUNTIF(nap_rel_gen,$E96),"NA", IF(COUNTIF(var_rel_gen,$E96),"V","")))))</f>
        <v/>
      </c>
      <c r="BC96" s="13" t="str">
        <f aca="false">IF(AND(AZ96&lt;&gt;"",BA96="x"),"lit-kegg", IF(AND(BB96&lt;&gt;"",BA96="x"),"rel-kegg", IF(AZ96&lt;&gt;"","lit", IF(BB96&lt;&gt;"","rel", IF(BA96="x","kegg","--")))))</f>
        <v>--</v>
      </c>
      <c r="BD96" s="15"/>
      <c r="BE96" s="12" t="str">
        <f aca="false">IF(COUNTIF(knap_hcc,$E96),"K", IF(COUNTIF(npass_hcc,$E96),"NP", IF(COUNTIF(duke_hcc,$E96),"D", IF(COUNTIF(var_hcc,$E96),"V", ""))))</f>
        <v/>
      </c>
      <c r="BF96" s="14" t="str">
        <f aca="false">IF(COUNTIF(hcc_out,E96),"X","")</f>
        <v>X</v>
      </c>
      <c r="BG96" s="14" t="str">
        <f aca="false">IF(COUNTIF(var_rel_hcc,$E96),"V","")</f>
        <v/>
      </c>
      <c r="BH96" s="13" t="str">
        <f aca="false">IF(AND(BE96&lt;&gt;"",BF96="x"),"lit-kegg", IF(AND(BG96&lt;&gt;"",BF96="x"),"rel-kegg", IF(BE96&lt;&gt;"","lit", IF(BG96&lt;&gt;"","rel", IF(BF96="x","kegg","--")))))</f>
        <v>kegg</v>
      </c>
      <c r="BI96" s="15"/>
      <c r="BJ96" s="12" t="str">
        <f aca="false">IF(COUNTIF(usda_kmp,$E96),"U", IF(COUNTIF(knap_kmp,$E96),"K", IF(COUNTIF(npass_kmp,$E96),"NP", IF(COUNTIF(map_kmp,$E96),"M", IF(COUNTIF(imppat_kmp,$E96),"I", IF(COUNTIF(duke_kmp,$E96),"D", IF(COUNTIF(nap_kmp,$E96),"NA", IF(COUNTIF(var_kmp,$E96),"V",""))))))))</f>
        <v>U</v>
      </c>
      <c r="BK96" s="14" t="str">
        <f aca="false">IF(COUNTIF(out_kmp,E96),"X","")</f>
        <v>X</v>
      </c>
      <c r="BL96" s="12" t="str">
        <f aca="false">IF(COUNTIF(knap_rel_kmp,$E96),"K", IF(COUNTIF(npass_rel_kmp,$E96),"NP", IF(COUNTIF(imppat_rel_kmp,$E96),"I", IF(COUNTIF(duke_kmp,$E96),"D", IF(COUNTIF(nap_rel_kmp,$E96),"NA", IF(COUNTIF(var_rel_kmp,$E96),"V",""))))))</f>
        <v>K</v>
      </c>
      <c r="BM96" s="13" t="str">
        <f aca="false">IF(AND(BJ96&lt;&gt;"",BK96="x"),"lit-kegg", IF(AND(BL96&lt;&gt;"",BK96="x"),"rel-kegg", IF(BJ96&lt;&gt;"","lit", IF(BL96&lt;&gt;"","rel", IF(BK96="x","kegg","--")))))</f>
        <v>lit-kegg</v>
      </c>
      <c r="BN96" s="15"/>
      <c r="BO96" s="12" t="str">
        <f aca="false">IF(COUNTIF(usda_lu2,$E96),"U", IF(COUNTIF(knap_lu2,$E96),"K", IF(COUNTIF(npass_lu2,$E96),"NP", IF(COUNTIF(map_lu2,$E96),"M", IF(COUNTIF(imppat_lu2,$E96),"I", IF(COUNTIF(duke_lu2,$E96),"D", IF(COUNTIF(nap_lu2,$E96),"NA", IF(COUNTIF(var_lu2,$E96),"V",""))))))))</f>
        <v>NA</v>
      </c>
      <c r="BP96" s="14" t="str">
        <f aca="false">IF(COUNTIF(out_lu2,E96),"X","")</f>
        <v/>
      </c>
      <c r="BQ96" s="12" t="str">
        <f aca="false">IF(COUNTIF(knap_rel_lu2,$E96),"K", IF(COUNTIF(npass_rel_lu2,$E96),"NP", IF(COUNTIF(imppat_lu2,$E96),"I", IF(COUNTIF(impaat_rel_lu2,$E96),"I", IF(COUNTIF(duke_rel_lu2,$E96),"D", IF(COUNTIF(nap_rel_lu2,$E96),"NA", IF(COUNTIF(var_rel_lu2,$E96),"V",""))))) ))</f>
        <v/>
      </c>
      <c r="BR96" s="13" t="str">
        <f aca="false">IF(AND(BO96&lt;&gt;"",BP96="x"),"lit-kegg", IF(AND(BQ96&lt;&gt;"",BP96="x"),"rel-kegg", IF(BO96&lt;&gt;"","lit", IF(BQ96&lt;&gt;"","rel", IF(BP96="x","kegg","--")))))</f>
        <v>lit</v>
      </c>
      <c r="BS96" s="15"/>
      <c r="BT96" s="12" t="str">
        <f aca="false">IF(COUNTIF(usda_myc,$E96),"U", IF(COUNTIF(knap_myc,$E96),"K", IF(COUNTIF(npass_myc,$E96),"NP", IF(COUNTIF(map_myc,$E96),"M", IF(COUNTIF(imppat_myc,$E96),"I", IF(COUNTIF(nap_myc,$E96),"NA", IF(COUNTIF(duke_myc,$E96),"D", IF(COUNTIF(var_myc,$E96),"V",""))))))))</f>
        <v>D</v>
      </c>
      <c r="BU96" s="14" t="str">
        <f aca="false">IF(COUNTIF(out_myc,E96),"X","")</f>
        <v>X</v>
      </c>
      <c r="BV96" s="12" t="str">
        <f aca="false">IF(COUNTIF(npass_rel_myc,$E96),"NP", IF(COUNTIF(imppat_rel_myc,$E96),"I", IF(COUNTIF(nap_rel_myc,$E96),"NA", IF(COUNTIF(var_rel_myc,$E96),"V",""))))</f>
        <v/>
      </c>
      <c r="BW96" s="13" t="str">
        <f aca="false">IF(AND(BT96&lt;&gt;"",BU96="x"),"lit-kegg", IF(AND(BV96&lt;&gt;"",BU96="x"),"rel-kegg", IF(BT96&lt;&gt;"","lit", IF(BV96&lt;&gt;"","rel", IF(BU96="x","kegg","--")))))</f>
        <v>lit-kegg</v>
      </c>
      <c r="BX96" s="15"/>
      <c r="BY96" s="12" t="str">
        <f aca="false">IF(COUNTIF(usda_nar,$E96),"U", IF(COUNTIF(knap_nar,$E96),"K", IF(COUNTIF(npass_nar,$E96),"NP", IF(COUNTIF(imppat_nar,$E96),"I", IF(COUNTIF(duke_nar,$E96),"D", IF(COUNTIF(nap_nar,$E96),"NA", IF(COUNTIF(var_nar,$E96),"V", "")))))))</f>
        <v>V</v>
      </c>
      <c r="BZ96" s="14" t="str">
        <f aca="false">IF(COUNTIF(out_nar,E96),"X","")</f>
        <v>X</v>
      </c>
      <c r="CA96" s="16" t="str">
        <f aca="false">IF(COUNTIF(knap_rel_nar,$E96),"K", IF(COUNTIF(npass_rel_nar,$E96),"NP", IF(COUNTIF(imppat_rel_nar,$E96),"I", IF(COUNTIF(duke_rel_nar,$E96),"D", IF(COUNTIF(nap_rel_nar,$E96),"NA", IF(COUNTIF(var_rel_nar,$E96),"V",""))))))</f>
        <v/>
      </c>
      <c r="CB96" s="13" t="str">
        <f aca="false">IF(AND(BY96&lt;&gt;"",BZ96="x"),"lit-kegg", IF(AND(CA96&lt;&gt;"",BZ96="x"),"rel-kegg", IF(BY96&lt;&gt;"","lit", IF(CA96&lt;&gt;"","rel", IF(BZ96="x","kegg","--")))))</f>
        <v>lit-kegg</v>
      </c>
      <c r="CC96" s="15"/>
      <c r="CD96" s="17" t="str">
        <f aca="false">IF(COUNTIF(usda_que,$E96),"U", IF(COUNTIF(knap_que,$E96),"K", IF(COUNTIF(npass_que,$E96),"NP", IF(COUNTIF(map_que,$E96),"M", IF(COUNTIF(imppat_que,$E96),"I", IF(COUNTIF(duke_que,$E96),"D", IF(COUNTIF(nap_que,$E96),"NA", IF(COUNTIF(var_que,$E96),"V",""))))) )))</f>
        <v>U</v>
      </c>
      <c r="CE96" s="14" t="str">
        <f aca="false">IF(COUNTIF(out_que,E96),"X","")</f>
        <v>X</v>
      </c>
      <c r="CF96" s="12" t="str">
        <f aca="false">IF(COUNTIF(knap_rel_que,$E96),"K", IF(COUNTIF(npass_rel_que,$E96),"NP", IF(COUNTIF(imppat_rel_que,$E96),"I", IF(COUNTIF(duke_rel_que,$E96),"D", IF(COUNTIF(nap_rel_que,$E96),"NP", IF(COUNTIF(var_rel_que,$E96),"V",""))))) )</f>
        <v>K</v>
      </c>
      <c r="CG96" s="13" t="str">
        <f aca="false">IF(AND(CD96&lt;&gt;"",CE96="x"),"lit-kegg", IF(AND(CF96&lt;&gt;"",CE96="x"),"rel-kegg", IF(CD96&lt;&gt;"","lit", IF(CF96&lt;&gt;"","rel", IF(CE96="x","kegg","--")))))</f>
        <v>lit-kegg</v>
      </c>
      <c r="CH96" s="15"/>
      <c r="CI96" s="18" t="s">
        <v>92</v>
      </c>
      <c r="CJ96" s="10"/>
      <c r="CK96" s="10"/>
      <c r="CL96" s="10"/>
      <c r="CM96" s="10"/>
      <c r="CN96" s="10"/>
      <c r="CO96" s="10"/>
    </row>
    <row r="97" customFormat="false" ht="15.75" hidden="false" customHeight="true" outlineLevel="0" collapsed="false">
      <c r="A97" s="9" t="n">
        <v>106</v>
      </c>
      <c r="B97" s="10" t="s">
        <v>76</v>
      </c>
      <c r="C97" s="10" t="s">
        <v>77</v>
      </c>
      <c r="D97" s="10" t="s">
        <v>312</v>
      </c>
      <c r="E97" s="11" t="s">
        <v>313</v>
      </c>
      <c r="F97" s="12" t="str">
        <f aca="false">IF(COUNTIF(usda_agi,$E97),"U", IF(COUNTIF(knap_agi,$E97),"K", IF(COUNTIF(npass_agi,$E97),"NP", IF(COUNTIF(map_agi,$E97),"M", IF(COUNTIF(imppat_agi,$E97),"I", IF(COUNTIF(duke_agi,$E97),"D", IF(COUNTIF(nap_agi,$E97),"NA", IF(COUNTIF(var_agi,$E97),"V", ""))))))) )</f>
        <v>NA</v>
      </c>
      <c r="G97" s="12" t="str">
        <f aca="false">IF(COUNTIF(out_agi,E97),"X","")</f>
        <v>X</v>
      </c>
      <c r="H97" s="12" t="str">
        <f aca="false">IF(COUNTIF(knap_rel_agi,$E97),"K", IF(COUNTIF(duke_rel_agi,$E97),"D", IF(COUNTIF(nap_rel_agi,$E97),"NA", IF(COUNTIF(var_rel_agi,$E97),"V",""))))</f>
        <v>K</v>
      </c>
      <c r="I97" s="13" t="str">
        <f aca="false">IF(AND(F97&lt;&gt;"",G97="x"),"lit-kegg", IF(AND(H97&lt;&gt;"",G97="x"),"rel-kegg", IF(F97&lt;&gt;"","lit", IF(H97&lt;&gt;"","rel", IF(G97="x","kegg","--")))))</f>
        <v>lit-kegg</v>
      </c>
      <c r="J97" s="12" t="str">
        <f aca="false">IF(COUNTIF(npass_bun,$E97),"NP", IF(COUNTIF(nap_bun,$E97),"NA", IF(COUNTIF(var_bun,$E97),"V","")))</f>
        <v/>
      </c>
      <c r="K97" s="14" t="str">
        <f aca="false">IF(COUNTIF(out_bun,E97),"X","")</f>
        <v>X</v>
      </c>
      <c r="L97" s="12" t="str">
        <f aca="false">IF(COUNTIF(nap_rel_bun,$E97),"NA", IF(COUNTIF(var_rel_bun,$E97),"V",""))</f>
        <v/>
      </c>
      <c r="M97" s="13" t="str">
        <f aca="false">IF(AND(J97&lt;&gt;"",K97="x"),"lit-kegg", IF(AND(L97&lt;&gt;"",K97="x"),"rel-kegg", IF(J97&lt;&gt;"","lit", IF(L97&lt;&gt;"","rel", IF(K97="x","kegg","--")))))</f>
        <v>kegg</v>
      </c>
      <c r="N97" s="12" t="str">
        <f aca="false">IF(COUNTIF(usda_kxn,$E97),"U", IF(COUNTIF(knap_kxn,$E97),"K", IF(COUNTIF(npass_kxn,$E97),"NP", IF(COUNTIF(map_kxn,$E97),"M", IF(COUNTIF(duke_kxn,$E97),"D", IF(COUNTIF(nap_kxn,$E97),"NA", IF(COUNTIF(var_kxn,$E97),"V","")))))))</f>
        <v>NA</v>
      </c>
      <c r="O97" s="14" t="str">
        <f aca="false">IF(COUNTIF(out_kxn,E97),"X","")</f>
        <v/>
      </c>
      <c r="P97" s="12" t="str">
        <f aca="false">IF(COUNTIF(knap_rel_kxn,$E97),"K", IF(COUNTIF(npass_rel_kxn,$E97),"NP", IF(COUNTIF(duke_rel_kxn,$E97),"D", IF(COUNTIF(nap_rel_kxn,$E97),"NA", IF(COUNTIF(var_rel_kxn,$E97),"V","")))))</f>
        <v/>
      </c>
      <c r="Q97" s="13" t="str">
        <f aca="false">IF(AND(N97&lt;&gt;"",O97="x"),"lit-kegg", IF(AND(P97&lt;&gt;"",O97="x"),"rel-kegg", IF(N97&lt;&gt;"","lit", IF(P97&lt;&gt;"","rel", IF(O97="x","kegg","--")))))</f>
        <v>lit</v>
      </c>
      <c r="R97" s="12" t="str">
        <f aca="false">IF(COUNTIF(usda_hwb,$E97),"U", IF(COUNTIF(knap_hwb,$E97),"K", IF(COUNTIF(npass_hwb,$E97),"NP", IF(COUNTIF(map_hwb,$E97),"M", IF(COUNTIF(imppat_hwb,$E97),"I", IF(COUNTIF(duke_hwb,$E97),"D", IF(COUNTIF(nap_hwb,$E97),"NA", IF(COUNTIF(var_hwb,$E97),"V",""))))) )))</f>
        <v/>
      </c>
      <c r="S97" s="14" t="str">
        <f aca="false">IF(COUNTIF(out_hwb,E97),"X","")</f>
        <v/>
      </c>
      <c r="T97" s="14" t="str">
        <f aca="false">IF(COUNTIF(knap_rel_hwb,$E97),"K", IF(COUNTIF(npass_rel_hwb,$E97),"NP", IF(COUNTIF(map_rel_hwb,$E97),"M", IF(COUNTIF(imppat_rel_hwb,$E97),"I", IF(COUNTIF(duke_rel_hwb,$E97),"D", IF(COUNTIF(nap_rel_hwb,$E97),"NA", IF(COUNTIF(var_rel_hwb,$E97),"V",""))))) ))</f>
        <v/>
      </c>
      <c r="U97" s="13" t="str">
        <f aca="false">IF(AND(R97&lt;&gt;"",S97="x"),"lit-kegg", IF(AND(T97&lt;&gt;"",S97="x"),"rel-kegg", IF(R97&lt;&gt;"","lit", IF(T97&lt;&gt;"","rel", IF(S97="x","kegg","--")))))</f>
        <v>--</v>
      </c>
      <c r="V97" s="12" t="str">
        <f aca="false">IF(COUNTIF(usda_ec,$E97),"U", IF(COUNTIF(knap_ec,$E97),"K", IF(COUNTIF(npass_ec,$E97),"NP", IF(COUNTIF(map_ec,$E97),"M", IF(COUNTIF(imppat_ec,$E97),"I", IF(COUNTIF(duke_ec,$E97),"D", IF(COUNTIF(nap_ec,$E97),"NA", IF(COUNTIF(var_ec,$E97),"V",""))))))))</f>
        <v>NA</v>
      </c>
      <c r="W97" s="14" t="str">
        <f aca="false">IF(COUNTIF(out_ec,E97),"X","")</f>
        <v/>
      </c>
      <c r="X97" s="14" t="str">
        <f aca="false">IF(COUNTIF(usda_rel_ec,$E97),"U", IF(COUNTIF(knap_rel_ec,$E97),"K", IF(COUNTIF(npass_rel_ec,$E97),"NP", IF(COUNTIF(map_rel_ec,$E97),"M", IF(COUNTIF(imppat_rel_ec,$E97),"I", IF(COUNTIF(nap_rel_ec,$E97),"NA", IF(COUNTIF(var_rel_ec,$E97),"V","")))))))</f>
        <v/>
      </c>
      <c r="Y97" s="13" t="str">
        <f aca="false">IF(AND(V97&lt;&gt;"",W97="x"),"lit-kegg", IF(AND(X97&lt;&gt;"",W97="x"),"rel-kegg", IF(V97&lt;&gt;"","lit", IF(X97&lt;&gt;"","rel", IF(W97="x","kegg","--")))))</f>
        <v>lit</v>
      </c>
      <c r="Z97" s="12" t="str">
        <f aca="false">IF(COUNTIF(usda_ecg,$E97),"U", IF(COUNTIF(npass_ecg,$E97),"NP", IF(COUNTIF(map_ecg,$E97),"M", IF(COUNTIF(imppat_ecg,$E97),"I", IF(COUNTIF(duke_ecg,$E97),"D", IF(COUNTIF(var_ecg,$E97),"V",""))))))</f>
        <v/>
      </c>
      <c r="AA97" s="12"/>
      <c r="AB97" s="15"/>
      <c r="AC97" s="12" t="str">
        <f aca="false">IF(COUNTIF(usda_egt,$E97),"U", IF(COUNTIF(map_egt,$E97),"M", IF(COUNTIF(duke_egt,$E97),"D", IF(COUNTIF(nap_egt,$E97),"NA", IF(COUNTIF(var_egt,$E97),"V","")))))</f>
        <v/>
      </c>
      <c r="AD97" s="14" t="str">
        <f aca="false">IF(COUNTIF(out_egt,E97),"X","")</f>
        <v/>
      </c>
      <c r="AE97" s="14" t="str">
        <f aca="false">IF(COUNTIF(usda_rel_egt,$E97),"U", IF(COUNTIF(knap_rel_egt,$E97),"K", IF(COUNTIF(npass_rel_egt,$E97),"NP", IF(COUNTIF(map_rel_egt,$E97),"M", IF(COUNTIF(var_rel_egt,$E97),"V","")))) )</f>
        <v/>
      </c>
      <c r="AF97" s="13" t="str">
        <f aca="false">IF(AND(AC97&lt;&gt;"",AD97="x"),"lit-kegg", IF(AND(AE97&lt;&gt;"",AD97="x"),"rel-kegg", IF(AC97&lt;&gt;"","lit", IF(AE97&lt;&gt;"","rel", IF(AD97="x","kegg","--")))))</f>
        <v>--</v>
      </c>
      <c r="AG97" s="15"/>
      <c r="AH97" s="12" t="str">
        <f aca="false">IF(COUNTIF(usda_egcg,$E97),"U", IF(COUNTIF(knap_egcg,$E97),"K", IF(COUNTIF(npass_egcg,$E97),"NP", IF(COUNTIF(map_egcg,$E97),"M", IF(COUNTIF(var_ecg,$E97),"V","")))))</f>
        <v/>
      </c>
      <c r="AI97" s="12"/>
      <c r="AJ97" s="15"/>
      <c r="AK97" s="12" t="str">
        <f aca="false">IF(COUNTIF(npass_erc,$E97),"NP", IF(COUNTIF(nap_erc,$E97),"NA", IF(COUNTIF(var_erc,$E97),"V","")))</f>
        <v/>
      </c>
      <c r="AL97" s="14"/>
      <c r="AM97" s="14" t="str">
        <f aca="false">IF(COUNTIF(nap_rel_erc,$E97),"NA", IF(COUNTIF(var_rel_erc,$E97),"V",""))</f>
        <v/>
      </c>
      <c r="AN97" s="13" t="str">
        <f aca="false">IF(AND(AK97&lt;&gt;"",AL97="x"),"lit-kegg", IF(AND(AM97&lt;&gt;"",AL97="x"),"rel-kegg", IF(AK97&lt;&gt;"","lit", IF(AM97&lt;&gt;"","rel", IF(AL97="x","kegg","--")))))</f>
        <v>--</v>
      </c>
      <c r="AO97" s="15"/>
      <c r="AP97" s="12" t="str">
        <f aca="false">IF(COUNTIF(npass_erd,$E97),"NP", IF(COUNTIF(nap_erd,$E97),"NA", IF(COUNTIF(var_erd,$E97),"V","")))</f>
        <v>NA</v>
      </c>
      <c r="AQ97" s="14" t="str">
        <f aca="false">IF(COUNTIF(out_erd,E97),"X","")</f>
        <v>X</v>
      </c>
      <c r="AR97" s="14" t="str">
        <f aca="false">IF(COUNTIF(map_rel_erd,$E97),"M", IF(COUNTIF(nap_rel_erd,$E97),"NA", IF(COUNTIF(var_rel_erd,$E97),"V","")))</f>
        <v>NA</v>
      </c>
      <c r="AS97" s="13" t="str">
        <f aca="false">IF(AND(AP97&lt;&gt;"",AQ97="x"),"lit-kegg", IF(AND(AR97&lt;&gt;"",AQ97="x"),"rel-kegg", IF(AP97&lt;&gt;"","lit", IF(AR97&lt;&gt;"","rel", IF(AQ97="x","kegg","--")))))</f>
        <v>lit-kegg</v>
      </c>
      <c r="AT97" s="15"/>
      <c r="AU97" s="12" t="str">
        <f aca="false">IF(COUNTIF(knap_gc,$E97),"K", IF(COUNTIF(npass_gc,$E97),"NP", IF(COUNTIF(imppat_gc,$E97),"I", IF(COUNTIF(duke_gc,$E97),"D", IF(COUNTIF(nap_gc,$E97),"NA", IF(COUNTIF(var_gc,$E97),"V",""))))) )</f>
        <v/>
      </c>
      <c r="AV97" s="14" t="str">
        <f aca="false">IF(COUNTIF(out_gc,E97),"X","")</f>
        <v/>
      </c>
      <c r="AW97" s="14" t="str">
        <f aca="false">IF(COUNTIF(knap_rel_gc,$E97),"K", IF(COUNTIF(nap_rel_gc,$E97),"NA", IF(COUNTIF(var_rel_gc,$E97),"V","")))</f>
        <v/>
      </c>
      <c r="AX97" s="13" t="str">
        <f aca="false">IF(AND(AU97&lt;&gt;"",AV97="x"),"lit-kegg", IF(AND(AW97&lt;&gt;"",AV97="x"),"rel-kegg", IF(AU97&lt;&gt;"","lit", IF(AW97&lt;&gt;"","rel", IF(AV97="x","kegg","--")))))</f>
        <v>--</v>
      </c>
      <c r="AY97" s="15"/>
      <c r="AZ97" s="12" t="str">
        <f aca="false">IF(COUNTIF(knap_gen,$E97),"K", IF(COUNTIF(npass_gen,$E97),"NP", IF(COUNTIF(imppat_gen,$E97),"I", IF(COUNTIF(duke_gen,$E97),"D", IF(COUNTIF(nap_gen,$E97),"NA", IF(COUNTIF(var_gen,$E97),"V",""))))))</f>
        <v/>
      </c>
      <c r="BA97" s="14" t="str">
        <f aca="false">IF(COUNTIF(out_gen,E97),"X","")</f>
        <v/>
      </c>
      <c r="BB97" s="14" t="str">
        <f aca="false">IF(COUNTIF(knap_rel_gen,$E97),"K", IF(COUNTIF(imppat_rel_gen,$E97),"I", IF(COUNTIF(duke_rel_gen,$E97),"D", IF(COUNTIF(nap_rel_gen,$E97),"NA", IF(COUNTIF(var_rel_gen,$E97),"V","")))))</f>
        <v/>
      </c>
      <c r="BC97" s="13" t="str">
        <f aca="false">IF(AND(AZ97&lt;&gt;"",BA97="x"),"lit-kegg", IF(AND(BB97&lt;&gt;"",BA97="x"),"rel-kegg", IF(AZ97&lt;&gt;"","lit", IF(BB97&lt;&gt;"","rel", IF(BA97="x","kegg","--")))))</f>
        <v>--</v>
      </c>
      <c r="BD97" s="15"/>
      <c r="BE97" s="12" t="str">
        <f aca="false">IF(COUNTIF(knap_hcc,$E97),"K", IF(COUNTIF(npass_hcc,$E97),"NP", IF(COUNTIF(duke_hcc,$E97),"D", IF(COUNTIF(var_hcc,$E97),"V", ""))))</f>
        <v/>
      </c>
      <c r="BF97" s="14" t="str">
        <f aca="false">IF(COUNTIF(hcc_out,E97),"X","")</f>
        <v>X</v>
      </c>
      <c r="BG97" s="14" t="str">
        <f aca="false">IF(COUNTIF(var_rel_hcc,$E97),"V","")</f>
        <v/>
      </c>
      <c r="BH97" s="13" t="str">
        <f aca="false">IF(AND(BE97&lt;&gt;"",BF97="x"),"lit-kegg", IF(AND(BG97&lt;&gt;"",BF97="x"),"rel-kegg", IF(BE97&lt;&gt;"","lit", IF(BG97&lt;&gt;"","rel", IF(BF97="x","kegg","--")))))</f>
        <v>kegg</v>
      </c>
      <c r="BI97" s="15"/>
      <c r="BJ97" s="12" t="str">
        <f aca="false">IF(COUNTIF(usda_kmp,$E97),"U", IF(COUNTIF(knap_kmp,$E97),"K", IF(COUNTIF(npass_kmp,$E97),"NP", IF(COUNTIF(map_kmp,$E97),"M", IF(COUNTIF(imppat_kmp,$E97),"I", IF(COUNTIF(duke_kmp,$E97),"D", IF(COUNTIF(nap_kmp,$E97),"NA", IF(COUNTIF(var_kmp,$E97),"V",""))))))))</f>
        <v/>
      </c>
      <c r="BK97" s="14" t="str">
        <f aca="false">IF(COUNTIF(out_kmp,E97),"X","")</f>
        <v/>
      </c>
      <c r="BL97" s="12" t="str">
        <f aca="false">IF(COUNTIF(knap_rel_kmp,$E97),"K", IF(COUNTIF(npass_rel_kmp,$E97),"NP", IF(COUNTIF(imppat_rel_kmp,$E97),"I", IF(COUNTIF(duke_kmp,$E97),"D", IF(COUNTIF(nap_rel_kmp,$E97),"NA", IF(COUNTIF(var_rel_kmp,$E97),"V",""))))))</f>
        <v/>
      </c>
      <c r="BM97" s="13" t="str">
        <f aca="false">IF(AND(BJ97&lt;&gt;"",BK97="x"),"lit-kegg", IF(AND(BL97&lt;&gt;"",BK97="x"),"rel-kegg", IF(BJ97&lt;&gt;"","lit", IF(BL97&lt;&gt;"","rel", IF(BK97="x","kegg","--")))))</f>
        <v>--</v>
      </c>
      <c r="BN97" s="15"/>
      <c r="BO97" s="12" t="str">
        <f aca="false">IF(COUNTIF(usda_lu2,$E97),"U", IF(COUNTIF(knap_lu2,$E97),"K", IF(COUNTIF(npass_lu2,$E97),"NP", IF(COUNTIF(map_lu2,$E97),"M", IF(COUNTIF(imppat_lu2,$E97),"I", IF(COUNTIF(duke_lu2,$E97),"D", IF(COUNTIF(nap_lu2,$E97),"NA", IF(COUNTIF(var_lu2,$E97),"V",""))))))))</f>
        <v>V</v>
      </c>
      <c r="BP97" s="14" t="str">
        <f aca="false">IF(COUNTIF(out_lu2,E97),"X","")</f>
        <v>X</v>
      </c>
      <c r="BQ97" s="12" t="str">
        <f aca="false">IF(COUNTIF(knap_rel_lu2,$E97),"K", IF(COUNTIF(npass_rel_lu2,$E97),"NP", IF(COUNTIF(imppat_lu2,$E97),"I", IF(COUNTIF(impaat_rel_lu2,$E97),"I", IF(COUNTIF(duke_rel_lu2,$E97),"D", IF(COUNTIF(nap_rel_lu2,$E97),"NA", IF(COUNTIF(var_rel_lu2,$E97),"V",""))))) ))</f>
        <v/>
      </c>
      <c r="BR97" s="13" t="str">
        <f aca="false">IF(AND(BO97&lt;&gt;"",BP97="x"),"lit-kegg", IF(AND(BQ97&lt;&gt;"",BP97="x"),"rel-kegg", IF(BO97&lt;&gt;"","lit", IF(BQ97&lt;&gt;"","rel", IF(BP97="x","kegg","--")))))</f>
        <v>lit-kegg</v>
      </c>
      <c r="BS97" s="15"/>
      <c r="BT97" s="12" t="str">
        <f aca="false">IF(COUNTIF(usda_myc,$E97),"U", IF(COUNTIF(knap_myc,$E97),"K", IF(COUNTIF(npass_myc,$E97),"NP", IF(COUNTIF(map_myc,$E97),"M", IF(COUNTIF(imppat_myc,$E97),"I", IF(COUNTIF(nap_myc,$E97),"NA", IF(COUNTIF(duke_myc,$E97),"D", IF(COUNTIF(var_myc,$E97),"V",""))))))))</f>
        <v/>
      </c>
      <c r="BU97" s="14" t="str">
        <f aca="false">IF(COUNTIF(out_myc,E97),"X","")</f>
        <v/>
      </c>
      <c r="BV97" s="12" t="str">
        <f aca="false">IF(COUNTIF(npass_rel_myc,$E97),"NP", IF(COUNTIF(imppat_rel_myc,$E97),"I", IF(COUNTIF(nap_rel_myc,$E97),"NA", IF(COUNTIF(var_rel_myc,$E97),"V",""))))</f>
        <v/>
      </c>
      <c r="BW97" s="13" t="str">
        <f aca="false">IF(AND(BT97&lt;&gt;"",BU97="x"),"lit-kegg", IF(AND(BV97&lt;&gt;"",BU97="x"),"rel-kegg", IF(BT97&lt;&gt;"","lit", IF(BV97&lt;&gt;"","rel", IF(BU97="x","kegg","--")))))</f>
        <v>--</v>
      </c>
      <c r="BX97" s="15"/>
      <c r="BY97" s="12" t="str">
        <f aca="false">IF(COUNTIF(usda_nar,$E97),"U", IF(COUNTIF(knap_nar,$E97),"K", IF(COUNTIF(npass_nar,$E97),"NP", IF(COUNTIF(imppat_nar,$E97),"I", IF(COUNTIF(duke_nar,$E97),"D", IF(COUNTIF(nap_nar,$E97),"NA", IF(COUNTIF(var_nar,$E97),"V", "")))))))</f>
        <v>V</v>
      </c>
      <c r="BZ97" s="14" t="str">
        <f aca="false">IF(COUNTIF(out_nar,E97),"X","")</f>
        <v>X</v>
      </c>
      <c r="CA97" s="16" t="str">
        <f aca="false">IF(COUNTIF(knap_rel_nar,$E97),"K", IF(COUNTIF(npass_rel_nar,$E97),"NP", IF(COUNTIF(imppat_rel_nar,$E97),"I", IF(COUNTIF(duke_rel_nar,$E97),"D", IF(COUNTIF(nap_rel_nar,$E97),"NA", IF(COUNTIF(var_rel_nar,$E97),"V",""))))))</f>
        <v>V</v>
      </c>
      <c r="CB97" s="13" t="str">
        <f aca="false">IF(AND(BY97&lt;&gt;"",BZ97="x"),"lit-kegg", IF(AND(CA97&lt;&gt;"",BZ97="x"),"rel-kegg", IF(BY97&lt;&gt;"","lit", IF(CA97&lt;&gt;"","rel", IF(BZ97="x","kegg","--")))))</f>
        <v>lit-kegg</v>
      </c>
      <c r="CC97" s="15"/>
      <c r="CD97" s="17" t="str">
        <f aca="false">IF(COUNTIF(usda_que,$E97),"U", IF(COUNTIF(knap_que,$E97),"K", IF(COUNTIF(npass_que,$E97),"NP", IF(COUNTIF(map_que,$E97),"M", IF(COUNTIF(imppat_que,$E97),"I", IF(COUNTIF(duke_que,$E97),"D", IF(COUNTIF(nap_que,$E97),"NA", IF(COUNTIF(var_que,$E97),"V",""))))) )))</f>
        <v/>
      </c>
      <c r="CE97" s="14" t="str">
        <f aca="false">IF(COUNTIF(out_que,E97),"X","")</f>
        <v/>
      </c>
      <c r="CF97" s="12" t="str">
        <f aca="false">IF(COUNTIF(knap_rel_que,$E97),"K", IF(COUNTIF(npass_rel_que,$E97),"NP", IF(COUNTIF(imppat_rel_que,$E97),"I", IF(COUNTIF(duke_rel_que,$E97),"D", IF(COUNTIF(nap_rel_que,$E97),"NP", IF(COUNTIF(var_rel_que,$E97),"V",""))))) )</f>
        <v>K</v>
      </c>
      <c r="CG97" s="13" t="str">
        <f aca="false">IF(AND(CD97&lt;&gt;"",CE97="x"),"lit-kegg", IF(AND(CF97&lt;&gt;"",CE97="x"),"rel-kegg", IF(CD97&lt;&gt;"","lit", IF(CF97&lt;&gt;"","rel", IF(CE97="x","kegg","--")))))</f>
        <v>rel</v>
      </c>
      <c r="CH97" s="15"/>
      <c r="CI97" s="18"/>
      <c r="CJ97" s="10"/>
      <c r="CK97" s="10" t="s">
        <v>112</v>
      </c>
      <c r="CL97" s="10"/>
      <c r="CM97" s="10"/>
      <c r="CN97" s="10"/>
      <c r="CO97" s="10"/>
    </row>
    <row r="98" customFormat="false" ht="15.75" hidden="false" customHeight="true" outlineLevel="0" collapsed="false">
      <c r="A98" s="9" t="n">
        <v>94</v>
      </c>
      <c r="B98" s="10" t="s">
        <v>83</v>
      </c>
      <c r="C98" s="10" t="s">
        <v>103</v>
      </c>
      <c r="D98" s="10" t="s">
        <v>314</v>
      </c>
      <c r="E98" s="11" t="s">
        <v>315</v>
      </c>
      <c r="F98" s="12" t="str">
        <f aca="false">IF(COUNTIF(usda_agi,$E98),"U", IF(COUNTIF(knap_agi,$E98),"K", IF(COUNTIF(npass_agi,$E98),"NP", IF(COUNTIF(map_agi,$E98),"M", IF(COUNTIF(imppat_agi,$E98),"I", IF(COUNTIF(duke_agi,$E98),"D", IF(COUNTIF(nap_agi,$E98),"NA", IF(COUNTIF(var_agi,$E98),"V", ""))))))) )</f>
        <v/>
      </c>
      <c r="G98" s="12" t="str">
        <f aca="false">IF(COUNTIF(out_agi,E98),"X","")</f>
        <v/>
      </c>
      <c r="H98" s="12" t="str">
        <f aca="false">IF(COUNTIF(knap_rel_agi,$E98),"K", IF(COUNTIF(duke_rel_agi,$E98),"D", IF(COUNTIF(nap_rel_agi,$E98),"NA", IF(COUNTIF(var_rel_agi,$E98),"V",""))))</f>
        <v/>
      </c>
      <c r="I98" s="13" t="str">
        <f aca="false">IF(AND(F98&lt;&gt;"",G98="x"),"lit-kegg", IF(AND(H98&lt;&gt;"",G98="x"),"rel-kegg", IF(F98&lt;&gt;"","lit", IF(H98&lt;&gt;"","rel", IF(G98="x","kegg","--")))))</f>
        <v>--</v>
      </c>
      <c r="J98" s="12" t="str">
        <f aca="false">IF(COUNTIF(npass_bun,$E98),"NP", IF(COUNTIF(nap_bun,$E98),"NA", IF(COUNTIF(var_bun,$E98),"V","")))</f>
        <v/>
      </c>
      <c r="K98" s="14" t="str">
        <f aca="false">IF(COUNTIF(out_bun,E98),"X","")</f>
        <v>X</v>
      </c>
      <c r="L98" s="12" t="str">
        <f aca="false">IF(COUNTIF(nap_rel_bun,$E98),"NA", IF(COUNTIF(var_rel_bun,$E98),"V",""))</f>
        <v/>
      </c>
      <c r="M98" s="13" t="str">
        <f aca="false">IF(AND(J98&lt;&gt;"",K98="x"),"lit-kegg", IF(AND(L98&lt;&gt;"",K98="x"),"rel-kegg", IF(J98&lt;&gt;"","lit", IF(L98&lt;&gt;"","rel", IF(K98="x","kegg","--")))))</f>
        <v>kegg</v>
      </c>
      <c r="N98" s="12" t="str">
        <f aca="false">IF(COUNTIF(usda_kxn,$E98),"U", IF(COUNTIF(knap_kxn,$E98),"K", IF(COUNTIF(npass_kxn,$E98),"NP", IF(COUNTIF(map_kxn,$E98),"M", IF(COUNTIF(duke_kxn,$E98),"D", IF(COUNTIF(nap_kxn,$E98),"NA", IF(COUNTIF(var_kxn,$E98),"V","")))))))</f>
        <v>V</v>
      </c>
      <c r="O98" s="14" t="str">
        <f aca="false">IF(COUNTIF(out_kxn,E98),"X","")</f>
        <v>X</v>
      </c>
      <c r="P98" s="12" t="str">
        <f aca="false">IF(COUNTIF(knap_rel_kxn,$E98),"K", IF(COUNTIF(npass_rel_kxn,$E98),"NP", IF(COUNTIF(duke_rel_kxn,$E98),"D", IF(COUNTIF(nap_rel_kxn,$E98),"NA", IF(COUNTIF(var_rel_kxn,$E98),"V","")))))</f>
        <v/>
      </c>
      <c r="Q98" s="13" t="str">
        <f aca="false">IF(AND(N98&lt;&gt;"",O98="x"),"lit-kegg", IF(AND(P98&lt;&gt;"",O98="x"),"rel-kegg", IF(N98&lt;&gt;"","lit", IF(P98&lt;&gt;"","rel", IF(O98="x","kegg","--")))))</f>
        <v>lit-kegg</v>
      </c>
      <c r="R98" s="12" t="str">
        <f aca="false">IF(COUNTIF(usda_hwb,$E98),"U", IF(COUNTIF(knap_hwb,$E98),"K", IF(COUNTIF(npass_hwb,$E98),"NP", IF(COUNTIF(map_hwb,$E98),"M", IF(COUNTIF(imppat_hwb,$E98),"I", IF(COUNTIF(duke_hwb,$E98),"D", IF(COUNTIF(nap_hwb,$E98),"NA", IF(COUNTIF(var_hwb,$E98),"V",""))))) )))</f>
        <v/>
      </c>
      <c r="S98" s="14" t="str">
        <f aca="false">IF(COUNTIF(out_hwb,E98),"X","")</f>
        <v>X</v>
      </c>
      <c r="T98" s="14" t="str">
        <f aca="false">IF(COUNTIF(knap_rel_hwb,$E98),"K", IF(COUNTIF(npass_rel_hwb,$E98),"NP", IF(COUNTIF(map_rel_hwb,$E98),"M", IF(COUNTIF(imppat_rel_hwb,$E98),"I", IF(COUNTIF(duke_rel_hwb,$E98),"D", IF(COUNTIF(nap_rel_hwb,$E98),"NA", IF(COUNTIF(var_rel_hwb,$E98),"V",""))))) ))</f>
        <v/>
      </c>
      <c r="U98" s="13" t="str">
        <f aca="false">IF(AND(R98&lt;&gt;"",S98="x"),"lit-kegg", IF(AND(T98&lt;&gt;"",S98="x"),"rel-kegg", IF(R98&lt;&gt;"","lit", IF(T98&lt;&gt;"","rel", IF(S98="x","kegg","--")))))</f>
        <v>kegg</v>
      </c>
      <c r="V98" s="12" t="str">
        <f aca="false">IF(COUNTIF(usda_ec,$E98),"U", IF(COUNTIF(knap_ec,$E98),"K", IF(COUNTIF(npass_ec,$E98),"NP", IF(COUNTIF(map_ec,$E98),"M", IF(COUNTIF(imppat_ec,$E98),"I", IF(COUNTIF(duke_ec,$E98),"D", IF(COUNTIF(nap_ec,$E98),"NA", IF(COUNTIF(var_ec,$E98),"V",""))))))))</f>
        <v>V</v>
      </c>
      <c r="W98" s="14" t="str">
        <f aca="false">IF(COUNTIF(out_ec,E98),"X","")</f>
        <v/>
      </c>
      <c r="X98" s="14" t="str">
        <f aca="false">IF(COUNTIF(usda_rel_ec,$E98),"U", IF(COUNTIF(knap_rel_ec,$E98),"K", IF(COUNTIF(npass_rel_ec,$E98),"NP", IF(COUNTIF(map_rel_ec,$E98),"M", IF(COUNTIF(imppat_rel_ec,$E98),"I", IF(COUNTIF(nap_rel_ec,$E98),"NA", IF(COUNTIF(var_rel_ec,$E98),"V","")))))))</f>
        <v/>
      </c>
      <c r="Y98" s="13" t="str">
        <f aca="false">IF(AND(V98&lt;&gt;"",W98="x"),"lit-kegg", IF(AND(X98&lt;&gt;"",W98="x"),"rel-kegg", IF(V98&lt;&gt;"","lit", IF(X98&lt;&gt;"","rel", IF(W98="x","kegg","--")))))</f>
        <v>lit</v>
      </c>
      <c r="Z98" s="12" t="str">
        <f aca="false">IF(COUNTIF(usda_ecg,$E98),"U", IF(COUNTIF(npass_ecg,$E98),"NP", IF(COUNTIF(map_ecg,$E98),"M", IF(COUNTIF(imppat_ecg,$E98),"I", IF(COUNTIF(duke_ecg,$E98),"D", IF(COUNTIF(var_ecg,$E98),"V",""))))))</f>
        <v/>
      </c>
      <c r="AA98" s="12"/>
      <c r="AB98" s="15"/>
      <c r="AC98" s="12" t="str">
        <f aca="false">IF(COUNTIF(usda_egt,$E98),"U", IF(COUNTIF(map_egt,$E98),"M", IF(COUNTIF(duke_egt,$E98),"D", IF(COUNTIF(nap_egt,$E98),"NA", IF(COUNTIF(var_egt,$E98),"V","")))))</f>
        <v/>
      </c>
      <c r="AD98" s="14" t="str">
        <f aca="false">IF(COUNTIF(out_egt,E98),"X","")</f>
        <v/>
      </c>
      <c r="AE98" s="14" t="str">
        <f aca="false">IF(COUNTIF(usda_rel_egt,$E98),"U", IF(COUNTIF(knap_rel_egt,$E98),"K", IF(COUNTIF(npass_rel_egt,$E98),"NP", IF(COUNTIF(map_rel_egt,$E98),"M", IF(COUNTIF(var_rel_egt,$E98),"V","")))) )</f>
        <v/>
      </c>
      <c r="AF98" s="13" t="str">
        <f aca="false">IF(AND(AC98&lt;&gt;"",AD98="x"),"lit-kegg", IF(AND(AE98&lt;&gt;"",AD98="x"),"rel-kegg", IF(AC98&lt;&gt;"","lit", IF(AE98&lt;&gt;"","rel", IF(AD98="x","kegg","--")))))</f>
        <v>--</v>
      </c>
      <c r="AG98" s="15"/>
      <c r="AH98" s="12" t="str">
        <f aca="false">IF(COUNTIF(usda_egcg,$E98),"U", IF(COUNTIF(knap_egcg,$E98),"K", IF(COUNTIF(npass_egcg,$E98),"NP", IF(COUNTIF(map_egcg,$E98),"M", IF(COUNTIF(var_ecg,$E98),"V","")))))</f>
        <v/>
      </c>
      <c r="AI98" s="12"/>
      <c r="AJ98" s="15"/>
      <c r="AK98" s="12" t="str">
        <f aca="false">IF(COUNTIF(npass_erc,$E98),"NP", IF(COUNTIF(nap_erc,$E98),"NA", IF(COUNTIF(var_erc,$E98),"V","")))</f>
        <v/>
      </c>
      <c r="AL98" s="14"/>
      <c r="AM98" s="14" t="str">
        <f aca="false">IF(COUNTIF(nap_rel_erc,$E98),"NA", IF(COUNTIF(var_rel_erc,$E98),"V",""))</f>
        <v/>
      </c>
      <c r="AN98" s="13" t="str">
        <f aca="false">IF(AND(AK98&lt;&gt;"",AL98="x"),"lit-kegg", IF(AND(AM98&lt;&gt;"",AL98="x"),"rel-kegg", IF(AK98&lt;&gt;"","lit", IF(AM98&lt;&gt;"","rel", IF(AL98="x","kegg","--")))))</f>
        <v>--</v>
      </c>
      <c r="AO98" s="15"/>
      <c r="AP98" s="12" t="str">
        <f aca="false">IF(COUNTIF(npass_erd,$E98),"NP", IF(COUNTIF(nap_erd,$E98),"NA", IF(COUNTIF(var_erd,$E98),"V","")))</f>
        <v/>
      </c>
      <c r="AQ98" s="14" t="str">
        <f aca="false">IF(COUNTIF(out_erd,E98),"X","")</f>
        <v>X</v>
      </c>
      <c r="AR98" s="14" t="str">
        <f aca="false">IF(COUNTIF(map_rel_erd,$E98),"M", IF(COUNTIF(nap_rel_erd,$E98),"NA", IF(COUNTIF(var_rel_erd,$E98),"V","")))</f>
        <v/>
      </c>
      <c r="AS98" s="13" t="str">
        <f aca="false">IF(AND(AP98&lt;&gt;"",AQ98="x"),"lit-kegg", IF(AND(AR98&lt;&gt;"",AQ98="x"),"rel-kegg", IF(AP98&lt;&gt;"","lit", IF(AR98&lt;&gt;"","rel", IF(AQ98="x","kegg","--")))))</f>
        <v>kegg</v>
      </c>
      <c r="AT98" s="15"/>
      <c r="AU98" s="12" t="str">
        <f aca="false">IF(COUNTIF(knap_gc,$E98),"K", IF(COUNTIF(npass_gc,$E98),"NP", IF(COUNTIF(imppat_gc,$E98),"I", IF(COUNTIF(duke_gc,$E98),"D", IF(COUNTIF(nap_gc,$E98),"NA", IF(COUNTIF(var_gc,$E98),"V",""))))) )</f>
        <v/>
      </c>
      <c r="AV98" s="14" t="str">
        <f aca="false">IF(COUNTIF(out_gc,E98),"X","")</f>
        <v/>
      </c>
      <c r="AW98" s="14" t="str">
        <f aca="false">IF(COUNTIF(knap_rel_gc,$E98),"K", IF(COUNTIF(nap_rel_gc,$E98),"NA", IF(COUNTIF(var_rel_gc,$E98),"V","")))</f>
        <v/>
      </c>
      <c r="AX98" s="13" t="str">
        <f aca="false">IF(AND(AU98&lt;&gt;"",AV98="x"),"lit-kegg", IF(AND(AW98&lt;&gt;"",AV98="x"),"rel-kegg", IF(AU98&lt;&gt;"","lit", IF(AW98&lt;&gt;"","rel", IF(AV98="x","kegg","--")))))</f>
        <v>--</v>
      </c>
      <c r="AY98" s="15"/>
      <c r="AZ98" s="12" t="str">
        <f aca="false">IF(COUNTIF(knap_gen,$E98),"K", IF(COUNTIF(npass_gen,$E98),"NP", IF(COUNTIF(imppat_gen,$E98),"I", IF(COUNTIF(duke_gen,$E98),"D", IF(COUNTIF(nap_gen,$E98),"NA", IF(COUNTIF(var_gen,$E98),"V",""))))))</f>
        <v>V</v>
      </c>
      <c r="BA98" s="14" t="str">
        <f aca="false">IF(COUNTIF(out_gen,E98),"X","")</f>
        <v/>
      </c>
      <c r="BB98" s="14" t="str">
        <f aca="false">IF(COUNTIF(knap_rel_gen,$E98),"K", IF(COUNTIF(imppat_rel_gen,$E98),"I", IF(COUNTIF(duke_rel_gen,$E98),"D", IF(COUNTIF(nap_rel_gen,$E98),"NA", IF(COUNTIF(var_rel_gen,$E98),"V","")))))</f>
        <v/>
      </c>
      <c r="BC98" s="13" t="str">
        <f aca="false">IF(AND(AZ98&lt;&gt;"",BA98="x"),"lit-kegg", IF(AND(BB98&lt;&gt;"",BA98="x"),"rel-kegg", IF(AZ98&lt;&gt;"","lit", IF(BB98&lt;&gt;"","rel", IF(BA98="x","kegg","--")))))</f>
        <v>lit</v>
      </c>
      <c r="BD98" s="15"/>
      <c r="BE98" s="12" t="str">
        <f aca="false">IF(COUNTIF(knap_hcc,$E98),"K", IF(COUNTIF(npass_hcc,$E98),"NP", IF(COUNTIF(duke_hcc,$E98),"D", IF(COUNTIF(var_hcc,$E98),"V", ""))))</f>
        <v/>
      </c>
      <c r="BF98" s="14" t="str">
        <f aca="false">IF(COUNTIF(hcc_out,E98),"X","")</f>
        <v>X</v>
      </c>
      <c r="BG98" s="14" t="str">
        <f aca="false">IF(COUNTIF(var_rel_hcc,$E98),"V","")</f>
        <v/>
      </c>
      <c r="BH98" s="13" t="str">
        <f aca="false">IF(AND(BE98&lt;&gt;"",BF98="x"),"lit-kegg", IF(AND(BG98&lt;&gt;"",BF98="x"),"rel-kegg", IF(BE98&lt;&gt;"","lit", IF(BG98&lt;&gt;"","rel", IF(BF98="x","kegg","--")))))</f>
        <v>kegg</v>
      </c>
      <c r="BI98" s="15"/>
      <c r="BJ98" s="12" t="str">
        <f aca="false">IF(COUNTIF(usda_kmp,$E98),"U", IF(COUNTIF(knap_kmp,$E98),"K", IF(COUNTIF(npass_kmp,$E98),"NP", IF(COUNTIF(map_kmp,$E98),"M", IF(COUNTIF(imppat_kmp,$E98),"I", IF(COUNTIF(duke_kmp,$E98),"D", IF(COUNTIF(nap_kmp,$E98),"NA", IF(COUNTIF(var_kmp,$E98),"V",""))))))))</f>
        <v>U</v>
      </c>
      <c r="BK98" s="14" t="str">
        <f aca="false">IF(COUNTIF(out_kmp,E98),"X","")</f>
        <v>X</v>
      </c>
      <c r="BL98" s="12" t="str">
        <f aca="false">IF(COUNTIF(knap_rel_kmp,$E98),"K", IF(COUNTIF(npass_rel_kmp,$E98),"NP", IF(COUNTIF(imppat_rel_kmp,$E98),"I", IF(COUNTIF(duke_kmp,$E98),"D", IF(COUNTIF(nap_rel_kmp,$E98),"NA", IF(COUNTIF(var_rel_kmp,$E98),"V",""))))))</f>
        <v>D</v>
      </c>
      <c r="BM98" s="13" t="str">
        <f aca="false">IF(AND(BJ98&lt;&gt;"",BK98="x"),"lit-kegg", IF(AND(BL98&lt;&gt;"",BK98="x"),"rel-kegg", IF(BJ98&lt;&gt;"","lit", IF(BL98&lt;&gt;"","rel", IF(BK98="x","kegg","--")))))</f>
        <v>lit-kegg</v>
      </c>
      <c r="BN98" s="15"/>
      <c r="BO98" s="12" t="str">
        <f aca="false">IF(COUNTIF(usda_lu2,$E98),"U", IF(COUNTIF(knap_lu2,$E98),"K", IF(COUNTIF(npass_lu2,$E98),"NP", IF(COUNTIF(map_lu2,$E98),"M", IF(COUNTIF(imppat_lu2,$E98),"I", IF(COUNTIF(duke_lu2,$E98),"D", IF(COUNTIF(nap_lu2,$E98),"NA", IF(COUNTIF(var_lu2,$E98),"V",""))))))))</f>
        <v>U</v>
      </c>
      <c r="BP98" s="14" t="str">
        <f aca="false">IF(COUNTIF(out_lu2,E98),"X","")</f>
        <v/>
      </c>
      <c r="BQ98" s="12" t="str">
        <f aca="false">IF(COUNTIF(knap_rel_lu2,$E98),"K", IF(COUNTIF(npass_rel_lu2,$E98),"NP", IF(COUNTIF(imppat_lu2,$E98),"I", IF(COUNTIF(impaat_rel_lu2,$E98),"I", IF(COUNTIF(duke_rel_lu2,$E98),"D", IF(COUNTIF(nap_rel_lu2,$E98),"NA", IF(COUNTIF(var_rel_lu2,$E98),"V",""))))) ))</f>
        <v/>
      </c>
      <c r="BR98" s="13" t="str">
        <f aca="false">IF(AND(BO98&lt;&gt;"",BP98="x"),"lit-kegg", IF(AND(BQ98&lt;&gt;"",BP98="x"),"rel-kegg", IF(BO98&lt;&gt;"","lit", IF(BQ98&lt;&gt;"","rel", IF(BP98="x","kegg","--")))))</f>
        <v>lit</v>
      </c>
      <c r="BS98" s="15"/>
      <c r="BT98" s="12" t="str">
        <f aca="false">IF(COUNTIF(usda_myc,$E98),"U", IF(COUNTIF(knap_myc,$E98),"K", IF(COUNTIF(npass_myc,$E98),"NP", IF(COUNTIF(map_myc,$E98),"M", IF(COUNTIF(imppat_myc,$E98),"I", IF(COUNTIF(nap_myc,$E98),"NA", IF(COUNTIF(duke_myc,$E98),"D", IF(COUNTIF(var_myc,$E98),"V",""))))))))</f>
        <v>U</v>
      </c>
      <c r="BU98" s="14" t="str">
        <f aca="false">IF(COUNTIF(out_myc,E98),"X","")</f>
        <v/>
      </c>
      <c r="BV98" s="12" t="str">
        <f aca="false">IF(COUNTIF(npass_rel_myc,$E98),"NP", IF(COUNTIF(imppat_rel_myc,$E98),"I", IF(COUNTIF(nap_rel_myc,$E98),"NA", IF(COUNTIF(var_rel_myc,$E98),"V",""))))</f>
        <v/>
      </c>
      <c r="BW98" s="13" t="str">
        <f aca="false">IF(AND(BT98&lt;&gt;"",BU98="x"),"lit-kegg", IF(AND(BV98&lt;&gt;"",BU98="x"),"rel-kegg", IF(BT98&lt;&gt;"","lit", IF(BV98&lt;&gt;"","rel", IF(BU98="x","kegg","--")))))</f>
        <v>lit</v>
      </c>
      <c r="BX98" s="15"/>
      <c r="BY98" s="12" t="str">
        <f aca="false">IF(COUNTIF(usda_nar,$E98),"U", IF(COUNTIF(knap_nar,$E98),"K", IF(COUNTIF(npass_nar,$E98),"NP", IF(COUNTIF(imppat_nar,$E98),"I", IF(COUNTIF(duke_nar,$E98),"D", IF(COUNTIF(nap_nar,$E98),"NA", IF(COUNTIF(var_nar,$E98),"V", "")))))))</f>
        <v>V</v>
      </c>
      <c r="BZ98" s="14" t="str">
        <f aca="false">IF(COUNTIF(out_nar,E98),"X","")</f>
        <v>X</v>
      </c>
      <c r="CA98" s="16" t="str">
        <f aca="false">IF(COUNTIF(knap_rel_nar,$E98),"K", IF(COUNTIF(npass_rel_nar,$E98),"NP", IF(COUNTIF(imppat_rel_nar,$E98),"I", IF(COUNTIF(duke_rel_nar,$E98),"D", IF(COUNTIF(nap_rel_nar,$E98),"NA", IF(COUNTIF(var_rel_nar,$E98),"V",""))))))</f>
        <v/>
      </c>
      <c r="CB98" s="13" t="str">
        <f aca="false">IF(AND(BY98&lt;&gt;"",BZ98="x"),"lit-kegg", IF(AND(CA98&lt;&gt;"",BZ98="x"),"rel-kegg", IF(BY98&lt;&gt;"","lit", IF(CA98&lt;&gt;"","rel", IF(BZ98="x","kegg","--")))))</f>
        <v>lit-kegg</v>
      </c>
      <c r="CC98" s="15"/>
      <c r="CD98" s="17" t="str">
        <f aca="false">IF(COUNTIF(usda_que,$E98),"U", IF(COUNTIF(knap_que,$E98),"K", IF(COUNTIF(npass_que,$E98),"NP", IF(COUNTIF(map_que,$E98),"M", IF(COUNTIF(imppat_que,$E98),"I", IF(COUNTIF(duke_que,$E98),"D", IF(COUNTIF(nap_que,$E98),"NA", IF(COUNTIF(var_que,$E98),"V",""))))) )))</f>
        <v>U</v>
      </c>
      <c r="CE98" s="14" t="str">
        <f aca="false">IF(COUNTIF(out_que,E98),"X","")</f>
        <v>X</v>
      </c>
      <c r="CF98" s="12" t="str">
        <f aca="false">IF(COUNTIF(knap_rel_que,$E98),"K", IF(COUNTIF(npass_rel_que,$E98),"NP", IF(COUNTIF(imppat_rel_que,$E98),"I", IF(COUNTIF(duke_rel_que,$E98),"D", IF(COUNTIF(nap_rel_que,$E98),"NP", IF(COUNTIF(var_rel_que,$E98),"V",""))))) )</f>
        <v>K</v>
      </c>
      <c r="CG98" s="13" t="str">
        <f aca="false">IF(AND(CD98&lt;&gt;"",CE98="x"),"lit-kegg", IF(AND(CF98&lt;&gt;"",CE98="x"),"rel-kegg", IF(CD98&lt;&gt;"","lit", IF(CF98&lt;&gt;"","rel", IF(CE98="x","kegg","--")))))</f>
        <v>lit-kegg</v>
      </c>
      <c r="CH98" s="15"/>
      <c r="CI98" s="18"/>
      <c r="CJ98" s="10"/>
      <c r="CK98" s="10" t="s">
        <v>316</v>
      </c>
      <c r="CL98" s="10"/>
      <c r="CM98" s="10"/>
      <c r="CN98" s="10"/>
      <c r="CO98" s="10"/>
    </row>
    <row r="99" customFormat="false" ht="15.75" hidden="false" customHeight="true" outlineLevel="0" collapsed="false">
      <c r="A99" s="9" t="n">
        <v>11</v>
      </c>
      <c r="B99" s="10" t="s">
        <v>83</v>
      </c>
      <c r="C99" s="10" t="s">
        <v>317</v>
      </c>
      <c r="D99" s="10" t="s">
        <v>318</v>
      </c>
      <c r="E99" s="11" t="s">
        <v>319</v>
      </c>
      <c r="F99" s="12" t="str">
        <f aca="false">IF(COUNTIF(usda_agi,$E99),"U", IF(COUNTIF(knap_agi,$E99),"K", IF(COUNTIF(npass_agi,$E99),"NP", IF(COUNTIF(map_agi,$E99),"M", IF(COUNTIF(imppat_agi,$E99),"I", IF(COUNTIF(duke_agi,$E99),"D", IF(COUNTIF(nap_agi,$E99),"NA", IF(COUNTIF(var_agi,$E99),"V", ""))))))) )</f>
        <v/>
      </c>
      <c r="G99" s="12" t="str">
        <f aca="false">IF(COUNTIF(out_agi,E99),"X","")</f>
        <v/>
      </c>
      <c r="H99" s="12" t="str">
        <f aca="false">IF(COUNTIF(knap_rel_agi,$E99),"K", IF(COUNTIF(duke_rel_agi,$E99),"D", IF(COUNTIF(nap_rel_agi,$E99),"NA", IF(COUNTIF(var_rel_agi,$E99),"V",""))))</f>
        <v/>
      </c>
      <c r="I99" s="13" t="str">
        <f aca="false">IF(AND(F99&lt;&gt;"",G99="x"),"lit-kegg", IF(AND(H99&lt;&gt;"",G99="x"),"rel-kegg", IF(F99&lt;&gt;"","lit", IF(H99&lt;&gt;"","rel", IF(G99="x","kegg","--")))))</f>
        <v>--</v>
      </c>
      <c r="J99" s="12" t="str">
        <f aca="false">IF(COUNTIF(npass_bun,$E99),"NP", IF(COUNTIF(nap_bun,$E99),"NA", IF(COUNTIF(var_bun,$E99),"V","")))</f>
        <v/>
      </c>
      <c r="K99" s="14" t="str">
        <f aca="false">IF(COUNTIF(out_bun,E99),"X","")</f>
        <v>X</v>
      </c>
      <c r="L99" s="12" t="str">
        <f aca="false">IF(COUNTIF(nap_rel_bun,$E99),"NA", IF(COUNTIF(var_rel_bun,$E99),"V",""))</f>
        <v/>
      </c>
      <c r="M99" s="13" t="str">
        <f aca="false">IF(AND(J99&lt;&gt;"",K99="x"),"lit-kegg", IF(AND(L99&lt;&gt;"",K99="x"),"rel-kegg", IF(J99&lt;&gt;"","lit", IF(L99&lt;&gt;"","rel", IF(K99="x","kegg","--")))))</f>
        <v>kegg</v>
      </c>
      <c r="N99" s="12" t="str">
        <f aca="false">IF(COUNTIF(usda_kxn,$E99),"U", IF(COUNTIF(knap_kxn,$E99),"K", IF(COUNTIF(npass_kxn,$E99),"NP", IF(COUNTIF(map_kxn,$E99),"M", IF(COUNTIF(duke_kxn,$E99),"D", IF(COUNTIF(nap_kxn,$E99),"NA", IF(COUNTIF(var_kxn,$E99),"V","")))))))</f>
        <v/>
      </c>
      <c r="O99" s="14" t="str">
        <f aca="false">IF(COUNTIF(out_kxn,E99),"X","")</f>
        <v/>
      </c>
      <c r="P99" s="12" t="str">
        <f aca="false">IF(COUNTIF(knap_rel_kxn,$E99),"K", IF(COUNTIF(npass_rel_kxn,$E99),"NP", IF(COUNTIF(duke_rel_kxn,$E99),"D", IF(COUNTIF(nap_rel_kxn,$E99),"NA", IF(COUNTIF(var_rel_kxn,$E99),"V","")))))</f>
        <v/>
      </c>
      <c r="Q99" s="13" t="str">
        <f aca="false">IF(AND(N99&lt;&gt;"",O99="x"),"lit-kegg", IF(AND(P99&lt;&gt;"",O99="x"),"rel-kegg", IF(N99&lt;&gt;"","lit", IF(P99&lt;&gt;"","rel", IF(O99="x","kegg","--")))))</f>
        <v>--</v>
      </c>
      <c r="R99" s="12" t="str">
        <f aca="false">IF(COUNTIF(usda_hwb,$E99),"U", IF(COUNTIF(knap_hwb,$E99),"K", IF(COUNTIF(npass_hwb,$E99),"NP", IF(COUNTIF(map_hwb,$E99),"M", IF(COUNTIF(imppat_hwb,$E99),"I", IF(COUNTIF(duke_hwb,$E99),"D", IF(COUNTIF(nap_hwb,$E99),"NA", IF(COUNTIF(var_hwb,$E99),"V",""))))) )))</f>
        <v/>
      </c>
      <c r="S99" s="14" t="str">
        <f aca="false">IF(COUNTIF(out_hwb,E99),"X","")</f>
        <v>X</v>
      </c>
      <c r="T99" s="14" t="str">
        <f aca="false">IF(COUNTIF(knap_rel_hwb,$E99),"K", IF(COUNTIF(npass_rel_hwb,$E99),"NP", IF(COUNTIF(map_rel_hwb,$E99),"M", IF(COUNTIF(imppat_rel_hwb,$E99),"I", IF(COUNTIF(duke_rel_hwb,$E99),"D", IF(COUNTIF(nap_rel_hwb,$E99),"NA", IF(COUNTIF(var_rel_hwb,$E99),"V",""))))) ))</f>
        <v/>
      </c>
      <c r="U99" s="13" t="str">
        <f aca="false">IF(AND(R99&lt;&gt;"",S99="x"),"lit-kegg", IF(AND(T99&lt;&gt;"",S99="x"),"rel-kegg", IF(R99&lt;&gt;"","lit", IF(T99&lt;&gt;"","rel", IF(S99="x","kegg","--")))))</f>
        <v>kegg</v>
      </c>
      <c r="V99" s="12" t="str">
        <f aca="false">IF(COUNTIF(usda_ec,$E99),"U", IF(COUNTIF(knap_ec,$E99),"K", IF(COUNTIF(npass_ec,$E99),"NP", IF(COUNTIF(map_ec,$E99),"M", IF(COUNTIF(imppat_ec,$E99),"I", IF(COUNTIF(duke_ec,$E99),"D", IF(COUNTIF(nap_ec,$E99),"NA", IF(COUNTIF(var_ec,$E99),"V",""))))))))</f>
        <v/>
      </c>
      <c r="W99" s="14" t="str">
        <f aca="false">IF(COUNTIF(out_ec,E99),"X","")</f>
        <v>X</v>
      </c>
      <c r="X99" s="14" t="str">
        <f aca="false">IF(COUNTIF(usda_rel_ec,$E99),"U", IF(COUNTIF(knap_rel_ec,$E99),"K", IF(COUNTIF(npass_rel_ec,$E99),"NP", IF(COUNTIF(map_rel_ec,$E99),"M", IF(COUNTIF(imppat_rel_ec,$E99),"I", IF(COUNTIF(nap_rel_ec,$E99),"NA", IF(COUNTIF(var_rel_ec,$E99),"V","")))))))</f>
        <v/>
      </c>
      <c r="Y99" s="13" t="str">
        <f aca="false">IF(AND(V99&lt;&gt;"",W99="x"),"lit-kegg", IF(AND(X99&lt;&gt;"",W99="x"),"rel-kegg", IF(V99&lt;&gt;"","lit", IF(X99&lt;&gt;"","rel", IF(W99="x","kegg","--")))))</f>
        <v>kegg</v>
      </c>
      <c r="Z99" s="12" t="str">
        <f aca="false">IF(COUNTIF(usda_ecg,$E99),"U", IF(COUNTIF(npass_ecg,$E99),"NP", IF(COUNTIF(map_ecg,$E99),"M", IF(COUNTIF(imppat_ecg,$E99),"I", IF(COUNTIF(duke_ecg,$E99),"D", IF(COUNTIF(var_ecg,$E99),"V",""))))))</f>
        <v/>
      </c>
      <c r="AA99" s="12"/>
      <c r="AB99" s="15"/>
      <c r="AC99" s="12" t="str">
        <f aca="false">IF(COUNTIF(usda_egt,$E99),"U", IF(COUNTIF(map_egt,$E99),"M", IF(COUNTIF(duke_egt,$E99),"D", IF(COUNTIF(nap_egt,$E99),"NA", IF(COUNTIF(var_egt,$E99),"V","")))))</f>
        <v/>
      </c>
      <c r="AD99" s="14" t="str">
        <f aca="false">IF(COUNTIF(out_egt,E99),"X","")</f>
        <v/>
      </c>
      <c r="AE99" s="14" t="str">
        <f aca="false">IF(COUNTIF(usda_rel_egt,$E99),"U", IF(COUNTIF(knap_rel_egt,$E99),"K", IF(COUNTIF(npass_rel_egt,$E99),"NP", IF(COUNTIF(map_rel_egt,$E99),"M", IF(COUNTIF(var_rel_egt,$E99),"V","")))) )</f>
        <v/>
      </c>
      <c r="AF99" s="13" t="str">
        <f aca="false">IF(AND(AC99&lt;&gt;"",AD99="x"),"lit-kegg", IF(AND(AE99&lt;&gt;"",AD99="x"),"rel-kegg", IF(AC99&lt;&gt;"","lit", IF(AE99&lt;&gt;"","rel", IF(AD99="x","kegg","--")))))</f>
        <v>--</v>
      </c>
      <c r="AG99" s="15"/>
      <c r="AH99" s="12" t="str">
        <f aca="false">IF(COUNTIF(usda_egcg,$E99),"U", IF(COUNTIF(knap_egcg,$E99),"K", IF(COUNTIF(npass_egcg,$E99),"NP", IF(COUNTIF(map_egcg,$E99),"M", IF(COUNTIF(var_ecg,$E99),"V","")))))</f>
        <v/>
      </c>
      <c r="AI99" s="12"/>
      <c r="AJ99" s="15"/>
      <c r="AK99" s="12" t="str">
        <f aca="false">IF(COUNTIF(npass_erc,$E99),"NP", IF(COUNTIF(nap_erc,$E99),"NA", IF(COUNTIF(var_erc,$E99),"V","")))</f>
        <v/>
      </c>
      <c r="AL99" s="14"/>
      <c r="AM99" s="14" t="str">
        <f aca="false">IF(COUNTIF(nap_rel_erc,$E99),"NA", IF(COUNTIF(var_rel_erc,$E99),"V",""))</f>
        <v/>
      </c>
      <c r="AN99" s="13" t="str">
        <f aca="false">IF(AND(AK99&lt;&gt;"",AL99="x"),"lit-kegg", IF(AND(AM99&lt;&gt;"",AL99="x"),"rel-kegg", IF(AK99&lt;&gt;"","lit", IF(AM99&lt;&gt;"","rel", IF(AL99="x","kegg","--")))))</f>
        <v>--</v>
      </c>
      <c r="AO99" s="15"/>
      <c r="AP99" s="12" t="str">
        <f aca="false">IF(COUNTIF(npass_erd,$E99),"NP", IF(COUNTIF(nap_erd,$E99),"NA", IF(COUNTIF(var_erd,$E99),"V","")))</f>
        <v/>
      </c>
      <c r="AQ99" s="14" t="str">
        <f aca="false">IF(COUNTIF(out_erd,E99),"X","")</f>
        <v>X</v>
      </c>
      <c r="AR99" s="14" t="str">
        <f aca="false">IF(COUNTIF(map_rel_erd,$E99),"M", IF(COUNTIF(nap_rel_erd,$E99),"NA", IF(COUNTIF(var_rel_erd,$E99),"V","")))</f>
        <v/>
      </c>
      <c r="AS99" s="13" t="str">
        <f aca="false">IF(AND(AP99&lt;&gt;"",AQ99="x"),"lit-kegg", IF(AND(AR99&lt;&gt;"",AQ99="x"),"rel-kegg", IF(AP99&lt;&gt;"","lit", IF(AR99&lt;&gt;"","rel", IF(AQ99="x","kegg","--")))))</f>
        <v>kegg</v>
      </c>
      <c r="AT99" s="15"/>
      <c r="AU99" s="12" t="str">
        <f aca="false">IF(COUNTIF(knap_gc,$E99),"K", IF(COUNTIF(npass_gc,$E99),"NP", IF(COUNTIF(imppat_gc,$E99),"I", IF(COUNTIF(duke_gc,$E99),"D", IF(COUNTIF(nap_gc,$E99),"NA", IF(COUNTIF(var_gc,$E99),"V",""))))) )</f>
        <v/>
      </c>
      <c r="AV99" s="14" t="str">
        <f aca="false">IF(COUNTIF(out_gc,E99),"X","")</f>
        <v/>
      </c>
      <c r="AW99" s="14" t="str">
        <f aca="false">IF(COUNTIF(knap_rel_gc,$E99),"K", IF(COUNTIF(nap_rel_gc,$E99),"NA", IF(COUNTIF(var_rel_gc,$E99),"V","")))</f>
        <v/>
      </c>
      <c r="AX99" s="13" t="str">
        <f aca="false">IF(AND(AU99&lt;&gt;"",AV99="x"),"lit-kegg", IF(AND(AW99&lt;&gt;"",AV99="x"),"rel-kegg", IF(AU99&lt;&gt;"","lit", IF(AW99&lt;&gt;"","rel", IF(AV99="x","kegg","--")))))</f>
        <v>--</v>
      </c>
      <c r="AY99" s="15"/>
      <c r="AZ99" s="12" t="str">
        <f aca="false">IF(COUNTIF(knap_gen,$E99),"K", IF(COUNTIF(npass_gen,$E99),"NP", IF(COUNTIF(imppat_gen,$E99),"I", IF(COUNTIF(duke_gen,$E99),"D", IF(COUNTIF(nap_gen,$E99),"NA", IF(COUNTIF(var_gen,$E99),"V",""))))))</f>
        <v/>
      </c>
      <c r="BA99" s="14" t="str">
        <f aca="false">IF(COUNTIF(out_gen,E99),"X","")</f>
        <v/>
      </c>
      <c r="BB99" s="14" t="str">
        <f aca="false">IF(COUNTIF(knap_rel_gen,$E99),"K", IF(COUNTIF(imppat_rel_gen,$E99),"I", IF(COUNTIF(duke_rel_gen,$E99),"D", IF(COUNTIF(nap_rel_gen,$E99),"NA", IF(COUNTIF(var_rel_gen,$E99),"V","")))))</f>
        <v/>
      </c>
      <c r="BC99" s="13" t="str">
        <f aca="false">IF(AND(AZ99&lt;&gt;"",BA99="x"),"lit-kegg", IF(AND(BB99&lt;&gt;"",BA99="x"),"rel-kegg", IF(AZ99&lt;&gt;"","lit", IF(BB99&lt;&gt;"","rel", IF(BA99="x","kegg","--")))))</f>
        <v>--</v>
      </c>
      <c r="BD99" s="15"/>
      <c r="BE99" s="12" t="str">
        <f aca="false">IF(COUNTIF(knap_hcc,$E99),"K", IF(COUNTIF(npass_hcc,$E99),"NP", IF(COUNTIF(duke_hcc,$E99),"D", IF(COUNTIF(var_hcc,$E99),"V", ""))))</f>
        <v/>
      </c>
      <c r="BF99" s="14" t="str">
        <f aca="false">IF(COUNTIF(hcc_out,E99),"X","")</f>
        <v>X</v>
      </c>
      <c r="BG99" s="14" t="str">
        <f aca="false">IF(COUNTIF(var_rel_hcc,$E99),"V","")</f>
        <v/>
      </c>
      <c r="BH99" s="13" t="str">
        <f aca="false">IF(AND(BE99&lt;&gt;"",BF99="x"),"lit-kegg", IF(AND(BG99&lt;&gt;"",BF99="x"),"rel-kegg", IF(BE99&lt;&gt;"","lit", IF(BG99&lt;&gt;"","rel", IF(BF99="x","kegg","--")))))</f>
        <v>kegg</v>
      </c>
      <c r="BI99" s="15"/>
      <c r="BJ99" s="12" t="str">
        <f aca="false">IF(COUNTIF(usda_kmp,$E99),"U", IF(COUNTIF(knap_kmp,$E99),"K", IF(COUNTIF(npass_kmp,$E99),"NP", IF(COUNTIF(map_kmp,$E99),"M", IF(COUNTIF(imppat_kmp,$E99),"I", IF(COUNTIF(duke_kmp,$E99),"D", IF(COUNTIF(nap_kmp,$E99),"NA", IF(COUNTIF(var_kmp,$E99),"V",""))))))))</f>
        <v/>
      </c>
      <c r="BK99" s="14" t="str">
        <f aca="false">IF(COUNTIF(out_kmp,E99),"X","")</f>
        <v>X</v>
      </c>
      <c r="BL99" s="12" t="str">
        <f aca="false">IF(COUNTIF(knap_rel_kmp,$E99),"K", IF(COUNTIF(npass_rel_kmp,$E99),"NP", IF(COUNTIF(imppat_rel_kmp,$E99),"I", IF(COUNTIF(duke_kmp,$E99),"D", IF(COUNTIF(nap_rel_kmp,$E99),"NA", IF(COUNTIF(var_rel_kmp,$E99),"V",""))))))</f>
        <v/>
      </c>
      <c r="BM99" s="13" t="str">
        <f aca="false">IF(AND(BJ99&lt;&gt;"",BK99="x"),"lit-kegg", IF(AND(BL99&lt;&gt;"",BK99="x"),"rel-kegg", IF(BJ99&lt;&gt;"","lit", IF(BL99&lt;&gt;"","rel", IF(BK99="x","kegg","--")))))</f>
        <v>kegg</v>
      </c>
      <c r="BN99" s="15"/>
      <c r="BO99" s="12" t="str">
        <f aca="false">IF(COUNTIF(usda_lu2,$E99),"U", IF(COUNTIF(knap_lu2,$E99),"K", IF(COUNTIF(npass_lu2,$E99),"NP", IF(COUNTIF(map_lu2,$E99),"M", IF(COUNTIF(imppat_lu2,$E99),"I", IF(COUNTIF(duke_lu2,$E99),"D", IF(COUNTIF(nap_lu2,$E99),"NA", IF(COUNTIF(var_lu2,$E99),"V",""))))))))</f>
        <v/>
      </c>
      <c r="BP99" s="14" t="str">
        <f aca="false">IF(COUNTIF(out_lu2,E99),"X","")</f>
        <v/>
      </c>
      <c r="BQ99" s="12" t="str">
        <f aca="false">IF(COUNTIF(knap_rel_lu2,$E99),"K", IF(COUNTIF(npass_rel_lu2,$E99),"NP", IF(COUNTIF(imppat_lu2,$E99),"I", IF(COUNTIF(impaat_rel_lu2,$E99),"I", IF(COUNTIF(duke_rel_lu2,$E99),"D", IF(COUNTIF(nap_rel_lu2,$E99),"NA", IF(COUNTIF(var_rel_lu2,$E99),"V",""))))) ))</f>
        <v/>
      </c>
      <c r="BR99" s="13" t="str">
        <f aca="false">IF(AND(BO99&lt;&gt;"",BP99="x"),"lit-kegg", IF(AND(BQ99&lt;&gt;"",BP99="x"),"rel-kegg", IF(BO99&lt;&gt;"","lit", IF(BQ99&lt;&gt;"","rel", IF(BP99="x","kegg","--")))))</f>
        <v>--</v>
      </c>
      <c r="BS99" s="15"/>
      <c r="BT99" s="12" t="str">
        <f aca="false">IF(COUNTIF(usda_myc,$E99),"U", IF(COUNTIF(knap_myc,$E99),"K", IF(COUNTIF(npass_myc,$E99),"NP", IF(COUNTIF(map_myc,$E99),"M", IF(COUNTIF(imppat_myc,$E99),"I", IF(COUNTIF(nap_myc,$E99),"NA", IF(COUNTIF(duke_myc,$E99),"D", IF(COUNTIF(var_myc,$E99),"V",""))))))))</f>
        <v/>
      </c>
      <c r="BU99" s="14" t="str">
        <f aca="false">IF(COUNTIF(out_myc,E99),"X","")</f>
        <v/>
      </c>
      <c r="BV99" s="12" t="str">
        <f aca="false">IF(COUNTIF(npass_rel_myc,$E99),"NP", IF(COUNTIF(imppat_rel_myc,$E99),"I", IF(COUNTIF(nap_rel_myc,$E99),"NA", IF(COUNTIF(var_rel_myc,$E99),"V",""))))</f>
        <v/>
      </c>
      <c r="BW99" s="13" t="str">
        <f aca="false">IF(AND(BT99&lt;&gt;"",BU99="x"),"lit-kegg", IF(AND(BV99&lt;&gt;"",BU99="x"),"rel-kegg", IF(BT99&lt;&gt;"","lit", IF(BV99&lt;&gt;"","rel", IF(BU99="x","kegg","--")))))</f>
        <v>--</v>
      </c>
      <c r="BX99" s="15"/>
      <c r="BY99" s="12" t="str">
        <f aca="false">IF(COUNTIF(usda_nar,$E99),"U", IF(COUNTIF(knap_nar,$E99),"K", IF(COUNTIF(npass_nar,$E99),"NP", IF(COUNTIF(imppat_nar,$E99),"I", IF(COUNTIF(duke_nar,$E99),"D", IF(COUNTIF(nap_nar,$E99),"NA", IF(COUNTIF(var_nar,$E99),"V", "")))))))</f>
        <v/>
      </c>
      <c r="BZ99" s="14" t="str">
        <f aca="false">IF(COUNTIF(out_nar,E99),"X","")</f>
        <v>X</v>
      </c>
      <c r="CA99" s="16" t="str">
        <f aca="false">IF(COUNTIF(knap_rel_nar,$E99),"K", IF(COUNTIF(npass_rel_nar,$E99),"NP", IF(COUNTIF(imppat_rel_nar,$E99),"I", IF(COUNTIF(duke_rel_nar,$E99),"D", IF(COUNTIF(nap_rel_nar,$E99),"NA", IF(COUNTIF(var_rel_nar,$E99),"V",""))))))</f>
        <v/>
      </c>
      <c r="CB99" s="13" t="str">
        <f aca="false">IF(AND(BY99&lt;&gt;"",BZ99="x"),"lit-kegg", IF(AND(CA99&lt;&gt;"",BZ99="x"),"rel-kegg", IF(BY99&lt;&gt;"","lit", IF(CA99&lt;&gt;"","rel", IF(BZ99="x","kegg","--")))))</f>
        <v>kegg</v>
      </c>
      <c r="CC99" s="15"/>
      <c r="CD99" s="17" t="str">
        <f aca="false">IF(COUNTIF(usda_que,$E99),"U", IF(COUNTIF(knap_que,$E99),"K", IF(COUNTIF(npass_que,$E99),"NP", IF(COUNTIF(map_que,$E99),"M", IF(COUNTIF(imppat_que,$E99),"I", IF(COUNTIF(duke_que,$E99),"D", IF(COUNTIF(nap_que,$E99),"NA", IF(COUNTIF(var_que,$E99),"V",""))))) )))</f>
        <v/>
      </c>
      <c r="CE99" s="14" t="str">
        <f aca="false">IF(COUNTIF(out_que,E99),"X","")</f>
        <v>X</v>
      </c>
      <c r="CF99" s="12" t="str">
        <f aca="false">IF(COUNTIF(knap_rel_que,$E99),"K", IF(COUNTIF(npass_rel_que,$E99),"NP", IF(COUNTIF(imppat_rel_que,$E99),"I", IF(COUNTIF(duke_rel_que,$E99),"D", IF(COUNTIF(nap_rel_que,$E99),"NP", IF(COUNTIF(var_rel_que,$E99),"V",""))))) )</f>
        <v/>
      </c>
      <c r="CG99" s="13" t="str">
        <f aca="false">IF(AND(CD99&lt;&gt;"",CE99="x"),"lit-kegg", IF(AND(CF99&lt;&gt;"",CE99="x"),"rel-kegg", IF(CD99&lt;&gt;"","lit", IF(CF99&lt;&gt;"","rel", IF(CE99="x","kegg","--")))))</f>
        <v>kegg</v>
      </c>
      <c r="CH99" s="15"/>
      <c r="CI99" s="18"/>
      <c r="CJ99" s="10"/>
      <c r="CK99" s="10"/>
      <c r="CL99" s="10"/>
      <c r="CM99" s="10"/>
      <c r="CN99" s="10"/>
      <c r="CO99" s="10"/>
    </row>
    <row r="100" customFormat="false" ht="15.75" hidden="false" customHeight="true" outlineLevel="0" collapsed="false">
      <c r="A100" s="9" t="n">
        <v>22</v>
      </c>
      <c r="B100" s="10" t="s">
        <v>83</v>
      </c>
      <c r="C100" s="10" t="s">
        <v>171</v>
      </c>
      <c r="D100" s="10" t="s">
        <v>320</v>
      </c>
      <c r="E100" s="11" t="s">
        <v>321</v>
      </c>
      <c r="F100" s="12" t="str">
        <f aca="false">IF(COUNTIF(usda_agi,$E100),"U", IF(COUNTIF(knap_agi,$E100),"K", IF(COUNTIF(npass_agi,$E100),"NP", IF(COUNTIF(map_agi,$E100),"M", IF(COUNTIF(imppat_agi,$E100),"I", IF(COUNTIF(duke_agi,$E100),"D", IF(COUNTIF(nap_agi,$E100),"NA", IF(COUNTIF(var_agi,$E100),"V", ""))))))) )</f>
        <v>K</v>
      </c>
      <c r="G100" s="12" t="str">
        <f aca="false">IF(COUNTIF(out_agi,E100),"X","")</f>
        <v>X</v>
      </c>
      <c r="H100" s="12" t="str">
        <f aca="false">IF(COUNTIF(knap_rel_agi,$E100),"K", IF(COUNTIF(duke_rel_agi,$E100),"D", IF(COUNTIF(nap_rel_agi,$E100),"NA", IF(COUNTIF(var_rel_agi,$E100),"V",""))))</f>
        <v>K</v>
      </c>
      <c r="I100" s="13" t="str">
        <f aca="false">IF(AND(F100&lt;&gt;"",G100="x"),"lit-kegg", IF(AND(H100&lt;&gt;"",G100="x"),"rel-kegg", IF(F100&lt;&gt;"","lit", IF(H100&lt;&gt;"","rel", IF(G100="x","kegg","--")))))</f>
        <v>lit-kegg</v>
      </c>
      <c r="J100" s="12" t="str">
        <f aca="false">IF(COUNTIF(npass_bun,$E100),"NP", IF(COUNTIF(nap_bun,$E100),"NA", IF(COUNTIF(var_bun,$E100),"V","")))</f>
        <v/>
      </c>
      <c r="K100" s="14" t="str">
        <f aca="false">IF(COUNTIF(out_bun,E100),"X","")</f>
        <v>X</v>
      </c>
      <c r="L100" s="12" t="str">
        <f aca="false">IF(COUNTIF(nap_rel_bun,$E100),"NA", IF(COUNTIF(var_rel_bun,$E100),"V",""))</f>
        <v/>
      </c>
      <c r="M100" s="13" t="str">
        <f aca="false">IF(AND(J100&lt;&gt;"",K100="x"),"lit-kegg", IF(AND(L100&lt;&gt;"",K100="x"),"rel-kegg", IF(J100&lt;&gt;"","lit", IF(L100&lt;&gt;"","rel", IF(K100="x","kegg","--")))))</f>
        <v>kegg</v>
      </c>
      <c r="N100" s="12" t="str">
        <f aca="false">IF(COUNTIF(usda_kxn,$E100),"U", IF(COUNTIF(knap_kxn,$E100),"K", IF(COUNTIF(npass_kxn,$E100),"NP", IF(COUNTIF(map_kxn,$E100),"M", IF(COUNTIF(duke_kxn,$E100),"D", IF(COUNTIF(nap_kxn,$E100),"NA", IF(COUNTIF(var_kxn,$E100),"V","")))))))</f>
        <v>K</v>
      </c>
      <c r="O100" s="14" t="str">
        <f aca="false">IF(COUNTIF(out_kxn,E100),"X","")</f>
        <v>X</v>
      </c>
      <c r="P100" s="12" t="str">
        <f aca="false">IF(COUNTIF(knap_rel_kxn,$E100),"K", IF(COUNTIF(npass_rel_kxn,$E100),"NP", IF(COUNTIF(duke_rel_kxn,$E100),"D", IF(COUNTIF(nap_rel_kxn,$E100),"NA", IF(COUNTIF(var_rel_kxn,$E100),"V","")))))</f>
        <v>K</v>
      </c>
      <c r="Q100" s="13" t="str">
        <f aca="false">IF(AND(N100&lt;&gt;"",O100="x"),"lit-kegg", IF(AND(P100&lt;&gt;"",O100="x"),"rel-kegg", IF(N100&lt;&gt;"","lit", IF(P100&lt;&gt;"","rel", IF(O100="x","kegg","--")))))</f>
        <v>lit-kegg</v>
      </c>
      <c r="R100" s="12" t="str">
        <f aca="false">IF(COUNTIF(usda_hwb,$E100),"U", IF(COUNTIF(knap_hwb,$E100),"K", IF(COUNTIF(npass_hwb,$E100),"NP", IF(COUNTIF(map_hwb,$E100),"M", IF(COUNTIF(imppat_hwb,$E100),"I", IF(COUNTIF(duke_hwb,$E100),"D", IF(COUNTIF(nap_hwb,$E100),"NA", IF(COUNTIF(var_hwb,$E100),"V",""))))) )))</f>
        <v>D</v>
      </c>
      <c r="S100" s="14" t="str">
        <f aca="false">IF(COUNTIF(out_hwb,E100),"X","")</f>
        <v>X</v>
      </c>
      <c r="T100" s="14" t="str">
        <f aca="false">IF(COUNTIF(knap_rel_hwb,$E100),"K", IF(COUNTIF(npass_rel_hwb,$E100),"NP", IF(COUNTIF(map_rel_hwb,$E100),"M", IF(COUNTIF(imppat_rel_hwb,$E100),"I", IF(COUNTIF(duke_rel_hwb,$E100),"D", IF(COUNTIF(nap_rel_hwb,$E100),"NA", IF(COUNTIF(var_rel_hwb,$E100),"V",""))))) ))</f>
        <v>K</v>
      </c>
      <c r="U100" s="13" t="str">
        <f aca="false">IF(AND(R100&lt;&gt;"",S100="x"),"lit-kegg", IF(AND(T100&lt;&gt;"",S100="x"),"rel-kegg", IF(R100&lt;&gt;"","lit", IF(T100&lt;&gt;"","rel", IF(S100="x","kegg","--")))))</f>
        <v>lit-kegg</v>
      </c>
      <c r="V100" s="12" t="str">
        <f aca="false">IF(COUNTIF(usda_ec,$E100),"U", IF(COUNTIF(knap_ec,$E100),"K", IF(COUNTIF(npass_ec,$E100),"NP", IF(COUNTIF(map_ec,$E100),"M", IF(COUNTIF(imppat_ec,$E100),"I", IF(COUNTIF(duke_ec,$E100),"D", IF(COUNTIF(nap_ec,$E100),"NA", IF(COUNTIF(var_ec,$E100),"V",""))))))))</f>
        <v>K</v>
      </c>
      <c r="W100" s="14" t="str">
        <f aca="false">IF(COUNTIF(out_ec,E100),"X","")</f>
        <v>X</v>
      </c>
      <c r="X100" s="14" t="str">
        <f aca="false">IF(COUNTIF(usda_rel_ec,$E100),"U", IF(COUNTIF(knap_rel_ec,$E100),"K", IF(COUNTIF(npass_rel_ec,$E100),"NP", IF(COUNTIF(map_rel_ec,$E100),"M", IF(COUNTIF(imppat_rel_ec,$E100),"I", IF(COUNTIF(nap_rel_ec,$E100),"NA", IF(COUNTIF(var_rel_ec,$E100),"V","")))))))</f>
        <v>K</v>
      </c>
      <c r="Y100" s="13" t="str">
        <f aca="false">IF(AND(V100&lt;&gt;"",W100="x"),"lit-kegg", IF(AND(X100&lt;&gt;"",W100="x"),"rel-kegg", IF(V100&lt;&gt;"","lit", IF(X100&lt;&gt;"","rel", IF(W100="x","kegg","--")))))</f>
        <v>lit-kegg</v>
      </c>
      <c r="Z100" s="12" t="str">
        <f aca="false">IF(COUNTIF(usda_ecg,$E100),"U", IF(COUNTIF(npass_ecg,$E100),"NP", IF(COUNTIF(map_ecg,$E100),"M", IF(COUNTIF(imppat_ecg,$E100),"I", IF(COUNTIF(duke_ecg,$E100),"D", IF(COUNTIF(var_ecg,$E100),"V",""))))))</f>
        <v/>
      </c>
      <c r="AA100" s="12"/>
      <c r="AB100" s="15"/>
      <c r="AC100" s="12" t="str">
        <f aca="false">IF(COUNTIF(usda_egt,$E100),"U", IF(COUNTIF(map_egt,$E100),"M", IF(COUNTIF(duke_egt,$E100),"D", IF(COUNTIF(nap_egt,$E100),"NA", IF(COUNTIF(var_egt,$E100),"V","")))))</f>
        <v>D</v>
      </c>
      <c r="AD100" s="14" t="str">
        <f aca="false">IF(COUNTIF(out_egt,E100),"X","")</f>
        <v>X</v>
      </c>
      <c r="AE100" s="14" t="str">
        <f aca="false">IF(COUNTIF(usda_rel_egt,$E100),"U", IF(COUNTIF(knap_rel_egt,$E100),"K", IF(COUNTIF(npass_rel_egt,$E100),"NP", IF(COUNTIF(map_rel_egt,$E100),"M", IF(COUNTIF(var_rel_egt,$E100),"V","")))) )</f>
        <v/>
      </c>
      <c r="AF100" s="13" t="str">
        <f aca="false">IF(AND(AC100&lt;&gt;"",AD100="x"),"lit-kegg", IF(AND(AE100&lt;&gt;"",AD100="x"),"rel-kegg", IF(AC100&lt;&gt;"","lit", IF(AE100&lt;&gt;"","rel", IF(AD100="x","kegg","--")))))</f>
        <v>lit-kegg</v>
      </c>
      <c r="AG100" s="15"/>
      <c r="AH100" s="12" t="str">
        <f aca="false">IF(COUNTIF(usda_egcg,$E100),"U", IF(COUNTIF(knap_egcg,$E100),"K", IF(COUNTIF(npass_egcg,$E100),"NP", IF(COUNTIF(map_egcg,$E100),"M", IF(COUNTIF(var_ecg,$E100),"V","")))))</f>
        <v/>
      </c>
      <c r="AI100" s="12"/>
      <c r="AJ100" s="15"/>
      <c r="AK100" s="12" t="str">
        <f aca="false">IF(COUNTIF(npass_erc,$E100),"NP", IF(COUNTIF(nap_erc,$E100),"NA", IF(COUNTIF(var_erc,$E100),"V","")))</f>
        <v/>
      </c>
      <c r="AL100" s="14"/>
      <c r="AM100" s="14" t="str">
        <f aca="false">IF(COUNTIF(nap_rel_erc,$E100),"NA", IF(COUNTIF(var_rel_erc,$E100),"V",""))</f>
        <v/>
      </c>
      <c r="AN100" s="13" t="str">
        <f aca="false">IF(AND(AK100&lt;&gt;"",AL100="x"),"lit-kegg", IF(AND(AM100&lt;&gt;"",AL100="x"),"rel-kegg", IF(AK100&lt;&gt;"","lit", IF(AM100&lt;&gt;"","rel", IF(AL100="x","kegg","--")))))</f>
        <v>--</v>
      </c>
      <c r="AO100" s="15"/>
      <c r="AP100" s="12" t="str">
        <f aca="false">IF(COUNTIF(npass_erd,$E100),"NP", IF(COUNTIF(nap_erd,$E100),"NA", IF(COUNTIF(var_erd,$E100),"V","")))</f>
        <v>V</v>
      </c>
      <c r="AQ100" s="14" t="str">
        <f aca="false">IF(COUNTIF(out_erd,E100),"X","")</f>
        <v>X</v>
      </c>
      <c r="AR100" s="14" t="str">
        <f aca="false">IF(COUNTIF(map_rel_erd,$E100),"M", IF(COUNTIF(nap_rel_erd,$E100),"NA", IF(COUNTIF(var_rel_erd,$E100),"V","")))</f>
        <v/>
      </c>
      <c r="AS100" s="13" t="str">
        <f aca="false">IF(AND(AP100&lt;&gt;"",AQ100="x"),"lit-kegg", IF(AND(AR100&lt;&gt;"",AQ100="x"),"rel-kegg", IF(AP100&lt;&gt;"","lit", IF(AR100&lt;&gt;"","rel", IF(AQ100="x","kegg","--")))))</f>
        <v>lit-kegg</v>
      </c>
      <c r="AT100" s="15"/>
      <c r="AU100" s="12" t="str">
        <f aca="false">IF(COUNTIF(knap_gc,$E100),"K", IF(COUNTIF(npass_gc,$E100),"NP", IF(COUNTIF(imppat_gc,$E100),"I", IF(COUNTIF(duke_gc,$E100),"D", IF(COUNTIF(nap_gc,$E100),"NA", IF(COUNTIF(var_gc,$E100),"V",""))))) )</f>
        <v>NA</v>
      </c>
      <c r="AV100" s="14" t="str">
        <f aca="false">IF(COUNTIF(out_gc,E100),"X","")</f>
        <v>X</v>
      </c>
      <c r="AW100" s="14" t="str">
        <f aca="false">IF(COUNTIF(knap_rel_gc,$E100),"K", IF(COUNTIF(nap_rel_gc,$E100),"NA", IF(COUNTIF(var_rel_gc,$E100),"V","")))</f>
        <v>NA</v>
      </c>
      <c r="AX100" s="13" t="str">
        <f aca="false">IF(AND(AU100&lt;&gt;"",AV100="x"),"lit-kegg", IF(AND(AW100&lt;&gt;"",AV100="x"),"rel-kegg", IF(AU100&lt;&gt;"","lit", IF(AW100&lt;&gt;"","rel", IF(AV100="x","kegg","--")))))</f>
        <v>lit-kegg</v>
      </c>
      <c r="AY100" s="15"/>
      <c r="AZ100" s="12" t="str">
        <f aca="false">IF(COUNTIF(knap_gen,$E100),"K", IF(COUNTIF(npass_gen,$E100),"NP", IF(COUNTIF(imppat_gen,$E100),"I", IF(COUNTIF(duke_gen,$E100),"D", IF(COUNTIF(nap_gen,$E100),"NA", IF(COUNTIF(var_gen,$E100),"V",""))))))</f>
        <v/>
      </c>
      <c r="BA100" s="14" t="str">
        <f aca="false">IF(COUNTIF(out_gen,E100),"X","")</f>
        <v/>
      </c>
      <c r="BB100" s="14" t="str">
        <f aca="false">IF(COUNTIF(knap_rel_gen,$E100),"K", IF(COUNTIF(imppat_rel_gen,$E100),"I", IF(COUNTIF(duke_rel_gen,$E100),"D", IF(COUNTIF(nap_rel_gen,$E100),"NA", IF(COUNTIF(var_rel_gen,$E100),"V","")))))</f>
        <v/>
      </c>
      <c r="BC100" s="13" t="str">
        <f aca="false">IF(AND(AZ100&lt;&gt;"",BA100="x"),"lit-kegg", IF(AND(BB100&lt;&gt;"",BA100="x"),"rel-kegg", IF(AZ100&lt;&gt;"","lit", IF(BB100&lt;&gt;"","rel", IF(BA100="x","kegg","--")))))</f>
        <v>--</v>
      </c>
      <c r="BD100" s="15"/>
      <c r="BE100" s="12" t="str">
        <f aca="false">IF(COUNTIF(knap_hcc,$E100),"K", IF(COUNTIF(npass_hcc,$E100),"NP", IF(COUNTIF(duke_hcc,$E100),"D", IF(COUNTIF(var_hcc,$E100),"V", ""))))</f>
        <v/>
      </c>
      <c r="BF100" s="14" t="str">
        <f aca="false">IF(COUNTIF(hcc_out,E100),"X","")</f>
        <v>X</v>
      </c>
      <c r="BG100" s="14" t="str">
        <f aca="false">IF(COUNTIF(var_rel_hcc,$E100),"V","")</f>
        <v/>
      </c>
      <c r="BH100" s="13" t="str">
        <f aca="false">IF(AND(BE100&lt;&gt;"",BF100="x"),"lit-kegg", IF(AND(BG100&lt;&gt;"",BF100="x"),"rel-kegg", IF(BE100&lt;&gt;"","lit", IF(BG100&lt;&gt;"","rel", IF(BF100="x","kegg","--")))))</f>
        <v>kegg</v>
      </c>
      <c r="BI100" s="15"/>
      <c r="BJ100" s="12" t="str">
        <f aca="false">IF(COUNTIF(usda_kmp,$E100),"U", IF(COUNTIF(knap_kmp,$E100),"K", IF(COUNTIF(npass_kmp,$E100),"NP", IF(COUNTIF(map_kmp,$E100),"M", IF(COUNTIF(imppat_kmp,$E100),"I", IF(COUNTIF(duke_kmp,$E100),"D", IF(COUNTIF(nap_kmp,$E100),"NA", IF(COUNTIF(var_kmp,$E100),"V",""))))))))</f>
        <v>D</v>
      </c>
      <c r="BK100" s="14" t="str">
        <f aca="false">IF(COUNTIF(out_kmp,E100),"X","")</f>
        <v>X</v>
      </c>
      <c r="BL100" s="12" t="str">
        <f aca="false">IF(COUNTIF(knap_rel_kmp,$E100),"K", IF(COUNTIF(npass_rel_kmp,$E100),"NP", IF(COUNTIF(imppat_rel_kmp,$E100),"I", IF(COUNTIF(duke_kmp,$E100),"D", IF(COUNTIF(nap_rel_kmp,$E100),"NA", IF(COUNTIF(var_rel_kmp,$E100),"V",""))))))</f>
        <v>D</v>
      </c>
      <c r="BM100" s="13" t="str">
        <f aca="false">IF(AND(BJ100&lt;&gt;"",BK100="x"),"lit-kegg", IF(AND(BL100&lt;&gt;"",BK100="x"),"rel-kegg", IF(BJ100&lt;&gt;"","lit", IF(BL100&lt;&gt;"","rel", IF(BK100="x","kegg","--")))))</f>
        <v>lit-kegg</v>
      </c>
      <c r="BN100" s="15"/>
      <c r="BO100" s="12" t="str">
        <f aca="false">IF(COUNTIF(usda_lu2,$E100),"U", IF(COUNTIF(knap_lu2,$E100),"K", IF(COUNTIF(npass_lu2,$E100),"NP", IF(COUNTIF(map_lu2,$E100),"M", IF(COUNTIF(imppat_lu2,$E100),"I", IF(COUNTIF(duke_lu2,$E100),"D", IF(COUNTIF(nap_lu2,$E100),"NA", IF(COUNTIF(var_lu2,$E100),"V",""))))))))</f>
        <v>K</v>
      </c>
      <c r="BP100" s="14" t="str">
        <f aca="false">IF(COUNTIF(out_lu2,E100),"X","")</f>
        <v>X</v>
      </c>
      <c r="BQ100" s="12" t="str">
        <f aca="false">IF(COUNTIF(knap_rel_lu2,$E100),"K", IF(COUNTIF(npass_rel_lu2,$E100),"NP", IF(COUNTIF(imppat_lu2,$E100),"I", IF(COUNTIF(impaat_rel_lu2,$E100),"I", IF(COUNTIF(duke_rel_lu2,$E100),"D", IF(COUNTIF(nap_rel_lu2,$E100),"NA", IF(COUNTIF(var_rel_lu2,$E100),"V",""))))) ))</f>
        <v>D</v>
      </c>
      <c r="BR100" s="13" t="str">
        <f aca="false">IF(AND(BO100&lt;&gt;"",BP100="x"),"lit-kegg", IF(AND(BQ100&lt;&gt;"",BP100="x"),"rel-kegg", IF(BO100&lt;&gt;"","lit", IF(BQ100&lt;&gt;"","rel", IF(BP100="x","kegg","--")))))</f>
        <v>lit-kegg</v>
      </c>
      <c r="BS100" s="15"/>
      <c r="BT100" s="12" t="str">
        <f aca="false">IF(COUNTIF(usda_myc,$E100),"U", IF(COUNTIF(knap_myc,$E100),"K", IF(COUNTIF(npass_myc,$E100),"NP", IF(COUNTIF(map_myc,$E100),"M", IF(COUNTIF(imppat_myc,$E100),"I", IF(COUNTIF(nap_myc,$E100),"NA", IF(COUNTIF(duke_myc,$E100),"D", IF(COUNTIF(var_myc,$E100),"V",""))))))))</f>
        <v/>
      </c>
      <c r="BU100" s="14" t="str">
        <f aca="false">IF(COUNTIF(out_myc,E100),"X","")</f>
        <v>X</v>
      </c>
      <c r="BV100" s="12" t="str">
        <f aca="false">IF(COUNTIF(npass_rel_myc,$E100),"NP", IF(COUNTIF(imppat_rel_myc,$E100),"I", IF(COUNTIF(nap_rel_myc,$E100),"NA", IF(COUNTIF(var_rel_myc,$E100),"V",""))))</f>
        <v/>
      </c>
      <c r="BW100" s="13" t="str">
        <f aca="false">IF(AND(BT100&lt;&gt;"",BU100="x"),"lit-kegg", IF(AND(BV100&lt;&gt;"",BU100="x"),"rel-kegg", IF(BT100&lt;&gt;"","lit", IF(BV100&lt;&gt;"","rel", IF(BU100="x","kegg","--")))))</f>
        <v>kegg</v>
      </c>
      <c r="BX100" s="15"/>
      <c r="BY100" s="12" t="str">
        <f aca="false">IF(COUNTIF(usda_nar,$E100),"U", IF(COUNTIF(knap_nar,$E100),"K", IF(COUNTIF(npass_nar,$E100),"NP", IF(COUNTIF(imppat_nar,$E100),"I", IF(COUNTIF(duke_nar,$E100),"D", IF(COUNTIF(nap_nar,$E100),"NA", IF(COUNTIF(var_nar,$E100),"V", "")))))))</f>
        <v>K</v>
      </c>
      <c r="BZ100" s="14" t="str">
        <f aca="false">IF(COUNTIF(out_nar,E100),"X","")</f>
        <v>X</v>
      </c>
      <c r="CA100" s="16" t="str">
        <f aca="false">IF(COUNTIF(knap_rel_nar,$E100),"K", IF(COUNTIF(npass_rel_nar,$E100),"NP", IF(COUNTIF(imppat_rel_nar,$E100),"I", IF(COUNTIF(duke_rel_nar,$E100),"D", IF(COUNTIF(nap_rel_nar,$E100),"NA", IF(COUNTIF(var_rel_nar,$E100),"V",""))))))</f>
        <v>K</v>
      </c>
      <c r="CB100" s="13" t="str">
        <f aca="false">IF(AND(BY100&lt;&gt;"",BZ100="x"),"lit-kegg", IF(AND(CA100&lt;&gt;"",BZ100="x"),"rel-kegg", IF(BY100&lt;&gt;"","lit", IF(CA100&lt;&gt;"","rel", IF(BZ100="x","kegg","--")))))</f>
        <v>lit-kegg</v>
      </c>
      <c r="CC100" s="15"/>
      <c r="CD100" s="17" t="str">
        <f aca="false">IF(COUNTIF(usda_que,$E100),"U", IF(COUNTIF(knap_que,$E100),"K", IF(COUNTIF(npass_que,$E100),"NP", IF(COUNTIF(map_que,$E100),"M", IF(COUNTIF(imppat_que,$E100),"I", IF(COUNTIF(duke_que,$E100),"D", IF(COUNTIF(nap_que,$E100),"NA", IF(COUNTIF(var_que,$E100),"V",""))))) )))</f>
        <v>D</v>
      </c>
      <c r="CE100" s="14" t="str">
        <f aca="false">IF(COUNTIF(out_que,E100),"X","")</f>
        <v>X</v>
      </c>
      <c r="CF100" s="12" t="str">
        <f aca="false">IF(COUNTIF(knap_rel_que,$E100),"K", IF(COUNTIF(npass_rel_que,$E100),"NP", IF(COUNTIF(imppat_rel_que,$E100),"I", IF(COUNTIF(duke_rel_que,$E100),"D", IF(COUNTIF(nap_rel_que,$E100),"NP", IF(COUNTIF(var_rel_que,$E100),"V",""))))) )</f>
        <v>K</v>
      </c>
      <c r="CG100" s="13" t="str">
        <f aca="false">IF(AND(CD100&lt;&gt;"",CE100="x"),"lit-kegg", IF(AND(CF100&lt;&gt;"",CE100="x"),"rel-kegg", IF(CD100&lt;&gt;"","lit", IF(CF100&lt;&gt;"","rel", IF(CE100="x","kegg","--")))))</f>
        <v>lit-kegg</v>
      </c>
      <c r="CH100" s="15"/>
      <c r="CI100" s="18"/>
      <c r="CJ100" s="10"/>
      <c r="CK100" s="10"/>
      <c r="CL100" s="10"/>
      <c r="CM100" s="10"/>
      <c r="CN100" s="10"/>
      <c r="CO100" s="10"/>
    </row>
    <row r="101" customFormat="false" ht="15.75" hidden="false" customHeight="true" outlineLevel="0" collapsed="false">
      <c r="A101" s="9" t="n">
        <v>36</v>
      </c>
      <c r="B101" s="10" t="s">
        <v>83</v>
      </c>
      <c r="C101" s="10" t="s">
        <v>89</v>
      </c>
      <c r="D101" s="10" t="s">
        <v>322</v>
      </c>
      <c r="E101" s="11" t="s">
        <v>323</v>
      </c>
      <c r="F101" s="12" t="str">
        <f aca="false">IF(COUNTIF(usda_agi,$E101),"U", IF(COUNTIF(knap_agi,$E101),"K", IF(COUNTIF(npass_agi,$E101),"NP", IF(COUNTIF(map_agi,$E101),"M", IF(COUNTIF(imppat_agi,$E101),"I", IF(COUNTIF(duke_agi,$E101),"D", IF(COUNTIF(nap_agi,$E101),"NA", IF(COUNTIF(var_agi,$E101),"V", ""))))))) )</f>
        <v/>
      </c>
      <c r="G101" s="12" t="str">
        <f aca="false">IF(COUNTIF(out_agi,E101),"X","")</f>
        <v>X</v>
      </c>
      <c r="H101" s="12" t="str">
        <f aca="false">IF(COUNTIF(knap_rel_agi,$E101),"K", IF(COUNTIF(duke_rel_agi,$E101),"D", IF(COUNTIF(nap_rel_agi,$E101),"NA", IF(COUNTIF(var_rel_agi,$E101),"V",""))))</f>
        <v/>
      </c>
      <c r="I101" s="13" t="str">
        <f aca="false">IF(AND(F101&lt;&gt;"",G101="x"),"lit-kegg", IF(AND(H101&lt;&gt;"",G101="x"),"rel-kegg", IF(F101&lt;&gt;"","lit", IF(H101&lt;&gt;"","rel", IF(G101="x","kegg","--")))))</f>
        <v>kegg</v>
      </c>
      <c r="J101" s="12" t="str">
        <f aca="false">IF(COUNTIF(npass_bun,$E101),"NP", IF(COUNTIF(nap_bun,$E101),"NA", IF(COUNTIF(var_bun,$E101),"V","")))</f>
        <v/>
      </c>
      <c r="K101" s="14" t="str">
        <f aca="false">IF(COUNTIF(out_bun,E101),"X","")</f>
        <v>X</v>
      </c>
      <c r="L101" s="12" t="str">
        <f aca="false">IF(COUNTIF(nap_rel_bun,$E101),"NA", IF(COUNTIF(var_rel_bun,$E101),"V",""))</f>
        <v/>
      </c>
      <c r="M101" s="13" t="str">
        <f aca="false">IF(AND(J101&lt;&gt;"",K101="x"),"lit-kegg", IF(AND(L101&lt;&gt;"",K101="x"),"rel-kegg", IF(J101&lt;&gt;"","lit", IF(L101&lt;&gt;"","rel", IF(K101="x","kegg","--")))))</f>
        <v>kegg</v>
      </c>
      <c r="N101" s="12" t="str">
        <f aca="false">IF(COUNTIF(usda_kxn,$E101),"U", IF(COUNTIF(knap_kxn,$E101),"K", IF(COUNTIF(npass_kxn,$E101),"NP", IF(COUNTIF(map_kxn,$E101),"M", IF(COUNTIF(duke_kxn,$E101),"D", IF(COUNTIF(nap_kxn,$E101),"NA", IF(COUNTIF(var_kxn,$E101),"V","")))))))</f>
        <v>K</v>
      </c>
      <c r="O101" s="14" t="str">
        <f aca="false">IF(COUNTIF(out_kxn,E101),"X","")</f>
        <v>X</v>
      </c>
      <c r="P101" s="12" t="str">
        <f aca="false">IF(COUNTIF(knap_rel_kxn,$E101),"K", IF(COUNTIF(npass_rel_kxn,$E101),"NP", IF(COUNTIF(duke_rel_kxn,$E101),"D", IF(COUNTIF(nap_rel_kxn,$E101),"NA", IF(COUNTIF(var_rel_kxn,$E101),"V","")))))</f>
        <v>K</v>
      </c>
      <c r="Q101" s="13" t="str">
        <f aca="false">IF(AND(N101&lt;&gt;"",O101="x"),"lit-kegg", IF(AND(P101&lt;&gt;"",O101="x"),"rel-kegg", IF(N101&lt;&gt;"","lit", IF(P101&lt;&gt;"","rel", IF(O101="x","kegg","--")))))</f>
        <v>lit-kegg</v>
      </c>
      <c r="R101" s="12" t="str">
        <f aca="false">IF(COUNTIF(usda_hwb,$E101),"U", IF(COUNTIF(knap_hwb,$E101),"K", IF(COUNTIF(npass_hwb,$E101),"NP", IF(COUNTIF(map_hwb,$E101),"M", IF(COUNTIF(imppat_hwb,$E101),"I", IF(COUNTIF(duke_hwb,$E101),"D", IF(COUNTIF(nap_hwb,$E101),"NA", IF(COUNTIF(var_hwb,$E101),"V",""))))) )))</f>
        <v>K</v>
      </c>
      <c r="S101" s="14" t="str">
        <f aca="false">IF(COUNTIF(out_hwb,E101),"X","")</f>
        <v>X</v>
      </c>
      <c r="T101" s="14" t="str">
        <f aca="false">IF(COUNTIF(knap_rel_hwb,$E101),"K", IF(COUNTIF(npass_rel_hwb,$E101),"NP", IF(COUNTIF(map_rel_hwb,$E101),"M", IF(COUNTIF(imppat_rel_hwb,$E101),"I", IF(COUNTIF(duke_rel_hwb,$E101),"D", IF(COUNTIF(nap_rel_hwb,$E101),"NA", IF(COUNTIF(var_rel_hwb,$E101),"V",""))))) ))</f>
        <v>K</v>
      </c>
      <c r="U101" s="13" t="str">
        <f aca="false">IF(AND(R101&lt;&gt;"",S101="x"),"lit-kegg", IF(AND(T101&lt;&gt;"",S101="x"),"rel-kegg", IF(R101&lt;&gt;"","lit", IF(T101&lt;&gt;"","rel", IF(S101="x","kegg","--")))))</f>
        <v>lit-kegg</v>
      </c>
      <c r="V101" s="12" t="str">
        <f aca="false">IF(COUNTIF(usda_ec,$E101),"U", IF(COUNTIF(knap_ec,$E101),"K", IF(COUNTIF(npass_ec,$E101),"NP", IF(COUNTIF(map_ec,$E101),"M", IF(COUNTIF(imppat_ec,$E101),"I", IF(COUNTIF(duke_ec,$E101),"D", IF(COUNTIF(nap_ec,$E101),"NA", IF(COUNTIF(var_ec,$E101),"V",""))))))))</f>
        <v>NP</v>
      </c>
      <c r="W101" s="14" t="str">
        <f aca="false">IF(COUNTIF(out_ec,E101),"X","")</f>
        <v>X</v>
      </c>
      <c r="X101" s="14" t="str">
        <f aca="false">IF(COUNTIF(usda_rel_ec,$E101),"U", IF(COUNTIF(knap_rel_ec,$E101),"K", IF(COUNTIF(npass_rel_ec,$E101),"NP", IF(COUNTIF(map_rel_ec,$E101),"M", IF(COUNTIF(imppat_rel_ec,$E101),"I", IF(COUNTIF(nap_rel_ec,$E101),"NA", IF(COUNTIF(var_rel_ec,$E101),"V","")))))))</f>
        <v>NP</v>
      </c>
      <c r="Y101" s="13" t="str">
        <f aca="false">IF(AND(V101&lt;&gt;"",W101="x"),"lit-kegg", IF(AND(X101&lt;&gt;"",W101="x"),"rel-kegg", IF(V101&lt;&gt;"","lit", IF(X101&lt;&gt;"","rel", IF(W101="x","kegg","--")))))</f>
        <v>lit-kegg</v>
      </c>
      <c r="Z101" s="12" t="str">
        <f aca="false">IF(COUNTIF(usda_ecg,$E101),"U", IF(COUNTIF(npass_ecg,$E101),"NP", IF(COUNTIF(map_ecg,$E101),"M", IF(COUNTIF(imppat_ecg,$E101),"I", IF(COUNTIF(duke_ecg,$E101),"D", IF(COUNTIF(var_ecg,$E101),"V",""))))))</f>
        <v/>
      </c>
      <c r="AA101" s="12"/>
      <c r="AB101" s="15"/>
      <c r="AC101" s="12" t="str">
        <f aca="false">IF(COUNTIF(usda_egt,$E101),"U", IF(COUNTIF(map_egt,$E101),"M", IF(COUNTIF(duke_egt,$E101),"D", IF(COUNTIF(nap_egt,$E101),"NA", IF(COUNTIF(var_egt,$E101),"V","")))))</f>
        <v/>
      </c>
      <c r="AD101" s="14" t="str">
        <f aca="false">IF(COUNTIF(out_egt,E101),"X","")</f>
        <v>X</v>
      </c>
      <c r="AE101" s="14" t="str">
        <f aca="false">IF(COUNTIF(usda_rel_egt,$E101),"U", IF(COUNTIF(knap_rel_egt,$E101),"K", IF(COUNTIF(npass_rel_egt,$E101),"NP", IF(COUNTIF(map_rel_egt,$E101),"M", IF(COUNTIF(var_rel_egt,$E101),"V","")))) )</f>
        <v/>
      </c>
      <c r="AF101" s="13" t="str">
        <f aca="false">IF(AND(AC101&lt;&gt;"",AD101="x"),"lit-kegg", IF(AND(AE101&lt;&gt;"",AD101="x"),"rel-kegg", IF(AC101&lt;&gt;"","lit", IF(AE101&lt;&gt;"","rel", IF(AD101="x","kegg","--")))))</f>
        <v>kegg</v>
      </c>
      <c r="AG101" s="15"/>
      <c r="AH101" s="12" t="str">
        <f aca="false">IF(COUNTIF(usda_egcg,$E101),"U", IF(COUNTIF(knap_egcg,$E101),"K", IF(COUNTIF(npass_egcg,$E101),"NP", IF(COUNTIF(map_egcg,$E101),"M", IF(COUNTIF(var_ecg,$E101),"V","")))))</f>
        <v/>
      </c>
      <c r="AI101" s="12"/>
      <c r="AJ101" s="15"/>
      <c r="AK101" s="12" t="str">
        <f aca="false">IF(COUNTIF(npass_erc,$E101),"NP", IF(COUNTIF(nap_erc,$E101),"NA", IF(COUNTIF(var_erc,$E101),"V","")))</f>
        <v/>
      </c>
      <c r="AL101" s="14"/>
      <c r="AM101" s="14" t="str">
        <f aca="false">IF(COUNTIF(nap_rel_erc,$E101),"NA", IF(COUNTIF(var_rel_erc,$E101),"V",""))</f>
        <v/>
      </c>
      <c r="AN101" s="13" t="str">
        <f aca="false">IF(AND(AK101&lt;&gt;"",AL101="x"),"lit-kegg", IF(AND(AM101&lt;&gt;"",AL101="x"),"rel-kegg", IF(AK101&lt;&gt;"","lit", IF(AM101&lt;&gt;"","rel", IF(AL101="x","kegg","--")))))</f>
        <v>--</v>
      </c>
      <c r="AO101" s="15"/>
      <c r="AP101" s="12" t="str">
        <f aca="false">IF(COUNTIF(npass_erd,$E101),"NP", IF(COUNTIF(nap_erd,$E101),"NA", IF(COUNTIF(var_erd,$E101),"V","")))</f>
        <v/>
      </c>
      <c r="AQ101" s="14" t="str">
        <f aca="false">IF(COUNTIF(out_erd,E101),"X","")</f>
        <v>X</v>
      </c>
      <c r="AR101" s="14" t="str">
        <f aca="false">IF(COUNTIF(map_rel_erd,$E101),"M", IF(COUNTIF(nap_rel_erd,$E101),"NA", IF(COUNTIF(var_rel_erd,$E101),"V","")))</f>
        <v/>
      </c>
      <c r="AS101" s="13" t="str">
        <f aca="false">IF(AND(AP101&lt;&gt;"",AQ101="x"),"lit-kegg", IF(AND(AR101&lt;&gt;"",AQ101="x"),"rel-kegg", IF(AP101&lt;&gt;"","lit", IF(AR101&lt;&gt;"","rel", IF(AQ101="x","kegg","--")))))</f>
        <v>kegg</v>
      </c>
      <c r="AT101" s="15"/>
      <c r="AU101" s="12" t="str">
        <f aca="false">IF(COUNTIF(knap_gc,$E101),"K", IF(COUNTIF(npass_gc,$E101),"NP", IF(COUNTIF(imppat_gc,$E101),"I", IF(COUNTIF(duke_gc,$E101),"D", IF(COUNTIF(nap_gc,$E101),"NA", IF(COUNTIF(var_gc,$E101),"V",""))))) )</f>
        <v>K</v>
      </c>
      <c r="AV101" s="14" t="str">
        <f aca="false">IF(COUNTIF(out_gc,E101),"X","")</f>
        <v>X</v>
      </c>
      <c r="AW101" s="14" t="str">
        <f aca="false">IF(COUNTIF(knap_rel_gc,$E101),"K", IF(COUNTIF(nap_rel_gc,$E101),"NA", IF(COUNTIF(var_rel_gc,$E101),"V","")))</f>
        <v/>
      </c>
      <c r="AX101" s="13" t="str">
        <f aca="false">IF(AND(AU101&lt;&gt;"",AV101="x"),"lit-kegg", IF(AND(AW101&lt;&gt;"",AV101="x"),"rel-kegg", IF(AU101&lt;&gt;"","lit", IF(AW101&lt;&gt;"","rel", IF(AV101="x","kegg","--")))))</f>
        <v>lit-kegg</v>
      </c>
      <c r="AY101" s="15"/>
      <c r="AZ101" s="12" t="str">
        <f aca="false">IF(COUNTIF(knap_gen,$E101),"K", IF(COUNTIF(npass_gen,$E101),"NP", IF(COUNTIF(imppat_gen,$E101),"I", IF(COUNTIF(duke_gen,$E101),"D", IF(COUNTIF(nap_gen,$E101),"NA", IF(COUNTIF(var_gen,$E101),"V",""))))))</f>
        <v>K</v>
      </c>
      <c r="BA101" s="14" t="str">
        <f aca="false">IF(COUNTIF(out_gen,E101),"X","")</f>
        <v>X</v>
      </c>
      <c r="BB101" s="14" t="str">
        <f aca="false">IF(COUNTIF(knap_rel_gen,$E101),"K", IF(COUNTIF(imppat_rel_gen,$E101),"I", IF(COUNTIF(duke_rel_gen,$E101),"D", IF(COUNTIF(nap_rel_gen,$E101),"NA", IF(COUNTIF(var_rel_gen,$E101),"V","")))))</f>
        <v/>
      </c>
      <c r="BC101" s="13" t="str">
        <f aca="false">IF(AND(AZ101&lt;&gt;"",BA101="x"),"lit-kegg", IF(AND(BB101&lt;&gt;"",BA101="x"),"rel-kegg", IF(AZ101&lt;&gt;"","lit", IF(BB101&lt;&gt;"","rel", IF(BA101="x","kegg","--")))))</f>
        <v>lit-kegg</v>
      </c>
      <c r="BD101" s="15"/>
      <c r="BE101" s="12" t="str">
        <f aca="false">IF(COUNTIF(knap_hcc,$E101),"K", IF(COUNTIF(npass_hcc,$E101),"NP", IF(COUNTIF(duke_hcc,$E101),"D", IF(COUNTIF(var_hcc,$E101),"V", ""))))</f>
        <v/>
      </c>
      <c r="BF101" s="14" t="str">
        <f aca="false">IF(COUNTIF(hcc_out,E101),"X","")</f>
        <v>X</v>
      </c>
      <c r="BG101" s="14" t="str">
        <f aca="false">IF(COUNTIF(var_rel_hcc,$E101),"V","")</f>
        <v/>
      </c>
      <c r="BH101" s="13" t="str">
        <f aca="false">IF(AND(BE101&lt;&gt;"",BF101="x"),"lit-kegg", IF(AND(BG101&lt;&gt;"",BF101="x"),"rel-kegg", IF(BE101&lt;&gt;"","lit", IF(BG101&lt;&gt;"","rel", IF(BF101="x","kegg","--")))))</f>
        <v>kegg</v>
      </c>
      <c r="BI101" s="15"/>
      <c r="BJ101" s="12" t="str">
        <f aca="false">IF(COUNTIF(usda_kmp,$E101),"U", IF(COUNTIF(knap_kmp,$E101),"K", IF(COUNTIF(npass_kmp,$E101),"NP", IF(COUNTIF(map_kmp,$E101),"M", IF(COUNTIF(imppat_kmp,$E101),"I", IF(COUNTIF(duke_kmp,$E101),"D", IF(COUNTIF(nap_kmp,$E101),"NA", IF(COUNTIF(var_kmp,$E101),"V",""))))))))</f>
        <v/>
      </c>
      <c r="BK101" s="14" t="str">
        <f aca="false">IF(COUNTIF(out_kmp,E101),"X","")</f>
        <v>X</v>
      </c>
      <c r="BL101" s="12" t="str">
        <f aca="false">IF(COUNTIF(knap_rel_kmp,$E101),"K", IF(COUNTIF(npass_rel_kmp,$E101),"NP", IF(COUNTIF(imppat_rel_kmp,$E101),"I", IF(COUNTIF(duke_kmp,$E101),"D", IF(COUNTIF(nap_rel_kmp,$E101),"NA", IF(COUNTIF(var_rel_kmp,$E101),"V",""))))))</f>
        <v>NA</v>
      </c>
      <c r="BM101" s="13" t="str">
        <f aca="false">IF(AND(BJ101&lt;&gt;"",BK101="x"),"lit-kegg", IF(AND(BL101&lt;&gt;"",BK101="x"),"rel-kegg", IF(BJ101&lt;&gt;"","lit", IF(BL101&lt;&gt;"","rel", IF(BK101="x","kegg","--")))))</f>
        <v>rel-kegg</v>
      </c>
      <c r="BN101" s="15"/>
      <c r="BO101" s="12" t="str">
        <f aca="false">IF(COUNTIF(usda_lu2,$E101),"U", IF(COUNTIF(knap_lu2,$E101),"K", IF(COUNTIF(npass_lu2,$E101),"NP", IF(COUNTIF(map_lu2,$E101),"M", IF(COUNTIF(imppat_lu2,$E101),"I", IF(COUNTIF(duke_lu2,$E101),"D", IF(COUNTIF(nap_lu2,$E101),"NA", IF(COUNTIF(var_lu2,$E101),"V",""))))))))</f>
        <v/>
      </c>
      <c r="BP101" s="14" t="str">
        <f aca="false">IF(COUNTIF(out_lu2,E101),"X","")</f>
        <v>X</v>
      </c>
      <c r="BQ101" s="12" t="str">
        <f aca="false">IF(COUNTIF(knap_rel_lu2,$E101),"K", IF(COUNTIF(npass_rel_lu2,$E101),"NP", IF(COUNTIF(imppat_lu2,$E101),"I", IF(COUNTIF(impaat_rel_lu2,$E101),"I", IF(COUNTIF(duke_rel_lu2,$E101),"D", IF(COUNTIF(nap_rel_lu2,$E101),"NA", IF(COUNTIF(var_rel_lu2,$E101),"V",""))))) ))</f>
        <v/>
      </c>
      <c r="BR101" s="13" t="str">
        <f aca="false">IF(AND(BO101&lt;&gt;"",BP101="x"),"lit-kegg", IF(AND(BQ101&lt;&gt;"",BP101="x"),"rel-kegg", IF(BO101&lt;&gt;"","lit", IF(BQ101&lt;&gt;"","rel", IF(BP101="x","kegg","--")))))</f>
        <v>kegg</v>
      </c>
      <c r="BS101" s="15"/>
      <c r="BT101" s="12" t="str">
        <f aca="false">IF(COUNTIF(usda_myc,$E101),"U", IF(COUNTIF(knap_myc,$E101),"K", IF(COUNTIF(npass_myc,$E101),"NP", IF(COUNTIF(map_myc,$E101),"M", IF(COUNTIF(imppat_myc,$E101),"I", IF(COUNTIF(nap_myc,$E101),"NA", IF(COUNTIF(duke_myc,$E101),"D", IF(COUNTIF(var_myc,$E101),"V",""))))))))</f>
        <v/>
      </c>
      <c r="BU101" s="14" t="str">
        <f aca="false">IF(COUNTIF(out_myc,E101),"X","")</f>
        <v>X</v>
      </c>
      <c r="BV101" s="12" t="str">
        <f aca="false">IF(COUNTIF(npass_rel_myc,$E101),"NP", IF(COUNTIF(imppat_rel_myc,$E101),"I", IF(COUNTIF(nap_rel_myc,$E101),"NA", IF(COUNTIF(var_rel_myc,$E101),"V",""))))</f>
        <v/>
      </c>
      <c r="BW101" s="13" t="str">
        <f aca="false">IF(AND(BT101&lt;&gt;"",BU101="x"),"lit-kegg", IF(AND(BV101&lt;&gt;"",BU101="x"),"rel-kegg", IF(BT101&lt;&gt;"","lit", IF(BV101&lt;&gt;"","rel", IF(BU101="x","kegg","--")))))</f>
        <v>kegg</v>
      </c>
      <c r="BX101" s="15"/>
      <c r="BY101" s="12" t="str">
        <f aca="false">IF(COUNTIF(usda_nar,$E101),"U", IF(COUNTIF(knap_nar,$E101),"K", IF(COUNTIF(npass_nar,$E101),"NP", IF(COUNTIF(imppat_nar,$E101),"I", IF(COUNTIF(duke_nar,$E101),"D", IF(COUNTIF(nap_nar,$E101),"NA", IF(COUNTIF(var_nar,$E101),"V", "")))))))</f>
        <v>V</v>
      </c>
      <c r="BZ101" s="14" t="str">
        <f aca="false">IF(COUNTIF(out_nar,E101),"X","")</f>
        <v>X</v>
      </c>
      <c r="CA101" s="16" t="str">
        <f aca="false">IF(COUNTIF(knap_rel_nar,$E101),"K", IF(COUNTIF(npass_rel_nar,$E101),"NP", IF(COUNTIF(imppat_rel_nar,$E101),"I", IF(COUNTIF(duke_rel_nar,$E101),"D", IF(COUNTIF(nap_rel_nar,$E101),"NA", IF(COUNTIF(var_rel_nar,$E101),"V",""))))))</f>
        <v/>
      </c>
      <c r="CB101" s="13" t="str">
        <f aca="false">IF(AND(BY101&lt;&gt;"",BZ101="x"),"lit-kegg", IF(AND(CA101&lt;&gt;"",BZ101="x"),"rel-kegg", IF(BY101&lt;&gt;"","lit", IF(CA101&lt;&gt;"","rel", IF(BZ101="x","kegg","--")))))</f>
        <v>lit-kegg</v>
      </c>
      <c r="CC101" s="15"/>
      <c r="CD101" s="17" t="str">
        <f aca="false">IF(COUNTIF(usda_que,$E101),"U", IF(COUNTIF(knap_que,$E101),"K", IF(COUNTIF(npass_que,$E101),"NP", IF(COUNTIF(map_que,$E101),"M", IF(COUNTIF(imppat_que,$E101),"I", IF(COUNTIF(duke_que,$E101),"D", IF(COUNTIF(nap_que,$E101),"NA", IF(COUNTIF(var_que,$E101),"V",""))))) )))</f>
        <v>NP</v>
      </c>
      <c r="CE101" s="14" t="str">
        <f aca="false">IF(COUNTIF(out_que,E101),"X","")</f>
        <v>X</v>
      </c>
      <c r="CF101" s="12" t="str">
        <f aca="false">IF(COUNTIF(knap_rel_que,$E101),"K", IF(COUNTIF(npass_rel_que,$E101),"NP", IF(COUNTIF(imppat_rel_que,$E101),"I", IF(COUNTIF(duke_rel_que,$E101),"D", IF(COUNTIF(nap_rel_que,$E101),"NP", IF(COUNTIF(var_rel_que,$E101),"V",""))))) )</f>
        <v/>
      </c>
      <c r="CG101" s="13" t="str">
        <f aca="false">IF(AND(CD101&lt;&gt;"",CE101="x"),"lit-kegg", IF(AND(CF101&lt;&gt;"",CE101="x"),"rel-kegg", IF(CD101&lt;&gt;"","lit", IF(CF101&lt;&gt;"","rel", IF(CE101="x","kegg","--")))))</f>
        <v>lit-kegg</v>
      </c>
      <c r="CH101" s="15"/>
      <c r="CI101" s="18" t="s">
        <v>92</v>
      </c>
      <c r="CJ101" s="10"/>
      <c r="CK101" s="10"/>
      <c r="CL101" s="10"/>
      <c r="CM101" s="10"/>
      <c r="CN101" s="10"/>
      <c r="CO101" s="10"/>
    </row>
    <row r="102" customFormat="false" ht="15.75" hidden="false" customHeight="true" outlineLevel="0" collapsed="false">
      <c r="A102" s="9" t="n">
        <v>37</v>
      </c>
      <c r="B102" s="10" t="s">
        <v>83</v>
      </c>
      <c r="C102" s="10" t="s">
        <v>89</v>
      </c>
      <c r="D102" s="10" t="s">
        <v>324</v>
      </c>
      <c r="E102" s="11" t="s">
        <v>325</v>
      </c>
      <c r="F102" s="12" t="str">
        <f aca="false">IF(COUNTIF(usda_agi,$E102),"U", IF(COUNTIF(knap_agi,$E102),"K", IF(COUNTIF(npass_agi,$E102),"NP", IF(COUNTIF(map_agi,$E102),"M", IF(COUNTIF(imppat_agi,$E102),"I", IF(COUNTIF(duke_agi,$E102),"D", IF(COUNTIF(nap_agi,$E102),"NA", IF(COUNTIF(var_agi,$E102),"V", ""))))))) )</f>
        <v/>
      </c>
      <c r="G102" s="12" t="str">
        <f aca="false">IF(COUNTIF(out_agi,E102),"X","")</f>
        <v/>
      </c>
      <c r="H102" s="12" t="str">
        <f aca="false">IF(COUNTIF(knap_rel_agi,$E102),"K", IF(COUNTIF(duke_rel_agi,$E102),"D", IF(COUNTIF(nap_rel_agi,$E102),"NA", IF(COUNTIF(var_rel_agi,$E102),"V",""))))</f>
        <v>K</v>
      </c>
      <c r="I102" s="13" t="str">
        <f aca="false">IF(AND(F102&lt;&gt;"",G102="x"),"lit-kegg", IF(AND(H102&lt;&gt;"",G102="x"),"rel-kegg", IF(F102&lt;&gt;"","lit", IF(H102&lt;&gt;"","rel", IF(G102="x","kegg","--")))))</f>
        <v>rel</v>
      </c>
      <c r="J102" s="12" t="str">
        <f aca="false">IF(COUNTIF(npass_bun,$E102),"NP", IF(COUNTIF(nap_bun,$E102),"NA", IF(COUNTIF(var_bun,$E102),"V","")))</f>
        <v/>
      </c>
      <c r="K102" s="14" t="str">
        <f aca="false">IF(COUNTIF(out_bun,E102),"X","")</f>
        <v>X</v>
      </c>
      <c r="L102" s="12" t="str">
        <f aca="false">IF(COUNTIF(nap_rel_bun,$E102),"NA", IF(COUNTIF(var_rel_bun,$E102),"V",""))</f>
        <v/>
      </c>
      <c r="M102" s="13" t="str">
        <f aca="false">IF(AND(J102&lt;&gt;"",K102="x"),"lit-kegg", IF(AND(L102&lt;&gt;"",K102="x"),"rel-kegg", IF(J102&lt;&gt;"","lit", IF(L102&lt;&gt;"","rel", IF(K102="x","kegg","--")))))</f>
        <v>kegg</v>
      </c>
      <c r="N102" s="12" t="str">
        <f aca="false">IF(COUNTIF(usda_kxn,$E102),"U", IF(COUNTIF(knap_kxn,$E102),"K", IF(COUNTIF(npass_kxn,$E102),"NP", IF(COUNTIF(map_kxn,$E102),"M", IF(COUNTIF(duke_kxn,$E102),"D", IF(COUNTIF(nap_kxn,$E102),"NA", IF(COUNTIF(var_kxn,$E102),"V","")))))))</f>
        <v>V</v>
      </c>
      <c r="O102" s="14" t="str">
        <f aca="false">IF(COUNTIF(out_kxn,E102),"X","")</f>
        <v>X</v>
      </c>
      <c r="P102" s="12" t="str">
        <f aca="false">IF(COUNTIF(knap_rel_kxn,$E102),"K", IF(COUNTIF(npass_rel_kxn,$E102),"NP", IF(COUNTIF(duke_rel_kxn,$E102),"D", IF(COUNTIF(nap_rel_kxn,$E102),"NA", IF(COUNTIF(var_rel_kxn,$E102),"V","")))))</f>
        <v/>
      </c>
      <c r="Q102" s="13" t="str">
        <f aca="false">IF(AND(N102&lt;&gt;"",O102="x"),"lit-kegg", IF(AND(P102&lt;&gt;"",O102="x"),"rel-kegg", IF(N102&lt;&gt;"","lit", IF(P102&lt;&gt;"","rel", IF(O102="x","kegg","--")))))</f>
        <v>lit-kegg</v>
      </c>
      <c r="R102" s="12" t="str">
        <f aca="false">IF(COUNTIF(usda_hwb,$E102),"U", IF(COUNTIF(knap_hwb,$E102),"K", IF(COUNTIF(npass_hwb,$E102),"NP", IF(COUNTIF(map_hwb,$E102),"M", IF(COUNTIF(imppat_hwb,$E102),"I", IF(COUNTIF(duke_hwb,$E102),"D", IF(COUNTIF(nap_hwb,$E102),"NA", IF(COUNTIF(var_hwb,$E102),"V",""))))) )))</f>
        <v/>
      </c>
      <c r="S102" s="14" t="str">
        <f aca="false">IF(COUNTIF(out_hwb,E102),"X","")</f>
        <v>X</v>
      </c>
      <c r="T102" s="14" t="str">
        <f aca="false">IF(COUNTIF(knap_rel_hwb,$E102),"K", IF(COUNTIF(npass_rel_hwb,$E102),"NP", IF(COUNTIF(map_rel_hwb,$E102),"M", IF(COUNTIF(imppat_rel_hwb,$E102),"I", IF(COUNTIF(duke_rel_hwb,$E102),"D", IF(COUNTIF(nap_rel_hwb,$E102),"NA", IF(COUNTIF(var_rel_hwb,$E102),"V",""))))) ))</f>
        <v/>
      </c>
      <c r="U102" s="13" t="str">
        <f aca="false">IF(AND(R102&lt;&gt;"",S102="x"),"lit-kegg", IF(AND(T102&lt;&gt;"",S102="x"),"rel-kegg", IF(R102&lt;&gt;"","lit", IF(T102&lt;&gt;"","rel", IF(S102="x","kegg","--")))))</f>
        <v>kegg</v>
      </c>
      <c r="V102" s="12" t="str">
        <f aca="false">IF(COUNTIF(usda_ec,$E102),"U", IF(COUNTIF(knap_ec,$E102),"K", IF(COUNTIF(npass_ec,$E102),"NP", IF(COUNTIF(map_ec,$E102),"M", IF(COUNTIF(imppat_ec,$E102),"I", IF(COUNTIF(duke_ec,$E102),"D", IF(COUNTIF(nap_ec,$E102),"NA", IF(COUNTIF(var_ec,$E102),"V",""))))))))</f>
        <v>V</v>
      </c>
      <c r="W102" s="14" t="str">
        <f aca="false">IF(COUNTIF(out_ec,E102),"X","")</f>
        <v>X</v>
      </c>
      <c r="X102" s="14" t="str">
        <f aca="false">IF(COUNTIF(usda_rel_ec,$E102),"U", IF(COUNTIF(knap_rel_ec,$E102),"K", IF(COUNTIF(npass_rel_ec,$E102),"NP", IF(COUNTIF(map_rel_ec,$E102),"M", IF(COUNTIF(imppat_rel_ec,$E102),"I", IF(COUNTIF(nap_rel_ec,$E102),"NA", IF(COUNTIF(var_rel_ec,$E102),"V","")))))))</f>
        <v/>
      </c>
      <c r="Y102" s="13" t="str">
        <f aca="false">IF(AND(V102&lt;&gt;"",W102="x"),"lit-kegg", IF(AND(X102&lt;&gt;"",W102="x"),"rel-kegg", IF(V102&lt;&gt;"","lit", IF(X102&lt;&gt;"","rel", IF(W102="x","kegg","--")))))</f>
        <v>lit-kegg</v>
      </c>
      <c r="Z102" s="12" t="str">
        <f aca="false">IF(COUNTIF(usda_ecg,$E102),"U", IF(COUNTIF(npass_ecg,$E102),"NP", IF(COUNTIF(map_ecg,$E102),"M", IF(COUNTIF(imppat_ecg,$E102),"I", IF(COUNTIF(duke_ecg,$E102),"D", IF(COUNTIF(var_ecg,$E102),"V",""))))))</f>
        <v/>
      </c>
      <c r="AA102" s="12"/>
      <c r="AB102" s="15"/>
      <c r="AC102" s="12" t="str">
        <f aca="false">IF(COUNTIF(usda_egt,$E102),"U", IF(COUNTIF(map_egt,$E102),"M", IF(COUNTIF(duke_egt,$E102),"D", IF(COUNTIF(nap_egt,$E102),"NA", IF(COUNTIF(var_egt,$E102),"V","")))))</f>
        <v/>
      </c>
      <c r="AD102" s="14" t="str">
        <f aca="false">IF(COUNTIF(out_egt,E102),"X","")</f>
        <v>X</v>
      </c>
      <c r="AE102" s="14" t="str">
        <f aca="false">IF(COUNTIF(usda_rel_egt,$E102),"U", IF(COUNTIF(knap_rel_egt,$E102),"K", IF(COUNTIF(npass_rel_egt,$E102),"NP", IF(COUNTIF(map_rel_egt,$E102),"M", IF(COUNTIF(var_rel_egt,$E102),"V","")))) )</f>
        <v/>
      </c>
      <c r="AF102" s="13" t="str">
        <f aca="false">IF(AND(AC102&lt;&gt;"",AD102="x"),"lit-kegg", IF(AND(AE102&lt;&gt;"",AD102="x"),"rel-kegg", IF(AC102&lt;&gt;"","lit", IF(AE102&lt;&gt;"","rel", IF(AD102="x","kegg","--")))))</f>
        <v>kegg</v>
      </c>
      <c r="AG102" s="15"/>
      <c r="AH102" s="12" t="str">
        <f aca="false">IF(COUNTIF(usda_egcg,$E102),"U", IF(COUNTIF(knap_egcg,$E102),"K", IF(COUNTIF(npass_egcg,$E102),"NP", IF(COUNTIF(map_egcg,$E102),"M", IF(COUNTIF(var_ecg,$E102),"V","")))))</f>
        <v/>
      </c>
      <c r="AI102" s="12"/>
      <c r="AJ102" s="15"/>
      <c r="AK102" s="12" t="str">
        <f aca="false">IF(COUNTIF(npass_erc,$E102),"NP", IF(COUNTIF(nap_erc,$E102),"NA", IF(COUNTIF(var_erc,$E102),"V","")))</f>
        <v/>
      </c>
      <c r="AL102" s="14"/>
      <c r="AM102" s="14" t="str">
        <f aca="false">IF(COUNTIF(nap_rel_erc,$E102),"NA", IF(COUNTIF(var_rel_erc,$E102),"V",""))</f>
        <v/>
      </c>
      <c r="AN102" s="13" t="str">
        <f aca="false">IF(AND(AK102&lt;&gt;"",AL102="x"),"lit-kegg", IF(AND(AM102&lt;&gt;"",AL102="x"),"rel-kegg", IF(AK102&lt;&gt;"","lit", IF(AM102&lt;&gt;"","rel", IF(AL102="x","kegg","--")))))</f>
        <v>--</v>
      </c>
      <c r="AO102" s="15"/>
      <c r="AP102" s="12" t="str">
        <f aca="false">IF(COUNTIF(npass_erd,$E102),"NP", IF(COUNTIF(nap_erd,$E102),"NA", IF(COUNTIF(var_erd,$E102),"V","")))</f>
        <v>V</v>
      </c>
      <c r="AQ102" s="14" t="str">
        <f aca="false">IF(COUNTIF(out_erd,E102),"X","")</f>
        <v>X</v>
      </c>
      <c r="AR102" s="14" t="str">
        <f aca="false">IF(COUNTIF(map_rel_erd,$E102),"M", IF(COUNTIF(nap_rel_erd,$E102),"NA", IF(COUNTIF(var_rel_erd,$E102),"V","")))</f>
        <v/>
      </c>
      <c r="AS102" s="13" t="str">
        <f aca="false">IF(AND(AP102&lt;&gt;"",AQ102="x"),"lit-kegg", IF(AND(AR102&lt;&gt;"",AQ102="x"),"rel-kegg", IF(AP102&lt;&gt;"","lit", IF(AR102&lt;&gt;"","rel", IF(AQ102="x","kegg","--")))))</f>
        <v>lit-kegg</v>
      </c>
      <c r="AT102" s="15"/>
      <c r="AU102" s="12" t="str">
        <f aca="false">IF(COUNTIF(knap_gc,$E102),"K", IF(COUNTIF(npass_gc,$E102),"NP", IF(COUNTIF(imppat_gc,$E102),"I", IF(COUNTIF(duke_gc,$E102),"D", IF(COUNTIF(nap_gc,$E102),"NA", IF(COUNTIF(var_gc,$E102),"V",""))))) )</f>
        <v>K</v>
      </c>
      <c r="AV102" s="14" t="str">
        <f aca="false">IF(COUNTIF(out_gc,E102),"X","")</f>
        <v>X</v>
      </c>
      <c r="AW102" s="14" t="str">
        <f aca="false">IF(COUNTIF(knap_rel_gc,$E102),"K", IF(COUNTIF(nap_rel_gc,$E102),"NA", IF(COUNTIF(var_rel_gc,$E102),"V","")))</f>
        <v/>
      </c>
      <c r="AX102" s="13" t="str">
        <f aca="false">IF(AND(AU102&lt;&gt;"",AV102="x"),"lit-kegg", IF(AND(AW102&lt;&gt;"",AV102="x"),"rel-kegg", IF(AU102&lt;&gt;"","lit", IF(AW102&lt;&gt;"","rel", IF(AV102="x","kegg","--")))))</f>
        <v>lit-kegg</v>
      </c>
      <c r="AY102" s="15"/>
      <c r="AZ102" s="12" t="str">
        <f aca="false">IF(COUNTIF(knap_gen,$E102),"K", IF(COUNTIF(npass_gen,$E102),"NP", IF(COUNTIF(imppat_gen,$E102),"I", IF(COUNTIF(duke_gen,$E102),"D", IF(COUNTIF(nap_gen,$E102),"NA", IF(COUNTIF(var_gen,$E102),"V",""))))))</f>
        <v>K</v>
      </c>
      <c r="BA102" s="14" t="str">
        <f aca="false">IF(COUNTIF(out_gen,E102),"X","")</f>
        <v>X</v>
      </c>
      <c r="BB102" s="14" t="str">
        <f aca="false">IF(COUNTIF(knap_rel_gen,$E102),"K", IF(COUNTIF(imppat_rel_gen,$E102),"I", IF(COUNTIF(duke_rel_gen,$E102),"D", IF(COUNTIF(nap_rel_gen,$E102),"NA", IF(COUNTIF(var_rel_gen,$E102),"V","")))))</f>
        <v>I</v>
      </c>
      <c r="BC102" s="13" t="str">
        <f aca="false">IF(AND(AZ102&lt;&gt;"",BA102="x"),"lit-kegg", IF(AND(BB102&lt;&gt;"",BA102="x"),"rel-kegg", IF(AZ102&lt;&gt;"","lit", IF(BB102&lt;&gt;"","rel", IF(BA102="x","kegg","--")))))</f>
        <v>lit-kegg</v>
      </c>
      <c r="BD102" s="15"/>
      <c r="BE102" s="12" t="str">
        <f aca="false">IF(COUNTIF(knap_hcc,$E102),"K", IF(COUNTIF(npass_hcc,$E102),"NP", IF(COUNTIF(duke_hcc,$E102),"D", IF(COUNTIF(var_hcc,$E102),"V", ""))))</f>
        <v/>
      </c>
      <c r="BF102" s="14" t="str">
        <f aca="false">IF(COUNTIF(hcc_out,E102),"X","")</f>
        <v>X</v>
      </c>
      <c r="BG102" s="14" t="str">
        <f aca="false">IF(COUNTIF(var_rel_hcc,$E102),"V","")</f>
        <v/>
      </c>
      <c r="BH102" s="13" t="str">
        <f aca="false">IF(AND(BE102&lt;&gt;"",BF102="x"),"lit-kegg", IF(AND(BG102&lt;&gt;"",BF102="x"),"rel-kegg", IF(BE102&lt;&gt;"","lit", IF(BG102&lt;&gt;"","rel", IF(BF102="x","kegg","--")))))</f>
        <v>kegg</v>
      </c>
      <c r="BI102" s="15"/>
      <c r="BJ102" s="12" t="str">
        <f aca="false">IF(COUNTIF(usda_kmp,$E102),"U", IF(COUNTIF(knap_kmp,$E102),"K", IF(COUNTIF(npass_kmp,$E102),"NP", IF(COUNTIF(map_kmp,$E102),"M", IF(COUNTIF(imppat_kmp,$E102),"I", IF(COUNTIF(duke_kmp,$E102),"D", IF(COUNTIF(nap_kmp,$E102),"NA", IF(COUNTIF(var_kmp,$E102),"V",""))))))))</f>
        <v>U</v>
      </c>
      <c r="BK102" s="14" t="str">
        <f aca="false">IF(COUNTIF(out_kmp,E102),"X","")</f>
        <v>X</v>
      </c>
      <c r="BL102" s="12" t="str">
        <f aca="false">IF(COUNTIF(knap_rel_kmp,$E102),"K", IF(COUNTIF(npass_rel_kmp,$E102),"NP", IF(COUNTIF(imppat_rel_kmp,$E102),"I", IF(COUNTIF(duke_kmp,$E102),"D", IF(COUNTIF(nap_rel_kmp,$E102),"NA", IF(COUNTIF(var_rel_kmp,$E102),"V",""))))))</f>
        <v>K</v>
      </c>
      <c r="BM102" s="13" t="str">
        <f aca="false">IF(AND(BJ102&lt;&gt;"",BK102="x"),"lit-kegg", IF(AND(BL102&lt;&gt;"",BK102="x"),"rel-kegg", IF(BJ102&lt;&gt;"","lit", IF(BL102&lt;&gt;"","rel", IF(BK102="x","kegg","--")))))</f>
        <v>lit-kegg</v>
      </c>
      <c r="BN102" s="15"/>
      <c r="BO102" s="12" t="str">
        <f aca="false">IF(COUNTIF(usda_lu2,$E102),"U", IF(COUNTIF(knap_lu2,$E102),"K", IF(COUNTIF(npass_lu2,$E102),"NP", IF(COUNTIF(map_lu2,$E102),"M", IF(COUNTIF(imppat_lu2,$E102),"I", IF(COUNTIF(duke_lu2,$E102),"D", IF(COUNTIF(nap_lu2,$E102),"NA", IF(COUNTIF(var_lu2,$E102),"V",""))))))))</f>
        <v/>
      </c>
      <c r="BP102" s="14" t="str">
        <f aca="false">IF(COUNTIF(out_lu2,E102),"X","")</f>
        <v/>
      </c>
      <c r="BQ102" s="12" t="str">
        <f aca="false">IF(COUNTIF(knap_rel_lu2,$E102),"K", IF(COUNTIF(npass_rel_lu2,$E102),"NP", IF(COUNTIF(imppat_lu2,$E102),"I", IF(COUNTIF(impaat_rel_lu2,$E102),"I", IF(COUNTIF(duke_rel_lu2,$E102),"D", IF(COUNTIF(nap_rel_lu2,$E102),"NA", IF(COUNTIF(var_rel_lu2,$E102),"V",""))))) ))</f>
        <v/>
      </c>
      <c r="BR102" s="13" t="str">
        <f aca="false">IF(AND(BO102&lt;&gt;"",BP102="x"),"lit-kegg", IF(AND(BQ102&lt;&gt;"",BP102="x"),"rel-kegg", IF(BO102&lt;&gt;"","lit", IF(BQ102&lt;&gt;"","rel", IF(BP102="x","kegg","--")))))</f>
        <v>--</v>
      </c>
      <c r="BS102" s="15"/>
      <c r="BT102" s="12" t="str">
        <f aca="false">IF(COUNTIF(usda_myc,$E102),"U", IF(COUNTIF(knap_myc,$E102),"K", IF(COUNTIF(npass_myc,$E102),"NP", IF(COUNTIF(map_myc,$E102),"M", IF(COUNTIF(imppat_myc,$E102),"I", IF(COUNTIF(nap_myc,$E102),"NA", IF(COUNTIF(duke_myc,$E102),"D", IF(COUNTIF(var_myc,$E102),"V",""))))))))</f>
        <v>V</v>
      </c>
      <c r="BU102" s="14" t="str">
        <f aca="false">IF(COUNTIF(out_myc,E102),"X","")</f>
        <v>X</v>
      </c>
      <c r="BV102" s="12" t="str">
        <f aca="false">IF(COUNTIF(npass_rel_myc,$E102),"NP", IF(COUNTIF(imppat_rel_myc,$E102),"I", IF(COUNTIF(nap_rel_myc,$E102),"NA", IF(COUNTIF(var_rel_myc,$E102),"V",""))))</f>
        <v/>
      </c>
      <c r="BW102" s="13" t="str">
        <f aca="false">IF(AND(BT102&lt;&gt;"",BU102="x"),"lit-kegg", IF(AND(BV102&lt;&gt;"",BU102="x"),"rel-kegg", IF(BT102&lt;&gt;"","lit", IF(BV102&lt;&gt;"","rel", IF(BU102="x","kegg","--")))))</f>
        <v>lit-kegg</v>
      </c>
      <c r="BX102" s="15"/>
      <c r="BY102" s="12" t="str">
        <f aca="false">IF(COUNTIF(usda_nar,$E102),"U", IF(COUNTIF(knap_nar,$E102),"K", IF(COUNTIF(npass_nar,$E102),"NP", IF(COUNTIF(imppat_nar,$E102),"I", IF(COUNTIF(duke_nar,$E102),"D", IF(COUNTIF(nap_nar,$E102),"NA", IF(COUNTIF(var_nar,$E102),"V", "")))))))</f>
        <v>D</v>
      </c>
      <c r="BZ102" s="14" t="str">
        <f aca="false">IF(COUNTIF(out_nar,E102),"X","")</f>
        <v>X</v>
      </c>
      <c r="CA102" s="16" t="str">
        <f aca="false">IF(COUNTIF(knap_rel_nar,$E102),"K", IF(COUNTIF(npass_rel_nar,$E102),"NP", IF(COUNTIF(imppat_rel_nar,$E102),"I", IF(COUNTIF(duke_rel_nar,$E102),"D", IF(COUNTIF(nap_rel_nar,$E102),"NA", IF(COUNTIF(var_rel_nar,$E102),"V",""))))))</f>
        <v/>
      </c>
      <c r="CB102" s="13" t="str">
        <f aca="false">IF(AND(BY102&lt;&gt;"",BZ102="x"),"lit-kegg", IF(AND(CA102&lt;&gt;"",BZ102="x"),"rel-kegg", IF(BY102&lt;&gt;"","lit", IF(CA102&lt;&gt;"","rel", IF(BZ102="x","kegg","--")))))</f>
        <v>lit-kegg</v>
      </c>
      <c r="CC102" s="15"/>
      <c r="CD102" s="17" t="str">
        <f aca="false">IF(COUNTIF(usda_que,$E102),"U", IF(COUNTIF(knap_que,$E102),"K", IF(COUNTIF(npass_que,$E102),"NP", IF(COUNTIF(map_que,$E102),"M", IF(COUNTIF(imppat_que,$E102),"I", IF(COUNTIF(duke_que,$E102),"D", IF(COUNTIF(nap_que,$E102),"NA", IF(COUNTIF(var_que,$E102),"V",""))))) )))</f>
        <v>U</v>
      </c>
      <c r="CE102" s="14" t="str">
        <f aca="false">IF(COUNTIF(out_que,E102),"X","")</f>
        <v>X</v>
      </c>
      <c r="CF102" s="12" t="str">
        <f aca="false">IF(COUNTIF(knap_rel_que,$E102),"K", IF(COUNTIF(npass_rel_que,$E102),"NP", IF(COUNTIF(imppat_rel_que,$E102),"I", IF(COUNTIF(duke_rel_que,$E102),"D", IF(COUNTIF(nap_rel_que,$E102),"NP", IF(COUNTIF(var_rel_que,$E102),"V",""))))) )</f>
        <v>D</v>
      </c>
      <c r="CG102" s="13" t="str">
        <f aca="false">IF(AND(CD102&lt;&gt;"",CE102="x"),"lit-kegg", IF(AND(CF102&lt;&gt;"",CE102="x"),"rel-kegg", IF(CD102&lt;&gt;"","lit", IF(CF102&lt;&gt;"","rel", IF(CE102="x","kegg","--")))))</f>
        <v>lit-kegg</v>
      </c>
      <c r="CH102" s="15"/>
      <c r="CI102" s="18"/>
      <c r="CJ102" s="10"/>
      <c r="CK102" s="10"/>
      <c r="CL102" s="10"/>
      <c r="CM102" s="10"/>
      <c r="CN102" s="10"/>
      <c r="CO102" s="10"/>
    </row>
    <row r="103" customFormat="false" ht="15.75" hidden="false" customHeight="true" outlineLevel="0" collapsed="false">
      <c r="A103" s="9" t="n">
        <v>38</v>
      </c>
      <c r="B103" s="10" t="s">
        <v>83</v>
      </c>
      <c r="C103" s="10" t="s">
        <v>89</v>
      </c>
      <c r="D103" s="10" t="s">
        <v>326</v>
      </c>
      <c r="E103" s="11" t="s">
        <v>327</v>
      </c>
      <c r="F103" s="12" t="str">
        <f aca="false">IF(COUNTIF(usda_agi,$E103),"U", IF(COUNTIF(knap_agi,$E103),"K", IF(COUNTIF(npass_agi,$E103),"NP", IF(COUNTIF(map_agi,$E103),"M", IF(COUNTIF(imppat_agi,$E103),"I", IF(COUNTIF(duke_agi,$E103),"D", IF(COUNTIF(nap_agi,$E103),"NA", IF(COUNTIF(var_agi,$E103),"V", ""))))))) )</f>
        <v/>
      </c>
      <c r="G103" s="12" t="str">
        <f aca="false">IF(COUNTIF(out_agi,E103),"X","")</f>
        <v/>
      </c>
      <c r="H103" s="12" t="str">
        <f aca="false">IF(COUNTIF(knap_rel_agi,$E103),"K", IF(COUNTIF(duke_rel_agi,$E103),"D", IF(COUNTIF(nap_rel_agi,$E103),"NA", IF(COUNTIF(var_rel_agi,$E103),"V",""))))</f>
        <v/>
      </c>
      <c r="I103" s="13" t="str">
        <f aca="false">IF(AND(F103&lt;&gt;"",G103="x"),"lit-kegg", IF(AND(H103&lt;&gt;"",G103="x"),"rel-kegg", IF(F103&lt;&gt;"","lit", IF(H103&lt;&gt;"","rel", IF(G103="x","kegg","--")))))</f>
        <v>--</v>
      </c>
      <c r="J103" s="12" t="str">
        <f aca="false">IF(COUNTIF(npass_bun,$E103),"NP", IF(COUNTIF(nap_bun,$E103),"NA", IF(COUNTIF(var_bun,$E103),"V","")))</f>
        <v/>
      </c>
      <c r="K103" s="14" t="str">
        <f aca="false">IF(COUNTIF(out_bun,E103),"X","")</f>
        <v/>
      </c>
      <c r="L103" s="12" t="str">
        <f aca="false">IF(COUNTIF(nap_rel_bun,$E103),"NA", IF(COUNTIF(var_rel_bun,$E103),"V",""))</f>
        <v/>
      </c>
      <c r="M103" s="13" t="str">
        <f aca="false">IF(AND(J103&lt;&gt;"",K103="x"),"lit-kegg", IF(AND(L103&lt;&gt;"",K103="x"),"rel-kegg", IF(J103&lt;&gt;"","lit", IF(L103&lt;&gt;"","rel", IF(K103="x","kegg","--")))))</f>
        <v>--</v>
      </c>
      <c r="N103" s="12" t="str">
        <f aca="false">IF(COUNTIF(usda_kxn,$E103),"U", IF(COUNTIF(knap_kxn,$E103),"K", IF(COUNTIF(npass_kxn,$E103),"NP", IF(COUNTIF(map_kxn,$E103),"M", IF(COUNTIF(duke_kxn,$E103),"D", IF(COUNTIF(nap_kxn,$E103),"NA", IF(COUNTIF(var_kxn,$E103),"V","")))))))</f>
        <v/>
      </c>
      <c r="O103" s="14" t="str">
        <f aca="false">IF(COUNTIF(out_kxn,E103),"X","")</f>
        <v/>
      </c>
      <c r="P103" s="12" t="str">
        <f aca="false">IF(COUNTIF(knap_rel_kxn,$E103),"K", IF(COUNTIF(npass_rel_kxn,$E103),"NP", IF(COUNTIF(duke_rel_kxn,$E103),"D", IF(COUNTIF(nap_rel_kxn,$E103),"NA", IF(COUNTIF(var_rel_kxn,$E103),"V","")))))</f>
        <v/>
      </c>
      <c r="Q103" s="13" t="str">
        <f aca="false">IF(AND(N103&lt;&gt;"",O103="x"),"lit-kegg", IF(AND(P103&lt;&gt;"",O103="x"),"rel-kegg", IF(N103&lt;&gt;"","lit", IF(P103&lt;&gt;"","rel", IF(O103="x","kegg","--")))))</f>
        <v>--</v>
      </c>
      <c r="R103" s="12" t="str">
        <f aca="false">IF(COUNTIF(usda_hwb,$E103),"U", IF(COUNTIF(knap_hwb,$E103),"K", IF(COUNTIF(npass_hwb,$E103),"NP", IF(COUNTIF(map_hwb,$E103),"M", IF(COUNTIF(imppat_hwb,$E103),"I", IF(COUNTIF(duke_hwb,$E103),"D", IF(COUNTIF(nap_hwb,$E103),"NA", IF(COUNTIF(var_hwb,$E103),"V",""))))) )))</f>
        <v>I</v>
      </c>
      <c r="S103" s="14" t="str">
        <f aca="false">IF(COUNTIF(out_hwb,E103),"X","")</f>
        <v/>
      </c>
      <c r="T103" s="14" t="str">
        <f aca="false">IF(COUNTIF(knap_rel_hwb,$E103),"K", IF(COUNTIF(npass_rel_hwb,$E103),"NP", IF(COUNTIF(map_rel_hwb,$E103),"M", IF(COUNTIF(imppat_rel_hwb,$E103),"I", IF(COUNTIF(duke_rel_hwb,$E103),"D", IF(COUNTIF(nap_rel_hwb,$E103),"NA", IF(COUNTIF(var_rel_hwb,$E103),"V",""))))) ))</f>
        <v/>
      </c>
      <c r="U103" s="13" t="str">
        <f aca="false">IF(AND(R103&lt;&gt;"",S103="x"),"lit-kegg", IF(AND(T103&lt;&gt;"",S103="x"),"rel-kegg", IF(R103&lt;&gt;"","lit", IF(T103&lt;&gt;"","rel", IF(S103="x","kegg","--")))))</f>
        <v>lit</v>
      </c>
      <c r="V103" s="12" t="str">
        <f aca="false">IF(COUNTIF(usda_ec,$E103),"U", IF(COUNTIF(knap_ec,$E103),"K", IF(COUNTIF(npass_ec,$E103),"NP", IF(COUNTIF(map_ec,$E103),"M", IF(COUNTIF(imppat_ec,$E103),"I", IF(COUNTIF(duke_ec,$E103),"D", IF(COUNTIF(nap_ec,$E103),"NA", IF(COUNTIF(var_ec,$E103),"V",""))))))))</f>
        <v/>
      </c>
      <c r="W103" s="14" t="str">
        <f aca="false">IF(COUNTIF(out_ec,E103),"X","")</f>
        <v/>
      </c>
      <c r="X103" s="14" t="str">
        <f aca="false">IF(COUNTIF(usda_rel_ec,$E103),"U", IF(COUNTIF(knap_rel_ec,$E103),"K", IF(COUNTIF(npass_rel_ec,$E103),"NP", IF(COUNTIF(map_rel_ec,$E103),"M", IF(COUNTIF(imppat_rel_ec,$E103),"I", IF(COUNTIF(nap_rel_ec,$E103),"NA", IF(COUNTIF(var_rel_ec,$E103),"V","")))))))</f>
        <v/>
      </c>
      <c r="Y103" s="13" t="str">
        <f aca="false">IF(AND(V103&lt;&gt;"",W103="x"),"lit-kegg", IF(AND(X103&lt;&gt;"",W103="x"),"rel-kegg", IF(V103&lt;&gt;"","lit", IF(X103&lt;&gt;"","rel", IF(W103="x","kegg","--")))))</f>
        <v>--</v>
      </c>
      <c r="Z103" s="12" t="str">
        <f aca="false">IF(COUNTIF(usda_ecg,$E103),"U", IF(COUNTIF(npass_ecg,$E103),"NP", IF(COUNTIF(map_ecg,$E103),"M", IF(COUNTIF(imppat_ecg,$E103),"I", IF(COUNTIF(duke_ecg,$E103),"D", IF(COUNTIF(var_ecg,$E103),"V",""))))))</f>
        <v/>
      </c>
      <c r="AA103" s="12"/>
      <c r="AB103" s="15"/>
      <c r="AC103" s="12" t="str">
        <f aca="false">IF(COUNTIF(usda_egt,$E103),"U", IF(COUNTIF(map_egt,$E103),"M", IF(COUNTIF(duke_egt,$E103),"D", IF(COUNTIF(nap_egt,$E103),"NA", IF(COUNTIF(var_egt,$E103),"V","")))))</f>
        <v/>
      </c>
      <c r="AD103" s="14" t="str">
        <f aca="false">IF(COUNTIF(out_egt,E103),"X","")</f>
        <v/>
      </c>
      <c r="AE103" s="14" t="str">
        <f aca="false">IF(COUNTIF(usda_rel_egt,$E103),"U", IF(COUNTIF(knap_rel_egt,$E103),"K", IF(COUNTIF(npass_rel_egt,$E103),"NP", IF(COUNTIF(map_rel_egt,$E103),"M", IF(COUNTIF(var_rel_egt,$E103),"V","")))) )</f>
        <v/>
      </c>
      <c r="AF103" s="13" t="str">
        <f aca="false">IF(AND(AC103&lt;&gt;"",AD103="x"),"lit-kegg", IF(AND(AE103&lt;&gt;"",AD103="x"),"rel-kegg", IF(AC103&lt;&gt;"","lit", IF(AE103&lt;&gt;"","rel", IF(AD103="x","kegg","--")))))</f>
        <v>--</v>
      </c>
      <c r="AG103" s="15"/>
      <c r="AH103" s="12" t="str">
        <f aca="false">IF(COUNTIF(usda_egcg,$E103),"U", IF(COUNTIF(knap_egcg,$E103),"K", IF(COUNTIF(npass_egcg,$E103),"NP", IF(COUNTIF(map_egcg,$E103),"M", IF(COUNTIF(var_ecg,$E103),"V","")))))</f>
        <v/>
      </c>
      <c r="AI103" s="12"/>
      <c r="AJ103" s="15"/>
      <c r="AK103" s="12" t="str">
        <f aca="false">IF(COUNTIF(npass_erc,$E103),"NP", IF(COUNTIF(nap_erc,$E103),"NA", IF(COUNTIF(var_erc,$E103),"V","")))</f>
        <v/>
      </c>
      <c r="AL103" s="14"/>
      <c r="AM103" s="14" t="str">
        <f aca="false">IF(COUNTIF(nap_rel_erc,$E103),"NA", IF(COUNTIF(var_rel_erc,$E103),"V",""))</f>
        <v/>
      </c>
      <c r="AN103" s="13" t="str">
        <f aca="false">IF(AND(AK103&lt;&gt;"",AL103="x"),"lit-kegg", IF(AND(AM103&lt;&gt;"",AL103="x"),"rel-kegg", IF(AK103&lt;&gt;"","lit", IF(AM103&lt;&gt;"","rel", IF(AL103="x","kegg","--")))))</f>
        <v>--</v>
      </c>
      <c r="AO103" s="15"/>
      <c r="AP103" s="12" t="str">
        <f aca="false">IF(COUNTIF(npass_erd,$E103),"NP", IF(COUNTIF(nap_erd,$E103),"NA", IF(COUNTIF(var_erd,$E103),"V","")))</f>
        <v/>
      </c>
      <c r="AQ103" s="14" t="str">
        <f aca="false">IF(COUNTIF(out_erd,E103),"X","")</f>
        <v/>
      </c>
      <c r="AR103" s="14" t="str">
        <f aca="false">IF(COUNTIF(map_rel_erd,$E103),"M", IF(COUNTIF(nap_rel_erd,$E103),"NA", IF(COUNTIF(var_rel_erd,$E103),"V","")))</f>
        <v/>
      </c>
      <c r="AS103" s="13" t="str">
        <f aca="false">IF(AND(AP103&lt;&gt;"",AQ103="x"),"lit-kegg", IF(AND(AR103&lt;&gt;"",AQ103="x"),"rel-kegg", IF(AP103&lt;&gt;"","lit", IF(AR103&lt;&gt;"","rel", IF(AQ103="x","kegg","--")))))</f>
        <v>--</v>
      </c>
      <c r="AT103" s="15"/>
      <c r="AU103" s="12" t="str">
        <f aca="false">IF(COUNTIF(knap_gc,$E103),"K", IF(COUNTIF(npass_gc,$E103),"NP", IF(COUNTIF(imppat_gc,$E103),"I", IF(COUNTIF(duke_gc,$E103),"D", IF(COUNTIF(nap_gc,$E103),"NA", IF(COUNTIF(var_gc,$E103),"V",""))))) )</f>
        <v/>
      </c>
      <c r="AV103" s="14" t="str">
        <f aca="false">IF(COUNTIF(out_gc,E103),"X","")</f>
        <v/>
      </c>
      <c r="AW103" s="14" t="str">
        <f aca="false">IF(COUNTIF(knap_rel_gc,$E103),"K", IF(COUNTIF(nap_rel_gc,$E103),"NA", IF(COUNTIF(var_rel_gc,$E103),"V","")))</f>
        <v/>
      </c>
      <c r="AX103" s="13" t="str">
        <f aca="false">IF(AND(AU103&lt;&gt;"",AV103="x"),"lit-kegg", IF(AND(AW103&lt;&gt;"",AV103="x"),"rel-kegg", IF(AU103&lt;&gt;"","lit", IF(AW103&lt;&gt;"","rel", IF(AV103="x","kegg","--")))))</f>
        <v>--</v>
      </c>
      <c r="AY103" s="15"/>
      <c r="AZ103" s="12" t="str">
        <f aca="false">IF(COUNTIF(knap_gen,$E103),"K", IF(COUNTIF(npass_gen,$E103),"NP", IF(COUNTIF(imppat_gen,$E103),"I", IF(COUNTIF(duke_gen,$E103),"D", IF(COUNTIF(nap_gen,$E103),"NA", IF(COUNTIF(var_gen,$E103),"V",""))))))</f>
        <v>I</v>
      </c>
      <c r="BA103" s="14" t="str">
        <f aca="false">IF(COUNTIF(out_gen,E103),"X","")</f>
        <v/>
      </c>
      <c r="BB103" s="14" t="str">
        <f aca="false">IF(COUNTIF(knap_rel_gen,$E103),"K", IF(COUNTIF(imppat_rel_gen,$E103),"I", IF(COUNTIF(duke_rel_gen,$E103),"D", IF(COUNTIF(nap_rel_gen,$E103),"NA", IF(COUNTIF(var_rel_gen,$E103),"V","")))))</f>
        <v>I</v>
      </c>
      <c r="BC103" s="13" t="str">
        <f aca="false">IF(AND(AZ103&lt;&gt;"",BA103="x"),"lit-kegg", IF(AND(BB103&lt;&gt;"",BA103="x"),"rel-kegg", IF(AZ103&lt;&gt;"","lit", IF(BB103&lt;&gt;"","rel", IF(BA103="x","kegg","--")))))</f>
        <v>lit</v>
      </c>
      <c r="BD103" s="15"/>
      <c r="BE103" s="12" t="str">
        <f aca="false">IF(COUNTIF(knap_hcc,$E103),"K", IF(COUNTIF(npass_hcc,$E103),"NP", IF(COUNTIF(duke_hcc,$E103),"D", IF(COUNTIF(var_hcc,$E103),"V", ""))))</f>
        <v/>
      </c>
      <c r="BF103" s="14" t="str">
        <f aca="false">IF(COUNTIF(hcc_out,E103),"X","")</f>
        <v/>
      </c>
      <c r="BG103" s="14" t="str">
        <f aca="false">IF(COUNTIF(var_rel_hcc,$E103),"V","")</f>
        <v/>
      </c>
      <c r="BH103" s="13" t="str">
        <f aca="false">IF(AND(BE103&lt;&gt;"",BF103="x"),"lit-kegg", IF(AND(BG103&lt;&gt;"",BF103="x"),"rel-kegg", IF(BE103&lt;&gt;"","lit", IF(BG103&lt;&gt;"","rel", IF(BF103="x","kegg","--")))))</f>
        <v>--</v>
      </c>
      <c r="BI103" s="15"/>
      <c r="BJ103" s="12" t="str">
        <f aca="false">IF(COUNTIF(usda_kmp,$E103),"U", IF(COUNTIF(knap_kmp,$E103),"K", IF(COUNTIF(npass_kmp,$E103),"NP", IF(COUNTIF(map_kmp,$E103),"M", IF(COUNTIF(imppat_kmp,$E103),"I", IF(COUNTIF(duke_kmp,$E103),"D", IF(COUNTIF(nap_kmp,$E103),"NA", IF(COUNTIF(var_kmp,$E103),"V",""))))))))</f>
        <v>I</v>
      </c>
      <c r="BK103" s="14" t="str">
        <f aca="false">IF(COUNTIF(out_kmp,E103),"X","")</f>
        <v/>
      </c>
      <c r="BL103" s="12" t="str">
        <f aca="false">IF(COUNTIF(knap_rel_kmp,$E103),"K", IF(COUNTIF(npass_rel_kmp,$E103),"NP", IF(COUNTIF(imppat_rel_kmp,$E103),"I", IF(COUNTIF(duke_kmp,$E103),"D", IF(COUNTIF(nap_rel_kmp,$E103),"NA", IF(COUNTIF(var_rel_kmp,$E103),"V",""))))))</f>
        <v>NA</v>
      </c>
      <c r="BM103" s="13" t="str">
        <f aca="false">IF(AND(BJ103&lt;&gt;"",BK103="x"),"lit-kegg", IF(AND(BL103&lt;&gt;"",BK103="x"),"rel-kegg", IF(BJ103&lt;&gt;"","lit", IF(BL103&lt;&gt;"","rel", IF(BK103="x","kegg","--")))))</f>
        <v>lit</v>
      </c>
      <c r="BN103" s="15"/>
      <c r="BO103" s="12" t="str">
        <f aca="false">IF(COUNTIF(usda_lu2,$E103),"U", IF(COUNTIF(knap_lu2,$E103),"K", IF(COUNTIF(npass_lu2,$E103),"NP", IF(COUNTIF(map_lu2,$E103),"M", IF(COUNTIF(imppat_lu2,$E103),"I", IF(COUNTIF(duke_lu2,$E103),"D", IF(COUNTIF(nap_lu2,$E103),"NA", IF(COUNTIF(var_lu2,$E103),"V",""))))))))</f>
        <v/>
      </c>
      <c r="BP103" s="14" t="str">
        <f aca="false">IF(COUNTIF(out_lu2,E103),"X","")</f>
        <v/>
      </c>
      <c r="BQ103" s="12" t="str">
        <f aca="false">IF(COUNTIF(knap_rel_lu2,$E103),"K", IF(COUNTIF(npass_rel_lu2,$E103),"NP", IF(COUNTIF(imppat_lu2,$E103),"I", IF(COUNTIF(impaat_rel_lu2,$E103),"I", IF(COUNTIF(duke_rel_lu2,$E103),"D", IF(COUNTIF(nap_rel_lu2,$E103),"NA", IF(COUNTIF(var_rel_lu2,$E103),"V",""))))) ))</f>
        <v/>
      </c>
      <c r="BR103" s="13" t="str">
        <f aca="false">IF(AND(BO103&lt;&gt;"",BP103="x"),"lit-kegg", IF(AND(BQ103&lt;&gt;"",BP103="x"),"rel-kegg", IF(BO103&lt;&gt;"","lit", IF(BQ103&lt;&gt;"","rel", IF(BP103="x","kegg","--")))))</f>
        <v>--</v>
      </c>
      <c r="BS103" s="15"/>
      <c r="BT103" s="12" t="str">
        <f aca="false">IF(COUNTIF(usda_myc,$E103),"U", IF(COUNTIF(knap_myc,$E103),"K", IF(COUNTIF(npass_myc,$E103),"NP", IF(COUNTIF(map_myc,$E103),"M", IF(COUNTIF(imppat_myc,$E103),"I", IF(COUNTIF(nap_myc,$E103),"NA", IF(COUNTIF(duke_myc,$E103),"D", IF(COUNTIF(var_myc,$E103),"V",""))))))))</f>
        <v>I</v>
      </c>
      <c r="BU103" s="14" t="str">
        <f aca="false">IF(COUNTIF(out_myc,E103),"X","")</f>
        <v/>
      </c>
      <c r="BV103" s="12" t="str">
        <f aca="false">IF(COUNTIF(npass_rel_myc,$E103),"NP", IF(COUNTIF(imppat_rel_myc,$E103),"I", IF(COUNTIF(nap_rel_myc,$E103),"NA", IF(COUNTIF(var_rel_myc,$E103),"V",""))))</f>
        <v/>
      </c>
      <c r="BW103" s="13" t="str">
        <f aca="false">IF(AND(BT103&lt;&gt;"",BU103="x"),"lit-kegg", IF(AND(BV103&lt;&gt;"",BU103="x"),"rel-kegg", IF(BT103&lt;&gt;"","lit", IF(BV103&lt;&gt;"","rel", IF(BU103="x","kegg","--")))))</f>
        <v>lit</v>
      </c>
      <c r="BX103" s="15"/>
      <c r="BY103" s="12" t="str">
        <f aca="false">IF(COUNTIF(usda_nar,$E103),"U", IF(COUNTIF(knap_nar,$E103),"K", IF(COUNTIF(npass_nar,$E103),"NP", IF(COUNTIF(imppat_nar,$E103),"I", IF(COUNTIF(duke_nar,$E103),"D", IF(COUNTIF(nap_nar,$E103),"NA", IF(COUNTIF(var_nar,$E103),"V", "")))))))</f>
        <v/>
      </c>
      <c r="BZ103" s="14" t="str">
        <f aca="false">IF(COUNTIF(out_nar,E103),"X","")</f>
        <v/>
      </c>
      <c r="CA103" s="16" t="str">
        <f aca="false">IF(COUNTIF(knap_rel_nar,$E103),"K", IF(COUNTIF(npass_rel_nar,$E103),"NP", IF(COUNTIF(imppat_rel_nar,$E103),"I", IF(COUNTIF(duke_rel_nar,$E103),"D", IF(COUNTIF(nap_rel_nar,$E103),"NA", IF(COUNTIF(var_rel_nar,$E103),"V",""))))))</f>
        <v/>
      </c>
      <c r="CB103" s="13" t="str">
        <f aca="false">IF(AND(BY103&lt;&gt;"",BZ103="x"),"lit-kegg", IF(AND(CA103&lt;&gt;"",BZ103="x"),"rel-kegg", IF(BY103&lt;&gt;"","lit", IF(CA103&lt;&gt;"","rel", IF(BZ103="x","kegg","--")))))</f>
        <v>--</v>
      </c>
      <c r="CC103" s="15"/>
      <c r="CD103" s="17" t="str">
        <f aca="false">IF(COUNTIF(usda_que,$E103),"U", IF(COUNTIF(knap_que,$E103),"K", IF(COUNTIF(npass_que,$E103),"NP", IF(COUNTIF(map_que,$E103),"M", IF(COUNTIF(imppat_que,$E103),"I", IF(COUNTIF(duke_que,$E103),"D", IF(COUNTIF(nap_que,$E103),"NA", IF(COUNTIF(var_que,$E103),"V",""))))) )))</f>
        <v>M</v>
      </c>
      <c r="CE103" s="14" t="str">
        <f aca="false">IF(COUNTIF(out_que,E103),"X","")</f>
        <v/>
      </c>
      <c r="CF103" s="12" t="str">
        <f aca="false">IF(COUNTIF(knap_rel_que,$E103),"K", IF(COUNTIF(npass_rel_que,$E103),"NP", IF(COUNTIF(imppat_rel_que,$E103),"I", IF(COUNTIF(duke_rel_que,$E103),"D", IF(COUNTIF(nap_rel_que,$E103),"NP", IF(COUNTIF(var_rel_que,$E103),"V",""))))) )</f>
        <v>NP</v>
      </c>
      <c r="CG103" s="13" t="str">
        <f aca="false">IF(AND(CD103&lt;&gt;"",CE103="x"),"lit-kegg", IF(AND(CF103&lt;&gt;"",CE103="x"),"rel-kegg", IF(CD103&lt;&gt;"","lit", IF(CF103&lt;&gt;"","rel", IF(CE103="x","kegg","--")))))</f>
        <v>lit</v>
      </c>
      <c r="CH103" s="15"/>
      <c r="CI103" s="18"/>
      <c r="CJ103" s="10"/>
      <c r="CK103" s="10"/>
      <c r="CL103" s="10"/>
      <c r="CM103" s="10"/>
      <c r="CN103" s="10"/>
      <c r="CO103" s="10"/>
    </row>
    <row r="104" customFormat="false" ht="15.75" hidden="false" customHeight="true" outlineLevel="0" collapsed="false">
      <c r="A104" s="9" t="n">
        <v>69</v>
      </c>
      <c r="B104" s="10" t="s">
        <v>83</v>
      </c>
      <c r="C104" s="10" t="s">
        <v>328</v>
      </c>
      <c r="D104" s="10" t="s">
        <v>329</v>
      </c>
      <c r="E104" s="11" t="s">
        <v>330</v>
      </c>
      <c r="F104" s="12" t="str">
        <f aca="false">IF(COUNTIF(usda_agi,$E104),"U", IF(COUNTIF(knap_agi,$E104),"K", IF(COUNTIF(npass_agi,$E104),"NP", IF(COUNTIF(map_agi,$E104),"M", IF(COUNTIF(imppat_agi,$E104),"I", IF(COUNTIF(duke_agi,$E104),"D", IF(COUNTIF(nap_agi,$E104),"NA", IF(COUNTIF(var_agi,$E104),"V", ""))))))) )</f>
        <v/>
      </c>
      <c r="G104" s="12" t="str">
        <f aca="false">IF(COUNTIF(out_agi,E104),"X","")</f>
        <v/>
      </c>
      <c r="H104" s="12" t="str">
        <f aca="false">IF(COUNTIF(knap_rel_agi,$E104),"K", IF(COUNTIF(duke_rel_agi,$E104),"D", IF(COUNTIF(nap_rel_agi,$E104),"NA", IF(COUNTIF(var_rel_agi,$E104),"V",""))))</f>
        <v/>
      </c>
      <c r="I104" s="13" t="str">
        <f aca="false">IF(AND(F104&lt;&gt;"",G104="x"),"lit-kegg", IF(AND(H104&lt;&gt;"",G104="x"),"rel-kegg", IF(F104&lt;&gt;"","lit", IF(H104&lt;&gt;"","rel", IF(G104="x","kegg","--")))))</f>
        <v>--</v>
      </c>
      <c r="J104" s="12" t="str">
        <f aca="false">IF(COUNTIF(npass_bun,$E104),"NP", IF(COUNTIF(nap_bun,$E104),"NA", IF(COUNTIF(var_bun,$E104),"V","")))</f>
        <v/>
      </c>
      <c r="K104" s="14" t="str">
        <f aca="false">IF(COUNTIF(out_bun,E104),"X","")</f>
        <v>X</v>
      </c>
      <c r="L104" s="12" t="str">
        <f aca="false">IF(COUNTIF(nap_rel_bun,$E104),"NA", IF(COUNTIF(var_rel_bun,$E104),"V",""))</f>
        <v/>
      </c>
      <c r="M104" s="13" t="str">
        <f aca="false">IF(AND(J104&lt;&gt;"",K104="x"),"lit-kegg", IF(AND(L104&lt;&gt;"",K104="x"),"rel-kegg", IF(J104&lt;&gt;"","lit", IF(L104&lt;&gt;"","rel", IF(K104="x","kegg","--")))))</f>
        <v>kegg</v>
      </c>
      <c r="N104" s="12" t="str">
        <f aca="false">IF(COUNTIF(usda_kxn,$E104),"U", IF(COUNTIF(knap_kxn,$E104),"K", IF(COUNTIF(npass_kxn,$E104),"NP", IF(COUNTIF(map_kxn,$E104),"M", IF(COUNTIF(duke_kxn,$E104),"D", IF(COUNTIF(nap_kxn,$E104),"NA", IF(COUNTIF(var_kxn,$E104),"V","")))))))</f>
        <v>U</v>
      </c>
      <c r="O104" s="14" t="str">
        <f aca="false">IF(COUNTIF(out_kxn,E104),"X","")</f>
        <v>X</v>
      </c>
      <c r="P104" s="12" t="str">
        <f aca="false">IF(COUNTIF(knap_rel_kxn,$E104),"K", IF(COUNTIF(npass_rel_kxn,$E104),"NP", IF(COUNTIF(duke_rel_kxn,$E104),"D", IF(COUNTIF(nap_rel_kxn,$E104),"NA", IF(COUNTIF(var_rel_kxn,$E104),"V","")))))</f>
        <v>K</v>
      </c>
      <c r="Q104" s="13" t="str">
        <f aca="false">IF(AND(N104&lt;&gt;"",O104="x"),"lit-kegg", IF(AND(P104&lt;&gt;"",O104="x"),"rel-kegg", IF(N104&lt;&gt;"","lit", IF(P104&lt;&gt;"","rel", IF(O104="x","kegg","--")))))</f>
        <v>lit-kegg</v>
      </c>
      <c r="R104" s="12" t="str">
        <f aca="false">IF(COUNTIF(usda_hwb,$E104),"U", IF(COUNTIF(knap_hwb,$E104),"K", IF(COUNTIF(npass_hwb,$E104),"NP", IF(COUNTIF(map_hwb,$E104),"M", IF(COUNTIF(imppat_hwb,$E104),"I", IF(COUNTIF(duke_hwb,$E104),"D", IF(COUNTIF(nap_hwb,$E104),"NA", IF(COUNTIF(var_hwb,$E104),"V",""))))) )))</f>
        <v>K</v>
      </c>
      <c r="S104" s="14" t="str">
        <f aca="false">IF(COUNTIF(out_hwb,E104),"X","")</f>
        <v>X</v>
      </c>
      <c r="T104" s="14" t="str">
        <f aca="false">IF(COUNTIF(knap_rel_hwb,$E104),"K", IF(COUNTIF(npass_rel_hwb,$E104),"NP", IF(COUNTIF(map_rel_hwb,$E104),"M", IF(COUNTIF(imppat_rel_hwb,$E104),"I", IF(COUNTIF(duke_rel_hwb,$E104),"D", IF(COUNTIF(nap_rel_hwb,$E104),"NA", IF(COUNTIF(var_rel_hwb,$E104),"V",""))))) ))</f>
        <v>K</v>
      </c>
      <c r="U104" s="13" t="str">
        <f aca="false">IF(AND(R104&lt;&gt;"",S104="x"),"lit-kegg", IF(AND(T104&lt;&gt;"",S104="x"),"rel-kegg", IF(R104&lt;&gt;"","lit", IF(T104&lt;&gt;"","rel", IF(S104="x","kegg","--")))))</f>
        <v>lit-kegg</v>
      </c>
      <c r="V104" s="12" t="str">
        <f aca="false">IF(COUNTIF(usda_ec,$E104),"U", IF(COUNTIF(knap_ec,$E104),"K", IF(COUNTIF(npass_ec,$E104),"NP", IF(COUNTIF(map_ec,$E104),"M", IF(COUNTIF(imppat_ec,$E104),"I", IF(COUNTIF(duke_ec,$E104),"D", IF(COUNTIF(nap_ec,$E104),"NA", IF(COUNTIF(var_ec,$E104),"V",""))))))))</f>
        <v>U</v>
      </c>
      <c r="W104" s="14" t="str">
        <f aca="false">IF(COUNTIF(out_ec,E104),"X","")</f>
        <v/>
      </c>
      <c r="X104" s="14" t="str">
        <f aca="false">IF(COUNTIF(usda_rel_ec,$E104),"U", IF(COUNTIF(knap_rel_ec,$E104),"K", IF(COUNTIF(npass_rel_ec,$E104),"NP", IF(COUNTIF(map_rel_ec,$E104),"M", IF(COUNTIF(imppat_rel_ec,$E104),"I", IF(COUNTIF(nap_rel_ec,$E104),"NA", IF(COUNTIF(var_rel_ec,$E104),"V","")))))))</f>
        <v>U</v>
      </c>
      <c r="Y104" s="13" t="str">
        <f aca="false">IF(AND(V104&lt;&gt;"",W104="x"),"lit-kegg", IF(AND(X104&lt;&gt;"",W104="x"),"rel-kegg", IF(V104&lt;&gt;"","lit", IF(X104&lt;&gt;"","rel", IF(W104="x","kegg","--")))))</f>
        <v>lit</v>
      </c>
      <c r="Z104" s="12" t="str">
        <f aca="false">IF(COUNTIF(usda_ecg,$E104),"U", IF(COUNTIF(npass_ecg,$E104),"NP", IF(COUNTIF(map_ecg,$E104),"M", IF(COUNTIF(imppat_ecg,$E104),"I", IF(COUNTIF(duke_ecg,$E104),"D", IF(COUNTIF(var_ecg,$E104),"V",""))))))</f>
        <v>U</v>
      </c>
      <c r="AA104" s="12"/>
      <c r="AB104" s="15"/>
      <c r="AC104" s="12" t="str">
        <f aca="false">IF(COUNTIF(usda_egt,$E104),"U", IF(COUNTIF(map_egt,$E104),"M", IF(COUNTIF(duke_egt,$E104),"D", IF(COUNTIF(nap_egt,$E104),"NA", IF(COUNTIF(var_egt,$E104),"V","")))))</f>
        <v>D</v>
      </c>
      <c r="AD104" s="14" t="str">
        <f aca="false">IF(COUNTIF(out_egt,E104),"X","")</f>
        <v/>
      </c>
      <c r="AE104" s="14" t="str">
        <f aca="false">IF(COUNTIF(usda_rel_egt,$E104),"U", IF(COUNTIF(knap_rel_egt,$E104),"K", IF(COUNTIF(npass_rel_egt,$E104),"NP", IF(COUNTIF(map_rel_egt,$E104),"M", IF(COUNTIF(var_rel_egt,$E104),"V","")))) )</f>
        <v/>
      </c>
      <c r="AF104" s="13" t="str">
        <f aca="false">IF(AND(AC104&lt;&gt;"",AD104="x"),"lit-kegg", IF(AND(AE104&lt;&gt;"",AD104="x"),"rel-kegg", IF(AC104&lt;&gt;"","lit", IF(AE104&lt;&gt;"","rel", IF(AD104="x","kegg","--")))))</f>
        <v>lit</v>
      </c>
      <c r="AG104" s="15"/>
      <c r="AH104" s="12" t="str">
        <f aca="false">IF(COUNTIF(usda_egcg,$E104),"U", IF(COUNTIF(knap_egcg,$E104),"K", IF(COUNTIF(npass_egcg,$E104),"NP", IF(COUNTIF(map_egcg,$E104),"M", IF(COUNTIF(var_ecg,$E104),"V","")))))</f>
        <v>K</v>
      </c>
      <c r="AI104" s="12"/>
      <c r="AJ104" s="15"/>
      <c r="AK104" s="12" t="str">
        <f aca="false">IF(COUNTIF(npass_erc,$E104),"NP", IF(COUNTIF(nap_erc,$E104),"NA", IF(COUNTIF(var_erc,$E104),"V","")))</f>
        <v/>
      </c>
      <c r="AL104" s="14"/>
      <c r="AM104" s="14" t="str">
        <f aca="false">IF(COUNTIF(nap_rel_erc,$E104),"NA", IF(COUNTIF(var_rel_erc,$E104),"V",""))</f>
        <v/>
      </c>
      <c r="AN104" s="13" t="str">
        <f aca="false">IF(AND(AK104&lt;&gt;"",AL104="x"),"lit-kegg", IF(AND(AM104&lt;&gt;"",AL104="x"),"rel-kegg", IF(AK104&lt;&gt;"","lit", IF(AM104&lt;&gt;"","rel", IF(AL104="x","kegg","--")))))</f>
        <v>--</v>
      </c>
      <c r="AO104" s="15"/>
      <c r="AP104" s="12" t="str">
        <f aca="false">IF(COUNTIF(npass_erd,$E104),"NP", IF(COUNTIF(nap_erd,$E104),"NA", IF(COUNTIF(var_erd,$E104),"V","")))</f>
        <v/>
      </c>
      <c r="AQ104" s="14" t="str">
        <f aca="false">IF(COUNTIF(out_erd,E104),"X","")</f>
        <v>X</v>
      </c>
      <c r="AR104" s="14" t="str">
        <f aca="false">IF(COUNTIF(map_rel_erd,$E104),"M", IF(COUNTIF(nap_rel_erd,$E104),"NA", IF(COUNTIF(var_rel_erd,$E104),"V","")))</f>
        <v/>
      </c>
      <c r="AS104" s="13" t="str">
        <f aca="false">IF(AND(AP104&lt;&gt;"",AQ104="x"),"lit-kegg", IF(AND(AR104&lt;&gt;"",AQ104="x"),"rel-kegg", IF(AP104&lt;&gt;"","lit", IF(AR104&lt;&gt;"","rel", IF(AQ104="x","kegg","--")))))</f>
        <v>kegg</v>
      </c>
      <c r="AT104" s="15"/>
      <c r="AU104" s="12" t="str">
        <f aca="false">IF(COUNTIF(knap_gc,$E104),"K", IF(COUNTIF(npass_gc,$E104),"NP", IF(COUNTIF(imppat_gc,$E104),"I", IF(COUNTIF(duke_gc,$E104),"D", IF(COUNTIF(nap_gc,$E104),"NA", IF(COUNTIF(var_gc,$E104),"V",""))))) )</f>
        <v>K</v>
      </c>
      <c r="AV104" s="14" t="str">
        <f aca="false">IF(COUNTIF(out_gc,E104),"X","")</f>
        <v>X</v>
      </c>
      <c r="AW104" s="14" t="str">
        <f aca="false">IF(COUNTIF(knap_rel_gc,$E104),"K", IF(COUNTIF(nap_rel_gc,$E104),"NA", IF(COUNTIF(var_rel_gc,$E104),"V","")))</f>
        <v>K</v>
      </c>
      <c r="AX104" s="13" t="str">
        <f aca="false">IF(AND(AU104&lt;&gt;"",AV104="x"),"lit-kegg", IF(AND(AW104&lt;&gt;"",AV104="x"),"rel-kegg", IF(AU104&lt;&gt;"","lit", IF(AW104&lt;&gt;"","rel", IF(AV104="x","kegg","--")))))</f>
        <v>lit-kegg</v>
      </c>
      <c r="AY104" s="15"/>
      <c r="AZ104" s="12" t="str">
        <f aca="false">IF(COUNTIF(knap_gen,$E104),"K", IF(COUNTIF(npass_gen,$E104),"NP", IF(COUNTIF(imppat_gen,$E104),"I", IF(COUNTIF(duke_gen,$E104),"D", IF(COUNTIF(nap_gen,$E104),"NA", IF(COUNTIF(var_gen,$E104),"V",""))))))</f>
        <v/>
      </c>
      <c r="BA104" s="14" t="str">
        <f aca="false">IF(COUNTIF(out_gen,E104),"X","")</f>
        <v/>
      </c>
      <c r="BB104" s="14" t="str">
        <f aca="false">IF(COUNTIF(knap_rel_gen,$E104),"K", IF(COUNTIF(imppat_rel_gen,$E104),"I", IF(COUNTIF(duke_rel_gen,$E104),"D", IF(COUNTIF(nap_rel_gen,$E104),"NA", IF(COUNTIF(var_rel_gen,$E104),"V","")))))</f>
        <v>D</v>
      </c>
      <c r="BC104" s="13" t="str">
        <f aca="false">IF(AND(AZ104&lt;&gt;"",BA104="x"),"lit-kegg", IF(AND(BB104&lt;&gt;"",BA104="x"),"rel-kegg", IF(AZ104&lt;&gt;"","lit", IF(BB104&lt;&gt;"","rel", IF(BA104="x","kegg","--")))))</f>
        <v>rel</v>
      </c>
      <c r="BD104" s="15"/>
      <c r="BE104" s="12" t="str">
        <f aca="false">IF(COUNTIF(knap_hcc,$E104),"K", IF(COUNTIF(npass_hcc,$E104),"NP", IF(COUNTIF(duke_hcc,$E104),"D", IF(COUNTIF(var_hcc,$E104),"V", ""))))</f>
        <v/>
      </c>
      <c r="BF104" s="14" t="str">
        <f aca="false">IF(COUNTIF(hcc_out,E104),"X","")</f>
        <v>X</v>
      </c>
      <c r="BG104" s="14" t="str">
        <f aca="false">IF(COUNTIF(var_rel_hcc,$E104),"V","")</f>
        <v/>
      </c>
      <c r="BH104" s="13" t="str">
        <f aca="false">IF(AND(BE104&lt;&gt;"",BF104="x"),"lit-kegg", IF(AND(BG104&lt;&gt;"",BF104="x"),"rel-kegg", IF(BE104&lt;&gt;"","lit", IF(BG104&lt;&gt;"","rel", IF(BF104="x","kegg","--")))))</f>
        <v>kegg</v>
      </c>
      <c r="BI104" s="15"/>
      <c r="BJ104" s="12" t="str">
        <f aca="false">IF(COUNTIF(usda_kmp,$E104),"U", IF(COUNTIF(knap_kmp,$E104),"K", IF(COUNTIF(npass_kmp,$E104),"NP", IF(COUNTIF(map_kmp,$E104),"M", IF(COUNTIF(imppat_kmp,$E104),"I", IF(COUNTIF(duke_kmp,$E104),"D", IF(COUNTIF(nap_kmp,$E104),"NA", IF(COUNTIF(var_kmp,$E104),"V",""))))))))</f>
        <v>M</v>
      </c>
      <c r="BK104" s="14" t="str">
        <f aca="false">IF(COUNTIF(out_kmp,E104),"X","")</f>
        <v>X</v>
      </c>
      <c r="BL104" s="12" t="str">
        <f aca="false">IF(COUNTIF(knap_rel_kmp,$E104),"K", IF(COUNTIF(npass_rel_kmp,$E104),"NP", IF(COUNTIF(imppat_rel_kmp,$E104),"I", IF(COUNTIF(duke_kmp,$E104),"D", IF(COUNTIF(nap_rel_kmp,$E104),"NA", IF(COUNTIF(var_rel_kmp,$E104),"V",""))))))</f>
        <v>D</v>
      </c>
      <c r="BM104" s="13" t="str">
        <f aca="false">IF(AND(BJ104&lt;&gt;"",BK104="x"),"lit-kegg", IF(AND(BL104&lt;&gt;"",BK104="x"),"rel-kegg", IF(BJ104&lt;&gt;"","lit", IF(BL104&lt;&gt;"","rel", IF(BK104="x","kegg","--")))))</f>
        <v>lit-kegg</v>
      </c>
      <c r="BN104" s="15"/>
      <c r="BO104" s="12" t="str">
        <f aca="false">IF(COUNTIF(usda_lu2,$E104),"U", IF(COUNTIF(knap_lu2,$E104),"K", IF(COUNTIF(npass_lu2,$E104),"NP", IF(COUNTIF(map_lu2,$E104),"M", IF(COUNTIF(imppat_lu2,$E104),"I", IF(COUNTIF(duke_lu2,$E104),"D", IF(COUNTIF(nap_lu2,$E104),"NA", IF(COUNTIF(var_lu2,$E104),"V",""))))))))</f>
        <v>M</v>
      </c>
      <c r="BP104" s="14" t="str">
        <f aca="false">IF(COUNTIF(out_lu2,E104),"X","")</f>
        <v/>
      </c>
      <c r="BQ104" s="12" t="str">
        <f aca="false">IF(COUNTIF(knap_rel_lu2,$E104),"K", IF(COUNTIF(npass_rel_lu2,$E104),"NP", IF(COUNTIF(imppat_lu2,$E104),"I", IF(COUNTIF(impaat_rel_lu2,$E104),"I", IF(COUNTIF(duke_rel_lu2,$E104),"D", IF(COUNTIF(nap_rel_lu2,$E104),"NA", IF(COUNTIF(var_rel_lu2,$E104),"V",""))))) ))</f>
        <v/>
      </c>
      <c r="BR104" s="13" t="str">
        <f aca="false">IF(AND(BO104&lt;&gt;"",BP104="x"),"lit-kegg", IF(AND(BQ104&lt;&gt;"",BP104="x"),"rel-kegg", IF(BO104&lt;&gt;"","lit", IF(BQ104&lt;&gt;"","rel", IF(BP104="x","kegg","--")))))</f>
        <v>lit</v>
      </c>
      <c r="BS104" s="15"/>
      <c r="BT104" s="12" t="str">
        <f aca="false">IF(COUNTIF(usda_myc,$E104),"U", IF(COUNTIF(knap_myc,$E104),"K", IF(COUNTIF(npass_myc,$E104),"NP", IF(COUNTIF(map_myc,$E104),"M", IF(COUNTIF(imppat_myc,$E104),"I", IF(COUNTIF(nap_myc,$E104),"NA", IF(COUNTIF(duke_myc,$E104),"D", IF(COUNTIF(var_myc,$E104),"V",""))))))))</f>
        <v>U</v>
      </c>
      <c r="BU104" s="14" t="str">
        <f aca="false">IF(COUNTIF(out_myc,E104),"X","")</f>
        <v>X</v>
      </c>
      <c r="BV104" s="12" t="str">
        <f aca="false">IF(COUNTIF(npass_rel_myc,$E104),"NP", IF(COUNTIF(imppat_rel_myc,$E104),"I", IF(COUNTIF(nap_rel_myc,$E104),"NA", IF(COUNTIF(var_rel_myc,$E104),"V",""))))</f>
        <v>NP</v>
      </c>
      <c r="BW104" s="13" t="str">
        <f aca="false">IF(AND(BT104&lt;&gt;"",BU104="x"),"lit-kegg", IF(AND(BV104&lt;&gt;"",BU104="x"),"rel-kegg", IF(BT104&lt;&gt;"","lit", IF(BV104&lt;&gt;"","rel", IF(BU104="x","kegg","--")))))</f>
        <v>lit-kegg</v>
      </c>
      <c r="BX104" s="15"/>
      <c r="BY104" s="12" t="str">
        <f aca="false">IF(COUNTIF(usda_nar,$E104),"U", IF(COUNTIF(knap_nar,$E104),"K", IF(COUNTIF(npass_nar,$E104),"NP", IF(COUNTIF(imppat_nar,$E104),"I", IF(COUNTIF(duke_nar,$E104),"D", IF(COUNTIF(nap_nar,$E104),"NA", IF(COUNTIF(var_nar,$E104),"V", "")))))))</f>
        <v>V</v>
      </c>
      <c r="BZ104" s="14" t="str">
        <f aca="false">IF(COUNTIF(out_nar,E104),"X","")</f>
        <v>X</v>
      </c>
      <c r="CA104" s="16" t="str">
        <f aca="false">IF(COUNTIF(knap_rel_nar,$E104),"K", IF(COUNTIF(npass_rel_nar,$E104),"NP", IF(COUNTIF(imppat_rel_nar,$E104),"I", IF(COUNTIF(duke_rel_nar,$E104),"D", IF(COUNTIF(nap_rel_nar,$E104),"NA", IF(COUNTIF(var_rel_nar,$E104),"V",""))))))</f>
        <v/>
      </c>
      <c r="CB104" s="13" t="str">
        <f aca="false">IF(AND(BY104&lt;&gt;"",BZ104="x"),"lit-kegg", IF(AND(CA104&lt;&gt;"",BZ104="x"),"rel-kegg", IF(BY104&lt;&gt;"","lit", IF(CA104&lt;&gt;"","rel", IF(BZ104="x","kegg","--")))))</f>
        <v>lit-kegg</v>
      </c>
      <c r="CC104" s="15"/>
      <c r="CD104" s="17" t="str">
        <f aca="false">IF(COUNTIF(usda_que,$E104),"U", IF(COUNTIF(knap_que,$E104),"K", IF(COUNTIF(npass_que,$E104),"NP", IF(COUNTIF(map_que,$E104),"M", IF(COUNTIF(imppat_que,$E104),"I", IF(COUNTIF(duke_que,$E104),"D", IF(COUNTIF(nap_que,$E104),"NA", IF(COUNTIF(var_que,$E104),"V",""))))) )))</f>
        <v>NP</v>
      </c>
      <c r="CE104" s="14" t="str">
        <f aca="false">IF(COUNTIF(out_que,E104),"X","")</f>
        <v>X</v>
      </c>
      <c r="CF104" s="12" t="str">
        <f aca="false">IF(COUNTIF(knap_rel_que,$E104),"K", IF(COUNTIF(npass_rel_que,$E104),"NP", IF(COUNTIF(imppat_rel_que,$E104),"I", IF(COUNTIF(duke_rel_que,$E104),"D", IF(COUNTIF(nap_rel_que,$E104),"NP", IF(COUNTIF(var_rel_que,$E104),"V",""))))) )</f>
        <v>NP</v>
      </c>
      <c r="CG104" s="13" t="str">
        <f aca="false">IF(AND(CD104&lt;&gt;"",CE104="x"),"lit-kegg", IF(AND(CF104&lt;&gt;"",CE104="x"),"rel-kegg", IF(CD104&lt;&gt;"","lit", IF(CF104&lt;&gt;"","rel", IF(CE104="x","kegg","--")))))</f>
        <v>lit-kegg</v>
      </c>
      <c r="CH104" s="15"/>
      <c r="CI104" s="18"/>
      <c r="CJ104" s="10"/>
      <c r="CK104" s="20" t="s">
        <v>331</v>
      </c>
      <c r="CL104" s="10"/>
      <c r="CM104" s="10"/>
      <c r="CN104" s="10"/>
      <c r="CO104" s="10"/>
    </row>
    <row r="105" customFormat="false" ht="15.75" hidden="false" customHeight="true" outlineLevel="0" collapsed="false">
      <c r="A105" s="9" t="n">
        <v>135</v>
      </c>
      <c r="B105" s="10" t="s">
        <v>98</v>
      </c>
      <c r="C105" s="10"/>
      <c r="D105" s="10" t="s">
        <v>332</v>
      </c>
      <c r="E105" s="11" t="s">
        <v>333</v>
      </c>
      <c r="F105" s="12" t="str">
        <f aca="false">IF(COUNTIF(usda_agi,$E105),"U", IF(COUNTIF(knap_agi,$E105),"K", IF(COUNTIF(npass_agi,$E105),"NP", IF(COUNTIF(map_agi,$E105),"M", IF(COUNTIF(imppat_agi,$E105),"I", IF(COUNTIF(duke_agi,$E105),"D", IF(COUNTIF(nap_agi,$E105),"NA", IF(COUNTIF(var_agi,$E105),"V", ""))))))) )</f>
        <v/>
      </c>
      <c r="G105" s="12" t="str">
        <f aca="false">IF(COUNTIF(out_agi,E105),"X","")</f>
        <v/>
      </c>
      <c r="H105" s="12" t="str">
        <f aca="false">IF(COUNTIF(knap_rel_agi,$E105),"K", IF(COUNTIF(duke_rel_agi,$E105),"D", IF(COUNTIF(nap_rel_agi,$E105),"NA", IF(COUNTIF(var_rel_agi,$E105),"V",""))))</f>
        <v/>
      </c>
      <c r="I105" s="13" t="str">
        <f aca="false">IF(AND(F105&lt;&gt;"",G105="x"),"lit-kegg", IF(AND(H105&lt;&gt;"",G105="x"),"rel-kegg", IF(F105&lt;&gt;"","lit", IF(H105&lt;&gt;"","rel", IF(G105="x","kegg","--")))))</f>
        <v>--</v>
      </c>
      <c r="J105" s="12" t="str">
        <f aca="false">IF(COUNTIF(npass_bun,$E105),"NP", IF(COUNTIF(nap_bun,$E105),"NA", IF(COUNTIF(var_bun,$E105),"V","")))</f>
        <v/>
      </c>
      <c r="K105" s="14" t="str">
        <f aca="false">IF(COUNTIF(out_bun,E105),"X","")</f>
        <v/>
      </c>
      <c r="L105" s="12" t="str">
        <f aca="false">IF(COUNTIF(nap_rel_bun,$E105),"NA", IF(COUNTIF(var_rel_bun,$E105),"V",""))</f>
        <v/>
      </c>
      <c r="M105" s="13" t="str">
        <f aca="false">IF(AND(J105&lt;&gt;"",K105="x"),"lit-kegg", IF(AND(L105&lt;&gt;"",K105="x"),"rel-kegg", IF(J105&lt;&gt;"","lit", IF(L105&lt;&gt;"","rel", IF(K105="x","kegg","--")))))</f>
        <v>--</v>
      </c>
      <c r="N105" s="12" t="str">
        <f aca="false">IF(COUNTIF(usda_kxn,$E105),"U", IF(COUNTIF(knap_kxn,$E105),"K", IF(COUNTIF(npass_kxn,$E105),"NP", IF(COUNTIF(map_kxn,$E105),"M", IF(COUNTIF(duke_kxn,$E105),"D", IF(COUNTIF(nap_kxn,$E105),"NA", IF(COUNTIF(var_kxn,$E105),"V","")))))))</f>
        <v/>
      </c>
      <c r="O105" s="14" t="str">
        <f aca="false">IF(COUNTIF(out_kxn,E105),"X","")</f>
        <v/>
      </c>
      <c r="P105" s="12" t="str">
        <f aca="false">IF(COUNTIF(knap_rel_kxn,$E105),"K", IF(COUNTIF(npass_rel_kxn,$E105),"NP", IF(COUNTIF(duke_rel_kxn,$E105),"D", IF(COUNTIF(nap_rel_kxn,$E105),"NA", IF(COUNTIF(var_rel_kxn,$E105),"V","")))))</f>
        <v/>
      </c>
      <c r="Q105" s="13" t="str">
        <f aca="false">IF(AND(N105&lt;&gt;"",O105="x"),"lit-kegg", IF(AND(P105&lt;&gt;"",O105="x"),"rel-kegg", IF(N105&lt;&gt;"","lit", IF(P105&lt;&gt;"","rel", IF(O105="x","kegg","--")))))</f>
        <v>--</v>
      </c>
      <c r="R105" s="12" t="str">
        <f aca="false">IF(COUNTIF(usda_hwb,$E105),"U", IF(COUNTIF(knap_hwb,$E105),"K", IF(COUNTIF(npass_hwb,$E105),"NP", IF(COUNTIF(map_hwb,$E105),"M", IF(COUNTIF(imppat_hwb,$E105),"I", IF(COUNTIF(duke_hwb,$E105),"D", IF(COUNTIF(nap_hwb,$E105),"NA", IF(COUNTIF(var_hwb,$E105),"V",""))))) )))</f>
        <v/>
      </c>
      <c r="S105" s="14" t="str">
        <f aca="false">IF(COUNTIF(out_hwb,E105),"X","")</f>
        <v/>
      </c>
      <c r="T105" s="14" t="str">
        <f aca="false">IF(COUNTIF(knap_rel_hwb,$E105),"K", IF(COUNTIF(npass_rel_hwb,$E105),"NP", IF(COUNTIF(map_rel_hwb,$E105),"M", IF(COUNTIF(imppat_rel_hwb,$E105),"I", IF(COUNTIF(duke_rel_hwb,$E105),"D", IF(COUNTIF(nap_rel_hwb,$E105),"NA", IF(COUNTIF(var_rel_hwb,$E105),"V",""))))) ))</f>
        <v/>
      </c>
      <c r="U105" s="13" t="str">
        <f aca="false">IF(AND(R105&lt;&gt;"",S105="x"),"lit-kegg", IF(AND(T105&lt;&gt;"",S105="x"),"rel-kegg", IF(R105&lt;&gt;"","lit", IF(T105&lt;&gt;"","rel", IF(S105="x","kegg","--")))))</f>
        <v>--</v>
      </c>
      <c r="V105" s="12" t="str">
        <f aca="false">IF(COUNTIF(usda_ec,$E105),"U", IF(COUNTIF(knap_ec,$E105),"K", IF(COUNTIF(npass_ec,$E105),"NP", IF(COUNTIF(map_ec,$E105),"M", IF(COUNTIF(imppat_ec,$E105),"I", IF(COUNTIF(duke_ec,$E105),"D", IF(COUNTIF(nap_ec,$E105),"NA", IF(COUNTIF(var_ec,$E105),"V",""))))))))</f>
        <v/>
      </c>
      <c r="W105" s="14" t="str">
        <f aca="false">IF(COUNTIF(out_ec,E105),"X","")</f>
        <v/>
      </c>
      <c r="X105" s="14" t="str">
        <f aca="false">IF(COUNTIF(usda_rel_ec,$E105),"U", IF(COUNTIF(knap_rel_ec,$E105),"K", IF(COUNTIF(npass_rel_ec,$E105),"NP", IF(COUNTIF(map_rel_ec,$E105),"M", IF(COUNTIF(imppat_rel_ec,$E105),"I", IF(COUNTIF(nap_rel_ec,$E105),"NA", IF(COUNTIF(var_rel_ec,$E105),"V","")))))))</f>
        <v/>
      </c>
      <c r="Y105" s="13" t="str">
        <f aca="false">IF(AND(V105&lt;&gt;"",W105="x"),"lit-kegg", IF(AND(X105&lt;&gt;"",W105="x"),"rel-kegg", IF(V105&lt;&gt;"","lit", IF(X105&lt;&gt;"","rel", IF(W105="x","kegg","--")))))</f>
        <v>--</v>
      </c>
      <c r="Z105" s="12" t="str">
        <f aca="false">IF(COUNTIF(usda_ecg,$E105),"U", IF(COUNTIF(npass_ecg,$E105),"NP", IF(COUNTIF(map_ecg,$E105),"M", IF(COUNTIF(imppat_ecg,$E105),"I", IF(COUNTIF(duke_ecg,$E105),"D", IF(COUNTIF(var_ecg,$E105),"V",""))))))</f>
        <v/>
      </c>
      <c r="AA105" s="12"/>
      <c r="AB105" s="15"/>
      <c r="AC105" s="12" t="str">
        <f aca="false">IF(COUNTIF(usda_egt,$E105),"U", IF(COUNTIF(map_egt,$E105),"M", IF(COUNTIF(duke_egt,$E105),"D", IF(COUNTIF(nap_egt,$E105),"NA", IF(COUNTIF(var_egt,$E105),"V","")))))</f>
        <v/>
      </c>
      <c r="AD105" s="14" t="str">
        <f aca="false">IF(COUNTIF(out_egt,E105),"X","")</f>
        <v/>
      </c>
      <c r="AE105" s="14" t="str">
        <f aca="false">IF(COUNTIF(usda_rel_egt,$E105),"U", IF(COUNTIF(knap_rel_egt,$E105),"K", IF(COUNTIF(npass_rel_egt,$E105),"NP", IF(COUNTIF(map_rel_egt,$E105),"M", IF(COUNTIF(var_rel_egt,$E105),"V","")))) )</f>
        <v/>
      </c>
      <c r="AF105" s="13" t="str">
        <f aca="false">IF(AND(AC105&lt;&gt;"",AD105="x"),"lit-kegg", IF(AND(AE105&lt;&gt;"",AD105="x"),"rel-kegg", IF(AC105&lt;&gt;"","lit", IF(AE105&lt;&gt;"","rel", IF(AD105="x","kegg","--")))))</f>
        <v>--</v>
      </c>
      <c r="AG105" s="15"/>
      <c r="AH105" s="12" t="str">
        <f aca="false">IF(COUNTIF(usda_egcg,$E105),"U", IF(COUNTIF(knap_egcg,$E105),"K", IF(COUNTIF(npass_egcg,$E105),"NP", IF(COUNTIF(map_egcg,$E105),"M", IF(COUNTIF(var_ecg,$E105),"V","")))))</f>
        <v/>
      </c>
      <c r="AI105" s="12"/>
      <c r="AJ105" s="15"/>
      <c r="AK105" s="12" t="str">
        <f aca="false">IF(COUNTIF(npass_erc,$E105),"NP", IF(COUNTIF(nap_erc,$E105),"NA", IF(COUNTIF(var_erc,$E105),"V","")))</f>
        <v/>
      </c>
      <c r="AL105" s="14"/>
      <c r="AM105" s="14" t="str">
        <f aca="false">IF(COUNTIF(nap_rel_erc,$E105),"NA", IF(COUNTIF(var_rel_erc,$E105),"V",""))</f>
        <v/>
      </c>
      <c r="AN105" s="13" t="str">
        <f aca="false">IF(AND(AK105&lt;&gt;"",AL105="x"),"lit-kegg", IF(AND(AM105&lt;&gt;"",AL105="x"),"rel-kegg", IF(AK105&lt;&gt;"","lit", IF(AM105&lt;&gt;"","rel", IF(AL105="x","kegg","--")))))</f>
        <v>--</v>
      </c>
      <c r="AO105" s="15"/>
      <c r="AP105" s="12" t="str">
        <f aca="false">IF(COUNTIF(npass_erd,$E105),"NP", IF(COUNTIF(nap_erd,$E105),"NA", IF(COUNTIF(var_erd,$E105),"V","")))</f>
        <v/>
      </c>
      <c r="AQ105" s="14" t="str">
        <f aca="false">IF(COUNTIF(out_erd,E105),"X","")</f>
        <v/>
      </c>
      <c r="AR105" s="14" t="str">
        <f aca="false">IF(COUNTIF(map_rel_erd,$E105),"M", IF(COUNTIF(nap_rel_erd,$E105),"NA", IF(COUNTIF(var_rel_erd,$E105),"V","")))</f>
        <v/>
      </c>
      <c r="AS105" s="13" t="str">
        <f aca="false">IF(AND(AP105&lt;&gt;"",AQ105="x"),"lit-kegg", IF(AND(AR105&lt;&gt;"",AQ105="x"),"rel-kegg", IF(AP105&lt;&gt;"","lit", IF(AR105&lt;&gt;"","rel", IF(AQ105="x","kegg","--")))))</f>
        <v>--</v>
      </c>
      <c r="AT105" s="15"/>
      <c r="AU105" s="12" t="str">
        <f aca="false">IF(COUNTIF(knap_gc,$E105),"K", IF(COUNTIF(npass_gc,$E105),"NP", IF(COUNTIF(imppat_gc,$E105),"I", IF(COUNTIF(duke_gc,$E105),"D", IF(COUNTIF(nap_gc,$E105),"NA", IF(COUNTIF(var_gc,$E105),"V",""))))) )</f>
        <v/>
      </c>
      <c r="AV105" s="14" t="str">
        <f aca="false">IF(COUNTIF(out_gc,E105),"X","")</f>
        <v/>
      </c>
      <c r="AW105" s="14" t="str">
        <f aca="false">IF(COUNTIF(knap_rel_gc,$E105),"K", IF(COUNTIF(nap_rel_gc,$E105),"NA", IF(COUNTIF(var_rel_gc,$E105),"V","")))</f>
        <v/>
      </c>
      <c r="AX105" s="13" t="str">
        <f aca="false">IF(AND(AU105&lt;&gt;"",AV105="x"),"lit-kegg", IF(AND(AW105&lt;&gt;"",AV105="x"),"rel-kegg", IF(AU105&lt;&gt;"","lit", IF(AW105&lt;&gt;"","rel", IF(AV105="x","kegg","--")))))</f>
        <v>--</v>
      </c>
      <c r="AY105" s="15"/>
      <c r="AZ105" s="12" t="str">
        <f aca="false">IF(COUNTIF(knap_gen,$E105),"K", IF(COUNTIF(npass_gen,$E105),"NP", IF(COUNTIF(imppat_gen,$E105),"I", IF(COUNTIF(duke_gen,$E105),"D", IF(COUNTIF(nap_gen,$E105),"NA", IF(COUNTIF(var_gen,$E105),"V",""))))))</f>
        <v/>
      </c>
      <c r="BA105" s="14" t="str">
        <f aca="false">IF(COUNTIF(out_gen,E105),"X","")</f>
        <v/>
      </c>
      <c r="BB105" s="14" t="str">
        <f aca="false">IF(COUNTIF(knap_rel_gen,$E105),"K", IF(COUNTIF(imppat_rel_gen,$E105),"I", IF(COUNTIF(duke_rel_gen,$E105),"D", IF(COUNTIF(nap_rel_gen,$E105),"NA", IF(COUNTIF(var_rel_gen,$E105),"V","")))))</f>
        <v/>
      </c>
      <c r="BC105" s="13" t="str">
        <f aca="false">IF(AND(AZ105&lt;&gt;"",BA105="x"),"lit-kegg", IF(AND(BB105&lt;&gt;"",BA105="x"),"rel-kegg", IF(AZ105&lt;&gt;"","lit", IF(BB105&lt;&gt;"","rel", IF(BA105="x","kegg","--")))))</f>
        <v>--</v>
      </c>
      <c r="BD105" s="15"/>
      <c r="BE105" s="12" t="str">
        <f aca="false">IF(COUNTIF(knap_hcc,$E105),"K", IF(COUNTIF(npass_hcc,$E105),"NP", IF(COUNTIF(duke_hcc,$E105),"D", IF(COUNTIF(var_hcc,$E105),"V", ""))))</f>
        <v/>
      </c>
      <c r="BF105" s="14" t="str">
        <f aca="false">IF(COUNTIF(hcc_out,E105),"X","")</f>
        <v/>
      </c>
      <c r="BG105" s="14" t="str">
        <f aca="false">IF(COUNTIF(var_rel_hcc,$E105),"V","")</f>
        <v/>
      </c>
      <c r="BH105" s="13" t="str">
        <f aca="false">IF(AND(BE105&lt;&gt;"",BF105="x"),"lit-kegg", IF(AND(BG105&lt;&gt;"",BF105="x"),"rel-kegg", IF(BE105&lt;&gt;"","lit", IF(BG105&lt;&gt;"","rel", IF(BF105="x","kegg","--")))))</f>
        <v>--</v>
      </c>
      <c r="BI105" s="15"/>
      <c r="BJ105" s="12" t="str">
        <f aca="false">IF(COUNTIF(usda_kmp,$E105),"U", IF(COUNTIF(knap_kmp,$E105),"K", IF(COUNTIF(npass_kmp,$E105),"NP", IF(COUNTIF(map_kmp,$E105),"M", IF(COUNTIF(imppat_kmp,$E105),"I", IF(COUNTIF(duke_kmp,$E105),"D", IF(COUNTIF(nap_kmp,$E105),"NA", IF(COUNTIF(var_kmp,$E105),"V",""))))))))</f>
        <v/>
      </c>
      <c r="BK105" s="14" t="str">
        <f aca="false">IF(COUNTIF(out_kmp,E105),"X","")</f>
        <v/>
      </c>
      <c r="BL105" s="12" t="str">
        <f aca="false">IF(COUNTIF(knap_rel_kmp,$E105),"K", IF(COUNTIF(npass_rel_kmp,$E105),"NP", IF(COUNTIF(imppat_rel_kmp,$E105),"I", IF(COUNTIF(duke_kmp,$E105),"D", IF(COUNTIF(nap_rel_kmp,$E105),"NA", IF(COUNTIF(var_rel_kmp,$E105),"V",""))))))</f>
        <v/>
      </c>
      <c r="BM105" s="13" t="str">
        <f aca="false">IF(AND(BJ105&lt;&gt;"",BK105="x"),"lit-kegg", IF(AND(BL105&lt;&gt;"",BK105="x"),"rel-kegg", IF(BJ105&lt;&gt;"","lit", IF(BL105&lt;&gt;"","rel", IF(BK105="x","kegg","--")))))</f>
        <v>--</v>
      </c>
      <c r="BN105" s="15"/>
      <c r="BO105" s="12" t="str">
        <f aca="false">IF(COUNTIF(usda_lu2,$E105),"U", IF(COUNTIF(knap_lu2,$E105),"K", IF(COUNTIF(npass_lu2,$E105),"NP", IF(COUNTIF(map_lu2,$E105),"M", IF(COUNTIF(imppat_lu2,$E105),"I", IF(COUNTIF(duke_lu2,$E105),"D", IF(COUNTIF(nap_lu2,$E105),"NA", IF(COUNTIF(var_lu2,$E105),"V",""))))))))</f>
        <v/>
      </c>
      <c r="BP105" s="14" t="str">
        <f aca="false">IF(COUNTIF(out_lu2,E105),"X","")</f>
        <v/>
      </c>
      <c r="BQ105" s="12" t="str">
        <f aca="false">IF(COUNTIF(knap_rel_lu2,$E105),"K", IF(COUNTIF(npass_rel_lu2,$E105),"NP", IF(COUNTIF(imppat_lu2,$E105),"I", IF(COUNTIF(impaat_rel_lu2,$E105),"I", IF(COUNTIF(duke_rel_lu2,$E105),"D", IF(COUNTIF(nap_rel_lu2,$E105),"NA", IF(COUNTIF(var_rel_lu2,$E105),"V",""))))) ))</f>
        <v/>
      </c>
      <c r="BR105" s="13" t="str">
        <f aca="false">IF(AND(BO105&lt;&gt;"",BP105="x"),"lit-kegg", IF(AND(BQ105&lt;&gt;"",BP105="x"),"rel-kegg", IF(BO105&lt;&gt;"","lit", IF(BQ105&lt;&gt;"","rel", IF(BP105="x","kegg","--")))))</f>
        <v>--</v>
      </c>
      <c r="BS105" s="15"/>
      <c r="BT105" s="12" t="str">
        <f aca="false">IF(COUNTIF(usda_myc,$E105),"U", IF(COUNTIF(knap_myc,$E105),"K", IF(COUNTIF(npass_myc,$E105),"NP", IF(COUNTIF(map_myc,$E105),"M", IF(COUNTIF(imppat_myc,$E105),"I", IF(COUNTIF(nap_myc,$E105),"NA", IF(COUNTIF(duke_myc,$E105),"D", IF(COUNTIF(var_myc,$E105),"V",""))))))))</f>
        <v/>
      </c>
      <c r="BU105" s="14" t="str">
        <f aca="false">IF(COUNTIF(out_myc,E105),"X","")</f>
        <v/>
      </c>
      <c r="BV105" s="12" t="str">
        <f aca="false">IF(COUNTIF(npass_rel_myc,$E105),"NP", IF(COUNTIF(imppat_rel_myc,$E105),"I", IF(COUNTIF(nap_rel_myc,$E105),"NA", IF(COUNTIF(var_rel_myc,$E105),"V",""))))</f>
        <v/>
      </c>
      <c r="BW105" s="13" t="str">
        <f aca="false">IF(AND(BT105&lt;&gt;"",BU105="x"),"lit-kegg", IF(AND(BV105&lt;&gt;"",BU105="x"),"rel-kegg", IF(BT105&lt;&gt;"","lit", IF(BV105&lt;&gt;"","rel", IF(BU105="x","kegg","--")))))</f>
        <v>--</v>
      </c>
      <c r="BX105" s="15"/>
      <c r="BY105" s="12" t="str">
        <f aca="false">IF(COUNTIF(usda_nar,$E105),"U", IF(COUNTIF(knap_nar,$E105),"K", IF(COUNTIF(npass_nar,$E105),"NP", IF(COUNTIF(imppat_nar,$E105),"I", IF(COUNTIF(duke_nar,$E105),"D", IF(COUNTIF(nap_nar,$E105),"NA", IF(COUNTIF(var_nar,$E105),"V", "")))))))</f>
        <v/>
      </c>
      <c r="BZ105" s="14" t="str">
        <f aca="false">IF(COUNTIF(out_nar,E105),"X","")</f>
        <v/>
      </c>
      <c r="CA105" s="16" t="str">
        <f aca="false">IF(COUNTIF(knap_rel_nar,$E105),"K", IF(COUNTIF(npass_rel_nar,$E105),"NP", IF(COUNTIF(imppat_rel_nar,$E105),"I", IF(COUNTIF(duke_rel_nar,$E105),"D", IF(COUNTIF(nap_rel_nar,$E105),"NA", IF(COUNTIF(var_rel_nar,$E105),"V",""))))))</f>
        <v/>
      </c>
      <c r="CB105" s="13" t="str">
        <f aca="false">IF(AND(BY105&lt;&gt;"",BZ105="x"),"lit-kegg", IF(AND(CA105&lt;&gt;"",BZ105="x"),"rel-kegg", IF(BY105&lt;&gt;"","lit", IF(CA105&lt;&gt;"","rel", IF(BZ105="x","kegg","--")))))</f>
        <v>--</v>
      </c>
      <c r="CC105" s="15"/>
      <c r="CD105" s="17" t="str">
        <f aca="false">IF(COUNTIF(usda_que,$E105),"U", IF(COUNTIF(knap_que,$E105),"K", IF(COUNTIF(npass_que,$E105),"NP", IF(COUNTIF(map_que,$E105),"M", IF(COUNTIF(imppat_que,$E105),"I", IF(COUNTIF(duke_que,$E105),"D", IF(COUNTIF(nap_que,$E105),"NA", IF(COUNTIF(var_que,$E105),"V",""))))) )))</f>
        <v/>
      </c>
      <c r="CE105" s="14" t="str">
        <f aca="false">IF(COUNTIF(out_que,E105),"X","")</f>
        <v/>
      </c>
      <c r="CF105" s="12" t="str">
        <f aca="false">IF(COUNTIF(knap_rel_que,$E105),"K", IF(COUNTIF(npass_rel_que,$E105),"NP", IF(COUNTIF(imppat_rel_que,$E105),"I", IF(COUNTIF(duke_rel_que,$E105),"D", IF(COUNTIF(nap_rel_que,$E105),"NP", IF(COUNTIF(var_rel_que,$E105),"V",""))))) )</f>
        <v/>
      </c>
      <c r="CG105" s="13" t="str">
        <f aca="false">IF(AND(CD105&lt;&gt;"",CE105="x"),"lit-kegg", IF(AND(CF105&lt;&gt;"",CE105="x"),"rel-kegg", IF(CD105&lt;&gt;"","lit", IF(CF105&lt;&gt;"","rel", IF(CE105="x","kegg","--")))))</f>
        <v>--</v>
      </c>
      <c r="CH105" s="15"/>
      <c r="CI105" s="18"/>
      <c r="CJ105" s="10"/>
      <c r="CK105" s="10"/>
      <c r="CL105" s="10"/>
      <c r="CM105" s="10"/>
      <c r="CN105" s="10"/>
      <c r="CO105" s="10"/>
    </row>
    <row r="106" customFormat="false" ht="15.75" hidden="false" customHeight="true" outlineLevel="0" collapsed="false">
      <c r="A106" s="9" t="n">
        <v>107</v>
      </c>
      <c r="B106" s="10" t="s">
        <v>76</v>
      </c>
      <c r="C106" s="10" t="s">
        <v>77</v>
      </c>
      <c r="D106" s="10" t="s">
        <v>334</v>
      </c>
      <c r="E106" s="11" t="s">
        <v>335</v>
      </c>
      <c r="F106" s="12" t="str">
        <f aca="false">IF(COUNTIF(usda_agi,$E106),"U", IF(COUNTIF(knap_agi,$E106),"K", IF(COUNTIF(npass_agi,$E106),"NP", IF(COUNTIF(map_agi,$E106),"M", IF(COUNTIF(imppat_agi,$E106),"I", IF(COUNTIF(duke_agi,$E106),"D", IF(COUNTIF(nap_agi,$E106),"NA", IF(COUNTIF(var_agi,$E106),"V", ""))))))) )</f>
        <v>K</v>
      </c>
      <c r="G106" s="12" t="str">
        <f aca="false">IF(COUNTIF(out_agi,E106),"X","")</f>
        <v>X</v>
      </c>
      <c r="H106" s="12" t="str">
        <f aca="false">IF(COUNTIF(knap_rel_agi,$E106),"K", IF(COUNTIF(duke_rel_agi,$E106),"D", IF(COUNTIF(nap_rel_agi,$E106),"NA", IF(COUNTIF(var_rel_agi,$E106),"V",""))))</f>
        <v>K</v>
      </c>
      <c r="I106" s="13" t="str">
        <f aca="false">IF(AND(F106&lt;&gt;"",G106="x"),"lit-kegg", IF(AND(H106&lt;&gt;"",G106="x"),"rel-kegg", IF(F106&lt;&gt;"","lit", IF(H106&lt;&gt;"","rel", IF(G106="x","kegg","--")))))</f>
        <v>lit-kegg</v>
      </c>
      <c r="J106" s="12" t="str">
        <f aca="false">IF(COUNTIF(npass_bun,$E106),"NP", IF(COUNTIF(nap_bun,$E106),"NA", IF(COUNTIF(var_bun,$E106),"V","")))</f>
        <v/>
      </c>
      <c r="K106" s="14" t="str">
        <f aca="false">IF(COUNTIF(out_bun,E106),"X","")</f>
        <v>X</v>
      </c>
      <c r="L106" s="12" t="str">
        <f aca="false">IF(COUNTIF(nap_rel_bun,$E106),"NA", IF(COUNTIF(var_rel_bun,$E106),"V",""))</f>
        <v/>
      </c>
      <c r="M106" s="13" t="str">
        <f aca="false">IF(AND(J106&lt;&gt;"",K106="x"),"lit-kegg", IF(AND(L106&lt;&gt;"",K106="x"),"rel-kegg", IF(J106&lt;&gt;"","lit", IF(L106&lt;&gt;"","rel", IF(K106="x","kegg","--")))))</f>
        <v>kegg</v>
      </c>
      <c r="N106" s="12" t="str">
        <f aca="false">IF(COUNTIF(usda_kxn,$E106),"U", IF(COUNTIF(knap_kxn,$E106),"K", IF(COUNTIF(npass_kxn,$E106),"NP", IF(COUNTIF(map_kxn,$E106),"M", IF(COUNTIF(duke_kxn,$E106),"D", IF(COUNTIF(nap_kxn,$E106),"NA", IF(COUNTIF(var_kxn,$E106),"V","")))))))</f>
        <v/>
      </c>
      <c r="O106" s="14" t="str">
        <f aca="false">IF(COUNTIF(out_kxn,E106),"X","")</f>
        <v/>
      </c>
      <c r="P106" s="12" t="str">
        <f aca="false">IF(COUNTIF(knap_rel_kxn,$E106),"K", IF(COUNTIF(npass_rel_kxn,$E106),"NP", IF(COUNTIF(duke_rel_kxn,$E106),"D", IF(COUNTIF(nap_rel_kxn,$E106),"NA", IF(COUNTIF(var_rel_kxn,$E106),"V","")))))</f>
        <v/>
      </c>
      <c r="Q106" s="13" t="str">
        <f aca="false">IF(AND(N106&lt;&gt;"",O106="x"),"lit-kegg", IF(AND(P106&lt;&gt;"",O106="x"),"rel-kegg", IF(N106&lt;&gt;"","lit", IF(P106&lt;&gt;"","rel", IF(O106="x","kegg","--")))))</f>
        <v>--</v>
      </c>
      <c r="R106" s="12" t="str">
        <f aca="false">IF(COUNTIF(usda_hwb,$E106),"U", IF(COUNTIF(knap_hwb,$E106),"K", IF(COUNTIF(npass_hwb,$E106),"NP", IF(COUNTIF(map_hwb,$E106),"M", IF(COUNTIF(imppat_hwb,$E106),"I", IF(COUNTIF(duke_hwb,$E106),"D", IF(COUNTIF(nap_hwb,$E106),"NA", IF(COUNTIF(var_hwb,$E106),"V",""))))) )))</f>
        <v>K</v>
      </c>
      <c r="S106" s="14" t="str">
        <f aca="false">IF(COUNTIF(out_hwb,E106),"X","")</f>
        <v>X</v>
      </c>
      <c r="T106" s="14" t="str">
        <f aca="false">IF(COUNTIF(knap_rel_hwb,$E106),"K", IF(COUNTIF(npass_rel_hwb,$E106),"NP", IF(COUNTIF(map_rel_hwb,$E106),"M", IF(COUNTIF(imppat_rel_hwb,$E106),"I", IF(COUNTIF(duke_rel_hwb,$E106),"D", IF(COUNTIF(nap_rel_hwb,$E106),"NA", IF(COUNTIF(var_rel_hwb,$E106),"V",""))))) ))</f>
        <v>K</v>
      </c>
      <c r="U106" s="13" t="str">
        <f aca="false">IF(AND(R106&lt;&gt;"",S106="x"),"lit-kegg", IF(AND(T106&lt;&gt;"",S106="x"),"rel-kegg", IF(R106&lt;&gt;"","lit", IF(T106&lt;&gt;"","rel", IF(S106="x","kegg","--")))))</f>
        <v>lit-kegg</v>
      </c>
      <c r="V106" s="12" t="str">
        <f aca="false">IF(COUNTIF(usda_ec,$E106),"U", IF(COUNTIF(knap_ec,$E106),"K", IF(COUNTIF(npass_ec,$E106),"NP", IF(COUNTIF(map_ec,$E106),"M", IF(COUNTIF(imppat_ec,$E106),"I", IF(COUNTIF(duke_ec,$E106),"D", IF(COUNTIF(nap_ec,$E106),"NA", IF(COUNTIF(var_ec,$E106),"V",""))))))))</f>
        <v/>
      </c>
      <c r="W106" s="14" t="str">
        <f aca="false">IF(COUNTIF(out_ec,E106),"X","")</f>
        <v>X</v>
      </c>
      <c r="X106" s="14" t="str">
        <f aca="false">IF(COUNTIF(usda_rel_ec,$E106),"U", IF(COUNTIF(knap_rel_ec,$E106),"K", IF(COUNTIF(npass_rel_ec,$E106),"NP", IF(COUNTIF(map_rel_ec,$E106),"M", IF(COUNTIF(imppat_rel_ec,$E106),"I", IF(COUNTIF(nap_rel_ec,$E106),"NA", IF(COUNTIF(var_rel_ec,$E106),"V","")))))))</f>
        <v>I</v>
      </c>
      <c r="Y106" s="13" t="str">
        <f aca="false">IF(AND(V106&lt;&gt;"",W106="x"),"lit-kegg", IF(AND(X106&lt;&gt;"",W106="x"),"rel-kegg", IF(V106&lt;&gt;"","lit", IF(X106&lt;&gt;"","rel", IF(W106="x","kegg","--")))))</f>
        <v>rel-kegg</v>
      </c>
      <c r="Z106" s="12" t="str">
        <f aca="false">IF(COUNTIF(usda_ecg,$E106),"U", IF(COUNTIF(npass_ecg,$E106),"NP", IF(COUNTIF(map_ecg,$E106),"M", IF(COUNTIF(imppat_ecg,$E106),"I", IF(COUNTIF(duke_ecg,$E106),"D", IF(COUNTIF(var_ecg,$E106),"V",""))))))</f>
        <v>I</v>
      </c>
      <c r="AA106" s="12"/>
      <c r="AB106" s="15"/>
      <c r="AC106" s="12" t="str">
        <f aca="false">IF(COUNTIF(usda_egt,$E106),"U", IF(COUNTIF(map_egt,$E106),"M", IF(COUNTIF(duke_egt,$E106),"D", IF(COUNTIF(nap_egt,$E106),"NA", IF(COUNTIF(var_egt,$E106),"V","")))))</f>
        <v/>
      </c>
      <c r="AD106" s="14" t="str">
        <f aca="false">IF(COUNTIF(out_egt,E106),"X","")</f>
        <v>X</v>
      </c>
      <c r="AE106" s="14" t="str">
        <f aca="false">IF(COUNTIF(usda_rel_egt,$E106),"U", IF(COUNTIF(knap_rel_egt,$E106),"K", IF(COUNTIF(npass_rel_egt,$E106),"NP", IF(COUNTIF(map_rel_egt,$E106),"M", IF(COUNTIF(var_rel_egt,$E106),"V","")))) )</f>
        <v/>
      </c>
      <c r="AF106" s="13" t="str">
        <f aca="false">IF(AND(AC106&lt;&gt;"",AD106="x"),"lit-kegg", IF(AND(AE106&lt;&gt;"",AD106="x"),"rel-kegg", IF(AC106&lt;&gt;"","lit", IF(AE106&lt;&gt;"","rel", IF(AD106="x","kegg","--")))))</f>
        <v>kegg</v>
      </c>
      <c r="AG106" s="15"/>
      <c r="AH106" s="12" t="str">
        <f aca="false">IF(COUNTIF(usda_egcg,$E106),"U", IF(COUNTIF(knap_egcg,$E106),"K", IF(COUNTIF(npass_egcg,$E106),"NP", IF(COUNTIF(map_egcg,$E106),"M", IF(COUNTIF(var_ecg,$E106),"V","")))))</f>
        <v/>
      </c>
      <c r="AI106" s="12"/>
      <c r="AJ106" s="15"/>
      <c r="AK106" s="12" t="str">
        <f aca="false">IF(COUNTIF(npass_erc,$E106),"NP", IF(COUNTIF(nap_erc,$E106),"NA", IF(COUNTIF(var_erc,$E106),"V","")))</f>
        <v/>
      </c>
      <c r="AL106" s="14"/>
      <c r="AM106" s="14" t="str">
        <f aca="false">IF(COUNTIF(nap_rel_erc,$E106),"NA", IF(COUNTIF(var_rel_erc,$E106),"V",""))</f>
        <v/>
      </c>
      <c r="AN106" s="13" t="str">
        <f aca="false">IF(AND(AK106&lt;&gt;"",AL106="x"),"lit-kegg", IF(AND(AM106&lt;&gt;"",AL106="x"),"rel-kegg", IF(AK106&lt;&gt;"","lit", IF(AM106&lt;&gt;"","rel", IF(AL106="x","kegg","--")))))</f>
        <v>--</v>
      </c>
      <c r="AO106" s="15"/>
      <c r="AP106" s="12" t="str">
        <f aca="false">IF(COUNTIF(npass_erd,$E106),"NP", IF(COUNTIF(nap_erd,$E106),"NA", IF(COUNTIF(var_erd,$E106),"V","")))</f>
        <v/>
      </c>
      <c r="AQ106" s="14" t="str">
        <f aca="false">IF(COUNTIF(out_erd,E106),"X","")</f>
        <v>X</v>
      </c>
      <c r="AR106" s="14" t="str">
        <f aca="false">IF(COUNTIF(map_rel_erd,$E106),"M", IF(COUNTIF(nap_rel_erd,$E106),"NA", IF(COUNTIF(var_rel_erd,$E106),"V","")))</f>
        <v/>
      </c>
      <c r="AS106" s="13" t="str">
        <f aca="false">IF(AND(AP106&lt;&gt;"",AQ106="x"),"lit-kegg", IF(AND(AR106&lt;&gt;"",AQ106="x"),"rel-kegg", IF(AP106&lt;&gt;"","lit", IF(AR106&lt;&gt;"","rel", IF(AQ106="x","kegg","--")))))</f>
        <v>kegg</v>
      </c>
      <c r="AT106" s="15"/>
      <c r="AU106" s="12" t="str">
        <f aca="false">IF(COUNTIF(knap_gc,$E106),"K", IF(COUNTIF(npass_gc,$E106),"NP", IF(COUNTIF(imppat_gc,$E106),"I", IF(COUNTIF(duke_gc,$E106),"D", IF(COUNTIF(nap_gc,$E106),"NA", IF(COUNTIF(var_gc,$E106),"V",""))))) )</f>
        <v/>
      </c>
      <c r="AV106" s="14" t="str">
        <f aca="false">IF(COUNTIF(out_gc,E106),"X","")</f>
        <v/>
      </c>
      <c r="AW106" s="14" t="str">
        <f aca="false">IF(COUNTIF(knap_rel_gc,$E106),"K", IF(COUNTIF(nap_rel_gc,$E106),"NA", IF(COUNTIF(var_rel_gc,$E106),"V","")))</f>
        <v/>
      </c>
      <c r="AX106" s="13" t="str">
        <f aca="false">IF(AND(AU106&lt;&gt;"",AV106="x"),"lit-kegg", IF(AND(AW106&lt;&gt;"",AV106="x"),"rel-kegg", IF(AU106&lt;&gt;"","lit", IF(AW106&lt;&gt;"","rel", IF(AV106="x","kegg","--")))))</f>
        <v>--</v>
      </c>
      <c r="AY106" s="15"/>
      <c r="AZ106" s="12" t="str">
        <f aca="false">IF(COUNTIF(knap_gen,$E106),"K", IF(COUNTIF(npass_gen,$E106),"NP", IF(COUNTIF(imppat_gen,$E106),"I", IF(COUNTIF(duke_gen,$E106),"D", IF(COUNTIF(nap_gen,$E106),"NA", IF(COUNTIF(var_gen,$E106),"V",""))))))</f>
        <v>K</v>
      </c>
      <c r="BA106" s="14" t="str">
        <f aca="false">IF(COUNTIF(out_gen,E106),"X","")</f>
        <v/>
      </c>
      <c r="BB106" s="14" t="str">
        <f aca="false">IF(COUNTIF(knap_rel_gen,$E106),"K", IF(COUNTIF(imppat_rel_gen,$E106),"I", IF(COUNTIF(duke_rel_gen,$E106),"D", IF(COUNTIF(nap_rel_gen,$E106),"NA", IF(COUNTIF(var_rel_gen,$E106),"V","")))))</f>
        <v/>
      </c>
      <c r="BC106" s="13" t="str">
        <f aca="false">IF(AND(AZ106&lt;&gt;"",BA106="x"),"lit-kegg", IF(AND(BB106&lt;&gt;"",BA106="x"),"rel-kegg", IF(AZ106&lt;&gt;"","lit", IF(BB106&lt;&gt;"","rel", IF(BA106="x","kegg","--")))))</f>
        <v>lit</v>
      </c>
      <c r="BD106" s="15"/>
      <c r="BE106" s="12" t="str">
        <f aca="false">IF(COUNTIF(knap_hcc,$E106),"K", IF(COUNTIF(npass_hcc,$E106),"NP", IF(COUNTIF(duke_hcc,$E106),"D", IF(COUNTIF(var_hcc,$E106),"V", ""))))</f>
        <v/>
      </c>
      <c r="BF106" s="14" t="str">
        <f aca="false">IF(COUNTIF(hcc_out,E106),"X","")</f>
        <v>X</v>
      </c>
      <c r="BG106" s="14" t="str">
        <f aca="false">IF(COUNTIF(var_rel_hcc,$E106),"V","")</f>
        <v/>
      </c>
      <c r="BH106" s="13" t="str">
        <f aca="false">IF(AND(BE106&lt;&gt;"",BF106="x"),"lit-kegg", IF(AND(BG106&lt;&gt;"",BF106="x"),"rel-kegg", IF(BE106&lt;&gt;"","lit", IF(BG106&lt;&gt;"","rel", IF(BF106="x","kegg","--")))))</f>
        <v>kegg</v>
      </c>
      <c r="BI106" s="15"/>
      <c r="BJ106" s="12" t="str">
        <f aca="false">IF(COUNTIF(usda_kmp,$E106),"U", IF(COUNTIF(knap_kmp,$E106),"K", IF(COUNTIF(npass_kmp,$E106),"NP", IF(COUNTIF(map_kmp,$E106),"M", IF(COUNTIF(imppat_kmp,$E106),"I", IF(COUNTIF(duke_kmp,$E106),"D", IF(COUNTIF(nap_kmp,$E106),"NA", IF(COUNTIF(var_kmp,$E106),"V",""))))))))</f>
        <v>K</v>
      </c>
      <c r="BK106" s="14" t="str">
        <f aca="false">IF(COUNTIF(out_kmp,E106),"X","")</f>
        <v>X</v>
      </c>
      <c r="BL106" s="12" t="str">
        <f aca="false">IF(COUNTIF(knap_rel_kmp,$E106),"K", IF(COUNTIF(npass_rel_kmp,$E106),"NP", IF(COUNTIF(imppat_rel_kmp,$E106),"I", IF(COUNTIF(duke_kmp,$E106),"D", IF(COUNTIF(nap_rel_kmp,$E106),"NA", IF(COUNTIF(var_rel_kmp,$E106),"V",""))))))</f>
        <v>NA</v>
      </c>
      <c r="BM106" s="13" t="str">
        <f aca="false">IF(AND(BJ106&lt;&gt;"",BK106="x"),"lit-kegg", IF(AND(BL106&lt;&gt;"",BK106="x"),"rel-kegg", IF(BJ106&lt;&gt;"","lit", IF(BL106&lt;&gt;"","rel", IF(BK106="x","kegg","--")))))</f>
        <v>lit-kegg</v>
      </c>
      <c r="BN106" s="15"/>
      <c r="BO106" s="12" t="str">
        <f aca="false">IF(COUNTIF(usda_lu2,$E106),"U", IF(COUNTIF(knap_lu2,$E106),"K", IF(COUNTIF(npass_lu2,$E106),"NP", IF(COUNTIF(map_lu2,$E106),"M", IF(COUNTIF(imppat_lu2,$E106),"I", IF(COUNTIF(duke_lu2,$E106),"D", IF(COUNTIF(nap_lu2,$E106),"NA", IF(COUNTIF(var_lu2,$E106),"V",""))))))))</f>
        <v>K</v>
      </c>
      <c r="BP106" s="14" t="str">
        <f aca="false">IF(COUNTIF(out_lu2,E106),"X","")</f>
        <v>X</v>
      </c>
      <c r="BQ106" s="12" t="str">
        <f aca="false">IF(COUNTIF(knap_rel_lu2,$E106),"K", IF(COUNTIF(npass_rel_lu2,$E106),"NP", IF(COUNTIF(imppat_lu2,$E106),"I", IF(COUNTIF(impaat_rel_lu2,$E106),"I", IF(COUNTIF(duke_rel_lu2,$E106),"D", IF(COUNTIF(nap_rel_lu2,$E106),"NA", IF(COUNTIF(var_rel_lu2,$E106),"V",""))))) ))</f>
        <v>K</v>
      </c>
      <c r="BR106" s="13" t="str">
        <f aca="false">IF(AND(BO106&lt;&gt;"",BP106="x"),"lit-kegg", IF(AND(BQ106&lt;&gt;"",BP106="x"),"rel-kegg", IF(BO106&lt;&gt;"","lit", IF(BQ106&lt;&gt;"","rel", IF(BP106="x","kegg","--")))))</f>
        <v>lit-kegg</v>
      </c>
      <c r="BS106" s="15"/>
      <c r="BT106" s="12" t="str">
        <f aca="false">IF(COUNTIF(usda_myc,$E106),"U", IF(COUNTIF(knap_myc,$E106),"K", IF(COUNTIF(npass_myc,$E106),"NP", IF(COUNTIF(map_myc,$E106),"M", IF(COUNTIF(imppat_myc,$E106),"I", IF(COUNTIF(nap_myc,$E106),"NA", IF(COUNTIF(duke_myc,$E106),"D", IF(COUNTIF(var_myc,$E106),"V",""))))))))</f>
        <v/>
      </c>
      <c r="BU106" s="14" t="str">
        <f aca="false">IF(COUNTIF(out_myc,E106),"X","")</f>
        <v>X</v>
      </c>
      <c r="BV106" s="12" t="str">
        <f aca="false">IF(COUNTIF(npass_rel_myc,$E106),"NP", IF(COUNTIF(imppat_rel_myc,$E106),"I", IF(COUNTIF(nap_rel_myc,$E106),"NA", IF(COUNTIF(var_rel_myc,$E106),"V",""))))</f>
        <v/>
      </c>
      <c r="BW106" s="13" t="str">
        <f aca="false">IF(AND(BT106&lt;&gt;"",BU106="x"),"lit-kegg", IF(AND(BV106&lt;&gt;"",BU106="x"),"rel-kegg", IF(BT106&lt;&gt;"","lit", IF(BV106&lt;&gt;"","rel", IF(BU106="x","kegg","--")))))</f>
        <v>kegg</v>
      </c>
      <c r="BX106" s="15"/>
      <c r="BY106" s="12" t="str">
        <f aca="false">IF(COUNTIF(usda_nar,$E106),"U", IF(COUNTIF(knap_nar,$E106),"K", IF(COUNTIF(npass_nar,$E106),"NP", IF(COUNTIF(imppat_nar,$E106),"I", IF(COUNTIF(duke_nar,$E106),"D", IF(COUNTIF(nap_nar,$E106),"NA", IF(COUNTIF(var_nar,$E106),"V", "")))))))</f>
        <v>K</v>
      </c>
      <c r="BZ106" s="14" t="str">
        <f aca="false">IF(COUNTIF(out_nar,E106),"X","")</f>
        <v>X</v>
      </c>
      <c r="CA106" s="16" t="str">
        <f aca="false">IF(COUNTIF(knap_rel_nar,$E106),"K", IF(COUNTIF(npass_rel_nar,$E106),"NP", IF(COUNTIF(imppat_rel_nar,$E106),"I", IF(COUNTIF(duke_rel_nar,$E106),"D", IF(COUNTIF(nap_rel_nar,$E106),"NA", IF(COUNTIF(var_rel_nar,$E106),"V",""))))))</f>
        <v>K</v>
      </c>
      <c r="CB106" s="13" t="str">
        <f aca="false">IF(AND(BY106&lt;&gt;"",BZ106="x"),"lit-kegg", IF(AND(CA106&lt;&gt;"",BZ106="x"),"rel-kegg", IF(BY106&lt;&gt;"","lit", IF(CA106&lt;&gt;"","rel", IF(BZ106="x","kegg","--")))))</f>
        <v>lit-kegg</v>
      </c>
      <c r="CC106" s="15"/>
      <c r="CD106" s="17" t="str">
        <f aca="false">IF(COUNTIF(usda_que,$E106),"U", IF(COUNTIF(knap_que,$E106),"K", IF(COUNTIF(npass_que,$E106),"NP", IF(COUNTIF(map_que,$E106),"M", IF(COUNTIF(imppat_que,$E106),"I", IF(COUNTIF(duke_que,$E106),"D", IF(COUNTIF(nap_que,$E106),"NA", IF(COUNTIF(var_que,$E106),"V",""))))) )))</f>
        <v>K</v>
      </c>
      <c r="CE106" s="14" t="str">
        <f aca="false">IF(COUNTIF(out_que,E106),"X","")</f>
        <v>X</v>
      </c>
      <c r="CF106" s="12" t="str">
        <f aca="false">IF(COUNTIF(knap_rel_que,$E106),"K", IF(COUNTIF(npass_rel_que,$E106),"NP", IF(COUNTIF(imppat_rel_que,$E106),"I", IF(COUNTIF(duke_rel_que,$E106),"D", IF(COUNTIF(nap_rel_que,$E106),"NP", IF(COUNTIF(var_rel_que,$E106),"V",""))))) )</f>
        <v>D</v>
      </c>
      <c r="CG106" s="13" t="str">
        <f aca="false">IF(AND(CD106&lt;&gt;"",CE106="x"),"lit-kegg", IF(AND(CF106&lt;&gt;"",CE106="x"),"rel-kegg", IF(CD106&lt;&gt;"","lit", IF(CF106&lt;&gt;"","rel", IF(CE106="x","kegg","--")))))</f>
        <v>lit-kegg</v>
      </c>
      <c r="CH106" s="15"/>
      <c r="CI106" s="18"/>
      <c r="CJ106" s="10"/>
      <c r="CK106" s="10"/>
      <c r="CL106" s="10"/>
      <c r="CM106" s="10"/>
      <c r="CN106" s="10"/>
      <c r="CO106" s="10"/>
    </row>
    <row r="107" customFormat="false" ht="15.75" hidden="false" customHeight="true" outlineLevel="0" collapsed="false">
      <c r="A107" s="9" t="n">
        <v>48</v>
      </c>
      <c r="B107" s="10" t="s">
        <v>83</v>
      </c>
      <c r="C107" s="10" t="s">
        <v>336</v>
      </c>
      <c r="D107" s="10" t="s">
        <v>337</v>
      </c>
      <c r="E107" s="11" t="s">
        <v>338</v>
      </c>
      <c r="F107" s="12" t="str">
        <f aca="false">IF(COUNTIF(usda_agi,$E107),"U", IF(COUNTIF(knap_agi,$E107),"K", IF(COUNTIF(npass_agi,$E107),"NP", IF(COUNTIF(map_agi,$E107),"M", IF(COUNTIF(imppat_agi,$E107),"I", IF(COUNTIF(duke_agi,$E107),"D", IF(COUNTIF(nap_agi,$E107),"NA", IF(COUNTIF(var_agi,$E107),"V", ""))))))) )</f>
        <v/>
      </c>
      <c r="G107" s="12" t="str">
        <f aca="false">IF(COUNTIF(out_agi,E107),"X","")</f>
        <v/>
      </c>
      <c r="H107" s="12" t="str">
        <f aca="false">IF(COUNTIF(knap_rel_agi,$E107),"K", IF(COUNTIF(duke_rel_agi,$E107),"D", IF(COUNTIF(nap_rel_agi,$E107),"NA", IF(COUNTIF(var_rel_agi,$E107),"V",""))))</f>
        <v/>
      </c>
      <c r="I107" s="13" t="str">
        <f aca="false">IF(AND(F107&lt;&gt;"",G107="x"),"lit-kegg", IF(AND(H107&lt;&gt;"",G107="x"),"rel-kegg", IF(F107&lt;&gt;"","lit", IF(H107&lt;&gt;"","rel", IF(G107="x","kegg","--")))))</f>
        <v>--</v>
      </c>
      <c r="J107" s="12" t="str">
        <f aca="false">IF(COUNTIF(npass_bun,$E107),"NP", IF(COUNTIF(nap_bun,$E107),"NA", IF(COUNTIF(var_bun,$E107),"V","")))</f>
        <v/>
      </c>
      <c r="K107" s="14" t="str">
        <f aca="false">IF(COUNTIF(out_bun,E107),"X","")</f>
        <v>X</v>
      </c>
      <c r="L107" s="12" t="str">
        <f aca="false">IF(COUNTIF(nap_rel_bun,$E107),"NA", IF(COUNTIF(var_rel_bun,$E107),"V",""))</f>
        <v/>
      </c>
      <c r="M107" s="13" t="str">
        <f aca="false">IF(AND(J107&lt;&gt;"",K107="x"),"lit-kegg", IF(AND(L107&lt;&gt;"",K107="x"),"rel-kegg", IF(J107&lt;&gt;"","lit", IF(L107&lt;&gt;"","rel", IF(K107="x","kegg","--")))))</f>
        <v>kegg</v>
      </c>
      <c r="N107" s="12" t="str">
        <f aca="false">IF(COUNTIF(usda_kxn,$E107),"U", IF(COUNTIF(knap_kxn,$E107),"K", IF(COUNTIF(npass_kxn,$E107),"NP", IF(COUNTIF(map_kxn,$E107),"M", IF(COUNTIF(duke_kxn,$E107),"D", IF(COUNTIF(nap_kxn,$E107),"NA", IF(COUNTIF(var_kxn,$E107),"V","")))))))</f>
        <v>U</v>
      </c>
      <c r="O107" s="14" t="str">
        <f aca="false">IF(COUNTIF(out_kxn,E107),"X","")</f>
        <v>X</v>
      </c>
      <c r="P107" s="12" t="str">
        <f aca="false">IF(COUNTIF(knap_rel_kxn,$E107),"K", IF(COUNTIF(npass_rel_kxn,$E107),"NP", IF(COUNTIF(duke_rel_kxn,$E107),"D", IF(COUNTIF(nap_rel_kxn,$E107),"NA", IF(COUNTIF(var_rel_kxn,$E107),"V","")))))</f>
        <v>K</v>
      </c>
      <c r="Q107" s="13" t="str">
        <f aca="false">IF(AND(N107&lt;&gt;"",O107="x"),"lit-kegg", IF(AND(P107&lt;&gt;"",O107="x"),"rel-kegg", IF(N107&lt;&gt;"","lit", IF(P107&lt;&gt;"","rel", IF(O107="x","kegg","--")))))</f>
        <v>lit-kegg</v>
      </c>
      <c r="R107" s="12" t="str">
        <f aca="false">IF(COUNTIF(usda_hwb,$E107),"U", IF(COUNTIF(knap_hwb,$E107),"K", IF(COUNTIF(npass_hwb,$E107),"NP", IF(COUNTIF(map_hwb,$E107),"M", IF(COUNTIF(imppat_hwb,$E107),"I", IF(COUNTIF(duke_hwb,$E107),"D", IF(COUNTIF(nap_hwb,$E107),"NA", IF(COUNTIF(var_hwb,$E107),"V",""))))) )))</f>
        <v/>
      </c>
      <c r="S107" s="14" t="str">
        <f aca="false">IF(COUNTIF(out_hwb,E107),"X","")</f>
        <v>X</v>
      </c>
      <c r="T107" s="14" t="str">
        <f aca="false">IF(COUNTIF(knap_rel_hwb,$E107),"K", IF(COUNTIF(npass_rel_hwb,$E107),"NP", IF(COUNTIF(map_rel_hwb,$E107),"M", IF(COUNTIF(imppat_rel_hwb,$E107),"I", IF(COUNTIF(duke_rel_hwb,$E107),"D", IF(COUNTIF(nap_rel_hwb,$E107),"NA", IF(COUNTIF(var_rel_hwb,$E107),"V",""))))) ))</f>
        <v>NA</v>
      </c>
      <c r="U107" s="13" t="str">
        <f aca="false">IF(AND(R107&lt;&gt;"",S107="x"),"lit-kegg", IF(AND(T107&lt;&gt;"",S107="x"),"rel-kegg", IF(R107&lt;&gt;"","lit", IF(T107&lt;&gt;"","rel", IF(S107="x","kegg","--")))))</f>
        <v>rel-kegg</v>
      </c>
      <c r="V107" s="12" t="str">
        <f aca="false">IF(COUNTIF(usda_ec,$E107),"U", IF(COUNTIF(knap_ec,$E107),"K", IF(COUNTIF(npass_ec,$E107),"NP", IF(COUNTIF(map_ec,$E107),"M", IF(COUNTIF(imppat_ec,$E107),"I", IF(COUNTIF(duke_ec,$E107),"D", IF(COUNTIF(nap_ec,$E107),"NA", IF(COUNTIF(var_ec,$E107),"V",""))))))))</f>
        <v>U</v>
      </c>
      <c r="W107" s="14" t="str">
        <f aca="false">IF(COUNTIF(out_ec,E107),"X","")</f>
        <v>X</v>
      </c>
      <c r="X107" s="14" t="str">
        <f aca="false">IF(COUNTIF(usda_rel_ec,$E107),"U", IF(COUNTIF(knap_rel_ec,$E107),"K", IF(COUNTIF(npass_rel_ec,$E107),"NP", IF(COUNTIF(map_rel_ec,$E107),"M", IF(COUNTIF(imppat_rel_ec,$E107),"I", IF(COUNTIF(nap_rel_ec,$E107),"NA", IF(COUNTIF(var_rel_ec,$E107),"V","")))))))</f>
        <v>NP</v>
      </c>
      <c r="Y107" s="13" t="str">
        <f aca="false">IF(AND(V107&lt;&gt;"",W107="x"),"lit-kegg", IF(AND(X107&lt;&gt;"",W107="x"),"rel-kegg", IF(V107&lt;&gt;"","lit", IF(X107&lt;&gt;"","rel", IF(W107="x","kegg","--")))))</f>
        <v>lit-kegg</v>
      </c>
      <c r="Z107" s="12" t="str">
        <f aca="false">IF(COUNTIF(usda_ecg,$E107),"U", IF(COUNTIF(npass_ecg,$E107),"NP", IF(COUNTIF(map_ecg,$E107),"M", IF(COUNTIF(imppat_ecg,$E107),"I", IF(COUNTIF(duke_ecg,$E107),"D", IF(COUNTIF(var_ecg,$E107),"V",""))))))</f>
        <v/>
      </c>
      <c r="AA107" s="12"/>
      <c r="AB107" s="15"/>
      <c r="AC107" s="12" t="str">
        <f aca="false">IF(COUNTIF(usda_egt,$E107),"U", IF(COUNTIF(map_egt,$E107),"M", IF(COUNTIF(duke_egt,$E107),"D", IF(COUNTIF(nap_egt,$E107),"NA", IF(COUNTIF(var_egt,$E107),"V","")))))</f>
        <v/>
      </c>
      <c r="AD107" s="14" t="str">
        <f aca="false">IF(COUNTIF(out_egt,E107),"X","")</f>
        <v>X</v>
      </c>
      <c r="AE107" s="14" t="str">
        <f aca="false">IF(COUNTIF(usda_rel_egt,$E107),"U", IF(COUNTIF(knap_rel_egt,$E107),"K", IF(COUNTIF(npass_rel_egt,$E107),"NP", IF(COUNTIF(map_rel_egt,$E107),"M", IF(COUNTIF(var_rel_egt,$E107),"V","")))) )</f>
        <v/>
      </c>
      <c r="AF107" s="13" t="str">
        <f aca="false">IF(AND(AC107&lt;&gt;"",AD107="x"),"lit-kegg", IF(AND(AE107&lt;&gt;"",AD107="x"),"rel-kegg", IF(AC107&lt;&gt;"","lit", IF(AE107&lt;&gt;"","rel", IF(AD107="x","kegg","--")))))</f>
        <v>kegg</v>
      </c>
      <c r="AG107" s="15"/>
      <c r="AH107" s="12" t="str">
        <f aca="false">IF(COUNTIF(usda_egcg,$E107),"U", IF(COUNTIF(knap_egcg,$E107),"K", IF(COUNTIF(npass_egcg,$E107),"NP", IF(COUNTIF(map_egcg,$E107),"M", IF(COUNTIF(var_ecg,$E107),"V","")))))</f>
        <v/>
      </c>
      <c r="AI107" s="12"/>
      <c r="AJ107" s="15"/>
      <c r="AK107" s="12" t="str">
        <f aca="false">IF(COUNTIF(npass_erc,$E107),"NP", IF(COUNTIF(nap_erc,$E107),"NA", IF(COUNTIF(var_erc,$E107),"V","")))</f>
        <v/>
      </c>
      <c r="AL107" s="14"/>
      <c r="AM107" s="14" t="str">
        <f aca="false">IF(COUNTIF(nap_rel_erc,$E107),"NA", IF(COUNTIF(var_rel_erc,$E107),"V",""))</f>
        <v/>
      </c>
      <c r="AN107" s="13" t="str">
        <f aca="false">IF(AND(AK107&lt;&gt;"",AL107="x"),"lit-kegg", IF(AND(AM107&lt;&gt;"",AL107="x"),"rel-kegg", IF(AK107&lt;&gt;"","lit", IF(AM107&lt;&gt;"","rel", IF(AL107="x","kegg","--")))))</f>
        <v>--</v>
      </c>
      <c r="AO107" s="15"/>
      <c r="AP107" s="12" t="str">
        <f aca="false">IF(COUNTIF(npass_erd,$E107),"NP", IF(COUNTIF(nap_erd,$E107),"NA", IF(COUNTIF(var_erd,$E107),"V","")))</f>
        <v>NA</v>
      </c>
      <c r="AQ107" s="14" t="str">
        <f aca="false">IF(COUNTIF(out_erd,E107),"X","")</f>
        <v>X</v>
      </c>
      <c r="AR107" s="14" t="str">
        <f aca="false">IF(COUNTIF(map_rel_erd,$E107),"M", IF(COUNTIF(nap_rel_erd,$E107),"NA", IF(COUNTIF(var_rel_erd,$E107),"V","")))</f>
        <v/>
      </c>
      <c r="AS107" s="13" t="str">
        <f aca="false">IF(AND(AP107&lt;&gt;"",AQ107="x"),"lit-kegg", IF(AND(AR107&lt;&gt;"",AQ107="x"),"rel-kegg", IF(AP107&lt;&gt;"","lit", IF(AR107&lt;&gt;"","rel", IF(AQ107="x","kegg","--")))))</f>
        <v>lit-kegg</v>
      </c>
      <c r="AT107" s="15"/>
      <c r="AU107" s="12" t="str">
        <f aca="false">IF(COUNTIF(knap_gc,$E107),"K", IF(COUNTIF(npass_gc,$E107),"NP", IF(COUNTIF(imppat_gc,$E107),"I", IF(COUNTIF(duke_gc,$E107),"D", IF(COUNTIF(nap_gc,$E107),"NA", IF(COUNTIF(var_gc,$E107),"V",""))))) )</f>
        <v>NA</v>
      </c>
      <c r="AV107" s="14" t="str">
        <f aca="false">IF(COUNTIF(out_gc,E107),"X","")</f>
        <v>X</v>
      </c>
      <c r="AW107" s="14" t="str">
        <f aca="false">IF(COUNTIF(knap_rel_gc,$E107),"K", IF(COUNTIF(nap_rel_gc,$E107),"NA", IF(COUNTIF(var_rel_gc,$E107),"V","")))</f>
        <v/>
      </c>
      <c r="AX107" s="13" t="str">
        <f aca="false">IF(AND(AU107&lt;&gt;"",AV107="x"),"lit-kegg", IF(AND(AW107&lt;&gt;"",AV107="x"),"rel-kegg", IF(AU107&lt;&gt;"","lit", IF(AW107&lt;&gt;"","rel", IF(AV107="x","kegg","--")))))</f>
        <v>lit-kegg</v>
      </c>
      <c r="AY107" s="15"/>
      <c r="AZ107" s="12" t="str">
        <f aca="false">IF(COUNTIF(knap_gen,$E107),"K", IF(COUNTIF(npass_gen,$E107),"NP", IF(COUNTIF(imppat_gen,$E107),"I", IF(COUNTIF(duke_gen,$E107),"D", IF(COUNTIF(nap_gen,$E107),"NA", IF(COUNTIF(var_gen,$E107),"V",""))))))</f>
        <v/>
      </c>
      <c r="BA107" s="14" t="str">
        <f aca="false">IF(COUNTIF(out_gen,E107),"X","")</f>
        <v/>
      </c>
      <c r="BB107" s="14" t="str">
        <f aca="false">IF(COUNTIF(knap_rel_gen,$E107),"K", IF(COUNTIF(imppat_rel_gen,$E107),"I", IF(COUNTIF(duke_rel_gen,$E107),"D", IF(COUNTIF(nap_rel_gen,$E107),"NA", IF(COUNTIF(var_rel_gen,$E107),"V","")))))</f>
        <v/>
      </c>
      <c r="BC107" s="13" t="str">
        <f aca="false">IF(AND(AZ107&lt;&gt;"",BA107="x"),"lit-kegg", IF(AND(BB107&lt;&gt;"",BA107="x"),"rel-kegg", IF(AZ107&lt;&gt;"","lit", IF(BB107&lt;&gt;"","rel", IF(BA107="x","kegg","--")))))</f>
        <v>--</v>
      </c>
      <c r="BD107" s="15"/>
      <c r="BE107" s="12" t="str">
        <f aca="false">IF(COUNTIF(knap_hcc,$E107),"K", IF(COUNTIF(npass_hcc,$E107),"NP", IF(COUNTIF(duke_hcc,$E107),"D", IF(COUNTIF(var_hcc,$E107),"V", ""))))</f>
        <v/>
      </c>
      <c r="BF107" s="14" t="str">
        <f aca="false">IF(COUNTIF(hcc_out,E107),"X","")</f>
        <v>X</v>
      </c>
      <c r="BG107" s="14" t="str">
        <f aca="false">IF(COUNTIF(var_rel_hcc,$E107),"V","")</f>
        <v/>
      </c>
      <c r="BH107" s="13" t="str">
        <f aca="false">IF(AND(BE107&lt;&gt;"",BF107="x"),"lit-kegg", IF(AND(BG107&lt;&gt;"",BF107="x"),"rel-kegg", IF(BE107&lt;&gt;"","lit", IF(BG107&lt;&gt;"","rel", IF(BF107="x","kegg","--")))))</f>
        <v>kegg</v>
      </c>
      <c r="BI107" s="15"/>
      <c r="BJ107" s="12" t="str">
        <f aca="false">IF(COUNTIF(usda_kmp,$E107),"U", IF(COUNTIF(knap_kmp,$E107),"K", IF(COUNTIF(npass_kmp,$E107),"NP", IF(COUNTIF(map_kmp,$E107),"M", IF(COUNTIF(imppat_kmp,$E107),"I", IF(COUNTIF(duke_kmp,$E107),"D", IF(COUNTIF(nap_kmp,$E107),"NA", IF(COUNTIF(var_kmp,$E107),"V",""))))))))</f>
        <v>NA</v>
      </c>
      <c r="BK107" s="14" t="str">
        <f aca="false">IF(COUNTIF(out_kmp,E107),"X","")</f>
        <v>X</v>
      </c>
      <c r="BL107" s="12" t="str">
        <f aca="false">IF(COUNTIF(knap_rel_kmp,$E107),"K", IF(COUNTIF(npass_rel_kmp,$E107),"NP", IF(COUNTIF(imppat_rel_kmp,$E107),"I", IF(COUNTIF(duke_kmp,$E107),"D", IF(COUNTIF(nap_rel_kmp,$E107),"NA", IF(COUNTIF(var_rel_kmp,$E107),"V",""))))))</f>
        <v/>
      </c>
      <c r="BM107" s="13" t="str">
        <f aca="false">IF(AND(BJ107&lt;&gt;"",BK107="x"),"lit-kegg", IF(AND(BL107&lt;&gt;"",BK107="x"),"rel-kegg", IF(BJ107&lt;&gt;"","lit", IF(BL107&lt;&gt;"","rel", IF(BK107="x","kegg","--")))))</f>
        <v>lit-kegg</v>
      </c>
      <c r="BN107" s="15"/>
      <c r="BO107" s="12" t="str">
        <f aca="false">IF(COUNTIF(usda_lu2,$E107),"U", IF(COUNTIF(knap_lu2,$E107),"K", IF(COUNTIF(npass_lu2,$E107),"NP", IF(COUNTIF(map_lu2,$E107),"M", IF(COUNTIF(imppat_lu2,$E107),"I", IF(COUNTIF(duke_lu2,$E107),"D", IF(COUNTIF(nap_lu2,$E107),"NA", IF(COUNTIF(var_lu2,$E107),"V",""))))))))</f>
        <v/>
      </c>
      <c r="BP107" s="14" t="str">
        <f aca="false">IF(COUNTIF(out_lu2,E107),"X","")</f>
        <v/>
      </c>
      <c r="BQ107" s="12" t="str">
        <f aca="false">IF(COUNTIF(knap_rel_lu2,$E107),"K", IF(COUNTIF(npass_rel_lu2,$E107),"NP", IF(COUNTIF(imppat_lu2,$E107),"I", IF(COUNTIF(impaat_rel_lu2,$E107),"I", IF(COUNTIF(duke_rel_lu2,$E107),"D", IF(COUNTIF(nap_rel_lu2,$E107),"NA", IF(COUNTIF(var_rel_lu2,$E107),"V",""))))) ))</f>
        <v/>
      </c>
      <c r="BR107" s="13" t="str">
        <f aca="false">IF(AND(BO107&lt;&gt;"",BP107="x"),"lit-kegg", IF(AND(BQ107&lt;&gt;"",BP107="x"),"rel-kegg", IF(BO107&lt;&gt;"","lit", IF(BQ107&lt;&gt;"","rel", IF(BP107="x","kegg","--")))))</f>
        <v>--</v>
      </c>
      <c r="BS107" s="15"/>
      <c r="BT107" s="12" t="str">
        <f aca="false">IF(COUNTIF(usda_myc,$E107),"U", IF(COUNTIF(knap_myc,$E107),"K", IF(COUNTIF(npass_myc,$E107),"NP", IF(COUNTIF(map_myc,$E107),"M", IF(COUNTIF(imppat_myc,$E107),"I", IF(COUNTIF(nap_myc,$E107),"NA", IF(COUNTIF(duke_myc,$E107),"D", IF(COUNTIF(var_myc,$E107),"V",""))))))))</f>
        <v>NA</v>
      </c>
      <c r="BU107" s="14" t="str">
        <f aca="false">IF(COUNTIF(out_myc,E107),"X","")</f>
        <v>X</v>
      </c>
      <c r="BV107" s="12" t="str">
        <f aca="false">IF(COUNTIF(npass_rel_myc,$E107),"NP", IF(COUNTIF(imppat_rel_myc,$E107),"I", IF(COUNTIF(nap_rel_myc,$E107),"NA", IF(COUNTIF(var_rel_myc,$E107),"V",""))))</f>
        <v/>
      </c>
      <c r="BW107" s="13" t="str">
        <f aca="false">IF(AND(BT107&lt;&gt;"",BU107="x"),"lit-kegg", IF(AND(BV107&lt;&gt;"",BU107="x"),"rel-kegg", IF(BT107&lt;&gt;"","lit", IF(BV107&lt;&gt;"","rel", IF(BU107="x","kegg","--")))))</f>
        <v>lit-kegg</v>
      </c>
      <c r="BX107" s="15"/>
      <c r="BY107" s="12" t="str">
        <f aca="false">IF(COUNTIF(usda_nar,$E107),"U", IF(COUNTIF(knap_nar,$E107),"K", IF(COUNTIF(npass_nar,$E107),"NP", IF(COUNTIF(imppat_nar,$E107),"I", IF(COUNTIF(duke_nar,$E107),"D", IF(COUNTIF(nap_nar,$E107),"NA", IF(COUNTIF(var_nar,$E107),"V", "")))))))</f>
        <v/>
      </c>
      <c r="BZ107" s="14" t="str">
        <f aca="false">IF(COUNTIF(out_nar,E107),"X","")</f>
        <v>X</v>
      </c>
      <c r="CA107" s="16" t="str">
        <f aca="false">IF(COUNTIF(knap_rel_nar,$E107),"K", IF(COUNTIF(npass_rel_nar,$E107),"NP", IF(COUNTIF(imppat_rel_nar,$E107),"I", IF(COUNTIF(duke_rel_nar,$E107),"D", IF(COUNTIF(nap_rel_nar,$E107),"NA", IF(COUNTIF(var_rel_nar,$E107),"V",""))))))</f>
        <v>K</v>
      </c>
      <c r="CB107" s="13" t="str">
        <f aca="false">IF(AND(BY107&lt;&gt;"",BZ107="x"),"lit-kegg", IF(AND(CA107&lt;&gt;"",BZ107="x"),"rel-kegg", IF(BY107&lt;&gt;"","lit", IF(CA107&lt;&gt;"","rel", IF(BZ107="x","kegg","--")))))</f>
        <v>rel-kegg</v>
      </c>
      <c r="CC107" s="15"/>
      <c r="CD107" s="17" t="str">
        <f aca="false">IF(COUNTIF(usda_que,$E107),"U", IF(COUNTIF(knap_que,$E107),"K", IF(COUNTIF(npass_que,$E107),"NP", IF(COUNTIF(map_que,$E107),"M", IF(COUNTIF(imppat_que,$E107),"I", IF(COUNTIF(duke_que,$E107),"D", IF(COUNTIF(nap_que,$E107),"NA", IF(COUNTIF(var_que,$E107),"V",""))))) )))</f>
        <v>NP</v>
      </c>
      <c r="CE107" s="14" t="str">
        <f aca="false">IF(COUNTIF(out_que,E107),"X","")</f>
        <v>X</v>
      </c>
      <c r="CF107" s="12" t="str">
        <f aca="false">IF(COUNTIF(knap_rel_que,$E107),"K", IF(COUNTIF(npass_rel_que,$E107),"NP", IF(COUNTIF(imppat_rel_que,$E107),"I", IF(COUNTIF(duke_rel_que,$E107),"D", IF(COUNTIF(nap_rel_que,$E107),"NP", IF(COUNTIF(var_rel_que,$E107),"V",""))))) )</f>
        <v>NP</v>
      </c>
      <c r="CG107" s="13" t="str">
        <f aca="false">IF(AND(CD107&lt;&gt;"",CE107="x"),"lit-kegg", IF(AND(CF107&lt;&gt;"",CE107="x"),"rel-kegg", IF(CD107&lt;&gt;"","lit", IF(CF107&lt;&gt;"","rel", IF(CE107="x","kegg","--")))))</f>
        <v>lit-kegg</v>
      </c>
      <c r="CH107" s="15"/>
      <c r="CI107" s="18" t="s">
        <v>92</v>
      </c>
      <c r="CJ107" s="10"/>
      <c r="CK107" s="10"/>
      <c r="CL107" s="10"/>
      <c r="CM107" s="10"/>
      <c r="CN107" s="10"/>
      <c r="CO107" s="10"/>
    </row>
  </sheetData>
  <autoFilter ref="A1:CO107"/>
  <conditionalFormatting sqref="J1:L107 N1:P107 R1:T107 V1:X107 Z1:AE107 AG1:AM107 AO1:AR107 AT1:AW107 AY1:BB107 BD1:BG107 BI1:BL107 BN1:BQ107 BS1:BV107 BX1:CA107 CC1:CE107 CH1:CH107 G1:H107">
    <cfRule type="cellIs" priority="2" operator="equal" aboveAverage="0" equalAverage="0" bottom="0" percent="0" rank="0" text="" dxfId="0">
      <formula>"X"</formula>
    </cfRule>
  </conditionalFormatting>
  <conditionalFormatting sqref="J2:L107 N2:P107 R2:T107 V2:X107 Z2:AE107 AG2:AM107 AO2:AR107 AT2:AW107 AY2:BB107 BD2:BG107 BI2:BL107 BN2:BQ107 BS2:BV107 BX2:CA107 CC2:CF107 CH2:CH107 F2:H107">
    <cfRule type="cellIs" priority="3" operator="equal" aboveAverage="0" equalAverage="0" bottom="0" percent="0" rank="0" text="" dxfId="1">
      <formula>"U"</formula>
    </cfRule>
  </conditionalFormatting>
  <conditionalFormatting sqref="J2:L107 N2:P107 R2:T107 V2:X107 Z2:AE107 AG2:AM107 AO2:AR107 AT2:AW107 AY2:BB107 BD2:BG107 BI2:BL107 BN2:BQ107 BS2:BV107 BX2:CA107 CC2:CF107 CH2:CH107 F2:H107">
    <cfRule type="cellIs" priority="4" operator="equal" aboveAverage="0" equalAverage="0" bottom="0" percent="0" rank="0" text="" dxfId="2">
      <formula>"K"</formula>
    </cfRule>
  </conditionalFormatting>
  <conditionalFormatting sqref="J2:L107 N2:P107 R2:T107 V2:X107 Z2:AE107 AG2:AM107 AO2:AR107 AT2:AW107 AY2:BB107 BD2:BG107 BI2:BL107 BN2:BQ107 BS2:BV107 BX2:CA107 CC2:CF107 CH2:CH107 F2:H107">
    <cfRule type="cellIs" priority="5" operator="equal" aboveAverage="0" equalAverage="0" bottom="0" percent="0" rank="0" text="" dxfId="3">
      <formula>"J"</formula>
    </cfRule>
  </conditionalFormatting>
  <conditionalFormatting sqref="J2:L107 N2:P107 R2:T107 V2:X107 Z2:AE107 AG2:AM107 AO2:AR107 AT2:AW107 AY2:BB107 BD2:BG107 BI2:BL107 BN2:BQ107 BS2:BV107 BX2:CA107 CC2:CF107 CH2:CH107 F2:H107">
    <cfRule type="cellIs" priority="6" operator="equal" aboveAverage="0" equalAverage="0" bottom="0" percent="0" rank="0" text="" dxfId="4">
      <formula>"Np"</formula>
    </cfRule>
  </conditionalFormatting>
  <conditionalFormatting sqref="J2:L107 N2:P107 R2:T107 V2:X107 Z2:AE107 AG2:AM107 AO2:AR107 AT2:AW107 AY2:BB107 BD2:BG107 BI2:BL107 BN2:BQ107 BS2:BV107 BX2:CA107 CC2:CF107 CH2:CH107 F2:H107">
    <cfRule type="cellIs" priority="7" operator="equal" aboveAverage="0" equalAverage="0" bottom="0" percent="0" rank="0" text="" dxfId="5">
      <formula>"V"</formula>
    </cfRule>
  </conditionalFormatting>
  <conditionalFormatting sqref="J2:L107 N2:P107 R2:T107 V2:X107 Z2:AE107 AG2:AM107 AO2:AR107 AT2:AW107 AY2:BB107 BD2:BG107 BI2:BL107 BN2:BQ107 BS2:BV107 BX2:CA107 CC2:CF107 CH2:CH107 F2:H107">
    <cfRule type="cellIs" priority="8" operator="equal" aboveAverage="0" equalAverage="0" bottom="0" percent="0" rank="0" text="" dxfId="6">
      <formula>"M"</formula>
    </cfRule>
  </conditionalFormatting>
  <conditionalFormatting sqref="J2:L107 N2:P107 R2:T107 V2:X107 Z2:AE107 AG2:AM107 AO2:AR107 AT2:AW107 AY2:BB107 BD2:BG107 BI2:BL107 BN2:BQ107 BS2:BV107 BX2:CA107 CC2:CF107 CH2:CH107 F2:H107">
    <cfRule type="cellIs" priority="9" operator="equal" aboveAverage="0" equalAverage="0" bottom="0" percent="0" rank="0" text="" dxfId="7">
      <formula>"I"</formula>
    </cfRule>
  </conditionalFormatting>
  <conditionalFormatting sqref="J2:L107 N2:P107 R2:T107 V2:X107 Z2:AE107 AG2:AM107 AO2:AR107 AT2:AW107 AY2:BB107 BD2:BG107 BI2:BL107 BN2:BQ107 BS2:BV107 BX2:CA107 CC2:CF107 CH2:CH107 F2:H107">
    <cfRule type="cellIs" priority="10" operator="equal" aboveAverage="0" equalAverage="0" bottom="0" percent="0" rank="0" text="" dxfId="8">
      <formula>"D"</formula>
    </cfRule>
  </conditionalFormatting>
  <conditionalFormatting sqref="J2:L107 N2:P107 R2:T107 V2:X107 Z2:AE107 AG2:AM107 AO2:AR107 AT2:AW107 AY2:BB107 BD2:BG107 BI2:BL107 BN2:BQ107 BS2:BV107 BX2:CA107 CC2:CF107 CH2:CH107 F2:H107">
    <cfRule type="cellIs" priority="11" operator="equal" aboveAverage="0" equalAverage="0" bottom="0" percent="0" rank="0" text="" dxfId="9">
      <formula>"Na"</formula>
    </cfRule>
  </conditionalFormatting>
  <conditionalFormatting sqref="J1:L1 N1:P1 R1:T1 V1:X1 Z1:AE1 AG1:AM1 AO1:AR1 AT1:AW1 AY1:BB1 BD1:BG1 BI1:BL1 BN1:BQ1 BS1:BV1 BX1:CA1 CC1:CF1 CH1 F1:H1">
    <cfRule type="containsText" priority="12" operator="containsText" aboveAverage="0" equalAverage="0" bottom="0" percent="0" rank="0" text="KEGG" dxfId="10">
      <formula>NOT(ISERROR(SEARCH("KEGG",F1)))</formula>
    </cfRule>
  </conditionalFormatting>
  <conditionalFormatting sqref="J1:L1 N1:P1 R1:T1 V1:X1 Z1:AE1 AG1:AM1 AO1:AR1 AT1:AW1 AY1:BB1 BD1:BG1 BI1:BL1 BN1:BQ1 BS1:BV1 BX1:CA1 CC1:CF1 CH1 F1:H1">
    <cfRule type="containsText" priority="13" operator="containsText" aboveAverage="0" equalAverage="0" bottom="0" percent="0" rank="0" text="REL" dxfId="11">
      <formula>NOT(ISERROR(SEARCH("REL",F1)))</formula>
    </cfRule>
  </conditionalFormatting>
  <hyperlinks>
    <hyperlink ref="CJ26" r:id="rId1" display="https://www.amazon.com/s?k=mandarin+orange+citrus+clementine+seeds&amp;rh=n%3A2972638011%2Cn%3A3564019011&amp;dc&amp;qid=1596301855&amp;rnid=2941120011&amp;ref=sr_nr_n_2"/>
    <hyperlink ref="CJ46" r:id="rId2" display="https://www.amazon.com/s?k=Gossypium+arboreum+tree+cotton&amp;ref=nb_sb_noss"/>
    <hyperlink ref="CJ52" r:id="rId3" display="https://www.amazon.com/s?k=Jatropha+curcas+barbados+nut&amp;ref=nb_sb_noss"/>
    <hyperlink ref="CJ55" r:id="rId4" display="https://www.amazon.com/Outsidepride-Lotus-corniculatus-Birdsfoot-Trefoil/dp/B0721PC2KW"/>
    <hyperlink ref="CJ65" r:id="rId5" display="https://www.amazon.com/Bonsai-Flower-Finest-Aquatic-Features/dp/B07Z615DKW/"/>
    <hyperlink ref="CJ66" r:id="rId6" display="https://strictlymedicinalseeds.com/product/tobacco-coyote-nicotiana-attenuata-packet-of-100-seeds-organic/"/>
    <hyperlink ref="CI72" r:id="rId7" display="."/>
    <hyperlink ref="CI73" r:id="rId8" display="."/>
    <hyperlink ref="CJ76" r:id="rId9" display="https://www.amazon.com/Seed-Needs-Single-Papaver-Somniferum/dp/B003TJKMKW/"/>
    <hyperlink ref="CJ81" r:id="rId10" display="https://www.healthwisdom.shop/products/buy-populus-euphratica-tree-seeds-200pcs-plant-desert-tree-populus-euphratica-for-hu-yan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15.87"/>
    <col collapsed="false" customWidth="true" hidden="false" outlineLevel="0" max="3" min="3" style="0" width="39.5"/>
    <col collapsed="false" customWidth="true" hidden="false" outlineLevel="0" max="4" min="4" style="0" width="13.75"/>
    <col collapsed="false" customWidth="true" hidden="false" outlineLevel="0" max="7" min="7" style="0" width="22.25"/>
    <col collapsed="false" customWidth="true" hidden="false" outlineLevel="0" max="8" min="8" style="0" width="27.26"/>
  </cols>
  <sheetData>
    <row r="1" customFormat="false" ht="15" hidden="false" customHeight="false" outlineLevel="0" collapsed="false">
      <c r="A1" s="245" t="s">
        <v>2589</v>
      </c>
      <c r="B1" s="245"/>
      <c r="C1" s="245"/>
      <c r="D1" s="245"/>
      <c r="E1" s="245"/>
      <c r="F1" s="246"/>
      <c r="G1" s="246" t="s">
        <v>2590</v>
      </c>
      <c r="H1" s="246"/>
      <c r="I1" s="246"/>
      <c r="J1" s="246"/>
      <c r="K1" s="247"/>
      <c r="L1" s="246"/>
      <c r="M1" s="246" t="s">
        <v>88</v>
      </c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</row>
    <row r="2" customFormat="false" ht="15" hidden="false" customHeight="false" outlineLevel="0" collapsed="false">
      <c r="A2" s="247" t="s">
        <v>4</v>
      </c>
      <c r="B2" s="247" t="s">
        <v>2591</v>
      </c>
      <c r="C2" s="247" t="s">
        <v>2592</v>
      </c>
      <c r="D2" s="246" t="s">
        <v>2573</v>
      </c>
      <c r="E2" s="247" t="s">
        <v>2593</v>
      </c>
      <c r="F2" s="246"/>
      <c r="G2" s="246" t="s">
        <v>88</v>
      </c>
      <c r="H2" s="246" t="s">
        <v>2594</v>
      </c>
      <c r="I2" s="246"/>
      <c r="J2" s="246"/>
      <c r="K2" s="247"/>
      <c r="L2" s="246"/>
      <c r="M2" s="246" t="s">
        <v>97</v>
      </c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</row>
    <row r="3" customFormat="false" ht="15" hidden="false" customHeight="false" outlineLevel="0" collapsed="false">
      <c r="A3" s="247" t="s">
        <v>88</v>
      </c>
      <c r="B3" s="247" t="s">
        <v>2595</v>
      </c>
      <c r="C3" s="247" t="s">
        <v>2575</v>
      </c>
      <c r="D3" s="246" t="s">
        <v>2570</v>
      </c>
      <c r="E3" s="246" t="s">
        <v>2596</v>
      </c>
      <c r="F3" s="246"/>
      <c r="G3" s="246" t="s">
        <v>88</v>
      </c>
      <c r="H3" s="246" t="s">
        <v>2594</v>
      </c>
      <c r="I3" s="246"/>
      <c r="J3" s="246"/>
      <c r="K3" s="247"/>
      <c r="L3" s="246"/>
      <c r="M3" s="246" t="s">
        <v>105</v>
      </c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</row>
    <row r="4" customFormat="false" ht="15" hidden="false" customHeight="false" outlineLevel="0" collapsed="false">
      <c r="A4" s="247" t="s">
        <v>88</v>
      </c>
      <c r="B4" s="247" t="s">
        <v>2597</v>
      </c>
      <c r="C4" s="247" t="s">
        <v>2578</v>
      </c>
      <c r="D4" s="246" t="s">
        <v>2575</v>
      </c>
      <c r="E4" s="246" t="s">
        <v>2595</v>
      </c>
      <c r="F4" s="246"/>
      <c r="G4" s="246" t="s">
        <v>97</v>
      </c>
      <c r="H4" s="246" t="s">
        <v>2598</v>
      </c>
      <c r="I4" s="246"/>
      <c r="J4" s="246"/>
      <c r="K4" s="247"/>
      <c r="L4" s="246"/>
      <c r="M4" s="246" t="s">
        <v>109</v>
      </c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</row>
    <row r="5" customFormat="false" ht="15" hidden="false" customHeight="false" outlineLevel="0" collapsed="false">
      <c r="A5" s="247" t="s">
        <v>88</v>
      </c>
      <c r="B5" s="247" t="s">
        <v>2599</v>
      </c>
      <c r="C5" s="247" t="s">
        <v>2586</v>
      </c>
      <c r="D5" s="246" t="s">
        <v>2576</v>
      </c>
      <c r="E5" s="246" t="s">
        <v>2600</v>
      </c>
      <c r="F5" s="246"/>
      <c r="G5" s="246" t="s">
        <v>105</v>
      </c>
      <c r="H5" s="246" t="s">
        <v>2601</v>
      </c>
      <c r="I5" s="246"/>
      <c r="J5" s="246"/>
      <c r="K5" s="247"/>
      <c r="L5" s="246"/>
      <c r="M5" s="246" t="s">
        <v>111</v>
      </c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</row>
    <row r="6" customFormat="false" ht="15" hidden="false" customHeight="false" outlineLevel="0" collapsed="false">
      <c r="A6" s="246" t="s">
        <v>88</v>
      </c>
      <c r="B6" s="246" t="s">
        <v>2602</v>
      </c>
      <c r="C6" s="246" t="s">
        <v>2577</v>
      </c>
      <c r="D6" s="246" t="s">
        <v>2603</v>
      </c>
      <c r="E6" s="246" t="s">
        <v>2604</v>
      </c>
      <c r="F6" s="246"/>
      <c r="G6" s="246" t="s">
        <v>105</v>
      </c>
      <c r="H6" s="246" t="s">
        <v>2605</v>
      </c>
      <c r="I6" s="246"/>
      <c r="J6" s="246"/>
      <c r="K6" s="247"/>
      <c r="L6" s="246"/>
      <c r="M6" s="246" t="s">
        <v>114</v>
      </c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</row>
    <row r="7" customFormat="false" ht="15" hidden="false" customHeight="false" outlineLevel="0" collapsed="false">
      <c r="A7" s="247" t="s">
        <v>88</v>
      </c>
      <c r="B7" s="247" t="s">
        <v>2606</v>
      </c>
      <c r="C7" s="247" t="s">
        <v>2582</v>
      </c>
      <c r="D7" s="246" t="s">
        <v>2578</v>
      </c>
      <c r="E7" s="246" t="s">
        <v>2597</v>
      </c>
      <c r="F7" s="246"/>
      <c r="G7" s="246" t="s">
        <v>105</v>
      </c>
      <c r="H7" s="246" t="s">
        <v>2582</v>
      </c>
      <c r="I7" s="246"/>
      <c r="J7" s="246"/>
      <c r="K7" s="247"/>
      <c r="L7" s="246"/>
      <c r="M7" s="246" t="s">
        <v>116</v>
      </c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</row>
    <row r="8" customFormat="false" ht="15" hidden="false" customHeight="false" outlineLevel="0" collapsed="false">
      <c r="A8" s="247" t="s">
        <v>88</v>
      </c>
      <c r="B8" s="247" t="s">
        <v>2607</v>
      </c>
      <c r="C8" s="247" t="s">
        <v>2587</v>
      </c>
      <c r="D8" s="246" t="s">
        <v>2572</v>
      </c>
      <c r="E8" s="246" t="s">
        <v>2608</v>
      </c>
      <c r="F8" s="246"/>
      <c r="G8" s="246" t="s">
        <v>105</v>
      </c>
      <c r="H8" s="246" t="s">
        <v>2587</v>
      </c>
      <c r="I8" s="246"/>
      <c r="J8" s="246"/>
      <c r="K8" s="246"/>
      <c r="L8" s="246"/>
      <c r="M8" s="246" t="s">
        <v>123</v>
      </c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</row>
    <row r="9" customFormat="false" ht="15" hidden="false" customHeight="false" outlineLevel="0" collapsed="false">
      <c r="A9" s="247" t="s">
        <v>88</v>
      </c>
      <c r="B9" s="247" t="s">
        <v>2609</v>
      </c>
      <c r="C9" s="247" t="s">
        <v>2610</v>
      </c>
      <c r="D9" s="246" t="s">
        <v>2580</v>
      </c>
      <c r="E9" s="246" t="s">
        <v>2611</v>
      </c>
      <c r="F9" s="246"/>
      <c r="G9" s="246" t="s">
        <v>123</v>
      </c>
      <c r="H9" s="246" t="s">
        <v>2612</v>
      </c>
      <c r="I9" s="246"/>
      <c r="J9" s="246"/>
      <c r="K9" s="247"/>
      <c r="L9" s="246"/>
      <c r="M9" s="246" t="s">
        <v>127</v>
      </c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</row>
    <row r="10" customFormat="false" ht="15" hidden="false" customHeight="false" outlineLevel="0" collapsed="false">
      <c r="A10" s="247" t="s">
        <v>88</v>
      </c>
      <c r="B10" s="247" t="s">
        <v>2613</v>
      </c>
      <c r="C10" s="247" t="s">
        <v>2614</v>
      </c>
      <c r="D10" s="246" t="s">
        <v>2577</v>
      </c>
      <c r="E10" s="246" t="s">
        <v>2602</v>
      </c>
      <c r="F10" s="246"/>
      <c r="G10" s="246" t="s">
        <v>123</v>
      </c>
      <c r="H10" s="246" t="s">
        <v>2583</v>
      </c>
      <c r="I10" s="246"/>
      <c r="J10" s="246"/>
      <c r="K10" s="247"/>
      <c r="L10" s="246"/>
      <c r="M10" s="246" t="s">
        <v>129</v>
      </c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</row>
    <row r="11" customFormat="false" ht="15" hidden="false" customHeight="false" outlineLevel="0" collapsed="false">
      <c r="A11" s="247" t="s">
        <v>88</v>
      </c>
      <c r="B11" s="247" t="s">
        <v>2615</v>
      </c>
      <c r="C11" s="247" t="s">
        <v>2616</v>
      </c>
      <c r="D11" s="246" t="s">
        <v>2582</v>
      </c>
      <c r="E11" s="246" t="s">
        <v>2606</v>
      </c>
      <c r="F11" s="246"/>
      <c r="G11" s="246" t="s">
        <v>123</v>
      </c>
      <c r="H11" s="246" t="s">
        <v>2587</v>
      </c>
      <c r="I11" s="246"/>
      <c r="J11" s="246"/>
      <c r="K11" s="247"/>
      <c r="L11" s="246"/>
      <c r="M11" s="246" t="s">
        <v>138</v>
      </c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</row>
    <row r="12" customFormat="false" ht="15" hidden="false" customHeight="false" outlineLevel="0" collapsed="false">
      <c r="A12" s="247" t="s">
        <v>88</v>
      </c>
      <c r="B12" s="247" t="s">
        <v>2617</v>
      </c>
      <c r="C12" s="247" t="s">
        <v>2618</v>
      </c>
      <c r="D12" s="246" t="s">
        <v>2571</v>
      </c>
      <c r="E12" s="246" t="s">
        <v>2619</v>
      </c>
      <c r="F12" s="246"/>
      <c r="G12" s="246" t="s">
        <v>123</v>
      </c>
      <c r="H12" s="246" t="s">
        <v>2620</v>
      </c>
      <c r="I12" s="246"/>
      <c r="J12" s="246"/>
      <c r="K12" s="247"/>
      <c r="L12" s="246"/>
      <c r="M12" s="246" t="s">
        <v>145</v>
      </c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</row>
    <row r="13" customFormat="false" ht="15" hidden="false" customHeight="false" outlineLevel="0" collapsed="false">
      <c r="A13" s="247" t="s">
        <v>88</v>
      </c>
      <c r="B13" s="247" t="s">
        <v>2600</v>
      </c>
      <c r="C13" s="247" t="s">
        <v>2576</v>
      </c>
      <c r="D13" s="246" t="s">
        <v>2583</v>
      </c>
      <c r="E13" s="246" t="s">
        <v>2621</v>
      </c>
      <c r="F13" s="246"/>
      <c r="G13" s="246" t="s">
        <v>127</v>
      </c>
      <c r="H13" s="246" t="s">
        <v>2601</v>
      </c>
      <c r="I13" s="246"/>
      <c r="J13" s="246"/>
      <c r="K13" s="246"/>
      <c r="L13" s="246"/>
      <c r="M13" s="246" t="s">
        <v>153</v>
      </c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</row>
    <row r="14" customFormat="false" ht="15" hidden="false" customHeight="false" outlineLevel="0" collapsed="false">
      <c r="A14" s="247" t="s">
        <v>88</v>
      </c>
      <c r="B14" s="247" t="s">
        <v>2622</v>
      </c>
      <c r="C14" s="247" t="s">
        <v>2623</v>
      </c>
      <c r="D14" s="246" t="s">
        <v>2585</v>
      </c>
      <c r="E14" s="246" t="s">
        <v>2624</v>
      </c>
      <c r="F14" s="246"/>
      <c r="G14" s="246" t="s">
        <v>138</v>
      </c>
      <c r="H14" s="246" t="s">
        <v>2571</v>
      </c>
      <c r="I14" s="246"/>
      <c r="J14" s="246"/>
      <c r="K14" s="247"/>
      <c r="L14" s="246"/>
      <c r="M14" s="246" t="s">
        <v>167</v>
      </c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</row>
    <row r="15" customFormat="false" ht="15" hidden="false" customHeight="false" outlineLevel="0" collapsed="false">
      <c r="A15" s="247" t="s">
        <v>88</v>
      </c>
      <c r="B15" s="247" t="s">
        <v>2619</v>
      </c>
      <c r="C15" s="247" t="s">
        <v>2571</v>
      </c>
      <c r="D15" s="246" t="s">
        <v>2586</v>
      </c>
      <c r="E15" s="246" t="s">
        <v>2599</v>
      </c>
      <c r="F15" s="246"/>
      <c r="G15" s="246" t="s">
        <v>145</v>
      </c>
      <c r="H15" s="246" t="s">
        <v>2574</v>
      </c>
      <c r="I15" s="246"/>
      <c r="J15" s="246"/>
      <c r="K15" s="247"/>
      <c r="L15" s="246"/>
      <c r="M15" s="246" t="s">
        <v>184</v>
      </c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</row>
    <row r="16" customFormat="false" ht="15" hidden="false" customHeight="false" outlineLevel="0" collapsed="false">
      <c r="A16" s="247" t="s">
        <v>88</v>
      </c>
      <c r="B16" s="247" t="s">
        <v>2625</v>
      </c>
      <c r="C16" s="247" t="s">
        <v>2626</v>
      </c>
      <c r="D16" s="246" t="s">
        <v>2587</v>
      </c>
      <c r="E16" s="246" t="s">
        <v>2607</v>
      </c>
      <c r="F16" s="246"/>
      <c r="G16" s="246" t="s">
        <v>145</v>
      </c>
      <c r="H16" s="246" t="s">
        <v>2586</v>
      </c>
      <c r="I16" s="246"/>
      <c r="J16" s="246"/>
      <c r="K16" s="247"/>
      <c r="L16" s="246"/>
      <c r="M16" s="246" t="s">
        <v>188</v>
      </c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</row>
    <row r="17" customFormat="false" ht="15" hidden="false" customHeight="false" outlineLevel="0" collapsed="false">
      <c r="A17" s="247" t="s">
        <v>88</v>
      </c>
      <c r="B17" s="247" t="s">
        <v>2627</v>
      </c>
      <c r="C17" s="247" t="s">
        <v>2628</v>
      </c>
      <c r="D17" s="246"/>
      <c r="E17" s="246"/>
      <c r="F17" s="246"/>
      <c r="G17" s="246" t="s">
        <v>145</v>
      </c>
      <c r="H17" s="246" t="s">
        <v>2587</v>
      </c>
      <c r="I17" s="246"/>
      <c r="J17" s="246"/>
      <c r="K17" s="246"/>
      <c r="L17" s="246"/>
      <c r="M17" s="246" t="s">
        <v>192</v>
      </c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</row>
    <row r="18" customFormat="false" ht="15" hidden="false" customHeight="false" outlineLevel="0" collapsed="false">
      <c r="A18" s="247" t="s">
        <v>88</v>
      </c>
      <c r="B18" s="247" t="s">
        <v>2629</v>
      </c>
      <c r="C18" s="247" t="s">
        <v>2630</v>
      </c>
      <c r="D18" s="246"/>
      <c r="E18" s="246"/>
      <c r="F18" s="246"/>
      <c r="G18" s="246" t="s">
        <v>145</v>
      </c>
      <c r="H18" s="246" t="s">
        <v>2631</v>
      </c>
      <c r="I18" s="246"/>
      <c r="J18" s="246"/>
      <c r="K18" s="247"/>
      <c r="L18" s="246"/>
      <c r="M18" s="246" t="s">
        <v>195</v>
      </c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</row>
    <row r="19" customFormat="false" ht="15" hidden="false" customHeight="false" outlineLevel="0" collapsed="false">
      <c r="A19" s="247" t="s">
        <v>88</v>
      </c>
      <c r="B19" s="247" t="s">
        <v>2632</v>
      </c>
      <c r="C19" s="247" t="s">
        <v>2633</v>
      </c>
      <c r="D19" s="246"/>
      <c r="E19" s="246"/>
      <c r="F19" s="246"/>
      <c r="G19" s="246" t="s">
        <v>157</v>
      </c>
      <c r="H19" s="246" t="s">
        <v>2573</v>
      </c>
      <c r="I19" s="246"/>
      <c r="J19" s="246"/>
      <c r="K19" s="247"/>
      <c r="L19" s="246"/>
      <c r="M19" s="246" t="s">
        <v>199</v>
      </c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</row>
    <row r="20" customFormat="false" ht="15" hidden="false" customHeight="false" outlineLevel="0" collapsed="false">
      <c r="A20" s="246" t="s">
        <v>88</v>
      </c>
      <c r="B20" s="246" t="s">
        <v>2634</v>
      </c>
      <c r="C20" s="246" t="s">
        <v>2635</v>
      </c>
      <c r="D20" s="246"/>
      <c r="E20" s="246"/>
      <c r="F20" s="246"/>
      <c r="G20" s="246" t="s">
        <v>170</v>
      </c>
      <c r="H20" s="246" t="s">
        <v>2586</v>
      </c>
      <c r="I20" s="246"/>
      <c r="J20" s="246"/>
      <c r="K20" s="247"/>
      <c r="L20" s="246"/>
      <c r="M20" s="246" t="s">
        <v>205</v>
      </c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</row>
    <row r="21" customFormat="false" ht="15" hidden="false" customHeight="false" outlineLevel="0" collapsed="false">
      <c r="A21" s="247" t="s">
        <v>88</v>
      </c>
      <c r="B21" s="247" t="s">
        <v>2636</v>
      </c>
      <c r="C21" s="247" t="s">
        <v>2637</v>
      </c>
      <c r="D21" s="246"/>
      <c r="E21" s="246"/>
      <c r="F21" s="246"/>
      <c r="G21" s="246" t="s">
        <v>184</v>
      </c>
      <c r="H21" s="246" t="s">
        <v>2573</v>
      </c>
      <c r="I21" s="246"/>
      <c r="J21" s="246"/>
      <c r="K21" s="247"/>
      <c r="L21" s="246"/>
      <c r="M21" s="246" t="s">
        <v>213</v>
      </c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</row>
    <row r="22" customFormat="false" ht="15" hidden="false" customHeight="false" outlineLevel="0" collapsed="false">
      <c r="A22" s="247" t="s">
        <v>88</v>
      </c>
      <c r="B22" s="247" t="s">
        <v>2638</v>
      </c>
      <c r="C22" s="247" t="s">
        <v>2639</v>
      </c>
      <c r="D22" s="246"/>
      <c r="E22" s="246"/>
      <c r="F22" s="246"/>
      <c r="G22" s="246" t="s">
        <v>184</v>
      </c>
      <c r="H22" s="246" t="s">
        <v>2576</v>
      </c>
      <c r="I22" s="246"/>
      <c r="J22" s="246"/>
      <c r="K22" s="247"/>
      <c r="L22" s="246"/>
      <c r="M22" s="246" t="s">
        <v>215</v>
      </c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</row>
    <row r="23" customFormat="false" ht="15" hidden="false" customHeight="false" outlineLevel="0" collapsed="false">
      <c r="A23" s="247" t="s">
        <v>88</v>
      </c>
      <c r="B23" s="247" t="s">
        <v>2640</v>
      </c>
      <c r="C23" s="247" t="s">
        <v>2641</v>
      </c>
      <c r="D23" s="246"/>
      <c r="E23" s="246"/>
      <c r="F23" s="246"/>
      <c r="G23" s="246" t="s">
        <v>184</v>
      </c>
      <c r="H23" s="246" t="s">
        <v>2612</v>
      </c>
      <c r="I23" s="246"/>
      <c r="J23" s="246"/>
      <c r="L23" s="246"/>
      <c r="M23" s="246" t="s">
        <v>218</v>
      </c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</row>
    <row r="24" customFormat="false" ht="15" hidden="false" customHeight="false" outlineLevel="0" collapsed="false">
      <c r="A24" s="247" t="s">
        <v>88</v>
      </c>
      <c r="B24" s="247" t="s">
        <v>2642</v>
      </c>
      <c r="C24" s="247" t="s">
        <v>2643</v>
      </c>
      <c r="D24" s="246"/>
      <c r="E24" s="246"/>
      <c r="F24" s="246"/>
      <c r="G24" s="246" t="s">
        <v>184</v>
      </c>
      <c r="H24" s="246" t="s">
        <v>2583</v>
      </c>
      <c r="I24" s="246"/>
      <c r="J24" s="246"/>
      <c r="L24" s="246"/>
      <c r="M24" s="246" t="s">
        <v>231</v>
      </c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</row>
    <row r="25" customFormat="false" ht="15" hidden="false" customHeight="false" outlineLevel="0" collapsed="false">
      <c r="A25" s="247" t="s">
        <v>88</v>
      </c>
      <c r="B25" s="247" t="s">
        <v>2644</v>
      </c>
      <c r="C25" s="247" t="s">
        <v>2645</v>
      </c>
      <c r="D25" s="246"/>
      <c r="E25" s="246"/>
      <c r="F25" s="246"/>
      <c r="G25" s="246" t="s">
        <v>184</v>
      </c>
      <c r="H25" s="246" t="s">
        <v>2646</v>
      </c>
      <c r="I25" s="246"/>
      <c r="J25" s="246"/>
      <c r="L25" s="246"/>
      <c r="M25" s="246" t="s">
        <v>236</v>
      </c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</row>
    <row r="26" customFormat="false" ht="15" hidden="false" customHeight="false" outlineLevel="0" collapsed="false">
      <c r="A26" s="247" t="s">
        <v>88</v>
      </c>
      <c r="B26" s="247" t="s">
        <v>2647</v>
      </c>
      <c r="C26" s="247" t="s">
        <v>2648</v>
      </c>
      <c r="D26" s="246"/>
      <c r="E26" s="246"/>
      <c r="F26" s="246"/>
      <c r="G26" s="246" t="s">
        <v>184</v>
      </c>
      <c r="H26" s="246" t="s">
        <v>2649</v>
      </c>
      <c r="I26" s="246"/>
      <c r="J26" s="246"/>
      <c r="L26" s="246"/>
      <c r="M26" s="246" t="s">
        <v>239</v>
      </c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</row>
    <row r="27" customFormat="false" ht="15" hidden="false" customHeight="false" outlineLevel="0" collapsed="false">
      <c r="A27" s="247" t="s">
        <v>88</v>
      </c>
      <c r="B27" s="247" t="s">
        <v>2650</v>
      </c>
      <c r="C27" s="247" t="s">
        <v>2651</v>
      </c>
      <c r="D27" s="246"/>
      <c r="E27" s="246"/>
      <c r="F27" s="246"/>
      <c r="G27" s="246" t="s">
        <v>184</v>
      </c>
      <c r="H27" s="246" t="s">
        <v>2649</v>
      </c>
      <c r="I27" s="246"/>
      <c r="J27" s="246"/>
      <c r="L27" s="246"/>
      <c r="M27" s="246" t="s">
        <v>247</v>
      </c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</row>
    <row r="28" customFormat="false" ht="15" hidden="false" customHeight="false" outlineLevel="0" collapsed="false">
      <c r="A28" s="247" t="s">
        <v>97</v>
      </c>
      <c r="B28" s="247" t="s">
        <v>2621</v>
      </c>
      <c r="C28" s="247" t="s">
        <v>2583</v>
      </c>
      <c r="D28" s="246"/>
      <c r="E28" s="246"/>
      <c r="F28" s="246"/>
      <c r="G28" s="246" t="s">
        <v>188</v>
      </c>
      <c r="H28" s="246" t="s">
        <v>2573</v>
      </c>
      <c r="I28" s="246"/>
      <c r="J28" s="246"/>
      <c r="L28" s="246"/>
      <c r="M28" s="246" t="s">
        <v>264</v>
      </c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</row>
    <row r="29" customFormat="false" ht="15" hidden="false" customHeight="false" outlineLevel="0" collapsed="false">
      <c r="A29" s="247" t="s">
        <v>97</v>
      </c>
      <c r="B29" s="247" t="s">
        <v>2652</v>
      </c>
      <c r="C29" s="247" t="s">
        <v>2653</v>
      </c>
      <c r="D29" s="246"/>
      <c r="E29" s="246"/>
      <c r="F29" s="246"/>
      <c r="G29" s="246" t="s">
        <v>188</v>
      </c>
      <c r="H29" s="246" t="s">
        <v>2576</v>
      </c>
      <c r="I29" s="246"/>
      <c r="J29" s="246"/>
      <c r="L29" s="246"/>
      <c r="M29" s="246" t="s">
        <v>267</v>
      </c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</row>
    <row r="30" customFormat="false" ht="15" hidden="false" customHeight="false" outlineLevel="0" collapsed="false">
      <c r="A30" s="247" t="s">
        <v>97</v>
      </c>
      <c r="B30" s="247" t="s">
        <v>2595</v>
      </c>
      <c r="C30" s="247" t="s">
        <v>2575</v>
      </c>
      <c r="D30" s="246"/>
      <c r="E30" s="246"/>
      <c r="F30" s="246"/>
      <c r="G30" s="246" t="s">
        <v>188</v>
      </c>
      <c r="H30" s="246" t="s">
        <v>2654</v>
      </c>
      <c r="I30" s="246"/>
      <c r="J30" s="246"/>
      <c r="L30" s="246"/>
      <c r="M30" s="246" t="s">
        <v>269</v>
      </c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</row>
    <row r="31" customFormat="false" ht="15" hidden="false" customHeight="false" outlineLevel="0" collapsed="false">
      <c r="A31" s="247" t="s">
        <v>97</v>
      </c>
      <c r="B31" s="247" t="s">
        <v>2599</v>
      </c>
      <c r="C31" s="247" t="s">
        <v>2586</v>
      </c>
      <c r="D31" s="246"/>
      <c r="E31" s="246"/>
      <c r="F31" s="246"/>
      <c r="G31" s="246" t="s">
        <v>188</v>
      </c>
      <c r="H31" s="246" t="s">
        <v>2577</v>
      </c>
      <c r="I31" s="246"/>
      <c r="J31" s="246"/>
      <c r="L31" s="246"/>
      <c r="M31" s="246" t="s">
        <v>282</v>
      </c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</row>
    <row r="32" customFormat="false" ht="15" hidden="false" customHeight="false" outlineLevel="0" collapsed="false">
      <c r="A32" s="247" t="s">
        <v>97</v>
      </c>
      <c r="B32" s="247" t="s">
        <v>2624</v>
      </c>
      <c r="C32" s="247" t="s">
        <v>2585</v>
      </c>
      <c r="D32" s="246"/>
      <c r="E32" s="246"/>
      <c r="F32" s="246"/>
      <c r="G32" s="246" t="s">
        <v>188</v>
      </c>
      <c r="H32" s="246" t="s">
        <v>2577</v>
      </c>
      <c r="I32" s="246"/>
      <c r="J32" s="246"/>
      <c r="L32" s="246"/>
      <c r="M32" s="246" t="s">
        <v>284</v>
      </c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</row>
    <row r="33" customFormat="false" ht="15" hidden="false" customHeight="false" outlineLevel="0" collapsed="false">
      <c r="A33" s="247" t="s">
        <v>97</v>
      </c>
      <c r="B33" s="247" t="s">
        <v>2593</v>
      </c>
      <c r="C33" s="247" t="s">
        <v>2573</v>
      </c>
      <c r="D33" s="246"/>
      <c r="E33" s="246"/>
      <c r="F33" s="246"/>
      <c r="G33" s="246" t="s">
        <v>188</v>
      </c>
      <c r="H33" s="246" t="s">
        <v>2577</v>
      </c>
      <c r="I33" s="246"/>
      <c r="J33" s="246"/>
      <c r="L33" s="246"/>
      <c r="M33" s="246" t="s">
        <v>286</v>
      </c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</row>
    <row r="34" customFormat="false" ht="15" hidden="false" customHeight="false" outlineLevel="0" collapsed="false">
      <c r="A34" s="247" t="s">
        <v>97</v>
      </c>
      <c r="B34" s="247" t="s">
        <v>2606</v>
      </c>
      <c r="C34" s="247" t="s">
        <v>2582</v>
      </c>
      <c r="D34" s="246"/>
      <c r="E34" s="246"/>
      <c r="F34" s="246"/>
      <c r="G34" s="246" t="s">
        <v>188</v>
      </c>
      <c r="H34" s="246" t="s">
        <v>2571</v>
      </c>
      <c r="I34" s="246"/>
      <c r="J34" s="246"/>
      <c r="L34" s="246"/>
      <c r="M34" s="246" t="s">
        <v>291</v>
      </c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</row>
    <row r="35" customFormat="false" ht="15" hidden="false" customHeight="false" outlineLevel="0" collapsed="false">
      <c r="A35" s="247" t="s">
        <v>97</v>
      </c>
      <c r="B35" s="247" t="s">
        <v>2607</v>
      </c>
      <c r="C35" s="247" t="s">
        <v>2587</v>
      </c>
      <c r="D35" s="246"/>
      <c r="E35" s="246"/>
      <c r="F35" s="246"/>
      <c r="G35" s="246" t="s">
        <v>675</v>
      </c>
      <c r="H35" s="246" t="s">
        <v>2570</v>
      </c>
      <c r="I35" s="246"/>
      <c r="J35" s="246"/>
      <c r="L35" s="246"/>
      <c r="M35" s="246" t="s">
        <v>295</v>
      </c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</row>
    <row r="36" customFormat="false" ht="15" hidden="false" customHeight="false" outlineLevel="0" collapsed="false">
      <c r="A36" s="247" t="s">
        <v>97</v>
      </c>
      <c r="B36" s="247" t="s">
        <v>2655</v>
      </c>
      <c r="C36" s="247" t="s">
        <v>2656</v>
      </c>
      <c r="D36" s="246"/>
      <c r="E36" s="246"/>
      <c r="F36" s="246"/>
      <c r="G36" s="246" t="s">
        <v>675</v>
      </c>
      <c r="H36" s="246" t="s">
        <v>2657</v>
      </c>
      <c r="I36" s="246"/>
      <c r="J36" s="246"/>
      <c r="L36" s="246"/>
      <c r="M36" s="246" t="s">
        <v>303</v>
      </c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</row>
    <row r="37" customFormat="false" ht="15" hidden="false" customHeight="false" outlineLevel="0" collapsed="false">
      <c r="A37" s="247" t="s">
        <v>97</v>
      </c>
      <c r="B37" s="247" t="s">
        <v>2625</v>
      </c>
      <c r="C37" s="247" t="s">
        <v>2626</v>
      </c>
      <c r="D37" s="246"/>
      <c r="E37" s="246"/>
      <c r="F37" s="246"/>
      <c r="G37" s="246" t="s">
        <v>675</v>
      </c>
      <c r="H37" s="246" t="s">
        <v>2603</v>
      </c>
      <c r="I37" s="246"/>
      <c r="J37" s="246"/>
      <c r="L37" s="246"/>
      <c r="M37" s="246" t="s">
        <v>305</v>
      </c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</row>
    <row r="38" customFormat="false" ht="15" hidden="false" customHeight="false" outlineLevel="0" collapsed="false">
      <c r="A38" s="247" t="s">
        <v>97</v>
      </c>
      <c r="B38" s="247" t="s">
        <v>2627</v>
      </c>
      <c r="C38" s="247" t="s">
        <v>2628</v>
      </c>
      <c r="D38" s="246"/>
      <c r="E38" s="246"/>
      <c r="F38" s="246"/>
      <c r="G38" s="246" t="s">
        <v>215</v>
      </c>
      <c r="H38" s="246" t="s">
        <v>2658</v>
      </c>
      <c r="I38" s="246"/>
      <c r="J38" s="246"/>
      <c r="L38" s="246"/>
      <c r="M38" s="246" t="s">
        <v>307</v>
      </c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</row>
    <row r="39" customFormat="false" ht="15" hidden="false" customHeight="false" outlineLevel="0" collapsed="false">
      <c r="A39" s="247" t="s">
        <v>105</v>
      </c>
      <c r="B39" s="247" t="s">
        <v>2659</v>
      </c>
      <c r="C39" s="247" t="s">
        <v>2660</v>
      </c>
      <c r="D39" s="246"/>
      <c r="E39" s="246"/>
      <c r="F39" s="246"/>
      <c r="G39" s="246" t="s">
        <v>215</v>
      </c>
      <c r="H39" s="246" t="s">
        <v>2576</v>
      </c>
      <c r="I39" s="246"/>
      <c r="J39" s="246"/>
      <c r="L39" s="246"/>
      <c r="M39" s="246" t="s">
        <v>309</v>
      </c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</row>
    <row r="40" customFormat="false" ht="15" hidden="false" customHeight="false" outlineLevel="0" collapsed="false">
      <c r="A40" s="247" t="s">
        <v>109</v>
      </c>
      <c r="B40" s="247" t="s">
        <v>2661</v>
      </c>
      <c r="C40" s="247" t="s">
        <v>2662</v>
      </c>
      <c r="D40" s="246"/>
      <c r="E40" s="246"/>
      <c r="F40" s="246"/>
      <c r="G40" s="246" t="s">
        <v>215</v>
      </c>
      <c r="H40" s="246" t="s">
        <v>2579</v>
      </c>
      <c r="I40" s="246"/>
      <c r="J40" s="246"/>
      <c r="L40" s="246"/>
      <c r="M40" s="246" t="s">
        <v>311</v>
      </c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</row>
    <row r="41" customFormat="false" ht="15" hidden="false" customHeight="false" outlineLevel="0" collapsed="false">
      <c r="A41" s="246" t="s">
        <v>109</v>
      </c>
      <c r="B41" s="246" t="s">
        <v>2663</v>
      </c>
      <c r="C41" s="246" t="s">
        <v>2664</v>
      </c>
      <c r="D41" s="246"/>
      <c r="E41" s="246"/>
      <c r="F41" s="246"/>
      <c r="G41" s="246" t="s">
        <v>215</v>
      </c>
      <c r="H41" s="246" t="s">
        <v>2665</v>
      </c>
      <c r="I41" s="246"/>
      <c r="J41" s="246"/>
      <c r="L41" s="246"/>
      <c r="M41" s="246" t="s">
        <v>313</v>
      </c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</row>
    <row r="42" customFormat="false" ht="15" hidden="false" customHeight="false" outlineLevel="0" collapsed="false">
      <c r="A42" s="247" t="s">
        <v>109</v>
      </c>
      <c r="B42" s="247" t="s">
        <v>2666</v>
      </c>
      <c r="C42" s="247" t="s">
        <v>2667</v>
      </c>
      <c r="D42" s="246"/>
      <c r="E42" s="246"/>
      <c r="F42" s="246"/>
      <c r="G42" s="246" t="s">
        <v>215</v>
      </c>
      <c r="H42" s="246" t="s">
        <v>2582</v>
      </c>
      <c r="I42" s="246"/>
      <c r="J42" s="246"/>
      <c r="L42" s="246"/>
      <c r="M42" s="246" t="s">
        <v>315</v>
      </c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</row>
    <row r="43" customFormat="false" ht="15" hidden="false" customHeight="false" outlineLevel="0" collapsed="false">
      <c r="A43" s="247" t="s">
        <v>109</v>
      </c>
      <c r="B43" s="247" t="s">
        <v>2668</v>
      </c>
      <c r="C43" s="247" t="s">
        <v>2669</v>
      </c>
      <c r="D43" s="246"/>
      <c r="E43" s="246"/>
      <c r="F43" s="246"/>
      <c r="G43" s="246" t="s">
        <v>215</v>
      </c>
      <c r="H43" s="246" t="s">
        <v>2585</v>
      </c>
      <c r="I43" s="246"/>
      <c r="J43" s="246"/>
      <c r="L43" s="246"/>
      <c r="M43" s="246" t="s">
        <v>321</v>
      </c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</row>
    <row r="44" customFormat="false" ht="15" hidden="false" customHeight="false" outlineLevel="0" collapsed="false">
      <c r="A44" s="247" t="s">
        <v>109</v>
      </c>
      <c r="B44" s="247" t="s">
        <v>2670</v>
      </c>
      <c r="C44" s="247" t="s">
        <v>2671</v>
      </c>
      <c r="D44" s="246"/>
      <c r="E44" s="246"/>
      <c r="F44" s="246"/>
      <c r="G44" s="246" t="s">
        <v>215</v>
      </c>
      <c r="H44" s="246" t="s">
        <v>2587</v>
      </c>
      <c r="I44" s="246"/>
      <c r="J44" s="246"/>
      <c r="L44" s="246"/>
      <c r="M44" s="246" t="s">
        <v>323</v>
      </c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</row>
    <row r="45" customFormat="false" ht="15" hidden="false" customHeight="false" outlineLevel="0" collapsed="false">
      <c r="A45" s="247" t="s">
        <v>109</v>
      </c>
      <c r="B45" s="247" t="s">
        <v>2672</v>
      </c>
      <c r="C45" s="247" t="s">
        <v>2673</v>
      </c>
      <c r="D45" s="246"/>
      <c r="E45" s="246"/>
      <c r="F45" s="246"/>
      <c r="G45" s="246" t="s">
        <v>239</v>
      </c>
      <c r="H45" s="246" t="s">
        <v>2674</v>
      </c>
      <c r="I45" s="246"/>
      <c r="J45" s="246"/>
      <c r="L45" s="246"/>
      <c r="M45" s="246" t="s">
        <v>325</v>
      </c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</row>
    <row r="46" customFormat="false" ht="15" hidden="false" customHeight="false" outlineLevel="0" collapsed="false">
      <c r="A46" s="247" t="s">
        <v>109</v>
      </c>
      <c r="B46" s="247" t="s">
        <v>2625</v>
      </c>
      <c r="C46" s="247" t="s">
        <v>2626</v>
      </c>
      <c r="D46" s="246"/>
      <c r="E46" s="246"/>
      <c r="F46" s="246"/>
      <c r="G46" s="246" t="s">
        <v>239</v>
      </c>
      <c r="H46" s="246" t="s">
        <v>2674</v>
      </c>
      <c r="I46" s="246"/>
      <c r="J46" s="246"/>
      <c r="L46" s="246"/>
      <c r="M46" s="246" t="s">
        <v>330</v>
      </c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</row>
    <row r="47" customFormat="false" ht="15" hidden="false" customHeight="false" outlineLevel="0" collapsed="false">
      <c r="A47" s="247" t="s">
        <v>109</v>
      </c>
      <c r="B47" s="247" t="s">
        <v>2629</v>
      </c>
      <c r="C47" s="247" t="s">
        <v>2630</v>
      </c>
      <c r="D47" s="246"/>
      <c r="E47" s="246"/>
      <c r="F47" s="246"/>
      <c r="G47" s="246" t="s">
        <v>239</v>
      </c>
      <c r="H47" s="246" t="s">
        <v>2674</v>
      </c>
      <c r="I47" s="246"/>
      <c r="J47" s="246"/>
      <c r="L47" s="246"/>
      <c r="M47" s="246" t="s">
        <v>335</v>
      </c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</row>
    <row r="48" customFormat="false" ht="15" hidden="false" customHeight="false" outlineLevel="0" collapsed="false">
      <c r="A48" s="247" t="s">
        <v>111</v>
      </c>
      <c r="B48" s="247" t="s">
        <v>2621</v>
      </c>
      <c r="C48" s="247" t="s">
        <v>2583</v>
      </c>
      <c r="D48" s="246"/>
      <c r="E48" s="246"/>
      <c r="F48" s="246"/>
      <c r="G48" s="246" t="s">
        <v>239</v>
      </c>
      <c r="H48" s="246" t="s">
        <v>2674</v>
      </c>
      <c r="I48" s="246"/>
      <c r="J48" s="246"/>
      <c r="L48" s="246"/>
      <c r="M48" s="246" t="s">
        <v>338</v>
      </c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</row>
    <row r="49" customFormat="false" ht="15" hidden="false" customHeight="false" outlineLevel="0" collapsed="false">
      <c r="A49" s="247" t="s">
        <v>111</v>
      </c>
      <c r="B49" s="247" t="s">
        <v>2599</v>
      </c>
      <c r="C49" s="247" t="s">
        <v>2586</v>
      </c>
      <c r="D49" s="246"/>
      <c r="E49" s="246"/>
      <c r="F49" s="246"/>
      <c r="G49" s="246" t="s">
        <v>239</v>
      </c>
      <c r="H49" s="246" t="s">
        <v>2674</v>
      </c>
      <c r="I49" s="246"/>
      <c r="J49" s="246"/>
      <c r="L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</row>
    <row r="50" customFormat="false" ht="15" hidden="false" customHeight="false" outlineLevel="0" collapsed="false">
      <c r="A50" s="247" t="s">
        <v>111</v>
      </c>
      <c r="B50" s="247" t="s">
        <v>2602</v>
      </c>
      <c r="C50" s="247" t="s">
        <v>2577</v>
      </c>
      <c r="D50" s="246"/>
      <c r="E50" s="246"/>
      <c r="F50" s="246"/>
      <c r="G50" s="246" t="s">
        <v>239</v>
      </c>
      <c r="H50" s="246" t="s">
        <v>2675</v>
      </c>
      <c r="I50" s="246"/>
      <c r="J50" s="246"/>
      <c r="L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</row>
    <row r="51" customFormat="false" ht="15" hidden="false" customHeight="false" outlineLevel="0" collapsed="false">
      <c r="A51" s="247" t="s">
        <v>111</v>
      </c>
      <c r="B51" s="247" t="s">
        <v>2593</v>
      </c>
      <c r="C51" s="247" t="s">
        <v>2573</v>
      </c>
      <c r="D51" s="246"/>
      <c r="E51" s="246"/>
      <c r="F51" s="246"/>
      <c r="G51" s="246" t="s">
        <v>239</v>
      </c>
      <c r="H51" s="246" t="s">
        <v>2675</v>
      </c>
      <c r="I51" s="246"/>
      <c r="J51" s="246"/>
      <c r="L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</row>
    <row r="52" customFormat="false" ht="15" hidden="false" customHeight="false" outlineLevel="0" collapsed="false">
      <c r="A52" s="247" t="s">
        <v>111</v>
      </c>
      <c r="B52" s="247" t="s">
        <v>2606</v>
      </c>
      <c r="C52" s="247" t="s">
        <v>2582</v>
      </c>
      <c r="D52" s="246"/>
      <c r="E52" s="246"/>
      <c r="F52" s="246"/>
      <c r="G52" s="246" t="s">
        <v>239</v>
      </c>
      <c r="H52" s="246" t="s">
        <v>2575</v>
      </c>
      <c r="I52" s="246"/>
      <c r="J52" s="246"/>
      <c r="L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</row>
    <row r="53" customFormat="false" ht="15" hidden="false" customHeight="false" outlineLevel="0" collapsed="false">
      <c r="A53" s="247" t="s">
        <v>111</v>
      </c>
      <c r="B53" s="247" t="s">
        <v>2607</v>
      </c>
      <c r="C53" s="247" t="s">
        <v>2587</v>
      </c>
      <c r="D53" s="246"/>
      <c r="E53" s="246"/>
      <c r="F53" s="246"/>
      <c r="G53" s="246" t="s">
        <v>239</v>
      </c>
      <c r="H53" s="246" t="s">
        <v>2575</v>
      </c>
      <c r="I53" s="246"/>
      <c r="J53" s="246"/>
      <c r="L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</row>
    <row r="54" customFormat="false" ht="15" hidden="false" customHeight="false" outlineLevel="0" collapsed="false">
      <c r="A54" s="247" t="s">
        <v>111</v>
      </c>
      <c r="B54" s="247" t="s">
        <v>2676</v>
      </c>
      <c r="C54" s="247" t="s">
        <v>2677</v>
      </c>
      <c r="D54" s="246"/>
      <c r="E54" s="246"/>
      <c r="F54" s="246"/>
      <c r="G54" s="246" t="s">
        <v>239</v>
      </c>
      <c r="H54" s="246" t="s">
        <v>2575</v>
      </c>
      <c r="I54" s="246"/>
      <c r="J54" s="246"/>
      <c r="L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</row>
    <row r="55" customFormat="false" ht="15" hidden="false" customHeight="false" outlineLevel="0" collapsed="false">
      <c r="A55" s="247" t="s">
        <v>111</v>
      </c>
      <c r="B55" s="247" t="s">
        <v>2661</v>
      </c>
      <c r="C55" s="247" t="s">
        <v>2662</v>
      </c>
      <c r="D55" s="246"/>
      <c r="E55" s="246"/>
      <c r="F55" s="246"/>
      <c r="G55" s="246" t="s">
        <v>239</v>
      </c>
      <c r="H55" s="246" t="s">
        <v>2575</v>
      </c>
      <c r="I55" s="246"/>
      <c r="J55" s="246"/>
      <c r="L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</row>
    <row r="56" customFormat="false" ht="15" hidden="false" customHeight="false" outlineLevel="0" collapsed="false">
      <c r="A56" s="247" t="s">
        <v>111</v>
      </c>
      <c r="B56" s="247" t="s">
        <v>2678</v>
      </c>
      <c r="C56" s="247" t="s">
        <v>2679</v>
      </c>
      <c r="D56" s="246"/>
      <c r="E56" s="246"/>
      <c r="F56" s="246"/>
      <c r="G56" s="246" t="s">
        <v>239</v>
      </c>
      <c r="H56" s="246" t="s">
        <v>2575</v>
      </c>
      <c r="I56" s="246"/>
      <c r="J56" s="246"/>
      <c r="L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</row>
    <row r="57" customFormat="false" ht="15" hidden="false" customHeight="false" outlineLevel="0" collapsed="false">
      <c r="A57" s="246" t="s">
        <v>111</v>
      </c>
      <c r="B57" s="246" t="s">
        <v>2678</v>
      </c>
      <c r="C57" s="246" t="s">
        <v>2679</v>
      </c>
      <c r="D57" s="246"/>
      <c r="E57" s="246"/>
      <c r="F57" s="246"/>
      <c r="G57" s="246" t="s">
        <v>239</v>
      </c>
      <c r="H57" s="246" t="s">
        <v>2575</v>
      </c>
      <c r="I57" s="246"/>
      <c r="J57" s="246"/>
      <c r="L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</row>
    <row r="58" customFormat="false" ht="15" hidden="false" customHeight="false" outlineLevel="0" collapsed="false">
      <c r="A58" s="247" t="s">
        <v>111</v>
      </c>
      <c r="B58" s="247" t="s">
        <v>2678</v>
      </c>
      <c r="C58" s="247" t="s">
        <v>2679</v>
      </c>
      <c r="D58" s="246"/>
      <c r="E58" s="246"/>
      <c r="F58" s="246"/>
      <c r="G58" s="246" t="s">
        <v>239</v>
      </c>
      <c r="H58" s="246" t="s">
        <v>2680</v>
      </c>
      <c r="I58" s="246"/>
      <c r="J58" s="246"/>
      <c r="L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</row>
    <row r="59" customFormat="false" ht="15" hidden="false" customHeight="false" outlineLevel="0" collapsed="false">
      <c r="A59" s="247" t="s">
        <v>111</v>
      </c>
      <c r="B59" s="247" t="s">
        <v>2663</v>
      </c>
      <c r="C59" s="247" t="s">
        <v>2664</v>
      </c>
      <c r="D59" s="246"/>
      <c r="E59" s="246"/>
      <c r="F59" s="246"/>
      <c r="G59" s="246" t="s">
        <v>239</v>
      </c>
      <c r="H59" s="246" t="s">
        <v>2681</v>
      </c>
      <c r="I59" s="246"/>
      <c r="J59" s="246"/>
      <c r="L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</row>
    <row r="60" customFormat="false" ht="15" hidden="false" customHeight="false" outlineLevel="0" collapsed="false">
      <c r="A60" s="246" t="s">
        <v>111</v>
      </c>
      <c r="B60" s="246" t="s">
        <v>2682</v>
      </c>
      <c r="C60" s="246" t="s">
        <v>2683</v>
      </c>
      <c r="D60" s="246"/>
      <c r="E60" s="246"/>
      <c r="F60" s="246"/>
      <c r="G60" s="246" t="s">
        <v>239</v>
      </c>
      <c r="H60" s="246" t="s">
        <v>2684</v>
      </c>
      <c r="I60" s="246"/>
      <c r="J60" s="246"/>
      <c r="L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</row>
    <row r="61" customFormat="false" ht="15" hidden="false" customHeight="false" outlineLevel="0" collapsed="false">
      <c r="A61" s="247" t="s">
        <v>111</v>
      </c>
      <c r="B61" s="247" t="s">
        <v>2685</v>
      </c>
      <c r="C61" s="247" t="s">
        <v>2686</v>
      </c>
      <c r="D61" s="246"/>
      <c r="E61" s="246"/>
      <c r="F61" s="246"/>
      <c r="G61" s="246" t="s">
        <v>239</v>
      </c>
      <c r="H61" s="246" t="s">
        <v>2579</v>
      </c>
      <c r="I61" s="246"/>
      <c r="J61" s="246"/>
      <c r="L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</row>
    <row r="62" customFormat="false" ht="15" hidden="false" customHeight="false" outlineLevel="0" collapsed="false">
      <c r="A62" s="247" t="s">
        <v>111</v>
      </c>
      <c r="B62" s="247" t="s">
        <v>2687</v>
      </c>
      <c r="C62" s="247" t="s">
        <v>2688</v>
      </c>
      <c r="D62" s="246"/>
      <c r="E62" s="246"/>
      <c r="F62" s="246"/>
      <c r="G62" s="246" t="s">
        <v>239</v>
      </c>
      <c r="H62" s="246" t="s">
        <v>2612</v>
      </c>
      <c r="I62" s="246"/>
      <c r="J62" s="246"/>
      <c r="L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</row>
    <row r="63" customFormat="false" ht="15" hidden="false" customHeight="false" outlineLevel="0" collapsed="false">
      <c r="A63" s="247" t="s">
        <v>111</v>
      </c>
      <c r="B63" s="247" t="s">
        <v>2689</v>
      </c>
      <c r="C63" s="247" t="s">
        <v>2690</v>
      </c>
      <c r="D63" s="246"/>
      <c r="E63" s="246"/>
      <c r="F63" s="246"/>
      <c r="G63" s="246" t="s">
        <v>239</v>
      </c>
      <c r="H63" s="246" t="s">
        <v>2598</v>
      </c>
      <c r="I63" s="246"/>
      <c r="J63" s="246"/>
      <c r="L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</row>
    <row r="64" customFormat="false" ht="15" hidden="false" customHeight="false" outlineLevel="0" collapsed="false">
      <c r="A64" s="247" t="s">
        <v>111</v>
      </c>
      <c r="B64" s="247" t="s">
        <v>2691</v>
      </c>
      <c r="C64" s="247" t="s">
        <v>2692</v>
      </c>
      <c r="D64" s="246"/>
      <c r="E64" s="246"/>
      <c r="F64" s="246"/>
      <c r="G64" s="246" t="s">
        <v>239</v>
      </c>
      <c r="H64" s="246" t="s">
        <v>2598</v>
      </c>
      <c r="I64" s="246"/>
      <c r="J64" s="246"/>
      <c r="L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</row>
    <row r="65" customFormat="false" ht="15" hidden="false" customHeight="false" outlineLevel="0" collapsed="false">
      <c r="A65" s="247" t="s">
        <v>111</v>
      </c>
      <c r="B65" s="247" t="s">
        <v>2600</v>
      </c>
      <c r="C65" s="247" t="s">
        <v>2576</v>
      </c>
      <c r="D65" s="246"/>
      <c r="E65" s="246"/>
      <c r="F65" s="246"/>
      <c r="G65" s="246" t="s">
        <v>239</v>
      </c>
      <c r="H65" s="246" t="s">
        <v>2598</v>
      </c>
      <c r="I65" s="246"/>
      <c r="J65" s="246"/>
      <c r="L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</row>
    <row r="66" customFormat="false" ht="15" hidden="false" customHeight="false" outlineLevel="0" collapsed="false">
      <c r="A66" s="247" t="s">
        <v>111</v>
      </c>
      <c r="B66" s="247" t="s">
        <v>2693</v>
      </c>
      <c r="C66" s="247" t="s">
        <v>2694</v>
      </c>
      <c r="D66" s="246"/>
      <c r="E66" s="246"/>
      <c r="F66" s="246"/>
      <c r="G66" s="246" t="s">
        <v>239</v>
      </c>
      <c r="H66" s="246" t="s">
        <v>2598</v>
      </c>
      <c r="I66" s="246"/>
      <c r="J66" s="246"/>
      <c r="L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</row>
    <row r="67" customFormat="false" ht="15" hidden="false" customHeight="false" outlineLevel="0" collapsed="false">
      <c r="A67" s="247" t="s">
        <v>111</v>
      </c>
      <c r="B67" s="247" t="s">
        <v>2695</v>
      </c>
      <c r="C67" s="247" t="s">
        <v>2696</v>
      </c>
      <c r="D67" s="246"/>
      <c r="E67" s="246"/>
      <c r="F67" s="246"/>
      <c r="G67" s="246" t="s">
        <v>239</v>
      </c>
      <c r="H67" s="246" t="s">
        <v>2598</v>
      </c>
      <c r="I67" s="246"/>
      <c r="J67" s="246"/>
      <c r="L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</row>
    <row r="68" customFormat="false" ht="15" hidden="false" customHeight="false" outlineLevel="0" collapsed="false">
      <c r="A68" s="247" t="s">
        <v>111</v>
      </c>
      <c r="B68" s="247" t="s">
        <v>2697</v>
      </c>
      <c r="C68" s="247" t="s">
        <v>2698</v>
      </c>
      <c r="D68" s="246"/>
      <c r="E68" s="246"/>
      <c r="F68" s="246"/>
      <c r="G68" s="246" t="s">
        <v>239</v>
      </c>
      <c r="H68" s="246" t="s">
        <v>2598</v>
      </c>
      <c r="I68" s="246"/>
      <c r="J68" s="246"/>
      <c r="L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</row>
    <row r="69" customFormat="false" ht="15" hidden="false" customHeight="false" outlineLevel="0" collapsed="false">
      <c r="A69" s="247" t="s">
        <v>111</v>
      </c>
      <c r="B69" s="247" t="s">
        <v>2699</v>
      </c>
      <c r="C69" s="247" t="s">
        <v>2700</v>
      </c>
      <c r="D69" s="246"/>
      <c r="E69" s="246"/>
      <c r="F69" s="246"/>
      <c r="G69" s="246" t="s">
        <v>239</v>
      </c>
      <c r="H69" s="246" t="s">
        <v>2598</v>
      </c>
      <c r="I69" s="246"/>
      <c r="J69" s="246"/>
      <c r="L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</row>
    <row r="70" customFormat="false" ht="15" hidden="false" customHeight="false" outlineLevel="0" collapsed="false">
      <c r="A70" s="247" t="s">
        <v>111</v>
      </c>
      <c r="B70" s="247" t="s">
        <v>2701</v>
      </c>
      <c r="C70" s="247" t="s">
        <v>2702</v>
      </c>
      <c r="D70" s="246"/>
      <c r="E70" s="246"/>
      <c r="F70" s="246"/>
      <c r="G70" s="246" t="s">
        <v>239</v>
      </c>
      <c r="H70" s="246" t="s">
        <v>2598</v>
      </c>
      <c r="I70" s="246"/>
      <c r="J70" s="246"/>
      <c r="L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</row>
    <row r="71" customFormat="false" ht="15" hidden="false" customHeight="false" outlineLevel="0" collapsed="false">
      <c r="A71" s="247" t="s">
        <v>111</v>
      </c>
      <c r="B71" s="247" t="s">
        <v>2703</v>
      </c>
      <c r="C71" s="247" t="s">
        <v>2704</v>
      </c>
      <c r="D71" s="246"/>
      <c r="E71" s="246"/>
      <c r="F71" s="246"/>
      <c r="G71" s="246" t="s">
        <v>239</v>
      </c>
      <c r="H71" s="246" t="s">
        <v>2598</v>
      </c>
      <c r="I71" s="246"/>
      <c r="J71" s="246"/>
      <c r="L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</row>
    <row r="72" customFormat="false" ht="15" hidden="false" customHeight="false" outlineLevel="0" collapsed="false">
      <c r="A72" s="247" t="s">
        <v>114</v>
      </c>
      <c r="B72" s="247" t="s">
        <v>2661</v>
      </c>
      <c r="C72" s="247" t="s">
        <v>2662</v>
      </c>
      <c r="D72" s="246"/>
      <c r="E72" s="246"/>
      <c r="F72" s="246"/>
      <c r="G72" s="246" t="s">
        <v>239</v>
      </c>
      <c r="H72" s="246" t="s">
        <v>2582</v>
      </c>
      <c r="I72" s="246"/>
      <c r="J72" s="246"/>
      <c r="L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</row>
    <row r="73" customFormat="false" ht="15" hidden="false" customHeight="false" outlineLevel="0" collapsed="false">
      <c r="A73" s="247" t="s">
        <v>114</v>
      </c>
      <c r="B73" s="247" t="s">
        <v>2705</v>
      </c>
      <c r="C73" s="247" t="s">
        <v>2706</v>
      </c>
      <c r="D73" s="246"/>
      <c r="E73" s="246"/>
      <c r="F73" s="246"/>
      <c r="G73" s="246" t="s">
        <v>239</v>
      </c>
      <c r="H73" s="246" t="s">
        <v>2582</v>
      </c>
      <c r="I73" s="246"/>
      <c r="J73" s="246"/>
      <c r="L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</row>
    <row r="74" customFormat="false" ht="15" hidden="false" customHeight="false" outlineLevel="0" collapsed="false">
      <c r="A74" s="247" t="s">
        <v>116</v>
      </c>
      <c r="B74" s="247" t="s">
        <v>2602</v>
      </c>
      <c r="C74" s="247" t="s">
        <v>2577</v>
      </c>
      <c r="D74" s="246"/>
      <c r="E74" s="246"/>
      <c r="F74" s="246"/>
      <c r="G74" s="246" t="s">
        <v>239</v>
      </c>
      <c r="H74" s="246" t="s">
        <v>2582</v>
      </c>
      <c r="I74" s="246"/>
      <c r="J74" s="246"/>
      <c r="L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</row>
    <row r="75" customFormat="false" ht="15" hidden="false" customHeight="false" outlineLevel="0" collapsed="false">
      <c r="A75" s="247" t="s">
        <v>116</v>
      </c>
      <c r="B75" s="247" t="s">
        <v>2707</v>
      </c>
      <c r="C75" s="247" t="s">
        <v>2708</v>
      </c>
      <c r="D75" s="246"/>
      <c r="E75" s="246"/>
      <c r="F75" s="246"/>
      <c r="G75" s="246" t="s">
        <v>239</v>
      </c>
      <c r="H75" s="246" t="s">
        <v>2582</v>
      </c>
      <c r="I75" s="246"/>
      <c r="J75" s="246"/>
      <c r="L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</row>
    <row r="76" customFormat="false" ht="15" hidden="false" customHeight="false" outlineLevel="0" collapsed="false">
      <c r="A76" s="247" t="s">
        <v>116</v>
      </c>
      <c r="B76" s="247" t="s">
        <v>2709</v>
      </c>
      <c r="C76" s="247" t="s">
        <v>2710</v>
      </c>
      <c r="D76" s="246"/>
      <c r="E76" s="246"/>
      <c r="F76" s="246"/>
      <c r="G76" s="246" t="s">
        <v>239</v>
      </c>
      <c r="H76" s="246" t="s">
        <v>2711</v>
      </c>
      <c r="I76" s="246"/>
      <c r="J76" s="246"/>
      <c r="L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</row>
    <row r="77" customFormat="false" ht="15" hidden="false" customHeight="false" outlineLevel="0" collapsed="false">
      <c r="A77" s="247" t="s">
        <v>123</v>
      </c>
      <c r="B77" s="247" t="s">
        <v>2621</v>
      </c>
      <c r="C77" s="247" t="s">
        <v>2583</v>
      </c>
      <c r="D77" s="246"/>
      <c r="E77" s="246"/>
      <c r="F77" s="246"/>
      <c r="G77" s="246" t="s">
        <v>239</v>
      </c>
      <c r="H77" s="246" t="s">
        <v>2711</v>
      </c>
      <c r="I77" s="246"/>
      <c r="J77" s="246"/>
      <c r="L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</row>
    <row r="78" customFormat="false" ht="15" hidden="false" customHeight="false" outlineLevel="0" collapsed="false">
      <c r="A78" s="247" t="s">
        <v>123</v>
      </c>
      <c r="B78" s="247" t="s">
        <v>2652</v>
      </c>
      <c r="C78" s="247" t="s">
        <v>2653</v>
      </c>
      <c r="D78" s="246"/>
      <c r="E78" s="246"/>
      <c r="F78" s="246"/>
      <c r="G78" s="246" t="s">
        <v>239</v>
      </c>
      <c r="H78" s="246" t="s">
        <v>2711</v>
      </c>
      <c r="I78" s="246"/>
      <c r="J78" s="246"/>
      <c r="L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</row>
    <row r="79" customFormat="false" ht="15" hidden="false" customHeight="false" outlineLevel="0" collapsed="false">
      <c r="A79" s="247" t="s">
        <v>123</v>
      </c>
      <c r="B79" s="247" t="s">
        <v>2599</v>
      </c>
      <c r="C79" s="247" t="s">
        <v>2586</v>
      </c>
      <c r="D79" s="246"/>
      <c r="E79" s="246"/>
      <c r="F79" s="246"/>
      <c r="G79" s="246" t="s">
        <v>239</v>
      </c>
      <c r="H79" s="246" t="s">
        <v>2711</v>
      </c>
      <c r="I79" s="246"/>
      <c r="J79" s="246"/>
      <c r="L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</row>
    <row r="80" customFormat="false" ht="15" hidden="false" customHeight="false" outlineLevel="0" collapsed="false">
      <c r="A80" s="247" t="s">
        <v>123</v>
      </c>
      <c r="B80" s="247" t="s">
        <v>2712</v>
      </c>
      <c r="C80" s="247" t="s">
        <v>2713</v>
      </c>
      <c r="D80" s="246"/>
      <c r="E80" s="246"/>
      <c r="F80" s="246"/>
      <c r="G80" s="246" t="s">
        <v>239</v>
      </c>
      <c r="H80" s="246" t="s">
        <v>2711</v>
      </c>
      <c r="I80" s="246"/>
      <c r="J80" s="246"/>
      <c r="L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</row>
    <row r="81" customFormat="false" ht="15" hidden="false" customHeight="false" outlineLevel="0" collapsed="false">
      <c r="A81" s="247" t="s">
        <v>123</v>
      </c>
      <c r="B81" s="247" t="s">
        <v>2606</v>
      </c>
      <c r="C81" s="247" t="s">
        <v>2582</v>
      </c>
      <c r="D81" s="246"/>
      <c r="E81" s="246"/>
      <c r="F81" s="246"/>
      <c r="G81" s="246" t="s">
        <v>239</v>
      </c>
      <c r="H81" s="246" t="s">
        <v>2711</v>
      </c>
      <c r="I81" s="246"/>
      <c r="J81" s="246"/>
      <c r="L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</row>
    <row r="82" customFormat="false" ht="15" hidden="false" customHeight="false" outlineLevel="0" collapsed="false">
      <c r="A82" s="246" t="s">
        <v>123</v>
      </c>
      <c r="B82" s="246" t="s">
        <v>2607</v>
      </c>
      <c r="C82" s="246" t="s">
        <v>2587</v>
      </c>
      <c r="D82" s="246"/>
      <c r="E82" s="246"/>
      <c r="F82" s="246"/>
      <c r="G82" s="246" t="s">
        <v>239</v>
      </c>
      <c r="H82" s="246" t="s">
        <v>2714</v>
      </c>
      <c r="I82" s="246"/>
      <c r="J82" s="246"/>
      <c r="L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</row>
    <row r="83" customFormat="false" ht="15" hidden="false" customHeight="false" outlineLevel="0" collapsed="false">
      <c r="A83" s="247" t="s">
        <v>123</v>
      </c>
      <c r="B83" s="247" t="s">
        <v>2715</v>
      </c>
      <c r="C83" s="247" t="s">
        <v>2716</v>
      </c>
      <c r="D83" s="246"/>
      <c r="E83" s="246"/>
      <c r="F83" s="246"/>
      <c r="G83" s="246" t="s">
        <v>239</v>
      </c>
      <c r="H83" s="246" t="s">
        <v>2714</v>
      </c>
      <c r="I83" s="246"/>
      <c r="J83" s="246"/>
      <c r="L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</row>
    <row r="84" customFormat="false" ht="15" hidden="false" customHeight="false" outlineLevel="0" collapsed="false">
      <c r="A84" s="247" t="s">
        <v>123</v>
      </c>
      <c r="B84" s="247" t="s">
        <v>2717</v>
      </c>
      <c r="C84" s="247" t="s">
        <v>2718</v>
      </c>
      <c r="D84" s="246"/>
      <c r="E84" s="246"/>
      <c r="F84" s="246"/>
      <c r="G84" s="246" t="s">
        <v>239</v>
      </c>
      <c r="H84" s="246" t="s">
        <v>2719</v>
      </c>
      <c r="I84" s="246"/>
      <c r="J84" s="246"/>
      <c r="L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</row>
    <row r="85" customFormat="false" ht="15" hidden="false" customHeight="false" outlineLevel="0" collapsed="false">
      <c r="A85" s="247" t="s">
        <v>123</v>
      </c>
      <c r="B85" s="247" t="s">
        <v>2720</v>
      </c>
      <c r="C85" s="247" t="s">
        <v>2721</v>
      </c>
      <c r="D85" s="246"/>
      <c r="E85" s="246"/>
      <c r="F85" s="246"/>
      <c r="G85" s="246" t="s">
        <v>239</v>
      </c>
      <c r="H85" s="246" t="s">
        <v>2719</v>
      </c>
      <c r="I85" s="246"/>
      <c r="J85" s="246"/>
      <c r="L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</row>
    <row r="86" customFormat="false" ht="15" hidden="false" customHeight="false" outlineLevel="0" collapsed="false">
      <c r="A86" s="247" t="s">
        <v>123</v>
      </c>
      <c r="B86" s="247" t="s">
        <v>2720</v>
      </c>
      <c r="C86" s="247" t="s">
        <v>2721</v>
      </c>
      <c r="D86" s="246"/>
      <c r="E86" s="246"/>
      <c r="F86" s="246"/>
      <c r="G86" s="246" t="s">
        <v>239</v>
      </c>
      <c r="H86" s="246" t="s">
        <v>2583</v>
      </c>
      <c r="I86" s="246"/>
      <c r="J86" s="246"/>
      <c r="L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</row>
    <row r="87" customFormat="false" ht="15" hidden="false" customHeight="false" outlineLevel="0" collapsed="false">
      <c r="A87" s="247" t="s">
        <v>123</v>
      </c>
      <c r="B87" s="247" t="s">
        <v>2600</v>
      </c>
      <c r="C87" s="247" t="s">
        <v>2576</v>
      </c>
      <c r="D87" s="246"/>
      <c r="E87" s="246"/>
      <c r="F87" s="246"/>
      <c r="G87" s="246" t="s">
        <v>239</v>
      </c>
      <c r="H87" s="246" t="s">
        <v>2585</v>
      </c>
      <c r="I87" s="246"/>
      <c r="J87" s="246"/>
      <c r="L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</row>
    <row r="88" customFormat="false" ht="15" hidden="false" customHeight="false" outlineLevel="0" collapsed="false">
      <c r="A88" s="247" t="s">
        <v>123</v>
      </c>
      <c r="B88" s="247" t="s">
        <v>2625</v>
      </c>
      <c r="C88" s="247" t="s">
        <v>2626</v>
      </c>
      <c r="D88" s="246"/>
      <c r="E88" s="246"/>
      <c r="F88" s="246"/>
      <c r="G88" s="246" t="s">
        <v>239</v>
      </c>
      <c r="H88" s="246" t="s">
        <v>2585</v>
      </c>
      <c r="I88" s="246"/>
      <c r="J88" s="246"/>
      <c r="L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</row>
    <row r="89" customFormat="false" ht="15" hidden="false" customHeight="false" outlineLevel="0" collapsed="false">
      <c r="A89" s="247" t="s">
        <v>123</v>
      </c>
      <c r="B89" s="247" t="s">
        <v>2629</v>
      </c>
      <c r="C89" s="247" t="s">
        <v>2630</v>
      </c>
      <c r="D89" s="246"/>
      <c r="E89" s="246"/>
      <c r="F89" s="246"/>
      <c r="G89" s="246" t="s">
        <v>239</v>
      </c>
      <c r="H89" s="246" t="s">
        <v>2722</v>
      </c>
      <c r="I89" s="246"/>
      <c r="J89" s="246"/>
      <c r="L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</row>
    <row r="90" customFormat="false" ht="15" hidden="false" customHeight="false" outlineLevel="0" collapsed="false">
      <c r="A90" s="247" t="s">
        <v>123</v>
      </c>
      <c r="B90" s="247" t="s">
        <v>2723</v>
      </c>
      <c r="C90" s="247" t="s">
        <v>2724</v>
      </c>
      <c r="D90" s="246"/>
      <c r="E90" s="246"/>
      <c r="F90" s="246"/>
      <c r="G90" s="246" t="s">
        <v>239</v>
      </c>
      <c r="H90" s="246" t="s">
        <v>2722</v>
      </c>
      <c r="I90" s="246"/>
      <c r="J90" s="246"/>
      <c r="L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</row>
    <row r="91" customFormat="false" ht="15" hidden="false" customHeight="false" outlineLevel="0" collapsed="false">
      <c r="A91" s="247" t="s">
        <v>127</v>
      </c>
      <c r="B91" s="247" t="s">
        <v>2599</v>
      </c>
      <c r="C91" s="247" t="s">
        <v>2586</v>
      </c>
      <c r="D91" s="246"/>
      <c r="E91" s="246"/>
      <c r="F91" s="246"/>
      <c r="G91" s="246" t="s">
        <v>239</v>
      </c>
      <c r="H91" s="246" t="s">
        <v>2725</v>
      </c>
      <c r="I91" s="246"/>
      <c r="J91" s="246"/>
      <c r="L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</row>
    <row r="92" customFormat="false" ht="15" hidden="false" customHeight="false" outlineLevel="0" collapsed="false">
      <c r="A92" s="247" t="s">
        <v>127</v>
      </c>
      <c r="B92" s="247" t="s">
        <v>2606</v>
      </c>
      <c r="C92" s="247" t="s">
        <v>2582</v>
      </c>
      <c r="D92" s="246"/>
      <c r="E92" s="246"/>
      <c r="F92" s="246"/>
      <c r="G92" s="246" t="s">
        <v>239</v>
      </c>
      <c r="H92" s="246" t="s">
        <v>2725</v>
      </c>
      <c r="I92" s="246"/>
      <c r="J92" s="246"/>
      <c r="L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</row>
    <row r="93" customFormat="false" ht="15" hidden="false" customHeight="false" outlineLevel="0" collapsed="false">
      <c r="A93" s="247" t="s">
        <v>127</v>
      </c>
      <c r="B93" s="247" t="s">
        <v>2607</v>
      </c>
      <c r="C93" s="247" t="s">
        <v>2587</v>
      </c>
      <c r="D93" s="246"/>
      <c r="E93" s="246"/>
      <c r="F93" s="246"/>
      <c r="G93" s="246" t="s">
        <v>239</v>
      </c>
      <c r="H93" s="246" t="s">
        <v>2725</v>
      </c>
      <c r="I93" s="246"/>
      <c r="J93" s="246"/>
      <c r="L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</row>
    <row r="94" customFormat="false" ht="15" hidden="false" customHeight="false" outlineLevel="0" collapsed="false">
      <c r="A94" s="247" t="s">
        <v>127</v>
      </c>
      <c r="B94" s="247" t="s">
        <v>2655</v>
      </c>
      <c r="C94" s="247" t="s">
        <v>2656</v>
      </c>
      <c r="D94" s="246"/>
      <c r="E94" s="246"/>
      <c r="F94" s="246"/>
      <c r="G94" s="246" t="s">
        <v>239</v>
      </c>
      <c r="H94" s="246" t="s">
        <v>2725</v>
      </c>
      <c r="I94" s="246"/>
      <c r="J94" s="246"/>
      <c r="L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</row>
    <row r="95" customFormat="false" ht="15" hidden="false" customHeight="false" outlineLevel="0" collapsed="false">
      <c r="A95" s="247" t="s">
        <v>129</v>
      </c>
      <c r="B95" s="247" t="s">
        <v>2726</v>
      </c>
      <c r="C95" s="247" t="s">
        <v>2727</v>
      </c>
      <c r="D95" s="246"/>
      <c r="E95" s="246"/>
      <c r="F95" s="246"/>
      <c r="G95" s="246" t="s">
        <v>239</v>
      </c>
      <c r="H95" s="246" t="s">
        <v>2728</v>
      </c>
      <c r="I95" s="246"/>
      <c r="J95" s="246"/>
      <c r="L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</row>
    <row r="96" customFormat="false" ht="15" hidden="false" customHeight="false" outlineLevel="0" collapsed="false">
      <c r="A96" s="246" t="s">
        <v>129</v>
      </c>
      <c r="B96" s="246" t="s">
        <v>2729</v>
      </c>
      <c r="C96" s="246" t="s">
        <v>2730</v>
      </c>
      <c r="D96" s="246"/>
      <c r="E96" s="246"/>
      <c r="F96" s="246"/>
      <c r="G96" s="246" t="s">
        <v>239</v>
      </c>
      <c r="H96" s="246" t="s">
        <v>2728</v>
      </c>
      <c r="I96" s="246"/>
      <c r="J96" s="246"/>
      <c r="L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</row>
    <row r="97" customFormat="false" ht="15" hidden="false" customHeight="false" outlineLevel="0" collapsed="false">
      <c r="A97" s="247" t="s">
        <v>138</v>
      </c>
      <c r="B97" s="247" t="s">
        <v>2602</v>
      </c>
      <c r="C97" s="247" t="s">
        <v>2577</v>
      </c>
      <c r="D97" s="246"/>
      <c r="E97" s="246"/>
      <c r="F97" s="246"/>
      <c r="G97" s="246" t="s">
        <v>239</v>
      </c>
      <c r="H97" s="246" t="s">
        <v>2649</v>
      </c>
      <c r="I97" s="246"/>
      <c r="J97" s="246"/>
      <c r="L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</row>
    <row r="98" customFormat="false" ht="15" hidden="false" customHeight="false" outlineLevel="0" collapsed="false">
      <c r="A98" s="247" t="s">
        <v>138</v>
      </c>
      <c r="B98" s="247" t="s">
        <v>2731</v>
      </c>
      <c r="C98" s="247" t="s">
        <v>2732</v>
      </c>
      <c r="D98" s="246"/>
      <c r="E98" s="246"/>
      <c r="F98" s="246"/>
      <c r="G98" s="246" t="s">
        <v>239</v>
      </c>
      <c r="H98" s="246" t="s">
        <v>2733</v>
      </c>
      <c r="I98" s="246"/>
      <c r="J98" s="246"/>
      <c r="L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</row>
    <row r="99" customFormat="false" ht="15" hidden="false" customHeight="false" outlineLevel="0" collapsed="false">
      <c r="A99" s="247" t="s">
        <v>138</v>
      </c>
      <c r="B99" s="247" t="s">
        <v>2676</v>
      </c>
      <c r="C99" s="247" t="s">
        <v>2677</v>
      </c>
      <c r="D99" s="246"/>
      <c r="E99" s="246"/>
      <c r="F99" s="246"/>
      <c r="G99" s="246" t="s">
        <v>239</v>
      </c>
      <c r="H99" s="246" t="s">
        <v>2734</v>
      </c>
      <c r="I99" s="246"/>
      <c r="J99" s="246"/>
      <c r="L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</row>
    <row r="100" customFormat="false" ht="15" hidden="false" customHeight="false" outlineLevel="0" collapsed="false">
      <c r="A100" s="247" t="s">
        <v>138</v>
      </c>
      <c r="B100" s="247" t="s">
        <v>2735</v>
      </c>
      <c r="C100" s="247" t="s">
        <v>2736</v>
      </c>
      <c r="D100" s="246"/>
      <c r="E100" s="246"/>
      <c r="F100" s="246"/>
      <c r="G100" s="246" t="s">
        <v>239</v>
      </c>
      <c r="H100" s="246" t="s">
        <v>2587</v>
      </c>
      <c r="I100" s="246"/>
      <c r="J100" s="246"/>
      <c r="L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</row>
    <row r="101" customFormat="false" ht="15" hidden="false" customHeight="false" outlineLevel="0" collapsed="false">
      <c r="A101" s="247" t="s">
        <v>138</v>
      </c>
      <c r="B101" s="247" t="s">
        <v>2619</v>
      </c>
      <c r="C101" s="247" t="s">
        <v>2571</v>
      </c>
      <c r="D101" s="246"/>
      <c r="E101" s="246"/>
      <c r="F101" s="246"/>
      <c r="G101" s="246" t="s">
        <v>239</v>
      </c>
      <c r="H101" s="246" t="s">
        <v>2587</v>
      </c>
      <c r="I101" s="246"/>
      <c r="J101" s="246"/>
      <c r="L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</row>
    <row r="102" customFormat="false" ht="15" hidden="false" customHeight="false" outlineLevel="0" collapsed="false">
      <c r="A102" s="247" t="s">
        <v>138</v>
      </c>
      <c r="B102" s="247" t="s">
        <v>2737</v>
      </c>
      <c r="C102" s="247" t="s">
        <v>2738</v>
      </c>
      <c r="D102" s="246"/>
      <c r="E102" s="246"/>
      <c r="F102" s="246"/>
      <c r="G102" s="246" t="s">
        <v>239</v>
      </c>
      <c r="H102" s="246" t="s">
        <v>2587</v>
      </c>
      <c r="I102" s="246"/>
      <c r="J102" s="246"/>
      <c r="L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</row>
    <row r="103" customFormat="false" ht="15" hidden="false" customHeight="false" outlineLevel="0" collapsed="false">
      <c r="A103" s="247" t="s">
        <v>145</v>
      </c>
      <c r="B103" s="247" t="s">
        <v>2739</v>
      </c>
      <c r="C103" s="247" t="s">
        <v>2740</v>
      </c>
      <c r="D103" s="246"/>
      <c r="E103" s="246"/>
      <c r="F103" s="246"/>
      <c r="G103" s="246" t="s">
        <v>239</v>
      </c>
      <c r="H103" s="246" t="s">
        <v>2587</v>
      </c>
      <c r="I103" s="246"/>
      <c r="J103" s="246"/>
      <c r="L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</row>
    <row r="104" customFormat="false" ht="15" hidden="false" customHeight="false" outlineLevel="0" collapsed="false">
      <c r="A104" s="247" t="s">
        <v>145</v>
      </c>
      <c r="B104" s="247" t="s">
        <v>2739</v>
      </c>
      <c r="C104" s="247" t="s">
        <v>2740</v>
      </c>
      <c r="D104" s="246"/>
      <c r="E104" s="246"/>
      <c r="F104" s="246"/>
      <c r="G104" s="246" t="s">
        <v>239</v>
      </c>
      <c r="H104" s="246" t="s">
        <v>2587</v>
      </c>
      <c r="I104" s="246"/>
      <c r="J104" s="246"/>
      <c r="L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</row>
    <row r="105" customFormat="false" ht="15" hidden="false" customHeight="false" outlineLevel="0" collapsed="false">
      <c r="A105" s="247" t="s">
        <v>145</v>
      </c>
      <c r="B105" s="247" t="s">
        <v>2741</v>
      </c>
      <c r="C105" s="247" t="s">
        <v>2742</v>
      </c>
      <c r="D105" s="246"/>
      <c r="E105" s="246"/>
      <c r="F105" s="246"/>
      <c r="G105" s="246" t="s">
        <v>239</v>
      </c>
      <c r="H105" s="246" t="s">
        <v>2587</v>
      </c>
      <c r="I105" s="246"/>
      <c r="J105" s="246"/>
      <c r="L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</row>
    <row r="106" customFormat="false" ht="15" hidden="false" customHeight="false" outlineLevel="0" collapsed="false">
      <c r="A106" s="247" t="s">
        <v>145</v>
      </c>
      <c r="B106" s="247" t="s">
        <v>2743</v>
      </c>
      <c r="C106" s="247" t="s">
        <v>2744</v>
      </c>
      <c r="D106" s="246"/>
      <c r="E106" s="246"/>
      <c r="F106" s="246"/>
      <c r="G106" s="246" t="s">
        <v>239</v>
      </c>
      <c r="H106" s="246" t="s">
        <v>2587</v>
      </c>
      <c r="I106" s="246"/>
      <c r="J106" s="246"/>
      <c r="L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</row>
    <row r="107" customFormat="false" ht="15" hidden="false" customHeight="false" outlineLevel="0" collapsed="false">
      <c r="A107" s="247" t="s">
        <v>145</v>
      </c>
      <c r="B107" s="247" t="s">
        <v>2745</v>
      </c>
      <c r="C107" s="247" t="s">
        <v>2746</v>
      </c>
      <c r="D107" s="246"/>
      <c r="E107" s="246"/>
      <c r="F107" s="246"/>
      <c r="G107" s="246" t="s">
        <v>239</v>
      </c>
      <c r="H107" s="246" t="s">
        <v>2747</v>
      </c>
      <c r="I107" s="246"/>
      <c r="J107" s="246"/>
      <c r="L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</row>
    <row r="108" customFormat="false" ht="15" hidden="false" customHeight="false" outlineLevel="0" collapsed="false">
      <c r="A108" s="247" t="s">
        <v>153</v>
      </c>
      <c r="B108" s="247" t="s">
        <v>2748</v>
      </c>
      <c r="C108" s="247" t="s">
        <v>2749</v>
      </c>
      <c r="D108" s="246"/>
      <c r="E108" s="246"/>
      <c r="F108" s="246"/>
      <c r="G108" s="246" t="s">
        <v>239</v>
      </c>
      <c r="H108" s="246" t="s">
        <v>2747</v>
      </c>
      <c r="I108" s="246"/>
      <c r="J108" s="246"/>
      <c r="L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</row>
    <row r="109" customFormat="false" ht="15" hidden="false" customHeight="false" outlineLevel="0" collapsed="false">
      <c r="A109" s="247" t="s">
        <v>153</v>
      </c>
      <c r="B109" s="247" t="s">
        <v>2748</v>
      </c>
      <c r="C109" s="247" t="s">
        <v>2749</v>
      </c>
      <c r="D109" s="246"/>
      <c r="E109" s="246"/>
      <c r="F109" s="246"/>
      <c r="G109" s="246" t="s">
        <v>239</v>
      </c>
      <c r="H109" s="246" t="s">
        <v>2747</v>
      </c>
      <c r="I109" s="246"/>
      <c r="J109" s="246"/>
      <c r="L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</row>
    <row r="110" customFormat="false" ht="15" hidden="false" customHeight="false" outlineLevel="0" collapsed="false">
      <c r="A110" s="246" t="s">
        <v>153</v>
      </c>
      <c r="B110" s="246" t="s">
        <v>2750</v>
      </c>
      <c r="C110" s="246" t="s">
        <v>2751</v>
      </c>
      <c r="D110" s="246"/>
      <c r="E110" s="246"/>
      <c r="F110" s="246"/>
      <c r="G110" s="246" t="s">
        <v>239</v>
      </c>
      <c r="H110" s="246" t="s">
        <v>2747</v>
      </c>
      <c r="I110" s="246"/>
      <c r="J110" s="246"/>
      <c r="L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</row>
    <row r="111" customFormat="false" ht="15" hidden="false" customHeight="false" outlineLevel="0" collapsed="false">
      <c r="A111" s="247" t="s">
        <v>153</v>
      </c>
      <c r="B111" s="247" t="s">
        <v>2752</v>
      </c>
      <c r="C111" s="247" t="s">
        <v>2753</v>
      </c>
      <c r="D111" s="246"/>
      <c r="E111" s="246"/>
      <c r="F111" s="246"/>
      <c r="G111" s="246" t="s">
        <v>239</v>
      </c>
      <c r="H111" s="246" t="s">
        <v>2754</v>
      </c>
      <c r="I111" s="246"/>
      <c r="J111" s="246"/>
      <c r="L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</row>
    <row r="112" customFormat="false" ht="15" hidden="false" customHeight="false" outlineLevel="0" collapsed="false">
      <c r="A112" s="247" t="s">
        <v>153</v>
      </c>
      <c r="B112" s="247" t="s">
        <v>2755</v>
      </c>
      <c r="C112" s="247" t="s">
        <v>2756</v>
      </c>
      <c r="D112" s="246"/>
      <c r="E112" s="246"/>
      <c r="F112" s="246"/>
      <c r="G112" s="246" t="s">
        <v>239</v>
      </c>
      <c r="H112" s="246" t="s">
        <v>2754</v>
      </c>
      <c r="I112" s="246"/>
      <c r="J112" s="246"/>
      <c r="L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</row>
    <row r="113" customFormat="false" ht="15" hidden="false" customHeight="false" outlineLevel="0" collapsed="false">
      <c r="A113" s="247" t="s">
        <v>153</v>
      </c>
      <c r="B113" s="247" t="s">
        <v>2755</v>
      </c>
      <c r="C113" s="247" t="s">
        <v>2756</v>
      </c>
      <c r="D113" s="246"/>
      <c r="E113" s="246"/>
      <c r="F113" s="246"/>
      <c r="G113" s="246" t="s">
        <v>239</v>
      </c>
      <c r="H113" s="246" t="s">
        <v>2754</v>
      </c>
      <c r="I113" s="246"/>
      <c r="J113" s="246"/>
      <c r="L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</row>
    <row r="114" customFormat="false" ht="15" hidden="false" customHeight="false" outlineLevel="0" collapsed="false">
      <c r="A114" s="247" t="s">
        <v>153</v>
      </c>
      <c r="B114" s="247" t="s">
        <v>2757</v>
      </c>
      <c r="C114" s="247" t="s">
        <v>2758</v>
      </c>
      <c r="D114" s="246"/>
      <c r="E114" s="246"/>
      <c r="F114" s="246"/>
      <c r="G114" s="246" t="s">
        <v>245</v>
      </c>
      <c r="H114" s="246" t="s">
        <v>2759</v>
      </c>
      <c r="I114" s="246"/>
      <c r="J114" s="246"/>
      <c r="L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</row>
    <row r="115" customFormat="false" ht="15" hidden="false" customHeight="false" outlineLevel="0" collapsed="false">
      <c r="A115" s="247" t="s">
        <v>153</v>
      </c>
      <c r="B115" s="247" t="s">
        <v>2757</v>
      </c>
      <c r="C115" s="247" t="s">
        <v>2758</v>
      </c>
      <c r="D115" s="246"/>
      <c r="E115" s="246"/>
      <c r="F115" s="246"/>
      <c r="G115" s="246" t="s">
        <v>245</v>
      </c>
      <c r="H115" s="246" t="s">
        <v>2760</v>
      </c>
      <c r="I115" s="246"/>
      <c r="J115" s="246"/>
      <c r="L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</row>
    <row r="116" customFormat="false" ht="15" hidden="false" customHeight="false" outlineLevel="0" collapsed="false">
      <c r="A116" s="247" t="s">
        <v>153</v>
      </c>
      <c r="B116" s="247" t="s">
        <v>2761</v>
      </c>
      <c r="C116" s="247" t="s">
        <v>2762</v>
      </c>
      <c r="D116" s="246"/>
      <c r="E116" s="246"/>
      <c r="F116" s="246"/>
      <c r="G116" s="246" t="s">
        <v>245</v>
      </c>
      <c r="H116" s="246" t="s">
        <v>2763</v>
      </c>
      <c r="I116" s="246"/>
      <c r="J116" s="246"/>
      <c r="L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</row>
    <row r="117" customFormat="false" ht="15" hidden="false" customHeight="false" outlineLevel="0" collapsed="false">
      <c r="A117" s="247" t="s">
        <v>153</v>
      </c>
      <c r="B117" s="247" t="s">
        <v>2761</v>
      </c>
      <c r="C117" s="247" t="s">
        <v>2762</v>
      </c>
      <c r="D117" s="246"/>
      <c r="E117" s="246"/>
      <c r="F117" s="246"/>
      <c r="G117" s="246" t="s">
        <v>245</v>
      </c>
      <c r="H117" s="246" t="s">
        <v>2733</v>
      </c>
      <c r="I117" s="246"/>
      <c r="J117" s="246"/>
      <c r="L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</row>
    <row r="118" customFormat="false" ht="15" hidden="false" customHeight="false" outlineLevel="0" collapsed="false">
      <c r="A118" s="247" t="s">
        <v>153</v>
      </c>
      <c r="B118" s="247" t="s">
        <v>2764</v>
      </c>
      <c r="C118" s="247" t="s">
        <v>2765</v>
      </c>
      <c r="D118" s="246"/>
      <c r="E118" s="246"/>
      <c r="F118" s="246"/>
      <c r="G118" s="246" t="s">
        <v>245</v>
      </c>
      <c r="H118" s="246" t="s">
        <v>2766</v>
      </c>
      <c r="I118" s="246"/>
      <c r="J118" s="246"/>
      <c r="L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</row>
    <row r="119" customFormat="false" ht="15" hidden="false" customHeight="false" outlineLevel="0" collapsed="false">
      <c r="A119" s="246" t="s">
        <v>153</v>
      </c>
      <c r="B119" s="246" t="s">
        <v>2764</v>
      </c>
      <c r="C119" s="246" t="s">
        <v>2765</v>
      </c>
      <c r="D119" s="246"/>
      <c r="E119" s="246"/>
      <c r="F119" s="246"/>
      <c r="G119" s="246" t="s">
        <v>269</v>
      </c>
      <c r="H119" s="246" t="s">
        <v>2747</v>
      </c>
      <c r="I119" s="246"/>
      <c r="J119" s="246"/>
      <c r="L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</row>
    <row r="120" customFormat="false" ht="15" hidden="false" customHeight="false" outlineLevel="0" collapsed="false">
      <c r="A120" s="246" t="s">
        <v>167</v>
      </c>
      <c r="B120" s="246" t="s">
        <v>2621</v>
      </c>
      <c r="C120" s="246" t="s">
        <v>2583</v>
      </c>
      <c r="D120" s="246"/>
      <c r="E120" s="246"/>
      <c r="F120" s="246"/>
      <c r="G120" s="246" t="s">
        <v>284</v>
      </c>
      <c r="H120" s="246" t="s">
        <v>2759</v>
      </c>
      <c r="I120" s="246"/>
      <c r="J120" s="246"/>
      <c r="L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</row>
    <row r="121" customFormat="false" ht="15" hidden="false" customHeight="false" outlineLevel="0" collapsed="false">
      <c r="A121" s="247" t="s">
        <v>167</v>
      </c>
      <c r="B121" s="247" t="s">
        <v>2599</v>
      </c>
      <c r="C121" s="247" t="s">
        <v>2586</v>
      </c>
      <c r="D121" s="246"/>
      <c r="E121" s="246"/>
      <c r="F121" s="246"/>
      <c r="G121" s="246" t="s">
        <v>284</v>
      </c>
      <c r="H121" s="246" t="s">
        <v>2759</v>
      </c>
      <c r="I121" s="246"/>
      <c r="J121" s="246"/>
      <c r="L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</row>
    <row r="122" customFormat="false" ht="15" hidden="false" customHeight="false" outlineLevel="0" collapsed="false">
      <c r="A122" s="247" t="s">
        <v>167</v>
      </c>
      <c r="B122" s="247" t="s">
        <v>2767</v>
      </c>
      <c r="C122" s="247" t="s">
        <v>2768</v>
      </c>
      <c r="D122" s="246"/>
      <c r="E122" s="246"/>
      <c r="F122" s="246"/>
      <c r="G122" s="246" t="s">
        <v>284</v>
      </c>
      <c r="H122" s="246" t="s">
        <v>2675</v>
      </c>
      <c r="I122" s="246"/>
      <c r="J122" s="246"/>
      <c r="L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</row>
    <row r="123" customFormat="false" ht="15" hidden="false" customHeight="false" outlineLevel="0" collapsed="false">
      <c r="A123" s="247" t="s">
        <v>167</v>
      </c>
      <c r="B123" s="247" t="s">
        <v>2741</v>
      </c>
      <c r="C123" s="247" t="s">
        <v>2742</v>
      </c>
      <c r="D123" s="246"/>
      <c r="E123" s="246"/>
      <c r="F123" s="246"/>
      <c r="G123" s="246" t="s">
        <v>284</v>
      </c>
      <c r="H123" s="246" t="s">
        <v>2769</v>
      </c>
      <c r="I123" s="246"/>
      <c r="J123" s="246"/>
      <c r="L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</row>
    <row r="124" customFormat="false" ht="15" hidden="false" customHeight="false" outlineLevel="0" collapsed="false">
      <c r="A124" s="246" t="s">
        <v>167</v>
      </c>
      <c r="B124" s="246" t="s">
        <v>2593</v>
      </c>
      <c r="C124" s="246" t="s">
        <v>2573</v>
      </c>
      <c r="D124" s="246"/>
      <c r="E124" s="246"/>
      <c r="F124" s="246"/>
      <c r="G124" s="246" t="s">
        <v>284</v>
      </c>
      <c r="H124" s="246" t="s">
        <v>2770</v>
      </c>
      <c r="I124" s="246"/>
      <c r="J124" s="246"/>
      <c r="L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</row>
    <row r="125" customFormat="false" ht="15" hidden="false" customHeight="false" outlineLevel="0" collapsed="false">
      <c r="A125" s="247" t="s">
        <v>167</v>
      </c>
      <c r="B125" s="247" t="s">
        <v>2771</v>
      </c>
      <c r="C125" s="247" t="s">
        <v>2772</v>
      </c>
      <c r="D125" s="246"/>
      <c r="E125" s="246"/>
      <c r="F125" s="246"/>
      <c r="G125" s="246" t="s">
        <v>284</v>
      </c>
      <c r="H125" s="246" t="s">
        <v>2773</v>
      </c>
      <c r="I125" s="246"/>
      <c r="J125" s="246"/>
      <c r="L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</row>
    <row r="126" customFormat="false" ht="15" hidden="false" customHeight="false" outlineLevel="0" collapsed="false">
      <c r="A126" s="247" t="s">
        <v>167</v>
      </c>
      <c r="B126" s="247" t="s">
        <v>2774</v>
      </c>
      <c r="C126" s="247" t="s">
        <v>2775</v>
      </c>
      <c r="D126" s="246"/>
      <c r="E126" s="246"/>
      <c r="F126" s="246"/>
      <c r="G126" s="246" t="s">
        <v>284</v>
      </c>
      <c r="H126" s="246" t="s">
        <v>2773</v>
      </c>
      <c r="I126" s="246"/>
      <c r="J126" s="246"/>
      <c r="L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</row>
    <row r="127" customFormat="false" ht="15" hidden="false" customHeight="false" outlineLevel="0" collapsed="false">
      <c r="A127" s="247" t="s">
        <v>167</v>
      </c>
      <c r="B127" s="247" t="s">
        <v>2776</v>
      </c>
      <c r="C127" s="247" t="s">
        <v>2777</v>
      </c>
      <c r="D127" s="246"/>
      <c r="E127" s="246"/>
      <c r="F127" s="246"/>
      <c r="G127" s="246" t="s">
        <v>284</v>
      </c>
      <c r="H127" s="246" t="s">
        <v>2575</v>
      </c>
      <c r="I127" s="246"/>
      <c r="J127" s="246"/>
      <c r="L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</row>
    <row r="128" customFormat="false" ht="15" hidden="false" customHeight="false" outlineLevel="0" collapsed="false">
      <c r="A128" s="247" t="s">
        <v>167</v>
      </c>
      <c r="B128" s="247" t="s">
        <v>2778</v>
      </c>
      <c r="C128" s="247" t="s">
        <v>2779</v>
      </c>
      <c r="D128" s="246"/>
      <c r="E128" s="246"/>
      <c r="F128" s="246"/>
      <c r="G128" s="246" t="s">
        <v>284</v>
      </c>
      <c r="H128" s="246" t="s">
        <v>2612</v>
      </c>
      <c r="I128" s="246"/>
      <c r="J128" s="246"/>
      <c r="L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</row>
    <row r="129" customFormat="false" ht="15" hidden="false" customHeight="false" outlineLevel="0" collapsed="false">
      <c r="A129" s="247" t="s">
        <v>167</v>
      </c>
      <c r="B129" s="247" t="s">
        <v>2600</v>
      </c>
      <c r="C129" s="247" t="s">
        <v>2576</v>
      </c>
      <c r="D129" s="246"/>
      <c r="E129" s="246"/>
      <c r="F129" s="246"/>
      <c r="G129" s="246" t="s">
        <v>284</v>
      </c>
      <c r="H129" s="246" t="s">
        <v>2598</v>
      </c>
      <c r="I129" s="246"/>
      <c r="J129" s="246"/>
      <c r="L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</row>
    <row r="130" customFormat="false" ht="15" hidden="false" customHeight="false" outlineLevel="0" collapsed="false">
      <c r="A130" s="247" t="s">
        <v>167</v>
      </c>
      <c r="B130" s="247" t="s">
        <v>2780</v>
      </c>
      <c r="C130" s="247" t="s">
        <v>2781</v>
      </c>
      <c r="D130" s="246"/>
      <c r="E130" s="246"/>
      <c r="F130" s="246"/>
      <c r="G130" s="246" t="s">
        <v>284</v>
      </c>
      <c r="H130" s="246" t="s">
        <v>2586</v>
      </c>
      <c r="I130" s="246"/>
      <c r="J130" s="246"/>
      <c r="L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</row>
    <row r="131" customFormat="false" ht="15" hidden="false" customHeight="false" outlineLevel="0" collapsed="false">
      <c r="A131" s="247" t="s">
        <v>167</v>
      </c>
      <c r="B131" s="247" t="s">
        <v>2782</v>
      </c>
      <c r="C131" s="247" t="s">
        <v>2783</v>
      </c>
      <c r="D131" s="246"/>
      <c r="E131" s="246"/>
      <c r="F131" s="246"/>
      <c r="G131" s="246" t="s">
        <v>284</v>
      </c>
      <c r="H131" s="246" t="s">
        <v>2587</v>
      </c>
      <c r="I131" s="246"/>
      <c r="J131" s="246"/>
      <c r="L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</row>
    <row r="132" customFormat="false" ht="15" hidden="false" customHeight="false" outlineLevel="0" collapsed="false">
      <c r="A132" s="247" t="s">
        <v>167</v>
      </c>
      <c r="B132" s="247" t="s">
        <v>2784</v>
      </c>
      <c r="C132" s="247" t="s">
        <v>2785</v>
      </c>
      <c r="D132" s="246"/>
      <c r="E132" s="246"/>
      <c r="F132" s="246"/>
      <c r="G132" s="246" t="s">
        <v>284</v>
      </c>
      <c r="H132" s="246" t="s">
        <v>2786</v>
      </c>
      <c r="I132" s="246"/>
      <c r="J132" s="246"/>
      <c r="L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</row>
    <row r="133" customFormat="false" ht="15" hidden="false" customHeight="false" outlineLevel="0" collapsed="false">
      <c r="A133" s="247" t="s">
        <v>167</v>
      </c>
      <c r="B133" s="247" t="s">
        <v>2787</v>
      </c>
      <c r="C133" s="247" t="s">
        <v>2788</v>
      </c>
      <c r="D133" s="246"/>
      <c r="E133" s="246"/>
      <c r="F133" s="246"/>
      <c r="G133" s="246" t="s">
        <v>284</v>
      </c>
      <c r="H133" s="246" t="s">
        <v>2786</v>
      </c>
      <c r="I133" s="246"/>
      <c r="J133" s="246"/>
      <c r="L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</row>
    <row r="134" customFormat="false" ht="15" hidden="false" customHeight="false" outlineLevel="0" collapsed="false">
      <c r="A134" s="247" t="s">
        <v>167</v>
      </c>
      <c r="B134" s="247" t="s">
        <v>2789</v>
      </c>
      <c r="C134" s="247" t="s">
        <v>2790</v>
      </c>
      <c r="D134" s="246"/>
      <c r="E134" s="246"/>
      <c r="F134" s="246"/>
      <c r="G134" s="246" t="s">
        <v>286</v>
      </c>
      <c r="H134" s="246" t="s">
        <v>2791</v>
      </c>
      <c r="I134" s="246"/>
      <c r="J134" s="246"/>
      <c r="L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</row>
    <row r="135" customFormat="false" ht="15" hidden="false" customHeight="false" outlineLevel="0" collapsed="false">
      <c r="A135" s="247" t="s">
        <v>167</v>
      </c>
      <c r="B135" s="247" t="s">
        <v>2792</v>
      </c>
      <c r="C135" s="247" t="s">
        <v>2793</v>
      </c>
      <c r="D135" s="246"/>
      <c r="E135" s="246"/>
      <c r="F135" s="246"/>
      <c r="G135" s="246" t="s">
        <v>286</v>
      </c>
      <c r="H135" s="246" t="s">
        <v>2794</v>
      </c>
      <c r="I135" s="246"/>
      <c r="J135" s="246"/>
      <c r="L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</row>
    <row r="136" customFormat="false" ht="15" hidden="false" customHeight="false" outlineLevel="0" collapsed="false">
      <c r="A136" s="247" t="s">
        <v>167</v>
      </c>
      <c r="B136" s="247" t="s">
        <v>2625</v>
      </c>
      <c r="C136" s="247" t="s">
        <v>2626</v>
      </c>
      <c r="D136" s="246"/>
      <c r="E136" s="246"/>
      <c r="F136" s="246"/>
      <c r="G136" s="246" t="s">
        <v>291</v>
      </c>
      <c r="H136" s="246" t="s">
        <v>2598</v>
      </c>
      <c r="I136" s="246"/>
      <c r="J136" s="246"/>
      <c r="L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</row>
    <row r="137" customFormat="false" ht="15" hidden="false" customHeight="false" outlineLevel="0" collapsed="false">
      <c r="A137" s="247" t="s">
        <v>167</v>
      </c>
      <c r="B137" s="247" t="s">
        <v>2627</v>
      </c>
      <c r="C137" s="247" t="s">
        <v>2628</v>
      </c>
      <c r="D137" s="246"/>
      <c r="E137" s="246"/>
      <c r="F137" s="246"/>
      <c r="G137" s="246" t="s">
        <v>291</v>
      </c>
      <c r="H137" s="246" t="s">
        <v>2795</v>
      </c>
      <c r="I137" s="246"/>
      <c r="J137" s="246"/>
      <c r="L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</row>
    <row r="138" customFormat="false" ht="15" hidden="false" customHeight="false" outlineLevel="0" collapsed="false">
      <c r="A138" s="247" t="s">
        <v>167</v>
      </c>
      <c r="B138" s="247" t="s">
        <v>2796</v>
      </c>
      <c r="C138" s="247" t="s">
        <v>2797</v>
      </c>
      <c r="D138" s="246"/>
      <c r="E138" s="246"/>
      <c r="F138" s="246"/>
      <c r="G138" s="246" t="s">
        <v>291</v>
      </c>
      <c r="H138" s="246" t="s">
        <v>2798</v>
      </c>
      <c r="I138" s="246"/>
      <c r="J138" s="246"/>
      <c r="L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</row>
    <row r="139" customFormat="false" ht="15" hidden="false" customHeight="false" outlineLevel="0" collapsed="false">
      <c r="A139" s="247" t="s">
        <v>184</v>
      </c>
      <c r="B139" s="247" t="s">
        <v>2799</v>
      </c>
      <c r="C139" s="247" t="s">
        <v>2800</v>
      </c>
      <c r="D139" s="246"/>
      <c r="E139" s="246"/>
      <c r="F139" s="246"/>
      <c r="G139" s="246" t="s">
        <v>291</v>
      </c>
      <c r="H139" s="246" t="s">
        <v>2587</v>
      </c>
      <c r="I139" s="246"/>
      <c r="J139" s="246"/>
      <c r="L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</row>
    <row r="140" customFormat="false" ht="15" hidden="false" customHeight="false" outlineLevel="0" collapsed="false">
      <c r="A140" s="247" t="s">
        <v>188</v>
      </c>
      <c r="B140" s="247" t="s">
        <v>2599</v>
      </c>
      <c r="C140" s="247" t="s">
        <v>2586</v>
      </c>
      <c r="D140" s="246"/>
      <c r="E140" s="246"/>
      <c r="F140" s="246"/>
      <c r="G140" s="246" t="s">
        <v>297</v>
      </c>
      <c r="H140" s="246" t="s">
        <v>2598</v>
      </c>
      <c r="I140" s="246"/>
      <c r="J140" s="246"/>
      <c r="L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customFormat="false" ht="15" hidden="false" customHeight="false" outlineLevel="0" collapsed="false">
      <c r="A141" s="247" t="s">
        <v>188</v>
      </c>
      <c r="B141" s="247" t="s">
        <v>2750</v>
      </c>
      <c r="C141" s="247" t="s">
        <v>2751</v>
      </c>
      <c r="D141" s="246"/>
      <c r="E141" s="246"/>
      <c r="F141" s="246"/>
      <c r="G141" s="246" t="s">
        <v>297</v>
      </c>
      <c r="H141" s="246" t="s">
        <v>2598</v>
      </c>
      <c r="I141" s="246"/>
      <c r="J141" s="246"/>
      <c r="L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customFormat="false" ht="15" hidden="false" customHeight="false" outlineLevel="0" collapsed="false">
      <c r="A142" s="247" t="s">
        <v>188</v>
      </c>
      <c r="B142" s="247" t="s">
        <v>2741</v>
      </c>
      <c r="C142" s="247" t="s">
        <v>2742</v>
      </c>
      <c r="D142" s="246"/>
      <c r="E142" s="246"/>
      <c r="F142" s="246"/>
      <c r="G142" s="246" t="s">
        <v>297</v>
      </c>
      <c r="H142" s="246" t="s">
        <v>2582</v>
      </c>
      <c r="I142" s="246"/>
      <c r="J142" s="246"/>
      <c r="L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</row>
    <row r="143" customFormat="false" ht="15" hidden="false" customHeight="false" outlineLevel="0" collapsed="false">
      <c r="A143" s="247" t="s">
        <v>188</v>
      </c>
      <c r="B143" s="247" t="s">
        <v>2602</v>
      </c>
      <c r="C143" s="247" t="s">
        <v>2577</v>
      </c>
      <c r="D143" s="246"/>
      <c r="E143" s="246"/>
      <c r="F143" s="246"/>
      <c r="G143" s="246" t="s">
        <v>297</v>
      </c>
      <c r="H143" s="246" t="s">
        <v>2711</v>
      </c>
      <c r="I143" s="246"/>
      <c r="J143" s="246"/>
      <c r="L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</row>
    <row r="144" customFormat="false" ht="15" hidden="false" customHeight="false" outlineLevel="0" collapsed="false">
      <c r="A144" s="247" t="s">
        <v>188</v>
      </c>
      <c r="B144" s="247" t="s">
        <v>2606</v>
      </c>
      <c r="C144" s="247" t="s">
        <v>2582</v>
      </c>
      <c r="D144" s="246"/>
      <c r="E144" s="246"/>
      <c r="F144" s="246"/>
      <c r="G144" s="246" t="s">
        <v>297</v>
      </c>
      <c r="H144" s="246" t="s">
        <v>2711</v>
      </c>
      <c r="I144" s="246"/>
      <c r="J144" s="246"/>
      <c r="L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customFormat="false" ht="15" hidden="false" customHeight="false" outlineLevel="0" collapsed="false">
      <c r="A145" s="247" t="s">
        <v>188</v>
      </c>
      <c r="B145" s="247" t="s">
        <v>2801</v>
      </c>
      <c r="C145" s="247" t="s">
        <v>2802</v>
      </c>
      <c r="D145" s="246"/>
      <c r="E145" s="246"/>
      <c r="F145" s="246"/>
      <c r="G145" s="246" t="s">
        <v>297</v>
      </c>
      <c r="H145" s="246" t="s">
        <v>2803</v>
      </c>
      <c r="I145" s="246"/>
      <c r="J145" s="246"/>
      <c r="L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customFormat="false" ht="15" hidden="false" customHeight="false" outlineLevel="0" collapsed="false">
      <c r="A146" s="247" t="s">
        <v>188</v>
      </c>
      <c r="B146" s="247" t="s">
        <v>2804</v>
      </c>
      <c r="C146" s="247" t="s">
        <v>2805</v>
      </c>
      <c r="D146" s="246"/>
      <c r="E146" s="246"/>
      <c r="F146" s="246"/>
      <c r="G146" s="246" t="s">
        <v>297</v>
      </c>
      <c r="H146" s="246" t="s">
        <v>2806</v>
      </c>
      <c r="I146" s="246"/>
      <c r="J146" s="246"/>
      <c r="L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customFormat="false" ht="15" hidden="false" customHeight="false" outlineLevel="0" collapsed="false">
      <c r="A147" s="247" t="s">
        <v>188</v>
      </c>
      <c r="B147" s="247" t="s">
        <v>2807</v>
      </c>
      <c r="C147" s="247" t="s">
        <v>2808</v>
      </c>
      <c r="D147" s="246"/>
      <c r="E147" s="246"/>
      <c r="F147" s="246"/>
      <c r="G147" s="246" t="s">
        <v>297</v>
      </c>
      <c r="H147" s="246" t="s">
        <v>2587</v>
      </c>
      <c r="I147" s="246"/>
      <c r="J147" s="246"/>
      <c r="L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customFormat="false" ht="15" hidden="false" customHeight="false" outlineLevel="0" collapsed="false">
      <c r="A148" s="247" t="s">
        <v>188</v>
      </c>
      <c r="B148" s="247" t="s">
        <v>2809</v>
      </c>
      <c r="C148" s="247" t="s">
        <v>2810</v>
      </c>
      <c r="D148" s="246"/>
      <c r="E148" s="246"/>
      <c r="F148" s="246"/>
      <c r="G148" s="246" t="s">
        <v>297</v>
      </c>
      <c r="H148" s="246" t="s">
        <v>2587</v>
      </c>
      <c r="I148" s="246"/>
      <c r="J148" s="246"/>
      <c r="L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customFormat="false" ht="15" hidden="false" customHeight="false" outlineLevel="0" collapsed="false">
      <c r="A149" s="247" t="s">
        <v>188</v>
      </c>
      <c r="B149" s="247" t="s">
        <v>2811</v>
      </c>
      <c r="C149" s="247" t="s">
        <v>2812</v>
      </c>
      <c r="D149" s="246"/>
      <c r="E149" s="246"/>
      <c r="F149" s="246"/>
      <c r="G149" s="246" t="s">
        <v>297</v>
      </c>
      <c r="H149" s="246" t="s">
        <v>2813</v>
      </c>
      <c r="I149" s="246"/>
      <c r="J149" s="246"/>
      <c r="L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customFormat="false" ht="15" hidden="false" customHeight="false" outlineLevel="0" collapsed="false">
      <c r="A150" s="247" t="s">
        <v>188</v>
      </c>
      <c r="B150" s="247" t="s">
        <v>2814</v>
      </c>
      <c r="C150" s="247" t="s">
        <v>2815</v>
      </c>
      <c r="D150" s="246"/>
      <c r="E150" s="246"/>
      <c r="F150" s="246"/>
      <c r="G150" s="246" t="s">
        <v>297</v>
      </c>
      <c r="H150" s="246" t="s">
        <v>2813</v>
      </c>
      <c r="I150" s="246"/>
      <c r="J150" s="246"/>
      <c r="L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customFormat="false" ht="15" hidden="false" customHeight="false" outlineLevel="0" collapsed="false">
      <c r="A151" s="247" t="s">
        <v>188</v>
      </c>
      <c r="B151" s="247" t="s">
        <v>2678</v>
      </c>
      <c r="C151" s="247" t="s">
        <v>2679</v>
      </c>
      <c r="D151" s="246"/>
      <c r="E151" s="246"/>
      <c r="F151" s="246"/>
      <c r="G151" s="246" t="s">
        <v>297</v>
      </c>
      <c r="H151" s="246" t="s">
        <v>2620</v>
      </c>
      <c r="I151" s="246"/>
      <c r="J151" s="246"/>
      <c r="L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</row>
    <row r="152" customFormat="false" ht="15" hidden="false" customHeight="false" outlineLevel="0" collapsed="false">
      <c r="A152" s="247" t="s">
        <v>188</v>
      </c>
      <c r="B152" s="247" t="s">
        <v>2816</v>
      </c>
      <c r="C152" s="247" t="s">
        <v>2817</v>
      </c>
      <c r="D152" s="246"/>
      <c r="E152" s="246"/>
      <c r="F152" s="246"/>
      <c r="G152" s="246" t="s">
        <v>297</v>
      </c>
      <c r="H152" s="246" t="s">
        <v>2754</v>
      </c>
      <c r="I152" s="246"/>
      <c r="J152" s="246"/>
      <c r="L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</row>
    <row r="153" customFormat="false" ht="15" hidden="false" customHeight="false" outlineLevel="0" collapsed="false">
      <c r="A153" s="246" t="s">
        <v>188</v>
      </c>
      <c r="B153" s="246" t="s">
        <v>2818</v>
      </c>
      <c r="C153" s="246" t="s">
        <v>2819</v>
      </c>
      <c r="D153" s="246"/>
      <c r="E153" s="246"/>
      <c r="F153" s="246"/>
      <c r="G153" s="246" t="s">
        <v>303</v>
      </c>
      <c r="H153" s="246" t="s">
        <v>2747</v>
      </c>
      <c r="I153" s="246"/>
      <c r="J153" s="246"/>
      <c r="L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</row>
    <row r="154" customFormat="false" ht="15" hidden="false" customHeight="false" outlineLevel="0" collapsed="false">
      <c r="A154" s="247" t="s">
        <v>188</v>
      </c>
      <c r="B154" s="247" t="s">
        <v>2820</v>
      </c>
      <c r="C154" s="247" t="s">
        <v>2821</v>
      </c>
      <c r="D154" s="246"/>
      <c r="E154" s="246"/>
      <c r="F154" s="246"/>
      <c r="G154" s="246" t="s">
        <v>307</v>
      </c>
      <c r="H154" s="246" t="s">
        <v>2822</v>
      </c>
      <c r="I154" s="246"/>
      <c r="J154" s="246"/>
      <c r="L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</row>
    <row r="155" customFormat="false" ht="15" hidden="false" customHeight="false" outlineLevel="0" collapsed="false">
      <c r="A155" s="247" t="s">
        <v>188</v>
      </c>
      <c r="B155" s="247" t="s">
        <v>2823</v>
      </c>
      <c r="C155" s="247" t="s">
        <v>2824</v>
      </c>
      <c r="D155" s="246"/>
      <c r="E155" s="246"/>
      <c r="F155" s="246"/>
      <c r="G155" s="246" t="s">
        <v>307</v>
      </c>
      <c r="H155" s="246" t="s">
        <v>2825</v>
      </c>
      <c r="I155" s="246"/>
      <c r="J155" s="246"/>
      <c r="L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</row>
    <row r="156" customFormat="false" ht="15" hidden="false" customHeight="false" outlineLevel="0" collapsed="false">
      <c r="A156" s="247" t="s">
        <v>188</v>
      </c>
      <c r="B156" s="247" t="s">
        <v>2826</v>
      </c>
      <c r="C156" s="247" t="s">
        <v>2827</v>
      </c>
      <c r="D156" s="246"/>
      <c r="E156" s="246"/>
      <c r="F156" s="246"/>
      <c r="G156" s="246" t="s">
        <v>307</v>
      </c>
      <c r="H156" s="246" t="s">
        <v>2828</v>
      </c>
      <c r="I156" s="246"/>
      <c r="J156" s="246"/>
      <c r="L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</row>
    <row r="157" customFormat="false" ht="15" hidden="false" customHeight="false" outlineLevel="0" collapsed="false">
      <c r="A157" s="247" t="s">
        <v>188</v>
      </c>
      <c r="B157" s="247" t="s">
        <v>2829</v>
      </c>
      <c r="C157" s="247" t="s">
        <v>2830</v>
      </c>
      <c r="D157" s="246"/>
      <c r="E157" s="246"/>
      <c r="F157" s="246"/>
      <c r="G157" s="246" t="s">
        <v>321</v>
      </c>
      <c r="H157" s="246" t="s">
        <v>2759</v>
      </c>
      <c r="I157" s="246"/>
      <c r="J157" s="246"/>
      <c r="L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</row>
    <row r="158" customFormat="false" ht="15" hidden="false" customHeight="false" outlineLevel="0" collapsed="false">
      <c r="A158" s="247" t="s">
        <v>188</v>
      </c>
      <c r="B158" s="247" t="s">
        <v>2619</v>
      </c>
      <c r="C158" s="247" t="s">
        <v>2571</v>
      </c>
      <c r="D158" s="246"/>
      <c r="E158" s="246"/>
      <c r="F158" s="246"/>
      <c r="G158" s="246" t="s">
        <v>321</v>
      </c>
      <c r="H158" s="246" t="s">
        <v>2760</v>
      </c>
      <c r="I158" s="246"/>
      <c r="J158" s="246"/>
      <c r="L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</row>
    <row r="159" customFormat="false" ht="15" hidden="false" customHeight="false" outlineLevel="0" collapsed="false">
      <c r="A159" s="247" t="s">
        <v>188</v>
      </c>
      <c r="B159" s="247" t="s">
        <v>2737</v>
      </c>
      <c r="C159" s="247" t="s">
        <v>2738</v>
      </c>
      <c r="D159" s="246"/>
      <c r="E159" s="246"/>
      <c r="F159" s="246"/>
      <c r="G159" s="246" t="s">
        <v>321</v>
      </c>
      <c r="H159" s="246" t="s">
        <v>2763</v>
      </c>
      <c r="I159" s="246"/>
      <c r="J159" s="246"/>
      <c r="L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</row>
    <row r="160" customFormat="false" ht="15" hidden="false" customHeight="false" outlineLevel="0" collapsed="false">
      <c r="A160" s="247" t="s">
        <v>188</v>
      </c>
      <c r="B160" s="247" t="s">
        <v>2625</v>
      </c>
      <c r="C160" s="247" t="s">
        <v>2626</v>
      </c>
      <c r="D160" s="246"/>
      <c r="E160" s="246"/>
      <c r="F160" s="246"/>
      <c r="G160" s="246" t="s">
        <v>321</v>
      </c>
      <c r="H160" s="246" t="s">
        <v>2649</v>
      </c>
      <c r="I160" s="246"/>
      <c r="J160" s="246"/>
      <c r="L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</row>
    <row r="161" customFormat="false" ht="15" hidden="false" customHeight="false" outlineLevel="0" collapsed="false">
      <c r="A161" s="247" t="s">
        <v>188</v>
      </c>
      <c r="B161" s="247" t="s">
        <v>2831</v>
      </c>
      <c r="C161" s="247" t="s">
        <v>2832</v>
      </c>
      <c r="D161" s="246"/>
      <c r="E161" s="246"/>
      <c r="F161" s="246"/>
      <c r="G161" s="246" t="s">
        <v>321</v>
      </c>
      <c r="H161" s="246" t="s">
        <v>2649</v>
      </c>
      <c r="I161" s="246"/>
      <c r="J161" s="246"/>
      <c r="L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</row>
    <row r="162" customFormat="false" ht="15" hidden="false" customHeight="false" outlineLevel="0" collapsed="false">
      <c r="A162" s="247" t="s">
        <v>192</v>
      </c>
      <c r="B162" s="247" t="s">
        <v>2833</v>
      </c>
      <c r="C162" s="247" t="s">
        <v>2834</v>
      </c>
      <c r="D162" s="246"/>
      <c r="E162" s="246"/>
      <c r="F162" s="246"/>
      <c r="G162" s="246" t="s">
        <v>321</v>
      </c>
      <c r="H162" s="246" t="s">
        <v>2649</v>
      </c>
      <c r="I162" s="246"/>
      <c r="J162" s="246"/>
      <c r="L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</row>
    <row r="163" customFormat="false" ht="15" hidden="false" customHeight="false" outlineLevel="0" collapsed="false">
      <c r="A163" s="247" t="s">
        <v>195</v>
      </c>
      <c r="B163" s="247" t="s">
        <v>2835</v>
      </c>
      <c r="C163" s="247" t="s">
        <v>2836</v>
      </c>
      <c r="D163" s="246"/>
      <c r="E163" s="246"/>
      <c r="F163" s="246"/>
      <c r="G163" s="246" t="s">
        <v>321</v>
      </c>
      <c r="H163" s="246" t="s">
        <v>2733</v>
      </c>
      <c r="I163" s="246"/>
      <c r="J163" s="246"/>
      <c r="L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</row>
    <row r="164" customFormat="false" ht="15" hidden="false" customHeight="false" outlineLevel="0" collapsed="false">
      <c r="A164" s="247" t="s">
        <v>195</v>
      </c>
      <c r="B164" s="247" t="s">
        <v>2837</v>
      </c>
      <c r="C164" s="247" t="s">
        <v>2838</v>
      </c>
      <c r="D164" s="246"/>
      <c r="E164" s="246"/>
      <c r="F164" s="246"/>
      <c r="G164" s="246" t="s">
        <v>321</v>
      </c>
      <c r="H164" s="246" t="s">
        <v>2766</v>
      </c>
      <c r="I164" s="246"/>
      <c r="J164" s="246"/>
      <c r="L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</row>
    <row r="165" customFormat="false" ht="15" hidden="false" customHeight="false" outlineLevel="0" collapsed="false">
      <c r="A165" s="247" t="s">
        <v>195</v>
      </c>
      <c r="B165" s="247" t="s">
        <v>2839</v>
      </c>
      <c r="C165" s="247" t="s">
        <v>2840</v>
      </c>
      <c r="D165" s="246"/>
      <c r="E165" s="246"/>
      <c r="F165" s="246"/>
      <c r="G165" s="246" t="s">
        <v>321</v>
      </c>
      <c r="H165" s="246" t="s">
        <v>2841</v>
      </c>
      <c r="I165" s="246"/>
      <c r="J165" s="246"/>
      <c r="L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</row>
    <row r="166" customFormat="false" ht="15" hidden="false" customHeight="false" outlineLevel="0" collapsed="false">
      <c r="A166" s="247" t="s">
        <v>195</v>
      </c>
      <c r="B166" s="247" t="s">
        <v>2833</v>
      </c>
      <c r="C166" s="247" t="s">
        <v>2834</v>
      </c>
      <c r="D166" s="246"/>
      <c r="E166" s="246"/>
      <c r="F166" s="246"/>
      <c r="G166" s="246" t="s">
        <v>323</v>
      </c>
      <c r="H166" s="246" t="s">
        <v>2674</v>
      </c>
      <c r="I166" s="246"/>
      <c r="J166" s="246"/>
      <c r="L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</row>
    <row r="167" customFormat="false" ht="15" hidden="false" customHeight="false" outlineLevel="0" collapsed="false">
      <c r="A167" s="246" t="s">
        <v>199</v>
      </c>
      <c r="B167" s="246" t="s">
        <v>2741</v>
      </c>
      <c r="C167" s="246" t="s">
        <v>2742</v>
      </c>
      <c r="D167" s="246"/>
      <c r="E167" s="246"/>
      <c r="F167" s="246"/>
      <c r="G167" s="246" t="s">
        <v>323</v>
      </c>
      <c r="H167" s="246" t="s">
        <v>2759</v>
      </c>
      <c r="I167" s="246"/>
      <c r="J167" s="246"/>
      <c r="L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</row>
    <row r="168" customFormat="false" ht="15" hidden="false" customHeight="false" outlineLevel="0" collapsed="false">
      <c r="A168" s="247" t="s">
        <v>199</v>
      </c>
      <c r="B168" s="247" t="s">
        <v>2842</v>
      </c>
      <c r="C168" s="247" t="s">
        <v>2843</v>
      </c>
      <c r="D168" s="246"/>
      <c r="E168" s="246"/>
      <c r="F168" s="246"/>
      <c r="G168" s="246" t="s">
        <v>323</v>
      </c>
      <c r="H168" s="246" t="s">
        <v>2675</v>
      </c>
      <c r="I168" s="246"/>
      <c r="J168" s="246"/>
      <c r="L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</row>
    <row r="169" customFormat="false" ht="15" hidden="false" customHeight="false" outlineLevel="0" collapsed="false">
      <c r="A169" s="247" t="s">
        <v>205</v>
      </c>
      <c r="B169" s="247" t="s">
        <v>2844</v>
      </c>
      <c r="C169" s="247" t="s">
        <v>2845</v>
      </c>
      <c r="D169" s="246"/>
      <c r="E169" s="246"/>
      <c r="F169" s="246"/>
      <c r="G169" s="246" t="s">
        <v>323</v>
      </c>
      <c r="H169" s="246" t="s">
        <v>2575</v>
      </c>
      <c r="I169" s="246"/>
      <c r="J169" s="246"/>
      <c r="L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</row>
    <row r="170" customFormat="false" ht="15" hidden="false" customHeight="false" outlineLevel="0" collapsed="false">
      <c r="A170" s="247" t="s">
        <v>205</v>
      </c>
      <c r="B170" s="247" t="s">
        <v>2846</v>
      </c>
      <c r="C170" s="247" t="s">
        <v>2847</v>
      </c>
      <c r="D170" s="246"/>
      <c r="E170" s="246"/>
      <c r="F170" s="246"/>
      <c r="G170" s="246" t="s">
        <v>323</v>
      </c>
      <c r="H170" s="246" t="s">
        <v>2649</v>
      </c>
      <c r="I170" s="246"/>
      <c r="J170" s="246"/>
      <c r="L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</row>
    <row r="171" customFormat="false" ht="15" hidden="false" customHeight="false" outlineLevel="0" collapsed="false">
      <c r="A171" s="247" t="s">
        <v>213</v>
      </c>
      <c r="B171" s="247" t="s">
        <v>2745</v>
      </c>
      <c r="C171" s="247" t="s">
        <v>2746</v>
      </c>
      <c r="D171" s="246"/>
      <c r="E171" s="246"/>
      <c r="F171" s="246"/>
      <c r="G171" s="246" t="s">
        <v>323</v>
      </c>
      <c r="H171" s="246" t="s">
        <v>2649</v>
      </c>
      <c r="I171" s="246"/>
      <c r="J171" s="246"/>
      <c r="L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</row>
    <row r="172" customFormat="false" ht="15" hidden="false" customHeight="false" outlineLevel="0" collapsed="false">
      <c r="A172" s="247" t="s">
        <v>213</v>
      </c>
      <c r="B172" s="247" t="s">
        <v>2848</v>
      </c>
      <c r="C172" s="247" t="s">
        <v>2849</v>
      </c>
      <c r="D172" s="246"/>
      <c r="E172" s="246"/>
      <c r="F172" s="246"/>
      <c r="G172" s="246" t="s">
        <v>323</v>
      </c>
      <c r="H172" s="246" t="s">
        <v>2587</v>
      </c>
      <c r="I172" s="246"/>
      <c r="J172" s="246"/>
      <c r="L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</row>
    <row r="173" customFormat="false" ht="15" hidden="false" customHeight="false" outlineLevel="0" collapsed="false">
      <c r="A173" s="247" t="s">
        <v>215</v>
      </c>
      <c r="B173" s="247" t="s">
        <v>2850</v>
      </c>
      <c r="C173" s="247" t="s">
        <v>2851</v>
      </c>
      <c r="D173" s="246"/>
      <c r="E173" s="246"/>
      <c r="F173" s="246"/>
      <c r="G173" s="246" t="s">
        <v>330</v>
      </c>
      <c r="H173" s="246" t="s">
        <v>2674</v>
      </c>
      <c r="I173" s="246"/>
      <c r="J173" s="246"/>
      <c r="L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</row>
    <row r="174" customFormat="false" ht="15" hidden="false" customHeight="false" outlineLevel="0" collapsed="false">
      <c r="A174" s="247" t="s">
        <v>215</v>
      </c>
      <c r="B174" s="247" t="s">
        <v>2850</v>
      </c>
      <c r="C174" s="247" t="s">
        <v>2851</v>
      </c>
      <c r="D174" s="246"/>
      <c r="E174" s="246"/>
      <c r="F174" s="246"/>
      <c r="G174" s="246" t="s">
        <v>330</v>
      </c>
      <c r="H174" s="246" t="s">
        <v>2852</v>
      </c>
      <c r="I174" s="246"/>
      <c r="J174" s="246"/>
      <c r="L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</row>
    <row r="175" customFormat="false" ht="15" hidden="false" customHeight="false" outlineLevel="0" collapsed="false">
      <c r="A175" s="247" t="s">
        <v>215</v>
      </c>
      <c r="B175" s="247" t="s">
        <v>2853</v>
      </c>
      <c r="C175" s="247" t="s">
        <v>2854</v>
      </c>
      <c r="D175" s="246"/>
      <c r="E175" s="246"/>
      <c r="F175" s="246"/>
      <c r="G175" s="246" t="s">
        <v>330</v>
      </c>
      <c r="H175" s="246" t="s">
        <v>2759</v>
      </c>
      <c r="I175" s="246"/>
      <c r="J175" s="246"/>
      <c r="L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</row>
    <row r="176" customFormat="false" ht="15" hidden="false" customHeight="false" outlineLevel="0" collapsed="false">
      <c r="A176" s="247" t="s">
        <v>215</v>
      </c>
      <c r="B176" s="247" t="s">
        <v>2715</v>
      </c>
      <c r="C176" s="247" t="s">
        <v>2716</v>
      </c>
      <c r="D176" s="246"/>
      <c r="E176" s="246"/>
      <c r="F176" s="246"/>
      <c r="G176" s="246" t="s">
        <v>330</v>
      </c>
      <c r="H176" s="246" t="s">
        <v>2855</v>
      </c>
      <c r="I176" s="246"/>
      <c r="J176" s="246"/>
      <c r="L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</row>
    <row r="177" customFormat="false" ht="15" hidden="false" customHeight="false" outlineLevel="0" collapsed="false">
      <c r="A177" s="247" t="s">
        <v>215</v>
      </c>
      <c r="B177" s="247" t="s">
        <v>2655</v>
      </c>
      <c r="C177" s="247" t="s">
        <v>2656</v>
      </c>
      <c r="D177" s="246"/>
      <c r="E177" s="246"/>
      <c r="F177" s="246"/>
      <c r="G177" s="246" t="s">
        <v>330</v>
      </c>
      <c r="H177" s="246" t="s">
        <v>2680</v>
      </c>
      <c r="I177" s="246"/>
      <c r="J177" s="246"/>
      <c r="L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</row>
    <row r="178" customFormat="false" ht="15" hidden="false" customHeight="false" outlineLevel="0" collapsed="false">
      <c r="A178" s="247" t="s">
        <v>215</v>
      </c>
      <c r="B178" s="247" t="s">
        <v>2856</v>
      </c>
      <c r="C178" s="247" t="s">
        <v>2857</v>
      </c>
      <c r="D178" s="246"/>
      <c r="E178" s="246"/>
      <c r="F178" s="246"/>
      <c r="G178" s="246" t="s">
        <v>330</v>
      </c>
      <c r="H178" s="246" t="s">
        <v>2681</v>
      </c>
      <c r="I178" s="246"/>
      <c r="J178" s="246"/>
      <c r="L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</row>
    <row r="179" customFormat="false" ht="15" hidden="false" customHeight="false" outlineLevel="0" collapsed="false">
      <c r="A179" s="247" t="s">
        <v>215</v>
      </c>
      <c r="B179" s="247" t="s">
        <v>2856</v>
      </c>
      <c r="C179" s="247" t="s">
        <v>2857</v>
      </c>
      <c r="D179" s="246"/>
      <c r="E179" s="246"/>
      <c r="F179" s="246"/>
      <c r="G179" s="246" t="s">
        <v>330</v>
      </c>
      <c r="H179" s="246" t="s">
        <v>2684</v>
      </c>
      <c r="I179" s="246"/>
      <c r="J179" s="246"/>
      <c r="L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</row>
    <row r="180" customFormat="false" ht="15" hidden="false" customHeight="false" outlineLevel="0" collapsed="false">
      <c r="A180" s="246" t="s">
        <v>215</v>
      </c>
      <c r="B180" s="246" t="s">
        <v>2858</v>
      </c>
      <c r="C180" s="246" t="s">
        <v>2859</v>
      </c>
      <c r="D180" s="246"/>
      <c r="E180" s="246"/>
      <c r="F180" s="246"/>
      <c r="G180" s="246" t="s">
        <v>330</v>
      </c>
      <c r="H180" s="246" t="s">
        <v>2579</v>
      </c>
      <c r="I180" s="246"/>
      <c r="J180" s="246"/>
      <c r="L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</row>
    <row r="181" customFormat="false" ht="15" hidden="false" customHeight="false" outlineLevel="0" collapsed="false">
      <c r="A181" s="247" t="s">
        <v>215</v>
      </c>
      <c r="B181" s="247" t="s">
        <v>2858</v>
      </c>
      <c r="C181" s="247" t="s">
        <v>2859</v>
      </c>
      <c r="D181" s="246"/>
      <c r="E181" s="246"/>
      <c r="F181" s="246"/>
      <c r="G181" s="246" t="s">
        <v>330</v>
      </c>
      <c r="H181" s="246" t="s">
        <v>2860</v>
      </c>
      <c r="I181" s="246"/>
      <c r="J181" s="246"/>
      <c r="L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</row>
    <row r="182" customFormat="false" ht="15" hidden="false" customHeight="false" outlineLevel="0" collapsed="false">
      <c r="A182" s="247" t="s">
        <v>215</v>
      </c>
      <c r="B182" s="247" t="s">
        <v>2858</v>
      </c>
      <c r="C182" s="247" t="s">
        <v>2859</v>
      </c>
      <c r="D182" s="246"/>
      <c r="E182" s="246"/>
      <c r="F182" s="246"/>
      <c r="G182" s="246" t="s">
        <v>330</v>
      </c>
      <c r="H182" s="246" t="s">
        <v>2598</v>
      </c>
      <c r="I182" s="246"/>
      <c r="J182" s="246"/>
      <c r="L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</row>
    <row r="183" customFormat="false" ht="15" hidden="false" customHeight="false" outlineLevel="0" collapsed="false">
      <c r="A183" s="247" t="s">
        <v>215</v>
      </c>
      <c r="B183" s="247" t="s">
        <v>2861</v>
      </c>
      <c r="C183" s="247" t="s">
        <v>2862</v>
      </c>
      <c r="D183" s="246"/>
      <c r="E183" s="246"/>
      <c r="F183" s="246"/>
      <c r="G183" s="246" t="s">
        <v>330</v>
      </c>
      <c r="H183" s="246" t="s">
        <v>2598</v>
      </c>
      <c r="I183" s="246"/>
      <c r="J183" s="246"/>
      <c r="L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</row>
    <row r="184" customFormat="false" ht="15" hidden="false" customHeight="false" outlineLevel="0" collapsed="false">
      <c r="A184" s="247" t="s">
        <v>215</v>
      </c>
      <c r="B184" s="247" t="s">
        <v>2861</v>
      </c>
      <c r="C184" s="247" t="s">
        <v>2862</v>
      </c>
      <c r="D184" s="246"/>
      <c r="E184" s="246"/>
      <c r="F184" s="246"/>
      <c r="G184" s="246" t="s">
        <v>330</v>
      </c>
      <c r="H184" s="246" t="s">
        <v>2598</v>
      </c>
      <c r="I184" s="246"/>
      <c r="J184" s="246"/>
      <c r="L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</row>
    <row r="185" customFormat="false" ht="15" hidden="false" customHeight="false" outlineLevel="0" collapsed="false">
      <c r="A185" s="246" t="s">
        <v>215</v>
      </c>
      <c r="B185" s="246" t="s">
        <v>2861</v>
      </c>
      <c r="C185" s="246" t="s">
        <v>2862</v>
      </c>
      <c r="D185" s="246"/>
      <c r="E185" s="246"/>
      <c r="F185" s="246"/>
      <c r="G185" s="246" t="s">
        <v>330</v>
      </c>
      <c r="H185" s="246" t="s">
        <v>2585</v>
      </c>
      <c r="I185" s="246"/>
      <c r="J185" s="246"/>
      <c r="L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</row>
    <row r="186" customFormat="false" ht="15" hidden="false" customHeight="false" outlineLevel="0" collapsed="false">
      <c r="A186" s="247" t="s">
        <v>218</v>
      </c>
      <c r="B186" s="247" t="s">
        <v>2863</v>
      </c>
      <c r="C186" s="247" t="s">
        <v>2864</v>
      </c>
      <c r="D186" s="246"/>
      <c r="E186" s="246"/>
      <c r="F186" s="246"/>
      <c r="G186" s="246" t="s">
        <v>330</v>
      </c>
      <c r="H186" s="246" t="s">
        <v>2722</v>
      </c>
      <c r="I186" s="246"/>
      <c r="J186" s="246"/>
      <c r="L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</row>
    <row r="187" customFormat="false" ht="15" hidden="false" customHeight="false" outlineLevel="0" collapsed="false">
      <c r="A187" s="247" t="s">
        <v>218</v>
      </c>
      <c r="B187" s="247" t="s">
        <v>2863</v>
      </c>
      <c r="C187" s="247" t="s">
        <v>2864</v>
      </c>
      <c r="D187" s="246"/>
      <c r="E187" s="246"/>
      <c r="F187" s="246"/>
      <c r="G187" s="246" t="s">
        <v>330</v>
      </c>
      <c r="H187" s="246" t="s">
        <v>2865</v>
      </c>
      <c r="I187" s="246"/>
      <c r="J187" s="246"/>
      <c r="L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</row>
    <row r="188" customFormat="false" ht="15" hidden="false" customHeight="false" outlineLevel="0" collapsed="false">
      <c r="A188" s="247" t="s">
        <v>218</v>
      </c>
      <c r="B188" s="247" t="s">
        <v>2866</v>
      </c>
      <c r="C188" s="247" t="s">
        <v>2867</v>
      </c>
      <c r="D188" s="246"/>
      <c r="E188" s="246"/>
      <c r="F188" s="246"/>
      <c r="G188" s="246" t="s">
        <v>330</v>
      </c>
      <c r="H188" s="246" t="s">
        <v>2649</v>
      </c>
      <c r="I188" s="246"/>
      <c r="J188" s="246"/>
      <c r="L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</row>
    <row r="189" customFormat="false" ht="15" hidden="false" customHeight="false" outlineLevel="0" collapsed="false">
      <c r="A189" s="247" t="s">
        <v>218</v>
      </c>
      <c r="B189" s="247" t="s">
        <v>2707</v>
      </c>
      <c r="C189" s="247" t="s">
        <v>2708</v>
      </c>
      <c r="D189" s="246"/>
      <c r="E189" s="246"/>
      <c r="F189" s="246"/>
      <c r="G189" s="246" t="s">
        <v>330</v>
      </c>
      <c r="H189" s="246" t="s">
        <v>2649</v>
      </c>
      <c r="I189" s="246"/>
      <c r="J189" s="246"/>
      <c r="L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</row>
    <row r="190" customFormat="false" ht="15" hidden="false" customHeight="false" outlineLevel="0" collapsed="false">
      <c r="A190" s="247" t="s">
        <v>231</v>
      </c>
      <c r="B190" s="247" t="s">
        <v>2595</v>
      </c>
      <c r="C190" s="247" t="s">
        <v>2575</v>
      </c>
      <c r="D190" s="246"/>
      <c r="E190" s="246"/>
      <c r="F190" s="246"/>
      <c r="G190" s="246" t="s">
        <v>330</v>
      </c>
      <c r="H190" s="246" t="s">
        <v>2649</v>
      </c>
      <c r="I190" s="246"/>
      <c r="J190" s="246"/>
      <c r="L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</row>
    <row r="191" customFormat="false" ht="15" hidden="false" customHeight="false" outlineLevel="0" collapsed="false">
      <c r="A191" s="247" t="s">
        <v>231</v>
      </c>
      <c r="B191" s="247" t="s">
        <v>2597</v>
      </c>
      <c r="C191" s="247" t="s">
        <v>2578</v>
      </c>
      <c r="D191" s="246"/>
      <c r="E191" s="246"/>
      <c r="F191" s="246"/>
      <c r="G191" s="246" t="s">
        <v>330</v>
      </c>
      <c r="H191" s="246" t="s">
        <v>2733</v>
      </c>
      <c r="I191" s="246"/>
      <c r="J191" s="246"/>
      <c r="L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</row>
    <row r="192" customFormat="false" ht="15" hidden="false" customHeight="false" outlineLevel="0" collapsed="false">
      <c r="A192" s="247" t="s">
        <v>231</v>
      </c>
      <c r="B192" s="247" t="s">
        <v>2599</v>
      </c>
      <c r="C192" s="247" t="s">
        <v>2586</v>
      </c>
      <c r="D192" s="246"/>
      <c r="E192" s="246"/>
      <c r="F192" s="246"/>
      <c r="G192" s="246" t="s">
        <v>330</v>
      </c>
      <c r="H192" s="246" t="s">
        <v>2733</v>
      </c>
      <c r="I192" s="246"/>
      <c r="J192" s="246"/>
      <c r="L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</row>
    <row r="193" customFormat="false" ht="15" hidden="false" customHeight="false" outlineLevel="0" collapsed="false">
      <c r="A193" s="247" t="s">
        <v>231</v>
      </c>
      <c r="B193" s="247" t="s">
        <v>2606</v>
      </c>
      <c r="C193" s="247" t="s">
        <v>2582</v>
      </c>
      <c r="D193" s="246"/>
      <c r="E193" s="246"/>
      <c r="F193" s="246"/>
      <c r="G193" s="246" t="s">
        <v>330</v>
      </c>
      <c r="H193" s="246" t="s">
        <v>2733</v>
      </c>
      <c r="I193" s="246"/>
      <c r="J193" s="246"/>
      <c r="L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</row>
    <row r="194" customFormat="false" ht="15" hidden="false" customHeight="false" outlineLevel="0" collapsed="false">
      <c r="A194" s="246" t="s">
        <v>231</v>
      </c>
      <c r="B194" s="246" t="s">
        <v>2607</v>
      </c>
      <c r="C194" s="246" t="s">
        <v>2587</v>
      </c>
      <c r="D194" s="246"/>
      <c r="E194" s="246"/>
      <c r="F194" s="246"/>
      <c r="G194" s="246" t="s">
        <v>330</v>
      </c>
      <c r="H194" s="246" t="s">
        <v>2734</v>
      </c>
      <c r="I194" s="246"/>
      <c r="J194" s="246"/>
      <c r="L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</row>
    <row r="195" customFormat="false" ht="15" hidden="false" customHeight="false" outlineLevel="0" collapsed="false">
      <c r="A195" s="247" t="s">
        <v>231</v>
      </c>
      <c r="B195" s="247" t="s">
        <v>2655</v>
      </c>
      <c r="C195" s="247" t="s">
        <v>2656</v>
      </c>
      <c r="D195" s="246"/>
      <c r="E195" s="246"/>
      <c r="F195" s="246"/>
      <c r="G195" s="246" t="s">
        <v>330</v>
      </c>
      <c r="H195" s="246" t="s">
        <v>2734</v>
      </c>
      <c r="I195" s="246"/>
      <c r="J195" s="246"/>
      <c r="L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</row>
    <row r="196" customFormat="false" ht="15" hidden="false" customHeight="false" outlineLevel="0" collapsed="false">
      <c r="A196" s="247" t="s">
        <v>231</v>
      </c>
      <c r="B196" s="247" t="s">
        <v>2625</v>
      </c>
      <c r="C196" s="247" t="s">
        <v>2626</v>
      </c>
      <c r="D196" s="246"/>
      <c r="E196" s="246"/>
      <c r="F196" s="246"/>
      <c r="G196" s="246" t="s">
        <v>330</v>
      </c>
      <c r="H196" s="246" t="s">
        <v>2734</v>
      </c>
      <c r="I196" s="246"/>
      <c r="J196" s="246"/>
      <c r="L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</row>
    <row r="197" customFormat="false" ht="15" hidden="false" customHeight="false" outlineLevel="0" collapsed="false">
      <c r="A197" s="247" t="s">
        <v>231</v>
      </c>
      <c r="B197" s="247" t="s">
        <v>2627</v>
      </c>
      <c r="C197" s="247" t="s">
        <v>2628</v>
      </c>
      <c r="D197" s="246"/>
      <c r="E197" s="246"/>
      <c r="F197" s="246"/>
      <c r="G197" s="246" t="s">
        <v>330</v>
      </c>
      <c r="H197" s="246" t="s">
        <v>2766</v>
      </c>
      <c r="I197" s="246"/>
      <c r="J197" s="246"/>
      <c r="L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</row>
    <row r="198" customFormat="false" ht="15" hidden="false" customHeight="false" outlineLevel="0" collapsed="false">
      <c r="A198" s="247" t="s">
        <v>231</v>
      </c>
      <c r="B198" s="247" t="s">
        <v>2629</v>
      </c>
      <c r="C198" s="247" t="s">
        <v>2630</v>
      </c>
      <c r="D198" s="246"/>
      <c r="E198" s="246"/>
      <c r="F198" s="246"/>
      <c r="G198" s="246" t="s">
        <v>330</v>
      </c>
      <c r="H198" s="246" t="s">
        <v>2841</v>
      </c>
      <c r="I198" s="246"/>
      <c r="J198" s="246"/>
      <c r="L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</row>
    <row r="199" customFormat="false" ht="15" hidden="false" customHeight="false" outlineLevel="0" collapsed="false">
      <c r="A199" s="247" t="s">
        <v>236</v>
      </c>
      <c r="B199" s="247" t="s">
        <v>2595</v>
      </c>
      <c r="C199" s="247" t="s">
        <v>2575</v>
      </c>
      <c r="D199" s="246"/>
      <c r="E199" s="246"/>
      <c r="F199" s="246"/>
      <c r="G199" s="246" t="s">
        <v>330</v>
      </c>
      <c r="H199" s="246" t="s">
        <v>2587</v>
      </c>
      <c r="I199" s="246"/>
      <c r="J199" s="246"/>
      <c r="L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</row>
    <row r="200" customFormat="false" ht="15" hidden="false" customHeight="false" outlineLevel="0" collapsed="false">
      <c r="A200" s="247" t="s">
        <v>236</v>
      </c>
      <c r="B200" s="247" t="s">
        <v>2597</v>
      </c>
      <c r="C200" s="247" t="s">
        <v>2578</v>
      </c>
      <c r="D200" s="246"/>
      <c r="E200" s="246"/>
      <c r="F200" s="246"/>
      <c r="G200" s="246" t="s">
        <v>330</v>
      </c>
      <c r="H200" s="246" t="s">
        <v>2747</v>
      </c>
      <c r="I200" s="246"/>
      <c r="J200" s="246"/>
      <c r="L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</row>
    <row r="201" customFormat="false" ht="15" hidden="false" customHeight="false" outlineLevel="0" collapsed="false">
      <c r="A201" s="247" t="s">
        <v>236</v>
      </c>
      <c r="B201" s="247" t="s">
        <v>2599</v>
      </c>
      <c r="C201" s="247" t="s">
        <v>2586</v>
      </c>
      <c r="D201" s="246"/>
      <c r="E201" s="246"/>
      <c r="F201" s="246"/>
      <c r="G201" s="246" t="s">
        <v>338</v>
      </c>
      <c r="H201" s="246" t="s">
        <v>2674</v>
      </c>
      <c r="I201" s="246"/>
      <c r="J201" s="246"/>
      <c r="L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</row>
    <row r="202" customFormat="false" ht="15" hidden="false" customHeight="false" outlineLevel="0" collapsed="false">
      <c r="A202" s="247" t="s">
        <v>236</v>
      </c>
      <c r="B202" s="247" t="s">
        <v>2606</v>
      </c>
      <c r="C202" s="247" t="s">
        <v>2582</v>
      </c>
      <c r="D202" s="246"/>
      <c r="E202" s="246"/>
      <c r="F202" s="246"/>
      <c r="G202" s="246" t="s">
        <v>338</v>
      </c>
      <c r="H202" s="246" t="s">
        <v>2674</v>
      </c>
      <c r="I202" s="246"/>
      <c r="J202" s="246"/>
      <c r="L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</row>
    <row r="203" customFormat="false" ht="15" hidden="false" customHeight="false" outlineLevel="0" collapsed="false">
      <c r="A203" s="247" t="s">
        <v>236</v>
      </c>
      <c r="B203" s="247" t="s">
        <v>2607</v>
      </c>
      <c r="C203" s="247" t="s">
        <v>2587</v>
      </c>
      <c r="D203" s="246"/>
      <c r="E203" s="246"/>
      <c r="F203" s="246"/>
      <c r="G203" s="246" t="s">
        <v>338</v>
      </c>
      <c r="H203" s="246" t="s">
        <v>2759</v>
      </c>
      <c r="I203" s="246"/>
      <c r="J203" s="246"/>
      <c r="L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</row>
    <row r="204" customFormat="false" ht="15" hidden="false" customHeight="false" outlineLevel="0" collapsed="false">
      <c r="A204" s="247" t="s">
        <v>236</v>
      </c>
      <c r="B204" s="247" t="s">
        <v>2853</v>
      </c>
      <c r="C204" s="247" t="s">
        <v>2854</v>
      </c>
      <c r="D204" s="246"/>
      <c r="E204" s="246"/>
      <c r="F204" s="246"/>
      <c r="G204" s="246" t="s">
        <v>338</v>
      </c>
      <c r="H204" s="246" t="s">
        <v>2759</v>
      </c>
      <c r="I204" s="246"/>
      <c r="J204" s="246"/>
      <c r="L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</row>
    <row r="205" customFormat="false" ht="15" hidden="false" customHeight="false" outlineLevel="0" collapsed="false">
      <c r="A205" s="247" t="s">
        <v>236</v>
      </c>
      <c r="B205" s="247" t="s">
        <v>2655</v>
      </c>
      <c r="C205" s="247" t="s">
        <v>2656</v>
      </c>
      <c r="D205" s="246"/>
      <c r="E205" s="246"/>
      <c r="F205" s="246"/>
      <c r="G205" s="246" t="s">
        <v>338</v>
      </c>
      <c r="H205" s="246" t="s">
        <v>2675</v>
      </c>
      <c r="I205" s="246"/>
      <c r="J205" s="246"/>
      <c r="L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</row>
    <row r="206" customFormat="false" ht="15" hidden="false" customHeight="false" outlineLevel="0" collapsed="false">
      <c r="A206" s="247" t="s">
        <v>236</v>
      </c>
      <c r="B206" s="247" t="s">
        <v>2868</v>
      </c>
      <c r="C206" s="247" t="s">
        <v>2869</v>
      </c>
      <c r="D206" s="246"/>
      <c r="E206" s="246"/>
      <c r="F206" s="246"/>
      <c r="G206" s="246" t="s">
        <v>338</v>
      </c>
      <c r="H206" s="246" t="s">
        <v>2675</v>
      </c>
      <c r="I206" s="246"/>
      <c r="J206" s="246"/>
      <c r="L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</row>
    <row r="207" customFormat="false" ht="15" hidden="false" customHeight="false" outlineLevel="0" collapsed="false">
      <c r="A207" s="247" t="s">
        <v>236</v>
      </c>
      <c r="B207" s="247" t="s">
        <v>2870</v>
      </c>
      <c r="C207" s="247" t="s">
        <v>2871</v>
      </c>
      <c r="D207" s="246"/>
      <c r="E207" s="246"/>
      <c r="F207" s="246"/>
      <c r="G207" s="246" t="s">
        <v>338</v>
      </c>
      <c r="H207" s="246" t="s">
        <v>2575</v>
      </c>
      <c r="I207" s="246"/>
      <c r="J207" s="246"/>
      <c r="L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</row>
    <row r="208" customFormat="false" ht="15" hidden="false" customHeight="false" outlineLevel="0" collapsed="false">
      <c r="A208" s="246" t="s">
        <v>236</v>
      </c>
      <c r="B208" s="246" t="s">
        <v>2872</v>
      </c>
      <c r="C208" s="246" t="s">
        <v>2873</v>
      </c>
      <c r="D208" s="246"/>
      <c r="E208" s="246"/>
      <c r="F208" s="246"/>
      <c r="G208" s="246" t="s">
        <v>338</v>
      </c>
      <c r="H208" s="246" t="s">
        <v>2575</v>
      </c>
      <c r="I208" s="246"/>
      <c r="J208" s="246"/>
      <c r="L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</row>
    <row r="209" customFormat="false" ht="15" hidden="false" customHeight="false" outlineLevel="0" collapsed="false">
      <c r="A209" s="247" t="s">
        <v>239</v>
      </c>
      <c r="B209" s="247" t="s">
        <v>2874</v>
      </c>
      <c r="C209" s="247" t="s">
        <v>2875</v>
      </c>
      <c r="D209" s="246"/>
      <c r="E209" s="246"/>
      <c r="F209" s="246"/>
      <c r="G209" s="246" t="s">
        <v>338</v>
      </c>
      <c r="H209" s="246" t="s">
        <v>2598</v>
      </c>
      <c r="I209" s="246"/>
      <c r="J209" s="246"/>
      <c r="L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</row>
    <row r="210" customFormat="false" ht="15" hidden="false" customHeight="false" outlineLevel="0" collapsed="false">
      <c r="A210" s="247" t="s">
        <v>239</v>
      </c>
      <c r="B210" s="247" t="s">
        <v>2853</v>
      </c>
      <c r="C210" s="247" t="s">
        <v>2854</v>
      </c>
      <c r="D210" s="246"/>
      <c r="E210" s="246"/>
      <c r="F210" s="246"/>
      <c r="G210" s="246" t="s">
        <v>338</v>
      </c>
      <c r="H210" s="246" t="s">
        <v>2598</v>
      </c>
      <c r="I210" s="246"/>
      <c r="J210" s="246"/>
      <c r="L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</row>
    <row r="211" customFormat="false" ht="15" hidden="false" customHeight="false" outlineLevel="0" collapsed="false">
      <c r="A211" s="247" t="s">
        <v>239</v>
      </c>
      <c r="B211" s="247" t="s">
        <v>2629</v>
      </c>
      <c r="C211" s="247" t="s">
        <v>2630</v>
      </c>
      <c r="D211" s="246"/>
      <c r="E211" s="246"/>
      <c r="F211" s="246"/>
      <c r="G211" s="246" t="s">
        <v>338</v>
      </c>
      <c r="H211" s="246" t="s">
        <v>2733</v>
      </c>
      <c r="I211" s="246"/>
      <c r="J211" s="246"/>
      <c r="L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</row>
    <row r="212" customFormat="false" ht="15" hidden="false" customHeight="false" outlineLevel="0" collapsed="false">
      <c r="A212" s="247" t="s">
        <v>247</v>
      </c>
      <c r="B212" s="247" t="s">
        <v>2876</v>
      </c>
      <c r="C212" s="247" t="s">
        <v>2877</v>
      </c>
      <c r="D212" s="246"/>
      <c r="E212" s="246"/>
      <c r="F212" s="246"/>
      <c r="G212" s="246" t="s">
        <v>338</v>
      </c>
      <c r="H212" s="246" t="s">
        <v>2733</v>
      </c>
      <c r="I212" s="246"/>
      <c r="J212" s="246"/>
      <c r="L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</row>
    <row r="213" customFormat="false" ht="15" hidden="false" customHeight="false" outlineLevel="0" collapsed="false">
      <c r="A213" s="247" t="s">
        <v>247</v>
      </c>
      <c r="B213" s="247" t="s">
        <v>2878</v>
      </c>
      <c r="C213" s="247" t="s">
        <v>2879</v>
      </c>
      <c r="D213" s="246"/>
      <c r="E213" s="246"/>
      <c r="F213" s="246"/>
      <c r="G213" s="246" t="s">
        <v>338</v>
      </c>
      <c r="H213" s="246" t="s">
        <v>2587</v>
      </c>
      <c r="I213" s="246"/>
      <c r="J213" s="246"/>
      <c r="L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</row>
    <row r="214" customFormat="false" ht="15" hidden="false" customHeight="false" outlineLevel="0" collapsed="false">
      <c r="A214" s="247" t="s">
        <v>264</v>
      </c>
      <c r="B214" s="247" t="s">
        <v>2816</v>
      </c>
      <c r="C214" s="247" t="s">
        <v>2817</v>
      </c>
      <c r="D214" s="246"/>
      <c r="E214" s="246"/>
      <c r="F214" s="246"/>
      <c r="G214" s="246" t="s">
        <v>338</v>
      </c>
      <c r="H214" s="246" t="s">
        <v>2587</v>
      </c>
      <c r="I214" s="246"/>
      <c r="J214" s="246"/>
      <c r="L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</row>
    <row r="215" customFormat="false" ht="15" hidden="false" customHeight="false" outlineLevel="0" collapsed="false">
      <c r="A215" s="246" t="s">
        <v>267</v>
      </c>
      <c r="B215" s="246" t="s">
        <v>2880</v>
      </c>
      <c r="C215" s="246" t="s">
        <v>2881</v>
      </c>
      <c r="D215" s="246"/>
      <c r="E215" s="246"/>
      <c r="F215" s="246"/>
      <c r="G215" s="246" t="s">
        <v>338</v>
      </c>
      <c r="H215" s="246" t="s">
        <v>2754</v>
      </c>
      <c r="I215" s="246"/>
      <c r="J215" s="246"/>
      <c r="L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</row>
    <row r="216" customFormat="false" ht="15" hidden="false" customHeight="false" outlineLevel="0" collapsed="false">
      <c r="A216" s="247" t="s">
        <v>267</v>
      </c>
      <c r="B216" s="247" t="s">
        <v>2882</v>
      </c>
      <c r="C216" s="247" t="s">
        <v>2883</v>
      </c>
      <c r="D216" s="246"/>
      <c r="E216" s="246"/>
      <c r="F216" s="246"/>
      <c r="G216" s="246" t="s">
        <v>338</v>
      </c>
      <c r="H216" s="246" t="s">
        <v>2754</v>
      </c>
      <c r="I216" s="246"/>
      <c r="J216" s="246"/>
      <c r="L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</row>
    <row r="217" customFormat="false" ht="15" hidden="false" customHeight="false" outlineLevel="0" collapsed="false">
      <c r="A217" s="247" t="s">
        <v>269</v>
      </c>
      <c r="B217" s="247" t="s">
        <v>2602</v>
      </c>
      <c r="C217" s="247" t="s">
        <v>2577</v>
      </c>
      <c r="D217" s="246"/>
      <c r="E217" s="246"/>
      <c r="F217" s="246"/>
      <c r="G217" s="246"/>
      <c r="H217" s="246"/>
      <c r="I217" s="246"/>
      <c r="J217" s="246"/>
      <c r="L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</row>
    <row r="218" customFormat="false" ht="15" hidden="false" customHeight="false" outlineLevel="0" collapsed="false">
      <c r="A218" s="247" t="s">
        <v>269</v>
      </c>
      <c r="B218" s="247" t="s">
        <v>2884</v>
      </c>
      <c r="C218" s="247" t="s">
        <v>2885</v>
      </c>
      <c r="D218" s="246"/>
      <c r="E218" s="246"/>
      <c r="F218" s="246"/>
      <c r="G218" s="246"/>
      <c r="H218" s="246"/>
      <c r="I218" s="246"/>
      <c r="J218" s="246"/>
      <c r="L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</row>
    <row r="219" customFormat="false" ht="15" hidden="false" customHeight="false" outlineLevel="0" collapsed="false">
      <c r="A219" s="247" t="s">
        <v>269</v>
      </c>
      <c r="B219" s="247" t="s">
        <v>2886</v>
      </c>
      <c r="C219" s="247" t="s">
        <v>2887</v>
      </c>
      <c r="D219" s="246"/>
      <c r="E219" s="246"/>
      <c r="F219" s="246"/>
      <c r="G219" s="246"/>
      <c r="H219" s="246"/>
      <c r="I219" s="246"/>
      <c r="J219" s="246"/>
      <c r="L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</row>
    <row r="220" customFormat="false" ht="15" hidden="false" customHeight="false" outlineLevel="0" collapsed="false">
      <c r="A220" s="247" t="s">
        <v>269</v>
      </c>
      <c r="B220" s="247" t="s">
        <v>2888</v>
      </c>
      <c r="C220" s="247" t="s">
        <v>2889</v>
      </c>
      <c r="D220" s="246"/>
      <c r="E220" s="246"/>
      <c r="F220" s="246"/>
      <c r="G220" s="246"/>
      <c r="H220" s="246"/>
      <c r="I220" s="246"/>
      <c r="J220" s="246"/>
      <c r="L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</row>
    <row r="221" customFormat="false" ht="15" hidden="false" customHeight="false" outlineLevel="0" collapsed="false">
      <c r="A221" s="247" t="s">
        <v>269</v>
      </c>
      <c r="B221" s="247" t="s">
        <v>2629</v>
      </c>
      <c r="C221" s="247" t="s">
        <v>2630</v>
      </c>
      <c r="D221" s="246"/>
      <c r="E221" s="246"/>
      <c r="F221" s="246"/>
      <c r="G221" s="246"/>
      <c r="H221" s="246"/>
      <c r="I221" s="246"/>
      <c r="J221" s="246"/>
      <c r="L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</row>
    <row r="222" customFormat="false" ht="15" hidden="false" customHeight="false" outlineLevel="0" collapsed="false">
      <c r="A222" s="246" t="s">
        <v>269</v>
      </c>
      <c r="B222" s="246" t="s">
        <v>2707</v>
      </c>
      <c r="C222" s="246" t="s">
        <v>2708</v>
      </c>
      <c r="D222" s="246"/>
      <c r="E222" s="246"/>
      <c r="F222" s="246"/>
      <c r="G222" s="246"/>
      <c r="H222" s="246"/>
      <c r="I222" s="246"/>
      <c r="J222" s="246"/>
      <c r="L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</row>
    <row r="223" customFormat="false" ht="15" hidden="false" customHeight="false" outlineLevel="0" collapsed="false">
      <c r="A223" s="247" t="s">
        <v>282</v>
      </c>
      <c r="B223" s="247" t="s">
        <v>2595</v>
      </c>
      <c r="C223" s="247" t="s">
        <v>2575</v>
      </c>
      <c r="D223" s="246"/>
      <c r="E223" s="246"/>
      <c r="F223" s="246"/>
      <c r="G223" s="246"/>
      <c r="H223" s="246"/>
      <c r="I223" s="246"/>
      <c r="J223" s="246"/>
      <c r="L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</row>
    <row r="224" customFormat="false" ht="15" hidden="false" customHeight="false" outlineLevel="0" collapsed="false">
      <c r="A224" s="247" t="s">
        <v>282</v>
      </c>
      <c r="B224" s="247" t="s">
        <v>2597</v>
      </c>
      <c r="C224" s="247" t="s">
        <v>2578</v>
      </c>
      <c r="D224" s="246"/>
      <c r="E224" s="246"/>
      <c r="F224" s="246"/>
      <c r="G224" s="246"/>
      <c r="H224" s="246"/>
      <c r="I224" s="246"/>
      <c r="J224" s="246"/>
      <c r="L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</row>
    <row r="225" customFormat="false" ht="15" hidden="false" customHeight="false" outlineLevel="0" collapsed="false">
      <c r="A225" s="247" t="s">
        <v>282</v>
      </c>
      <c r="B225" s="247" t="s">
        <v>2604</v>
      </c>
      <c r="C225" s="247" t="s">
        <v>2603</v>
      </c>
      <c r="D225" s="246"/>
      <c r="E225" s="246"/>
      <c r="F225" s="246"/>
      <c r="G225" s="246"/>
      <c r="H225" s="246"/>
      <c r="I225" s="246"/>
      <c r="J225" s="246"/>
      <c r="L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</row>
    <row r="226" customFormat="false" ht="15" hidden="false" customHeight="false" outlineLevel="0" collapsed="false">
      <c r="A226" s="247" t="s">
        <v>282</v>
      </c>
      <c r="B226" s="247" t="s">
        <v>2599</v>
      </c>
      <c r="C226" s="247" t="s">
        <v>2586</v>
      </c>
      <c r="D226" s="246"/>
      <c r="E226" s="246"/>
      <c r="F226" s="246"/>
      <c r="G226" s="246"/>
      <c r="H226" s="246"/>
      <c r="I226" s="246"/>
      <c r="J226" s="246"/>
      <c r="L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</row>
    <row r="227" customFormat="false" ht="15" hidden="false" customHeight="false" outlineLevel="0" collapsed="false">
      <c r="A227" s="247" t="s">
        <v>282</v>
      </c>
      <c r="B227" s="247" t="s">
        <v>2593</v>
      </c>
      <c r="C227" s="247" t="s">
        <v>2573</v>
      </c>
      <c r="D227" s="246"/>
      <c r="E227" s="246"/>
      <c r="F227" s="246"/>
      <c r="G227" s="246"/>
      <c r="H227" s="246"/>
      <c r="I227" s="246"/>
      <c r="J227" s="246"/>
      <c r="L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</row>
    <row r="228" customFormat="false" ht="15" hidden="false" customHeight="false" outlineLevel="0" collapsed="false">
      <c r="A228" s="247" t="s">
        <v>282</v>
      </c>
      <c r="B228" s="247" t="s">
        <v>2890</v>
      </c>
      <c r="C228" s="247" t="s">
        <v>2891</v>
      </c>
      <c r="D228" s="246"/>
      <c r="E228" s="246"/>
      <c r="F228" s="246"/>
      <c r="G228" s="246"/>
      <c r="H228" s="246"/>
      <c r="I228" s="246"/>
      <c r="J228" s="246"/>
      <c r="L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</row>
    <row r="229" customFormat="false" ht="15" hidden="false" customHeight="false" outlineLevel="0" collapsed="false">
      <c r="A229" s="247" t="s">
        <v>282</v>
      </c>
      <c r="B229" s="247" t="s">
        <v>2607</v>
      </c>
      <c r="C229" s="247" t="s">
        <v>2587</v>
      </c>
      <c r="D229" s="246"/>
      <c r="E229" s="246"/>
      <c r="F229" s="246"/>
      <c r="G229" s="246"/>
      <c r="H229" s="246"/>
      <c r="I229" s="246"/>
      <c r="J229" s="246"/>
      <c r="L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</row>
    <row r="230" customFormat="false" ht="15" hidden="false" customHeight="false" outlineLevel="0" collapsed="false">
      <c r="A230" s="247" t="s">
        <v>282</v>
      </c>
      <c r="B230" s="247" t="s">
        <v>2892</v>
      </c>
      <c r="C230" s="247" t="s">
        <v>2893</v>
      </c>
      <c r="D230" s="246"/>
      <c r="E230" s="246"/>
      <c r="F230" s="246"/>
      <c r="G230" s="246"/>
      <c r="H230" s="246"/>
      <c r="I230" s="246"/>
      <c r="J230" s="246"/>
      <c r="L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</row>
    <row r="231" customFormat="false" ht="15" hidden="false" customHeight="false" outlineLevel="0" collapsed="false">
      <c r="A231" s="247" t="s">
        <v>282</v>
      </c>
      <c r="B231" s="247" t="s">
        <v>2894</v>
      </c>
      <c r="C231" s="247" t="s">
        <v>2895</v>
      </c>
      <c r="D231" s="246"/>
      <c r="E231" s="246"/>
      <c r="F231" s="246"/>
      <c r="G231" s="246"/>
      <c r="H231" s="246"/>
      <c r="I231" s="246"/>
      <c r="J231" s="246"/>
      <c r="L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</row>
    <row r="232" customFormat="false" ht="15" hidden="false" customHeight="false" outlineLevel="0" collapsed="false">
      <c r="A232" s="247" t="s">
        <v>282</v>
      </c>
      <c r="B232" s="247" t="s">
        <v>2896</v>
      </c>
      <c r="C232" s="247" t="s">
        <v>2897</v>
      </c>
      <c r="D232" s="246"/>
      <c r="E232" s="246"/>
      <c r="F232" s="246"/>
      <c r="G232" s="246"/>
      <c r="H232" s="246"/>
      <c r="I232" s="246"/>
      <c r="J232" s="246"/>
      <c r="L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</row>
    <row r="233" customFormat="false" ht="15" hidden="false" customHeight="false" outlineLevel="0" collapsed="false">
      <c r="A233" s="247" t="s">
        <v>282</v>
      </c>
      <c r="B233" s="247" t="s">
        <v>2811</v>
      </c>
      <c r="C233" s="247" t="s">
        <v>2812</v>
      </c>
      <c r="D233" s="246"/>
      <c r="E233" s="246"/>
      <c r="F233" s="246"/>
      <c r="G233" s="246"/>
      <c r="H233" s="246"/>
      <c r="I233" s="246"/>
      <c r="J233" s="246"/>
      <c r="L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</row>
    <row r="234" customFormat="false" ht="15" hidden="false" customHeight="false" outlineLevel="0" collapsed="false">
      <c r="A234" s="247" t="s">
        <v>282</v>
      </c>
      <c r="B234" s="247" t="s">
        <v>2898</v>
      </c>
      <c r="C234" s="247" t="s">
        <v>2899</v>
      </c>
      <c r="D234" s="246"/>
      <c r="E234" s="246"/>
      <c r="F234" s="246"/>
      <c r="G234" s="246"/>
      <c r="H234" s="246"/>
      <c r="I234" s="246"/>
      <c r="J234" s="246"/>
      <c r="L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</row>
    <row r="235" customFormat="false" ht="15" hidden="false" customHeight="false" outlineLevel="0" collapsed="false">
      <c r="A235" s="247" t="s">
        <v>282</v>
      </c>
      <c r="B235" s="247" t="s">
        <v>2900</v>
      </c>
      <c r="C235" s="247" t="s">
        <v>2901</v>
      </c>
      <c r="D235" s="246"/>
      <c r="E235" s="246"/>
      <c r="F235" s="246"/>
      <c r="G235" s="246"/>
      <c r="H235" s="246"/>
      <c r="I235" s="246"/>
      <c r="J235" s="246"/>
      <c r="L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</row>
    <row r="236" customFormat="false" ht="15" hidden="false" customHeight="false" outlineLevel="0" collapsed="false">
      <c r="A236" s="247" t="s">
        <v>282</v>
      </c>
      <c r="B236" s="247" t="s">
        <v>2902</v>
      </c>
      <c r="C236" s="247" t="s">
        <v>2903</v>
      </c>
      <c r="D236" s="246"/>
      <c r="E236" s="246"/>
      <c r="F236" s="246"/>
      <c r="G236" s="246"/>
      <c r="H236" s="246"/>
      <c r="I236" s="246"/>
      <c r="J236" s="246"/>
      <c r="L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</row>
    <row r="237" customFormat="false" ht="15" hidden="false" customHeight="false" outlineLevel="0" collapsed="false">
      <c r="A237" s="247" t="s">
        <v>282</v>
      </c>
      <c r="B237" s="247" t="s">
        <v>2600</v>
      </c>
      <c r="C237" s="247" t="s">
        <v>2576</v>
      </c>
      <c r="D237" s="246"/>
      <c r="E237" s="246"/>
      <c r="F237" s="246"/>
      <c r="G237" s="246"/>
      <c r="H237" s="246"/>
      <c r="I237" s="246"/>
      <c r="J237" s="246"/>
      <c r="L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</row>
    <row r="238" customFormat="false" ht="15" hidden="false" customHeight="false" outlineLevel="0" collapsed="false">
      <c r="A238" s="247" t="s">
        <v>282</v>
      </c>
      <c r="B238" s="247" t="s">
        <v>2627</v>
      </c>
      <c r="C238" s="247" t="s">
        <v>2628</v>
      </c>
      <c r="D238" s="246"/>
      <c r="E238" s="246"/>
      <c r="F238" s="246"/>
      <c r="G238" s="246"/>
      <c r="H238" s="246"/>
      <c r="I238" s="246"/>
      <c r="J238" s="246"/>
      <c r="L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</row>
    <row r="239" customFormat="false" ht="15" hidden="false" customHeight="false" outlineLevel="0" collapsed="false">
      <c r="A239" s="247" t="s">
        <v>282</v>
      </c>
      <c r="B239" s="247" t="s">
        <v>2629</v>
      </c>
      <c r="C239" s="247" t="s">
        <v>2630</v>
      </c>
      <c r="D239" s="246"/>
      <c r="E239" s="246"/>
      <c r="F239" s="246"/>
      <c r="G239" s="246"/>
      <c r="H239" s="246"/>
      <c r="I239" s="246"/>
      <c r="J239" s="246"/>
      <c r="L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</row>
    <row r="240" customFormat="false" ht="15" hidden="false" customHeight="false" outlineLevel="0" collapsed="false">
      <c r="A240" s="247" t="s">
        <v>282</v>
      </c>
      <c r="B240" s="247" t="s">
        <v>2904</v>
      </c>
      <c r="C240" s="247" t="s">
        <v>2586</v>
      </c>
      <c r="D240" s="246"/>
      <c r="E240" s="246"/>
      <c r="F240" s="246"/>
      <c r="G240" s="246"/>
      <c r="H240" s="246"/>
      <c r="I240" s="246"/>
      <c r="J240" s="246"/>
      <c r="L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</row>
    <row r="241" customFormat="false" ht="15" hidden="false" customHeight="false" outlineLevel="0" collapsed="false">
      <c r="A241" s="247" t="s">
        <v>284</v>
      </c>
      <c r="B241" s="247" t="s">
        <v>2599</v>
      </c>
      <c r="C241" s="247" t="s">
        <v>2586</v>
      </c>
      <c r="D241" s="246"/>
      <c r="E241" s="246"/>
      <c r="F241" s="246"/>
      <c r="G241" s="246"/>
      <c r="H241" s="246"/>
      <c r="I241" s="246"/>
      <c r="J241" s="246"/>
      <c r="L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</row>
    <row r="242" customFormat="false" ht="15" hidden="false" customHeight="false" outlineLevel="0" collapsed="false">
      <c r="A242" s="247" t="s">
        <v>284</v>
      </c>
      <c r="B242" s="247" t="s">
        <v>2818</v>
      </c>
      <c r="C242" s="247" t="s">
        <v>2819</v>
      </c>
      <c r="D242" s="246"/>
      <c r="E242" s="246"/>
      <c r="F242" s="246"/>
      <c r="G242" s="246"/>
      <c r="H242" s="246"/>
      <c r="I242" s="246"/>
      <c r="J242" s="246"/>
      <c r="L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</row>
    <row r="243" customFormat="false" ht="15" hidden="false" customHeight="false" outlineLevel="0" collapsed="false">
      <c r="A243" s="247" t="s">
        <v>284</v>
      </c>
      <c r="B243" s="247" t="s">
        <v>2655</v>
      </c>
      <c r="C243" s="247" t="s">
        <v>2656</v>
      </c>
      <c r="D243" s="246"/>
      <c r="E243" s="246"/>
      <c r="F243" s="246"/>
      <c r="G243" s="246"/>
      <c r="H243" s="246"/>
      <c r="I243" s="246"/>
      <c r="J243" s="246"/>
      <c r="L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</row>
    <row r="244" customFormat="false" ht="15" hidden="false" customHeight="false" outlineLevel="0" collapsed="false">
      <c r="A244" s="247" t="s">
        <v>284</v>
      </c>
      <c r="B244" s="247" t="s">
        <v>2905</v>
      </c>
      <c r="C244" s="247" t="s">
        <v>2906</v>
      </c>
      <c r="D244" s="246"/>
      <c r="E244" s="246"/>
      <c r="F244" s="246"/>
      <c r="G244" s="246"/>
      <c r="H244" s="246"/>
      <c r="I244" s="246"/>
      <c r="J244" s="246"/>
      <c r="L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</row>
    <row r="245" customFormat="false" ht="15" hidden="false" customHeight="false" outlineLevel="0" collapsed="false">
      <c r="A245" s="247" t="s">
        <v>284</v>
      </c>
      <c r="B245" s="247" t="s">
        <v>2907</v>
      </c>
      <c r="C245" s="247" t="s">
        <v>2908</v>
      </c>
      <c r="D245" s="246"/>
      <c r="E245" s="246"/>
      <c r="F245" s="246"/>
      <c r="G245" s="246"/>
      <c r="H245" s="246"/>
      <c r="I245" s="246"/>
      <c r="J245" s="246"/>
      <c r="L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</row>
    <row r="246" customFormat="false" ht="15" hidden="false" customHeight="false" outlineLevel="0" collapsed="false">
      <c r="A246" s="247" t="s">
        <v>284</v>
      </c>
      <c r="B246" s="247" t="s">
        <v>2909</v>
      </c>
      <c r="C246" s="247" t="s">
        <v>2910</v>
      </c>
      <c r="D246" s="246"/>
      <c r="E246" s="246"/>
      <c r="F246" s="246"/>
      <c r="G246" s="246"/>
      <c r="H246" s="246"/>
      <c r="I246" s="246"/>
      <c r="J246" s="246"/>
      <c r="L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</row>
    <row r="247" customFormat="false" ht="15" hidden="false" customHeight="false" outlineLevel="0" collapsed="false">
      <c r="A247" s="247" t="s">
        <v>286</v>
      </c>
      <c r="B247" s="247" t="s">
        <v>2595</v>
      </c>
      <c r="C247" s="247" t="s">
        <v>2575</v>
      </c>
      <c r="D247" s="246"/>
      <c r="E247" s="246"/>
      <c r="F247" s="246"/>
      <c r="G247" s="246"/>
      <c r="H247" s="246"/>
      <c r="I247" s="246"/>
      <c r="J247" s="246"/>
      <c r="L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</row>
    <row r="248" customFormat="false" ht="15" hidden="false" customHeight="false" outlineLevel="0" collapsed="false">
      <c r="A248" s="247" t="s">
        <v>286</v>
      </c>
      <c r="B248" s="247" t="s">
        <v>2599</v>
      </c>
      <c r="C248" s="247" t="s">
        <v>2586</v>
      </c>
      <c r="D248" s="246"/>
      <c r="E248" s="246"/>
      <c r="F248" s="246"/>
      <c r="G248" s="246"/>
      <c r="H248" s="246"/>
      <c r="I248" s="246"/>
      <c r="J248" s="246"/>
      <c r="L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</row>
    <row r="249" customFormat="false" ht="15" hidden="false" customHeight="false" outlineLevel="0" collapsed="false">
      <c r="A249" s="247" t="s">
        <v>286</v>
      </c>
      <c r="B249" s="247" t="s">
        <v>2911</v>
      </c>
      <c r="C249" s="247" t="s">
        <v>2912</v>
      </c>
      <c r="D249" s="246"/>
      <c r="E249" s="246"/>
      <c r="F249" s="246"/>
      <c r="G249" s="246"/>
      <c r="H249" s="246"/>
      <c r="I249" s="246"/>
      <c r="J249" s="246"/>
      <c r="L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</row>
    <row r="250" customFormat="false" ht="15" hidden="false" customHeight="false" outlineLevel="0" collapsed="false">
      <c r="A250" s="247" t="s">
        <v>286</v>
      </c>
      <c r="B250" s="247" t="s">
        <v>2874</v>
      </c>
      <c r="C250" s="247" t="s">
        <v>2875</v>
      </c>
      <c r="D250" s="246"/>
      <c r="E250" s="246"/>
      <c r="F250" s="246"/>
      <c r="G250" s="246"/>
      <c r="H250" s="246"/>
      <c r="I250" s="246"/>
      <c r="J250" s="246"/>
      <c r="L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</row>
    <row r="251" customFormat="false" ht="15" hidden="false" customHeight="false" outlineLevel="0" collapsed="false">
      <c r="A251" s="247" t="s">
        <v>286</v>
      </c>
      <c r="B251" s="247" t="s">
        <v>2606</v>
      </c>
      <c r="C251" s="247" t="s">
        <v>2582</v>
      </c>
      <c r="D251" s="246"/>
      <c r="E251" s="246"/>
      <c r="F251" s="246"/>
      <c r="G251" s="246"/>
      <c r="H251" s="246"/>
      <c r="I251" s="246"/>
      <c r="J251" s="246"/>
      <c r="L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</row>
    <row r="252" customFormat="false" ht="15" hidden="false" customHeight="false" outlineLevel="0" collapsed="false">
      <c r="A252" s="246" t="s">
        <v>286</v>
      </c>
      <c r="B252" s="246" t="s">
        <v>2627</v>
      </c>
      <c r="C252" s="246" t="s">
        <v>2628</v>
      </c>
      <c r="D252" s="246"/>
      <c r="E252" s="246"/>
      <c r="F252" s="246"/>
      <c r="G252" s="246"/>
      <c r="H252" s="246"/>
      <c r="I252" s="246"/>
      <c r="J252" s="246"/>
      <c r="L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</row>
    <row r="253" customFormat="false" ht="15" hidden="false" customHeight="false" outlineLevel="0" collapsed="false">
      <c r="A253" s="247" t="s">
        <v>286</v>
      </c>
      <c r="B253" s="247" t="s">
        <v>2913</v>
      </c>
      <c r="C253" s="247" t="s">
        <v>2914</v>
      </c>
      <c r="D253" s="246"/>
      <c r="E253" s="246"/>
      <c r="F253" s="246"/>
      <c r="G253" s="246"/>
      <c r="H253" s="246"/>
      <c r="I253" s="246"/>
      <c r="J253" s="246"/>
      <c r="L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</row>
    <row r="254" customFormat="false" ht="15" hidden="false" customHeight="false" outlineLevel="0" collapsed="false">
      <c r="A254" s="247" t="s">
        <v>291</v>
      </c>
      <c r="B254" s="247" t="s">
        <v>2915</v>
      </c>
      <c r="C254" s="247" t="s">
        <v>2916</v>
      </c>
      <c r="D254" s="246"/>
      <c r="E254" s="246"/>
      <c r="F254" s="246"/>
      <c r="G254" s="246"/>
      <c r="H254" s="246"/>
      <c r="I254" s="246"/>
      <c r="J254" s="246"/>
      <c r="L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</row>
    <row r="255" customFormat="false" ht="15" hidden="false" customHeight="false" outlineLevel="0" collapsed="false">
      <c r="A255" s="247" t="s">
        <v>291</v>
      </c>
      <c r="B255" s="247" t="s">
        <v>2917</v>
      </c>
      <c r="C255" s="247" t="s">
        <v>2918</v>
      </c>
      <c r="D255" s="246"/>
      <c r="E255" s="246"/>
      <c r="F255" s="246"/>
      <c r="G255" s="246"/>
      <c r="H255" s="246"/>
      <c r="I255" s="246"/>
      <c r="J255" s="246"/>
      <c r="L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</row>
    <row r="256" customFormat="false" ht="15" hidden="false" customHeight="false" outlineLevel="0" collapsed="false">
      <c r="A256" s="247" t="s">
        <v>291</v>
      </c>
      <c r="B256" s="247" t="s">
        <v>2919</v>
      </c>
      <c r="C256" s="247" t="s">
        <v>2920</v>
      </c>
      <c r="D256" s="246"/>
      <c r="E256" s="246"/>
      <c r="F256" s="246"/>
      <c r="G256" s="246"/>
      <c r="H256" s="246"/>
      <c r="I256" s="246"/>
      <c r="J256" s="246"/>
      <c r="L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</row>
    <row r="257" customFormat="false" ht="15" hidden="false" customHeight="false" outlineLevel="0" collapsed="false">
      <c r="A257" s="247" t="s">
        <v>291</v>
      </c>
      <c r="B257" s="247" t="s">
        <v>2921</v>
      </c>
      <c r="C257" s="247" t="s">
        <v>2922</v>
      </c>
      <c r="D257" s="246"/>
      <c r="E257" s="246"/>
      <c r="F257" s="246"/>
      <c r="G257" s="246"/>
      <c r="H257" s="246"/>
      <c r="I257" s="246"/>
      <c r="J257" s="246"/>
      <c r="L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</row>
    <row r="258" customFormat="false" ht="15" hidden="false" customHeight="false" outlineLevel="0" collapsed="false">
      <c r="A258" s="247" t="s">
        <v>295</v>
      </c>
      <c r="B258" s="247" t="s">
        <v>2923</v>
      </c>
      <c r="C258" s="247" t="s">
        <v>2924</v>
      </c>
      <c r="D258" s="246"/>
      <c r="E258" s="246"/>
      <c r="F258" s="246"/>
      <c r="G258" s="246"/>
      <c r="H258" s="246"/>
      <c r="I258" s="246"/>
      <c r="J258" s="246"/>
      <c r="L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</row>
    <row r="259" customFormat="false" ht="15" hidden="false" customHeight="false" outlineLevel="0" collapsed="false">
      <c r="A259" s="247" t="s">
        <v>295</v>
      </c>
      <c r="B259" s="247" t="s">
        <v>2925</v>
      </c>
      <c r="C259" s="247" t="s">
        <v>2926</v>
      </c>
      <c r="D259" s="246"/>
      <c r="E259" s="246"/>
      <c r="F259" s="246"/>
      <c r="G259" s="246"/>
      <c r="H259" s="246"/>
      <c r="I259" s="246"/>
      <c r="J259" s="246"/>
      <c r="L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</row>
    <row r="260" customFormat="false" ht="15" hidden="false" customHeight="false" outlineLevel="0" collapsed="false">
      <c r="A260" s="247" t="s">
        <v>295</v>
      </c>
      <c r="B260" s="247" t="s">
        <v>2927</v>
      </c>
      <c r="C260" s="247" t="s">
        <v>2928</v>
      </c>
      <c r="D260" s="246"/>
      <c r="E260" s="246"/>
      <c r="F260" s="246"/>
      <c r="G260" s="246"/>
      <c r="H260" s="246"/>
      <c r="I260" s="246"/>
      <c r="J260" s="246"/>
      <c r="L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</row>
    <row r="261" customFormat="false" ht="15" hidden="false" customHeight="false" outlineLevel="0" collapsed="false">
      <c r="A261" s="247" t="s">
        <v>303</v>
      </c>
      <c r="B261" s="247" t="s">
        <v>2929</v>
      </c>
      <c r="C261" s="247" t="s">
        <v>2930</v>
      </c>
      <c r="D261" s="246"/>
      <c r="E261" s="246"/>
      <c r="F261" s="246"/>
      <c r="G261" s="246"/>
      <c r="H261" s="246"/>
      <c r="I261" s="246"/>
      <c r="J261" s="246"/>
      <c r="L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</row>
    <row r="262" customFormat="false" ht="15" hidden="false" customHeight="false" outlineLevel="0" collapsed="false">
      <c r="A262" s="247" t="s">
        <v>305</v>
      </c>
      <c r="B262" s="247" t="s">
        <v>2931</v>
      </c>
      <c r="C262" s="247" t="s">
        <v>2932</v>
      </c>
      <c r="D262" s="246"/>
      <c r="E262" s="246"/>
      <c r="F262" s="246"/>
      <c r="G262" s="246"/>
      <c r="H262" s="246"/>
      <c r="I262" s="246"/>
      <c r="J262" s="246"/>
      <c r="L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</row>
    <row r="263" customFormat="false" ht="15" hidden="false" customHeight="false" outlineLevel="0" collapsed="false">
      <c r="A263" s="247" t="s">
        <v>307</v>
      </c>
      <c r="B263" s="247" t="s">
        <v>2911</v>
      </c>
      <c r="C263" s="247" t="s">
        <v>2912</v>
      </c>
      <c r="D263" s="246"/>
      <c r="E263" s="246"/>
      <c r="F263" s="246"/>
      <c r="G263" s="246"/>
      <c r="H263" s="246"/>
      <c r="I263" s="246"/>
      <c r="J263" s="246"/>
      <c r="L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</row>
    <row r="264" customFormat="false" ht="15" hidden="false" customHeight="false" outlineLevel="0" collapsed="false">
      <c r="A264" s="247" t="s">
        <v>307</v>
      </c>
      <c r="B264" s="247" t="s">
        <v>2606</v>
      </c>
      <c r="C264" s="247" t="s">
        <v>2582</v>
      </c>
      <c r="D264" s="246"/>
      <c r="E264" s="246"/>
      <c r="F264" s="246"/>
      <c r="G264" s="246"/>
      <c r="H264" s="246"/>
      <c r="I264" s="246"/>
      <c r="J264" s="246"/>
      <c r="L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</row>
    <row r="265" customFormat="false" ht="15" hidden="false" customHeight="false" outlineLevel="0" collapsed="false">
      <c r="A265" s="247" t="s">
        <v>307</v>
      </c>
      <c r="B265" s="247" t="s">
        <v>2715</v>
      </c>
      <c r="C265" s="247" t="s">
        <v>2716</v>
      </c>
      <c r="D265" s="246"/>
      <c r="E265" s="246"/>
      <c r="F265" s="246"/>
      <c r="G265" s="246"/>
      <c r="H265" s="246"/>
      <c r="I265" s="246"/>
      <c r="J265" s="246"/>
      <c r="L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</row>
    <row r="266" customFormat="false" ht="15" hidden="false" customHeight="false" outlineLevel="0" collapsed="false">
      <c r="A266" s="247" t="s">
        <v>307</v>
      </c>
      <c r="B266" s="247" t="s">
        <v>2655</v>
      </c>
      <c r="C266" s="247" t="s">
        <v>2656</v>
      </c>
      <c r="D266" s="246"/>
      <c r="E266" s="246"/>
      <c r="F266" s="246"/>
      <c r="G266" s="246"/>
      <c r="H266" s="246"/>
      <c r="I266" s="246"/>
      <c r="J266" s="246"/>
      <c r="L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</row>
    <row r="267" customFormat="false" ht="15" hidden="false" customHeight="false" outlineLevel="0" collapsed="false">
      <c r="A267" s="247" t="s">
        <v>307</v>
      </c>
      <c r="B267" s="247" t="s">
        <v>2625</v>
      </c>
      <c r="C267" s="247" t="s">
        <v>2626</v>
      </c>
      <c r="D267" s="246"/>
      <c r="E267" s="246"/>
      <c r="F267" s="246"/>
      <c r="G267" s="246"/>
      <c r="H267" s="246"/>
      <c r="I267" s="246"/>
      <c r="J267" s="246"/>
      <c r="L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</row>
    <row r="268" customFormat="false" ht="15" hidden="false" customHeight="false" outlineLevel="0" collapsed="false">
      <c r="A268" s="247" t="s">
        <v>309</v>
      </c>
      <c r="B268" s="247" t="s">
        <v>2933</v>
      </c>
      <c r="C268" s="247" t="s">
        <v>2934</v>
      </c>
      <c r="D268" s="246"/>
      <c r="E268" s="246"/>
      <c r="F268" s="246"/>
      <c r="G268" s="246"/>
      <c r="H268" s="246"/>
      <c r="I268" s="246"/>
      <c r="J268" s="246"/>
      <c r="L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</row>
    <row r="269" customFormat="false" ht="15" hidden="false" customHeight="false" outlineLevel="0" collapsed="false">
      <c r="A269" s="247" t="s">
        <v>309</v>
      </c>
      <c r="B269" s="247" t="s">
        <v>2935</v>
      </c>
      <c r="C269" s="247" t="s">
        <v>2936</v>
      </c>
      <c r="D269" s="246"/>
      <c r="E269" s="246"/>
      <c r="F269" s="246"/>
      <c r="G269" s="246"/>
      <c r="H269" s="246"/>
      <c r="I269" s="246"/>
      <c r="J269" s="246"/>
      <c r="L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</row>
    <row r="270" customFormat="false" ht="15" hidden="false" customHeight="false" outlineLevel="0" collapsed="false">
      <c r="A270" s="247" t="s">
        <v>311</v>
      </c>
      <c r="B270" s="247" t="s">
        <v>2597</v>
      </c>
      <c r="C270" s="247" t="s">
        <v>2578</v>
      </c>
      <c r="D270" s="246"/>
      <c r="E270" s="246"/>
      <c r="F270" s="246"/>
      <c r="G270" s="246"/>
      <c r="H270" s="246"/>
      <c r="I270" s="246"/>
      <c r="J270" s="246"/>
      <c r="L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</row>
    <row r="271" customFormat="false" ht="15" hidden="false" customHeight="false" outlineLevel="0" collapsed="false">
      <c r="A271" s="246" t="s">
        <v>311</v>
      </c>
      <c r="B271" s="246" t="s">
        <v>2937</v>
      </c>
      <c r="C271" s="246" t="s">
        <v>2938</v>
      </c>
      <c r="D271" s="246"/>
      <c r="E271" s="246"/>
      <c r="F271" s="246"/>
      <c r="G271" s="246"/>
      <c r="H271" s="246"/>
      <c r="I271" s="246"/>
      <c r="J271" s="246"/>
      <c r="L271" s="246"/>
      <c r="N271" s="246"/>
      <c r="O271" s="246"/>
      <c r="P271" s="246"/>
      <c r="Q271" s="246"/>
      <c r="R271" s="246"/>
      <c r="S271" s="246"/>
      <c r="T271" s="246"/>
      <c r="U271" s="246"/>
      <c r="V271" s="246"/>
      <c r="W271" s="246"/>
      <c r="X271" s="246"/>
    </row>
    <row r="272" customFormat="false" ht="15" hidden="false" customHeight="false" outlineLevel="0" collapsed="false">
      <c r="A272" s="247" t="s">
        <v>311</v>
      </c>
      <c r="B272" s="247" t="s">
        <v>2939</v>
      </c>
      <c r="C272" s="247" t="s">
        <v>2940</v>
      </c>
      <c r="D272" s="246"/>
      <c r="E272" s="246"/>
      <c r="F272" s="246"/>
      <c r="G272" s="246"/>
      <c r="H272" s="246"/>
      <c r="I272" s="246"/>
      <c r="J272" s="246"/>
      <c r="L272" s="246"/>
      <c r="N272" s="246"/>
      <c r="O272" s="246"/>
      <c r="P272" s="246"/>
      <c r="Q272" s="246"/>
      <c r="R272" s="246"/>
      <c r="S272" s="246"/>
      <c r="T272" s="246"/>
      <c r="U272" s="246"/>
      <c r="V272" s="246"/>
      <c r="W272" s="246"/>
      <c r="X272" s="246"/>
    </row>
    <row r="273" customFormat="false" ht="15" hidden="false" customHeight="false" outlineLevel="0" collapsed="false">
      <c r="A273" s="247" t="s">
        <v>311</v>
      </c>
      <c r="B273" s="247" t="s">
        <v>2655</v>
      </c>
      <c r="C273" s="247" t="s">
        <v>2656</v>
      </c>
      <c r="D273" s="246"/>
      <c r="E273" s="246"/>
      <c r="F273" s="246"/>
      <c r="G273" s="246"/>
      <c r="H273" s="246"/>
      <c r="I273" s="246"/>
      <c r="J273" s="246"/>
      <c r="L273" s="246"/>
      <c r="N273" s="246"/>
      <c r="O273" s="246"/>
      <c r="P273" s="246"/>
      <c r="Q273" s="246"/>
      <c r="R273" s="246"/>
      <c r="S273" s="246"/>
      <c r="T273" s="246"/>
      <c r="U273" s="246"/>
      <c r="V273" s="246"/>
      <c r="W273" s="246"/>
      <c r="X273" s="246"/>
    </row>
    <row r="274" customFormat="false" ht="15" hidden="false" customHeight="false" outlineLevel="0" collapsed="false">
      <c r="A274" s="246" t="s">
        <v>311</v>
      </c>
      <c r="B274" s="246" t="s">
        <v>2823</v>
      </c>
      <c r="C274" s="246" t="s">
        <v>2824</v>
      </c>
      <c r="D274" s="246"/>
      <c r="E274" s="246"/>
      <c r="F274" s="246"/>
      <c r="G274" s="246"/>
      <c r="H274" s="246"/>
      <c r="I274" s="246"/>
      <c r="J274" s="246"/>
      <c r="L274" s="246"/>
      <c r="N274" s="246"/>
      <c r="O274" s="246"/>
      <c r="P274" s="246"/>
      <c r="Q274" s="246"/>
      <c r="R274" s="246"/>
      <c r="S274" s="246"/>
      <c r="T274" s="246"/>
      <c r="U274" s="246"/>
      <c r="V274" s="246"/>
      <c r="W274" s="246"/>
      <c r="X274" s="246"/>
    </row>
    <row r="275" customFormat="false" ht="15" hidden="false" customHeight="false" outlineLevel="0" collapsed="false">
      <c r="A275" s="247" t="s">
        <v>311</v>
      </c>
      <c r="B275" s="247" t="s">
        <v>2600</v>
      </c>
      <c r="C275" s="247" t="s">
        <v>2576</v>
      </c>
      <c r="D275" s="246"/>
      <c r="E275" s="246"/>
      <c r="F275" s="246"/>
      <c r="G275" s="246"/>
      <c r="H275" s="246"/>
      <c r="I275" s="246"/>
      <c r="J275" s="246"/>
      <c r="L275" s="246"/>
      <c r="N275" s="246"/>
      <c r="O275" s="246"/>
      <c r="P275" s="246"/>
      <c r="Q275" s="246"/>
      <c r="R275" s="246"/>
      <c r="S275" s="246"/>
      <c r="T275" s="246"/>
      <c r="U275" s="246"/>
      <c r="V275" s="246"/>
      <c r="W275" s="246"/>
      <c r="X275" s="246"/>
    </row>
    <row r="276" customFormat="false" ht="15" hidden="false" customHeight="false" outlineLevel="0" collapsed="false">
      <c r="A276" s="246" t="s">
        <v>311</v>
      </c>
      <c r="B276" s="246" t="s">
        <v>2941</v>
      </c>
      <c r="C276" s="246" t="s">
        <v>2942</v>
      </c>
      <c r="D276" s="246"/>
      <c r="E276" s="246"/>
      <c r="F276" s="246"/>
      <c r="G276" s="246"/>
      <c r="H276" s="246"/>
      <c r="I276" s="246"/>
      <c r="J276" s="246"/>
      <c r="L276" s="246"/>
      <c r="N276" s="246"/>
      <c r="O276" s="246"/>
      <c r="P276" s="246"/>
      <c r="Q276" s="246"/>
      <c r="R276" s="246"/>
      <c r="S276" s="246"/>
      <c r="T276" s="246"/>
      <c r="U276" s="246"/>
      <c r="V276" s="246"/>
      <c r="W276" s="246"/>
      <c r="X276" s="246"/>
    </row>
    <row r="277" customFormat="false" ht="15" hidden="false" customHeight="false" outlineLevel="0" collapsed="false">
      <c r="A277" s="247" t="s">
        <v>311</v>
      </c>
      <c r="B277" s="247" t="s">
        <v>2943</v>
      </c>
      <c r="C277" s="247" t="s">
        <v>2944</v>
      </c>
      <c r="D277" s="246"/>
      <c r="E277" s="246"/>
      <c r="F277" s="246"/>
      <c r="G277" s="246"/>
      <c r="H277" s="246"/>
      <c r="I277" s="246"/>
      <c r="J277" s="246"/>
      <c r="L277" s="246"/>
      <c r="N277" s="246"/>
      <c r="O277" s="246"/>
      <c r="P277" s="246"/>
      <c r="Q277" s="246"/>
      <c r="R277" s="246"/>
      <c r="S277" s="246"/>
      <c r="T277" s="246"/>
      <c r="U277" s="246"/>
      <c r="V277" s="246"/>
      <c r="W277" s="246"/>
      <c r="X277" s="246"/>
    </row>
    <row r="278" customFormat="false" ht="15" hidden="false" customHeight="false" outlineLevel="0" collapsed="false">
      <c r="A278" s="247" t="s">
        <v>311</v>
      </c>
      <c r="B278" s="247" t="s">
        <v>2945</v>
      </c>
      <c r="C278" s="247" t="s">
        <v>2946</v>
      </c>
      <c r="D278" s="246"/>
      <c r="E278" s="246"/>
      <c r="F278" s="246"/>
      <c r="G278" s="246"/>
      <c r="H278" s="246"/>
      <c r="I278" s="246"/>
      <c r="J278" s="246"/>
      <c r="L278" s="246"/>
      <c r="N278" s="246"/>
      <c r="O278" s="246"/>
      <c r="P278" s="246"/>
      <c r="Q278" s="246"/>
      <c r="R278" s="246"/>
      <c r="S278" s="246"/>
      <c r="T278" s="246"/>
      <c r="U278" s="246"/>
      <c r="V278" s="246"/>
      <c r="W278" s="246"/>
      <c r="X278" s="246"/>
    </row>
    <row r="279" customFormat="false" ht="15" hidden="false" customHeight="false" outlineLevel="0" collapsed="false">
      <c r="A279" s="247" t="s">
        <v>311</v>
      </c>
      <c r="B279" s="247" t="s">
        <v>2947</v>
      </c>
      <c r="C279" s="247" t="s">
        <v>2948</v>
      </c>
      <c r="D279" s="246"/>
      <c r="E279" s="246"/>
      <c r="F279" s="246"/>
      <c r="G279" s="246"/>
      <c r="H279" s="246"/>
      <c r="I279" s="246"/>
      <c r="J279" s="246"/>
      <c r="L279" s="246"/>
      <c r="N279" s="246"/>
      <c r="O279" s="246"/>
      <c r="P279" s="246"/>
      <c r="Q279" s="246"/>
      <c r="R279" s="246"/>
      <c r="S279" s="246"/>
      <c r="T279" s="246"/>
      <c r="U279" s="246"/>
      <c r="V279" s="246"/>
      <c r="W279" s="246"/>
      <c r="X279" s="246"/>
    </row>
    <row r="280" customFormat="false" ht="15" hidden="false" customHeight="false" outlineLevel="0" collapsed="false">
      <c r="A280" s="247" t="s">
        <v>313</v>
      </c>
      <c r="B280" s="247" t="s">
        <v>2949</v>
      </c>
      <c r="C280" s="247" t="s">
        <v>2950</v>
      </c>
      <c r="D280" s="246"/>
      <c r="E280" s="246"/>
      <c r="F280" s="246"/>
      <c r="G280" s="246"/>
      <c r="H280" s="246"/>
      <c r="I280" s="246"/>
      <c r="J280" s="246"/>
      <c r="L280" s="246"/>
      <c r="N280" s="246"/>
      <c r="O280" s="246"/>
      <c r="P280" s="246"/>
      <c r="Q280" s="246"/>
      <c r="R280" s="246"/>
      <c r="S280" s="246"/>
      <c r="T280" s="246"/>
      <c r="U280" s="246"/>
      <c r="V280" s="246"/>
      <c r="W280" s="246"/>
      <c r="X280" s="246"/>
    </row>
    <row r="281" customFormat="false" ht="15" hidden="false" customHeight="false" outlineLevel="0" collapsed="false">
      <c r="A281" s="247" t="s">
        <v>313</v>
      </c>
      <c r="B281" s="247" t="s">
        <v>2951</v>
      </c>
      <c r="C281" s="247" t="s">
        <v>2952</v>
      </c>
      <c r="D281" s="246"/>
      <c r="E281" s="246"/>
      <c r="F281" s="246"/>
      <c r="G281" s="246"/>
      <c r="H281" s="246"/>
      <c r="I281" s="246"/>
      <c r="J281" s="246"/>
      <c r="L281" s="246"/>
      <c r="N281" s="246"/>
      <c r="O281" s="246"/>
      <c r="P281" s="246"/>
      <c r="Q281" s="246"/>
      <c r="R281" s="246"/>
      <c r="S281" s="246"/>
      <c r="T281" s="246"/>
      <c r="U281" s="246"/>
      <c r="V281" s="246"/>
      <c r="W281" s="246"/>
      <c r="X281" s="246"/>
    </row>
    <row r="282" customFormat="false" ht="15" hidden="false" customHeight="false" outlineLevel="0" collapsed="false">
      <c r="A282" s="246" t="s">
        <v>315</v>
      </c>
      <c r="B282" s="246" t="s">
        <v>2670</v>
      </c>
      <c r="C282" s="246" t="s">
        <v>2671</v>
      </c>
      <c r="D282" s="246"/>
      <c r="E282" s="246"/>
      <c r="F282" s="246"/>
      <c r="G282" s="246"/>
      <c r="H282" s="246"/>
      <c r="I282" s="246"/>
      <c r="J282" s="246"/>
      <c r="L282" s="246"/>
      <c r="N282" s="246"/>
      <c r="O282" s="246"/>
      <c r="P282" s="246"/>
      <c r="Q282" s="246"/>
      <c r="R282" s="246"/>
      <c r="S282" s="246"/>
      <c r="T282" s="246"/>
      <c r="U282" s="246"/>
      <c r="V282" s="246"/>
      <c r="W282" s="246"/>
      <c r="X282" s="246"/>
    </row>
    <row r="283" customFormat="false" ht="15" hidden="false" customHeight="false" outlineLevel="0" collapsed="false">
      <c r="A283" s="247" t="s">
        <v>321</v>
      </c>
      <c r="B283" s="247" t="s">
        <v>2621</v>
      </c>
      <c r="C283" s="247" t="s">
        <v>2583</v>
      </c>
      <c r="D283" s="246"/>
      <c r="E283" s="246"/>
      <c r="F283" s="246"/>
      <c r="G283" s="246"/>
      <c r="H283" s="246"/>
      <c r="I283" s="246"/>
      <c r="J283" s="246"/>
      <c r="L283" s="246"/>
      <c r="N283" s="246"/>
      <c r="O283" s="246"/>
      <c r="P283" s="246"/>
      <c r="Q283" s="246"/>
      <c r="R283" s="246"/>
      <c r="S283" s="246"/>
      <c r="T283" s="246"/>
      <c r="U283" s="246"/>
      <c r="V283" s="246"/>
      <c r="W283" s="246"/>
      <c r="X283" s="246"/>
    </row>
    <row r="284" customFormat="false" ht="15" hidden="false" customHeight="false" outlineLevel="0" collapsed="false">
      <c r="A284" s="247" t="s">
        <v>321</v>
      </c>
      <c r="B284" s="247" t="s">
        <v>2595</v>
      </c>
      <c r="C284" s="247" t="s">
        <v>2575</v>
      </c>
      <c r="D284" s="246"/>
      <c r="E284" s="246"/>
      <c r="F284" s="246"/>
      <c r="G284" s="246"/>
      <c r="H284" s="246"/>
      <c r="I284" s="246"/>
      <c r="J284" s="246"/>
      <c r="L284" s="246"/>
      <c r="N284" s="246"/>
      <c r="O284" s="246"/>
      <c r="P284" s="246"/>
      <c r="Q284" s="246"/>
      <c r="R284" s="246"/>
      <c r="S284" s="246"/>
      <c r="T284" s="246"/>
      <c r="U284" s="246"/>
      <c r="V284" s="246"/>
      <c r="W284" s="246"/>
      <c r="X284" s="246"/>
    </row>
    <row r="285" customFormat="false" ht="15" hidden="false" customHeight="false" outlineLevel="0" collapsed="false">
      <c r="A285" s="247" t="s">
        <v>321</v>
      </c>
      <c r="B285" s="247" t="s">
        <v>2597</v>
      </c>
      <c r="C285" s="247" t="s">
        <v>2578</v>
      </c>
      <c r="D285" s="246"/>
      <c r="E285" s="246"/>
      <c r="F285" s="246"/>
      <c r="G285" s="246"/>
      <c r="H285" s="246"/>
      <c r="I285" s="246"/>
      <c r="J285" s="246"/>
      <c r="L285" s="246"/>
      <c r="N285" s="246"/>
      <c r="O285" s="246"/>
      <c r="P285" s="246"/>
      <c r="Q285" s="246"/>
      <c r="R285" s="246"/>
      <c r="S285" s="246"/>
      <c r="T285" s="246"/>
      <c r="U285" s="246"/>
      <c r="V285" s="246"/>
      <c r="W285" s="246"/>
      <c r="X285" s="246"/>
    </row>
    <row r="286" customFormat="false" ht="15" hidden="false" customHeight="false" outlineLevel="0" collapsed="false">
      <c r="A286" s="247" t="s">
        <v>321</v>
      </c>
      <c r="B286" s="247" t="s">
        <v>2599</v>
      </c>
      <c r="C286" s="247" t="s">
        <v>2586</v>
      </c>
      <c r="D286" s="246"/>
      <c r="E286" s="246"/>
      <c r="F286" s="246"/>
      <c r="G286" s="246"/>
      <c r="H286" s="246"/>
      <c r="I286" s="246"/>
      <c r="J286" s="246"/>
      <c r="L286" s="246"/>
      <c r="N286" s="246"/>
      <c r="O286" s="246"/>
      <c r="P286" s="246"/>
      <c r="Q286" s="246"/>
      <c r="R286" s="246"/>
      <c r="S286" s="246"/>
      <c r="T286" s="246"/>
      <c r="U286" s="246"/>
      <c r="V286" s="246"/>
      <c r="W286" s="246"/>
      <c r="X286" s="246"/>
    </row>
    <row r="287" customFormat="false" ht="15" hidden="false" customHeight="false" outlineLevel="0" collapsed="false">
      <c r="A287" s="247" t="s">
        <v>321</v>
      </c>
      <c r="B287" s="247" t="s">
        <v>2911</v>
      </c>
      <c r="C287" s="247" t="s">
        <v>2912</v>
      </c>
      <c r="D287" s="246"/>
      <c r="E287" s="246"/>
      <c r="F287" s="246"/>
      <c r="G287" s="246"/>
      <c r="H287" s="246"/>
      <c r="I287" s="246"/>
      <c r="J287" s="246"/>
      <c r="L287" s="246"/>
      <c r="N287" s="246"/>
      <c r="O287" s="246"/>
      <c r="P287" s="246"/>
      <c r="Q287" s="246"/>
      <c r="R287" s="246"/>
      <c r="S287" s="246"/>
      <c r="T287" s="246"/>
      <c r="U287" s="246"/>
      <c r="V287" s="246"/>
      <c r="W287" s="246"/>
      <c r="X287" s="246"/>
    </row>
    <row r="288" customFormat="false" ht="15" hidden="false" customHeight="false" outlineLevel="0" collapsed="false">
      <c r="A288" s="247" t="s">
        <v>321</v>
      </c>
      <c r="B288" s="247" t="s">
        <v>2748</v>
      </c>
      <c r="C288" s="247" t="s">
        <v>2749</v>
      </c>
      <c r="D288" s="246"/>
      <c r="E288" s="246"/>
      <c r="F288" s="246"/>
      <c r="G288" s="246"/>
      <c r="H288" s="246"/>
      <c r="I288" s="246"/>
      <c r="J288" s="246"/>
      <c r="L288" s="246"/>
      <c r="N288" s="246"/>
      <c r="O288" s="246"/>
      <c r="P288" s="246"/>
      <c r="Q288" s="246"/>
      <c r="R288" s="246"/>
      <c r="S288" s="246"/>
      <c r="T288" s="246"/>
      <c r="U288" s="246"/>
      <c r="V288" s="246"/>
      <c r="W288" s="246"/>
      <c r="X288" s="246"/>
    </row>
    <row r="289" customFormat="false" ht="15" hidden="false" customHeight="false" outlineLevel="0" collapsed="false">
      <c r="A289" s="247" t="s">
        <v>321</v>
      </c>
      <c r="B289" s="247" t="s">
        <v>2748</v>
      </c>
      <c r="C289" s="247" t="s">
        <v>2749</v>
      </c>
      <c r="D289" s="246"/>
      <c r="E289" s="246"/>
      <c r="F289" s="246"/>
      <c r="G289" s="246"/>
      <c r="H289" s="246"/>
      <c r="I289" s="246"/>
      <c r="J289" s="246"/>
      <c r="L289" s="246"/>
      <c r="N289" s="246"/>
      <c r="O289" s="246"/>
      <c r="P289" s="246"/>
      <c r="Q289" s="246"/>
      <c r="R289" s="246"/>
      <c r="S289" s="246"/>
      <c r="T289" s="246"/>
      <c r="U289" s="246"/>
      <c r="V289" s="246"/>
      <c r="W289" s="246"/>
      <c r="X289" s="246"/>
    </row>
    <row r="290" customFormat="false" ht="15" hidden="false" customHeight="false" outlineLevel="0" collapsed="false">
      <c r="A290" s="247" t="s">
        <v>321</v>
      </c>
      <c r="B290" s="247" t="s">
        <v>2750</v>
      </c>
      <c r="C290" s="247" t="s">
        <v>2751</v>
      </c>
      <c r="D290" s="246"/>
      <c r="E290" s="246"/>
      <c r="F290" s="246"/>
      <c r="G290" s="246"/>
      <c r="H290" s="246"/>
      <c r="I290" s="246"/>
      <c r="J290" s="246"/>
      <c r="L290" s="246"/>
      <c r="N290" s="246"/>
      <c r="O290" s="246"/>
      <c r="P290" s="246"/>
      <c r="Q290" s="246"/>
      <c r="R290" s="246"/>
      <c r="S290" s="246"/>
      <c r="T290" s="246"/>
      <c r="U290" s="246"/>
      <c r="V290" s="246"/>
      <c r="W290" s="246"/>
      <c r="X290" s="246"/>
    </row>
    <row r="291" customFormat="false" ht="15" hidden="false" customHeight="false" outlineLevel="0" collapsed="false">
      <c r="A291" s="246" t="s">
        <v>321</v>
      </c>
      <c r="B291" s="246" t="s">
        <v>2953</v>
      </c>
      <c r="C291" s="246" t="s">
        <v>2954</v>
      </c>
      <c r="D291" s="246"/>
      <c r="E291" s="246"/>
      <c r="F291" s="246"/>
      <c r="G291" s="246"/>
      <c r="H291" s="246"/>
      <c r="I291" s="246"/>
      <c r="J291" s="246"/>
      <c r="L291" s="246"/>
      <c r="N291" s="246"/>
      <c r="O291" s="246"/>
      <c r="P291" s="246"/>
      <c r="Q291" s="246"/>
      <c r="R291" s="246"/>
      <c r="S291" s="246"/>
      <c r="T291" s="246"/>
      <c r="U291" s="246"/>
      <c r="V291" s="246"/>
      <c r="W291" s="246"/>
      <c r="X291" s="246"/>
    </row>
    <row r="292" customFormat="false" ht="15" hidden="false" customHeight="false" outlineLevel="0" collapsed="false">
      <c r="A292" s="247" t="s">
        <v>321</v>
      </c>
      <c r="B292" s="247" t="s">
        <v>2593</v>
      </c>
      <c r="C292" s="247" t="s">
        <v>2573</v>
      </c>
      <c r="D292" s="246"/>
      <c r="E292" s="246"/>
      <c r="F292" s="246"/>
      <c r="G292" s="246"/>
      <c r="H292" s="246"/>
      <c r="I292" s="246"/>
      <c r="J292" s="246"/>
      <c r="L292" s="246"/>
      <c r="N292" s="246"/>
      <c r="O292" s="246"/>
      <c r="P292" s="246"/>
      <c r="Q292" s="246"/>
      <c r="R292" s="246"/>
      <c r="S292" s="246"/>
      <c r="T292" s="246"/>
      <c r="U292" s="246"/>
      <c r="V292" s="246"/>
      <c r="W292" s="246"/>
      <c r="X292" s="246"/>
    </row>
    <row r="293" customFormat="false" ht="15" hidden="false" customHeight="false" outlineLevel="0" collapsed="false">
      <c r="A293" s="246" t="s">
        <v>321</v>
      </c>
      <c r="B293" s="246" t="s">
        <v>2853</v>
      </c>
      <c r="C293" s="246" t="s">
        <v>2854</v>
      </c>
      <c r="D293" s="246"/>
      <c r="E293" s="246"/>
      <c r="F293" s="246"/>
      <c r="G293" s="246"/>
      <c r="H293" s="246"/>
      <c r="I293" s="246"/>
      <c r="J293" s="246"/>
      <c r="L293" s="246"/>
      <c r="N293" s="246"/>
      <c r="O293" s="246"/>
      <c r="P293" s="246"/>
      <c r="Q293" s="246"/>
      <c r="R293" s="246"/>
      <c r="S293" s="246"/>
      <c r="T293" s="246"/>
      <c r="U293" s="246"/>
      <c r="V293" s="246"/>
      <c r="W293" s="246"/>
      <c r="X293" s="246"/>
    </row>
    <row r="294" customFormat="false" ht="15" hidden="false" customHeight="false" outlineLevel="0" collapsed="false">
      <c r="A294" s="247" t="s">
        <v>321</v>
      </c>
      <c r="B294" s="247" t="s">
        <v>2955</v>
      </c>
      <c r="C294" s="247" t="s">
        <v>2956</v>
      </c>
      <c r="D294" s="246"/>
      <c r="E294" s="246"/>
      <c r="F294" s="246"/>
      <c r="G294" s="246"/>
      <c r="H294" s="246"/>
      <c r="I294" s="246"/>
      <c r="J294" s="246"/>
      <c r="L294" s="246"/>
      <c r="N294" s="246"/>
      <c r="O294" s="246"/>
      <c r="P294" s="246"/>
      <c r="Q294" s="246"/>
      <c r="R294" s="246"/>
      <c r="S294" s="246"/>
      <c r="T294" s="246"/>
      <c r="U294" s="246"/>
      <c r="V294" s="246"/>
      <c r="W294" s="246"/>
      <c r="X294" s="246"/>
    </row>
    <row r="295" customFormat="false" ht="15" hidden="false" customHeight="false" outlineLevel="0" collapsed="false">
      <c r="A295" s="247" t="s">
        <v>321</v>
      </c>
      <c r="B295" s="247" t="s">
        <v>2799</v>
      </c>
      <c r="C295" s="247" t="s">
        <v>2800</v>
      </c>
      <c r="D295" s="246"/>
      <c r="E295" s="246"/>
      <c r="F295" s="246"/>
      <c r="G295" s="246"/>
      <c r="H295" s="246"/>
      <c r="I295" s="246"/>
      <c r="J295" s="246"/>
      <c r="L295" s="246"/>
      <c r="N295" s="246"/>
      <c r="O295" s="246"/>
      <c r="P295" s="246"/>
      <c r="Q295" s="246"/>
      <c r="R295" s="246"/>
      <c r="S295" s="246"/>
      <c r="T295" s="246"/>
      <c r="U295" s="246"/>
      <c r="V295" s="246"/>
      <c r="W295" s="246"/>
      <c r="X295" s="246"/>
    </row>
    <row r="296" customFormat="false" ht="15" hidden="false" customHeight="false" outlineLevel="0" collapsed="false">
      <c r="A296" s="246" t="s">
        <v>321</v>
      </c>
      <c r="B296" s="246" t="s">
        <v>2957</v>
      </c>
      <c r="C296" s="246" t="s">
        <v>2958</v>
      </c>
      <c r="D296" s="246"/>
      <c r="E296" s="246"/>
      <c r="F296" s="246"/>
      <c r="G296" s="246"/>
      <c r="H296" s="246"/>
      <c r="I296" s="246"/>
      <c r="J296" s="246"/>
      <c r="L296" s="246"/>
      <c r="N296" s="246"/>
      <c r="O296" s="246"/>
      <c r="P296" s="246"/>
      <c r="Q296" s="246"/>
      <c r="R296" s="246"/>
      <c r="S296" s="246"/>
      <c r="T296" s="246"/>
      <c r="U296" s="246"/>
      <c r="V296" s="246"/>
      <c r="W296" s="246"/>
      <c r="X296" s="246"/>
    </row>
    <row r="297" customFormat="false" ht="15" hidden="false" customHeight="false" outlineLevel="0" collapsed="false">
      <c r="A297" s="247" t="s">
        <v>321</v>
      </c>
      <c r="B297" s="247" t="s">
        <v>2959</v>
      </c>
      <c r="C297" s="247" t="s">
        <v>2960</v>
      </c>
      <c r="D297" s="246"/>
      <c r="E297" s="246"/>
      <c r="F297" s="246"/>
      <c r="G297" s="246"/>
      <c r="H297" s="246"/>
      <c r="I297" s="246"/>
      <c r="J297" s="246"/>
      <c r="L297" s="246"/>
      <c r="N297" s="246"/>
      <c r="O297" s="246"/>
      <c r="P297" s="246"/>
      <c r="Q297" s="246"/>
      <c r="R297" s="246"/>
      <c r="S297" s="246"/>
      <c r="T297" s="246"/>
      <c r="U297" s="246"/>
      <c r="V297" s="246"/>
      <c r="W297" s="246"/>
      <c r="X297" s="246"/>
    </row>
    <row r="298" customFormat="false" ht="15" hidden="false" customHeight="false" outlineLevel="0" collapsed="false">
      <c r="A298" s="247" t="s">
        <v>321</v>
      </c>
      <c r="B298" s="247" t="s">
        <v>2961</v>
      </c>
      <c r="C298" s="247" t="s">
        <v>2962</v>
      </c>
      <c r="D298" s="246"/>
      <c r="E298" s="246"/>
      <c r="F298" s="246"/>
      <c r="G298" s="246"/>
      <c r="H298" s="246"/>
      <c r="I298" s="246"/>
      <c r="J298" s="246"/>
      <c r="L298" s="246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</row>
    <row r="299" customFormat="false" ht="15" hidden="false" customHeight="false" outlineLevel="0" collapsed="false">
      <c r="A299" s="247" t="s">
        <v>321</v>
      </c>
      <c r="B299" s="247" t="s">
        <v>2963</v>
      </c>
      <c r="C299" s="247" t="s">
        <v>2964</v>
      </c>
      <c r="D299" s="246"/>
      <c r="E299" s="246"/>
      <c r="F299" s="246"/>
      <c r="G299" s="246"/>
      <c r="H299" s="246"/>
      <c r="I299" s="246"/>
      <c r="J299" s="246"/>
      <c r="L299" s="246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</row>
    <row r="300" customFormat="false" ht="15" hidden="false" customHeight="false" outlineLevel="0" collapsed="false">
      <c r="A300" s="247" t="s">
        <v>321</v>
      </c>
      <c r="B300" s="247" t="s">
        <v>2866</v>
      </c>
      <c r="C300" s="247" t="s">
        <v>2867</v>
      </c>
      <c r="D300" s="246"/>
      <c r="E300" s="246"/>
      <c r="F300" s="246"/>
      <c r="G300" s="246"/>
      <c r="H300" s="246"/>
      <c r="I300" s="246"/>
      <c r="J300" s="246"/>
      <c r="L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</row>
    <row r="301" customFormat="false" ht="15" hidden="false" customHeight="false" outlineLevel="0" collapsed="false">
      <c r="A301" s="247" t="s">
        <v>321</v>
      </c>
      <c r="B301" s="247" t="s">
        <v>2965</v>
      </c>
      <c r="C301" s="247" t="s">
        <v>2966</v>
      </c>
      <c r="D301" s="246"/>
      <c r="E301" s="246"/>
      <c r="F301" s="246"/>
      <c r="G301" s="246"/>
      <c r="H301" s="246"/>
      <c r="I301" s="246"/>
      <c r="J301" s="246"/>
      <c r="L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</row>
    <row r="302" customFormat="false" ht="15" hidden="false" customHeight="false" outlineLevel="0" collapsed="false">
      <c r="A302" s="247" t="s">
        <v>321</v>
      </c>
      <c r="B302" s="247" t="s">
        <v>2965</v>
      </c>
      <c r="C302" s="247" t="s">
        <v>2966</v>
      </c>
      <c r="D302" s="246"/>
      <c r="E302" s="246"/>
      <c r="F302" s="246"/>
      <c r="G302" s="246"/>
      <c r="H302" s="246"/>
      <c r="I302" s="246"/>
      <c r="J302" s="246"/>
      <c r="L302" s="246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</row>
    <row r="303" customFormat="false" ht="15" hidden="false" customHeight="false" outlineLevel="0" collapsed="false">
      <c r="A303" s="247" t="s">
        <v>321</v>
      </c>
      <c r="B303" s="247" t="s">
        <v>2967</v>
      </c>
      <c r="C303" s="247" t="s">
        <v>2968</v>
      </c>
      <c r="D303" s="246"/>
      <c r="E303" s="246"/>
      <c r="F303" s="246"/>
      <c r="G303" s="246"/>
      <c r="H303" s="246"/>
      <c r="I303" s="246"/>
      <c r="J303" s="246"/>
      <c r="L303" s="246"/>
      <c r="N303" s="246"/>
      <c r="O303" s="246"/>
      <c r="P303" s="246"/>
      <c r="Q303" s="246"/>
      <c r="R303" s="246"/>
      <c r="S303" s="246"/>
      <c r="T303" s="246"/>
      <c r="U303" s="246"/>
      <c r="V303" s="246"/>
      <c r="W303" s="246"/>
      <c r="X303" s="246"/>
    </row>
    <row r="304" customFormat="false" ht="15" hidden="false" customHeight="false" outlineLevel="0" collapsed="false">
      <c r="A304" s="247" t="s">
        <v>321</v>
      </c>
      <c r="B304" s="247" t="s">
        <v>2967</v>
      </c>
      <c r="C304" s="247" t="s">
        <v>2968</v>
      </c>
      <c r="D304" s="246"/>
      <c r="E304" s="246"/>
      <c r="F304" s="246"/>
      <c r="G304" s="246"/>
      <c r="H304" s="246"/>
      <c r="I304" s="246"/>
      <c r="J304" s="246"/>
      <c r="L304" s="246"/>
      <c r="N304" s="246"/>
      <c r="O304" s="246"/>
      <c r="P304" s="246"/>
      <c r="Q304" s="246"/>
      <c r="R304" s="246"/>
      <c r="S304" s="246"/>
      <c r="T304" s="246"/>
      <c r="U304" s="246"/>
      <c r="V304" s="246"/>
      <c r="W304" s="246"/>
      <c r="X304" s="246"/>
    </row>
    <row r="305" customFormat="false" ht="15" hidden="false" customHeight="false" outlineLevel="0" collapsed="false">
      <c r="A305" s="247" t="s">
        <v>321</v>
      </c>
      <c r="B305" s="247" t="s">
        <v>2969</v>
      </c>
      <c r="C305" s="247" t="s">
        <v>2970</v>
      </c>
      <c r="D305" s="246"/>
      <c r="E305" s="246"/>
      <c r="F305" s="246"/>
      <c r="G305" s="246"/>
      <c r="H305" s="246"/>
      <c r="I305" s="246"/>
      <c r="J305" s="246"/>
      <c r="L305" s="246"/>
      <c r="N305" s="246"/>
      <c r="O305" s="246"/>
      <c r="P305" s="246"/>
      <c r="Q305" s="246"/>
      <c r="R305" s="246"/>
      <c r="S305" s="246"/>
      <c r="T305" s="246"/>
      <c r="U305" s="246"/>
      <c r="V305" s="246"/>
      <c r="W305" s="246"/>
      <c r="X305" s="246"/>
    </row>
    <row r="306" customFormat="false" ht="15" hidden="false" customHeight="false" outlineLevel="0" collapsed="false">
      <c r="A306" s="247" t="s">
        <v>321</v>
      </c>
      <c r="B306" s="247" t="s">
        <v>2969</v>
      </c>
      <c r="C306" s="247" t="s">
        <v>2970</v>
      </c>
      <c r="D306" s="246"/>
      <c r="E306" s="246"/>
      <c r="F306" s="246"/>
      <c r="G306" s="246"/>
      <c r="H306" s="246"/>
      <c r="I306" s="246"/>
      <c r="J306" s="246"/>
      <c r="L306" s="246"/>
      <c r="N306" s="246"/>
      <c r="O306" s="246"/>
      <c r="P306" s="246"/>
      <c r="Q306" s="246"/>
      <c r="R306" s="246"/>
      <c r="S306" s="246"/>
      <c r="T306" s="246"/>
      <c r="U306" s="246"/>
      <c r="V306" s="246"/>
      <c r="W306" s="246"/>
      <c r="X306" s="246"/>
    </row>
    <row r="307" customFormat="false" ht="15" hidden="false" customHeight="false" outlineLevel="0" collapsed="false">
      <c r="A307" s="247" t="s">
        <v>321</v>
      </c>
      <c r="B307" s="247" t="s">
        <v>2971</v>
      </c>
      <c r="C307" s="247" t="s">
        <v>2972</v>
      </c>
      <c r="D307" s="246"/>
      <c r="E307" s="246"/>
      <c r="F307" s="246"/>
      <c r="G307" s="246"/>
      <c r="H307" s="246"/>
      <c r="I307" s="246"/>
      <c r="J307" s="246"/>
      <c r="L307" s="246"/>
      <c r="N307" s="246"/>
      <c r="O307" s="246"/>
      <c r="P307" s="246"/>
      <c r="Q307" s="246"/>
      <c r="R307" s="246"/>
      <c r="S307" s="246"/>
      <c r="T307" s="246"/>
      <c r="U307" s="246"/>
      <c r="V307" s="246"/>
      <c r="W307" s="246"/>
      <c r="X307" s="246"/>
    </row>
    <row r="308" customFormat="false" ht="15" hidden="false" customHeight="false" outlineLevel="0" collapsed="false">
      <c r="A308" s="247" t="s">
        <v>323</v>
      </c>
      <c r="B308" s="247" t="s">
        <v>2595</v>
      </c>
      <c r="C308" s="247" t="s">
        <v>2575</v>
      </c>
      <c r="D308" s="246"/>
      <c r="E308" s="246"/>
      <c r="F308" s="246"/>
      <c r="G308" s="246"/>
      <c r="H308" s="246"/>
      <c r="I308" s="246"/>
      <c r="J308" s="246"/>
      <c r="L308" s="246"/>
      <c r="N308" s="246"/>
      <c r="O308" s="246"/>
      <c r="P308" s="246"/>
      <c r="Q308" s="246"/>
      <c r="R308" s="246"/>
      <c r="S308" s="246"/>
      <c r="T308" s="246"/>
      <c r="U308" s="246"/>
      <c r="V308" s="246"/>
      <c r="W308" s="246"/>
      <c r="X308" s="246"/>
    </row>
    <row r="309" customFormat="false" ht="15" hidden="false" customHeight="false" outlineLevel="0" collapsed="false">
      <c r="A309" s="247" t="s">
        <v>323</v>
      </c>
      <c r="B309" s="247" t="s">
        <v>2602</v>
      </c>
      <c r="C309" s="247" t="s">
        <v>2577</v>
      </c>
      <c r="D309" s="246"/>
      <c r="E309" s="246"/>
      <c r="F309" s="246"/>
      <c r="G309" s="246"/>
      <c r="H309" s="246"/>
      <c r="I309" s="246"/>
      <c r="J309" s="246"/>
      <c r="L309" s="246"/>
      <c r="N309" s="246"/>
      <c r="O309" s="246"/>
      <c r="P309" s="246"/>
      <c r="Q309" s="246"/>
      <c r="R309" s="246"/>
      <c r="S309" s="246"/>
      <c r="T309" s="246"/>
      <c r="U309" s="246"/>
      <c r="V309" s="246"/>
      <c r="W309" s="246"/>
      <c r="X309" s="246"/>
    </row>
    <row r="310" customFormat="false" ht="15" hidden="false" customHeight="false" outlineLevel="0" collapsed="false">
      <c r="A310" s="247" t="s">
        <v>323</v>
      </c>
      <c r="B310" s="247" t="s">
        <v>2600</v>
      </c>
      <c r="C310" s="247" t="s">
        <v>2576</v>
      </c>
      <c r="D310" s="246"/>
      <c r="E310" s="246"/>
      <c r="F310" s="246"/>
      <c r="G310" s="246"/>
      <c r="H310" s="246"/>
      <c r="I310" s="246"/>
      <c r="J310" s="246"/>
      <c r="L310" s="246"/>
      <c r="N310" s="246"/>
      <c r="O310" s="246"/>
      <c r="P310" s="246"/>
      <c r="Q310" s="246"/>
      <c r="R310" s="246"/>
      <c r="S310" s="246"/>
      <c r="T310" s="246"/>
      <c r="U310" s="246"/>
      <c r="V310" s="246"/>
      <c r="W310" s="246"/>
      <c r="X310" s="246"/>
    </row>
    <row r="311" customFormat="false" ht="15" hidden="false" customHeight="false" outlineLevel="0" collapsed="false">
      <c r="A311" s="247" t="s">
        <v>323</v>
      </c>
      <c r="B311" s="247" t="s">
        <v>2611</v>
      </c>
      <c r="C311" s="247" t="s">
        <v>2580</v>
      </c>
      <c r="D311" s="246"/>
      <c r="E311" s="246"/>
      <c r="F311" s="246"/>
      <c r="G311" s="246"/>
      <c r="H311" s="246"/>
      <c r="I311" s="246"/>
      <c r="J311" s="246"/>
      <c r="L311" s="246"/>
      <c r="N311" s="246"/>
      <c r="O311" s="246"/>
      <c r="P311" s="246"/>
      <c r="Q311" s="246"/>
      <c r="R311" s="246"/>
      <c r="S311" s="246"/>
      <c r="T311" s="246"/>
      <c r="U311" s="246"/>
      <c r="V311" s="246"/>
      <c r="W311" s="246"/>
      <c r="X311" s="246"/>
    </row>
    <row r="312" customFormat="false" ht="15" hidden="false" customHeight="false" outlineLevel="0" collapsed="false">
      <c r="A312" s="247" t="s">
        <v>323</v>
      </c>
      <c r="B312" s="247" t="s">
        <v>2973</v>
      </c>
      <c r="C312" s="247" t="s">
        <v>2974</v>
      </c>
      <c r="D312" s="246"/>
      <c r="E312" s="246"/>
      <c r="F312" s="246"/>
      <c r="G312" s="246"/>
      <c r="H312" s="246"/>
      <c r="I312" s="246"/>
      <c r="J312" s="246"/>
      <c r="L312" s="246"/>
      <c r="N312" s="246"/>
      <c r="O312" s="246"/>
      <c r="P312" s="246"/>
      <c r="Q312" s="246"/>
      <c r="R312" s="246"/>
      <c r="S312" s="246"/>
      <c r="T312" s="246"/>
      <c r="U312" s="246"/>
      <c r="V312" s="246"/>
      <c r="W312" s="246"/>
      <c r="X312" s="246"/>
    </row>
    <row r="313" customFormat="false" ht="15" hidden="false" customHeight="false" outlineLevel="0" collapsed="false">
      <c r="A313" s="247" t="s">
        <v>323</v>
      </c>
      <c r="B313" s="247" t="s">
        <v>2975</v>
      </c>
      <c r="C313" s="247" t="s">
        <v>2976</v>
      </c>
      <c r="D313" s="246"/>
      <c r="E313" s="246"/>
      <c r="F313" s="246"/>
      <c r="G313" s="246"/>
      <c r="H313" s="246"/>
      <c r="I313" s="246"/>
      <c r="J313" s="246"/>
      <c r="L313" s="246"/>
      <c r="N313" s="246"/>
      <c r="O313" s="246"/>
      <c r="P313" s="246"/>
      <c r="Q313" s="246"/>
      <c r="R313" s="246"/>
      <c r="S313" s="246"/>
      <c r="T313" s="246"/>
      <c r="U313" s="246"/>
      <c r="V313" s="246"/>
      <c r="W313" s="246"/>
      <c r="X313" s="246"/>
    </row>
    <row r="314" customFormat="false" ht="15" hidden="false" customHeight="false" outlineLevel="0" collapsed="false">
      <c r="A314" s="247" t="s">
        <v>323</v>
      </c>
      <c r="B314" s="247" t="s">
        <v>2799</v>
      </c>
      <c r="C314" s="247" t="s">
        <v>2800</v>
      </c>
      <c r="D314" s="246"/>
      <c r="E314" s="246"/>
      <c r="F314" s="246"/>
      <c r="G314" s="246"/>
      <c r="H314" s="246"/>
      <c r="I314" s="246"/>
      <c r="J314" s="246"/>
      <c r="L314" s="246"/>
      <c r="N314" s="246"/>
      <c r="O314" s="246"/>
      <c r="P314" s="246"/>
      <c r="Q314" s="246"/>
      <c r="R314" s="246"/>
      <c r="S314" s="246"/>
      <c r="T314" s="246"/>
      <c r="U314" s="246"/>
      <c r="V314" s="246"/>
      <c r="W314" s="246"/>
      <c r="X314" s="246"/>
    </row>
    <row r="315" customFormat="false" ht="15" hidden="false" customHeight="false" outlineLevel="0" collapsed="false">
      <c r="A315" s="247" t="s">
        <v>323</v>
      </c>
      <c r="B315" s="247" t="s">
        <v>2707</v>
      </c>
      <c r="C315" s="247" t="s">
        <v>2708</v>
      </c>
      <c r="D315" s="246"/>
      <c r="E315" s="246"/>
      <c r="F315" s="246"/>
      <c r="G315" s="246"/>
      <c r="H315" s="246"/>
      <c r="I315" s="246"/>
      <c r="J315" s="246"/>
      <c r="L315" s="246"/>
      <c r="N315" s="246"/>
      <c r="O315" s="246"/>
      <c r="P315" s="246"/>
      <c r="Q315" s="246"/>
      <c r="R315" s="246"/>
      <c r="S315" s="246"/>
      <c r="T315" s="246"/>
      <c r="U315" s="246"/>
      <c r="V315" s="246"/>
      <c r="W315" s="246"/>
      <c r="X315" s="246"/>
    </row>
    <row r="316" customFormat="false" ht="15" hidden="false" customHeight="false" outlineLevel="0" collapsed="false">
      <c r="A316" s="247" t="s">
        <v>325</v>
      </c>
      <c r="B316" s="247" t="s">
        <v>2748</v>
      </c>
      <c r="C316" s="247" t="s">
        <v>2749</v>
      </c>
      <c r="D316" s="246"/>
      <c r="E316" s="246"/>
      <c r="F316" s="246"/>
      <c r="G316" s="246"/>
      <c r="H316" s="246"/>
      <c r="I316" s="246"/>
      <c r="J316" s="246"/>
      <c r="L316" s="246"/>
      <c r="N316" s="246"/>
      <c r="O316" s="246"/>
      <c r="P316" s="246"/>
      <c r="Q316" s="246"/>
      <c r="R316" s="246"/>
      <c r="S316" s="246"/>
      <c r="T316" s="246"/>
      <c r="U316" s="246"/>
      <c r="V316" s="246"/>
      <c r="W316" s="246"/>
      <c r="X316" s="246"/>
    </row>
    <row r="317" customFormat="false" ht="15" hidden="false" customHeight="false" outlineLevel="0" collapsed="false">
      <c r="A317" s="247" t="s">
        <v>325</v>
      </c>
      <c r="B317" s="247" t="s">
        <v>2748</v>
      </c>
      <c r="C317" s="247" t="s">
        <v>2749</v>
      </c>
      <c r="D317" s="246"/>
      <c r="E317" s="246"/>
      <c r="F317" s="246"/>
      <c r="G317" s="246"/>
      <c r="H317" s="246"/>
      <c r="I317" s="246"/>
      <c r="J317" s="246"/>
      <c r="L317" s="246"/>
      <c r="N317" s="246"/>
      <c r="O317" s="246"/>
      <c r="P317" s="246"/>
      <c r="Q317" s="246"/>
      <c r="R317" s="246"/>
      <c r="S317" s="246"/>
      <c r="T317" s="246"/>
      <c r="U317" s="246"/>
      <c r="V317" s="246"/>
      <c r="W317" s="246"/>
      <c r="X317" s="246"/>
    </row>
    <row r="318" customFormat="false" ht="15" hidden="false" customHeight="false" outlineLevel="0" collapsed="false">
      <c r="A318" s="247" t="s">
        <v>325</v>
      </c>
      <c r="B318" s="247" t="s">
        <v>2750</v>
      </c>
      <c r="C318" s="247" t="s">
        <v>2751</v>
      </c>
      <c r="D318" s="246"/>
      <c r="E318" s="246"/>
      <c r="F318" s="246"/>
      <c r="G318" s="246"/>
      <c r="H318" s="246"/>
      <c r="I318" s="246"/>
      <c r="J318" s="246"/>
      <c r="L318" s="246"/>
      <c r="N318" s="246"/>
      <c r="O318" s="246"/>
      <c r="P318" s="246"/>
      <c r="Q318" s="246"/>
      <c r="R318" s="246"/>
      <c r="S318" s="246"/>
      <c r="T318" s="246"/>
      <c r="U318" s="246"/>
      <c r="V318" s="246"/>
      <c r="W318" s="246"/>
      <c r="X318" s="246"/>
    </row>
    <row r="319" customFormat="false" ht="15" hidden="false" customHeight="false" outlineLevel="0" collapsed="false">
      <c r="A319" s="246" t="s">
        <v>325</v>
      </c>
      <c r="B319" s="246" t="s">
        <v>2602</v>
      </c>
      <c r="C319" s="246" t="s">
        <v>2577</v>
      </c>
      <c r="D319" s="246"/>
      <c r="E319" s="246"/>
      <c r="F319" s="246"/>
      <c r="G319" s="246"/>
      <c r="H319" s="246"/>
      <c r="I319" s="246"/>
      <c r="J319" s="246"/>
      <c r="L319" s="246"/>
      <c r="N319" s="246"/>
      <c r="O319" s="246"/>
      <c r="P319" s="246"/>
      <c r="Q319" s="246"/>
      <c r="R319" s="246"/>
      <c r="S319" s="246"/>
      <c r="T319" s="246"/>
      <c r="U319" s="246"/>
      <c r="V319" s="246"/>
      <c r="W319" s="246"/>
      <c r="X319" s="246"/>
    </row>
    <row r="320" customFormat="false" ht="15" hidden="false" customHeight="false" outlineLevel="0" collapsed="false">
      <c r="A320" s="247" t="s">
        <v>325</v>
      </c>
      <c r="B320" s="247" t="s">
        <v>2884</v>
      </c>
      <c r="C320" s="247" t="s">
        <v>2885</v>
      </c>
      <c r="D320" s="246"/>
      <c r="E320" s="246"/>
      <c r="F320" s="246"/>
      <c r="G320" s="246"/>
      <c r="H320" s="246"/>
      <c r="I320" s="246"/>
      <c r="J320" s="246"/>
      <c r="L320" s="246"/>
      <c r="N320" s="246"/>
      <c r="O320" s="246"/>
      <c r="P320" s="246"/>
      <c r="Q320" s="246"/>
      <c r="R320" s="246"/>
      <c r="S320" s="246"/>
      <c r="T320" s="246"/>
      <c r="U320" s="246"/>
      <c r="V320" s="246"/>
      <c r="W320" s="246"/>
      <c r="X320" s="246"/>
    </row>
    <row r="321" customFormat="false" ht="15" hidden="false" customHeight="false" outlineLevel="0" collapsed="false">
      <c r="A321" s="247" t="s">
        <v>325</v>
      </c>
      <c r="B321" s="247" t="s">
        <v>2678</v>
      </c>
      <c r="C321" s="247" t="s">
        <v>2679</v>
      </c>
      <c r="D321" s="246"/>
      <c r="E321" s="246"/>
      <c r="F321" s="246"/>
      <c r="G321" s="246"/>
      <c r="H321" s="246"/>
      <c r="I321" s="246"/>
      <c r="J321" s="246"/>
      <c r="L321" s="246"/>
      <c r="N321" s="246"/>
      <c r="O321" s="246"/>
      <c r="P321" s="246"/>
      <c r="Q321" s="246"/>
      <c r="R321" s="246"/>
      <c r="S321" s="246"/>
      <c r="T321" s="246"/>
      <c r="U321" s="246"/>
      <c r="V321" s="246"/>
      <c r="W321" s="246"/>
      <c r="X321" s="246"/>
    </row>
    <row r="322" customFormat="false" ht="15" hidden="false" customHeight="false" outlineLevel="0" collapsed="false">
      <c r="A322" s="247" t="s">
        <v>325</v>
      </c>
      <c r="B322" s="247" t="s">
        <v>2611</v>
      </c>
      <c r="C322" s="247" t="s">
        <v>2580</v>
      </c>
      <c r="D322" s="246"/>
      <c r="E322" s="246"/>
      <c r="F322" s="246"/>
      <c r="G322" s="246"/>
      <c r="H322" s="246"/>
      <c r="I322" s="246"/>
      <c r="J322" s="246"/>
      <c r="L322" s="246"/>
      <c r="N322" s="246"/>
      <c r="O322" s="246"/>
      <c r="P322" s="246"/>
      <c r="Q322" s="246"/>
      <c r="R322" s="246"/>
      <c r="S322" s="246"/>
      <c r="T322" s="246"/>
      <c r="U322" s="246"/>
      <c r="V322" s="246"/>
      <c r="W322" s="246"/>
      <c r="X322" s="246"/>
    </row>
    <row r="323" customFormat="false" ht="15" hidden="false" customHeight="false" outlineLevel="0" collapsed="false">
      <c r="A323" s="247" t="s">
        <v>325</v>
      </c>
      <c r="B323" s="247" t="s">
        <v>2977</v>
      </c>
      <c r="C323" s="247" t="s">
        <v>2978</v>
      </c>
      <c r="D323" s="246"/>
      <c r="E323" s="246"/>
      <c r="F323" s="246"/>
      <c r="G323" s="246"/>
      <c r="H323" s="246"/>
      <c r="I323" s="246"/>
      <c r="J323" s="246"/>
      <c r="L323" s="246"/>
      <c r="N323" s="246"/>
      <c r="O323" s="246"/>
      <c r="P323" s="246"/>
      <c r="Q323" s="246"/>
      <c r="R323" s="246"/>
      <c r="S323" s="246"/>
      <c r="T323" s="246"/>
      <c r="U323" s="246"/>
      <c r="V323" s="246"/>
      <c r="W323" s="246"/>
      <c r="X323" s="246"/>
    </row>
    <row r="324" customFormat="false" ht="15" hidden="false" customHeight="false" outlineLevel="0" collapsed="false">
      <c r="A324" s="247" t="s">
        <v>325</v>
      </c>
      <c r="B324" s="247" t="s">
        <v>2977</v>
      </c>
      <c r="C324" s="247" t="s">
        <v>2978</v>
      </c>
      <c r="D324" s="246"/>
      <c r="E324" s="246"/>
      <c r="F324" s="246"/>
      <c r="G324" s="246"/>
      <c r="H324" s="246"/>
      <c r="I324" s="246"/>
      <c r="J324" s="246"/>
      <c r="L324" s="246"/>
      <c r="N324" s="246"/>
      <c r="O324" s="246"/>
      <c r="P324" s="246"/>
      <c r="Q324" s="246"/>
      <c r="R324" s="246"/>
      <c r="S324" s="246"/>
      <c r="T324" s="246"/>
      <c r="U324" s="246"/>
      <c r="V324" s="246"/>
      <c r="W324" s="246"/>
      <c r="X324" s="246"/>
    </row>
    <row r="325" customFormat="false" ht="15" hidden="false" customHeight="false" outlineLevel="0" collapsed="false">
      <c r="A325" s="246" t="s">
        <v>330</v>
      </c>
      <c r="B325" s="246" t="s">
        <v>2595</v>
      </c>
      <c r="C325" s="246" t="s">
        <v>2575</v>
      </c>
      <c r="D325" s="246"/>
      <c r="E325" s="246"/>
      <c r="F325" s="246"/>
      <c r="G325" s="246"/>
      <c r="H325" s="246"/>
      <c r="I325" s="246"/>
      <c r="J325" s="246"/>
      <c r="L325" s="246"/>
      <c r="N325" s="246"/>
      <c r="O325" s="246"/>
      <c r="P325" s="246"/>
      <c r="Q325" s="246"/>
      <c r="R325" s="246"/>
      <c r="S325" s="246"/>
      <c r="T325" s="246"/>
      <c r="U325" s="246"/>
      <c r="V325" s="246"/>
      <c r="W325" s="246"/>
      <c r="X325" s="246"/>
    </row>
    <row r="326" customFormat="false" ht="15" hidden="false" customHeight="false" outlineLevel="0" collapsed="false">
      <c r="A326" s="246" t="s">
        <v>330</v>
      </c>
      <c r="B326" s="246" t="s">
        <v>2597</v>
      </c>
      <c r="C326" s="246" t="s">
        <v>2578</v>
      </c>
      <c r="D326" s="246"/>
      <c r="E326" s="246"/>
      <c r="F326" s="246"/>
      <c r="G326" s="246"/>
      <c r="H326" s="246"/>
      <c r="I326" s="246"/>
      <c r="J326" s="246"/>
      <c r="L326" s="246"/>
      <c r="N326" s="246"/>
      <c r="O326" s="246"/>
      <c r="P326" s="246"/>
      <c r="Q326" s="246"/>
      <c r="R326" s="246"/>
      <c r="S326" s="246"/>
      <c r="T326" s="246"/>
      <c r="U326" s="246"/>
      <c r="V326" s="246"/>
      <c r="W326" s="246"/>
      <c r="X326" s="246"/>
    </row>
    <row r="327" customFormat="false" ht="15" hidden="false" customHeight="false" outlineLevel="0" collapsed="false">
      <c r="A327" s="247" t="s">
        <v>330</v>
      </c>
      <c r="B327" s="247" t="s">
        <v>2850</v>
      </c>
      <c r="C327" s="247" t="s">
        <v>2851</v>
      </c>
      <c r="D327" s="246"/>
      <c r="E327" s="246"/>
      <c r="F327" s="246"/>
      <c r="G327" s="246"/>
      <c r="H327" s="246"/>
      <c r="I327" s="246"/>
      <c r="J327" s="246"/>
      <c r="L327" s="246"/>
      <c r="N327" s="246"/>
      <c r="O327" s="246"/>
      <c r="P327" s="246"/>
      <c r="Q327" s="246"/>
      <c r="R327" s="246"/>
      <c r="S327" s="246"/>
      <c r="T327" s="246"/>
      <c r="U327" s="246"/>
      <c r="V327" s="246"/>
      <c r="W327" s="246"/>
      <c r="X327" s="246"/>
    </row>
    <row r="328" customFormat="false" ht="15" hidden="false" customHeight="false" outlineLevel="0" collapsed="false">
      <c r="A328" s="247" t="s">
        <v>330</v>
      </c>
      <c r="B328" s="247" t="s">
        <v>2850</v>
      </c>
      <c r="C328" s="247" t="s">
        <v>2851</v>
      </c>
      <c r="D328" s="246"/>
      <c r="E328" s="246"/>
      <c r="F328" s="246"/>
      <c r="G328" s="246"/>
      <c r="H328" s="246"/>
      <c r="I328" s="246"/>
      <c r="J328" s="246"/>
      <c r="L328" s="246"/>
      <c r="N328" s="246"/>
      <c r="O328" s="246"/>
      <c r="P328" s="246"/>
      <c r="Q328" s="246"/>
      <c r="R328" s="246"/>
      <c r="S328" s="246"/>
      <c r="T328" s="246"/>
      <c r="U328" s="246"/>
      <c r="V328" s="246"/>
      <c r="W328" s="246"/>
      <c r="X328" s="246"/>
    </row>
    <row r="329" customFormat="false" ht="15" hidden="false" customHeight="false" outlineLevel="0" collapsed="false">
      <c r="A329" s="247" t="s">
        <v>330</v>
      </c>
      <c r="B329" s="247" t="s">
        <v>2741</v>
      </c>
      <c r="C329" s="247" t="s">
        <v>2742</v>
      </c>
      <c r="D329" s="246"/>
      <c r="E329" s="246"/>
      <c r="F329" s="246"/>
      <c r="G329" s="246"/>
      <c r="H329" s="246"/>
      <c r="I329" s="246"/>
      <c r="J329" s="246"/>
      <c r="L329" s="246"/>
      <c r="N329" s="246"/>
      <c r="O329" s="246"/>
      <c r="P329" s="246"/>
      <c r="Q329" s="246"/>
      <c r="R329" s="246"/>
      <c r="S329" s="246"/>
      <c r="T329" s="246"/>
      <c r="U329" s="246"/>
      <c r="V329" s="246"/>
      <c r="W329" s="246"/>
      <c r="X329" s="246"/>
    </row>
    <row r="330" customFormat="false" ht="15" hidden="false" customHeight="false" outlineLevel="0" collapsed="false">
      <c r="A330" s="247" t="s">
        <v>330</v>
      </c>
      <c r="B330" s="247" t="s">
        <v>2874</v>
      </c>
      <c r="C330" s="247" t="s">
        <v>2875</v>
      </c>
      <c r="D330" s="246"/>
      <c r="E330" s="246"/>
      <c r="F330" s="246"/>
      <c r="G330" s="246"/>
      <c r="H330" s="246"/>
      <c r="I330" s="246"/>
      <c r="J330" s="246"/>
      <c r="L330" s="246"/>
      <c r="N330" s="246"/>
      <c r="O330" s="246"/>
      <c r="P330" s="246"/>
      <c r="Q330" s="246"/>
      <c r="R330" s="246"/>
      <c r="S330" s="246"/>
      <c r="T330" s="246"/>
      <c r="U330" s="246"/>
      <c r="V330" s="246"/>
      <c r="W330" s="246"/>
      <c r="X330" s="246"/>
    </row>
    <row r="331" customFormat="false" ht="15" hidden="false" customHeight="false" outlineLevel="0" collapsed="false">
      <c r="A331" s="247" t="s">
        <v>330</v>
      </c>
      <c r="B331" s="247" t="s">
        <v>2953</v>
      </c>
      <c r="C331" s="247" t="s">
        <v>2954</v>
      </c>
      <c r="D331" s="246"/>
      <c r="E331" s="246"/>
      <c r="F331" s="246"/>
      <c r="G331" s="246"/>
      <c r="H331" s="246"/>
      <c r="I331" s="246"/>
      <c r="J331" s="246"/>
      <c r="L331" s="246"/>
      <c r="N331" s="246"/>
      <c r="O331" s="246"/>
      <c r="P331" s="246"/>
      <c r="Q331" s="246"/>
      <c r="R331" s="246"/>
      <c r="S331" s="246"/>
      <c r="T331" s="246"/>
      <c r="U331" s="246"/>
      <c r="V331" s="246"/>
      <c r="W331" s="246"/>
      <c r="X331" s="246"/>
    </row>
    <row r="332" customFormat="false" ht="15" hidden="false" customHeight="false" outlineLevel="0" collapsed="false">
      <c r="A332" s="246" t="s">
        <v>330</v>
      </c>
      <c r="B332" s="246" t="s">
        <v>2600</v>
      </c>
      <c r="C332" s="246" t="s">
        <v>2576</v>
      </c>
      <c r="D332" s="246"/>
      <c r="E332" s="246"/>
      <c r="F332" s="246"/>
      <c r="G332" s="246"/>
      <c r="H332" s="246"/>
      <c r="I332" s="246"/>
      <c r="J332" s="246"/>
      <c r="L332" s="246"/>
      <c r="N332" s="246"/>
      <c r="O332" s="246"/>
      <c r="P332" s="246"/>
      <c r="Q332" s="246"/>
      <c r="R332" s="246"/>
      <c r="S332" s="246"/>
      <c r="T332" s="246"/>
      <c r="U332" s="246"/>
      <c r="V332" s="246"/>
      <c r="W332" s="246"/>
      <c r="X332" s="246"/>
    </row>
    <row r="333" customFormat="false" ht="15" hidden="false" customHeight="false" outlineLevel="0" collapsed="false">
      <c r="A333" s="247" t="s">
        <v>330</v>
      </c>
      <c r="B333" s="247" t="s">
        <v>2979</v>
      </c>
      <c r="C333" s="247" t="s">
        <v>2980</v>
      </c>
      <c r="D333" s="246"/>
      <c r="E333" s="246"/>
      <c r="F333" s="246"/>
      <c r="G333" s="246"/>
      <c r="H333" s="246"/>
      <c r="I333" s="246"/>
      <c r="J333" s="246"/>
      <c r="L333" s="246"/>
      <c r="N333" s="246"/>
      <c r="O333" s="246"/>
      <c r="P333" s="246"/>
      <c r="Q333" s="246"/>
      <c r="R333" s="246"/>
      <c r="S333" s="246"/>
      <c r="T333" s="246"/>
      <c r="U333" s="246"/>
      <c r="V333" s="246"/>
      <c r="W333" s="246"/>
      <c r="X333" s="246"/>
    </row>
    <row r="334" customFormat="false" ht="15" hidden="false" customHeight="false" outlineLevel="0" collapsed="false">
      <c r="A334" s="247" t="s">
        <v>330</v>
      </c>
      <c r="B334" s="247" t="s">
        <v>2981</v>
      </c>
      <c r="C334" s="247" t="s">
        <v>2982</v>
      </c>
      <c r="D334" s="246"/>
      <c r="E334" s="246"/>
      <c r="F334" s="246"/>
      <c r="G334" s="246"/>
      <c r="H334" s="246"/>
      <c r="I334" s="246"/>
      <c r="J334" s="246"/>
      <c r="L334" s="246"/>
      <c r="N334" s="246"/>
      <c r="O334" s="246"/>
      <c r="P334" s="246"/>
      <c r="Q334" s="246"/>
      <c r="R334" s="246"/>
      <c r="S334" s="246"/>
      <c r="T334" s="246"/>
      <c r="U334" s="246"/>
      <c r="V334" s="246"/>
      <c r="W334" s="246"/>
      <c r="X334" s="246"/>
    </row>
    <row r="335" customFormat="false" ht="15" hidden="false" customHeight="false" outlineLevel="0" collapsed="false">
      <c r="A335" s="247" t="s">
        <v>330</v>
      </c>
      <c r="B335" s="247" t="s">
        <v>2611</v>
      </c>
      <c r="C335" s="247" t="s">
        <v>2580</v>
      </c>
      <c r="D335" s="246"/>
      <c r="E335" s="246"/>
      <c r="F335" s="246"/>
      <c r="G335" s="246"/>
      <c r="H335" s="246"/>
      <c r="I335" s="246"/>
      <c r="J335" s="246"/>
      <c r="L335" s="246"/>
      <c r="N335" s="246"/>
      <c r="O335" s="246"/>
      <c r="P335" s="246"/>
      <c r="Q335" s="246"/>
      <c r="R335" s="246"/>
      <c r="S335" s="246"/>
      <c r="T335" s="246"/>
      <c r="U335" s="246"/>
      <c r="V335" s="246"/>
      <c r="W335" s="246"/>
      <c r="X335" s="246"/>
    </row>
    <row r="336" customFormat="false" ht="15" hidden="false" customHeight="false" outlineLevel="0" collapsed="false">
      <c r="A336" s="247" t="s">
        <v>330</v>
      </c>
      <c r="B336" s="247" t="s">
        <v>2983</v>
      </c>
      <c r="C336" s="247" t="s">
        <v>2984</v>
      </c>
      <c r="D336" s="246"/>
      <c r="E336" s="246"/>
      <c r="F336" s="246"/>
      <c r="G336" s="246"/>
      <c r="H336" s="246"/>
      <c r="I336" s="246"/>
      <c r="J336" s="246"/>
      <c r="L336" s="246"/>
      <c r="N336" s="246"/>
      <c r="O336" s="246"/>
      <c r="P336" s="246"/>
      <c r="Q336" s="246"/>
      <c r="R336" s="246"/>
      <c r="S336" s="246"/>
      <c r="T336" s="246"/>
      <c r="U336" s="246"/>
      <c r="V336" s="246"/>
      <c r="W336" s="246"/>
      <c r="X336" s="246"/>
    </row>
    <row r="337" customFormat="false" ht="15" hidden="false" customHeight="false" outlineLevel="0" collapsed="false">
      <c r="A337" s="247" t="s">
        <v>330</v>
      </c>
      <c r="B337" s="247" t="s">
        <v>2983</v>
      </c>
      <c r="C337" s="247" t="s">
        <v>2984</v>
      </c>
      <c r="D337" s="246"/>
      <c r="E337" s="246"/>
      <c r="F337" s="246"/>
      <c r="G337" s="246"/>
      <c r="H337" s="246"/>
      <c r="I337" s="246"/>
      <c r="J337" s="246"/>
      <c r="L337" s="246"/>
      <c r="N337" s="246"/>
      <c r="O337" s="246"/>
      <c r="P337" s="246"/>
      <c r="Q337" s="246"/>
      <c r="R337" s="246"/>
      <c r="S337" s="246"/>
      <c r="T337" s="246"/>
      <c r="U337" s="246"/>
      <c r="V337" s="246"/>
      <c r="W337" s="246"/>
      <c r="X337" s="246"/>
    </row>
    <row r="338" customFormat="false" ht="15" hidden="false" customHeight="false" outlineLevel="0" collapsed="false">
      <c r="A338" s="247" t="s">
        <v>330</v>
      </c>
      <c r="B338" s="247" t="s">
        <v>2983</v>
      </c>
      <c r="C338" s="247" t="s">
        <v>2984</v>
      </c>
      <c r="D338" s="246"/>
      <c r="E338" s="246"/>
      <c r="F338" s="246"/>
      <c r="G338" s="246"/>
      <c r="H338" s="246"/>
      <c r="I338" s="246"/>
      <c r="J338" s="246"/>
      <c r="L338" s="246"/>
      <c r="N338" s="246"/>
      <c r="O338" s="246"/>
      <c r="P338" s="246"/>
      <c r="Q338" s="246"/>
      <c r="R338" s="246"/>
      <c r="S338" s="246"/>
      <c r="T338" s="246"/>
      <c r="U338" s="246"/>
      <c r="V338" s="246"/>
      <c r="W338" s="246"/>
      <c r="X338" s="246"/>
    </row>
    <row r="339" customFormat="false" ht="15" hidden="false" customHeight="false" outlineLevel="0" collapsed="false">
      <c r="A339" s="247" t="s">
        <v>330</v>
      </c>
      <c r="B339" s="247" t="s">
        <v>2985</v>
      </c>
      <c r="C339" s="247" t="s">
        <v>2986</v>
      </c>
      <c r="D339" s="246"/>
      <c r="E339" s="246"/>
      <c r="F339" s="246"/>
      <c r="G339" s="246"/>
      <c r="H339" s="246"/>
      <c r="I339" s="246"/>
      <c r="J339" s="246"/>
      <c r="L339" s="246"/>
      <c r="N339" s="246"/>
      <c r="O339" s="246"/>
      <c r="P339" s="246"/>
      <c r="Q339" s="246"/>
      <c r="R339" s="246"/>
      <c r="S339" s="246"/>
      <c r="T339" s="246"/>
      <c r="U339" s="246"/>
      <c r="V339" s="246"/>
      <c r="W339" s="246"/>
      <c r="X339" s="246"/>
    </row>
    <row r="340" customFormat="false" ht="15" hidden="false" customHeight="false" outlineLevel="0" collapsed="false">
      <c r="A340" s="247" t="s">
        <v>330</v>
      </c>
      <c r="B340" s="247" t="s">
        <v>2985</v>
      </c>
      <c r="C340" s="247" t="s">
        <v>2986</v>
      </c>
      <c r="D340" s="246" t="s">
        <v>2573</v>
      </c>
      <c r="E340" s="246" t="s">
        <v>2593</v>
      </c>
      <c r="F340" s="246"/>
      <c r="G340" s="246"/>
      <c r="H340" s="246"/>
      <c r="I340" s="246"/>
      <c r="J340" s="246"/>
      <c r="L340" s="246"/>
      <c r="N340" s="246"/>
      <c r="O340" s="246"/>
      <c r="P340" s="246"/>
      <c r="Q340" s="246"/>
      <c r="R340" s="246"/>
      <c r="S340" s="246"/>
      <c r="T340" s="246"/>
      <c r="U340" s="246"/>
      <c r="V340" s="246"/>
      <c r="W340" s="246"/>
      <c r="X340" s="246"/>
    </row>
    <row r="341" customFormat="false" ht="15" hidden="false" customHeight="false" outlineLevel="0" collapsed="false">
      <c r="A341" s="247" t="s">
        <v>330</v>
      </c>
      <c r="B341" s="247" t="s">
        <v>2987</v>
      </c>
      <c r="C341" s="247" t="s">
        <v>2988</v>
      </c>
      <c r="D341" s="246"/>
      <c r="E341" s="246"/>
      <c r="F341" s="246"/>
      <c r="G341" s="246"/>
      <c r="H341" s="246"/>
      <c r="I341" s="246"/>
      <c r="J341" s="246"/>
      <c r="L341" s="246"/>
      <c r="N341" s="246"/>
      <c r="O341" s="246"/>
      <c r="P341" s="246"/>
      <c r="Q341" s="246"/>
      <c r="R341" s="246"/>
      <c r="S341" s="246"/>
      <c r="T341" s="246"/>
      <c r="U341" s="246"/>
      <c r="V341" s="246"/>
      <c r="W341" s="246"/>
      <c r="X341" s="246"/>
    </row>
    <row r="342" customFormat="false" ht="15" hidden="false" customHeight="false" outlineLevel="0" collapsed="false">
      <c r="A342" s="247" t="s">
        <v>330</v>
      </c>
      <c r="B342" s="247" t="s">
        <v>2989</v>
      </c>
      <c r="C342" s="247" t="s">
        <v>2990</v>
      </c>
      <c r="D342" s="246"/>
      <c r="E342" s="246"/>
      <c r="F342" s="246"/>
      <c r="G342" s="246"/>
      <c r="H342" s="246"/>
      <c r="I342" s="246"/>
      <c r="J342" s="246"/>
      <c r="L342" s="246"/>
      <c r="N342" s="246"/>
      <c r="O342" s="246"/>
      <c r="P342" s="246"/>
      <c r="Q342" s="246"/>
      <c r="R342" s="246"/>
      <c r="S342" s="246"/>
      <c r="T342" s="246"/>
      <c r="U342" s="246"/>
      <c r="V342" s="246"/>
      <c r="W342" s="246"/>
      <c r="X342" s="246"/>
    </row>
    <row r="343" customFormat="false" ht="15" hidden="false" customHeight="false" outlineLevel="0" collapsed="false">
      <c r="A343" s="247" t="s">
        <v>330</v>
      </c>
      <c r="B343" s="247" t="s">
        <v>2991</v>
      </c>
      <c r="C343" s="247" t="s">
        <v>2992</v>
      </c>
      <c r="D343" s="246"/>
      <c r="E343" s="246"/>
      <c r="F343" s="246"/>
      <c r="G343" s="246"/>
      <c r="H343" s="246"/>
      <c r="I343" s="246"/>
      <c r="J343" s="246"/>
      <c r="L343" s="246"/>
      <c r="N343" s="246"/>
      <c r="O343" s="246"/>
      <c r="P343" s="246"/>
      <c r="Q343" s="246"/>
      <c r="R343" s="246"/>
      <c r="S343" s="246"/>
      <c r="T343" s="246"/>
      <c r="U343" s="246"/>
      <c r="V343" s="246"/>
      <c r="W343" s="246"/>
      <c r="X343" s="246"/>
    </row>
    <row r="344" customFormat="false" ht="15" hidden="false" customHeight="false" outlineLevel="0" collapsed="false">
      <c r="A344" s="247" t="s">
        <v>330</v>
      </c>
      <c r="B344" s="247" t="s">
        <v>2993</v>
      </c>
      <c r="C344" s="247" t="s">
        <v>2994</v>
      </c>
      <c r="D344" s="246"/>
      <c r="E344" s="246"/>
      <c r="F344" s="246"/>
      <c r="G344" s="246"/>
      <c r="H344" s="246"/>
      <c r="I344" s="246"/>
      <c r="J344" s="246"/>
      <c r="L344" s="246"/>
      <c r="N344" s="246"/>
      <c r="O344" s="246"/>
      <c r="P344" s="246"/>
      <c r="Q344" s="246"/>
      <c r="R344" s="246"/>
      <c r="S344" s="246"/>
      <c r="T344" s="246"/>
      <c r="U344" s="246"/>
      <c r="V344" s="246"/>
      <c r="W344" s="246"/>
      <c r="X344" s="246"/>
    </row>
    <row r="345" customFormat="false" ht="15" hidden="false" customHeight="false" outlineLevel="0" collapsed="false">
      <c r="A345" s="247" t="s">
        <v>330</v>
      </c>
      <c r="B345" s="247" t="s">
        <v>2799</v>
      </c>
      <c r="C345" s="247" t="s">
        <v>2800</v>
      </c>
      <c r="D345" s="246"/>
      <c r="E345" s="246"/>
      <c r="F345" s="246"/>
      <c r="G345" s="246"/>
      <c r="H345" s="246"/>
      <c r="I345" s="246"/>
      <c r="J345" s="246"/>
      <c r="L345" s="246"/>
      <c r="N345" s="246"/>
      <c r="O345" s="246"/>
      <c r="P345" s="246"/>
      <c r="Q345" s="246"/>
      <c r="R345" s="246"/>
      <c r="S345" s="246"/>
      <c r="T345" s="246"/>
      <c r="U345" s="246"/>
      <c r="V345" s="246"/>
      <c r="W345" s="246"/>
      <c r="X345" s="246"/>
    </row>
    <row r="346" customFormat="false" ht="15" hidden="false" customHeight="false" outlineLevel="0" collapsed="false">
      <c r="A346" s="247" t="s">
        <v>330</v>
      </c>
      <c r="B346" s="247" t="s">
        <v>2957</v>
      </c>
      <c r="C346" s="247" t="s">
        <v>2958</v>
      </c>
      <c r="D346" s="246"/>
      <c r="E346" s="246"/>
      <c r="F346" s="246"/>
      <c r="G346" s="246"/>
      <c r="H346" s="246"/>
      <c r="I346" s="246"/>
      <c r="J346" s="246"/>
      <c r="L346" s="246"/>
      <c r="N346" s="246"/>
      <c r="O346" s="246"/>
      <c r="P346" s="246"/>
      <c r="Q346" s="246"/>
      <c r="R346" s="246"/>
      <c r="S346" s="246"/>
      <c r="T346" s="246"/>
      <c r="U346" s="246"/>
      <c r="V346" s="246"/>
      <c r="W346" s="246"/>
      <c r="X346" s="246"/>
    </row>
    <row r="347" customFormat="false" ht="15" hidden="false" customHeight="false" outlineLevel="0" collapsed="false">
      <c r="A347" s="247" t="s">
        <v>330</v>
      </c>
      <c r="B347" s="247" t="s">
        <v>2959</v>
      </c>
      <c r="C347" s="247" t="s">
        <v>2960</v>
      </c>
      <c r="D347" s="246"/>
      <c r="E347" s="246"/>
      <c r="F347" s="246"/>
      <c r="G347" s="246"/>
      <c r="H347" s="246"/>
      <c r="I347" s="246"/>
      <c r="J347" s="246"/>
      <c r="L347" s="246"/>
      <c r="N347" s="246"/>
      <c r="O347" s="246"/>
      <c r="P347" s="246"/>
      <c r="Q347" s="246"/>
      <c r="R347" s="246"/>
      <c r="S347" s="246"/>
      <c r="T347" s="246"/>
      <c r="U347" s="246"/>
      <c r="V347" s="246"/>
      <c r="W347" s="246"/>
      <c r="X347" s="246"/>
    </row>
    <row r="348" customFormat="false" ht="15" hidden="false" customHeight="false" outlineLevel="0" collapsed="false">
      <c r="A348" s="247" t="s">
        <v>330</v>
      </c>
      <c r="B348" s="247" t="s">
        <v>2995</v>
      </c>
      <c r="C348" s="247" t="s">
        <v>2996</v>
      </c>
      <c r="D348" s="246"/>
      <c r="E348" s="246"/>
      <c r="F348" s="246"/>
      <c r="G348" s="246"/>
      <c r="H348" s="246"/>
      <c r="I348" s="246"/>
      <c r="J348" s="246"/>
      <c r="L348" s="246"/>
      <c r="N348" s="246"/>
      <c r="O348" s="246"/>
      <c r="P348" s="246"/>
      <c r="Q348" s="246"/>
      <c r="R348" s="246"/>
      <c r="S348" s="246"/>
      <c r="T348" s="246"/>
      <c r="U348" s="246"/>
      <c r="V348" s="246"/>
      <c r="W348" s="246"/>
      <c r="X348" s="246"/>
    </row>
    <row r="349" customFormat="false" ht="15" hidden="false" customHeight="false" outlineLevel="0" collapsed="false">
      <c r="A349" s="247" t="s">
        <v>330</v>
      </c>
      <c r="B349" s="247" t="s">
        <v>2995</v>
      </c>
      <c r="C349" s="247" t="s">
        <v>2996</v>
      </c>
      <c r="D349" s="246"/>
      <c r="E349" s="246"/>
      <c r="F349" s="246"/>
      <c r="G349" s="246"/>
      <c r="H349" s="246"/>
      <c r="I349" s="246"/>
      <c r="J349" s="246"/>
      <c r="L349" s="246"/>
      <c r="N349" s="246"/>
      <c r="O349" s="246"/>
      <c r="P349" s="246"/>
      <c r="Q349" s="246"/>
      <c r="R349" s="246"/>
      <c r="S349" s="246"/>
      <c r="T349" s="246"/>
      <c r="U349" s="246"/>
      <c r="V349" s="246"/>
      <c r="W349" s="246"/>
      <c r="X349" s="246"/>
    </row>
    <row r="350" customFormat="false" ht="15" hidden="false" customHeight="false" outlineLevel="0" collapsed="false">
      <c r="A350" s="247" t="s">
        <v>330</v>
      </c>
      <c r="B350" s="247" t="s">
        <v>2997</v>
      </c>
      <c r="C350" s="247" t="s">
        <v>2998</v>
      </c>
      <c r="D350" s="246"/>
      <c r="E350" s="246"/>
      <c r="F350" s="246"/>
      <c r="G350" s="246"/>
      <c r="H350" s="246"/>
      <c r="I350" s="246"/>
      <c r="J350" s="246"/>
      <c r="L350" s="246"/>
      <c r="N350" s="246"/>
      <c r="O350" s="246"/>
      <c r="P350" s="246"/>
      <c r="Q350" s="246"/>
      <c r="R350" s="246"/>
      <c r="S350" s="246"/>
      <c r="T350" s="246"/>
      <c r="U350" s="246"/>
      <c r="V350" s="246"/>
      <c r="W350" s="246"/>
      <c r="X350" s="246"/>
    </row>
    <row r="351" customFormat="false" ht="15" hidden="false" customHeight="false" outlineLevel="0" collapsed="false">
      <c r="A351" s="246" t="s">
        <v>330</v>
      </c>
      <c r="B351" s="246" t="s">
        <v>2997</v>
      </c>
      <c r="C351" s="246" t="s">
        <v>2998</v>
      </c>
      <c r="D351" s="246"/>
      <c r="E351" s="246"/>
      <c r="F351" s="246"/>
      <c r="G351" s="246"/>
      <c r="H351" s="246"/>
      <c r="I351" s="246"/>
      <c r="J351" s="246"/>
      <c r="L351" s="246"/>
      <c r="N351" s="246"/>
      <c r="O351" s="246"/>
      <c r="P351" s="246"/>
      <c r="Q351" s="246"/>
      <c r="R351" s="246"/>
      <c r="S351" s="246"/>
      <c r="T351" s="246"/>
      <c r="U351" s="246"/>
      <c r="V351" s="246"/>
      <c r="W351" s="246"/>
      <c r="X351" s="246"/>
    </row>
    <row r="352" customFormat="false" ht="15" hidden="false" customHeight="false" outlineLevel="0" collapsed="false">
      <c r="A352" s="247" t="s">
        <v>330</v>
      </c>
      <c r="B352" s="247" t="s">
        <v>2999</v>
      </c>
      <c r="C352" s="247" t="s">
        <v>3000</v>
      </c>
      <c r="D352" s="246"/>
      <c r="E352" s="246"/>
      <c r="F352" s="246"/>
      <c r="G352" s="246"/>
      <c r="H352" s="246"/>
      <c r="I352" s="246"/>
      <c r="J352" s="246"/>
      <c r="L352" s="246"/>
      <c r="N352" s="246"/>
      <c r="O352" s="246"/>
      <c r="P352" s="246"/>
      <c r="Q352" s="246"/>
      <c r="R352" s="246"/>
      <c r="S352" s="246"/>
      <c r="T352" s="246"/>
      <c r="U352" s="246"/>
      <c r="V352" s="246"/>
      <c r="W352" s="246"/>
      <c r="X352" s="246"/>
    </row>
    <row r="353" customFormat="false" ht="15" hidden="false" customHeight="false" outlineLevel="0" collapsed="false">
      <c r="A353" s="247" t="s">
        <v>330</v>
      </c>
      <c r="B353" s="247" t="s">
        <v>2999</v>
      </c>
      <c r="C353" s="247" t="s">
        <v>3000</v>
      </c>
      <c r="D353" s="246"/>
      <c r="E353" s="246"/>
      <c r="F353" s="246"/>
      <c r="G353" s="246"/>
      <c r="H353" s="246"/>
      <c r="I353" s="246"/>
      <c r="J353" s="246"/>
      <c r="L353" s="246"/>
      <c r="N353" s="246"/>
      <c r="O353" s="246"/>
      <c r="P353" s="246"/>
      <c r="Q353" s="246"/>
      <c r="R353" s="246"/>
      <c r="S353" s="246"/>
      <c r="T353" s="246"/>
      <c r="U353" s="246"/>
      <c r="V353" s="246"/>
      <c r="W353" s="246"/>
      <c r="X353" s="246"/>
    </row>
    <row r="354" customFormat="false" ht="15" hidden="false" customHeight="false" outlineLevel="0" collapsed="false">
      <c r="A354" s="247" t="s">
        <v>330</v>
      </c>
      <c r="B354" s="247" t="s">
        <v>2961</v>
      </c>
      <c r="C354" s="247" t="s">
        <v>2962</v>
      </c>
      <c r="D354" s="246"/>
      <c r="E354" s="246"/>
      <c r="F354" s="246"/>
      <c r="G354" s="246"/>
      <c r="H354" s="246"/>
      <c r="I354" s="246"/>
      <c r="J354" s="246"/>
      <c r="L354" s="246"/>
      <c r="N354" s="246"/>
      <c r="O354" s="246"/>
      <c r="P354" s="246"/>
      <c r="Q354" s="246"/>
      <c r="R354" s="246"/>
      <c r="S354" s="246"/>
      <c r="T354" s="246"/>
      <c r="U354" s="246"/>
      <c r="V354" s="246"/>
      <c r="W354" s="246"/>
      <c r="X354" s="246"/>
    </row>
    <row r="355" customFormat="false" ht="15" hidden="false" customHeight="false" outlineLevel="0" collapsed="false">
      <c r="A355" s="247" t="s">
        <v>330</v>
      </c>
      <c r="B355" s="247" t="s">
        <v>3001</v>
      </c>
      <c r="C355" s="247" t="s">
        <v>3002</v>
      </c>
      <c r="D355" s="246"/>
      <c r="E355" s="246"/>
      <c r="F355" s="246"/>
      <c r="G355" s="246"/>
      <c r="H355" s="246"/>
      <c r="I355" s="246"/>
      <c r="J355" s="246"/>
      <c r="L355" s="246"/>
      <c r="N355" s="246"/>
      <c r="O355" s="246"/>
      <c r="P355" s="246"/>
      <c r="Q355" s="246"/>
      <c r="R355" s="246"/>
      <c r="S355" s="246"/>
      <c r="T355" s="246"/>
      <c r="U355" s="246"/>
      <c r="V355" s="246"/>
      <c r="W355" s="246"/>
      <c r="X355" s="246"/>
    </row>
    <row r="356" customFormat="false" ht="15" hidden="false" customHeight="false" outlineLevel="0" collapsed="false">
      <c r="A356" s="247" t="s">
        <v>330</v>
      </c>
      <c r="B356" s="247" t="s">
        <v>3001</v>
      </c>
      <c r="C356" s="247" t="s">
        <v>3002</v>
      </c>
      <c r="D356" s="246"/>
      <c r="E356" s="246"/>
      <c r="F356" s="246"/>
      <c r="G356" s="246"/>
      <c r="H356" s="246"/>
      <c r="I356" s="246"/>
      <c r="J356" s="246"/>
      <c r="L356" s="246"/>
      <c r="N356" s="246"/>
      <c r="O356" s="246"/>
      <c r="P356" s="246"/>
      <c r="Q356" s="246"/>
      <c r="R356" s="246"/>
      <c r="S356" s="246"/>
      <c r="T356" s="246"/>
      <c r="U356" s="246"/>
      <c r="V356" s="246"/>
      <c r="W356" s="246"/>
      <c r="X356" s="246"/>
    </row>
    <row r="357" customFormat="false" ht="15" hidden="false" customHeight="false" outlineLevel="0" collapsed="false">
      <c r="A357" s="246" t="s">
        <v>330</v>
      </c>
      <c r="B357" s="246" t="s">
        <v>3003</v>
      </c>
      <c r="C357" s="246" t="s">
        <v>3004</v>
      </c>
      <c r="D357" s="246"/>
      <c r="E357" s="246"/>
      <c r="F357" s="246"/>
      <c r="G357" s="246"/>
      <c r="H357" s="246"/>
      <c r="I357" s="246"/>
      <c r="J357" s="246"/>
      <c r="L357" s="246"/>
      <c r="N357" s="246"/>
      <c r="O357" s="246"/>
      <c r="P357" s="246"/>
      <c r="Q357" s="246"/>
      <c r="R357" s="246"/>
      <c r="S357" s="246"/>
      <c r="T357" s="246"/>
      <c r="U357" s="246"/>
      <c r="V357" s="246"/>
      <c r="W357" s="246"/>
      <c r="X357" s="246"/>
    </row>
    <row r="358" customFormat="false" ht="15" hidden="false" customHeight="false" outlineLevel="0" collapsed="false">
      <c r="A358" s="246" t="s">
        <v>330</v>
      </c>
      <c r="B358" s="246" t="s">
        <v>3003</v>
      </c>
      <c r="C358" s="246" t="s">
        <v>3004</v>
      </c>
      <c r="D358" s="246"/>
      <c r="E358" s="246"/>
      <c r="F358" s="246"/>
      <c r="G358" s="246"/>
      <c r="H358" s="246"/>
      <c r="I358" s="246"/>
      <c r="J358" s="246"/>
      <c r="L358" s="246"/>
      <c r="N358" s="246"/>
      <c r="O358" s="246"/>
      <c r="P358" s="246"/>
      <c r="Q358" s="246"/>
      <c r="R358" s="246"/>
      <c r="S358" s="246"/>
      <c r="T358" s="246"/>
      <c r="U358" s="246"/>
      <c r="V358" s="246"/>
      <c r="W358" s="246"/>
      <c r="X358" s="246"/>
    </row>
    <row r="359" customFormat="false" ht="15" hidden="false" customHeight="false" outlineLevel="0" collapsed="false">
      <c r="A359" s="247" t="s">
        <v>330</v>
      </c>
      <c r="B359" s="247" t="s">
        <v>2856</v>
      </c>
      <c r="C359" s="247" t="s">
        <v>2857</v>
      </c>
      <c r="D359" s="246"/>
      <c r="E359" s="246"/>
      <c r="F359" s="246"/>
      <c r="G359" s="246"/>
      <c r="H359" s="246"/>
      <c r="I359" s="246"/>
      <c r="J359" s="246"/>
      <c r="L359" s="246"/>
      <c r="N359" s="246"/>
      <c r="O359" s="246"/>
      <c r="P359" s="246"/>
      <c r="Q359" s="246"/>
      <c r="R359" s="246"/>
      <c r="S359" s="246"/>
      <c r="T359" s="246"/>
      <c r="U359" s="246"/>
      <c r="V359" s="246"/>
      <c r="W359" s="246"/>
      <c r="X359" s="246"/>
    </row>
    <row r="360" customFormat="false" ht="15" hidden="false" customHeight="false" outlineLevel="0" collapsed="false">
      <c r="A360" s="247" t="s">
        <v>330</v>
      </c>
      <c r="B360" s="247" t="s">
        <v>2856</v>
      </c>
      <c r="C360" s="247" t="s">
        <v>2857</v>
      </c>
      <c r="D360" s="246"/>
      <c r="E360" s="246"/>
      <c r="F360" s="246"/>
      <c r="G360" s="246"/>
      <c r="H360" s="246"/>
      <c r="I360" s="246"/>
      <c r="J360" s="246"/>
      <c r="L360" s="246"/>
      <c r="N360" s="246"/>
      <c r="O360" s="246"/>
      <c r="P360" s="246"/>
      <c r="Q360" s="246"/>
      <c r="R360" s="246"/>
      <c r="S360" s="246"/>
      <c r="T360" s="246"/>
      <c r="U360" s="246"/>
      <c r="V360" s="246"/>
      <c r="W360" s="246"/>
      <c r="X360" s="246"/>
    </row>
    <row r="361" customFormat="false" ht="15" hidden="false" customHeight="false" outlineLevel="0" collapsed="false">
      <c r="A361" s="247" t="s">
        <v>330</v>
      </c>
      <c r="B361" s="247" t="s">
        <v>3005</v>
      </c>
      <c r="C361" s="247" t="s">
        <v>3006</v>
      </c>
      <c r="D361" s="246"/>
      <c r="E361" s="246"/>
      <c r="F361" s="246"/>
      <c r="G361" s="246"/>
      <c r="H361" s="246"/>
      <c r="I361" s="246"/>
      <c r="J361" s="246"/>
      <c r="L361" s="246"/>
      <c r="N361" s="246"/>
      <c r="O361" s="246"/>
      <c r="P361" s="246"/>
      <c r="Q361" s="246"/>
      <c r="R361" s="246"/>
      <c r="S361" s="246"/>
      <c r="T361" s="246"/>
      <c r="U361" s="246"/>
      <c r="V361" s="246"/>
      <c r="W361" s="246"/>
      <c r="X361" s="246"/>
    </row>
    <row r="362" customFormat="false" ht="15" hidden="false" customHeight="false" outlineLevel="0" collapsed="false">
      <c r="A362" s="247" t="s">
        <v>330</v>
      </c>
      <c r="B362" s="247" t="s">
        <v>3005</v>
      </c>
      <c r="C362" s="247" t="s">
        <v>3006</v>
      </c>
      <c r="D362" s="246"/>
      <c r="E362" s="246"/>
      <c r="F362" s="246"/>
      <c r="G362" s="246"/>
      <c r="H362" s="246"/>
      <c r="I362" s="246"/>
      <c r="J362" s="246"/>
      <c r="L362" s="246"/>
      <c r="N362" s="246"/>
      <c r="O362" s="246"/>
      <c r="P362" s="246"/>
      <c r="Q362" s="246"/>
      <c r="R362" s="246"/>
      <c r="S362" s="246"/>
      <c r="T362" s="246"/>
      <c r="U362" s="246"/>
      <c r="V362" s="246"/>
      <c r="W362" s="246"/>
      <c r="X362" s="246"/>
    </row>
    <row r="363" customFormat="false" ht="15" hidden="false" customHeight="false" outlineLevel="0" collapsed="false">
      <c r="A363" s="247" t="s">
        <v>330</v>
      </c>
      <c r="B363" s="247" t="s">
        <v>3007</v>
      </c>
      <c r="C363" s="247" t="s">
        <v>3008</v>
      </c>
      <c r="D363" s="246"/>
      <c r="E363" s="246"/>
      <c r="F363" s="246"/>
      <c r="G363" s="246"/>
      <c r="H363" s="246"/>
      <c r="I363" s="246"/>
      <c r="J363" s="246"/>
      <c r="L363" s="246"/>
      <c r="N363" s="246"/>
      <c r="O363" s="246"/>
      <c r="P363" s="246"/>
      <c r="Q363" s="246"/>
      <c r="R363" s="246"/>
      <c r="S363" s="246"/>
      <c r="T363" s="246"/>
      <c r="U363" s="246"/>
      <c r="V363" s="246"/>
      <c r="W363" s="246"/>
      <c r="X363" s="246"/>
    </row>
    <row r="364" customFormat="false" ht="15" hidden="false" customHeight="false" outlineLevel="0" collapsed="false">
      <c r="A364" s="247" t="s">
        <v>330</v>
      </c>
      <c r="B364" s="247" t="s">
        <v>3007</v>
      </c>
      <c r="C364" s="247" t="s">
        <v>3008</v>
      </c>
      <c r="D364" s="246"/>
      <c r="E364" s="246"/>
      <c r="F364" s="246"/>
      <c r="G364" s="246"/>
      <c r="H364" s="246"/>
      <c r="I364" s="246"/>
      <c r="J364" s="246"/>
      <c r="L364" s="246"/>
      <c r="N364" s="246"/>
      <c r="O364" s="246"/>
      <c r="P364" s="246"/>
      <c r="Q364" s="246"/>
      <c r="R364" s="246"/>
      <c r="S364" s="246"/>
      <c r="T364" s="246"/>
      <c r="U364" s="246"/>
      <c r="V364" s="246"/>
      <c r="W364" s="246"/>
      <c r="X364" s="246"/>
    </row>
    <row r="365" customFormat="false" ht="15" hidden="false" customHeight="false" outlineLevel="0" collapsed="false">
      <c r="A365" s="247" t="s">
        <v>330</v>
      </c>
      <c r="B365" s="247" t="s">
        <v>3009</v>
      </c>
      <c r="C365" s="247" t="s">
        <v>3010</v>
      </c>
      <c r="D365" s="246"/>
      <c r="E365" s="246"/>
      <c r="F365" s="246"/>
      <c r="G365" s="246"/>
      <c r="H365" s="246"/>
      <c r="I365" s="246"/>
      <c r="J365" s="246"/>
      <c r="L365" s="246"/>
      <c r="N365" s="246"/>
      <c r="O365" s="246"/>
      <c r="P365" s="246"/>
      <c r="Q365" s="246"/>
      <c r="R365" s="246"/>
      <c r="S365" s="246"/>
      <c r="T365" s="246"/>
      <c r="U365" s="246"/>
      <c r="V365" s="246"/>
      <c r="W365" s="246"/>
      <c r="X365" s="246"/>
    </row>
    <row r="366" customFormat="false" ht="15" hidden="false" customHeight="false" outlineLevel="0" collapsed="false">
      <c r="A366" s="247" t="s">
        <v>330</v>
      </c>
      <c r="B366" s="247" t="s">
        <v>3009</v>
      </c>
      <c r="C366" s="247" t="s">
        <v>3010</v>
      </c>
      <c r="D366" s="246"/>
      <c r="E366" s="246"/>
      <c r="F366" s="246"/>
      <c r="G366" s="246"/>
      <c r="H366" s="246"/>
      <c r="I366" s="246"/>
      <c r="J366" s="246"/>
      <c r="L366" s="246"/>
      <c r="N366" s="246"/>
      <c r="O366" s="246"/>
      <c r="P366" s="246"/>
      <c r="Q366" s="246"/>
      <c r="R366" s="246"/>
      <c r="S366" s="246"/>
      <c r="T366" s="246"/>
      <c r="U366" s="246"/>
      <c r="V366" s="246"/>
      <c r="W366" s="246"/>
      <c r="X366" s="246"/>
    </row>
    <row r="367" customFormat="false" ht="15" hidden="false" customHeight="false" outlineLevel="0" collapsed="false">
      <c r="A367" s="247" t="s">
        <v>330</v>
      </c>
      <c r="B367" s="247" t="s">
        <v>3011</v>
      </c>
      <c r="C367" s="247" t="s">
        <v>3012</v>
      </c>
      <c r="D367" s="246"/>
      <c r="E367" s="246"/>
      <c r="F367" s="246"/>
      <c r="G367" s="246"/>
      <c r="H367" s="246"/>
      <c r="I367" s="246"/>
      <c r="J367" s="246"/>
      <c r="L367" s="246"/>
      <c r="N367" s="246"/>
      <c r="O367" s="246"/>
      <c r="P367" s="246"/>
      <c r="Q367" s="246"/>
      <c r="R367" s="246"/>
      <c r="S367" s="246"/>
      <c r="T367" s="246"/>
      <c r="U367" s="246"/>
      <c r="V367" s="246"/>
      <c r="W367" s="246"/>
      <c r="X367" s="246"/>
    </row>
    <row r="368" customFormat="false" ht="15" hidden="false" customHeight="false" outlineLevel="0" collapsed="false">
      <c r="A368" s="247" t="s">
        <v>330</v>
      </c>
      <c r="B368" s="247" t="s">
        <v>3011</v>
      </c>
      <c r="C368" s="247" t="s">
        <v>3012</v>
      </c>
      <c r="D368" s="246"/>
      <c r="E368" s="246"/>
      <c r="F368" s="246"/>
      <c r="G368" s="246"/>
      <c r="H368" s="246"/>
      <c r="I368" s="246"/>
      <c r="J368" s="246"/>
      <c r="L368" s="246"/>
      <c r="N368" s="246"/>
      <c r="O368" s="246"/>
      <c r="P368" s="246"/>
      <c r="Q368" s="246"/>
      <c r="R368" s="246"/>
      <c r="S368" s="246"/>
      <c r="T368" s="246"/>
      <c r="U368" s="246"/>
      <c r="V368" s="246"/>
      <c r="W368" s="246"/>
      <c r="X368" s="246"/>
    </row>
    <row r="369" customFormat="false" ht="15" hidden="false" customHeight="false" outlineLevel="0" collapsed="false">
      <c r="A369" s="247" t="s">
        <v>330</v>
      </c>
      <c r="B369" s="247" t="s">
        <v>3013</v>
      </c>
      <c r="C369" s="247" t="s">
        <v>3014</v>
      </c>
      <c r="D369" s="246"/>
      <c r="E369" s="246"/>
      <c r="F369" s="246"/>
      <c r="G369" s="246"/>
      <c r="H369" s="246"/>
      <c r="I369" s="246"/>
      <c r="J369" s="246"/>
      <c r="L369" s="246"/>
      <c r="N369" s="246"/>
      <c r="O369" s="246"/>
      <c r="P369" s="246"/>
      <c r="Q369" s="246"/>
      <c r="R369" s="246"/>
      <c r="S369" s="246"/>
      <c r="T369" s="246"/>
      <c r="U369" s="246"/>
      <c r="V369" s="246"/>
      <c r="W369" s="246"/>
      <c r="X369" s="246"/>
    </row>
    <row r="370" customFormat="false" ht="15" hidden="false" customHeight="false" outlineLevel="0" collapsed="false">
      <c r="A370" s="247" t="s">
        <v>330</v>
      </c>
      <c r="B370" s="247" t="s">
        <v>3013</v>
      </c>
      <c r="C370" s="247" t="s">
        <v>3014</v>
      </c>
      <c r="D370" s="246"/>
      <c r="E370" s="246"/>
      <c r="F370" s="246"/>
      <c r="G370" s="246"/>
      <c r="H370" s="246"/>
      <c r="I370" s="246"/>
      <c r="J370" s="246"/>
      <c r="L370" s="246"/>
      <c r="N370" s="246"/>
      <c r="O370" s="246"/>
      <c r="P370" s="246"/>
      <c r="Q370" s="246"/>
      <c r="R370" s="246"/>
      <c r="S370" s="246"/>
      <c r="T370" s="246"/>
      <c r="U370" s="246"/>
      <c r="V370" s="246"/>
      <c r="W370" s="246"/>
      <c r="X370" s="246"/>
    </row>
    <row r="371" customFormat="false" ht="15" hidden="false" customHeight="false" outlineLevel="0" collapsed="false">
      <c r="A371" s="247" t="s">
        <v>330</v>
      </c>
      <c r="B371" s="247" t="s">
        <v>3015</v>
      </c>
      <c r="C371" s="247" t="s">
        <v>3016</v>
      </c>
      <c r="D371" s="246"/>
      <c r="E371" s="246"/>
      <c r="F371" s="246"/>
      <c r="G371" s="246"/>
      <c r="H371" s="246"/>
      <c r="I371" s="246"/>
      <c r="J371" s="246"/>
      <c r="L371" s="246"/>
      <c r="N371" s="246"/>
      <c r="O371" s="246"/>
      <c r="P371" s="246"/>
      <c r="Q371" s="246"/>
      <c r="R371" s="246"/>
      <c r="S371" s="246"/>
      <c r="T371" s="246"/>
      <c r="U371" s="246"/>
      <c r="V371" s="246"/>
      <c r="W371" s="246"/>
      <c r="X371" s="246"/>
    </row>
    <row r="372" customFormat="false" ht="15" hidden="false" customHeight="false" outlineLevel="0" collapsed="false">
      <c r="A372" s="247" t="s">
        <v>330</v>
      </c>
      <c r="B372" s="247" t="s">
        <v>3015</v>
      </c>
      <c r="C372" s="247" t="s">
        <v>3016</v>
      </c>
      <c r="D372" s="246"/>
      <c r="E372" s="246"/>
      <c r="F372" s="246"/>
      <c r="G372" s="246"/>
      <c r="H372" s="246"/>
      <c r="I372" s="246"/>
      <c r="J372" s="246"/>
      <c r="L372" s="246"/>
      <c r="N372" s="246"/>
      <c r="O372" s="246"/>
      <c r="P372" s="246"/>
      <c r="Q372" s="246"/>
      <c r="R372" s="246"/>
      <c r="S372" s="246"/>
      <c r="T372" s="246"/>
      <c r="U372" s="246"/>
      <c r="V372" s="246"/>
      <c r="W372" s="246"/>
      <c r="X372" s="246"/>
    </row>
    <row r="373" customFormat="false" ht="15" hidden="false" customHeight="false" outlineLevel="0" collapsed="false">
      <c r="A373" s="247" t="s">
        <v>335</v>
      </c>
      <c r="B373" s="247" t="s">
        <v>2621</v>
      </c>
      <c r="C373" s="247" t="s">
        <v>2583</v>
      </c>
      <c r="D373" s="246"/>
      <c r="E373" s="246"/>
      <c r="F373" s="246"/>
      <c r="G373" s="246"/>
      <c r="H373" s="246"/>
      <c r="I373" s="246"/>
      <c r="J373" s="246"/>
      <c r="L373" s="246"/>
      <c r="N373" s="246"/>
      <c r="O373" s="246"/>
      <c r="P373" s="246"/>
      <c r="Q373" s="246"/>
      <c r="R373" s="246"/>
      <c r="S373" s="246"/>
      <c r="T373" s="246"/>
      <c r="U373" s="246"/>
      <c r="V373" s="246"/>
      <c r="W373" s="246"/>
      <c r="X373" s="246"/>
    </row>
    <row r="374" customFormat="false" ht="15" hidden="false" customHeight="false" outlineLevel="0" collapsed="false">
      <c r="A374" s="247" t="s">
        <v>335</v>
      </c>
      <c r="B374" s="247" t="s">
        <v>2652</v>
      </c>
      <c r="C374" s="247" t="s">
        <v>2653</v>
      </c>
      <c r="D374" s="246"/>
      <c r="E374" s="246"/>
      <c r="F374" s="246"/>
      <c r="G374" s="246"/>
      <c r="H374" s="246"/>
      <c r="I374" s="246"/>
      <c r="J374" s="246"/>
      <c r="L374" s="246"/>
      <c r="N374" s="246"/>
      <c r="O374" s="246"/>
      <c r="P374" s="246"/>
      <c r="Q374" s="246"/>
      <c r="R374" s="246"/>
      <c r="S374" s="246"/>
      <c r="T374" s="246"/>
      <c r="U374" s="246"/>
      <c r="V374" s="246"/>
      <c r="W374" s="246"/>
      <c r="X374" s="246"/>
    </row>
    <row r="375" customFormat="false" ht="15" hidden="false" customHeight="false" outlineLevel="0" collapsed="false">
      <c r="A375" s="247" t="s">
        <v>335</v>
      </c>
      <c r="B375" s="247" t="s">
        <v>2599</v>
      </c>
      <c r="C375" s="247" t="s">
        <v>2586</v>
      </c>
      <c r="D375" s="246"/>
      <c r="E375" s="246"/>
      <c r="F375" s="246"/>
      <c r="G375" s="246"/>
      <c r="H375" s="246"/>
      <c r="I375" s="246"/>
      <c r="J375" s="246"/>
      <c r="L375" s="246"/>
      <c r="N375" s="246"/>
      <c r="O375" s="246"/>
      <c r="P375" s="246"/>
      <c r="Q375" s="246"/>
      <c r="R375" s="246"/>
      <c r="S375" s="246"/>
      <c r="T375" s="246"/>
      <c r="U375" s="246"/>
      <c r="V375" s="246"/>
      <c r="W375" s="246"/>
      <c r="X375" s="246"/>
    </row>
    <row r="376" customFormat="false" ht="15" hidden="false" customHeight="false" outlineLevel="0" collapsed="false">
      <c r="A376" s="246" t="s">
        <v>335</v>
      </c>
      <c r="B376" s="246" t="s">
        <v>2748</v>
      </c>
      <c r="C376" s="246" t="s">
        <v>2749</v>
      </c>
      <c r="D376" s="246"/>
      <c r="E376" s="246"/>
      <c r="F376" s="246"/>
      <c r="G376" s="246"/>
      <c r="H376" s="246"/>
      <c r="I376" s="246"/>
      <c r="J376" s="246"/>
      <c r="L376" s="246"/>
      <c r="N376" s="246"/>
      <c r="O376" s="246"/>
      <c r="P376" s="246"/>
      <c r="Q376" s="246"/>
      <c r="R376" s="246"/>
      <c r="S376" s="246"/>
      <c r="T376" s="246"/>
      <c r="U376" s="246"/>
      <c r="V376" s="246"/>
      <c r="W376" s="246"/>
      <c r="X376" s="246"/>
    </row>
    <row r="377" customFormat="false" ht="15" hidden="false" customHeight="false" outlineLevel="0" collapsed="false">
      <c r="A377" s="246" t="s">
        <v>335</v>
      </c>
      <c r="B377" s="246" t="s">
        <v>2748</v>
      </c>
      <c r="C377" s="246" t="s">
        <v>2749</v>
      </c>
      <c r="D377" s="246"/>
      <c r="E377" s="246"/>
      <c r="F377" s="246"/>
      <c r="G377" s="246"/>
      <c r="H377" s="246"/>
      <c r="I377" s="246"/>
      <c r="J377" s="246"/>
      <c r="L377" s="246"/>
      <c r="N377" s="246"/>
      <c r="O377" s="246"/>
      <c r="P377" s="246"/>
      <c r="Q377" s="246"/>
      <c r="R377" s="246"/>
      <c r="S377" s="246"/>
      <c r="T377" s="246"/>
      <c r="U377" s="246"/>
      <c r="V377" s="246"/>
      <c r="W377" s="246"/>
      <c r="X377" s="246"/>
    </row>
    <row r="378" customFormat="false" ht="15" hidden="false" customHeight="false" outlineLevel="0" collapsed="false">
      <c r="A378" s="247" t="s">
        <v>335</v>
      </c>
      <c r="B378" s="247" t="s">
        <v>2741</v>
      </c>
      <c r="C378" s="247" t="s">
        <v>2742</v>
      </c>
      <c r="D378" s="246"/>
      <c r="E378" s="246"/>
      <c r="F378" s="246"/>
      <c r="G378" s="246"/>
      <c r="H378" s="246"/>
      <c r="I378" s="246"/>
      <c r="J378" s="246"/>
      <c r="L378" s="246"/>
      <c r="N378" s="246"/>
      <c r="O378" s="246"/>
      <c r="P378" s="246"/>
      <c r="Q378" s="246"/>
      <c r="R378" s="246"/>
      <c r="S378" s="246"/>
      <c r="T378" s="246"/>
      <c r="U378" s="246"/>
      <c r="V378" s="246"/>
      <c r="W378" s="246"/>
      <c r="X378" s="246"/>
    </row>
    <row r="379" customFormat="false" ht="15" hidden="false" customHeight="false" outlineLevel="0" collapsed="false">
      <c r="A379" s="247" t="s">
        <v>335</v>
      </c>
      <c r="B379" s="247" t="s">
        <v>2602</v>
      </c>
      <c r="C379" s="247" t="s">
        <v>2577</v>
      </c>
      <c r="D379" s="246"/>
      <c r="E379" s="246"/>
      <c r="F379" s="246"/>
      <c r="G379" s="246"/>
      <c r="H379" s="246"/>
      <c r="I379" s="246"/>
      <c r="J379" s="246"/>
      <c r="L379" s="246"/>
      <c r="N379" s="246"/>
      <c r="O379" s="246"/>
      <c r="P379" s="246"/>
      <c r="Q379" s="246"/>
      <c r="R379" s="246"/>
      <c r="S379" s="246"/>
      <c r="T379" s="246"/>
      <c r="U379" s="246"/>
      <c r="V379" s="246"/>
      <c r="W379" s="246"/>
      <c r="X379" s="246"/>
    </row>
    <row r="380" customFormat="false" ht="15" hidden="false" customHeight="false" outlineLevel="0" collapsed="false">
      <c r="A380" s="246" t="s">
        <v>335</v>
      </c>
      <c r="B380" s="246" t="s">
        <v>2593</v>
      </c>
      <c r="C380" s="246" t="s">
        <v>2573</v>
      </c>
      <c r="D380" s="246"/>
      <c r="E380" s="246"/>
      <c r="F380" s="246"/>
      <c r="G380" s="246"/>
      <c r="H380" s="246"/>
      <c r="I380" s="246"/>
      <c r="J380" s="246"/>
      <c r="L380" s="246"/>
      <c r="N380" s="246"/>
      <c r="O380" s="246"/>
      <c r="P380" s="246"/>
      <c r="Q380" s="246"/>
      <c r="R380" s="246"/>
      <c r="S380" s="246"/>
      <c r="T380" s="246"/>
      <c r="U380" s="246"/>
      <c r="V380" s="246"/>
      <c r="W380" s="246"/>
      <c r="X380" s="246"/>
    </row>
    <row r="381" customFormat="false" ht="15" hidden="false" customHeight="false" outlineLevel="0" collapsed="false">
      <c r="A381" s="247" t="s">
        <v>335</v>
      </c>
      <c r="B381" s="247" t="s">
        <v>2606</v>
      </c>
      <c r="C381" s="247" t="s">
        <v>2582</v>
      </c>
      <c r="D381" s="246"/>
      <c r="E381" s="246"/>
      <c r="F381" s="246"/>
      <c r="G381" s="246"/>
      <c r="H381" s="246"/>
      <c r="I381" s="246"/>
      <c r="J381" s="246"/>
      <c r="L381" s="246"/>
      <c r="N381" s="246"/>
      <c r="O381" s="246"/>
      <c r="P381" s="246"/>
      <c r="Q381" s="246"/>
      <c r="R381" s="246"/>
      <c r="S381" s="246"/>
      <c r="T381" s="246"/>
      <c r="U381" s="246"/>
      <c r="V381" s="246"/>
      <c r="W381" s="246"/>
      <c r="X381" s="246"/>
    </row>
    <row r="382" customFormat="false" ht="15" hidden="false" customHeight="false" outlineLevel="0" collapsed="false">
      <c r="A382" s="247" t="s">
        <v>335</v>
      </c>
      <c r="B382" s="247" t="s">
        <v>2607</v>
      </c>
      <c r="C382" s="247" t="s">
        <v>2587</v>
      </c>
      <c r="D382" s="246"/>
      <c r="E382" s="246"/>
      <c r="F382" s="246"/>
      <c r="G382" s="246"/>
      <c r="H382" s="246"/>
      <c r="I382" s="246"/>
      <c r="J382" s="246"/>
      <c r="L382" s="246"/>
      <c r="N382" s="246"/>
      <c r="O382" s="246"/>
      <c r="P382" s="246"/>
      <c r="Q382" s="246"/>
      <c r="R382" s="246"/>
      <c r="S382" s="246"/>
      <c r="T382" s="246"/>
      <c r="U382" s="246"/>
      <c r="V382" s="246"/>
      <c r="W382" s="246"/>
      <c r="X382" s="246"/>
    </row>
    <row r="383" customFormat="false" ht="15" hidden="false" customHeight="false" outlineLevel="0" collapsed="false">
      <c r="A383" s="246" t="s">
        <v>335</v>
      </c>
      <c r="B383" s="246" t="s">
        <v>2818</v>
      </c>
      <c r="C383" s="246" t="s">
        <v>2819</v>
      </c>
      <c r="D383" s="246"/>
      <c r="E383" s="246"/>
      <c r="F383" s="246"/>
      <c r="G383" s="246"/>
      <c r="H383" s="246"/>
      <c r="I383" s="246"/>
      <c r="J383" s="246"/>
      <c r="L383" s="246"/>
      <c r="N383" s="246"/>
      <c r="O383" s="246"/>
      <c r="P383" s="246"/>
      <c r="Q383" s="246"/>
      <c r="R383" s="246"/>
      <c r="S383" s="246"/>
      <c r="T383" s="246"/>
      <c r="U383" s="246"/>
      <c r="V383" s="246"/>
      <c r="W383" s="246"/>
      <c r="X383" s="246"/>
    </row>
    <row r="384" customFormat="false" ht="15" hidden="false" customHeight="false" outlineLevel="0" collapsed="false">
      <c r="A384" s="247" t="s">
        <v>335</v>
      </c>
      <c r="B384" s="247" t="s">
        <v>3017</v>
      </c>
      <c r="C384" s="247" t="s">
        <v>3018</v>
      </c>
      <c r="D384" s="246"/>
      <c r="E384" s="246"/>
      <c r="F384" s="246"/>
      <c r="G384" s="246"/>
      <c r="H384" s="246"/>
      <c r="I384" s="246"/>
      <c r="J384" s="246"/>
      <c r="L384" s="246"/>
      <c r="N384" s="246"/>
      <c r="O384" s="246"/>
      <c r="P384" s="246"/>
      <c r="Q384" s="246"/>
      <c r="R384" s="246"/>
      <c r="S384" s="246"/>
      <c r="T384" s="246"/>
      <c r="U384" s="246"/>
      <c r="V384" s="246"/>
      <c r="W384" s="246"/>
      <c r="X384" s="246"/>
    </row>
    <row r="385" customFormat="false" ht="15" hidden="false" customHeight="false" outlineLevel="0" collapsed="false">
      <c r="A385" s="247" t="s">
        <v>335</v>
      </c>
      <c r="B385" s="247" t="s">
        <v>3019</v>
      </c>
      <c r="C385" s="247" t="s">
        <v>3020</v>
      </c>
      <c r="D385" s="246"/>
      <c r="E385" s="246"/>
      <c r="F385" s="246"/>
      <c r="G385" s="246"/>
      <c r="H385" s="246"/>
      <c r="I385" s="246"/>
      <c r="J385" s="246"/>
      <c r="L385" s="246"/>
      <c r="N385" s="246"/>
      <c r="O385" s="246"/>
      <c r="P385" s="246"/>
      <c r="Q385" s="246"/>
      <c r="R385" s="246"/>
      <c r="S385" s="246"/>
      <c r="T385" s="246"/>
      <c r="U385" s="246"/>
      <c r="V385" s="246"/>
      <c r="W385" s="246"/>
      <c r="X385" s="246"/>
    </row>
    <row r="386" customFormat="false" ht="15" hidden="false" customHeight="false" outlineLevel="0" collapsed="false">
      <c r="A386" s="247" t="s">
        <v>335</v>
      </c>
      <c r="B386" s="247" t="s">
        <v>3021</v>
      </c>
      <c r="C386" s="247" t="s">
        <v>3022</v>
      </c>
      <c r="D386" s="246"/>
      <c r="E386" s="246"/>
      <c r="F386" s="246"/>
      <c r="G386" s="246"/>
      <c r="H386" s="246"/>
      <c r="I386" s="246"/>
      <c r="J386" s="246"/>
      <c r="L386" s="246"/>
      <c r="N386" s="246"/>
      <c r="O386" s="246"/>
      <c r="P386" s="246"/>
      <c r="Q386" s="246"/>
      <c r="R386" s="246"/>
      <c r="S386" s="246"/>
      <c r="T386" s="246"/>
      <c r="U386" s="246"/>
      <c r="V386" s="246"/>
      <c r="W386" s="246"/>
      <c r="X386" s="246"/>
    </row>
    <row r="387" customFormat="false" ht="15" hidden="false" customHeight="false" outlineLevel="0" collapsed="false">
      <c r="A387" s="247" t="s">
        <v>335</v>
      </c>
      <c r="B387" s="247" t="s">
        <v>3023</v>
      </c>
      <c r="C387" s="247" t="s">
        <v>3024</v>
      </c>
      <c r="D387" s="246"/>
      <c r="E387" s="246"/>
      <c r="F387" s="246"/>
      <c r="G387" s="246"/>
      <c r="H387" s="246"/>
      <c r="I387" s="246"/>
      <c r="J387" s="246"/>
      <c r="L387" s="246"/>
      <c r="N387" s="246"/>
      <c r="O387" s="246"/>
      <c r="P387" s="246"/>
      <c r="Q387" s="246"/>
      <c r="R387" s="246"/>
      <c r="S387" s="246"/>
      <c r="T387" s="246"/>
      <c r="U387" s="246"/>
      <c r="V387" s="246"/>
      <c r="W387" s="246"/>
      <c r="X387" s="246"/>
    </row>
    <row r="388" customFormat="false" ht="15" hidden="false" customHeight="false" outlineLevel="0" collapsed="false">
      <c r="A388" s="247" t="s">
        <v>335</v>
      </c>
      <c r="B388" s="247" t="s">
        <v>3025</v>
      </c>
      <c r="C388" s="247" t="s">
        <v>3026</v>
      </c>
      <c r="D388" s="246"/>
      <c r="E388" s="246"/>
      <c r="F388" s="246"/>
      <c r="G388" s="246"/>
      <c r="H388" s="246"/>
      <c r="I388" s="246"/>
      <c r="J388" s="246"/>
      <c r="L388" s="246"/>
      <c r="N388" s="246"/>
      <c r="O388" s="246"/>
      <c r="P388" s="246"/>
      <c r="Q388" s="246"/>
      <c r="R388" s="246"/>
      <c r="S388" s="246"/>
      <c r="T388" s="246"/>
      <c r="U388" s="246"/>
      <c r="V388" s="246"/>
      <c r="W388" s="246"/>
      <c r="X388" s="246"/>
    </row>
    <row r="389" customFormat="false" ht="15" hidden="false" customHeight="false" outlineLevel="0" collapsed="false">
      <c r="A389" s="247" t="s">
        <v>335</v>
      </c>
      <c r="B389" s="247" t="s">
        <v>3027</v>
      </c>
      <c r="C389" s="247" t="s">
        <v>3028</v>
      </c>
      <c r="D389" s="246"/>
      <c r="E389" s="246"/>
      <c r="F389" s="246"/>
      <c r="G389" s="246"/>
      <c r="H389" s="246"/>
      <c r="I389" s="246"/>
      <c r="J389" s="246"/>
      <c r="L389" s="246"/>
      <c r="N389" s="246"/>
      <c r="O389" s="246"/>
      <c r="P389" s="246"/>
      <c r="Q389" s="246"/>
      <c r="R389" s="246"/>
      <c r="S389" s="246"/>
      <c r="T389" s="246"/>
      <c r="U389" s="246"/>
      <c r="V389" s="246"/>
      <c r="W389" s="246"/>
      <c r="X389" s="246"/>
    </row>
    <row r="390" customFormat="false" ht="15" hidden="false" customHeight="false" outlineLevel="0" collapsed="false">
      <c r="A390" s="247" t="s">
        <v>335</v>
      </c>
      <c r="B390" s="247" t="s">
        <v>2600</v>
      </c>
      <c r="C390" s="247" t="s">
        <v>2576</v>
      </c>
      <c r="D390" s="246"/>
      <c r="E390" s="246"/>
      <c r="F390" s="246"/>
      <c r="G390" s="246"/>
      <c r="H390" s="246"/>
      <c r="I390" s="246"/>
      <c r="J390" s="246"/>
      <c r="L390" s="246"/>
      <c r="M390" s="246"/>
      <c r="N390" s="246"/>
      <c r="O390" s="246"/>
      <c r="P390" s="246"/>
      <c r="Q390" s="246"/>
      <c r="R390" s="246"/>
      <c r="S390" s="246"/>
      <c r="T390" s="246"/>
      <c r="U390" s="246"/>
      <c r="V390" s="246"/>
      <c r="W390" s="246"/>
      <c r="X390" s="246"/>
    </row>
    <row r="391" customFormat="false" ht="15" hidden="false" customHeight="false" outlineLevel="0" collapsed="false">
      <c r="A391" s="247" t="s">
        <v>335</v>
      </c>
      <c r="B391" s="247" t="s">
        <v>2745</v>
      </c>
      <c r="C391" s="247" t="s">
        <v>2746</v>
      </c>
      <c r="D391" s="246"/>
      <c r="E391" s="246"/>
      <c r="F391" s="246"/>
      <c r="G391" s="246"/>
      <c r="H391" s="246"/>
      <c r="I391" s="246"/>
      <c r="J391" s="246"/>
      <c r="L391" s="246"/>
      <c r="M391" s="246"/>
      <c r="N391" s="246"/>
      <c r="O391" s="246"/>
      <c r="P391" s="246"/>
      <c r="Q391" s="246"/>
      <c r="R391" s="246"/>
      <c r="S391" s="246"/>
      <c r="T391" s="246"/>
      <c r="U391" s="246"/>
      <c r="V391" s="246"/>
      <c r="W391" s="246"/>
      <c r="X391" s="246"/>
    </row>
    <row r="392" customFormat="false" ht="15" hidden="false" customHeight="false" outlineLevel="0" collapsed="false">
      <c r="A392" s="247" t="s">
        <v>335</v>
      </c>
      <c r="B392" s="247" t="s">
        <v>3029</v>
      </c>
      <c r="C392" s="247" t="s">
        <v>3030</v>
      </c>
      <c r="D392" s="246"/>
      <c r="E392" s="246"/>
      <c r="F392" s="246"/>
      <c r="G392" s="246"/>
      <c r="H392" s="246"/>
      <c r="I392" s="246"/>
      <c r="J392" s="246"/>
      <c r="L392" s="246"/>
      <c r="M392" s="246"/>
      <c r="N392" s="246"/>
      <c r="O392" s="246"/>
      <c r="P392" s="246"/>
      <c r="Q392" s="246"/>
      <c r="R392" s="246"/>
      <c r="S392" s="246"/>
      <c r="T392" s="246"/>
      <c r="U392" s="246"/>
      <c r="V392" s="246"/>
      <c r="W392" s="246"/>
      <c r="X392" s="246"/>
    </row>
    <row r="393" customFormat="false" ht="15" hidden="false" customHeight="false" outlineLevel="0" collapsed="false">
      <c r="A393" s="247" t="s">
        <v>335</v>
      </c>
      <c r="B393" s="247" t="s">
        <v>2627</v>
      </c>
      <c r="C393" s="247" t="s">
        <v>2628</v>
      </c>
      <c r="D393" s="246"/>
      <c r="E393" s="246"/>
      <c r="F393" s="246"/>
      <c r="G393" s="246"/>
      <c r="H393" s="246"/>
      <c r="I393" s="246"/>
      <c r="J393" s="246"/>
      <c r="L393" s="246"/>
      <c r="M393" s="246"/>
      <c r="N393" s="246"/>
      <c r="O393" s="246"/>
      <c r="P393" s="246"/>
      <c r="Q393" s="246"/>
      <c r="R393" s="246"/>
      <c r="S393" s="246"/>
      <c r="T393" s="246"/>
      <c r="U393" s="246"/>
      <c r="V393" s="246"/>
      <c r="W393" s="246"/>
      <c r="X393" s="246"/>
    </row>
    <row r="394" customFormat="false" ht="15" hidden="false" customHeight="false" outlineLevel="0" collapsed="false">
      <c r="A394" s="247" t="s">
        <v>335</v>
      </c>
      <c r="B394" s="247" t="s">
        <v>3031</v>
      </c>
      <c r="C394" s="247" t="s">
        <v>3032</v>
      </c>
      <c r="D394" s="246"/>
      <c r="E394" s="246"/>
      <c r="F394" s="246"/>
      <c r="G394" s="246"/>
      <c r="H394" s="246"/>
      <c r="I394" s="246"/>
      <c r="J394" s="246"/>
      <c r="L394" s="246"/>
      <c r="M394" s="246"/>
      <c r="N394" s="246"/>
      <c r="O394" s="246"/>
      <c r="P394" s="246"/>
      <c r="Q394" s="246"/>
      <c r="R394" s="246"/>
      <c r="S394" s="246"/>
      <c r="T394" s="246"/>
      <c r="U394" s="246"/>
      <c r="V394" s="246"/>
      <c r="W394" s="246"/>
      <c r="X394" s="246"/>
    </row>
    <row r="395" customFormat="false" ht="15" hidden="false" customHeight="false" outlineLevel="0" collapsed="false">
      <c r="A395" s="247" t="s">
        <v>335</v>
      </c>
      <c r="B395" s="247" t="s">
        <v>3033</v>
      </c>
      <c r="C395" s="247" t="s">
        <v>3034</v>
      </c>
      <c r="D395" s="246"/>
      <c r="E395" s="246"/>
      <c r="F395" s="246"/>
      <c r="G395" s="246"/>
      <c r="H395" s="246"/>
      <c r="I395" s="246"/>
      <c r="J395" s="246"/>
      <c r="L395" s="246"/>
      <c r="M395" s="246"/>
      <c r="N395" s="246"/>
      <c r="O395" s="246"/>
      <c r="P395" s="246"/>
      <c r="Q395" s="246"/>
      <c r="R395" s="246"/>
      <c r="S395" s="246"/>
      <c r="T395" s="246"/>
      <c r="U395" s="246"/>
      <c r="V395" s="246"/>
      <c r="W395" s="246"/>
      <c r="X395" s="246"/>
    </row>
    <row r="396" customFormat="false" ht="15" hidden="false" customHeight="false" outlineLevel="0" collapsed="false">
      <c r="A396" s="247" t="s">
        <v>335</v>
      </c>
      <c r="B396" s="247" t="s">
        <v>3035</v>
      </c>
      <c r="C396" s="247" t="s">
        <v>3036</v>
      </c>
      <c r="D396" s="246"/>
      <c r="E396" s="246"/>
      <c r="F396" s="246"/>
      <c r="G396" s="246"/>
      <c r="H396" s="246"/>
      <c r="I396" s="246"/>
      <c r="J396" s="246"/>
      <c r="L396" s="246"/>
      <c r="M396" s="246"/>
      <c r="N396" s="246"/>
      <c r="O396" s="246"/>
      <c r="P396" s="246"/>
      <c r="Q396" s="246"/>
      <c r="R396" s="246"/>
      <c r="S396" s="246"/>
      <c r="T396" s="246"/>
      <c r="U396" s="246"/>
      <c r="V396" s="246"/>
      <c r="W396" s="246"/>
      <c r="X396" s="246"/>
    </row>
    <row r="397" customFormat="false" ht="15" hidden="false" customHeight="false" outlineLevel="0" collapsed="false">
      <c r="A397" s="247" t="s">
        <v>338</v>
      </c>
      <c r="B397" s="247" t="s">
        <v>2595</v>
      </c>
      <c r="C397" s="247" t="s">
        <v>2575</v>
      </c>
      <c r="D397" s="246"/>
      <c r="E397" s="246"/>
      <c r="F397" s="246"/>
      <c r="G397" s="246"/>
      <c r="H397" s="246"/>
      <c r="I397" s="246"/>
      <c r="J397" s="246"/>
      <c r="L397" s="246"/>
      <c r="M397" s="246"/>
      <c r="N397" s="246"/>
      <c r="O397" s="246"/>
      <c r="P397" s="246"/>
      <c r="Q397" s="246"/>
      <c r="R397" s="246"/>
      <c r="S397" s="246"/>
      <c r="T397" s="246"/>
      <c r="U397" s="246"/>
      <c r="V397" s="246"/>
      <c r="W397" s="246"/>
      <c r="X397" s="246"/>
    </row>
    <row r="398" customFormat="false" ht="15" hidden="false" customHeight="false" outlineLevel="0" collapsed="false">
      <c r="A398" s="247" t="s">
        <v>338</v>
      </c>
      <c r="B398" s="247" t="s">
        <v>2874</v>
      </c>
      <c r="C398" s="247" t="s">
        <v>2875</v>
      </c>
      <c r="D398" s="246"/>
      <c r="E398" s="246"/>
      <c r="F398" s="246"/>
      <c r="G398" s="246"/>
      <c r="H398" s="246"/>
      <c r="I398" s="246"/>
      <c r="J398" s="246"/>
      <c r="L398" s="246"/>
      <c r="M398" s="246"/>
      <c r="N398" s="246"/>
      <c r="O398" s="246"/>
      <c r="P398" s="246"/>
      <c r="Q398" s="246"/>
      <c r="R398" s="246"/>
      <c r="S398" s="246"/>
      <c r="T398" s="246"/>
      <c r="U398" s="246"/>
      <c r="V398" s="246"/>
      <c r="W398" s="246"/>
      <c r="X398" s="246"/>
    </row>
    <row r="399" customFormat="false" ht="15" hidden="false" customHeight="false" outlineLevel="0" collapsed="false">
      <c r="A399" s="247" t="s">
        <v>338</v>
      </c>
      <c r="B399" s="247" t="s">
        <v>2655</v>
      </c>
      <c r="C399" s="247" t="s">
        <v>2656</v>
      </c>
      <c r="D399" s="246"/>
      <c r="E399" s="246"/>
      <c r="F399" s="246"/>
      <c r="G399" s="246"/>
      <c r="H399" s="246"/>
      <c r="I399" s="246"/>
      <c r="J399" s="246"/>
      <c r="L399" s="246"/>
      <c r="M399" s="246"/>
      <c r="N399" s="246"/>
      <c r="O399" s="246"/>
      <c r="P399" s="246"/>
      <c r="Q399" s="246"/>
      <c r="R399" s="246"/>
      <c r="S399" s="246"/>
      <c r="T399" s="246"/>
      <c r="U399" s="246"/>
      <c r="V399" s="246"/>
      <c r="W399" s="246"/>
      <c r="X399" s="246"/>
    </row>
    <row r="400" customFormat="false" ht="15" hidden="false" customHeight="false" outlineLevel="0" collapsed="false">
      <c r="A400" s="247" t="s">
        <v>338</v>
      </c>
      <c r="B400" s="247" t="s">
        <v>3037</v>
      </c>
      <c r="C400" s="247" t="s">
        <v>3038</v>
      </c>
      <c r="D400" s="246"/>
      <c r="E400" s="246"/>
      <c r="F400" s="246"/>
      <c r="G400" s="246"/>
      <c r="H400" s="246"/>
      <c r="I400" s="246"/>
      <c r="J400" s="246"/>
      <c r="L400" s="246"/>
      <c r="M400" s="246"/>
      <c r="N400" s="246"/>
      <c r="O400" s="246"/>
      <c r="P400" s="246"/>
      <c r="Q400" s="246"/>
      <c r="R400" s="246"/>
      <c r="S400" s="246"/>
      <c r="T400" s="246"/>
      <c r="U400" s="246"/>
      <c r="V400" s="246"/>
      <c r="W400" s="246"/>
      <c r="X400" s="246"/>
    </row>
    <row r="401" customFormat="false" ht="15" hidden="false" customHeight="false" outlineLevel="0" collapsed="false">
      <c r="A401" s="247" t="s">
        <v>338</v>
      </c>
      <c r="B401" s="247" t="s">
        <v>3039</v>
      </c>
      <c r="C401" s="247" t="s">
        <v>3040</v>
      </c>
      <c r="D401" s="246"/>
      <c r="E401" s="246"/>
      <c r="F401" s="246"/>
      <c r="G401" s="246"/>
      <c r="H401" s="246"/>
      <c r="I401" s="246"/>
      <c r="J401" s="246"/>
      <c r="L401" s="246"/>
      <c r="M401" s="246"/>
      <c r="N401" s="246"/>
      <c r="O401" s="246"/>
      <c r="P401" s="246"/>
      <c r="Q401" s="246"/>
      <c r="R401" s="246"/>
      <c r="S401" s="246"/>
      <c r="T401" s="246"/>
      <c r="U401" s="246"/>
      <c r="V401" s="246"/>
      <c r="W401" s="246"/>
      <c r="X401" s="246"/>
    </row>
    <row r="402" customFormat="false" ht="15" hidden="false" customHeight="false" outlineLevel="0" collapsed="false">
      <c r="A402" s="247" t="s">
        <v>225</v>
      </c>
      <c r="B402" s="247" t="s">
        <v>2621</v>
      </c>
      <c r="C402" s="247" t="s">
        <v>2583</v>
      </c>
      <c r="D402" s="246"/>
      <c r="E402" s="246"/>
      <c r="F402" s="246"/>
      <c r="G402" s="246"/>
      <c r="H402" s="246"/>
      <c r="I402" s="246"/>
      <c r="J402" s="246"/>
      <c r="L402" s="246"/>
      <c r="M402" s="246"/>
      <c r="N402" s="246"/>
      <c r="O402" s="246"/>
      <c r="P402" s="246"/>
      <c r="Q402" s="246"/>
      <c r="R402" s="246"/>
      <c r="S402" s="246"/>
      <c r="T402" s="246"/>
      <c r="U402" s="246"/>
      <c r="V402" s="246"/>
      <c r="W402" s="246"/>
      <c r="X402" s="246"/>
    </row>
    <row r="403" customFormat="false" ht="15" hidden="false" customHeight="false" outlineLevel="0" collapsed="false">
      <c r="A403" s="247" t="s">
        <v>225</v>
      </c>
      <c r="B403" s="247" t="s">
        <v>2652</v>
      </c>
      <c r="C403" s="247" t="s">
        <v>2653</v>
      </c>
      <c r="D403" s="246"/>
      <c r="E403" s="246"/>
      <c r="F403" s="246"/>
      <c r="G403" s="246"/>
      <c r="H403" s="246"/>
      <c r="I403" s="246"/>
      <c r="J403" s="246"/>
      <c r="L403" s="246"/>
      <c r="M403" s="246"/>
      <c r="N403" s="246"/>
      <c r="O403" s="246"/>
      <c r="P403" s="246"/>
      <c r="Q403" s="246"/>
      <c r="R403" s="246"/>
      <c r="S403" s="246"/>
      <c r="T403" s="246"/>
      <c r="U403" s="246"/>
      <c r="V403" s="246"/>
      <c r="W403" s="246"/>
      <c r="X403" s="246"/>
    </row>
    <row r="404" customFormat="false" ht="15" hidden="false" customHeight="false" outlineLevel="0" collapsed="false">
      <c r="A404" s="247" t="s">
        <v>225</v>
      </c>
      <c r="B404" s="247" t="s">
        <v>2595</v>
      </c>
      <c r="C404" s="247" t="s">
        <v>2575</v>
      </c>
      <c r="D404" s="246"/>
      <c r="E404" s="246"/>
      <c r="F404" s="246"/>
      <c r="G404" s="246"/>
      <c r="H404" s="246"/>
      <c r="I404" s="246"/>
      <c r="J404" s="246"/>
      <c r="L404" s="246"/>
      <c r="M404" s="246"/>
      <c r="N404" s="246"/>
      <c r="O404" s="246"/>
      <c r="P404" s="246"/>
      <c r="Q404" s="246"/>
      <c r="R404" s="246"/>
      <c r="S404" s="246"/>
      <c r="T404" s="246"/>
      <c r="U404" s="246"/>
      <c r="V404" s="246"/>
      <c r="W404" s="246"/>
      <c r="X404" s="246"/>
    </row>
    <row r="405" customFormat="false" ht="15" hidden="false" customHeight="false" outlineLevel="0" collapsed="false">
      <c r="A405" s="247" t="s">
        <v>225</v>
      </c>
      <c r="B405" s="247" t="s">
        <v>2597</v>
      </c>
      <c r="C405" s="247" t="s">
        <v>2578</v>
      </c>
      <c r="D405" s="246"/>
      <c r="E405" s="246"/>
      <c r="F405" s="246"/>
      <c r="G405" s="246"/>
      <c r="H405" s="246"/>
      <c r="I405" s="246"/>
      <c r="J405" s="246"/>
      <c r="L405" s="246"/>
      <c r="M405" s="246"/>
      <c r="N405" s="246"/>
      <c r="O405" s="246"/>
      <c r="P405" s="246"/>
      <c r="Q405" s="246"/>
      <c r="R405" s="246"/>
      <c r="S405" s="246"/>
      <c r="T405" s="246"/>
      <c r="U405" s="246"/>
      <c r="V405" s="246"/>
      <c r="W405" s="246"/>
      <c r="X405" s="246"/>
    </row>
    <row r="406" customFormat="false" ht="15" hidden="false" customHeight="false" outlineLevel="0" collapsed="false">
      <c r="A406" s="247" t="s">
        <v>225</v>
      </c>
      <c r="B406" s="247" t="s">
        <v>2599</v>
      </c>
      <c r="C406" s="247" t="s">
        <v>2586</v>
      </c>
      <c r="D406" s="246"/>
      <c r="E406" s="246"/>
      <c r="F406" s="246"/>
      <c r="G406" s="246"/>
      <c r="H406" s="246"/>
      <c r="I406" s="246"/>
      <c r="J406" s="246"/>
      <c r="L406" s="246"/>
      <c r="M406" s="246"/>
      <c r="N406" s="246"/>
      <c r="O406" s="246"/>
      <c r="P406" s="246"/>
      <c r="Q406" s="246"/>
      <c r="R406" s="246"/>
      <c r="S406" s="246"/>
      <c r="T406" s="246"/>
      <c r="U406" s="246"/>
      <c r="V406" s="246"/>
      <c r="W406" s="246"/>
      <c r="X406" s="246"/>
    </row>
    <row r="407" customFormat="false" ht="15" hidden="false" customHeight="false" outlineLevel="0" collapsed="false">
      <c r="A407" s="247" t="s">
        <v>225</v>
      </c>
      <c r="B407" s="247" t="s">
        <v>2624</v>
      </c>
      <c r="C407" s="247" t="s">
        <v>2585</v>
      </c>
      <c r="D407" s="246"/>
      <c r="E407" s="246"/>
      <c r="F407" s="246"/>
      <c r="G407" s="246"/>
      <c r="H407" s="246"/>
      <c r="I407" s="246"/>
      <c r="J407" s="246"/>
      <c r="L407" s="246"/>
      <c r="M407" s="246"/>
      <c r="N407" s="246"/>
      <c r="O407" s="246"/>
      <c r="P407" s="246"/>
      <c r="Q407" s="246"/>
      <c r="R407" s="246"/>
      <c r="S407" s="246"/>
      <c r="T407" s="246"/>
      <c r="U407" s="246"/>
      <c r="V407" s="246"/>
      <c r="W407" s="246"/>
      <c r="X407" s="246"/>
    </row>
    <row r="408" customFormat="false" ht="15" hidden="false" customHeight="false" outlineLevel="0" collapsed="false">
      <c r="A408" s="247" t="s">
        <v>225</v>
      </c>
      <c r="B408" s="247" t="s">
        <v>2602</v>
      </c>
      <c r="C408" s="247" t="s">
        <v>2577</v>
      </c>
      <c r="D408" s="246"/>
      <c r="E408" s="246"/>
      <c r="F408" s="246"/>
      <c r="G408" s="246"/>
      <c r="H408" s="246"/>
      <c r="I408" s="246"/>
      <c r="J408" s="246"/>
      <c r="L408" s="246"/>
      <c r="M408" s="246"/>
      <c r="N408" s="246"/>
      <c r="O408" s="246"/>
      <c r="P408" s="246"/>
      <c r="Q408" s="246"/>
      <c r="R408" s="246"/>
      <c r="S408" s="246"/>
      <c r="T408" s="246"/>
      <c r="U408" s="246"/>
      <c r="V408" s="246"/>
      <c r="W408" s="246"/>
      <c r="X408" s="246"/>
    </row>
    <row r="409" customFormat="false" ht="15" hidden="false" customHeight="false" outlineLevel="0" collapsed="false">
      <c r="A409" s="247" t="s">
        <v>225</v>
      </c>
      <c r="B409" s="247" t="s">
        <v>2593</v>
      </c>
      <c r="C409" s="247" t="s">
        <v>2573</v>
      </c>
      <c r="D409" s="246"/>
      <c r="E409" s="246"/>
      <c r="F409" s="246"/>
      <c r="G409" s="246"/>
      <c r="H409" s="246"/>
      <c r="I409" s="246"/>
      <c r="J409" s="246"/>
      <c r="L409" s="246"/>
      <c r="M409" s="246"/>
      <c r="N409" s="246"/>
      <c r="O409" s="246"/>
      <c r="P409" s="246"/>
      <c r="Q409" s="246"/>
      <c r="R409" s="246"/>
      <c r="S409" s="246"/>
      <c r="T409" s="246"/>
      <c r="U409" s="246"/>
      <c r="V409" s="246"/>
      <c r="W409" s="246"/>
      <c r="X409" s="246"/>
    </row>
    <row r="410" customFormat="false" ht="15" hidden="false" customHeight="false" outlineLevel="0" collapsed="false">
      <c r="A410" s="247" t="s">
        <v>225</v>
      </c>
      <c r="B410" s="247" t="s">
        <v>2606</v>
      </c>
      <c r="C410" s="247" t="s">
        <v>2582</v>
      </c>
      <c r="D410" s="246"/>
      <c r="E410" s="246"/>
      <c r="F410" s="246"/>
      <c r="G410" s="246"/>
      <c r="H410" s="246"/>
      <c r="I410" s="246"/>
      <c r="J410" s="246"/>
      <c r="L410" s="246"/>
      <c r="M410" s="246"/>
      <c r="N410" s="246"/>
      <c r="O410" s="246"/>
      <c r="P410" s="246"/>
      <c r="Q410" s="246"/>
      <c r="R410" s="246"/>
      <c r="S410" s="246"/>
      <c r="T410" s="246"/>
      <c r="U410" s="246"/>
      <c r="V410" s="246"/>
      <c r="W410" s="246"/>
      <c r="X410" s="246"/>
    </row>
    <row r="411" customFormat="false" ht="15" hidden="false" customHeight="false" outlineLevel="0" collapsed="false">
      <c r="A411" s="247" t="s">
        <v>225</v>
      </c>
      <c r="B411" s="247" t="s">
        <v>2607</v>
      </c>
      <c r="C411" s="247" t="s">
        <v>2587</v>
      </c>
      <c r="D411" s="246"/>
      <c r="E411" s="246"/>
      <c r="F411" s="246"/>
      <c r="G411" s="246"/>
      <c r="H411" s="246"/>
      <c r="I411" s="246"/>
      <c r="J411" s="246"/>
      <c r="L411" s="246"/>
      <c r="M411" s="246"/>
      <c r="N411" s="246"/>
      <c r="O411" s="246"/>
      <c r="P411" s="246"/>
      <c r="Q411" s="246"/>
      <c r="R411" s="246"/>
      <c r="S411" s="246"/>
      <c r="T411" s="246"/>
      <c r="U411" s="246"/>
      <c r="V411" s="246"/>
      <c r="W411" s="246"/>
      <c r="X411" s="246"/>
    </row>
    <row r="412" customFormat="false" ht="15" hidden="false" customHeight="false" outlineLevel="0" collapsed="false">
      <c r="A412" s="247" t="s">
        <v>225</v>
      </c>
      <c r="B412" s="247" t="s">
        <v>2600</v>
      </c>
      <c r="C412" s="247" t="s">
        <v>2576</v>
      </c>
      <c r="D412" s="246"/>
      <c r="E412" s="246"/>
      <c r="F412" s="246"/>
      <c r="G412" s="246"/>
      <c r="H412" s="246"/>
      <c r="I412" s="246"/>
      <c r="J412" s="246"/>
      <c r="L412" s="246"/>
      <c r="M412" s="246"/>
      <c r="N412" s="246"/>
      <c r="O412" s="246"/>
      <c r="P412" s="246"/>
      <c r="Q412" s="246"/>
      <c r="R412" s="246"/>
      <c r="S412" s="246"/>
      <c r="T412" s="246"/>
      <c r="U412" s="246"/>
      <c r="V412" s="246"/>
      <c r="W412" s="246"/>
      <c r="X412" s="246"/>
    </row>
    <row r="413" customFormat="false" ht="15" hidden="false" customHeight="false" outlineLevel="0" collapsed="false">
      <c r="A413" s="247" t="s">
        <v>225</v>
      </c>
      <c r="B413" s="247" t="s">
        <v>2619</v>
      </c>
      <c r="C413" s="247" t="s">
        <v>2571</v>
      </c>
      <c r="D413" s="246"/>
      <c r="E413" s="246"/>
      <c r="F413" s="246"/>
      <c r="G413" s="246"/>
      <c r="H413" s="246"/>
      <c r="I413" s="246"/>
      <c r="J413" s="246"/>
      <c r="L413" s="246"/>
      <c r="M413" s="246"/>
      <c r="N413" s="246"/>
      <c r="O413" s="246"/>
      <c r="P413" s="246"/>
      <c r="Q413" s="246"/>
      <c r="R413" s="246"/>
      <c r="S413" s="246"/>
      <c r="T413" s="246"/>
      <c r="U413" s="246"/>
      <c r="V413" s="246"/>
      <c r="W413" s="246"/>
      <c r="X413" s="246"/>
    </row>
    <row r="414" customFormat="false" ht="15" hidden="false" customHeight="false" outlineLevel="0" collapsed="false">
      <c r="A414" s="247" t="s">
        <v>225</v>
      </c>
      <c r="B414" s="247" t="s">
        <v>2625</v>
      </c>
      <c r="C414" s="247" t="s">
        <v>2626</v>
      </c>
      <c r="D414" s="246"/>
      <c r="E414" s="246"/>
      <c r="F414" s="246"/>
      <c r="G414" s="246"/>
      <c r="H414" s="246"/>
      <c r="I414" s="246"/>
      <c r="J414" s="246"/>
      <c r="L414" s="246"/>
      <c r="M414" s="246"/>
      <c r="N414" s="246"/>
      <c r="O414" s="246"/>
      <c r="P414" s="246"/>
      <c r="Q414" s="246"/>
      <c r="R414" s="246"/>
      <c r="S414" s="246"/>
      <c r="T414" s="246"/>
      <c r="U414" s="246"/>
      <c r="V414" s="246"/>
      <c r="W414" s="246"/>
      <c r="X414" s="246"/>
    </row>
    <row r="415" customFormat="false" ht="15" hidden="false" customHeight="false" outlineLevel="0" collapsed="false">
      <c r="A415" s="247" t="s">
        <v>225</v>
      </c>
      <c r="B415" s="247" t="s">
        <v>2627</v>
      </c>
      <c r="C415" s="247" t="s">
        <v>2628</v>
      </c>
      <c r="D415" s="246"/>
      <c r="E415" s="246"/>
      <c r="F415" s="246"/>
      <c r="G415" s="246"/>
      <c r="H415" s="246"/>
      <c r="I415" s="246"/>
      <c r="J415" s="24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</row>
    <row r="416" customFormat="false" ht="15" hidden="false" customHeight="false" outlineLevel="0" collapsed="false">
      <c r="A416" s="247" t="s">
        <v>225</v>
      </c>
      <c r="B416" s="247" t="s">
        <v>2629</v>
      </c>
      <c r="C416" s="247" t="s">
        <v>2630</v>
      </c>
      <c r="D416" s="246"/>
      <c r="E416" s="246"/>
      <c r="F416" s="246"/>
      <c r="G416" s="246"/>
      <c r="H416" s="246"/>
      <c r="I416" s="246"/>
      <c r="J416" s="246"/>
      <c r="L416" s="246"/>
      <c r="M416" s="246"/>
      <c r="N416" s="246"/>
      <c r="O416" s="246"/>
      <c r="P416" s="246"/>
      <c r="Q416" s="246"/>
      <c r="R416" s="246"/>
      <c r="S416" s="246"/>
      <c r="T416" s="246"/>
      <c r="U416" s="246"/>
      <c r="V416" s="246"/>
      <c r="W416" s="246"/>
      <c r="X416" s="246"/>
    </row>
    <row r="417" customFormat="false" ht="15" hidden="false" customHeight="false" outlineLevel="0" collapsed="false">
      <c r="A417" s="247" t="s">
        <v>225</v>
      </c>
      <c r="B417" s="247" t="s">
        <v>2611</v>
      </c>
      <c r="C417" s="247" t="s">
        <v>2580</v>
      </c>
      <c r="D417" s="246"/>
      <c r="E417" s="246"/>
      <c r="F417" s="246"/>
      <c r="G417" s="246"/>
      <c r="H417" s="246"/>
      <c r="I417" s="246"/>
      <c r="J417" s="246"/>
      <c r="L417" s="246"/>
      <c r="M417" s="246"/>
      <c r="N417" s="246"/>
      <c r="O417" s="246"/>
      <c r="P417" s="246"/>
      <c r="Q417" s="246"/>
      <c r="R417" s="246"/>
      <c r="S417" s="246"/>
      <c r="T417" s="246"/>
      <c r="U417" s="246"/>
      <c r="V417" s="246"/>
      <c r="W417" s="246"/>
      <c r="X417" s="246"/>
    </row>
    <row r="418" customFormat="false" ht="15" hidden="false" customHeight="false" outlineLevel="0" collapsed="false">
      <c r="A418" s="247" t="s">
        <v>225</v>
      </c>
      <c r="B418" s="247" t="s">
        <v>2608</v>
      </c>
      <c r="C418" s="247" t="s">
        <v>2572</v>
      </c>
      <c r="D418" s="246"/>
      <c r="E418" s="246"/>
      <c r="F418" s="246"/>
      <c r="G418" s="246"/>
      <c r="H418" s="246"/>
      <c r="I418" s="246"/>
      <c r="J418" s="246"/>
      <c r="L418" s="246"/>
      <c r="M418" s="246"/>
      <c r="N418" s="246"/>
      <c r="O418" s="246"/>
      <c r="P418" s="246"/>
      <c r="Q418" s="246"/>
      <c r="R418" s="246"/>
      <c r="S418" s="246"/>
      <c r="T418" s="246"/>
      <c r="U418" s="246"/>
      <c r="V418" s="246"/>
      <c r="W418" s="246"/>
      <c r="X418" s="246"/>
    </row>
    <row r="419" customFormat="false" ht="15" hidden="false" customHeight="false" outlineLevel="0" collapsed="false">
      <c r="A419" s="247" t="s">
        <v>225</v>
      </c>
      <c r="B419" s="247" t="s">
        <v>2831</v>
      </c>
      <c r="C419" s="247" t="s">
        <v>2832</v>
      </c>
      <c r="D419" s="246"/>
      <c r="E419" s="246"/>
      <c r="F419" s="246"/>
      <c r="G419" s="246"/>
      <c r="H419" s="246"/>
      <c r="I419" s="246"/>
      <c r="J419" s="246"/>
      <c r="L419" s="246"/>
      <c r="M419" s="246"/>
      <c r="N419" s="246"/>
      <c r="O419" s="246"/>
      <c r="P419" s="246"/>
      <c r="Q419" s="246"/>
      <c r="R419" s="246"/>
      <c r="S419" s="246"/>
      <c r="T419" s="246"/>
      <c r="U419" s="246"/>
      <c r="V419" s="246"/>
      <c r="W419" s="246"/>
      <c r="X419" s="246"/>
    </row>
    <row r="420" customFormat="false" ht="15" hidden="false" customHeight="false" outlineLevel="0" collapsed="false">
      <c r="A420" s="247" t="s">
        <v>293</v>
      </c>
      <c r="B420" s="247" t="s">
        <v>2621</v>
      </c>
      <c r="C420" s="247" t="s">
        <v>2583</v>
      </c>
      <c r="D420" s="246"/>
      <c r="E420" s="246"/>
      <c r="F420" s="246"/>
      <c r="G420" s="246"/>
      <c r="H420" s="246"/>
      <c r="I420" s="246"/>
      <c r="J420" s="246"/>
      <c r="L420" s="246"/>
      <c r="M420" s="246"/>
      <c r="N420" s="246"/>
      <c r="O420" s="246"/>
      <c r="P420" s="246"/>
      <c r="Q420" s="246"/>
      <c r="R420" s="246"/>
      <c r="S420" s="246"/>
      <c r="T420" s="246"/>
      <c r="U420" s="246"/>
      <c r="V420" s="246"/>
      <c r="W420" s="246"/>
      <c r="X420" s="246"/>
    </row>
    <row r="421" customFormat="false" ht="15" hidden="false" customHeight="false" outlineLevel="0" collapsed="false">
      <c r="A421" s="247" t="s">
        <v>293</v>
      </c>
      <c r="B421" s="247" t="s">
        <v>2599</v>
      </c>
      <c r="C421" s="247" t="s">
        <v>2586</v>
      </c>
      <c r="D421" s="246"/>
      <c r="E421" s="246"/>
      <c r="F421" s="246"/>
      <c r="G421" s="246"/>
      <c r="H421" s="246"/>
      <c r="I421" s="246"/>
      <c r="J421" s="246"/>
      <c r="L421" s="246"/>
      <c r="M421" s="246"/>
      <c r="N421" s="246"/>
      <c r="O421" s="246"/>
      <c r="P421" s="246"/>
      <c r="Q421" s="246"/>
      <c r="R421" s="246"/>
      <c r="S421" s="246"/>
      <c r="T421" s="246"/>
      <c r="U421" s="246"/>
      <c r="V421" s="246"/>
      <c r="W421" s="246"/>
      <c r="X421" s="246"/>
    </row>
    <row r="422" customFormat="false" ht="15" hidden="false" customHeight="false" outlineLevel="0" collapsed="false">
      <c r="A422" s="247" t="s">
        <v>293</v>
      </c>
      <c r="B422" s="247" t="s">
        <v>3041</v>
      </c>
      <c r="C422" s="247" t="s">
        <v>3042</v>
      </c>
      <c r="D422" s="246"/>
      <c r="E422" s="246"/>
      <c r="F422" s="246"/>
      <c r="G422" s="246"/>
      <c r="H422" s="246"/>
      <c r="I422" s="246"/>
      <c r="J422" s="246"/>
      <c r="L422" s="246"/>
      <c r="M422" s="246"/>
      <c r="N422" s="246"/>
      <c r="O422" s="246"/>
      <c r="P422" s="246"/>
      <c r="Q422" s="246"/>
      <c r="R422" s="246"/>
      <c r="S422" s="246"/>
      <c r="T422" s="246"/>
      <c r="U422" s="246"/>
      <c r="V422" s="246"/>
      <c r="W422" s="246"/>
      <c r="X422" s="246"/>
    </row>
    <row r="423" customFormat="false" ht="15" hidden="false" customHeight="false" outlineLevel="0" collapsed="false">
      <c r="A423" s="247" t="s">
        <v>293</v>
      </c>
      <c r="B423" s="247" t="s">
        <v>2593</v>
      </c>
      <c r="C423" s="247" t="s">
        <v>2573</v>
      </c>
      <c r="D423" s="246"/>
      <c r="E423" s="246"/>
      <c r="F423" s="246"/>
      <c r="G423" s="246"/>
      <c r="H423" s="246"/>
      <c r="I423" s="246"/>
      <c r="J423" s="246"/>
      <c r="L423" s="246"/>
      <c r="M423" s="246"/>
      <c r="N423" s="246"/>
      <c r="O423" s="246"/>
      <c r="P423" s="246"/>
      <c r="Q423" s="246"/>
      <c r="R423" s="246"/>
      <c r="S423" s="246"/>
      <c r="T423" s="246"/>
      <c r="U423" s="246"/>
      <c r="V423" s="246"/>
      <c r="W423" s="246"/>
      <c r="X423" s="246"/>
    </row>
    <row r="424" customFormat="false" ht="15" hidden="false" customHeight="false" outlineLevel="0" collapsed="false">
      <c r="A424" s="247" t="s">
        <v>293</v>
      </c>
      <c r="B424" s="247" t="s">
        <v>2606</v>
      </c>
      <c r="C424" s="247" t="s">
        <v>2582</v>
      </c>
      <c r="D424" s="246"/>
      <c r="E424" s="246"/>
      <c r="F424" s="246"/>
      <c r="G424" s="246"/>
      <c r="H424" s="246"/>
      <c r="I424" s="246"/>
      <c r="J424" s="246"/>
      <c r="L424" s="246"/>
      <c r="M424" s="246"/>
      <c r="N424" s="246"/>
      <c r="O424" s="246"/>
      <c r="P424" s="246"/>
      <c r="Q424" s="246"/>
      <c r="R424" s="246"/>
      <c r="S424" s="246"/>
      <c r="T424" s="246"/>
      <c r="U424" s="246"/>
      <c r="V424" s="246"/>
      <c r="W424" s="246"/>
      <c r="X424" s="246"/>
    </row>
    <row r="425" customFormat="false" ht="15" hidden="false" customHeight="false" outlineLevel="0" collapsed="false">
      <c r="A425" s="247" t="s">
        <v>293</v>
      </c>
      <c r="B425" s="247" t="s">
        <v>2607</v>
      </c>
      <c r="C425" s="247" t="s">
        <v>2587</v>
      </c>
      <c r="D425" s="246"/>
      <c r="E425" s="246"/>
      <c r="F425" s="246"/>
      <c r="G425" s="246"/>
      <c r="H425" s="246"/>
      <c r="I425" s="246"/>
      <c r="J425" s="246"/>
      <c r="L425" s="246"/>
      <c r="M425" s="246"/>
      <c r="N425" s="246"/>
      <c r="O425" s="246"/>
      <c r="P425" s="246"/>
      <c r="Q425" s="246"/>
      <c r="R425" s="246"/>
      <c r="S425" s="246"/>
      <c r="T425" s="246"/>
      <c r="U425" s="246"/>
      <c r="V425" s="246"/>
      <c r="W425" s="246"/>
      <c r="X425" s="246"/>
    </row>
    <row r="426" customFormat="false" ht="15" hidden="false" customHeight="false" outlineLevel="0" collapsed="false">
      <c r="A426" s="247" t="s">
        <v>293</v>
      </c>
      <c r="B426" s="247" t="s">
        <v>2676</v>
      </c>
      <c r="C426" s="247" t="s">
        <v>2677</v>
      </c>
      <c r="D426" s="246"/>
      <c r="E426" s="246"/>
      <c r="F426" s="246"/>
      <c r="G426" s="246"/>
      <c r="H426" s="246"/>
      <c r="I426" s="246"/>
      <c r="J426" s="246"/>
      <c r="L426" s="246"/>
      <c r="M426" s="246"/>
      <c r="N426" s="246"/>
      <c r="O426" s="246"/>
      <c r="P426" s="246"/>
      <c r="Q426" s="246"/>
      <c r="R426" s="246"/>
      <c r="S426" s="246"/>
      <c r="T426" s="246"/>
      <c r="U426" s="246"/>
      <c r="V426" s="246"/>
      <c r="W426" s="246"/>
      <c r="X426" s="246"/>
    </row>
    <row r="427" customFormat="false" ht="15" hidden="false" customHeight="false" outlineLevel="0" collapsed="false">
      <c r="A427" s="247" t="s">
        <v>293</v>
      </c>
      <c r="B427" s="247" t="s">
        <v>2835</v>
      </c>
      <c r="C427" s="247" t="s">
        <v>2836</v>
      </c>
      <c r="D427" s="246"/>
      <c r="E427" s="246"/>
      <c r="F427" s="246"/>
      <c r="G427" s="246"/>
      <c r="H427" s="246"/>
      <c r="I427" s="246"/>
      <c r="J427" s="246"/>
      <c r="L427" s="246"/>
      <c r="M427" s="246"/>
      <c r="N427" s="246"/>
      <c r="O427" s="246"/>
      <c r="P427" s="246"/>
      <c r="Q427" s="246"/>
      <c r="R427" s="246"/>
      <c r="S427" s="246"/>
      <c r="T427" s="246"/>
      <c r="U427" s="246"/>
      <c r="V427" s="246"/>
      <c r="W427" s="246"/>
      <c r="X427" s="246"/>
    </row>
    <row r="428" customFormat="false" ht="15" hidden="false" customHeight="false" outlineLevel="0" collapsed="false">
      <c r="A428" s="247" t="s">
        <v>293</v>
      </c>
      <c r="B428" s="247" t="s">
        <v>3043</v>
      </c>
      <c r="C428" s="247" t="s">
        <v>3044</v>
      </c>
      <c r="D428" s="246"/>
      <c r="E428" s="246"/>
      <c r="F428" s="246"/>
      <c r="G428" s="246"/>
      <c r="H428" s="246"/>
      <c r="I428" s="246"/>
      <c r="J428" s="246"/>
      <c r="L428" s="246"/>
      <c r="M428" s="246"/>
      <c r="N428" s="246"/>
      <c r="O428" s="246"/>
      <c r="P428" s="246"/>
      <c r="Q428" s="246"/>
      <c r="R428" s="246"/>
      <c r="S428" s="246"/>
      <c r="T428" s="246"/>
      <c r="U428" s="246"/>
      <c r="V428" s="246"/>
      <c r="W428" s="246"/>
      <c r="X428" s="246"/>
    </row>
    <row r="429" customFormat="false" ht="15" hidden="false" customHeight="false" outlineLevel="0" collapsed="false">
      <c r="A429" s="247" t="s">
        <v>293</v>
      </c>
      <c r="B429" s="247" t="s">
        <v>2715</v>
      </c>
      <c r="C429" s="247" t="s">
        <v>2716</v>
      </c>
      <c r="D429" s="246"/>
      <c r="E429" s="246"/>
      <c r="F429" s="246"/>
      <c r="G429" s="246"/>
      <c r="H429" s="246"/>
      <c r="I429" s="246"/>
      <c r="J429" s="246"/>
      <c r="L429" s="246"/>
      <c r="M429" s="246"/>
      <c r="N429" s="246"/>
      <c r="O429" s="246"/>
      <c r="P429" s="246"/>
      <c r="Q429" s="246"/>
      <c r="R429" s="246"/>
      <c r="S429" s="246"/>
      <c r="T429" s="246"/>
      <c r="U429" s="246"/>
      <c r="V429" s="246"/>
      <c r="W429" s="246"/>
      <c r="X429" s="246"/>
    </row>
    <row r="430" customFormat="false" ht="15" hidden="false" customHeight="false" outlineLevel="0" collapsed="false">
      <c r="A430" s="247" t="s">
        <v>293</v>
      </c>
      <c r="B430" s="247" t="s">
        <v>2705</v>
      </c>
      <c r="C430" s="247" t="s">
        <v>2706</v>
      </c>
      <c r="D430" s="246"/>
      <c r="E430" s="246"/>
      <c r="F430" s="246"/>
      <c r="G430" s="246"/>
      <c r="H430" s="246"/>
      <c r="I430" s="246"/>
      <c r="J430" s="246"/>
      <c r="L430" s="246"/>
      <c r="M430" s="246"/>
      <c r="N430" s="246"/>
      <c r="O430" s="246"/>
      <c r="P430" s="246"/>
      <c r="Q430" s="246"/>
      <c r="R430" s="246"/>
      <c r="S430" s="246"/>
      <c r="T430" s="246"/>
      <c r="U430" s="246"/>
      <c r="V430" s="246"/>
      <c r="W430" s="246"/>
      <c r="X430" s="246"/>
    </row>
    <row r="431" customFormat="false" ht="15" hidden="false" customHeight="false" outlineLevel="0" collapsed="false">
      <c r="A431" s="247" t="s">
        <v>293</v>
      </c>
      <c r="B431" s="247" t="s">
        <v>2600</v>
      </c>
      <c r="C431" s="247" t="s">
        <v>2576</v>
      </c>
      <c r="D431" s="246"/>
      <c r="E431" s="246"/>
      <c r="F431" s="246"/>
      <c r="G431" s="246"/>
      <c r="H431" s="246"/>
      <c r="I431" s="246"/>
      <c r="J431" s="246"/>
      <c r="L431" s="246"/>
      <c r="M431" s="246"/>
      <c r="N431" s="246"/>
      <c r="O431" s="246"/>
      <c r="P431" s="246"/>
      <c r="Q431" s="246"/>
      <c r="R431" s="246"/>
      <c r="S431" s="246"/>
      <c r="T431" s="246"/>
      <c r="U431" s="246"/>
      <c r="V431" s="246"/>
      <c r="W431" s="246"/>
      <c r="X431" s="246"/>
    </row>
    <row r="432" customFormat="false" ht="15" hidden="false" customHeight="false" outlineLevel="0" collapsed="false">
      <c r="A432" s="247" t="s">
        <v>293</v>
      </c>
      <c r="B432" s="247" t="s">
        <v>3045</v>
      </c>
      <c r="C432" s="247" t="s">
        <v>3046</v>
      </c>
      <c r="D432" s="246"/>
      <c r="E432" s="246"/>
      <c r="F432" s="246"/>
      <c r="G432" s="246"/>
      <c r="H432" s="246"/>
      <c r="I432" s="246"/>
      <c r="J432" s="246"/>
      <c r="L432" s="246"/>
      <c r="M432" s="246"/>
      <c r="N432" s="246"/>
      <c r="O432" s="246"/>
      <c r="P432" s="246"/>
      <c r="Q432" s="246"/>
      <c r="R432" s="246"/>
      <c r="S432" s="246"/>
      <c r="T432" s="246"/>
      <c r="U432" s="246"/>
      <c r="V432" s="246"/>
      <c r="W432" s="246"/>
      <c r="X432" s="246"/>
    </row>
    <row r="433" customFormat="false" ht="15" hidden="false" customHeight="false" outlineLevel="0" collapsed="false">
      <c r="A433" s="247" t="s">
        <v>293</v>
      </c>
      <c r="B433" s="247" t="s">
        <v>2627</v>
      </c>
      <c r="C433" s="247" t="s">
        <v>2628</v>
      </c>
      <c r="D433" s="246"/>
      <c r="E433" s="246"/>
      <c r="F433" s="246"/>
      <c r="G433" s="246"/>
      <c r="H433" s="246"/>
      <c r="I433" s="246"/>
      <c r="J433" s="246"/>
      <c r="L433" s="246"/>
      <c r="M433" s="246"/>
      <c r="N433" s="246"/>
      <c r="O433" s="246"/>
      <c r="P433" s="246"/>
      <c r="Q433" s="246"/>
      <c r="R433" s="246"/>
      <c r="S433" s="246"/>
      <c r="T433" s="246"/>
      <c r="U433" s="246"/>
      <c r="V433" s="246"/>
      <c r="W433" s="246"/>
      <c r="X433" s="246"/>
    </row>
  </sheetData>
  <autoFilter ref="C2:C433"/>
  <mergeCells count="1">
    <mergeCell ref="A1:E1"/>
  </mergeCells>
  <conditionalFormatting sqref="A1:A433 K1:K65">
    <cfRule type="expression" priority="2" aboveAverage="0" equalAverage="0" bottom="0" percent="0" rank="0" text="" dxfId="23">
      <formula>ISNUMBER(MATCH(A1,D$3:D$17,0))</formula>
    </cfRule>
  </conditionalFormatting>
  <conditionalFormatting sqref="A1:A433 K1:K65">
    <cfRule type="containsText" priority="3" operator="containsText" aboveAverage="0" equalAverage="0" bottom="0" percent="0" rank="0" text=": " dxfId="24">
      <formula>NOT(ISERROR(SEARCH(": ",A1)))</formula>
    </cfRule>
  </conditionalFormatting>
  <conditionalFormatting sqref="B2:B433 E2">
    <cfRule type="expression" priority="4" aboveAverage="0" equalAverage="0" bottom="0" percent="0" rank="0" text="" dxfId="25">
      <formula>ISNUMBER(MATCH(B2,E$2:E$17,0))</formula>
    </cfRule>
  </conditionalFormatting>
  <conditionalFormatting sqref="C2:C433">
    <cfRule type="expression" priority="5" aboveAverage="0" equalAverage="0" bottom="0" percent="0" rank="0" text="" dxfId="25">
      <formula>ISNUMBER(MATCH(C2,D$2:D$17,0))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5" min="1" style="0" width="10.13"/>
    <col collapsed="false" customWidth="true" hidden="false" outlineLevel="0" max="108" min="17" style="0" width="10.13"/>
  </cols>
  <sheetData>
    <row r="1" customFormat="false" ht="15" hidden="false" customHeight="false" outlineLevel="0" collapsed="false">
      <c r="A1" s="248" t="s">
        <v>8</v>
      </c>
      <c r="B1" s="248" t="s">
        <v>12</v>
      </c>
      <c r="C1" s="248" t="s">
        <v>16</v>
      </c>
      <c r="D1" s="248" t="s">
        <v>20</v>
      </c>
      <c r="E1" s="249" t="s">
        <v>24</v>
      </c>
      <c r="F1" s="249" t="s">
        <v>30</v>
      </c>
      <c r="G1" s="249" t="s">
        <v>40</v>
      </c>
      <c r="H1" s="249" t="s">
        <v>44</v>
      </c>
      <c r="I1" s="249" t="s">
        <v>48</v>
      </c>
      <c r="J1" s="249" t="s">
        <v>52</v>
      </c>
      <c r="K1" s="249" t="s">
        <v>56</v>
      </c>
      <c r="L1" s="249" t="s">
        <v>60</v>
      </c>
      <c r="M1" s="249" t="s">
        <v>64</v>
      </c>
      <c r="N1" s="249" t="s">
        <v>68</v>
      </c>
      <c r="O1" s="249" t="s">
        <v>72</v>
      </c>
      <c r="P1" s="250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</row>
    <row r="2" customFormat="false" ht="15" hidden="false" customHeight="false" outlineLevel="0" collapsed="false">
      <c r="A2" s="252" t="s">
        <v>79</v>
      </c>
      <c r="B2" s="252" t="s">
        <v>79</v>
      </c>
      <c r="C2" s="252" t="s">
        <v>79</v>
      </c>
      <c r="D2" s="252" t="s">
        <v>79</v>
      </c>
      <c r="E2" s="252" t="s">
        <v>79</v>
      </c>
      <c r="F2" s="252" t="s">
        <v>79</v>
      </c>
      <c r="G2" s="252" t="s">
        <v>79</v>
      </c>
      <c r="H2" s="252" t="s">
        <v>79</v>
      </c>
      <c r="I2" s="252" t="s">
        <v>116</v>
      </c>
      <c r="J2" s="252" t="s">
        <v>79</v>
      </c>
      <c r="K2" s="252" t="s">
        <v>79</v>
      </c>
      <c r="L2" s="252" t="s">
        <v>79</v>
      </c>
      <c r="M2" s="252" t="s">
        <v>79</v>
      </c>
      <c r="N2" s="252" t="s">
        <v>79</v>
      </c>
      <c r="O2" s="252" t="s">
        <v>79</v>
      </c>
      <c r="P2" s="253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4"/>
      <c r="AY2" s="254"/>
      <c r="AZ2" s="254"/>
      <c r="BA2" s="254"/>
      <c r="BB2" s="254"/>
      <c r="BC2" s="254"/>
      <c r="BD2" s="254"/>
      <c r="BE2" s="254"/>
      <c r="BF2" s="254"/>
      <c r="BG2" s="254"/>
      <c r="BH2" s="254"/>
      <c r="BI2" s="254"/>
      <c r="BJ2" s="254"/>
      <c r="BK2" s="254"/>
      <c r="BL2" s="254"/>
      <c r="BM2" s="254"/>
      <c r="BN2" s="254"/>
      <c r="BO2" s="254"/>
      <c r="BP2" s="254"/>
      <c r="BQ2" s="254"/>
      <c r="BR2" s="254"/>
      <c r="BS2" s="254"/>
      <c r="BT2" s="254"/>
      <c r="BU2" s="254"/>
      <c r="BV2" s="254"/>
      <c r="BW2" s="254"/>
      <c r="BX2" s="254"/>
      <c r="BY2" s="254"/>
      <c r="BZ2" s="254"/>
      <c r="CA2" s="254"/>
      <c r="CB2" s="254"/>
      <c r="CC2" s="254"/>
      <c r="CD2" s="254"/>
      <c r="CE2" s="254"/>
      <c r="CF2" s="254"/>
      <c r="CG2" s="254"/>
      <c r="CH2" s="254"/>
      <c r="CI2" s="254"/>
      <c r="CJ2" s="254"/>
      <c r="CK2" s="254"/>
      <c r="CL2" s="254"/>
      <c r="CM2" s="254"/>
      <c r="CN2" s="254"/>
      <c r="CO2" s="254"/>
      <c r="CP2" s="254"/>
      <c r="CQ2" s="254"/>
      <c r="CR2" s="254"/>
      <c r="CS2" s="254"/>
      <c r="CT2" s="254"/>
      <c r="CU2" s="254"/>
      <c r="CV2" s="254"/>
      <c r="CW2" s="254"/>
      <c r="CX2" s="254"/>
      <c r="CY2" s="254"/>
      <c r="CZ2" s="254"/>
      <c r="DA2" s="254"/>
      <c r="DB2" s="254"/>
      <c r="DC2" s="254"/>
      <c r="DD2" s="254"/>
    </row>
    <row r="3" customFormat="false" ht="15" hidden="false" customHeight="false" outlineLevel="0" collapsed="false">
      <c r="A3" s="252" t="s">
        <v>91</v>
      </c>
      <c r="B3" s="252" t="s">
        <v>82</v>
      </c>
      <c r="C3" s="252" t="s">
        <v>82</v>
      </c>
      <c r="D3" s="252" t="s">
        <v>82</v>
      </c>
      <c r="E3" s="252" t="s">
        <v>82</v>
      </c>
      <c r="F3" s="252" t="s">
        <v>127</v>
      </c>
      <c r="G3" s="252" t="s">
        <v>82</v>
      </c>
      <c r="H3" s="252" t="s">
        <v>107</v>
      </c>
      <c r="I3" s="252" t="s">
        <v>138</v>
      </c>
      <c r="J3" s="252" t="s">
        <v>82</v>
      </c>
      <c r="K3" s="252" t="s">
        <v>82</v>
      </c>
      <c r="L3" s="252" t="s">
        <v>91</v>
      </c>
      <c r="M3" s="252" t="s">
        <v>107</v>
      </c>
      <c r="N3" s="252" t="s">
        <v>82</v>
      </c>
      <c r="O3" s="252" t="s">
        <v>82</v>
      </c>
      <c r="P3" s="253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54"/>
      <c r="AT3" s="254"/>
      <c r="AU3" s="254"/>
      <c r="AV3" s="254"/>
      <c r="AW3" s="254"/>
      <c r="AX3" s="254"/>
      <c r="AY3" s="254"/>
      <c r="AZ3" s="254"/>
      <c r="BA3" s="254"/>
      <c r="BB3" s="254"/>
      <c r="BC3" s="254"/>
      <c r="BD3" s="254"/>
      <c r="BE3" s="254"/>
      <c r="BF3" s="254"/>
      <c r="BG3" s="254"/>
      <c r="BH3" s="254"/>
      <c r="BI3" s="254"/>
      <c r="BJ3" s="254"/>
      <c r="BK3" s="254"/>
      <c r="BL3" s="254"/>
      <c r="BM3" s="254"/>
      <c r="BN3" s="254"/>
      <c r="BO3" s="254"/>
      <c r="BP3" s="254"/>
      <c r="BQ3" s="254"/>
      <c r="BR3" s="254"/>
      <c r="BS3" s="254"/>
      <c r="BT3" s="254"/>
      <c r="BU3" s="254"/>
      <c r="BV3" s="254"/>
      <c r="BW3" s="254"/>
      <c r="BX3" s="254"/>
      <c r="BY3" s="254"/>
      <c r="BZ3" s="254"/>
      <c r="CA3" s="254"/>
      <c r="CB3" s="254"/>
      <c r="CC3" s="254"/>
      <c r="CD3" s="254"/>
      <c r="CE3" s="254"/>
      <c r="CF3" s="254"/>
      <c r="CG3" s="254"/>
      <c r="CH3" s="254"/>
      <c r="CI3" s="254"/>
      <c r="CJ3" s="254"/>
      <c r="CK3" s="254"/>
      <c r="CL3" s="254"/>
      <c r="CM3" s="254"/>
      <c r="CN3" s="254"/>
      <c r="CO3" s="254"/>
      <c r="CP3" s="254"/>
      <c r="CQ3" s="254"/>
      <c r="CR3" s="254"/>
      <c r="CS3" s="254"/>
      <c r="CT3" s="254"/>
      <c r="CU3" s="254"/>
      <c r="CV3" s="254"/>
      <c r="CW3" s="254"/>
      <c r="CX3" s="254"/>
      <c r="CY3" s="254"/>
      <c r="CZ3" s="254"/>
      <c r="DA3" s="254"/>
      <c r="DB3" s="254"/>
      <c r="DC3" s="254"/>
      <c r="DD3" s="254"/>
    </row>
    <row r="4" customFormat="false" ht="15" hidden="false" customHeight="false" outlineLevel="0" collapsed="false">
      <c r="A4" s="252" t="s">
        <v>94</v>
      </c>
      <c r="B4" s="252" t="s">
        <v>86</v>
      </c>
      <c r="C4" s="252" t="s">
        <v>91</v>
      </c>
      <c r="D4" s="252" t="s">
        <v>86</v>
      </c>
      <c r="E4" s="252" t="s">
        <v>86</v>
      </c>
      <c r="F4" s="252" t="s">
        <v>138</v>
      </c>
      <c r="G4" s="252" t="s">
        <v>86</v>
      </c>
      <c r="H4" s="252" t="s">
        <v>127</v>
      </c>
      <c r="I4" s="252" t="s">
        <v>188</v>
      </c>
      <c r="J4" s="252" t="s">
        <v>86</v>
      </c>
      <c r="K4" s="252" t="s">
        <v>86</v>
      </c>
      <c r="L4" s="252" t="s">
        <v>94</v>
      </c>
      <c r="M4" s="252" t="s">
        <v>123</v>
      </c>
      <c r="N4" s="252" t="s">
        <v>86</v>
      </c>
      <c r="O4" s="252" t="s">
        <v>86</v>
      </c>
      <c r="P4" s="253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254"/>
      <c r="CW4" s="254"/>
      <c r="CX4" s="254"/>
      <c r="CY4" s="254"/>
      <c r="CZ4" s="254"/>
      <c r="DA4" s="254"/>
      <c r="DB4" s="254"/>
      <c r="DC4" s="254"/>
      <c r="DD4" s="254"/>
    </row>
    <row r="5" customFormat="false" ht="15" hidden="false" customHeight="false" outlineLevel="0" collapsed="false">
      <c r="A5" s="252" t="s">
        <v>107</v>
      </c>
      <c r="B5" s="252" t="s">
        <v>88</v>
      </c>
      <c r="C5" s="252" t="s">
        <v>97</v>
      </c>
      <c r="D5" s="252" t="s">
        <v>88</v>
      </c>
      <c r="E5" s="252" t="s">
        <v>88</v>
      </c>
      <c r="F5" s="252" t="s">
        <v>141</v>
      </c>
      <c r="G5" s="252" t="s">
        <v>88</v>
      </c>
      <c r="H5" s="252" t="s">
        <v>138</v>
      </c>
      <c r="I5" s="252" t="s">
        <v>218</v>
      </c>
      <c r="J5" s="252" t="s">
        <v>88</v>
      </c>
      <c r="K5" s="252" t="s">
        <v>88</v>
      </c>
      <c r="L5" s="252" t="s">
        <v>107</v>
      </c>
      <c r="M5" s="252" t="s">
        <v>127</v>
      </c>
      <c r="N5" s="252" t="s">
        <v>88</v>
      </c>
      <c r="O5" s="252" t="s">
        <v>88</v>
      </c>
      <c r="P5" s="253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  <c r="AT5" s="254"/>
      <c r="AU5" s="254"/>
      <c r="AV5" s="254"/>
      <c r="AW5" s="254"/>
      <c r="AX5" s="254"/>
      <c r="AY5" s="254"/>
      <c r="AZ5" s="254"/>
      <c r="BA5" s="254"/>
      <c r="BB5" s="254"/>
      <c r="BC5" s="254"/>
      <c r="BD5" s="254"/>
      <c r="BE5" s="254"/>
      <c r="BF5" s="254"/>
      <c r="BG5" s="254"/>
      <c r="BH5" s="254"/>
      <c r="BI5" s="254"/>
      <c r="BJ5" s="254"/>
      <c r="BK5" s="254"/>
      <c r="BL5" s="254"/>
      <c r="BM5" s="254"/>
      <c r="BN5" s="254"/>
      <c r="BO5" s="254"/>
      <c r="BP5" s="254"/>
      <c r="BQ5" s="254"/>
      <c r="BR5" s="254"/>
      <c r="BS5" s="254"/>
      <c r="BT5" s="254"/>
      <c r="BU5" s="254"/>
      <c r="BV5" s="254"/>
      <c r="BW5" s="254"/>
      <c r="BX5" s="254"/>
      <c r="BY5" s="254"/>
      <c r="BZ5" s="254"/>
      <c r="CA5" s="254"/>
      <c r="CB5" s="254"/>
      <c r="CC5" s="254"/>
      <c r="CD5" s="254"/>
      <c r="CE5" s="254"/>
      <c r="CF5" s="254"/>
      <c r="CG5" s="254"/>
      <c r="CH5" s="254"/>
      <c r="CI5" s="254"/>
      <c r="CJ5" s="254"/>
      <c r="CK5" s="254"/>
      <c r="CL5" s="254"/>
      <c r="CM5" s="254"/>
      <c r="CN5" s="254"/>
      <c r="CO5" s="254"/>
      <c r="CP5" s="254"/>
      <c r="CQ5" s="254"/>
      <c r="CR5" s="254"/>
      <c r="CS5" s="254"/>
      <c r="CT5" s="254"/>
      <c r="CU5" s="254"/>
      <c r="CV5" s="254"/>
      <c r="CW5" s="254"/>
      <c r="CX5" s="254"/>
      <c r="CY5" s="254"/>
      <c r="CZ5" s="254"/>
      <c r="DA5" s="254"/>
      <c r="DB5" s="254"/>
      <c r="DC5" s="254"/>
      <c r="DD5" s="254"/>
    </row>
    <row r="6" customFormat="false" ht="15" hidden="false" customHeight="false" outlineLevel="0" collapsed="false">
      <c r="A6" s="252" t="s">
        <v>116</v>
      </c>
      <c r="B6" s="252" t="s">
        <v>91</v>
      </c>
      <c r="C6" s="252" t="s">
        <v>105</v>
      </c>
      <c r="D6" s="252" t="s">
        <v>91</v>
      </c>
      <c r="E6" s="252" t="s">
        <v>91</v>
      </c>
      <c r="F6" s="252" t="s">
        <v>145</v>
      </c>
      <c r="G6" s="252" t="s">
        <v>91</v>
      </c>
      <c r="H6" s="252" t="s">
        <v>141</v>
      </c>
      <c r="I6" s="252" t="s">
        <v>269</v>
      </c>
      <c r="J6" s="252" t="s">
        <v>91</v>
      </c>
      <c r="K6" s="252" t="s">
        <v>91</v>
      </c>
      <c r="L6" s="252" t="s">
        <v>116</v>
      </c>
      <c r="M6" s="252" t="s">
        <v>138</v>
      </c>
      <c r="N6" s="252" t="s">
        <v>91</v>
      </c>
      <c r="O6" s="252" t="s">
        <v>91</v>
      </c>
      <c r="P6" s="253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4"/>
      <c r="BH6" s="254"/>
      <c r="BI6" s="254"/>
      <c r="BJ6" s="254"/>
      <c r="BK6" s="254"/>
      <c r="BL6" s="254"/>
      <c r="BM6" s="254"/>
      <c r="BN6" s="254"/>
      <c r="BO6" s="254"/>
      <c r="BP6" s="254"/>
      <c r="BQ6" s="254"/>
      <c r="BR6" s="254"/>
      <c r="BS6" s="254"/>
      <c r="BT6" s="254"/>
      <c r="BU6" s="254"/>
      <c r="BV6" s="254"/>
      <c r="BW6" s="254"/>
      <c r="BX6" s="254"/>
      <c r="BY6" s="254"/>
      <c r="BZ6" s="254"/>
      <c r="CA6" s="254"/>
      <c r="CB6" s="254"/>
      <c r="CC6" s="254"/>
      <c r="CD6" s="254"/>
      <c r="CE6" s="254"/>
      <c r="CF6" s="254"/>
      <c r="CG6" s="254"/>
      <c r="CH6" s="254"/>
      <c r="CI6" s="254"/>
      <c r="CJ6" s="254"/>
      <c r="CK6" s="254"/>
      <c r="CL6" s="254"/>
      <c r="CM6" s="254"/>
      <c r="CN6" s="254"/>
      <c r="CO6" s="254"/>
      <c r="CP6" s="254"/>
      <c r="CQ6" s="254"/>
      <c r="CR6" s="254"/>
      <c r="CS6" s="254"/>
      <c r="CT6" s="254"/>
      <c r="CU6" s="254"/>
      <c r="CV6" s="254"/>
      <c r="CW6" s="254"/>
      <c r="CX6" s="254"/>
      <c r="CY6" s="254"/>
      <c r="CZ6" s="254"/>
      <c r="DA6" s="254"/>
      <c r="DB6" s="254"/>
      <c r="DC6" s="254"/>
      <c r="DD6" s="254"/>
    </row>
    <row r="7" customFormat="false" ht="15" hidden="false" customHeight="false" outlineLevel="0" collapsed="false">
      <c r="A7" s="252" t="s">
        <v>138</v>
      </c>
      <c r="B7" s="252" t="s">
        <v>94</v>
      </c>
      <c r="C7" s="252" t="s">
        <v>107</v>
      </c>
      <c r="D7" s="252" t="s">
        <v>97</v>
      </c>
      <c r="E7" s="252" t="s">
        <v>97</v>
      </c>
      <c r="F7" s="252" t="s">
        <v>173</v>
      </c>
      <c r="G7" s="252" t="s">
        <v>94</v>
      </c>
      <c r="H7" s="252" t="s">
        <v>145</v>
      </c>
      <c r="I7" s="252" t="s">
        <v>323</v>
      </c>
      <c r="J7" s="252" t="s">
        <v>94</v>
      </c>
      <c r="K7" s="252" t="s">
        <v>94</v>
      </c>
      <c r="L7" s="252" t="s">
        <v>138</v>
      </c>
      <c r="M7" s="252" t="s">
        <v>141</v>
      </c>
      <c r="N7" s="252" t="s">
        <v>94</v>
      </c>
      <c r="O7" s="252" t="s">
        <v>94</v>
      </c>
      <c r="P7" s="253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4"/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  <c r="BW7" s="254"/>
      <c r="BX7" s="254"/>
      <c r="BY7" s="254"/>
      <c r="BZ7" s="254"/>
      <c r="CA7" s="254"/>
      <c r="CB7" s="254"/>
      <c r="CC7" s="254"/>
      <c r="CD7" s="254"/>
      <c r="CE7" s="254"/>
      <c r="CF7" s="254"/>
      <c r="CG7" s="254"/>
      <c r="CH7" s="254"/>
      <c r="CI7" s="254"/>
      <c r="CJ7" s="254"/>
      <c r="CK7" s="254"/>
      <c r="CL7" s="254"/>
      <c r="CM7" s="254"/>
      <c r="CN7" s="254"/>
      <c r="CO7" s="254"/>
      <c r="CP7" s="254"/>
      <c r="CQ7" s="254"/>
      <c r="CR7" s="254"/>
      <c r="CS7" s="254"/>
      <c r="CT7" s="254"/>
      <c r="CU7" s="254"/>
      <c r="CV7" s="254"/>
      <c r="CW7" s="254"/>
      <c r="CX7" s="254"/>
      <c r="CY7" s="254"/>
      <c r="CZ7" s="254"/>
      <c r="DA7" s="254"/>
      <c r="DB7" s="254"/>
      <c r="DC7" s="254"/>
      <c r="DD7" s="254"/>
    </row>
    <row r="8" customFormat="false" ht="15" hidden="false" customHeight="false" outlineLevel="0" collapsed="false">
      <c r="A8" s="252" t="s">
        <v>141</v>
      </c>
      <c r="B8" s="252" t="s">
        <v>97</v>
      </c>
      <c r="C8" s="252" t="s">
        <v>127</v>
      </c>
      <c r="D8" s="252" t="s">
        <v>105</v>
      </c>
      <c r="E8" s="252" t="s">
        <v>105</v>
      </c>
      <c r="F8" s="252" t="s">
        <v>176</v>
      </c>
      <c r="G8" s="252" t="s">
        <v>97</v>
      </c>
      <c r="H8" s="252" t="s">
        <v>173</v>
      </c>
      <c r="I8" s="252" t="s">
        <v>325</v>
      </c>
      <c r="J8" s="252" t="s">
        <v>97</v>
      </c>
      <c r="K8" s="252" t="s">
        <v>97</v>
      </c>
      <c r="L8" s="252" t="s">
        <v>141</v>
      </c>
      <c r="M8" s="252" t="s">
        <v>145</v>
      </c>
      <c r="N8" s="252" t="s">
        <v>97</v>
      </c>
      <c r="O8" s="252" t="s">
        <v>97</v>
      </c>
      <c r="P8" s="253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  <c r="BW8" s="254"/>
      <c r="BX8" s="254"/>
      <c r="BY8" s="254"/>
      <c r="BZ8" s="254"/>
      <c r="CA8" s="254"/>
      <c r="CB8" s="254"/>
      <c r="CC8" s="254"/>
      <c r="CD8" s="254"/>
      <c r="CE8" s="254"/>
      <c r="CF8" s="254"/>
      <c r="CG8" s="254"/>
      <c r="CH8" s="254"/>
      <c r="CI8" s="254"/>
      <c r="CJ8" s="254"/>
      <c r="CK8" s="254"/>
      <c r="CL8" s="254"/>
      <c r="CM8" s="254"/>
      <c r="CN8" s="254"/>
      <c r="CO8" s="254"/>
      <c r="CP8" s="254"/>
      <c r="CQ8" s="254"/>
      <c r="CR8" s="254"/>
      <c r="CS8" s="254"/>
      <c r="CT8" s="254"/>
      <c r="CU8" s="254"/>
      <c r="CV8" s="254"/>
      <c r="CW8" s="254"/>
      <c r="CX8" s="254"/>
      <c r="CY8" s="254"/>
      <c r="CZ8" s="254"/>
      <c r="DA8" s="254"/>
      <c r="DB8" s="254"/>
      <c r="DC8" s="254"/>
      <c r="DD8" s="254"/>
    </row>
    <row r="9" customFormat="false" ht="15" hidden="false" customHeight="false" outlineLevel="0" collapsed="false">
      <c r="A9" s="252" t="s">
        <v>145</v>
      </c>
      <c r="B9" s="252" t="s">
        <v>105</v>
      </c>
      <c r="C9" s="252" t="s">
        <v>129</v>
      </c>
      <c r="D9" s="252" t="s">
        <v>109</v>
      </c>
      <c r="E9" s="252" t="s">
        <v>109</v>
      </c>
      <c r="F9" s="252" t="s">
        <v>179</v>
      </c>
      <c r="G9" s="252" t="s">
        <v>105</v>
      </c>
      <c r="H9" s="252" t="s">
        <v>176</v>
      </c>
      <c r="I9" s="252" t="s">
        <v>675</v>
      </c>
      <c r="J9" s="252" t="s">
        <v>105</v>
      </c>
      <c r="K9" s="252" t="s">
        <v>105</v>
      </c>
      <c r="L9" s="252" t="s">
        <v>145</v>
      </c>
      <c r="M9" s="252" t="s">
        <v>173</v>
      </c>
      <c r="N9" s="252" t="s">
        <v>105</v>
      </c>
      <c r="O9" s="252" t="s">
        <v>105</v>
      </c>
      <c r="P9" s="253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4"/>
      <c r="AX9" s="254"/>
      <c r="AY9" s="254"/>
      <c r="AZ9" s="254"/>
      <c r="BA9" s="254"/>
      <c r="BB9" s="254"/>
      <c r="BC9" s="254"/>
      <c r="BD9" s="254"/>
      <c r="BE9" s="254"/>
      <c r="BF9" s="254"/>
      <c r="BG9" s="254"/>
      <c r="BH9" s="254"/>
      <c r="BI9" s="254"/>
      <c r="BJ9" s="254"/>
      <c r="BK9" s="254"/>
      <c r="BL9" s="254"/>
      <c r="BM9" s="254"/>
      <c r="BN9" s="254"/>
      <c r="BO9" s="254"/>
      <c r="BP9" s="254"/>
      <c r="BQ9" s="254"/>
      <c r="BR9" s="254"/>
      <c r="BS9" s="254"/>
      <c r="BT9" s="254"/>
      <c r="BU9" s="254"/>
      <c r="BV9" s="254"/>
      <c r="BW9" s="254"/>
      <c r="BX9" s="254"/>
      <c r="BY9" s="254"/>
      <c r="BZ9" s="254"/>
      <c r="CA9" s="254"/>
      <c r="CB9" s="254"/>
      <c r="CC9" s="254"/>
      <c r="CD9" s="254"/>
      <c r="CE9" s="254"/>
      <c r="CF9" s="254"/>
      <c r="CG9" s="254"/>
      <c r="CH9" s="254"/>
      <c r="CI9" s="254"/>
      <c r="CJ9" s="254"/>
      <c r="CK9" s="254"/>
      <c r="CL9" s="254"/>
      <c r="CM9" s="254"/>
      <c r="CN9" s="254"/>
      <c r="CO9" s="254"/>
      <c r="CP9" s="254"/>
      <c r="CQ9" s="254"/>
      <c r="CR9" s="254"/>
      <c r="CS9" s="254"/>
      <c r="CT9" s="254"/>
      <c r="CU9" s="254"/>
      <c r="CV9" s="254"/>
      <c r="CW9" s="254"/>
      <c r="CX9" s="254"/>
      <c r="CY9" s="254"/>
      <c r="CZ9" s="254"/>
      <c r="DA9" s="254"/>
      <c r="DB9" s="254"/>
      <c r="DC9" s="254"/>
      <c r="DD9" s="254"/>
    </row>
    <row r="10" customFormat="false" ht="15" hidden="false" customHeight="false" outlineLevel="0" collapsed="false">
      <c r="A10" s="252" t="s">
        <v>164</v>
      </c>
      <c r="B10" s="252" t="s">
        <v>107</v>
      </c>
      <c r="C10" s="252" t="s">
        <v>138</v>
      </c>
      <c r="D10" s="252" t="s">
        <v>111</v>
      </c>
      <c r="E10" s="252" t="s">
        <v>111</v>
      </c>
      <c r="F10" s="252" t="s">
        <v>188</v>
      </c>
      <c r="G10" s="252" t="s">
        <v>107</v>
      </c>
      <c r="H10" s="252" t="s">
        <v>179</v>
      </c>
      <c r="I10" s="252" t="s">
        <v>877</v>
      </c>
      <c r="J10" s="252" t="s">
        <v>107</v>
      </c>
      <c r="K10" s="252" t="s">
        <v>107</v>
      </c>
      <c r="L10" s="252" t="s">
        <v>164</v>
      </c>
      <c r="M10" s="252" t="s">
        <v>176</v>
      </c>
      <c r="N10" s="252" t="s">
        <v>107</v>
      </c>
      <c r="O10" s="252" t="s">
        <v>107</v>
      </c>
      <c r="P10" s="253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  <c r="AX10" s="254"/>
      <c r="AY10" s="254"/>
      <c r="AZ10" s="254"/>
      <c r="BA10" s="254"/>
      <c r="BB10" s="254"/>
      <c r="BC10" s="254"/>
      <c r="BD10" s="254"/>
      <c r="BE10" s="254"/>
      <c r="BF10" s="254"/>
      <c r="BG10" s="254"/>
      <c r="BH10" s="254"/>
      <c r="BI10" s="254"/>
      <c r="BJ10" s="254"/>
      <c r="BK10" s="254"/>
      <c r="BL10" s="254"/>
      <c r="BM10" s="254"/>
      <c r="BN10" s="254"/>
      <c r="BO10" s="254"/>
      <c r="BP10" s="254"/>
      <c r="BQ10" s="254"/>
      <c r="BR10" s="254"/>
      <c r="BS10" s="254"/>
      <c r="BT10" s="254"/>
      <c r="BU10" s="254"/>
      <c r="BV10" s="254"/>
      <c r="BW10" s="254"/>
      <c r="BX10" s="254"/>
      <c r="BY10" s="254"/>
      <c r="BZ10" s="254"/>
      <c r="CA10" s="254"/>
      <c r="CB10" s="254"/>
      <c r="CC10" s="254"/>
      <c r="CD10" s="254"/>
      <c r="CE10" s="254"/>
      <c r="CF10" s="254"/>
      <c r="CG10" s="254"/>
      <c r="CH10" s="254"/>
      <c r="CI10" s="254"/>
      <c r="CJ10" s="254"/>
      <c r="CK10" s="254"/>
      <c r="CL10" s="254"/>
      <c r="CM10" s="254"/>
      <c r="CN10" s="254"/>
      <c r="CO10" s="254"/>
      <c r="CP10" s="254"/>
      <c r="CQ10" s="254"/>
      <c r="CR10" s="254"/>
      <c r="CS10" s="254"/>
      <c r="CT10" s="254"/>
      <c r="CU10" s="254"/>
      <c r="CV10" s="254"/>
      <c r="CW10" s="254"/>
      <c r="CX10" s="254"/>
      <c r="CY10" s="254"/>
      <c r="CZ10" s="254"/>
      <c r="DA10" s="254"/>
      <c r="DB10" s="254"/>
      <c r="DC10" s="254"/>
      <c r="DD10" s="254"/>
    </row>
    <row r="11" customFormat="false" ht="15" hidden="false" customHeight="false" outlineLevel="0" collapsed="false">
      <c r="A11" s="252" t="s">
        <v>167</v>
      </c>
      <c r="B11" s="252" t="s">
        <v>109</v>
      </c>
      <c r="C11" s="252" t="s">
        <v>141</v>
      </c>
      <c r="D11" s="252" t="s">
        <v>114</v>
      </c>
      <c r="E11" s="252" t="s">
        <v>114</v>
      </c>
      <c r="F11" s="252" t="s">
        <v>192</v>
      </c>
      <c r="G11" s="252" t="s">
        <v>109</v>
      </c>
      <c r="H11" s="252" t="s">
        <v>188</v>
      </c>
      <c r="I11" s="254"/>
      <c r="J11" s="252" t="s">
        <v>109</v>
      </c>
      <c r="K11" s="252" t="s">
        <v>109</v>
      </c>
      <c r="L11" s="252" t="s">
        <v>167</v>
      </c>
      <c r="M11" s="252" t="s">
        <v>179</v>
      </c>
      <c r="N11" s="252" t="s">
        <v>109</v>
      </c>
      <c r="O11" s="252" t="s">
        <v>109</v>
      </c>
      <c r="P11" s="252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254"/>
      <c r="BM11" s="254"/>
      <c r="BN11" s="254"/>
      <c r="BO11" s="254"/>
      <c r="BP11" s="254"/>
      <c r="BQ11" s="254"/>
      <c r="BR11" s="254"/>
      <c r="BS11" s="254"/>
      <c r="BT11" s="254"/>
      <c r="BU11" s="254"/>
      <c r="BV11" s="254"/>
      <c r="BW11" s="254"/>
      <c r="BX11" s="254"/>
      <c r="BY11" s="254"/>
      <c r="BZ11" s="254"/>
      <c r="CA11" s="254"/>
      <c r="CB11" s="254"/>
      <c r="CC11" s="254"/>
      <c r="CD11" s="254"/>
      <c r="CE11" s="254"/>
      <c r="CF11" s="254"/>
      <c r="CG11" s="254"/>
      <c r="CH11" s="254"/>
      <c r="CI11" s="254"/>
      <c r="CJ11" s="254"/>
      <c r="CK11" s="254"/>
      <c r="CL11" s="254"/>
      <c r="CM11" s="254"/>
      <c r="CN11" s="254"/>
      <c r="CO11" s="254"/>
      <c r="CP11" s="254"/>
      <c r="CQ11" s="254"/>
      <c r="CR11" s="254"/>
      <c r="CS11" s="254"/>
      <c r="CT11" s="254"/>
      <c r="CU11" s="254"/>
      <c r="CV11" s="254"/>
      <c r="CW11" s="254"/>
      <c r="CX11" s="254"/>
      <c r="CY11" s="254"/>
      <c r="CZ11" s="254"/>
      <c r="DA11" s="254"/>
      <c r="DB11" s="254"/>
      <c r="DC11" s="254"/>
      <c r="DD11" s="254"/>
    </row>
    <row r="12" customFormat="false" ht="15" hidden="false" customHeight="false" outlineLevel="0" collapsed="false">
      <c r="A12" s="252" t="s">
        <v>173</v>
      </c>
      <c r="B12" s="252" t="s">
        <v>111</v>
      </c>
      <c r="C12" s="252" t="s">
        <v>145</v>
      </c>
      <c r="D12" s="252" t="s">
        <v>118</v>
      </c>
      <c r="E12" s="252" t="s">
        <v>118</v>
      </c>
      <c r="F12" s="252" t="s">
        <v>195</v>
      </c>
      <c r="G12" s="252" t="s">
        <v>111</v>
      </c>
      <c r="H12" s="252" t="s">
        <v>192</v>
      </c>
      <c r="I12" s="254"/>
      <c r="J12" s="252" t="s">
        <v>111</v>
      </c>
      <c r="K12" s="252" t="s">
        <v>111</v>
      </c>
      <c r="L12" s="252" t="s">
        <v>173</v>
      </c>
      <c r="M12" s="252" t="s">
        <v>188</v>
      </c>
      <c r="N12" s="252" t="s">
        <v>111</v>
      </c>
      <c r="O12" s="252" t="s">
        <v>111</v>
      </c>
      <c r="P12" s="252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254"/>
      <c r="BM12" s="254"/>
      <c r="BN12" s="254"/>
      <c r="BO12" s="254"/>
      <c r="BP12" s="254"/>
      <c r="BQ12" s="254"/>
      <c r="BR12" s="254"/>
      <c r="BS12" s="254"/>
      <c r="BT12" s="254"/>
      <c r="BU12" s="254"/>
      <c r="BV12" s="254"/>
      <c r="BW12" s="254"/>
      <c r="BX12" s="254"/>
      <c r="BY12" s="254"/>
      <c r="BZ12" s="254"/>
      <c r="CA12" s="254"/>
      <c r="CB12" s="254"/>
      <c r="CC12" s="254"/>
      <c r="CD12" s="254"/>
      <c r="CE12" s="254"/>
      <c r="CF12" s="254"/>
      <c r="CG12" s="254"/>
      <c r="CH12" s="254"/>
      <c r="CI12" s="254"/>
      <c r="CJ12" s="254"/>
      <c r="CK12" s="254"/>
      <c r="CL12" s="254"/>
      <c r="CM12" s="254"/>
      <c r="CN12" s="254"/>
      <c r="CO12" s="254"/>
      <c r="CP12" s="254"/>
      <c r="CQ12" s="254"/>
      <c r="CR12" s="254"/>
      <c r="CS12" s="254"/>
      <c r="CT12" s="254"/>
      <c r="CU12" s="254"/>
      <c r="CV12" s="254"/>
      <c r="CW12" s="254"/>
      <c r="CX12" s="254"/>
      <c r="CY12" s="254"/>
      <c r="CZ12" s="254"/>
      <c r="DA12" s="254"/>
      <c r="DB12" s="254"/>
      <c r="DC12" s="254"/>
      <c r="DD12" s="254"/>
    </row>
    <row r="13" customFormat="false" ht="15" hidden="false" customHeight="false" outlineLevel="0" collapsed="false">
      <c r="A13" s="252" t="s">
        <v>179</v>
      </c>
      <c r="B13" s="252" t="s">
        <v>114</v>
      </c>
      <c r="C13" s="252" t="s">
        <v>173</v>
      </c>
      <c r="D13" s="252" t="s">
        <v>123</v>
      </c>
      <c r="E13" s="252" t="s">
        <v>127</v>
      </c>
      <c r="F13" s="252" t="s">
        <v>197</v>
      </c>
      <c r="G13" s="252" t="s">
        <v>114</v>
      </c>
      <c r="H13" s="252" t="s">
        <v>195</v>
      </c>
      <c r="I13" s="254"/>
      <c r="J13" s="252" t="s">
        <v>114</v>
      </c>
      <c r="K13" s="252" t="s">
        <v>114</v>
      </c>
      <c r="L13" s="252" t="s">
        <v>179</v>
      </c>
      <c r="M13" s="252" t="s">
        <v>192</v>
      </c>
      <c r="N13" s="252" t="s">
        <v>114</v>
      </c>
      <c r="O13" s="252" t="s">
        <v>114</v>
      </c>
      <c r="P13" s="252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4"/>
      <c r="BJ13" s="254"/>
      <c r="BK13" s="254"/>
      <c r="BL13" s="254"/>
      <c r="BM13" s="254"/>
      <c r="BN13" s="254"/>
      <c r="BO13" s="254"/>
      <c r="BP13" s="254"/>
      <c r="BQ13" s="254"/>
      <c r="BR13" s="254"/>
      <c r="BS13" s="254"/>
      <c r="BT13" s="254"/>
      <c r="BU13" s="254"/>
      <c r="BV13" s="254"/>
      <c r="BW13" s="254"/>
      <c r="BX13" s="254"/>
      <c r="BY13" s="254"/>
      <c r="BZ13" s="254"/>
      <c r="CA13" s="254"/>
      <c r="CB13" s="254"/>
      <c r="CC13" s="254"/>
      <c r="CD13" s="254"/>
      <c r="CE13" s="254"/>
      <c r="CF13" s="254"/>
      <c r="CG13" s="254"/>
      <c r="CH13" s="254"/>
      <c r="CI13" s="254"/>
      <c r="CJ13" s="254"/>
      <c r="CK13" s="254"/>
      <c r="CL13" s="254"/>
      <c r="CM13" s="254"/>
      <c r="CN13" s="254"/>
      <c r="CO13" s="254"/>
      <c r="CP13" s="254"/>
      <c r="CQ13" s="254"/>
      <c r="CR13" s="254"/>
      <c r="CS13" s="254"/>
      <c r="CT13" s="254"/>
      <c r="CU13" s="254"/>
      <c r="CV13" s="254"/>
      <c r="CW13" s="254"/>
      <c r="CX13" s="254"/>
      <c r="CY13" s="254"/>
      <c r="CZ13" s="254"/>
      <c r="DA13" s="254"/>
      <c r="DB13" s="254"/>
      <c r="DC13" s="254"/>
      <c r="DD13" s="254"/>
    </row>
    <row r="14" customFormat="false" ht="15" hidden="false" customHeight="false" outlineLevel="0" collapsed="false">
      <c r="A14" s="252" t="s">
        <v>188</v>
      </c>
      <c r="B14" s="252" t="s">
        <v>116</v>
      </c>
      <c r="C14" s="252" t="s">
        <v>176</v>
      </c>
      <c r="D14" s="252" t="s">
        <v>127</v>
      </c>
      <c r="E14" s="252" t="s">
        <v>129</v>
      </c>
      <c r="F14" s="252" t="s">
        <v>202</v>
      </c>
      <c r="G14" s="252" t="s">
        <v>116</v>
      </c>
      <c r="H14" s="252" t="s">
        <v>197</v>
      </c>
      <c r="I14" s="254"/>
      <c r="J14" s="252" t="s">
        <v>116</v>
      </c>
      <c r="K14" s="252" t="s">
        <v>118</v>
      </c>
      <c r="L14" s="252" t="s">
        <v>188</v>
      </c>
      <c r="M14" s="252" t="s">
        <v>195</v>
      </c>
      <c r="N14" s="252" t="s">
        <v>116</v>
      </c>
      <c r="O14" s="252" t="s">
        <v>118</v>
      </c>
      <c r="P14" s="252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4"/>
      <c r="AP14" s="254"/>
      <c r="AQ14" s="254"/>
      <c r="AR14" s="254"/>
      <c r="AS14" s="254"/>
      <c r="AT14" s="254"/>
      <c r="AU14" s="254"/>
      <c r="AV14" s="254"/>
      <c r="AW14" s="254"/>
      <c r="AX14" s="254"/>
      <c r="AY14" s="254"/>
      <c r="AZ14" s="254"/>
      <c r="BA14" s="254"/>
      <c r="BB14" s="254"/>
      <c r="BC14" s="254"/>
      <c r="BD14" s="254"/>
      <c r="BE14" s="254"/>
      <c r="BF14" s="254"/>
      <c r="BG14" s="254"/>
      <c r="BH14" s="254"/>
      <c r="BI14" s="254"/>
      <c r="BJ14" s="254"/>
      <c r="BK14" s="254"/>
      <c r="BL14" s="254"/>
      <c r="BM14" s="254"/>
      <c r="BN14" s="254"/>
      <c r="BO14" s="254"/>
      <c r="BP14" s="254"/>
      <c r="BQ14" s="254"/>
      <c r="BR14" s="254"/>
      <c r="BS14" s="254"/>
      <c r="BT14" s="254"/>
      <c r="BU14" s="254"/>
      <c r="BV14" s="254"/>
      <c r="BW14" s="254"/>
      <c r="BX14" s="254"/>
      <c r="BY14" s="254"/>
      <c r="BZ14" s="254"/>
      <c r="CA14" s="254"/>
      <c r="CB14" s="254"/>
      <c r="CC14" s="254"/>
      <c r="CD14" s="254"/>
      <c r="CE14" s="254"/>
      <c r="CF14" s="254"/>
      <c r="CG14" s="254"/>
      <c r="CH14" s="254"/>
      <c r="CI14" s="254"/>
      <c r="CJ14" s="254"/>
      <c r="CK14" s="254"/>
      <c r="CL14" s="254"/>
      <c r="CM14" s="254"/>
      <c r="CN14" s="254"/>
      <c r="CO14" s="254"/>
      <c r="CP14" s="254"/>
      <c r="CQ14" s="254"/>
      <c r="CR14" s="254"/>
      <c r="CS14" s="254"/>
      <c r="CT14" s="254"/>
      <c r="CU14" s="254"/>
      <c r="CV14" s="254"/>
      <c r="CW14" s="254"/>
      <c r="CX14" s="254"/>
      <c r="CY14" s="254"/>
      <c r="CZ14" s="254"/>
      <c r="DA14" s="254"/>
      <c r="DB14" s="254"/>
      <c r="DC14" s="254"/>
      <c r="DD14" s="254"/>
    </row>
    <row r="15" customFormat="false" ht="15" hidden="false" customHeight="false" outlineLevel="0" collapsed="false">
      <c r="A15" s="252" t="s">
        <v>192</v>
      </c>
      <c r="B15" s="252" t="s">
        <v>118</v>
      </c>
      <c r="C15" s="252" t="s">
        <v>179</v>
      </c>
      <c r="D15" s="252" t="s">
        <v>129</v>
      </c>
      <c r="E15" s="252" t="s">
        <v>138</v>
      </c>
      <c r="F15" s="252" t="s">
        <v>207</v>
      </c>
      <c r="G15" s="252" t="s">
        <v>118</v>
      </c>
      <c r="H15" s="252" t="s">
        <v>202</v>
      </c>
      <c r="I15" s="254"/>
      <c r="J15" s="252" t="s">
        <v>118</v>
      </c>
      <c r="K15" s="252" t="s">
        <v>123</v>
      </c>
      <c r="L15" s="252" t="s">
        <v>192</v>
      </c>
      <c r="M15" s="252" t="s">
        <v>197</v>
      </c>
      <c r="N15" s="252" t="s">
        <v>118</v>
      </c>
      <c r="O15" s="252" t="s">
        <v>123</v>
      </c>
      <c r="P15" s="252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4"/>
      <c r="AQ15" s="254"/>
      <c r="AR15" s="254"/>
      <c r="AS15" s="254"/>
      <c r="AT15" s="254"/>
      <c r="AU15" s="254"/>
      <c r="AV15" s="254"/>
      <c r="AW15" s="254"/>
      <c r="AX15" s="254"/>
      <c r="AY15" s="254"/>
      <c r="AZ15" s="254"/>
      <c r="BA15" s="254"/>
      <c r="BB15" s="254"/>
      <c r="BC15" s="254"/>
      <c r="BD15" s="254"/>
      <c r="BE15" s="254"/>
      <c r="BF15" s="254"/>
      <c r="BG15" s="254"/>
      <c r="BH15" s="254"/>
      <c r="BI15" s="254"/>
      <c r="BJ15" s="254"/>
      <c r="BK15" s="254"/>
      <c r="BL15" s="254"/>
      <c r="BM15" s="254"/>
      <c r="BN15" s="254"/>
      <c r="BO15" s="254"/>
      <c r="BP15" s="254"/>
      <c r="BQ15" s="254"/>
      <c r="BR15" s="254"/>
      <c r="BS15" s="254"/>
      <c r="BT15" s="254"/>
      <c r="BU15" s="254"/>
      <c r="BV15" s="254"/>
      <c r="BW15" s="254"/>
      <c r="BX15" s="254"/>
      <c r="BY15" s="254"/>
      <c r="BZ15" s="254"/>
      <c r="CA15" s="254"/>
      <c r="CB15" s="254"/>
      <c r="CC15" s="254"/>
      <c r="CD15" s="254"/>
      <c r="CE15" s="254"/>
      <c r="CF15" s="254"/>
      <c r="CG15" s="254"/>
      <c r="CH15" s="254"/>
      <c r="CI15" s="254"/>
      <c r="CJ15" s="254"/>
      <c r="CK15" s="254"/>
      <c r="CL15" s="254"/>
      <c r="CM15" s="254"/>
      <c r="CN15" s="254"/>
      <c r="CO15" s="254"/>
      <c r="CP15" s="254"/>
      <c r="CQ15" s="254"/>
      <c r="CR15" s="254"/>
      <c r="CS15" s="254"/>
      <c r="CT15" s="254"/>
      <c r="CU15" s="254"/>
      <c r="CV15" s="254"/>
      <c r="CW15" s="254"/>
      <c r="CX15" s="254"/>
      <c r="CY15" s="254"/>
      <c r="CZ15" s="254"/>
      <c r="DA15" s="254"/>
      <c r="DB15" s="254"/>
      <c r="DC15" s="254"/>
      <c r="DD15" s="254"/>
    </row>
    <row r="16" customFormat="false" ht="15" hidden="false" customHeight="false" outlineLevel="0" collapsed="false">
      <c r="A16" s="252" t="s">
        <v>195</v>
      </c>
      <c r="B16" s="252" t="s">
        <v>123</v>
      </c>
      <c r="C16" s="252" t="s">
        <v>188</v>
      </c>
      <c r="D16" s="252" t="s">
        <v>138</v>
      </c>
      <c r="E16" s="252" t="s">
        <v>141</v>
      </c>
      <c r="F16" s="252" t="s">
        <v>211</v>
      </c>
      <c r="G16" s="252" t="s">
        <v>123</v>
      </c>
      <c r="H16" s="252" t="s">
        <v>207</v>
      </c>
      <c r="I16" s="254"/>
      <c r="J16" s="252" t="s">
        <v>123</v>
      </c>
      <c r="K16" s="252" t="s">
        <v>127</v>
      </c>
      <c r="L16" s="252" t="s">
        <v>195</v>
      </c>
      <c r="M16" s="252" t="s">
        <v>202</v>
      </c>
      <c r="N16" s="252" t="s">
        <v>123</v>
      </c>
      <c r="O16" s="252" t="s">
        <v>127</v>
      </c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  <c r="AI16" s="252"/>
      <c r="AJ16" s="252"/>
      <c r="AK16" s="252"/>
      <c r="AL16" s="252"/>
      <c r="AM16" s="252"/>
      <c r="AN16" s="252"/>
      <c r="AO16" s="252"/>
      <c r="AP16" s="252"/>
      <c r="AQ16" s="252"/>
      <c r="AR16" s="252"/>
      <c r="AS16" s="252"/>
      <c r="AT16" s="252"/>
      <c r="AU16" s="252"/>
      <c r="AV16" s="252"/>
      <c r="AW16" s="252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H16" s="252"/>
      <c r="BI16" s="252"/>
      <c r="BJ16" s="252"/>
      <c r="BK16" s="252"/>
      <c r="BL16" s="252"/>
      <c r="BM16" s="252"/>
      <c r="BN16" s="252"/>
      <c r="BO16" s="252"/>
      <c r="BP16" s="252"/>
      <c r="BQ16" s="252"/>
      <c r="BR16" s="252"/>
      <c r="BS16" s="252"/>
      <c r="BT16" s="252"/>
      <c r="BU16" s="252"/>
      <c r="BV16" s="252"/>
      <c r="BW16" s="252"/>
      <c r="BX16" s="252"/>
      <c r="BY16" s="252"/>
      <c r="BZ16" s="252"/>
      <c r="CA16" s="252"/>
      <c r="CB16" s="252"/>
      <c r="CC16" s="252"/>
      <c r="CD16" s="252"/>
      <c r="CE16" s="252"/>
      <c r="CF16" s="252"/>
      <c r="CG16" s="252"/>
      <c r="CH16" s="252"/>
      <c r="CI16" s="252"/>
      <c r="CJ16" s="252"/>
      <c r="CK16" s="252"/>
      <c r="CL16" s="252"/>
      <c r="CM16" s="252"/>
      <c r="CN16" s="252"/>
      <c r="CO16" s="252"/>
      <c r="CP16" s="252"/>
      <c r="CQ16" s="252"/>
      <c r="CR16" s="252"/>
      <c r="CS16" s="252"/>
      <c r="CT16" s="252"/>
      <c r="CU16" s="252"/>
      <c r="CV16" s="252"/>
      <c r="CW16" s="252"/>
      <c r="CX16" s="252"/>
      <c r="CY16" s="252"/>
      <c r="CZ16" s="252"/>
      <c r="DA16" s="252"/>
      <c r="DB16" s="252"/>
      <c r="DC16" s="252"/>
      <c r="DD16" s="252"/>
    </row>
    <row r="17" customFormat="false" ht="15" hidden="false" customHeight="false" outlineLevel="0" collapsed="false">
      <c r="A17" s="252" t="s">
        <v>197</v>
      </c>
      <c r="B17" s="252" t="s">
        <v>127</v>
      </c>
      <c r="C17" s="252" t="s">
        <v>192</v>
      </c>
      <c r="D17" s="252" t="s">
        <v>141</v>
      </c>
      <c r="E17" s="252" t="s">
        <v>145</v>
      </c>
      <c r="F17" s="252" t="s">
        <v>215</v>
      </c>
      <c r="G17" s="252" t="s">
        <v>127</v>
      </c>
      <c r="H17" s="252" t="s">
        <v>211</v>
      </c>
      <c r="I17" s="254"/>
      <c r="J17" s="252" t="s">
        <v>127</v>
      </c>
      <c r="K17" s="252" t="s">
        <v>129</v>
      </c>
      <c r="L17" s="252" t="s">
        <v>197</v>
      </c>
      <c r="M17" s="252" t="s">
        <v>207</v>
      </c>
      <c r="N17" s="252" t="s">
        <v>127</v>
      </c>
      <c r="O17" s="252" t="s">
        <v>129</v>
      </c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2"/>
      <c r="AJ17" s="252"/>
      <c r="AK17" s="252"/>
      <c r="AL17" s="252"/>
      <c r="AM17" s="252"/>
      <c r="AN17" s="252"/>
      <c r="AO17" s="252"/>
      <c r="AP17" s="252"/>
      <c r="AQ17" s="252"/>
      <c r="AR17" s="252"/>
      <c r="AS17" s="252"/>
      <c r="AT17" s="252"/>
      <c r="AU17" s="252"/>
      <c r="AV17" s="252"/>
      <c r="AW17" s="252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H17" s="252"/>
      <c r="BI17" s="252"/>
      <c r="BJ17" s="252"/>
      <c r="BK17" s="252"/>
      <c r="BL17" s="252"/>
      <c r="BM17" s="252"/>
      <c r="BN17" s="252"/>
      <c r="BO17" s="252"/>
      <c r="BP17" s="252"/>
      <c r="BQ17" s="252"/>
      <c r="BR17" s="252"/>
      <c r="BS17" s="252"/>
      <c r="BT17" s="252"/>
      <c r="BU17" s="252"/>
      <c r="BV17" s="252"/>
      <c r="BW17" s="252"/>
      <c r="BX17" s="252"/>
      <c r="BY17" s="252"/>
      <c r="BZ17" s="252"/>
      <c r="CA17" s="252"/>
      <c r="CB17" s="252"/>
      <c r="CC17" s="252"/>
      <c r="CD17" s="252"/>
      <c r="CE17" s="252"/>
      <c r="CF17" s="252"/>
      <c r="CG17" s="252"/>
      <c r="CH17" s="252"/>
      <c r="CI17" s="252"/>
      <c r="CJ17" s="252"/>
      <c r="CK17" s="252"/>
      <c r="CL17" s="252"/>
      <c r="CM17" s="252"/>
      <c r="CN17" s="252"/>
      <c r="CO17" s="252"/>
      <c r="CP17" s="252"/>
      <c r="CQ17" s="252"/>
      <c r="CR17" s="252"/>
      <c r="CS17" s="252"/>
      <c r="CT17" s="252"/>
      <c r="CU17" s="252"/>
      <c r="CV17" s="252"/>
      <c r="CW17" s="252"/>
      <c r="CX17" s="252"/>
      <c r="CY17" s="252"/>
      <c r="CZ17" s="252"/>
      <c r="DA17" s="252"/>
      <c r="DB17" s="252"/>
      <c r="DC17" s="252"/>
      <c r="DD17" s="252"/>
    </row>
    <row r="18" customFormat="false" ht="15" hidden="false" customHeight="false" outlineLevel="0" collapsed="false">
      <c r="A18" s="252" t="s">
        <v>199</v>
      </c>
      <c r="B18" s="252" t="s">
        <v>129</v>
      </c>
      <c r="C18" s="252" t="s">
        <v>195</v>
      </c>
      <c r="D18" s="252" t="s">
        <v>145</v>
      </c>
      <c r="E18" s="252" t="s">
        <v>173</v>
      </c>
      <c r="F18" s="252" t="s">
        <v>218</v>
      </c>
      <c r="G18" s="252" t="s">
        <v>129</v>
      </c>
      <c r="H18" s="252" t="s">
        <v>215</v>
      </c>
      <c r="I18" s="254"/>
      <c r="J18" s="252" t="s">
        <v>129</v>
      </c>
      <c r="K18" s="252" t="s">
        <v>138</v>
      </c>
      <c r="L18" s="252" t="s">
        <v>199</v>
      </c>
      <c r="M18" s="252" t="s">
        <v>211</v>
      </c>
      <c r="N18" s="252" t="s">
        <v>129</v>
      </c>
      <c r="O18" s="252" t="s">
        <v>138</v>
      </c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252"/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2"/>
      <c r="AY18" s="252"/>
      <c r="AZ18" s="252"/>
      <c r="BA18" s="252"/>
      <c r="BB18" s="252"/>
      <c r="BC18" s="252"/>
      <c r="BD18" s="252"/>
      <c r="BE18" s="252"/>
      <c r="BF18" s="252"/>
      <c r="BG18" s="252"/>
      <c r="BH18" s="252"/>
      <c r="BI18" s="252"/>
      <c r="BJ18" s="252"/>
      <c r="BK18" s="252"/>
      <c r="BL18" s="252"/>
      <c r="BM18" s="252"/>
      <c r="BN18" s="252"/>
      <c r="BO18" s="252"/>
      <c r="BP18" s="252"/>
      <c r="BQ18" s="252"/>
      <c r="BR18" s="252"/>
      <c r="BS18" s="252"/>
      <c r="BT18" s="252"/>
      <c r="BU18" s="252"/>
      <c r="BV18" s="252"/>
      <c r="BW18" s="252"/>
      <c r="BX18" s="252"/>
      <c r="BY18" s="252"/>
      <c r="BZ18" s="252"/>
      <c r="CA18" s="252"/>
      <c r="CB18" s="252"/>
      <c r="CC18" s="252"/>
      <c r="CD18" s="252"/>
      <c r="CE18" s="252"/>
      <c r="CF18" s="252"/>
      <c r="CG18" s="252"/>
      <c r="CH18" s="252"/>
      <c r="CI18" s="252"/>
      <c r="CJ18" s="252"/>
      <c r="CK18" s="252"/>
      <c r="CL18" s="252"/>
      <c r="CM18" s="252"/>
      <c r="CN18" s="252"/>
      <c r="CO18" s="252"/>
      <c r="CP18" s="252"/>
      <c r="CQ18" s="252"/>
      <c r="CR18" s="252"/>
      <c r="CS18" s="252"/>
      <c r="CT18" s="252"/>
      <c r="CU18" s="252"/>
      <c r="CV18" s="252"/>
      <c r="CW18" s="252"/>
      <c r="CX18" s="252"/>
      <c r="CY18" s="252"/>
      <c r="CZ18" s="252"/>
      <c r="DA18" s="252"/>
      <c r="DB18" s="252"/>
      <c r="DC18" s="252"/>
      <c r="DD18" s="252"/>
    </row>
    <row r="19" customFormat="false" ht="15" hidden="false" customHeight="false" outlineLevel="0" collapsed="false">
      <c r="A19" s="252" t="s">
        <v>202</v>
      </c>
      <c r="B19" s="252" t="s">
        <v>138</v>
      </c>
      <c r="C19" s="252" t="s">
        <v>197</v>
      </c>
      <c r="D19" s="252" t="s">
        <v>164</v>
      </c>
      <c r="E19" s="252" t="s">
        <v>176</v>
      </c>
      <c r="F19" s="252" t="s">
        <v>223</v>
      </c>
      <c r="G19" s="252" t="s">
        <v>138</v>
      </c>
      <c r="H19" s="252" t="s">
        <v>218</v>
      </c>
      <c r="I19" s="254"/>
      <c r="J19" s="252" t="s">
        <v>138</v>
      </c>
      <c r="K19" s="252" t="s">
        <v>141</v>
      </c>
      <c r="L19" s="252" t="s">
        <v>202</v>
      </c>
      <c r="M19" s="252" t="s">
        <v>215</v>
      </c>
      <c r="N19" s="252" t="s">
        <v>138</v>
      </c>
      <c r="O19" s="252" t="s">
        <v>141</v>
      </c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2"/>
      <c r="AJ19" s="252"/>
      <c r="AK19" s="252"/>
      <c r="AL19" s="252"/>
      <c r="AM19" s="252"/>
      <c r="AN19" s="252"/>
      <c r="AO19" s="252"/>
      <c r="AP19" s="252"/>
      <c r="AQ19" s="252"/>
      <c r="AR19" s="252"/>
      <c r="AS19" s="252"/>
      <c r="AT19" s="252"/>
      <c r="AU19" s="252"/>
      <c r="AV19" s="252"/>
      <c r="AW19" s="252"/>
      <c r="AX19" s="252"/>
      <c r="AY19" s="252"/>
      <c r="AZ19" s="252"/>
      <c r="BA19" s="252"/>
      <c r="BB19" s="252"/>
      <c r="BC19" s="252"/>
      <c r="BD19" s="252"/>
      <c r="BE19" s="252"/>
      <c r="BF19" s="252"/>
      <c r="BG19" s="252"/>
      <c r="BH19" s="252"/>
      <c r="BI19" s="252"/>
      <c r="BJ19" s="252"/>
      <c r="BK19" s="252"/>
      <c r="BL19" s="252"/>
      <c r="BM19" s="252"/>
      <c r="BN19" s="252"/>
      <c r="BO19" s="252"/>
      <c r="BP19" s="252"/>
      <c r="BQ19" s="252"/>
      <c r="BR19" s="252"/>
      <c r="BS19" s="252"/>
      <c r="BT19" s="252"/>
      <c r="BU19" s="252"/>
      <c r="BV19" s="252"/>
      <c r="BW19" s="252"/>
      <c r="BX19" s="252"/>
      <c r="BY19" s="252"/>
      <c r="BZ19" s="252"/>
      <c r="CA19" s="252"/>
      <c r="CB19" s="252"/>
      <c r="CC19" s="252"/>
      <c r="CD19" s="252"/>
      <c r="CE19" s="252"/>
      <c r="CF19" s="252"/>
      <c r="CG19" s="252"/>
      <c r="CH19" s="252"/>
      <c r="CI19" s="252"/>
      <c r="CJ19" s="252"/>
      <c r="CK19" s="252"/>
      <c r="CL19" s="252"/>
      <c r="CM19" s="252"/>
      <c r="CN19" s="252"/>
      <c r="CO19" s="252"/>
      <c r="CP19" s="252"/>
      <c r="CQ19" s="252"/>
      <c r="CR19" s="252"/>
      <c r="CS19" s="252"/>
      <c r="CT19" s="252"/>
      <c r="CU19" s="252"/>
      <c r="CV19" s="252"/>
      <c r="CW19" s="252"/>
      <c r="CX19" s="252"/>
      <c r="CY19" s="252"/>
      <c r="CZ19" s="252"/>
      <c r="DA19" s="252"/>
      <c r="DB19" s="252"/>
      <c r="DC19" s="252"/>
      <c r="DD19" s="252"/>
    </row>
    <row r="20" customFormat="false" ht="15" hidden="false" customHeight="false" outlineLevel="0" collapsed="false">
      <c r="A20" s="252" t="s">
        <v>207</v>
      </c>
      <c r="B20" s="252" t="s">
        <v>141</v>
      </c>
      <c r="C20" s="252" t="s">
        <v>199</v>
      </c>
      <c r="D20" s="252" t="s">
        <v>167</v>
      </c>
      <c r="E20" s="252" t="s">
        <v>179</v>
      </c>
      <c r="F20" s="252" t="s">
        <v>236</v>
      </c>
      <c r="G20" s="252" t="s">
        <v>141</v>
      </c>
      <c r="H20" s="252" t="s">
        <v>223</v>
      </c>
      <c r="I20" s="254"/>
      <c r="J20" s="252" t="s">
        <v>141</v>
      </c>
      <c r="K20" s="252" t="s">
        <v>145</v>
      </c>
      <c r="L20" s="252" t="s">
        <v>207</v>
      </c>
      <c r="M20" s="252" t="s">
        <v>218</v>
      </c>
      <c r="N20" s="252" t="s">
        <v>141</v>
      </c>
      <c r="O20" s="252" t="s">
        <v>145</v>
      </c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2"/>
      <c r="BB20" s="252"/>
      <c r="BC20" s="252"/>
      <c r="BD20" s="252"/>
      <c r="BE20" s="252"/>
      <c r="BF20" s="252"/>
      <c r="BG20" s="252"/>
      <c r="BH20" s="252"/>
      <c r="BI20" s="252"/>
      <c r="BJ20" s="252"/>
      <c r="BK20" s="252"/>
      <c r="BL20" s="252"/>
      <c r="BM20" s="252"/>
      <c r="BN20" s="252"/>
      <c r="BO20" s="252"/>
      <c r="BP20" s="252"/>
      <c r="BQ20" s="252"/>
      <c r="BR20" s="252"/>
      <c r="BS20" s="252"/>
      <c r="BT20" s="252"/>
      <c r="BU20" s="252"/>
      <c r="BV20" s="252"/>
      <c r="BW20" s="252"/>
      <c r="BX20" s="252"/>
      <c r="BY20" s="252"/>
      <c r="BZ20" s="252"/>
      <c r="CA20" s="252"/>
      <c r="CB20" s="252"/>
      <c r="CC20" s="252"/>
      <c r="CD20" s="252"/>
      <c r="CE20" s="252"/>
      <c r="CF20" s="252"/>
      <c r="CG20" s="252"/>
      <c r="CH20" s="252"/>
      <c r="CI20" s="252"/>
      <c r="CJ20" s="252"/>
      <c r="CK20" s="252"/>
      <c r="CL20" s="252"/>
      <c r="CM20" s="252"/>
      <c r="CN20" s="252"/>
      <c r="CO20" s="252"/>
      <c r="CP20" s="252"/>
      <c r="CQ20" s="252"/>
      <c r="CR20" s="252"/>
      <c r="CS20" s="252"/>
      <c r="CT20" s="252"/>
      <c r="CU20" s="252"/>
      <c r="CV20" s="252"/>
      <c r="CW20" s="252"/>
      <c r="CX20" s="252"/>
      <c r="CY20" s="252"/>
      <c r="CZ20" s="252"/>
      <c r="DA20" s="252"/>
      <c r="DB20" s="252"/>
      <c r="DC20" s="252"/>
      <c r="DD20" s="252"/>
    </row>
    <row r="21" customFormat="false" ht="15" hidden="false" customHeight="false" outlineLevel="0" collapsed="false">
      <c r="A21" s="252" t="s">
        <v>213</v>
      </c>
      <c r="B21" s="252" t="s">
        <v>145</v>
      </c>
      <c r="C21" s="252" t="s">
        <v>202</v>
      </c>
      <c r="D21" s="252" t="s">
        <v>170</v>
      </c>
      <c r="E21" s="252" t="s">
        <v>181</v>
      </c>
      <c r="F21" s="252" t="s">
        <v>239</v>
      </c>
      <c r="G21" s="252" t="s">
        <v>145</v>
      </c>
      <c r="H21" s="252" t="s">
        <v>236</v>
      </c>
      <c r="I21" s="254"/>
      <c r="J21" s="252" t="s">
        <v>145</v>
      </c>
      <c r="K21" s="252" t="s">
        <v>150</v>
      </c>
      <c r="L21" s="252" t="s">
        <v>213</v>
      </c>
      <c r="M21" s="252" t="s">
        <v>223</v>
      </c>
      <c r="N21" s="252" t="s">
        <v>145</v>
      </c>
      <c r="O21" s="252" t="s">
        <v>150</v>
      </c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2"/>
      <c r="AJ21" s="252"/>
      <c r="AK21" s="252"/>
      <c r="AL21" s="252"/>
      <c r="AM21" s="252"/>
      <c r="AN21" s="252"/>
      <c r="AO21" s="252"/>
      <c r="AP21" s="252"/>
      <c r="AQ21" s="252"/>
      <c r="AR21" s="252"/>
      <c r="AS21" s="252"/>
      <c r="AT21" s="252"/>
      <c r="AU21" s="252"/>
      <c r="AV21" s="252"/>
      <c r="AW21" s="252"/>
      <c r="AX21" s="252"/>
      <c r="AY21" s="252"/>
      <c r="AZ21" s="252"/>
      <c r="BA21" s="252"/>
      <c r="BB21" s="252"/>
      <c r="BC21" s="252"/>
      <c r="BD21" s="252"/>
      <c r="BE21" s="252"/>
      <c r="BF21" s="252"/>
      <c r="BG21" s="252"/>
      <c r="BH21" s="252"/>
      <c r="BI21" s="252"/>
      <c r="BJ21" s="252"/>
      <c r="BK21" s="252"/>
      <c r="BL21" s="252"/>
      <c r="BM21" s="252"/>
      <c r="BN21" s="252"/>
      <c r="BO21" s="252"/>
      <c r="BP21" s="252"/>
      <c r="BQ21" s="252"/>
      <c r="BR21" s="252"/>
      <c r="BS21" s="252"/>
      <c r="BT21" s="252"/>
      <c r="BU21" s="252"/>
      <c r="BV21" s="252"/>
      <c r="BW21" s="252"/>
      <c r="BX21" s="252"/>
      <c r="BY21" s="252"/>
      <c r="BZ21" s="252"/>
      <c r="CA21" s="252"/>
      <c r="CB21" s="252"/>
      <c r="CC21" s="252"/>
      <c r="CD21" s="252"/>
      <c r="CE21" s="252"/>
      <c r="CF21" s="252"/>
      <c r="CG21" s="252"/>
      <c r="CH21" s="252"/>
      <c r="CI21" s="252"/>
      <c r="CJ21" s="252"/>
      <c r="CK21" s="252"/>
      <c r="CL21" s="252"/>
      <c r="CM21" s="252"/>
      <c r="CN21" s="252"/>
      <c r="CO21" s="252"/>
      <c r="CP21" s="252"/>
      <c r="CQ21" s="252"/>
      <c r="CR21" s="252"/>
      <c r="CS21" s="252"/>
      <c r="CT21" s="252"/>
      <c r="CU21" s="252"/>
      <c r="CV21" s="252"/>
      <c r="CW21" s="252"/>
      <c r="CX21" s="252"/>
      <c r="CY21" s="252"/>
      <c r="CZ21" s="252"/>
      <c r="DA21" s="252"/>
      <c r="DB21" s="252"/>
      <c r="DC21" s="252"/>
      <c r="DD21" s="252"/>
    </row>
    <row r="22" customFormat="false" ht="15" hidden="false" customHeight="false" outlineLevel="0" collapsed="false">
      <c r="A22" s="252" t="s">
        <v>218</v>
      </c>
      <c r="B22" s="252" t="s">
        <v>150</v>
      </c>
      <c r="C22" s="252" t="s">
        <v>207</v>
      </c>
      <c r="D22" s="252" t="s">
        <v>173</v>
      </c>
      <c r="E22" s="252" t="s">
        <v>188</v>
      </c>
      <c r="F22" s="252" t="s">
        <v>242</v>
      </c>
      <c r="G22" s="252" t="s">
        <v>150</v>
      </c>
      <c r="H22" s="252" t="s">
        <v>239</v>
      </c>
      <c r="I22" s="254"/>
      <c r="J22" s="252" t="s">
        <v>150</v>
      </c>
      <c r="K22" s="252" t="s">
        <v>153</v>
      </c>
      <c r="L22" s="252" t="s">
        <v>218</v>
      </c>
      <c r="M22" s="252" t="s">
        <v>236</v>
      </c>
      <c r="N22" s="252" t="s">
        <v>150</v>
      </c>
      <c r="O22" s="252" t="s">
        <v>153</v>
      </c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  <c r="AU22" s="252"/>
      <c r="AV22" s="252"/>
      <c r="AW22" s="252"/>
      <c r="AX22" s="252"/>
      <c r="AY22" s="252"/>
      <c r="AZ22" s="252"/>
      <c r="BA22" s="252"/>
      <c r="BB22" s="252"/>
      <c r="BC22" s="252"/>
      <c r="BD22" s="252"/>
      <c r="BE22" s="252"/>
      <c r="BF22" s="252"/>
      <c r="BG22" s="252"/>
      <c r="BH22" s="252"/>
      <c r="BI22" s="252"/>
      <c r="BJ22" s="252"/>
      <c r="BK22" s="252"/>
      <c r="BL22" s="252"/>
      <c r="BM22" s="252"/>
      <c r="BN22" s="252"/>
      <c r="BO22" s="252"/>
      <c r="BP22" s="252"/>
      <c r="BQ22" s="252"/>
      <c r="BR22" s="252"/>
      <c r="BS22" s="252"/>
      <c r="BT22" s="252"/>
      <c r="BU22" s="252"/>
      <c r="BV22" s="252"/>
      <c r="BW22" s="252"/>
      <c r="BX22" s="252"/>
      <c r="BY22" s="252"/>
      <c r="BZ22" s="252"/>
      <c r="CA22" s="252"/>
      <c r="CB22" s="252"/>
      <c r="CC22" s="252"/>
      <c r="CD22" s="252"/>
      <c r="CE22" s="252"/>
      <c r="CF22" s="252"/>
      <c r="CG22" s="252"/>
      <c r="CH22" s="252"/>
      <c r="CI22" s="252"/>
      <c r="CJ22" s="252"/>
      <c r="CK22" s="252"/>
      <c r="CL22" s="252"/>
      <c r="CM22" s="252"/>
      <c r="CN22" s="252"/>
      <c r="CO22" s="252"/>
      <c r="CP22" s="252"/>
      <c r="CQ22" s="252"/>
      <c r="CR22" s="252"/>
      <c r="CS22" s="252"/>
      <c r="CT22" s="252"/>
      <c r="CU22" s="252"/>
      <c r="CV22" s="252"/>
      <c r="CW22" s="252"/>
      <c r="CX22" s="252"/>
      <c r="CY22" s="252"/>
      <c r="CZ22" s="252"/>
      <c r="DA22" s="252"/>
      <c r="DB22" s="252"/>
      <c r="DC22" s="252"/>
      <c r="DD22" s="252"/>
    </row>
    <row r="23" customFormat="false" ht="15" hidden="false" customHeight="false" outlineLevel="0" collapsed="false">
      <c r="A23" s="252" t="s">
        <v>223</v>
      </c>
      <c r="B23" s="252" t="s">
        <v>153</v>
      </c>
      <c r="C23" s="252" t="s">
        <v>211</v>
      </c>
      <c r="D23" s="252" t="s">
        <v>176</v>
      </c>
      <c r="E23" s="252" t="s">
        <v>192</v>
      </c>
      <c r="F23" s="252" t="s">
        <v>245</v>
      </c>
      <c r="G23" s="252" t="s">
        <v>153</v>
      </c>
      <c r="H23" s="252" t="s">
        <v>242</v>
      </c>
      <c r="I23" s="254"/>
      <c r="J23" s="252" t="s">
        <v>153</v>
      </c>
      <c r="K23" s="252" t="s">
        <v>155</v>
      </c>
      <c r="L23" s="252" t="s">
        <v>223</v>
      </c>
      <c r="M23" s="252" t="s">
        <v>239</v>
      </c>
      <c r="N23" s="252" t="s">
        <v>153</v>
      </c>
      <c r="O23" s="252" t="s">
        <v>155</v>
      </c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2"/>
      <c r="AJ23" s="252"/>
      <c r="AK23" s="252"/>
      <c r="AL23" s="252"/>
      <c r="AM23" s="252"/>
      <c r="AN23" s="252"/>
      <c r="AO23" s="252"/>
      <c r="AP23" s="252"/>
      <c r="AQ23" s="252"/>
      <c r="AR23" s="252"/>
      <c r="AS23" s="252"/>
      <c r="AT23" s="252"/>
      <c r="AU23" s="252"/>
      <c r="AV23" s="252"/>
      <c r="AW23" s="252"/>
      <c r="AX23" s="252"/>
      <c r="AY23" s="252"/>
      <c r="AZ23" s="252"/>
      <c r="BA23" s="252"/>
      <c r="BB23" s="252"/>
      <c r="BC23" s="252"/>
      <c r="BD23" s="252"/>
      <c r="BE23" s="252"/>
      <c r="BF23" s="252"/>
      <c r="BG23" s="252"/>
      <c r="BH23" s="252"/>
      <c r="BI23" s="252"/>
      <c r="BJ23" s="252"/>
      <c r="BK23" s="252"/>
      <c r="BL23" s="252"/>
      <c r="BM23" s="252"/>
      <c r="BN23" s="252"/>
      <c r="BO23" s="252"/>
      <c r="BP23" s="252"/>
      <c r="BQ23" s="252"/>
      <c r="BR23" s="252"/>
      <c r="BS23" s="252"/>
      <c r="BT23" s="252"/>
      <c r="BU23" s="252"/>
      <c r="BV23" s="252"/>
      <c r="BW23" s="252"/>
      <c r="BX23" s="252"/>
      <c r="BY23" s="252"/>
      <c r="BZ23" s="252"/>
      <c r="CA23" s="252"/>
      <c r="CB23" s="252"/>
      <c r="CC23" s="252"/>
      <c r="CD23" s="252"/>
      <c r="CE23" s="252"/>
      <c r="CF23" s="252"/>
      <c r="CG23" s="252"/>
      <c r="CH23" s="252"/>
      <c r="CI23" s="252"/>
      <c r="CJ23" s="252"/>
      <c r="CK23" s="252"/>
      <c r="CL23" s="252"/>
      <c r="CM23" s="252"/>
      <c r="CN23" s="252"/>
      <c r="CO23" s="252"/>
      <c r="CP23" s="252"/>
      <c r="CQ23" s="252"/>
      <c r="CR23" s="252"/>
      <c r="CS23" s="252"/>
      <c r="CT23" s="252"/>
      <c r="CU23" s="252"/>
      <c r="CV23" s="252"/>
      <c r="CW23" s="252"/>
      <c r="CX23" s="252"/>
      <c r="CY23" s="252"/>
      <c r="CZ23" s="252"/>
      <c r="DA23" s="252"/>
      <c r="DB23" s="252"/>
      <c r="DC23" s="252"/>
      <c r="DD23" s="252"/>
    </row>
    <row r="24" customFormat="false" ht="15" hidden="false" customHeight="false" outlineLevel="0" collapsed="false">
      <c r="A24" s="252" t="s">
        <v>3047</v>
      </c>
      <c r="B24" s="252" t="s">
        <v>155</v>
      </c>
      <c r="C24" s="252" t="s">
        <v>215</v>
      </c>
      <c r="D24" s="252" t="s">
        <v>179</v>
      </c>
      <c r="E24" s="252" t="s">
        <v>195</v>
      </c>
      <c r="F24" s="252" t="s">
        <v>247</v>
      </c>
      <c r="G24" s="252" t="s">
        <v>155</v>
      </c>
      <c r="H24" s="252" t="s">
        <v>245</v>
      </c>
      <c r="I24" s="254"/>
      <c r="J24" s="252" t="s">
        <v>155</v>
      </c>
      <c r="K24" s="252" t="s">
        <v>157</v>
      </c>
      <c r="L24" s="252" t="s">
        <v>3047</v>
      </c>
      <c r="M24" s="252" t="s">
        <v>242</v>
      </c>
      <c r="N24" s="252" t="s">
        <v>155</v>
      </c>
      <c r="O24" s="252" t="s">
        <v>157</v>
      </c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2"/>
      <c r="AX24" s="252"/>
      <c r="AY24" s="252"/>
      <c r="AZ24" s="252"/>
      <c r="BA24" s="252"/>
      <c r="BB24" s="252"/>
      <c r="BC24" s="252"/>
      <c r="BD24" s="252"/>
      <c r="BE24" s="252"/>
      <c r="BF24" s="252"/>
      <c r="BG24" s="252"/>
      <c r="BH24" s="252"/>
      <c r="BI24" s="252"/>
      <c r="BJ24" s="252"/>
      <c r="BK24" s="252"/>
      <c r="BL24" s="252"/>
      <c r="BM24" s="252"/>
      <c r="BN24" s="252"/>
      <c r="BO24" s="252"/>
      <c r="BP24" s="252"/>
      <c r="BQ24" s="252"/>
      <c r="BR24" s="252"/>
      <c r="BS24" s="252"/>
      <c r="BT24" s="252"/>
      <c r="BU24" s="252"/>
      <c r="BV24" s="252"/>
      <c r="BW24" s="252"/>
      <c r="BX24" s="252"/>
      <c r="BY24" s="252"/>
      <c r="BZ24" s="252"/>
      <c r="CA24" s="252"/>
      <c r="CB24" s="252"/>
      <c r="CC24" s="252"/>
      <c r="CD24" s="252"/>
      <c r="CE24" s="252"/>
      <c r="CF24" s="252"/>
      <c r="CG24" s="252"/>
      <c r="CH24" s="252"/>
      <c r="CI24" s="252"/>
      <c r="CJ24" s="252"/>
      <c r="CK24" s="252"/>
      <c r="CL24" s="252"/>
      <c r="CM24" s="252"/>
      <c r="CN24" s="252"/>
      <c r="CO24" s="252"/>
      <c r="CP24" s="252"/>
      <c r="CQ24" s="252"/>
      <c r="CR24" s="252"/>
      <c r="CS24" s="252"/>
      <c r="CT24" s="252"/>
      <c r="CU24" s="252"/>
      <c r="CV24" s="252"/>
      <c r="CW24" s="252"/>
      <c r="CX24" s="252"/>
      <c r="CY24" s="252"/>
      <c r="CZ24" s="252"/>
      <c r="DA24" s="252"/>
      <c r="DB24" s="252"/>
      <c r="DC24" s="252"/>
      <c r="DD24" s="252"/>
    </row>
    <row r="25" customFormat="false" ht="15" hidden="false" customHeight="false" outlineLevel="0" collapsed="false">
      <c r="A25" s="252" t="s">
        <v>254</v>
      </c>
      <c r="B25" s="252" t="s">
        <v>157</v>
      </c>
      <c r="C25" s="252" t="s">
        <v>218</v>
      </c>
      <c r="D25" s="252" t="s">
        <v>181</v>
      </c>
      <c r="E25" s="252" t="s">
        <v>197</v>
      </c>
      <c r="F25" s="252" t="s">
        <v>249</v>
      </c>
      <c r="G25" s="252" t="s">
        <v>157</v>
      </c>
      <c r="H25" s="252" t="s">
        <v>247</v>
      </c>
      <c r="I25" s="254"/>
      <c r="J25" s="252" t="s">
        <v>157</v>
      </c>
      <c r="K25" s="252" t="s">
        <v>368</v>
      </c>
      <c r="L25" s="252" t="s">
        <v>254</v>
      </c>
      <c r="M25" s="252" t="s">
        <v>245</v>
      </c>
      <c r="N25" s="252" t="s">
        <v>157</v>
      </c>
      <c r="O25" s="252" t="s">
        <v>368</v>
      </c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2"/>
      <c r="AX25" s="252"/>
      <c r="AY25" s="252"/>
      <c r="AZ25" s="252"/>
      <c r="BA25" s="252"/>
      <c r="BB25" s="252"/>
      <c r="BC25" s="252"/>
      <c r="BD25" s="252"/>
      <c r="BE25" s="252"/>
      <c r="BF25" s="252"/>
      <c r="BG25" s="252"/>
      <c r="BH25" s="252"/>
      <c r="BI25" s="252"/>
      <c r="BJ25" s="252"/>
      <c r="BK25" s="252"/>
      <c r="BL25" s="252"/>
      <c r="BM25" s="252"/>
      <c r="BN25" s="252"/>
      <c r="BO25" s="252"/>
      <c r="BP25" s="252"/>
      <c r="BQ25" s="252"/>
      <c r="BR25" s="252"/>
      <c r="BS25" s="252"/>
      <c r="BT25" s="252"/>
      <c r="BU25" s="252"/>
      <c r="BV25" s="252"/>
      <c r="BW25" s="252"/>
      <c r="BX25" s="252"/>
      <c r="BY25" s="252"/>
      <c r="BZ25" s="252"/>
      <c r="CA25" s="252"/>
      <c r="CB25" s="252"/>
      <c r="CC25" s="252"/>
      <c r="CD25" s="252"/>
      <c r="CE25" s="252"/>
      <c r="CF25" s="252"/>
      <c r="CG25" s="252"/>
      <c r="CH25" s="252"/>
      <c r="CI25" s="252"/>
      <c r="CJ25" s="252"/>
      <c r="CK25" s="252"/>
      <c r="CL25" s="252"/>
      <c r="CM25" s="252"/>
      <c r="CN25" s="252"/>
      <c r="CO25" s="252"/>
      <c r="CP25" s="252"/>
      <c r="CQ25" s="252"/>
      <c r="CR25" s="252"/>
      <c r="CS25" s="252"/>
      <c r="CT25" s="252"/>
      <c r="CU25" s="252"/>
      <c r="CV25" s="252"/>
      <c r="CW25" s="252"/>
      <c r="CX25" s="252"/>
      <c r="CY25" s="252"/>
      <c r="CZ25" s="252"/>
      <c r="DA25" s="252"/>
      <c r="DB25" s="252"/>
      <c r="DC25" s="252"/>
      <c r="DD25" s="252"/>
    </row>
    <row r="26" customFormat="false" ht="15" hidden="false" customHeight="false" outlineLevel="0" collapsed="false">
      <c r="A26" s="252" t="s">
        <v>1554</v>
      </c>
      <c r="B26" s="252" t="s">
        <v>368</v>
      </c>
      <c r="C26" s="252" t="s">
        <v>221</v>
      </c>
      <c r="D26" s="252" t="s">
        <v>188</v>
      </c>
      <c r="E26" s="252" t="s">
        <v>202</v>
      </c>
      <c r="F26" s="252" t="s">
        <v>254</v>
      </c>
      <c r="G26" s="252" t="s">
        <v>368</v>
      </c>
      <c r="H26" s="252" t="s">
        <v>249</v>
      </c>
      <c r="I26" s="254"/>
      <c r="J26" s="252" t="s">
        <v>368</v>
      </c>
      <c r="K26" s="252" t="s">
        <v>164</v>
      </c>
      <c r="L26" s="252" t="s">
        <v>1554</v>
      </c>
      <c r="M26" s="252" t="s">
        <v>247</v>
      </c>
      <c r="N26" s="252" t="s">
        <v>368</v>
      </c>
      <c r="O26" s="252" t="s">
        <v>164</v>
      </c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2"/>
      <c r="AX26" s="252"/>
      <c r="AY26" s="252"/>
      <c r="AZ26" s="252"/>
      <c r="BA26" s="252"/>
      <c r="BB26" s="252"/>
      <c r="BC26" s="252"/>
      <c r="BD26" s="252"/>
      <c r="BE26" s="252"/>
      <c r="BF26" s="252"/>
      <c r="BG26" s="252"/>
      <c r="BH26" s="252"/>
      <c r="BI26" s="252"/>
      <c r="BJ26" s="252"/>
      <c r="BK26" s="252"/>
      <c r="BL26" s="252"/>
      <c r="BM26" s="252"/>
      <c r="BN26" s="252"/>
      <c r="BO26" s="252"/>
      <c r="BP26" s="252"/>
      <c r="BQ26" s="252"/>
      <c r="BR26" s="252"/>
      <c r="BS26" s="252"/>
      <c r="BT26" s="252"/>
      <c r="BU26" s="252"/>
      <c r="BV26" s="252"/>
      <c r="BW26" s="252"/>
      <c r="BX26" s="252"/>
      <c r="BY26" s="252"/>
      <c r="BZ26" s="252"/>
      <c r="CA26" s="252"/>
      <c r="CB26" s="252"/>
      <c r="CC26" s="252"/>
      <c r="CD26" s="252"/>
      <c r="CE26" s="252"/>
      <c r="CF26" s="252"/>
      <c r="CG26" s="252"/>
      <c r="CH26" s="252"/>
      <c r="CI26" s="252"/>
      <c r="CJ26" s="252"/>
      <c r="CK26" s="252"/>
      <c r="CL26" s="252"/>
      <c r="CM26" s="252"/>
      <c r="CN26" s="252"/>
      <c r="CO26" s="252"/>
      <c r="CP26" s="252"/>
      <c r="CQ26" s="252"/>
      <c r="CR26" s="252"/>
      <c r="CS26" s="252"/>
      <c r="CT26" s="252"/>
      <c r="CU26" s="252"/>
      <c r="CV26" s="252"/>
      <c r="CW26" s="252"/>
      <c r="CX26" s="252"/>
      <c r="CY26" s="252"/>
      <c r="CZ26" s="252"/>
      <c r="DA26" s="252"/>
      <c r="DB26" s="252"/>
      <c r="DC26" s="252"/>
      <c r="DD26" s="252"/>
    </row>
    <row r="27" customFormat="false" ht="15" hidden="false" customHeight="false" outlineLevel="0" collapsed="false">
      <c r="A27" s="252" t="s">
        <v>1555</v>
      </c>
      <c r="B27" s="252" t="s">
        <v>164</v>
      </c>
      <c r="C27" s="252" t="s">
        <v>223</v>
      </c>
      <c r="D27" s="252" t="s">
        <v>192</v>
      </c>
      <c r="E27" s="252" t="s">
        <v>207</v>
      </c>
      <c r="F27" s="252" t="s">
        <v>1554</v>
      </c>
      <c r="G27" s="252" t="s">
        <v>164</v>
      </c>
      <c r="H27" s="252" t="s">
        <v>254</v>
      </c>
      <c r="I27" s="254"/>
      <c r="J27" s="252" t="s">
        <v>164</v>
      </c>
      <c r="K27" s="252" t="s">
        <v>167</v>
      </c>
      <c r="L27" s="252" t="s">
        <v>1555</v>
      </c>
      <c r="M27" s="252" t="s">
        <v>249</v>
      </c>
      <c r="N27" s="252" t="s">
        <v>164</v>
      </c>
      <c r="O27" s="252" t="s">
        <v>167</v>
      </c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52"/>
      <c r="AW27" s="252"/>
      <c r="AX27" s="252"/>
      <c r="AY27" s="252"/>
      <c r="AZ27" s="252"/>
      <c r="BA27" s="252"/>
      <c r="BB27" s="252"/>
      <c r="BC27" s="252"/>
      <c r="BD27" s="252"/>
      <c r="BE27" s="252"/>
      <c r="BF27" s="252"/>
      <c r="BG27" s="252"/>
      <c r="BH27" s="252"/>
      <c r="BI27" s="252"/>
      <c r="BJ27" s="252"/>
      <c r="BK27" s="252"/>
      <c r="BL27" s="252"/>
      <c r="BM27" s="252"/>
      <c r="BN27" s="252"/>
      <c r="BO27" s="252"/>
      <c r="BP27" s="252"/>
      <c r="BQ27" s="252"/>
      <c r="BR27" s="252"/>
      <c r="BS27" s="252"/>
      <c r="BT27" s="252"/>
      <c r="BU27" s="252"/>
      <c r="BV27" s="252"/>
      <c r="BW27" s="252"/>
      <c r="BX27" s="252"/>
      <c r="BY27" s="252"/>
      <c r="BZ27" s="252"/>
      <c r="CA27" s="252"/>
      <c r="CB27" s="252"/>
      <c r="CC27" s="252"/>
      <c r="CD27" s="252"/>
      <c r="CE27" s="252"/>
      <c r="CF27" s="252"/>
      <c r="CG27" s="252"/>
      <c r="CH27" s="252"/>
      <c r="CI27" s="252"/>
      <c r="CJ27" s="252"/>
      <c r="CK27" s="252"/>
      <c r="CL27" s="252"/>
      <c r="CM27" s="252"/>
      <c r="CN27" s="252"/>
      <c r="CO27" s="252"/>
      <c r="CP27" s="252"/>
      <c r="CQ27" s="252"/>
      <c r="CR27" s="252"/>
      <c r="CS27" s="252"/>
      <c r="CT27" s="252"/>
      <c r="CU27" s="252"/>
      <c r="CV27" s="252"/>
      <c r="CW27" s="252"/>
      <c r="CX27" s="252"/>
      <c r="CY27" s="252"/>
      <c r="CZ27" s="252"/>
      <c r="DA27" s="252"/>
      <c r="DB27" s="252"/>
      <c r="DC27" s="252"/>
      <c r="DD27" s="252"/>
    </row>
    <row r="28" customFormat="false" ht="15" hidden="false" customHeight="false" outlineLevel="0" collapsed="false">
      <c r="A28" s="252" t="s">
        <v>269</v>
      </c>
      <c r="B28" s="252" t="s">
        <v>167</v>
      </c>
      <c r="C28" s="252" t="s">
        <v>236</v>
      </c>
      <c r="D28" s="252" t="s">
        <v>195</v>
      </c>
      <c r="E28" s="252" t="s">
        <v>211</v>
      </c>
      <c r="F28" s="252" t="s">
        <v>269</v>
      </c>
      <c r="G28" s="252" t="s">
        <v>167</v>
      </c>
      <c r="H28" s="252" t="s">
        <v>1554</v>
      </c>
      <c r="I28" s="254"/>
      <c r="J28" s="252" t="s">
        <v>167</v>
      </c>
      <c r="K28" s="252" t="s">
        <v>173</v>
      </c>
      <c r="L28" s="252" t="s">
        <v>269</v>
      </c>
      <c r="M28" s="252" t="s">
        <v>1554</v>
      </c>
      <c r="N28" s="252" t="s">
        <v>167</v>
      </c>
      <c r="O28" s="252" t="s">
        <v>173</v>
      </c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2"/>
      <c r="AM28" s="252"/>
      <c r="AN28" s="252"/>
      <c r="AO28" s="252"/>
      <c r="AP28" s="252"/>
      <c r="AQ28" s="252"/>
      <c r="AR28" s="252"/>
      <c r="AS28" s="252"/>
      <c r="AT28" s="252"/>
      <c r="AU28" s="252"/>
      <c r="AV28" s="252"/>
      <c r="AW28" s="252"/>
      <c r="AX28" s="252"/>
      <c r="AY28" s="252"/>
      <c r="AZ28" s="252"/>
      <c r="BA28" s="252"/>
      <c r="BB28" s="252"/>
      <c r="BC28" s="252"/>
      <c r="BD28" s="252"/>
      <c r="BE28" s="252"/>
      <c r="BF28" s="252"/>
      <c r="BG28" s="252"/>
      <c r="BH28" s="252"/>
      <c r="BI28" s="252"/>
      <c r="BJ28" s="252"/>
      <c r="BK28" s="252"/>
      <c r="BL28" s="252"/>
      <c r="BM28" s="252"/>
      <c r="BN28" s="252"/>
      <c r="BO28" s="252"/>
      <c r="BP28" s="252"/>
      <c r="BQ28" s="252"/>
      <c r="BR28" s="252"/>
      <c r="BS28" s="252"/>
      <c r="BT28" s="252"/>
      <c r="BU28" s="252"/>
      <c r="BV28" s="252"/>
      <c r="BW28" s="252"/>
      <c r="BX28" s="252"/>
      <c r="BY28" s="252"/>
      <c r="BZ28" s="252"/>
      <c r="CA28" s="252"/>
      <c r="CB28" s="252"/>
      <c r="CC28" s="252"/>
      <c r="CD28" s="252"/>
      <c r="CE28" s="252"/>
      <c r="CF28" s="252"/>
      <c r="CG28" s="252"/>
      <c r="CH28" s="252"/>
      <c r="CI28" s="252"/>
      <c r="CJ28" s="252"/>
      <c r="CK28" s="252"/>
      <c r="CL28" s="252"/>
      <c r="CM28" s="252"/>
      <c r="CN28" s="252"/>
      <c r="CO28" s="252"/>
      <c r="CP28" s="252"/>
      <c r="CQ28" s="252"/>
      <c r="CR28" s="252"/>
      <c r="CS28" s="252"/>
      <c r="CT28" s="252"/>
      <c r="CU28" s="252"/>
      <c r="CV28" s="252"/>
      <c r="CW28" s="252"/>
      <c r="CX28" s="252"/>
      <c r="CY28" s="252"/>
      <c r="CZ28" s="252"/>
      <c r="DA28" s="252"/>
      <c r="DB28" s="252"/>
      <c r="DC28" s="252"/>
      <c r="DD28" s="252"/>
    </row>
    <row r="29" customFormat="false" ht="15" hidden="false" customHeight="false" outlineLevel="0" collapsed="false">
      <c r="A29" s="252" t="s">
        <v>280</v>
      </c>
      <c r="B29" s="252" t="s">
        <v>170</v>
      </c>
      <c r="C29" s="252" t="s">
        <v>239</v>
      </c>
      <c r="D29" s="252" t="s">
        <v>197</v>
      </c>
      <c r="E29" s="252" t="s">
        <v>215</v>
      </c>
      <c r="F29" s="252" t="s">
        <v>801</v>
      </c>
      <c r="G29" s="252" t="s">
        <v>170</v>
      </c>
      <c r="H29" s="252" t="s">
        <v>269</v>
      </c>
      <c r="I29" s="254"/>
      <c r="J29" s="252" t="s">
        <v>170</v>
      </c>
      <c r="K29" s="252" t="s">
        <v>176</v>
      </c>
      <c r="L29" s="252" t="s">
        <v>280</v>
      </c>
      <c r="M29" s="252" t="s">
        <v>1555</v>
      </c>
      <c r="N29" s="252" t="s">
        <v>170</v>
      </c>
      <c r="O29" s="252" t="s">
        <v>176</v>
      </c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252"/>
      <c r="AK29" s="252"/>
      <c r="AL29" s="252"/>
      <c r="AM29" s="252"/>
      <c r="AN29" s="252"/>
      <c r="AO29" s="252"/>
      <c r="AP29" s="252"/>
      <c r="AQ29" s="252"/>
      <c r="AR29" s="252"/>
      <c r="AS29" s="252"/>
      <c r="AT29" s="252"/>
      <c r="AU29" s="252"/>
      <c r="AV29" s="252"/>
      <c r="AW29" s="252"/>
      <c r="AX29" s="252"/>
      <c r="AY29" s="252"/>
      <c r="AZ29" s="252"/>
      <c r="BA29" s="252"/>
      <c r="BB29" s="252"/>
      <c r="BC29" s="252"/>
      <c r="BD29" s="252"/>
      <c r="BE29" s="252"/>
      <c r="BF29" s="252"/>
      <c r="BG29" s="252"/>
      <c r="BH29" s="252"/>
      <c r="BI29" s="252"/>
      <c r="BJ29" s="252"/>
      <c r="BK29" s="252"/>
      <c r="BL29" s="252"/>
      <c r="BM29" s="252"/>
      <c r="BN29" s="252"/>
      <c r="BO29" s="252"/>
      <c r="BP29" s="252"/>
      <c r="BQ29" s="252"/>
      <c r="BR29" s="252"/>
      <c r="BS29" s="252"/>
      <c r="BT29" s="252"/>
      <c r="BU29" s="252"/>
      <c r="BV29" s="252"/>
      <c r="BW29" s="252"/>
      <c r="BX29" s="252"/>
      <c r="BY29" s="252"/>
      <c r="BZ29" s="252"/>
      <c r="CA29" s="252"/>
      <c r="CB29" s="252"/>
      <c r="CC29" s="252"/>
      <c r="CD29" s="252"/>
      <c r="CE29" s="252"/>
      <c r="CF29" s="252"/>
      <c r="CG29" s="252"/>
      <c r="CH29" s="252"/>
      <c r="CI29" s="252"/>
      <c r="CJ29" s="252"/>
      <c r="CK29" s="252"/>
      <c r="CL29" s="252"/>
      <c r="CM29" s="252"/>
      <c r="CN29" s="252"/>
      <c r="CO29" s="252"/>
      <c r="CP29" s="252"/>
      <c r="CQ29" s="252"/>
      <c r="CR29" s="252"/>
      <c r="CS29" s="252"/>
      <c r="CT29" s="252"/>
      <c r="CU29" s="252"/>
      <c r="CV29" s="252"/>
      <c r="CW29" s="252"/>
      <c r="CX29" s="252"/>
      <c r="CY29" s="252"/>
      <c r="CZ29" s="252"/>
      <c r="DA29" s="252"/>
      <c r="DB29" s="252"/>
      <c r="DC29" s="252"/>
      <c r="DD29" s="252"/>
    </row>
    <row r="30" customFormat="false" ht="15" hidden="false" customHeight="false" outlineLevel="0" collapsed="false">
      <c r="A30" s="252" t="s">
        <v>277</v>
      </c>
      <c r="B30" s="252" t="s">
        <v>173</v>
      </c>
      <c r="C30" s="252" t="s">
        <v>242</v>
      </c>
      <c r="D30" s="252" t="s">
        <v>199</v>
      </c>
      <c r="E30" s="252" t="s">
        <v>218</v>
      </c>
      <c r="F30" s="252" t="s">
        <v>280</v>
      </c>
      <c r="G30" s="252" t="s">
        <v>173</v>
      </c>
      <c r="H30" s="252" t="s">
        <v>801</v>
      </c>
      <c r="I30" s="254"/>
      <c r="J30" s="252" t="s">
        <v>173</v>
      </c>
      <c r="K30" s="252" t="s">
        <v>179</v>
      </c>
      <c r="L30" s="252" t="s">
        <v>277</v>
      </c>
      <c r="M30" s="252" t="s">
        <v>267</v>
      </c>
      <c r="N30" s="252" t="s">
        <v>173</v>
      </c>
      <c r="O30" s="252" t="s">
        <v>179</v>
      </c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52"/>
      <c r="AW30" s="252"/>
      <c r="AX30" s="252"/>
      <c r="AY30" s="252"/>
      <c r="AZ30" s="252"/>
      <c r="BA30" s="252"/>
      <c r="BB30" s="252"/>
      <c r="BC30" s="252"/>
      <c r="BD30" s="252"/>
      <c r="BE30" s="252"/>
      <c r="BF30" s="252"/>
      <c r="BG30" s="252"/>
      <c r="BH30" s="252"/>
      <c r="BI30" s="252"/>
      <c r="BJ30" s="252"/>
      <c r="BK30" s="252"/>
      <c r="BL30" s="252"/>
      <c r="BM30" s="252"/>
      <c r="BN30" s="252"/>
      <c r="BO30" s="252"/>
      <c r="BP30" s="252"/>
      <c r="BQ30" s="252"/>
      <c r="BR30" s="252"/>
      <c r="BS30" s="252"/>
      <c r="BT30" s="252"/>
      <c r="BU30" s="252"/>
      <c r="BV30" s="252"/>
      <c r="BW30" s="252"/>
      <c r="BX30" s="252"/>
      <c r="BY30" s="252"/>
      <c r="BZ30" s="252"/>
      <c r="CA30" s="252"/>
      <c r="CB30" s="252"/>
      <c r="CC30" s="252"/>
      <c r="CD30" s="252"/>
      <c r="CE30" s="252"/>
      <c r="CF30" s="252"/>
      <c r="CG30" s="252"/>
      <c r="CH30" s="252"/>
      <c r="CI30" s="252"/>
      <c r="CJ30" s="252"/>
      <c r="CK30" s="252"/>
      <c r="CL30" s="252"/>
      <c r="CM30" s="252"/>
      <c r="CN30" s="252"/>
      <c r="CO30" s="252"/>
      <c r="CP30" s="252"/>
      <c r="CQ30" s="252"/>
      <c r="CR30" s="252"/>
      <c r="CS30" s="252"/>
      <c r="CT30" s="252"/>
      <c r="CU30" s="252"/>
      <c r="CV30" s="252"/>
      <c r="CW30" s="252"/>
      <c r="CX30" s="252"/>
      <c r="CY30" s="252"/>
      <c r="CZ30" s="252"/>
      <c r="DA30" s="252"/>
      <c r="DB30" s="252"/>
      <c r="DC30" s="252"/>
      <c r="DD30" s="252"/>
    </row>
    <row r="31" customFormat="false" ht="15" hidden="false" customHeight="false" outlineLevel="0" collapsed="false">
      <c r="A31" s="252" t="s">
        <v>295</v>
      </c>
      <c r="B31" s="252" t="s">
        <v>176</v>
      </c>
      <c r="C31" s="252" t="s">
        <v>245</v>
      </c>
      <c r="D31" s="252" t="s">
        <v>202</v>
      </c>
      <c r="E31" s="252" t="s">
        <v>221</v>
      </c>
      <c r="F31" s="252" t="s">
        <v>277</v>
      </c>
      <c r="G31" s="252" t="s">
        <v>176</v>
      </c>
      <c r="H31" s="252" t="s">
        <v>280</v>
      </c>
      <c r="I31" s="254"/>
      <c r="J31" s="252" t="s">
        <v>176</v>
      </c>
      <c r="K31" s="252" t="s">
        <v>181</v>
      </c>
      <c r="L31" s="252" t="s">
        <v>295</v>
      </c>
      <c r="M31" s="252" t="s">
        <v>269</v>
      </c>
      <c r="N31" s="252" t="s">
        <v>176</v>
      </c>
      <c r="O31" s="252" t="s">
        <v>181</v>
      </c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52"/>
      <c r="AW31" s="252"/>
      <c r="AX31" s="252"/>
      <c r="AY31" s="252"/>
      <c r="AZ31" s="252"/>
      <c r="BA31" s="252"/>
      <c r="BB31" s="252"/>
      <c r="BC31" s="252"/>
      <c r="BD31" s="252"/>
      <c r="BE31" s="252"/>
      <c r="BF31" s="252"/>
      <c r="BG31" s="252"/>
      <c r="BH31" s="252"/>
      <c r="BI31" s="252"/>
      <c r="BJ31" s="252"/>
      <c r="BK31" s="252"/>
      <c r="BL31" s="252"/>
      <c r="BM31" s="252"/>
      <c r="BN31" s="252"/>
      <c r="BO31" s="252"/>
      <c r="BP31" s="252"/>
      <c r="BQ31" s="252"/>
      <c r="BR31" s="252"/>
      <c r="BS31" s="252"/>
      <c r="BT31" s="252"/>
      <c r="BU31" s="252"/>
      <c r="BV31" s="252"/>
      <c r="BW31" s="252"/>
      <c r="BX31" s="252"/>
      <c r="BY31" s="252"/>
      <c r="BZ31" s="252"/>
      <c r="CA31" s="252"/>
      <c r="CB31" s="252"/>
      <c r="CC31" s="252"/>
      <c r="CD31" s="252"/>
      <c r="CE31" s="252"/>
      <c r="CF31" s="252"/>
      <c r="CG31" s="252"/>
      <c r="CH31" s="252"/>
      <c r="CI31" s="252"/>
      <c r="CJ31" s="252"/>
      <c r="CK31" s="252"/>
      <c r="CL31" s="252"/>
      <c r="CM31" s="252"/>
      <c r="CN31" s="252"/>
      <c r="CO31" s="252"/>
      <c r="CP31" s="252"/>
      <c r="CQ31" s="252"/>
      <c r="CR31" s="252"/>
      <c r="CS31" s="252"/>
      <c r="CT31" s="252"/>
      <c r="CU31" s="252"/>
      <c r="CV31" s="252"/>
      <c r="CW31" s="252"/>
      <c r="CX31" s="252"/>
      <c r="CY31" s="252"/>
      <c r="CZ31" s="252"/>
      <c r="DA31" s="252"/>
      <c r="DB31" s="252"/>
      <c r="DC31" s="252"/>
      <c r="DD31" s="252"/>
    </row>
    <row r="32" customFormat="false" ht="15" hidden="false" customHeight="false" outlineLevel="0" collapsed="false">
      <c r="A32" s="252" t="s">
        <v>303</v>
      </c>
      <c r="B32" s="252" t="s">
        <v>179</v>
      </c>
      <c r="C32" s="252" t="s">
        <v>247</v>
      </c>
      <c r="D32" s="252" t="s">
        <v>205</v>
      </c>
      <c r="E32" s="252" t="s">
        <v>223</v>
      </c>
      <c r="F32" s="252" t="s">
        <v>291</v>
      </c>
      <c r="G32" s="252" t="s">
        <v>179</v>
      </c>
      <c r="H32" s="252" t="s">
        <v>277</v>
      </c>
      <c r="I32" s="254"/>
      <c r="J32" s="252" t="s">
        <v>179</v>
      </c>
      <c r="K32" s="252" t="s">
        <v>184</v>
      </c>
      <c r="L32" s="252" t="s">
        <v>303</v>
      </c>
      <c r="M32" s="252" t="s">
        <v>801</v>
      </c>
      <c r="N32" s="252" t="s">
        <v>179</v>
      </c>
      <c r="O32" s="252" t="s">
        <v>184</v>
      </c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  <c r="BJ32" s="252"/>
      <c r="BK32" s="252"/>
      <c r="BL32" s="252"/>
      <c r="BM32" s="252"/>
      <c r="BN32" s="252"/>
      <c r="BO32" s="252"/>
      <c r="BP32" s="252"/>
      <c r="BQ32" s="252"/>
      <c r="BR32" s="252"/>
      <c r="BS32" s="252"/>
      <c r="BT32" s="252"/>
      <c r="BU32" s="252"/>
      <c r="BV32" s="252"/>
      <c r="BW32" s="252"/>
      <c r="BX32" s="252"/>
      <c r="BY32" s="252"/>
      <c r="BZ32" s="252"/>
      <c r="CA32" s="252"/>
      <c r="CB32" s="252"/>
      <c r="CC32" s="252"/>
      <c r="CD32" s="252"/>
      <c r="CE32" s="252"/>
      <c r="CF32" s="252"/>
      <c r="CG32" s="252"/>
      <c r="CH32" s="252"/>
      <c r="CI32" s="252"/>
      <c r="CJ32" s="252"/>
      <c r="CK32" s="252"/>
      <c r="CL32" s="252"/>
      <c r="CM32" s="252"/>
      <c r="CN32" s="252"/>
      <c r="CO32" s="252"/>
      <c r="CP32" s="252"/>
      <c r="CQ32" s="252"/>
      <c r="CR32" s="252"/>
      <c r="CS32" s="252"/>
      <c r="CT32" s="252"/>
      <c r="CU32" s="252"/>
      <c r="CV32" s="252"/>
      <c r="CW32" s="252"/>
      <c r="CX32" s="252"/>
      <c r="CY32" s="252"/>
      <c r="CZ32" s="252"/>
      <c r="DA32" s="252"/>
      <c r="DB32" s="252"/>
      <c r="DC32" s="252"/>
      <c r="DD32" s="252"/>
    </row>
    <row r="33" customFormat="false" ht="15" hidden="false" customHeight="false" outlineLevel="0" collapsed="false">
      <c r="A33" s="252" t="s">
        <v>305</v>
      </c>
      <c r="B33" s="252" t="s">
        <v>181</v>
      </c>
      <c r="C33" s="252" t="s">
        <v>249</v>
      </c>
      <c r="D33" s="252" t="s">
        <v>207</v>
      </c>
      <c r="E33" s="252" t="s">
        <v>236</v>
      </c>
      <c r="F33" s="252" t="s">
        <v>305</v>
      </c>
      <c r="G33" s="252" t="s">
        <v>181</v>
      </c>
      <c r="H33" s="252" t="s">
        <v>291</v>
      </c>
      <c r="I33" s="254"/>
      <c r="J33" s="252" t="s">
        <v>181</v>
      </c>
      <c r="K33" s="252" t="s">
        <v>188</v>
      </c>
      <c r="L33" s="252" t="s">
        <v>305</v>
      </c>
      <c r="M33" s="252" t="s">
        <v>280</v>
      </c>
      <c r="N33" s="252" t="s">
        <v>181</v>
      </c>
      <c r="O33" s="252" t="s">
        <v>188</v>
      </c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2"/>
      <c r="AX33" s="252"/>
      <c r="AY33" s="252"/>
      <c r="AZ33" s="252"/>
      <c r="BA33" s="252"/>
      <c r="BB33" s="252"/>
      <c r="BC33" s="252"/>
      <c r="BD33" s="252"/>
      <c r="BE33" s="252"/>
      <c r="BF33" s="252"/>
      <c r="BG33" s="252"/>
      <c r="BH33" s="252"/>
      <c r="BI33" s="252"/>
      <c r="BJ33" s="252"/>
      <c r="BK33" s="252"/>
      <c r="BL33" s="252"/>
      <c r="BM33" s="252"/>
      <c r="BN33" s="252"/>
      <c r="BO33" s="252"/>
      <c r="BP33" s="252"/>
      <c r="BQ33" s="252"/>
      <c r="BR33" s="252"/>
      <c r="BS33" s="252"/>
      <c r="BT33" s="252"/>
      <c r="BU33" s="252"/>
      <c r="BV33" s="252"/>
      <c r="BW33" s="252"/>
      <c r="BX33" s="252"/>
      <c r="BY33" s="252"/>
      <c r="BZ33" s="252"/>
      <c r="CA33" s="252"/>
      <c r="CB33" s="252"/>
      <c r="CC33" s="252"/>
      <c r="CD33" s="252"/>
      <c r="CE33" s="252"/>
      <c r="CF33" s="252"/>
      <c r="CG33" s="252"/>
      <c r="CH33" s="252"/>
      <c r="CI33" s="252"/>
      <c r="CJ33" s="252"/>
      <c r="CK33" s="252"/>
      <c r="CL33" s="252"/>
      <c r="CM33" s="252"/>
      <c r="CN33" s="252"/>
      <c r="CO33" s="252"/>
      <c r="CP33" s="252"/>
      <c r="CQ33" s="252"/>
      <c r="CR33" s="252"/>
      <c r="CS33" s="252"/>
      <c r="CT33" s="252"/>
      <c r="CU33" s="252"/>
      <c r="CV33" s="252"/>
      <c r="CW33" s="252"/>
      <c r="CX33" s="252"/>
      <c r="CY33" s="252"/>
      <c r="CZ33" s="252"/>
      <c r="DA33" s="252"/>
      <c r="DB33" s="252"/>
      <c r="DC33" s="252"/>
      <c r="DD33" s="252"/>
    </row>
    <row r="34" customFormat="false" ht="15" hidden="false" customHeight="false" outlineLevel="0" collapsed="false">
      <c r="A34" s="252" t="s">
        <v>313</v>
      </c>
      <c r="B34" s="252" t="s">
        <v>184</v>
      </c>
      <c r="C34" s="252" t="s">
        <v>3047</v>
      </c>
      <c r="D34" s="252" t="s">
        <v>211</v>
      </c>
      <c r="E34" s="252" t="s">
        <v>239</v>
      </c>
      <c r="F34" s="252" t="s">
        <v>307</v>
      </c>
      <c r="G34" s="252" t="s">
        <v>184</v>
      </c>
      <c r="H34" s="252" t="s">
        <v>309</v>
      </c>
      <c r="I34" s="254"/>
      <c r="J34" s="252" t="s">
        <v>184</v>
      </c>
      <c r="K34" s="252" t="s">
        <v>192</v>
      </c>
      <c r="L34" s="252" t="s">
        <v>313</v>
      </c>
      <c r="M34" s="252" t="s">
        <v>277</v>
      </c>
      <c r="N34" s="252" t="s">
        <v>184</v>
      </c>
      <c r="O34" s="252" t="s">
        <v>192</v>
      </c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2"/>
      <c r="AX34" s="252"/>
      <c r="AY34" s="252"/>
      <c r="AZ34" s="252"/>
      <c r="BA34" s="252"/>
      <c r="BB34" s="252"/>
      <c r="BC34" s="252"/>
      <c r="BD34" s="252"/>
      <c r="BE34" s="252"/>
      <c r="BF34" s="252"/>
      <c r="BG34" s="252"/>
      <c r="BH34" s="252"/>
      <c r="BI34" s="252"/>
      <c r="BJ34" s="252"/>
      <c r="BK34" s="252"/>
      <c r="BL34" s="252"/>
      <c r="BM34" s="252"/>
      <c r="BN34" s="252"/>
      <c r="BO34" s="252"/>
      <c r="BP34" s="252"/>
      <c r="BQ34" s="252"/>
      <c r="BR34" s="252"/>
      <c r="BS34" s="252"/>
      <c r="BT34" s="252"/>
      <c r="BU34" s="252"/>
      <c r="BV34" s="252"/>
      <c r="BW34" s="252"/>
      <c r="BX34" s="252"/>
      <c r="BY34" s="252"/>
      <c r="BZ34" s="252"/>
      <c r="CA34" s="252"/>
      <c r="CB34" s="252"/>
      <c r="CC34" s="252"/>
      <c r="CD34" s="252"/>
      <c r="CE34" s="252"/>
      <c r="CF34" s="252"/>
      <c r="CG34" s="252"/>
      <c r="CH34" s="252"/>
      <c r="CI34" s="252"/>
      <c r="CJ34" s="252"/>
      <c r="CK34" s="252"/>
      <c r="CL34" s="252"/>
      <c r="CM34" s="252"/>
      <c r="CN34" s="252"/>
      <c r="CO34" s="252"/>
      <c r="CP34" s="252"/>
      <c r="CQ34" s="252"/>
      <c r="CR34" s="252"/>
      <c r="CS34" s="252"/>
      <c r="CT34" s="252"/>
      <c r="CU34" s="252"/>
      <c r="CV34" s="252"/>
      <c r="CW34" s="252"/>
      <c r="CX34" s="252"/>
      <c r="CY34" s="252"/>
      <c r="CZ34" s="252"/>
      <c r="DA34" s="252"/>
      <c r="DB34" s="252"/>
      <c r="DC34" s="252"/>
      <c r="DD34" s="252"/>
    </row>
    <row r="35" customFormat="false" ht="15" hidden="false" customHeight="false" outlineLevel="0" collapsed="false">
      <c r="A35" s="252" t="s">
        <v>321</v>
      </c>
      <c r="B35" s="252" t="s">
        <v>188</v>
      </c>
      <c r="C35" s="252" t="s">
        <v>254</v>
      </c>
      <c r="D35" s="252" t="s">
        <v>215</v>
      </c>
      <c r="E35" s="252" t="s">
        <v>242</v>
      </c>
      <c r="F35" s="252" t="s">
        <v>309</v>
      </c>
      <c r="G35" s="252" t="s">
        <v>188</v>
      </c>
      <c r="H35" s="252" t="s">
        <v>311</v>
      </c>
      <c r="I35" s="254"/>
      <c r="J35" s="252" t="s">
        <v>188</v>
      </c>
      <c r="K35" s="252" t="s">
        <v>195</v>
      </c>
      <c r="L35" s="252" t="s">
        <v>321</v>
      </c>
      <c r="M35" s="252" t="s">
        <v>291</v>
      </c>
      <c r="N35" s="252" t="s">
        <v>188</v>
      </c>
      <c r="O35" s="252" t="s">
        <v>195</v>
      </c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2"/>
      <c r="AX35" s="252"/>
      <c r="AY35" s="252"/>
      <c r="AZ35" s="252"/>
      <c r="BA35" s="252"/>
      <c r="BB35" s="252"/>
      <c r="BC35" s="252"/>
      <c r="BD35" s="252"/>
      <c r="BE35" s="252"/>
      <c r="BF35" s="252"/>
      <c r="BG35" s="252"/>
      <c r="BH35" s="252"/>
      <c r="BI35" s="252"/>
      <c r="BJ35" s="252"/>
      <c r="BK35" s="252"/>
      <c r="BL35" s="252"/>
      <c r="BM35" s="252"/>
      <c r="BN35" s="252"/>
      <c r="BO35" s="252"/>
      <c r="BP35" s="252"/>
      <c r="BQ35" s="252"/>
      <c r="BR35" s="252"/>
      <c r="BS35" s="252"/>
      <c r="BT35" s="252"/>
      <c r="BU35" s="252"/>
      <c r="BV35" s="252"/>
      <c r="BW35" s="252"/>
      <c r="BX35" s="252"/>
      <c r="BY35" s="252"/>
      <c r="BZ35" s="252"/>
      <c r="CA35" s="252"/>
      <c r="CB35" s="252"/>
      <c r="CC35" s="252"/>
      <c r="CD35" s="252"/>
      <c r="CE35" s="252"/>
      <c r="CF35" s="252"/>
      <c r="CG35" s="252"/>
      <c r="CH35" s="252"/>
      <c r="CI35" s="252"/>
      <c r="CJ35" s="252"/>
      <c r="CK35" s="252"/>
      <c r="CL35" s="252"/>
      <c r="CM35" s="252"/>
      <c r="CN35" s="252"/>
      <c r="CO35" s="252"/>
      <c r="CP35" s="252"/>
      <c r="CQ35" s="252"/>
      <c r="CR35" s="252"/>
      <c r="CS35" s="252"/>
      <c r="CT35" s="252"/>
      <c r="CU35" s="252"/>
      <c r="CV35" s="252"/>
      <c r="CW35" s="252"/>
      <c r="CX35" s="252"/>
      <c r="CY35" s="252"/>
      <c r="CZ35" s="252"/>
      <c r="DA35" s="252"/>
      <c r="DB35" s="252"/>
      <c r="DC35" s="252"/>
      <c r="DD35" s="252"/>
    </row>
    <row r="36" customFormat="false" ht="15" hidden="false" customHeight="false" outlineLevel="0" collapsed="false">
      <c r="A36" s="252" t="s">
        <v>323</v>
      </c>
      <c r="B36" s="252" t="s">
        <v>192</v>
      </c>
      <c r="C36" s="252" t="s">
        <v>1554</v>
      </c>
      <c r="D36" s="252" t="s">
        <v>218</v>
      </c>
      <c r="E36" s="252" t="s">
        <v>245</v>
      </c>
      <c r="F36" s="252" t="s">
        <v>311</v>
      </c>
      <c r="G36" s="252" t="s">
        <v>192</v>
      </c>
      <c r="H36" s="252" t="s">
        <v>321</v>
      </c>
      <c r="I36" s="254"/>
      <c r="J36" s="252" t="s">
        <v>192</v>
      </c>
      <c r="K36" s="252" t="s">
        <v>197</v>
      </c>
      <c r="L36" s="252" t="s">
        <v>323</v>
      </c>
      <c r="M36" s="252" t="s">
        <v>305</v>
      </c>
      <c r="N36" s="252" t="s">
        <v>192</v>
      </c>
      <c r="O36" s="252" t="s">
        <v>197</v>
      </c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2"/>
      <c r="AX36" s="252"/>
      <c r="AY36" s="252"/>
      <c r="AZ36" s="252"/>
      <c r="BA36" s="252"/>
      <c r="BB36" s="252"/>
      <c r="BC36" s="252"/>
      <c r="BD36" s="252"/>
      <c r="BE36" s="252"/>
      <c r="BF36" s="252"/>
      <c r="BG36" s="252"/>
      <c r="BH36" s="252"/>
      <c r="BI36" s="252"/>
      <c r="BJ36" s="252"/>
      <c r="BK36" s="252"/>
      <c r="BL36" s="252"/>
      <c r="BM36" s="252"/>
      <c r="BN36" s="252"/>
      <c r="BO36" s="252"/>
      <c r="BP36" s="252"/>
      <c r="BQ36" s="252"/>
      <c r="BR36" s="252"/>
      <c r="BS36" s="252"/>
      <c r="BT36" s="252"/>
      <c r="BU36" s="252"/>
      <c r="BV36" s="252"/>
      <c r="BW36" s="252"/>
      <c r="BX36" s="252"/>
      <c r="BY36" s="252"/>
      <c r="BZ36" s="252"/>
      <c r="CA36" s="252"/>
      <c r="CB36" s="252"/>
      <c r="CC36" s="252"/>
      <c r="CD36" s="252"/>
      <c r="CE36" s="252"/>
      <c r="CF36" s="252"/>
      <c r="CG36" s="252"/>
      <c r="CH36" s="252"/>
      <c r="CI36" s="252"/>
      <c r="CJ36" s="252"/>
      <c r="CK36" s="252"/>
      <c r="CL36" s="252"/>
      <c r="CM36" s="252"/>
      <c r="CN36" s="252"/>
      <c r="CO36" s="252"/>
      <c r="CP36" s="252"/>
      <c r="CQ36" s="252"/>
      <c r="CR36" s="252"/>
      <c r="CS36" s="252"/>
      <c r="CT36" s="252"/>
      <c r="CU36" s="252"/>
      <c r="CV36" s="252"/>
      <c r="CW36" s="252"/>
      <c r="CX36" s="252"/>
      <c r="CY36" s="252"/>
      <c r="CZ36" s="252"/>
      <c r="DA36" s="252"/>
      <c r="DB36" s="252"/>
      <c r="DC36" s="252"/>
      <c r="DD36" s="252"/>
    </row>
    <row r="37" customFormat="false" ht="15" hidden="false" customHeight="false" outlineLevel="0" collapsed="false">
      <c r="A37" s="252" t="s">
        <v>335</v>
      </c>
      <c r="B37" s="252" t="s">
        <v>195</v>
      </c>
      <c r="C37" s="252" t="s">
        <v>264</v>
      </c>
      <c r="D37" s="252" t="s">
        <v>221</v>
      </c>
      <c r="E37" s="252" t="s">
        <v>247</v>
      </c>
      <c r="F37" s="252" t="s">
        <v>321</v>
      </c>
      <c r="G37" s="252" t="s">
        <v>195</v>
      </c>
      <c r="H37" s="252" t="s">
        <v>323</v>
      </c>
      <c r="I37" s="254"/>
      <c r="J37" s="252" t="s">
        <v>195</v>
      </c>
      <c r="K37" s="252" t="s">
        <v>199</v>
      </c>
      <c r="L37" s="252" t="s">
        <v>335</v>
      </c>
      <c r="M37" s="252" t="s">
        <v>307</v>
      </c>
      <c r="N37" s="252" t="s">
        <v>195</v>
      </c>
      <c r="O37" s="252" t="s">
        <v>199</v>
      </c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2"/>
      <c r="AX37" s="252"/>
      <c r="AY37" s="252"/>
      <c r="AZ37" s="252"/>
      <c r="BA37" s="252"/>
      <c r="BB37" s="252"/>
      <c r="BC37" s="252"/>
      <c r="BD37" s="252"/>
      <c r="BE37" s="252"/>
      <c r="BF37" s="252"/>
      <c r="BG37" s="252"/>
      <c r="BH37" s="252"/>
      <c r="BI37" s="252"/>
      <c r="BJ37" s="252"/>
      <c r="BK37" s="252"/>
      <c r="BL37" s="252"/>
      <c r="BM37" s="252"/>
      <c r="BN37" s="252"/>
      <c r="BO37" s="252"/>
      <c r="BP37" s="252"/>
      <c r="BQ37" s="252"/>
      <c r="BR37" s="252"/>
      <c r="BS37" s="252"/>
      <c r="BT37" s="252"/>
      <c r="BU37" s="252"/>
      <c r="BV37" s="252"/>
      <c r="BW37" s="252"/>
      <c r="BX37" s="252"/>
      <c r="BY37" s="252"/>
      <c r="BZ37" s="252"/>
      <c r="CA37" s="252"/>
      <c r="CB37" s="252"/>
      <c r="CC37" s="252"/>
      <c r="CD37" s="252"/>
      <c r="CE37" s="252"/>
      <c r="CF37" s="252"/>
      <c r="CG37" s="252"/>
      <c r="CH37" s="252"/>
      <c r="CI37" s="252"/>
      <c r="CJ37" s="252"/>
      <c r="CK37" s="252"/>
      <c r="CL37" s="252"/>
      <c r="CM37" s="252"/>
      <c r="CN37" s="252"/>
      <c r="CO37" s="252"/>
      <c r="CP37" s="252"/>
      <c r="CQ37" s="252"/>
      <c r="CR37" s="252"/>
      <c r="CS37" s="252"/>
      <c r="CT37" s="252"/>
      <c r="CU37" s="252"/>
      <c r="CV37" s="252"/>
      <c r="CW37" s="252"/>
      <c r="CX37" s="252"/>
      <c r="CY37" s="252"/>
      <c r="CZ37" s="252"/>
      <c r="DA37" s="252"/>
      <c r="DB37" s="252"/>
      <c r="DC37" s="252"/>
      <c r="DD37" s="252"/>
    </row>
    <row r="38" customFormat="false" ht="15" hidden="false" customHeight="false" outlineLevel="0" collapsed="false">
      <c r="A38" s="252" t="s">
        <v>675</v>
      </c>
      <c r="B38" s="252" t="s">
        <v>197</v>
      </c>
      <c r="C38" s="252" t="s">
        <v>269</v>
      </c>
      <c r="D38" s="252" t="s">
        <v>223</v>
      </c>
      <c r="E38" s="252" t="s">
        <v>249</v>
      </c>
      <c r="F38" s="252" t="s">
        <v>323</v>
      </c>
      <c r="G38" s="252" t="s">
        <v>197</v>
      </c>
      <c r="H38" s="252" t="s">
        <v>325</v>
      </c>
      <c r="I38" s="254"/>
      <c r="J38" s="252" t="s">
        <v>197</v>
      </c>
      <c r="K38" s="252" t="s">
        <v>202</v>
      </c>
      <c r="L38" s="252" t="s">
        <v>675</v>
      </c>
      <c r="M38" s="252" t="s">
        <v>309</v>
      </c>
      <c r="N38" s="252" t="s">
        <v>197</v>
      </c>
      <c r="O38" s="252" t="s">
        <v>202</v>
      </c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  <c r="AX38" s="252"/>
      <c r="AY38" s="252"/>
      <c r="AZ38" s="252"/>
      <c r="BA38" s="252"/>
      <c r="BB38" s="252"/>
      <c r="BC38" s="252"/>
      <c r="BD38" s="252"/>
      <c r="BE38" s="252"/>
      <c r="BF38" s="252"/>
      <c r="BG38" s="252"/>
      <c r="BH38" s="252"/>
      <c r="BI38" s="252"/>
      <c r="BJ38" s="252"/>
      <c r="BK38" s="252"/>
      <c r="BL38" s="252"/>
      <c r="BM38" s="252"/>
      <c r="BN38" s="252"/>
      <c r="BO38" s="252"/>
      <c r="BP38" s="252"/>
      <c r="BQ38" s="252"/>
      <c r="BR38" s="252"/>
      <c r="BS38" s="252"/>
      <c r="BT38" s="252"/>
      <c r="BU38" s="252"/>
      <c r="BV38" s="252"/>
      <c r="BW38" s="252"/>
      <c r="BX38" s="252"/>
      <c r="BY38" s="252"/>
      <c r="BZ38" s="252"/>
      <c r="CA38" s="252"/>
      <c r="CB38" s="252"/>
      <c r="CC38" s="252"/>
      <c r="CD38" s="252"/>
      <c r="CE38" s="252"/>
      <c r="CF38" s="252"/>
      <c r="CG38" s="252"/>
      <c r="CH38" s="252"/>
      <c r="CI38" s="252"/>
      <c r="CJ38" s="252"/>
      <c r="CK38" s="252"/>
      <c r="CL38" s="252"/>
      <c r="CM38" s="252"/>
      <c r="CN38" s="252"/>
      <c r="CO38" s="252"/>
      <c r="CP38" s="252"/>
      <c r="CQ38" s="252"/>
      <c r="CR38" s="252"/>
      <c r="CS38" s="252"/>
      <c r="CT38" s="252"/>
      <c r="CU38" s="252"/>
      <c r="CV38" s="252"/>
      <c r="CW38" s="252"/>
      <c r="CX38" s="252"/>
      <c r="CY38" s="252"/>
      <c r="CZ38" s="252"/>
      <c r="DA38" s="252"/>
      <c r="DB38" s="252"/>
      <c r="DC38" s="252"/>
      <c r="DD38" s="252"/>
    </row>
    <row r="39" customFormat="false" ht="15" hidden="false" customHeight="false" outlineLevel="0" collapsed="false">
      <c r="A39" s="252" t="s">
        <v>225</v>
      </c>
      <c r="B39" s="252" t="s">
        <v>199</v>
      </c>
      <c r="C39" s="252" t="s">
        <v>801</v>
      </c>
      <c r="D39" s="252" t="s">
        <v>236</v>
      </c>
      <c r="E39" s="252" t="s">
        <v>254</v>
      </c>
      <c r="F39" s="252" t="s">
        <v>325</v>
      </c>
      <c r="G39" s="252" t="s">
        <v>199</v>
      </c>
      <c r="H39" s="252" t="s">
        <v>330</v>
      </c>
      <c r="I39" s="254"/>
      <c r="J39" s="252" t="s">
        <v>199</v>
      </c>
      <c r="K39" s="252" t="s">
        <v>205</v>
      </c>
      <c r="L39" s="252" t="s">
        <v>225</v>
      </c>
      <c r="M39" s="252" t="s">
        <v>311</v>
      </c>
      <c r="N39" s="252" t="s">
        <v>199</v>
      </c>
      <c r="O39" s="252" t="s">
        <v>205</v>
      </c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2"/>
      <c r="AV39" s="252"/>
      <c r="AW39" s="252"/>
      <c r="AX39" s="252"/>
      <c r="AY39" s="252"/>
      <c r="AZ39" s="252"/>
      <c r="BA39" s="252"/>
      <c r="BB39" s="252"/>
      <c r="BC39" s="252"/>
      <c r="BD39" s="252"/>
      <c r="BE39" s="252"/>
      <c r="BF39" s="252"/>
      <c r="BG39" s="252"/>
      <c r="BH39" s="252"/>
      <c r="BI39" s="252"/>
      <c r="BJ39" s="252"/>
      <c r="BK39" s="252"/>
      <c r="BL39" s="252"/>
      <c r="BM39" s="252"/>
      <c r="BN39" s="252"/>
      <c r="BO39" s="252"/>
      <c r="BP39" s="252"/>
      <c r="BQ39" s="252"/>
      <c r="BR39" s="252"/>
      <c r="BS39" s="252"/>
      <c r="BT39" s="252"/>
      <c r="BU39" s="252"/>
      <c r="BV39" s="252"/>
      <c r="BW39" s="252"/>
      <c r="BX39" s="252"/>
      <c r="BY39" s="252"/>
      <c r="BZ39" s="252"/>
      <c r="CA39" s="252"/>
      <c r="CB39" s="252"/>
      <c r="CC39" s="252"/>
      <c r="CD39" s="252"/>
      <c r="CE39" s="252"/>
      <c r="CF39" s="252"/>
      <c r="CG39" s="252"/>
      <c r="CH39" s="252"/>
      <c r="CI39" s="252"/>
      <c r="CJ39" s="252"/>
      <c r="CK39" s="252"/>
      <c r="CL39" s="252"/>
      <c r="CM39" s="252"/>
      <c r="CN39" s="252"/>
      <c r="CO39" s="252"/>
      <c r="CP39" s="252"/>
      <c r="CQ39" s="252"/>
      <c r="CR39" s="252"/>
      <c r="CS39" s="252"/>
      <c r="CT39" s="252"/>
      <c r="CU39" s="252"/>
      <c r="CV39" s="252"/>
      <c r="CW39" s="252"/>
      <c r="CX39" s="252"/>
      <c r="CY39" s="252"/>
      <c r="CZ39" s="252"/>
      <c r="DA39" s="252"/>
      <c r="DB39" s="252"/>
      <c r="DC39" s="252"/>
      <c r="DD39" s="252"/>
    </row>
    <row r="40" customFormat="false" ht="15" hidden="false" customHeight="false" outlineLevel="0" collapsed="false">
      <c r="A40" s="252" t="s">
        <v>877</v>
      </c>
      <c r="B40" s="252" t="s">
        <v>202</v>
      </c>
      <c r="C40" s="252" t="s">
        <v>280</v>
      </c>
      <c r="D40" s="252" t="s">
        <v>239</v>
      </c>
      <c r="E40" s="252" t="s">
        <v>1554</v>
      </c>
      <c r="F40" s="252" t="s">
        <v>335</v>
      </c>
      <c r="G40" s="252" t="s">
        <v>202</v>
      </c>
      <c r="H40" s="252" t="s">
        <v>338</v>
      </c>
      <c r="I40" s="254"/>
      <c r="J40" s="252" t="s">
        <v>202</v>
      </c>
      <c r="K40" s="252" t="s">
        <v>207</v>
      </c>
      <c r="L40" s="252" t="s">
        <v>877</v>
      </c>
      <c r="M40" s="252" t="s">
        <v>321</v>
      </c>
      <c r="N40" s="252" t="s">
        <v>202</v>
      </c>
      <c r="O40" s="252" t="s">
        <v>207</v>
      </c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2"/>
      <c r="AJ40" s="252"/>
      <c r="AK40" s="252"/>
      <c r="AL40" s="252"/>
      <c r="AM40" s="252"/>
      <c r="AN40" s="252"/>
      <c r="AO40" s="252"/>
      <c r="AP40" s="252"/>
      <c r="AQ40" s="252"/>
      <c r="AR40" s="252"/>
      <c r="AS40" s="252"/>
      <c r="AT40" s="252"/>
      <c r="AU40" s="252"/>
      <c r="AV40" s="252"/>
      <c r="AW40" s="252"/>
      <c r="AX40" s="252"/>
      <c r="AY40" s="252"/>
      <c r="AZ40" s="252"/>
      <c r="BA40" s="252"/>
      <c r="BB40" s="252"/>
      <c r="BC40" s="252"/>
      <c r="BD40" s="252"/>
      <c r="BE40" s="252"/>
      <c r="BF40" s="252"/>
      <c r="BG40" s="252"/>
      <c r="BH40" s="252"/>
      <c r="BI40" s="252"/>
      <c r="BJ40" s="252"/>
      <c r="BK40" s="252"/>
      <c r="BL40" s="252"/>
      <c r="BM40" s="252"/>
      <c r="BN40" s="252"/>
      <c r="BO40" s="252"/>
      <c r="BP40" s="252"/>
      <c r="BQ40" s="252"/>
      <c r="BR40" s="252"/>
      <c r="BS40" s="252"/>
      <c r="BT40" s="252"/>
      <c r="BU40" s="252"/>
      <c r="BV40" s="252"/>
      <c r="BW40" s="252"/>
      <c r="BX40" s="252"/>
      <c r="BY40" s="252"/>
      <c r="BZ40" s="252"/>
      <c r="CA40" s="252"/>
      <c r="CB40" s="252"/>
      <c r="CC40" s="252"/>
      <c r="CD40" s="252"/>
      <c r="CE40" s="252"/>
      <c r="CF40" s="252"/>
      <c r="CG40" s="252"/>
      <c r="CH40" s="252"/>
      <c r="CI40" s="252"/>
      <c r="CJ40" s="252"/>
      <c r="CK40" s="252"/>
      <c r="CL40" s="252"/>
      <c r="CM40" s="252"/>
      <c r="CN40" s="252"/>
      <c r="CO40" s="252"/>
      <c r="CP40" s="252"/>
      <c r="CQ40" s="252"/>
      <c r="CR40" s="252"/>
      <c r="CS40" s="252"/>
      <c r="CT40" s="252"/>
      <c r="CU40" s="252"/>
      <c r="CV40" s="252"/>
      <c r="CW40" s="252"/>
      <c r="CX40" s="252"/>
      <c r="CY40" s="252"/>
      <c r="CZ40" s="252"/>
      <c r="DA40" s="252"/>
      <c r="DB40" s="252"/>
      <c r="DC40" s="252"/>
      <c r="DD40" s="252"/>
    </row>
    <row r="41" customFormat="false" ht="15" hidden="false" customHeight="false" outlineLevel="0" collapsed="false">
      <c r="A41" s="252"/>
      <c r="B41" s="252" t="s">
        <v>205</v>
      </c>
      <c r="C41" s="252" t="s">
        <v>277</v>
      </c>
      <c r="D41" s="252" t="s">
        <v>242</v>
      </c>
      <c r="E41" s="252" t="s">
        <v>264</v>
      </c>
      <c r="F41" s="252" t="s">
        <v>338</v>
      </c>
      <c r="G41" s="252" t="s">
        <v>205</v>
      </c>
      <c r="H41" s="252" t="s">
        <v>675</v>
      </c>
      <c r="I41" s="254"/>
      <c r="J41" s="252" t="s">
        <v>205</v>
      </c>
      <c r="K41" s="252" t="s">
        <v>211</v>
      </c>
      <c r="L41" s="254"/>
      <c r="M41" s="252" t="s">
        <v>323</v>
      </c>
      <c r="N41" s="252" t="s">
        <v>205</v>
      </c>
      <c r="O41" s="252" t="s">
        <v>211</v>
      </c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2"/>
      <c r="BQ41" s="252"/>
      <c r="BR41" s="252"/>
      <c r="BS41" s="252"/>
      <c r="BT41" s="252"/>
      <c r="BU41" s="252"/>
      <c r="BV41" s="252"/>
      <c r="BW41" s="252"/>
      <c r="BX41" s="252"/>
      <c r="BY41" s="252"/>
      <c r="BZ41" s="252"/>
      <c r="CA41" s="252"/>
      <c r="CB41" s="252"/>
      <c r="CC41" s="252"/>
      <c r="CD41" s="252"/>
      <c r="CE41" s="252"/>
      <c r="CF41" s="252"/>
      <c r="CG41" s="252"/>
      <c r="CH41" s="252"/>
      <c r="CI41" s="252"/>
      <c r="CJ41" s="252"/>
      <c r="CK41" s="252"/>
      <c r="CL41" s="252"/>
      <c r="CM41" s="252"/>
      <c r="CN41" s="252"/>
      <c r="CO41" s="252"/>
      <c r="CP41" s="252"/>
      <c r="CQ41" s="252"/>
      <c r="CR41" s="252"/>
      <c r="CS41" s="252"/>
      <c r="CT41" s="252"/>
      <c r="CU41" s="252"/>
      <c r="CV41" s="252"/>
      <c r="CW41" s="252"/>
      <c r="CX41" s="252"/>
      <c r="CY41" s="252"/>
      <c r="CZ41" s="252"/>
      <c r="DA41" s="252"/>
      <c r="DB41" s="252"/>
      <c r="DC41" s="252"/>
      <c r="DD41" s="252"/>
    </row>
    <row r="42" customFormat="false" ht="15" hidden="false" customHeight="false" outlineLevel="0" collapsed="false">
      <c r="A42" s="252"/>
      <c r="B42" s="252" t="s">
        <v>207</v>
      </c>
      <c r="C42" s="252" t="s">
        <v>282</v>
      </c>
      <c r="D42" s="252" t="s">
        <v>245</v>
      </c>
      <c r="E42" s="252" t="s">
        <v>269</v>
      </c>
      <c r="F42" s="252" t="s">
        <v>675</v>
      </c>
      <c r="G42" s="252" t="s">
        <v>207</v>
      </c>
      <c r="H42" s="252" t="s">
        <v>225</v>
      </c>
      <c r="I42" s="254"/>
      <c r="J42" s="252" t="s">
        <v>207</v>
      </c>
      <c r="K42" s="252" t="s">
        <v>213</v>
      </c>
      <c r="L42" s="254"/>
      <c r="M42" s="252" t="s">
        <v>325</v>
      </c>
      <c r="N42" s="252" t="s">
        <v>207</v>
      </c>
      <c r="O42" s="252" t="s">
        <v>213</v>
      </c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  <c r="BL42" s="252"/>
      <c r="BM42" s="252"/>
      <c r="BN42" s="252"/>
      <c r="BO42" s="252"/>
      <c r="BP42" s="252"/>
      <c r="BQ42" s="252"/>
      <c r="BR42" s="252"/>
      <c r="BS42" s="252"/>
      <c r="BT42" s="252"/>
      <c r="BU42" s="252"/>
      <c r="BV42" s="252"/>
      <c r="BW42" s="252"/>
      <c r="BX42" s="252"/>
      <c r="BY42" s="252"/>
      <c r="BZ42" s="252"/>
      <c r="CA42" s="252"/>
      <c r="CB42" s="252"/>
      <c r="CC42" s="252"/>
      <c r="CD42" s="252"/>
      <c r="CE42" s="252"/>
      <c r="CF42" s="252"/>
      <c r="CG42" s="252"/>
      <c r="CH42" s="252"/>
      <c r="CI42" s="252"/>
      <c r="CJ42" s="252"/>
      <c r="CK42" s="252"/>
      <c r="CL42" s="252"/>
      <c r="CM42" s="252"/>
      <c r="CN42" s="252"/>
      <c r="CO42" s="252"/>
      <c r="CP42" s="252"/>
      <c r="CQ42" s="252"/>
      <c r="CR42" s="252"/>
      <c r="CS42" s="252"/>
      <c r="CT42" s="252"/>
      <c r="CU42" s="252"/>
      <c r="CV42" s="252"/>
      <c r="CW42" s="252"/>
      <c r="CX42" s="252"/>
      <c r="CY42" s="252"/>
      <c r="CZ42" s="252"/>
      <c r="DA42" s="252"/>
      <c r="DB42" s="252"/>
      <c r="DC42" s="252"/>
      <c r="DD42" s="252"/>
    </row>
    <row r="43" customFormat="false" ht="15" hidden="false" customHeight="false" outlineLevel="0" collapsed="false">
      <c r="A43" s="252"/>
      <c r="B43" s="252" t="s">
        <v>211</v>
      </c>
      <c r="C43" s="252" t="s">
        <v>284</v>
      </c>
      <c r="D43" s="252" t="s">
        <v>247</v>
      </c>
      <c r="E43" s="252" t="s">
        <v>801</v>
      </c>
      <c r="F43" s="252" t="s">
        <v>225</v>
      </c>
      <c r="G43" s="252" t="s">
        <v>211</v>
      </c>
      <c r="H43" s="252" t="s">
        <v>877</v>
      </c>
      <c r="I43" s="254"/>
      <c r="J43" s="252" t="s">
        <v>211</v>
      </c>
      <c r="K43" s="252" t="s">
        <v>215</v>
      </c>
      <c r="L43" s="254"/>
      <c r="M43" s="252" t="s">
        <v>330</v>
      </c>
      <c r="N43" s="252" t="s">
        <v>211</v>
      </c>
      <c r="O43" s="252" t="s">
        <v>215</v>
      </c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2"/>
      <c r="BD43" s="252"/>
      <c r="BE43" s="252"/>
      <c r="BF43" s="252"/>
      <c r="BG43" s="252"/>
      <c r="BH43" s="252"/>
      <c r="BI43" s="252"/>
      <c r="BJ43" s="252"/>
      <c r="BK43" s="252"/>
      <c r="BL43" s="252"/>
      <c r="BM43" s="252"/>
      <c r="BN43" s="252"/>
      <c r="BO43" s="252"/>
      <c r="BP43" s="252"/>
      <c r="BQ43" s="252"/>
      <c r="BR43" s="252"/>
      <c r="BS43" s="252"/>
      <c r="BT43" s="252"/>
      <c r="BU43" s="252"/>
      <c r="BV43" s="252"/>
      <c r="BW43" s="252"/>
      <c r="BX43" s="252"/>
      <c r="BY43" s="252"/>
      <c r="BZ43" s="252"/>
      <c r="CA43" s="252"/>
      <c r="CB43" s="252"/>
      <c r="CC43" s="252"/>
      <c r="CD43" s="252"/>
      <c r="CE43" s="252"/>
      <c r="CF43" s="252"/>
      <c r="CG43" s="252"/>
      <c r="CH43" s="252"/>
      <c r="CI43" s="252"/>
      <c r="CJ43" s="252"/>
      <c r="CK43" s="252"/>
      <c r="CL43" s="252"/>
      <c r="CM43" s="252"/>
      <c r="CN43" s="252"/>
      <c r="CO43" s="252"/>
      <c r="CP43" s="252"/>
      <c r="CQ43" s="252"/>
      <c r="CR43" s="252"/>
      <c r="CS43" s="252"/>
      <c r="CT43" s="252"/>
      <c r="CU43" s="252"/>
      <c r="CV43" s="252"/>
      <c r="CW43" s="252"/>
      <c r="CX43" s="252"/>
      <c r="CY43" s="252"/>
      <c r="CZ43" s="252"/>
      <c r="DA43" s="252"/>
      <c r="DB43" s="252"/>
      <c r="DC43" s="252"/>
      <c r="DD43" s="252"/>
    </row>
    <row r="44" customFormat="false" ht="15" hidden="false" customHeight="false" outlineLevel="0" collapsed="false">
      <c r="A44" s="252"/>
      <c r="B44" s="252" t="s">
        <v>213</v>
      </c>
      <c r="C44" s="252" t="s">
        <v>286</v>
      </c>
      <c r="D44" s="252" t="s">
        <v>249</v>
      </c>
      <c r="E44" s="252" t="s">
        <v>280</v>
      </c>
      <c r="F44" s="252" t="s">
        <v>877</v>
      </c>
      <c r="G44" s="252" t="s">
        <v>213</v>
      </c>
      <c r="H44" s="254"/>
      <c r="I44" s="254"/>
      <c r="J44" s="252" t="s">
        <v>213</v>
      </c>
      <c r="K44" s="252" t="s">
        <v>218</v>
      </c>
      <c r="L44" s="254"/>
      <c r="M44" s="252" t="s">
        <v>335</v>
      </c>
      <c r="N44" s="252" t="s">
        <v>213</v>
      </c>
      <c r="O44" s="252" t="s">
        <v>218</v>
      </c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2"/>
      <c r="BQ44" s="252"/>
      <c r="BR44" s="252"/>
      <c r="BS44" s="252"/>
      <c r="BT44" s="252"/>
      <c r="BU44" s="252"/>
      <c r="BV44" s="252"/>
      <c r="BW44" s="252"/>
      <c r="BX44" s="252"/>
      <c r="BY44" s="252"/>
      <c r="BZ44" s="252"/>
      <c r="CA44" s="252"/>
      <c r="CB44" s="252"/>
      <c r="CC44" s="252"/>
      <c r="CD44" s="252"/>
      <c r="CE44" s="252"/>
      <c r="CF44" s="252"/>
      <c r="CG44" s="252"/>
      <c r="CH44" s="252"/>
      <c r="CI44" s="252"/>
      <c r="CJ44" s="252"/>
      <c r="CK44" s="252"/>
      <c r="CL44" s="252"/>
      <c r="CM44" s="252"/>
      <c r="CN44" s="252"/>
      <c r="CO44" s="252"/>
      <c r="CP44" s="252"/>
      <c r="CQ44" s="252"/>
      <c r="CR44" s="252"/>
      <c r="CS44" s="252"/>
      <c r="CT44" s="252"/>
      <c r="CU44" s="252"/>
      <c r="CV44" s="252"/>
      <c r="CW44" s="252"/>
      <c r="CX44" s="252"/>
      <c r="CY44" s="252"/>
      <c r="CZ44" s="252"/>
      <c r="DA44" s="252"/>
      <c r="DB44" s="252"/>
      <c r="DC44" s="252"/>
      <c r="DD44" s="252"/>
    </row>
    <row r="45" customFormat="false" ht="15" hidden="false" customHeight="false" outlineLevel="0" collapsed="false">
      <c r="A45" s="252"/>
      <c r="B45" s="252" t="s">
        <v>215</v>
      </c>
      <c r="C45" s="252" t="s">
        <v>288</v>
      </c>
      <c r="D45" s="252" t="s">
        <v>3047</v>
      </c>
      <c r="E45" s="252" t="s">
        <v>277</v>
      </c>
      <c r="F45" s="254"/>
      <c r="G45" s="252" t="s">
        <v>215</v>
      </c>
      <c r="H45" s="254"/>
      <c r="I45" s="254"/>
      <c r="J45" s="252" t="s">
        <v>215</v>
      </c>
      <c r="K45" s="252" t="s">
        <v>221</v>
      </c>
      <c r="L45" s="254"/>
      <c r="M45" s="252" t="s">
        <v>338</v>
      </c>
      <c r="N45" s="252" t="s">
        <v>215</v>
      </c>
      <c r="O45" s="252" t="s">
        <v>221</v>
      </c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2"/>
      <c r="AJ45" s="252"/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/>
      <c r="BG45" s="252"/>
      <c r="BH45" s="252"/>
      <c r="BI45" s="252"/>
      <c r="BJ45" s="252"/>
      <c r="BK45" s="252"/>
      <c r="BL45" s="252"/>
      <c r="BM45" s="252"/>
      <c r="BN45" s="252"/>
      <c r="BO45" s="252"/>
      <c r="BP45" s="252"/>
      <c r="BQ45" s="252"/>
      <c r="BR45" s="252"/>
      <c r="BS45" s="252"/>
      <c r="BT45" s="252"/>
      <c r="BU45" s="252"/>
      <c r="BV45" s="252"/>
      <c r="BW45" s="252"/>
      <c r="BX45" s="252"/>
      <c r="BY45" s="252"/>
      <c r="BZ45" s="252"/>
      <c r="CA45" s="252"/>
      <c r="CB45" s="252"/>
      <c r="CC45" s="252"/>
      <c r="CD45" s="252"/>
      <c r="CE45" s="252"/>
      <c r="CF45" s="252"/>
      <c r="CG45" s="252"/>
      <c r="CH45" s="252"/>
      <c r="CI45" s="252"/>
      <c r="CJ45" s="252"/>
      <c r="CK45" s="252"/>
      <c r="CL45" s="252"/>
      <c r="CM45" s="252"/>
      <c r="CN45" s="252"/>
      <c r="CO45" s="252"/>
      <c r="CP45" s="252"/>
      <c r="CQ45" s="252"/>
      <c r="CR45" s="252"/>
      <c r="CS45" s="252"/>
      <c r="CT45" s="252"/>
      <c r="CU45" s="252"/>
      <c r="CV45" s="252"/>
      <c r="CW45" s="252"/>
      <c r="CX45" s="252"/>
      <c r="CY45" s="252"/>
      <c r="CZ45" s="252"/>
      <c r="DA45" s="252"/>
      <c r="DB45" s="252"/>
      <c r="DC45" s="252"/>
      <c r="DD45" s="252"/>
    </row>
    <row r="46" customFormat="false" ht="15" hidden="false" customHeight="false" outlineLevel="0" collapsed="false">
      <c r="A46" s="252"/>
      <c r="B46" s="252" t="s">
        <v>218</v>
      </c>
      <c r="C46" s="252" t="s">
        <v>291</v>
      </c>
      <c r="D46" s="252" t="s">
        <v>254</v>
      </c>
      <c r="E46" s="252" t="s">
        <v>282</v>
      </c>
      <c r="F46" s="254"/>
      <c r="G46" s="252" t="s">
        <v>218</v>
      </c>
      <c r="H46" s="254"/>
      <c r="I46" s="254"/>
      <c r="J46" s="252" t="s">
        <v>218</v>
      </c>
      <c r="K46" s="252" t="s">
        <v>223</v>
      </c>
      <c r="L46" s="254"/>
      <c r="M46" s="252" t="s">
        <v>675</v>
      </c>
      <c r="N46" s="252" t="s">
        <v>218</v>
      </c>
      <c r="O46" s="252" t="s">
        <v>223</v>
      </c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  <c r="BF46" s="252"/>
      <c r="BG46" s="252"/>
      <c r="BH46" s="252"/>
      <c r="BI46" s="252"/>
      <c r="BJ46" s="252"/>
      <c r="BK46" s="252"/>
      <c r="BL46" s="252"/>
      <c r="BM46" s="252"/>
      <c r="BN46" s="252"/>
      <c r="BO46" s="252"/>
      <c r="BP46" s="252"/>
      <c r="BQ46" s="252"/>
      <c r="BR46" s="252"/>
      <c r="BS46" s="252"/>
      <c r="BT46" s="252"/>
      <c r="BU46" s="252"/>
      <c r="BV46" s="252"/>
      <c r="BW46" s="252"/>
      <c r="BX46" s="252"/>
      <c r="BY46" s="252"/>
      <c r="BZ46" s="252"/>
      <c r="CA46" s="252"/>
      <c r="CB46" s="252"/>
      <c r="CC46" s="252"/>
      <c r="CD46" s="252"/>
      <c r="CE46" s="252"/>
      <c r="CF46" s="252"/>
      <c r="CG46" s="252"/>
      <c r="CH46" s="252"/>
      <c r="CI46" s="252"/>
      <c r="CJ46" s="252"/>
      <c r="CK46" s="252"/>
      <c r="CL46" s="252"/>
      <c r="CM46" s="252"/>
      <c r="CN46" s="252"/>
      <c r="CO46" s="252"/>
      <c r="CP46" s="252"/>
      <c r="CQ46" s="252"/>
      <c r="CR46" s="252"/>
      <c r="CS46" s="252"/>
      <c r="CT46" s="252"/>
      <c r="CU46" s="252"/>
      <c r="CV46" s="252"/>
      <c r="CW46" s="252"/>
      <c r="CX46" s="252"/>
      <c r="CY46" s="252"/>
      <c r="CZ46" s="252"/>
      <c r="DA46" s="252"/>
      <c r="DB46" s="252"/>
      <c r="DC46" s="252"/>
      <c r="DD46" s="252"/>
    </row>
    <row r="47" customFormat="false" ht="15" hidden="false" customHeight="false" outlineLevel="0" collapsed="false">
      <c r="A47" s="252"/>
      <c r="B47" s="252" t="s">
        <v>221</v>
      </c>
      <c r="C47" s="252" t="s">
        <v>295</v>
      </c>
      <c r="D47" s="252" t="s">
        <v>1554</v>
      </c>
      <c r="E47" s="252" t="s">
        <v>284</v>
      </c>
      <c r="F47" s="254"/>
      <c r="G47" s="252" t="s">
        <v>221</v>
      </c>
      <c r="H47" s="254"/>
      <c r="I47" s="254"/>
      <c r="J47" s="252" t="s">
        <v>221</v>
      </c>
      <c r="K47" s="252" t="s">
        <v>231</v>
      </c>
      <c r="L47" s="254"/>
      <c r="M47" s="252" t="s">
        <v>225</v>
      </c>
      <c r="N47" s="252" t="s">
        <v>221</v>
      </c>
      <c r="O47" s="252" t="s">
        <v>236</v>
      </c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252"/>
      <c r="BK47" s="252"/>
      <c r="BL47" s="252"/>
      <c r="BM47" s="252"/>
      <c r="BN47" s="252"/>
      <c r="BO47" s="252"/>
      <c r="BP47" s="252"/>
      <c r="BQ47" s="252"/>
      <c r="BR47" s="252"/>
      <c r="BS47" s="252"/>
      <c r="BT47" s="252"/>
      <c r="BU47" s="252"/>
      <c r="BV47" s="252"/>
      <c r="BW47" s="252"/>
      <c r="BX47" s="252"/>
      <c r="BY47" s="252"/>
      <c r="BZ47" s="252"/>
      <c r="CA47" s="252"/>
      <c r="CB47" s="252"/>
      <c r="CC47" s="252"/>
      <c r="CD47" s="252"/>
      <c r="CE47" s="252"/>
      <c r="CF47" s="252"/>
      <c r="CG47" s="252"/>
      <c r="CH47" s="252"/>
      <c r="CI47" s="252"/>
      <c r="CJ47" s="252"/>
      <c r="CK47" s="252"/>
      <c r="CL47" s="252"/>
      <c r="CM47" s="252"/>
      <c r="CN47" s="252"/>
      <c r="CO47" s="252"/>
      <c r="CP47" s="252"/>
      <c r="CQ47" s="252"/>
      <c r="CR47" s="252"/>
      <c r="CS47" s="252"/>
      <c r="CT47" s="252"/>
      <c r="CU47" s="252"/>
      <c r="CV47" s="252"/>
      <c r="CW47" s="252"/>
      <c r="CX47" s="252"/>
      <c r="CY47" s="252"/>
      <c r="CZ47" s="252"/>
      <c r="DA47" s="252"/>
      <c r="DB47" s="252"/>
      <c r="DC47" s="252"/>
      <c r="DD47" s="252"/>
    </row>
    <row r="48" customFormat="false" ht="15" hidden="false" customHeight="false" outlineLevel="0" collapsed="false">
      <c r="A48" s="252"/>
      <c r="B48" s="252" t="s">
        <v>223</v>
      </c>
      <c r="C48" s="252" t="s">
        <v>309</v>
      </c>
      <c r="D48" s="252" t="s">
        <v>264</v>
      </c>
      <c r="E48" s="252" t="s">
        <v>286</v>
      </c>
      <c r="F48" s="254"/>
      <c r="G48" s="252" t="s">
        <v>223</v>
      </c>
      <c r="H48" s="254"/>
      <c r="I48" s="254"/>
      <c r="J48" s="252" t="s">
        <v>223</v>
      </c>
      <c r="K48" s="252" t="s">
        <v>236</v>
      </c>
      <c r="L48" s="254"/>
      <c r="M48" s="252" t="s">
        <v>877</v>
      </c>
      <c r="N48" s="252" t="s">
        <v>223</v>
      </c>
      <c r="O48" s="252" t="s">
        <v>239</v>
      </c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2"/>
      <c r="AJ48" s="252"/>
      <c r="AK48" s="252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2"/>
      <c r="BB48" s="252"/>
      <c r="BC48" s="252"/>
      <c r="BD48" s="252"/>
      <c r="BE48" s="252"/>
      <c r="BF48" s="252"/>
      <c r="BG48" s="252"/>
      <c r="BH48" s="252"/>
      <c r="BI48" s="252"/>
      <c r="BJ48" s="252"/>
      <c r="BK48" s="252"/>
      <c r="BL48" s="252"/>
      <c r="BM48" s="252"/>
      <c r="BN48" s="252"/>
      <c r="BO48" s="252"/>
      <c r="BP48" s="252"/>
      <c r="BQ48" s="252"/>
      <c r="BR48" s="252"/>
      <c r="BS48" s="252"/>
      <c r="BT48" s="252"/>
      <c r="BU48" s="252"/>
      <c r="BV48" s="252"/>
      <c r="BW48" s="252"/>
      <c r="BX48" s="252"/>
      <c r="BY48" s="252"/>
      <c r="BZ48" s="252"/>
      <c r="CA48" s="252"/>
      <c r="CB48" s="252"/>
      <c r="CC48" s="252"/>
      <c r="CD48" s="252"/>
      <c r="CE48" s="252"/>
      <c r="CF48" s="252"/>
      <c r="CG48" s="252"/>
      <c r="CH48" s="252"/>
      <c r="CI48" s="252"/>
      <c r="CJ48" s="252"/>
      <c r="CK48" s="252"/>
      <c r="CL48" s="252"/>
      <c r="CM48" s="252"/>
      <c r="CN48" s="252"/>
      <c r="CO48" s="252"/>
      <c r="CP48" s="252"/>
      <c r="CQ48" s="252"/>
      <c r="CR48" s="252"/>
      <c r="CS48" s="252"/>
      <c r="CT48" s="252"/>
      <c r="CU48" s="252"/>
      <c r="CV48" s="252"/>
      <c r="CW48" s="252"/>
      <c r="CX48" s="252"/>
      <c r="CY48" s="252"/>
      <c r="CZ48" s="252"/>
      <c r="DA48" s="252"/>
      <c r="DB48" s="252"/>
      <c r="DC48" s="252"/>
      <c r="DD48" s="252"/>
    </row>
    <row r="49" customFormat="false" ht="15" hidden="false" customHeight="false" outlineLevel="0" collapsed="false">
      <c r="A49" s="252"/>
      <c r="B49" s="252" t="s">
        <v>231</v>
      </c>
      <c r="C49" s="252" t="s">
        <v>311</v>
      </c>
      <c r="D49" s="252" t="s">
        <v>267</v>
      </c>
      <c r="E49" s="252" t="s">
        <v>288</v>
      </c>
      <c r="F49" s="254"/>
      <c r="G49" s="252" t="s">
        <v>236</v>
      </c>
      <c r="H49" s="254"/>
      <c r="I49" s="254"/>
      <c r="J49" s="252" t="s">
        <v>231</v>
      </c>
      <c r="K49" s="252" t="s">
        <v>239</v>
      </c>
      <c r="L49" s="254"/>
      <c r="M49" s="254"/>
      <c r="N49" s="252" t="s">
        <v>231</v>
      </c>
      <c r="O49" s="252" t="s">
        <v>242</v>
      </c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2"/>
      <c r="BA49" s="252"/>
      <c r="BB49" s="252"/>
      <c r="BC49" s="252"/>
      <c r="BD49" s="252"/>
      <c r="BE49" s="252"/>
      <c r="BF49" s="252"/>
      <c r="BG49" s="252"/>
      <c r="BH49" s="252"/>
      <c r="BI49" s="252"/>
      <c r="BJ49" s="252"/>
      <c r="BK49" s="252"/>
      <c r="BL49" s="252"/>
      <c r="BM49" s="252"/>
      <c r="BN49" s="252"/>
      <c r="BO49" s="252"/>
      <c r="BP49" s="252"/>
      <c r="BQ49" s="252"/>
      <c r="BR49" s="252"/>
      <c r="BS49" s="252"/>
      <c r="BT49" s="252"/>
      <c r="BU49" s="252"/>
      <c r="BV49" s="252"/>
      <c r="BW49" s="252"/>
      <c r="BX49" s="252"/>
      <c r="BY49" s="252"/>
      <c r="BZ49" s="252"/>
      <c r="CA49" s="252"/>
      <c r="CB49" s="252"/>
      <c r="CC49" s="252"/>
      <c r="CD49" s="252"/>
      <c r="CE49" s="252"/>
      <c r="CF49" s="252"/>
      <c r="CG49" s="252"/>
      <c r="CH49" s="252"/>
      <c r="CI49" s="252"/>
      <c r="CJ49" s="252"/>
      <c r="CK49" s="252"/>
      <c r="CL49" s="252"/>
      <c r="CM49" s="252"/>
      <c r="CN49" s="252"/>
      <c r="CO49" s="252"/>
      <c r="CP49" s="252"/>
      <c r="CQ49" s="252"/>
      <c r="CR49" s="252"/>
      <c r="CS49" s="252"/>
      <c r="CT49" s="252"/>
      <c r="CU49" s="252"/>
      <c r="CV49" s="252"/>
      <c r="CW49" s="252"/>
      <c r="CX49" s="252"/>
      <c r="CY49" s="252"/>
      <c r="CZ49" s="252"/>
      <c r="DA49" s="252"/>
      <c r="DB49" s="252"/>
      <c r="DC49" s="252"/>
      <c r="DD49" s="252"/>
    </row>
    <row r="50" customFormat="false" ht="15" hidden="false" customHeight="false" outlineLevel="0" collapsed="false">
      <c r="A50" s="252"/>
      <c r="B50" s="252" t="s">
        <v>236</v>
      </c>
      <c r="C50" s="252" t="s">
        <v>315</v>
      </c>
      <c r="D50" s="252" t="s">
        <v>269</v>
      </c>
      <c r="E50" s="252" t="s">
        <v>291</v>
      </c>
      <c r="F50" s="254"/>
      <c r="G50" s="252" t="s">
        <v>239</v>
      </c>
      <c r="H50" s="254"/>
      <c r="I50" s="254"/>
      <c r="J50" s="252" t="s">
        <v>236</v>
      </c>
      <c r="K50" s="252" t="s">
        <v>242</v>
      </c>
      <c r="L50" s="254"/>
      <c r="M50" s="254"/>
      <c r="N50" s="252" t="s">
        <v>236</v>
      </c>
      <c r="O50" s="252" t="s">
        <v>245</v>
      </c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2"/>
      <c r="AJ50" s="252"/>
      <c r="AK50" s="252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2"/>
      <c r="BA50" s="252"/>
      <c r="BB50" s="252"/>
      <c r="BC50" s="252"/>
      <c r="BD50" s="252"/>
      <c r="BE50" s="252"/>
      <c r="BF50" s="252"/>
      <c r="BG50" s="252"/>
      <c r="BH50" s="252"/>
      <c r="BI50" s="252"/>
      <c r="BJ50" s="252"/>
      <c r="BK50" s="252"/>
      <c r="BL50" s="252"/>
      <c r="BM50" s="252"/>
      <c r="BN50" s="252"/>
      <c r="BO50" s="252"/>
      <c r="BP50" s="252"/>
      <c r="BQ50" s="252"/>
      <c r="BR50" s="252"/>
      <c r="BS50" s="252"/>
      <c r="BT50" s="252"/>
      <c r="BU50" s="252"/>
      <c r="BV50" s="252"/>
      <c r="BW50" s="252"/>
      <c r="BX50" s="252"/>
      <c r="BY50" s="252"/>
      <c r="BZ50" s="252"/>
      <c r="CA50" s="252"/>
      <c r="CB50" s="252"/>
      <c r="CC50" s="252"/>
      <c r="CD50" s="252"/>
      <c r="CE50" s="252"/>
      <c r="CF50" s="252"/>
      <c r="CG50" s="252"/>
      <c r="CH50" s="252"/>
      <c r="CI50" s="252"/>
      <c r="CJ50" s="252"/>
      <c r="CK50" s="252"/>
      <c r="CL50" s="252"/>
      <c r="CM50" s="252"/>
      <c r="CN50" s="252"/>
      <c r="CO50" s="252"/>
      <c r="CP50" s="252"/>
      <c r="CQ50" s="252"/>
      <c r="CR50" s="252"/>
      <c r="CS50" s="252"/>
      <c r="CT50" s="252"/>
      <c r="CU50" s="252"/>
      <c r="CV50" s="252"/>
      <c r="CW50" s="252"/>
      <c r="CX50" s="252"/>
      <c r="CY50" s="252"/>
      <c r="CZ50" s="252"/>
      <c r="DA50" s="252"/>
      <c r="DB50" s="252"/>
      <c r="DC50" s="252"/>
      <c r="DD50" s="252"/>
    </row>
    <row r="51" customFormat="false" ht="15" hidden="false" customHeight="false" outlineLevel="0" collapsed="false">
      <c r="A51" s="252"/>
      <c r="B51" s="252" t="s">
        <v>239</v>
      </c>
      <c r="C51" s="252" t="s">
        <v>321</v>
      </c>
      <c r="D51" s="252" t="s">
        <v>801</v>
      </c>
      <c r="E51" s="252" t="s">
        <v>295</v>
      </c>
      <c r="F51" s="254"/>
      <c r="G51" s="252" t="s">
        <v>242</v>
      </c>
      <c r="H51" s="254"/>
      <c r="I51" s="254"/>
      <c r="J51" s="252" t="s">
        <v>239</v>
      </c>
      <c r="K51" s="252" t="s">
        <v>245</v>
      </c>
      <c r="L51" s="254"/>
      <c r="M51" s="254"/>
      <c r="N51" s="252" t="s">
        <v>239</v>
      </c>
      <c r="O51" s="252" t="s">
        <v>247</v>
      </c>
      <c r="P51" s="252"/>
      <c r="Q51" s="252"/>
      <c r="R51" s="252"/>
      <c r="S51" s="252"/>
      <c r="T51" s="252"/>
      <c r="U51" s="252"/>
      <c r="V51" s="252"/>
      <c r="W51" s="252"/>
      <c r="X51" s="252"/>
      <c r="Y51" s="252"/>
      <c r="Z51" s="252"/>
      <c r="AA51" s="252"/>
      <c r="AB51" s="252"/>
      <c r="AC51" s="252"/>
      <c r="AD51" s="252"/>
      <c r="AE51" s="252"/>
      <c r="AF51" s="252"/>
      <c r="AG51" s="252"/>
      <c r="AH51" s="252"/>
      <c r="AI51" s="252"/>
      <c r="AJ51" s="252"/>
      <c r="AK51" s="252"/>
      <c r="AL51" s="252"/>
      <c r="AM51" s="252"/>
      <c r="AN51" s="252"/>
      <c r="AO51" s="252"/>
      <c r="AP51" s="252"/>
      <c r="AQ51" s="252"/>
      <c r="AR51" s="252"/>
      <c r="AS51" s="252"/>
      <c r="AT51" s="252"/>
      <c r="AU51" s="252"/>
      <c r="AV51" s="252"/>
      <c r="AW51" s="252"/>
      <c r="AX51" s="252"/>
      <c r="AY51" s="252"/>
      <c r="AZ51" s="252"/>
      <c r="BA51" s="252"/>
      <c r="BB51" s="252"/>
      <c r="BC51" s="252"/>
      <c r="BD51" s="252"/>
      <c r="BE51" s="252"/>
      <c r="BF51" s="252"/>
      <c r="BG51" s="252"/>
      <c r="BH51" s="252"/>
      <c r="BI51" s="252"/>
      <c r="BJ51" s="252"/>
      <c r="BK51" s="252"/>
      <c r="BL51" s="252"/>
      <c r="BM51" s="252"/>
      <c r="BN51" s="252"/>
      <c r="BO51" s="252"/>
      <c r="BP51" s="252"/>
      <c r="BQ51" s="252"/>
      <c r="BR51" s="252"/>
      <c r="BS51" s="252"/>
      <c r="BT51" s="252"/>
      <c r="BU51" s="252"/>
      <c r="BV51" s="252"/>
      <c r="BW51" s="252"/>
      <c r="BX51" s="252"/>
      <c r="BY51" s="252"/>
      <c r="BZ51" s="252"/>
      <c r="CA51" s="252"/>
      <c r="CB51" s="252"/>
      <c r="CC51" s="252"/>
      <c r="CD51" s="252"/>
      <c r="CE51" s="252"/>
      <c r="CF51" s="252"/>
      <c r="CG51" s="252"/>
      <c r="CH51" s="252"/>
      <c r="CI51" s="252"/>
      <c r="CJ51" s="252"/>
      <c r="CK51" s="252"/>
      <c r="CL51" s="252"/>
      <c r="CM51" s="252"/>
      <c r="CN51" s="252"/>
      <c r="CO51" s="252"/>
      <c r="CP51" s="252"/>
      <c r="CQ51" s="252"/>
      <c r="CR51" s="252"/>
      <c r="CS51" s="252"/>
      <c r="CT51" s="252"/>
      <c r="CU51" s="252"/>
      <c r="CV51" s="252"/>
      <c r="CW51" s="252"/>
      <c r="CX51" s="252"/>
      <c r="CY51" s="252"/>
      <c r="CZ51" s="252"/>
      <c r="DA51" s="252"/>
      <c r="DB51" s="252"/>
      <c r="DC51" s="252"/>
      <c r="DD51" s="252"/>
    </row>
    <row r="52" customFormat="false" ht="15" hidden="false" customHeight="false" outlineLevel="0" collapsed="false">
      <c r="A52" s="252"/>
      <c r="B52" s="252" t="s">
        <v>242</v>
      </c>
      <c r="C52" s="252" t="s">
        <v>323</v>
      </c>
      <c r="D52" s="252" t="s">
        <v>280</v>
      </c>
      <c r="E52" s="252" t="s">
        <v>305</v>
      </c>
      <c r="F52" s="254"/>
      <c r="G52" s="252" t="s">
        <v>245</v>
      </c>
      <c r="H52" s="254"/>
      <c r="I52" s="254"/>
      <c r="J52" s="252" t="s">
        <v>242</v>
      </c>
      <c r="K52" s="252" t="s">
        <v>247</v>
      </c>
      <c r="L52" s="254"/>
      <c r="M52" s="254"/>
      <c r="N52" s="252" t="s">
        <v>242</v>
      </c>
      <c r="O52" s="252" t="s">
        <v>249</v>
      </c>
      <c r="P52" s="252"/>
      <c r="Q52" s="252"/>
      <c r="R52" s="252"/>
      <c r="S52" s="252"/>
      <c r="T52" s="252"/>
      <c r="U52" s="252"/>
      <c r="V52" s="252"/>
      <c r="W52" s="252"/>
      <c r="X52" s="252"/>
      <c r="Y52" s="252"/>
      <c r="Z52" s="252"/>
      <c r="AA52" s="252"/>
      <c r="AB52" s="252"/>
      <c r="AC52" s="252"/>
      <c r="AD52" s="252"/>
      <c r="AE52" s="252"/>
      <c r="AF52" s="252"/>
      <c r="AG52" s="252"/>
      <c r="AH52" s="252"/>
      <c r="AI52" s="252"/>
      <c r="AJ52" s="252"/>
      <c r="AK52" s="252"/>
      <c r="AL52" s="252"/>
      <c r="AM52" s="252"/>
      <c r="AN52" s="252"/>
      <c r="AO52" s="252"/>
      <c r="AP52" s="252"/>
      <c r="AQ52" s="252"/>
      <c r="AR52" s="252"/>
      <c r="AS52" s="252"/>
      <c r="AT52" s="252"/>
      <c r="AU52" s="252"/>
      <c r="AV52" s="252"/>
      <c r="AW52" s="252"/>
      <c r="AX52" s="252"/>
      <c r="AY52" s="252"/>
      <c r="AZ52" s="252"/>
      <c r="BA52" s="252"/>
      <c r="BB52" s="252"/>
      <c r="BC52" s="252"/>
      <c r="BD52" s="252"/>
      <c r="BE52" s="252"/>
      <c r="BF52" s="252"/>
      <c r="BG52" s="252"/>
      <c r="BH52" s="252"/>
      <c r="BI52" s="252"/>
      <c r="BJ52" s="252"/>
      <c r="BK52" s="252"/>
      <c r="BL52" s="252"/>
      <c r="BM52" s="252"/>
      <c r="BN52" s="252"/>
      <c r="BO52" s="252"/>
      <c r="BP52" s="252"/>
      <c r="BQ52" s="252"/>
      <c r="BR52" s="252"/>
      <c r="BS52" s="252"/>
      <c r="BT52" s="252"/>
      <c r="BU52" s="252"/>
      <c r="BV52" s="252"/>
      <c r="BW52" s="252"/>
      <c r="BX52" s="252"/>
      <c r="BY52" s="252"/>
      <c r="BZ52" s="252"/>
      <c r="CA52" s="252"/>
      <c r="CB52" s="252"/>
      <c r="CC52" s="252"/>
      <c r="CD52" s="252"/>
      <c r="CE52" s="252"/>
      <c r="CF52" s="252"/>
      <c r="CG52" s="252"/>
      <c r="CH52" s="252"/>
      <c r="CI52" s="252"/>
      <c r="CJ52" s="252"/>
      <c r="CK52" s="252"/>
      <c r="CL52" s="252"/>
      <c r="CM52" s="252"/>
      <c r="CN52" s="252"/>
      <c r="CO52" s="252"/>
      <c r="CP52" s="252"/>
      <c r="CQ52" s="252"/>
      <c r="CR52" s="252"/>
      <c r="CS52" s="252"/>
      <c r="CT52" s="252"/>
      <c r="CU52" s="252"/>
      <c r="CV52" s="252"/>
      <c r="CW52" s="252"/>
      <c r="CX52" s="252"/>
      <c r="CY52" s="252"/>
      <c r="CZ52" s="252"/>
      <c r="DA52" s="252"/>
      <c r="DB52" s="252"/>
      <c r="DC52" s="252"/>
      <c r="DD52" s="252"/>
    </row>
    <row r="53" customFormat="false" ht="15" hidden="false" customHeight="false" outlineLevel="0" collapsed="false">
      <c r="A53" s="252"/>
      <c r="B53" s="252" t="s">
        <v>245</v>
      </c>
      <c r="C53" s="252" t="s">
        <v>325</v>
      </c>
      <c r="D53" s="252" t="s">
        <v>277</v>
      </c>
      <c r="E53" s="252" t="s">
        <v>307</v>
      </c>
      <c r="F53" s="254"/>
      <c r="G53" s="252" t="s">
        <v>247</v>
      </c>
      <c r="H53" s="254"/>
      <c r="I53" s="254"/>
      <c r="J53" s="252" t="s">
        <v>245</v>
      </c>
      <c r="K53" s="252" t="s">
        <v>249</v>
      </c>
      <c r="L53" s="254"/>
      <c r="M53" s="254"/>
      <c r="N53" s="252" t="s">
        <v>245</v>
      </c>
      <c r="O53" s="252" t="s">
        <v>3047</v>
      </c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2"/>
      <c r="AJ53" s="252"/>
      <c r="AK53" s="252"/>
      <c r="AL53" s="252"/>
      <c r="AM53" s="252"/>
      <c r="AN53" s="252"/>
      <c r="AO53" s="252"/>
      <c r="AP53" s="252"/>
      <c r="AQ53" s="252"/>
      <c r="AR53" s="252"/>
      <c r="AS53" s="252"/>
      <c r="AT53" s="252"/>
      <c r="AU53" s="252"/>
      <c r="AV53" s="252"/>
      <c r="AW53" s="252"/>
      <c r="AX53" s="252"/>
      <c r="AY53" s="252"/>
      <c r="AZ53" s="252"/>
      <c r="BA53" s="252"/>
      <c r="BB53" s="252"/>
      <c r="BC53" s="252"/>
      <c r="BD53" s="252"/>
      <c r="BE53" s="252"/>
      <c r="BF53" s="252"/>
      <c r="BG53" s="252"/>
      <c r="BH53" s="252"/>
      <c r="BI53" s="252"/>
      <c r="BJ53" s="252"/>
      <c r="BK53" s="252"/>
      <c r="BL53" s="252"/>
      <c r="BM53" s="252"/>
      <c r="BN53" s="252"/>
      <c r="BO53" s="252"/>
      <c r="BP53" s="252"/>
      <c r="BQ53" s="252"/>
      <c r="BR53" s="252"/>
      <c r="BS53" s="252"/>
      <c r="BT53" s="252"/>
      <c r="BU53" s="252"/>
      <c r="BV53" s="252"/>
      <c r="BW53" s="252"/>
      <c r="BX53" s="252"/>
      <c r="BY53" s="252"/>
      <c r="BZ53" s="252"/>
      <c r="CA53" s="252"/>
      <c r="CB53" s="252"/>
      <c r="CC53" s="252"/>
      <c r="CD53" s="252"/>
      <c r="CE53" s="252"/>
      <c r="CF53" s="252"/>
      <c r="CG53" s="252"/>
      <c r="CH53" s="252"/>
      <c r="CI53" s="252"/>
      <c r="CJ53" s="252"/>
      <c r="CK53" s="252"/>
      <c r="CL53" s="252"/>
      <c r="CM53" s="252"/>
      <c r="CN53" s="252"/>
      <c r="CO53" s="252"/>
      <c r="CP53" s="252"/>
      <c r="CQ53" s="252"/>
      <c r="CR53" s="252"/>
      <c r="CS53" s="252"/>
      <c r="CT53" s="252"/>
      <c r="CU53" s="252"/>
      <c r="CV53" s="252"/>
      <c r="CW53" s="252"/>
      <c r="CX53" s="252"/>
      <c r="CY53" s="252"/>
      <c r="CZ53" s="252"/>
      <c r="DA53" s="252"/>
      <c r="DB53" s="252"/>
      <c r="DC53" s="252"/>
      <c r="DD53" s="252"/>
    </row>
    <row r="54" customFormat="false" ht="15" hidden="false" customHeight="false" outlineLevel="0" collapsed="false">
      <c r="A54" s="252"/>
      <c r="B54" s="252" t="s">
        <v>247</v>
      </c>
      <c r="C54" s="252" t="s">
        <v>330</v>
      </c>
      <c r="D54" s="252" t="s">
        <v>282</v>
      </c>
      <c r="E54" s="252" t="s">
        <v>309</v>
      </c>
      <c r="F54" s="254"/>
      <c r="G54" s="252" t="s">
        <v>249</v>
      </c>
      <c r="H54" s="254"/>
      <c r="I54" s="254"/>
      <c r="J54" s="252" t="s">
        <v>247</v>
      </c>
      <c r="K54" s="252" t="s">
        <v>3047</v>
      </c>
      <c r="L54" s="254"/>
      <c r="M54" s="254"/>
      <c r="N54" s="252" t="s">
        <v>247</v>
      </c>
      <c r="O54" s="252" t="s">
        <v>1554</v>
      </c>
      <c r="P54" s="252"/>
      <c r="Q54" s="252"/>
      <c r="R54" s="252"/>
      <c r="S54" s="252"/>
      <c r="T54" s="252"/>
      <c r="U54" s="252"/>
      <c r="V54" s="252"/>
      <c r="W54" s="252"/>
      <c r="X54" s="252"/>
      <c r="Y54" s="252"/>
      <c r="Z54" s="252"/>
      <c r="AA54" s="252"/>
      <c r="AB54" s="252"/>
      <c r="AC54" s="252"/>
      <c r="AD54" s="252"/>
      <c r="AE54" s="252"/>
      <c r="AF54" s="252"/>
      <c r="AG54" s="252"/>
      <c r="AH54" s="252"/>
      <c r="AI54" s="252"/>
      <c r="AJ54" s="252"/>
      <c r="AK54" s="252"/>
      <c r="AL54" s="252"/>
      <c r="AM54" s="252"/>
      <c r="AN54" s="252"/>
      <c r="AO54" s="252"/>
      <c r="AP54" s="252"/>
      <c r="AQ54" s="252"/>
      <c r="AR54" s="252"/>
      <c r="AS54" s="252"/>
      <c r="AT54" s="252"/>
      <c r="AU54" s="252"/>
      <c r="AV54" s="252"/>
      <c r="AW54" s="252"/>
      <c r="AX54" s="252"/>
      <c r="AY54" s="252"/>
      <c r="AZ54" s="252"/>
      <c r="BA54" s="252"/>
      <c r="BB54" s="252"/>
      <c r="BC54" s="252"/>
      <c r="BD54" s="252"/>
      <c r="BE54" s="252"/>
      <c r="BF54" s="252"/>
      <c r="BG54" s="252"/>
      <c r="BH54" s="252"/>
      <c r="BI54" s="252"/>
      <c r="BJ54" s="252"/>
      <c r="BK54" s="252"/>
      <c r="BL54" s="252"/>
      <c r="BM54" s="252"/>
      <c r="BN54" s="252"/>
      <c r="BO54" s="252"/>
      <c r="BP54" s="252"/>
      <c r="BQ54" s="252"/>
      <c r="BR54" s="252"/>
      <c r="BS54" s="252"/>
      <c r="BT54" s="252"/>
      <c r="BU54" s="252"/>
      <c r="BV54" s="252"/>
      <c r="BW54" s="252"/>
      <c r="BX54" s="252"/>
      <c r="BY54" s="252"/>
      <c r="BZ54" s="252"/>
      <c r="CA54" s="252"/>
      <c r="CB54" s="252"/>
      <c r="CC54" s="252"/>
      <c r="CD54" s="252"/>
      <c r="CE54" s="252"/>
      <c r="CF54" s="252"/>
      <c r="CG54" s="252"/>
      <c r="CH54" s="252"/>
      <c r="CI54" s="252"/>
      <c r="CJ54" s="252"/>
      <c r="CK54" s="252"/>
      <c r="CL54" s="252"/>
      <c r="CM54" s="252"/>
      <c r="CN54" s="252"/>
      <c r="CO54" s="252"/>
      <c r="CP54" s="252"/>
      <c r="CQ54" s="252"/>
      <c r="CR54" s="252"/>
      <c r="CS54" s="252"/>
      <c r="CT54" s="252"/>
      <c r="CU54" s="252"/>
      <c r="CV54" s="252"/>
      <c r="CW54" s="252"/>
      <c r="CX54" s="252"/>
      <c r="CY54" s="252"/>
      <c r="CZ54" s="252"/>
      <c r="DA54" s="252"/>
      <c r="DB54" s="252"/>
      <c r="DC54" s="252"/>
      <c r="DD54" s="252"/>
    </row>
    <row r="55" customFormat="false" ht="15" hidden="false" customHeight="false" outlineLevel="0" collapsed="false">
      <c r="A55" s="252"/>
      <c r="B55" s="252" t="s">
        <v>249</v>
      </c>
      <c r="C55" s="252" t="s">
        <v>338</v>
      </c>
      <c r="D55" s="252" t="s">
        <v>284</v>
      </c>
      <c r="E55" s="252" t="s">
        <v>311</v>
      </c>
      <c r="F55" s="254"/>
      <c r="G55" s="252" t="s">
        <v>3047</v>
      </c>
      <c r="H55" s="254"/>
      <c r="I55" s="254"/>
      <c r="J55" s="252" t="s">
        <v>249</v>
      </c>
      <c r="K55" s="252" t="s">
        <v>1554</v>
      </c>
      <c r="L55" s="254"/>
      <c r="M55" s="254"/>
      <c r="N55" s="252" t="s">
        <v>249</v>
      </c>
      <c r="O55" s="252" t="s">
        <v>1555</v>
      </c>
      <c r="P55" s="252"/>
      <c r="Q55" s="252"/>
      <c r="R55" s="252"/>
      <c r="S55" s="252"/>
      <c r="T55" s="252"/>
      <c r="U55" s="252"/>
      <c r="V55" s="252"/>
      <c r="W55" s="252"/>
      <c r="X55" s="252"/>
      <c r="Y55" s="252"/>
      <c r="Z55" s="252"/>
      <c r="AA55" s="252"/>
      <c r="AB55" s="252"/>
      <c r="AC55" s="252"/>
      <c r="AD55" s="252"/>
      <c r="AE55" s="252"/>
      <c r="AF55" s="252"/>
      <c r="AG55" s="252"/>
      <c r="AH55" s="252"/>
      <c r="AI55" s="252"/>
      <c r="AJ55" s="252"/>
      <c r="AK55" s="252"/>
      <c r="AL55" s="252"/>
      <c r="AM55" s="252"/>
      <c r="AN55" s="252"/>
      <c r="AO55" s="252"/>
      <c r="AP55" s="252"/>
      <c r="AQ55" s="252"/>
      <c r="AR55" s="252"/>
      <c r="AS55" s="252"/>
      <c r="AT55" s="252"/>
      <c r="AU55" s="252"/>
      <c r="AV55" s="252"/>
      <c r="AW55" s="252"/>
      <c r="AX55" s="252"/>
      <c r="AY55" s="252"/>
      <c r="AZ55" s="252"/>
      <c r="BA55" s="252"/>
      <c r="BB55" s="252"/>
      <c r="BC55" s="252"/>
      <c r="BD55" s="252"/>
      <c r="BE55" s="252"/>
      <c r="BF55" s="252"/>
      <c r="BG55" s="252"/>
      <c r="BH55" s="252"/>
      <c r="BI55" s="252"/>
      <c r="BJ55" s="252"/>
      <c r="BK55" s="252"/>
      <c r="BL55" s="252"/>
      <c r="BM55" s="252"/>
      <c r="BN55" s="252"/>
      <c r="BO55" s="252"/>
      <c r="BP55" s="252"/>
      <c r="BQ55" s="252"/>
      <c r="BR55" s="252"/>
      <c r="BS55" s="252"/>
      <c r="BT55" s="252"/>
      <c r="BU55" s="252"/>
      <c r="BV55" s="252"/>
      <c r="BW55" s="252"/>
      <c r="BX55" s="252"/>
      <c r="BY55" s="252"/>
      <c r="BZ55" s="252"/>
      <c r="CA55" s="252"/>
      <c r="CB55" s="252"/>
      <c r="CC55" s="252"/>
      <c r="CD55" s="252"/>
      <c r="CE55" s="252"/>
      <c r="CF55" s="252"/>
      <c r="CG55" s="252"/>
      <c r="CH55" s="252"/>
      <c r="CI55" s="252"/>
      <c r="CJ55" s="252"/>
      <c r="CK55" s="252"/>
      <c r="CL55" s="252"/>
      <c r="CM55" s="252"/>
      <c r="CN55" s="252"/>
      <c r="CO55" s="252"/>
      <c r="CP55" s="252"/>
      <c r="CQ55" s="252"/>
      <c r="CR55" s="252"/>
      <c r="CS55" s="252"/>
      <c r="CT55" s="252"/>
      <c r="CU55" s="252"/>
      <c r="CV55" s="252"/>
      <c r="CW55" s="252"/>
      <c r="CX55" s="252"/>
      <c r="CY55" s="252"/>
      <c r="CZ55" s="252"/>
      <c r="DA55" s="252"/>
      <c r="DB55" s="252"/>
      <c r="DC55" s="252"/>
      <c r="DD55" s="252"/>
    </row>
    <row r="56" customFormat="false" ht="15" hidden="false" customHeight="false" outlineLevel="0" collapsed="false">
      <c r="A56" s="252"/>
      <c r="B56" s="252" t="s">
        <v>3047</v>
      </c>
      <c r="C56" s="252" t="s">
        <v>675</v>
      </c>
      <c r="D56" s="252" t="s">
        <v>286</v>
      </c>
      <c r="E56" s="252" t="s">
        <v>319</v>
      </c>
      <c r="F56" s="254"/>
      <c r="G56" s="252" t="s">
        <v>254</v>
      </c>
      <c r="H56" s="254"/>
      <c r="I56" s="254"/>
      <c r="J56" s="252" t="s">
        <v>3047</v>
      </c>
      <c r="K56" s="252" t="s">
        <v>1555</v>
      </c>
      <c r="L56" s="254"/>
      <c r="M56" s="254"/>
      <c r="N56" s="252" t="s">
        <v>3047</v>
      </c>
      <c r="O56" s="252" t="s">
        <v>264</v>
      </c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  <c r="BE56" s="252"/>
      <c r="BF56" s="252"/>
      <c r="BG56" s="252"/>
      <c r="BH56" s="252"/>
      <c r="BI56" s="252"/>
      <c r="BJ56" s="252"/>
      <c r="BK56" s="252"/>
      <c r="BL56" s="252"/>
      <c r="BM56" s="252"/>
      <c r="BN56" s="252"/>
      <c r="BO56" s="252"/>
      <c r="BP56" s="252"/>
      <c r="BQ56" s="252"/>
      <c r="BR56" s="252"/>
      <c r="BS56" s="252"/>
      <c r="BT56" s="252"/>
      <c r="BU56" s="252"/>
      <c r="BV56" s="252"/>
      <c r="BW56" s="252"/>
      <c r="BX56" s="252"/>
      <c r="BY56" s="252"/>
      <c r="BZ56" s="252"/>
      <c r="CA56" s="252"/>
      <c r="CB56" s="252"/>
      <c r="CC56" s="252"/>
      <c r="CD56" s="252"/>
      <c r="CE56" s="252"/>
      <c r="CF56" s="252"/>
      <c r="CG56" s="252"/>
      <c r="CH56" s="252"/>
      <c r="CI56" s="252"/>
      <c r="CJ56" s="252"/>
      <c r="CK56" s="252"/>
      <c r="CL56" s="252"/>
      <c r="CM56" s="252"/>
      <c r="CN56" s="252"/>
      <c r="CO56" s="252"/>
      <c r="CP56" s="252"/>
      <c r="CQ56" s="252"/>
      <c r="CR56" s="252"/>
      <c r="CS56" s="252"/>
      <c r="CT56" s="252"/>
      <c r="CU56" s="252"/>
      <c r="CV56" s="252"/>
      <c r="CW56" s="252"/>
      <c r="CX56" s="252"/>
      <c r="CY56" s="252"/>
      <c r="CZ56" s="252"/>
      <c r="DA56" s="252"/>
      <c r="DB56" s="252"/>
      <c r="DC56" s="252"/>
      <c r="DD56" s="252"/>
    </row>
    <row r="57" customFormat="false" ht="15" hidden="false" customHeight="false" outlineLevel="0" collapsed="false">
      <c r="A57" s="252"/>
      <c r="B57" s="252" t="s">
        <v>254</v>
      </c>
      <c r="C57" s="252" t="s">
        <v>225</v>
      </c>
      <c r="D57" s="252" t="s">
        <v>288</v>
      </c>
      <c r="E57" s="252" t="s">
        <v>321</v>
      </c>
      <c r="F57" s="254"/>
      <c r="G57" s="252" t="s">
        <v>1554</v>
      </c>
      <c r="H57" s="254"/>
      <c r="I57" s="254"/>
      <c r="J57" s="252" t="s">
        <v>254</v>
      </c>
      <c r="K57" s="252" t="s">
        <v>264</v>
      </c>
      <c r="L57" s="254"/>
      <c r="M57" s="254"/>
      <c r="N57" s="252" t="s">
        <v>254</v>
      </c>
      <c r="O57" s="252" t="s">
        <v>267</v>
      </c>
      <c r="P57" s="252"/>
      <c r="Q57" s="252"/>
      <c r="R57" s="252"/>
      <c r="S57" s="252"/>
      <c r="T57" s="252"/>
      <c r="U57" s="252"/>
      <c r="V57" s="252"/>
      <c r="W57" s="252"/>
      <c r="X57" s="252"/>
      <c r="Y57" s="252"/>
      <c r="Z57" s="252"/>
      <c r="AA57" s="252"/>
      <c r="AB57" s="252"/>
      <c r="AC57" s="252"/>
      <c r="AD57" s="252"/>
      <c r="AE57" s="252"/>
      <c r="AF57" s="252"/>
      <c r="AG57" s="252"/>
      <c r="AH57" s="252"/>
      <c r="AI57" s="252"/>
      <c r="AJ57" s="252"/>
      <c r="AK57" s="252"/>
      <c r="AL57" s="252"/>
      <c r="AM57" s="252"/>
      <c r="AN57" s="252"/>
      <c r="AO57" s="252"/>
      <c r="AP57" s="252"/>
      <c r="AQ57" s="252"/>
      <c r="AR57" s="252"/>
      <c r="AS57" s="252"/>
      <c r="AT57" s="252"/>
      <c r="AU57" s="252"/>
      <c r="AV57" s="252"/>
      <c r="AW57" s="252"/>
      <c r="AX57" s="252"/>
      <c r="AY57" s="252"/>
      <c r="AZ57" s="252"/>
      <c r="BA57" s="252"/>
      <c r="BB57" s="252"/>
      <c r="BC57" s="252"/>
      <c r="BD57" s="252"/>
      <c r="BE57" s="252"/>
      <c r="BF57" s="252"/>
      <c r="BG57" s="252"/>
      <c r="BH57" s="252"/>
      <c r="BI57" s="252"/>
      <c r="BJ57" s="252"/>
      <c r="BK57" s="252"/>
      <c r="BL57" s="252"/>
      <c r="BM57" s="252"/>
      <c r="BN57" s="252"/>
      <c r="BO57" s="252"/>
      <c r="BP57" s="252"/>
      <c r="BQ57" s="252"/>
      <c r="BR57" s="252"/>
      <c r="BS57" s="252"/>
      <c r="BT57" s="252"/>
      <c r="BU57" s="252"/>
      <c r="BV57" s="252"/>
      <c r="BW57" s="252"/>
      <c r="BX57" s="252"/>
      <c r="BY57" s="252"/>
      <c r="BZ57" s="252"/>
      <c r="CA57" s="252"/>
      <c r="CB57" s="252"/>
      <c r="CC57" s="252"/>
      <c r="CD57" s="252"/>
      <c r="CE57" s="252"/>
      <c r="CF57" s="252"/>
      <c r="CG57" s="252"/>
      <c r="CH57" s="252"/>
      <c r="CI57" s="252"/>
      <c r="CJ57" s="252"/>
      <c r="CK57" s="252"/>
      <c r="CL57" s="252"/>
      <c r="CM57" s="252"/>
      <c r="CN57" s="252"/>
      <c r="CO57" s="252"/>
      <c r="CP57" s="252"/>
      <c r="CQ57" s="252"/>
      <c r="CR57" s="252"/>
      <c r="CS57" s="252"/>
      <c r="CT57" s="252"/>
      <c r="CU57" s="252"/>
      <c r="CV57" s="252"/>
      <c r="CW57" s="252"/>
      <c r="CX57" s="252"/>
      <c r="CY57" s="252"/>
      <c r="CZ57" s="252"/>
      <c r="DA57" s="252"/>
      <c r="DB57" s="252"/>
      <c r="DC57" s="252"/>
      <c r="DD57" s="252"/>
    </row>
    <row r="58" customFormat="false" ht="15" hidden="false" customHeight="false" outlineLevel="0" collapsed="false">
      <c r="A58" s="252"/>
      <c r="B58" s="252" t="s">
        <v>1554</v>
      </c>
      <c r="C58" s="252" t="s">
        <v>297</v>
      </c>
      <c r="D58" s="252" t="s">
        <v>291</v>
      </c>
      <c r="E58" s="252" t="s">
        <v>323</v>
      </c>
      <c r="F58" s="254"/>
      <c r="G58" s="252" t="s">
        <v>1555</v>
      </c>
      <c r="H58" s="254"/>
      <c r="I58" s="254"/>
      <c r="J58" s="252" t="s">
        <v>1554</v>
      </c>
      <c r="K58" s="252" t="s">
        <v>267</v>
      </c>
      <c r="L58" s="254"/>
      <c r="M58" s="254"/>
      <c r="N58" s="252" t="s">
        <v>1554</v>
      </c>
      <c r="O58" s="252" t="s">
        <v>269</v>
      </c>
      <c r="P58" s="252"/>
      <c r="Q58" s="252"/>
      <c r="R58" s="252"/>
      <c r="S58" s="252"/>
      <c r="T58" s="252"/>
      <c r="U58" s="252"/>
      <c r="V58" s="252"/>
      <c r="W58" s="252"/>
      <c r="X58" s="252"/>
      <c r="Y58" s="252"/>
      <c r="Z58" s="252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2"/>
      <c r="AW58" s="252"/>
      <c r="AX58" s="252"/>
      <c r="AY58" s="252"/>
      <c r="AZ58" s="252"/>
      <c r="BA58" s="252"/>
      <c r="BB58" s="252"/>
      <c r="BC58" s="252"/>
      <c r="BD58" s="252"/>
      <c r="BE58" s="252"/>
      <c r="BF58" s="252"/>
      <c r="BG58" s="252"/>
      <c r="BH58" s="252"/>
      <c r="BI58" s="252"/>
      <c r="BJ58" s="252"/>
      <c r="BK58" s="252"/>
      <c r="BL58" s="252"/>
      <c r="BM58" s="252"/>
      <c r="BN58" s="252"/>
      <c r="BO58" s="252"/>
      <c r="BP58" s="252"/>
      <c r="BQ58" s="252"/>
      <c r="BR58" s="252"/>
      <c r="BS58" s="252"/>
      <c r="BT58" s="252"/>
      <c r="BU58" s="252"/>
      <c r="BV58" s="252"/>
      <c r="BW58" s="252"/>
      <c r="BX58" s="252"/>
      <c r="BY58" s="252"/>
      <c r="BZ58" s="252"/>
      <c r="CA58" s="252"/>
      <c r="CB58" s="252"/>
      <c r="CC58" s="252"/>
      <c r="CD58" s="252"/>
      <c r="CE58" s="252"/>
      <c r="CF58" s="252"/>
      <c r="CG58" s="252"/>
      <c r="CH58" s="252"/>
      <c r="CI58" s="252"/>
      <c r="CJ58" s="252"/>
      <c r="CK58" s="252"/>
      <c r="CL58" s="252"/>
      <c r="CM58" s="252"/>
      <c r="CN58" s="252"/>
      <c r="CO58" s="252"/>
      <c r="CP58" s="252"/>
      <c r="CQ58" s="252"/>
      <c r="CR58" s="252"/>
      <c r="CS58" s="252"/>
      <c r="CT58" s="252"/>
      <c r="CU58" s="252"/>
      <c r="CV58" s="252"/>
      <c r="CW58" s="252"/>
      <c r="CX58" s="252"/>
      <c r="CY58" s="252"/>
      <c r="CZ58" s="252"/>
      <c r="DA58" s="252"/>
      <c r="DB58" s="252"/>
      <c r="DC58" s="252"/>
      <c r="DD58" s="252"/>
    </row>
    <row r="59" customFormat="false" ht="15" hidden="false" customHeight="false" outlineLevel="0" collapsed="false">
      <c r="A59" s="252"/>
      <c r="B59" s="252" t="s">
        <v>1555</v>
      </c>
      <c r="C59" s="252" t="s">
        <v>877</v>
      </c>
      <c r="D59" s="252" t="s">
        <v>295</v>
      </c>
      <c r="E59" s="252" t="s">
        <v>325</v>
      </c>
      <c r="F59" s="254"/>
      <c r="G59" s="252" t="s">
        <v>264</v>
      </c>
      <c r="H59" s="254"/>
      <c r="I59" s="254"/>
      <c r="J59" s="252" t="s">
        <v>1555</v>
      </c>
      <c r="K59" s="252" t="s">
        <v>269</v>
      </c>
      <c r="L59" s="254"/>
      <c r="M59" s="254"/>
      <c r="N59" s="252" t="s">
        <v>1555</v>
      </c>
      <c r="O59" s="252" t="s">
        <v>801</v>
      </c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2"/>
      <c r="AX59" s="252"/>
      <c r="AY59" s="252"/>
      <c r="AZ59" s="252"/>
      <c r="BA59" s="252"/>
      <c r="BB59" s="252"/>
      <c r="BC59" s="252"/>
      <c r="BD59" s="252"/>
      <c r="BE59" s="252"/>
      <c r="BF59" s="252"/>
      <c r="BG59" s="252"/>
      <c r="BH59" s="252"/>
      <c r="BI59" s="252"/>
      <c r="BJ59" s="252"/>
      <c r="BK59" s="252"/>
      <c r="BL59" s="252"/>
      <c r="BM59" s="252"/>
      <c r="BN59" s="252"/>
      <c r="BO59" s="252"/>
      <c r="BP59" s="252"/>
      <c r="BQ59" s="252"/>
      <c r="BR59" s="252"/>
      <c r="BS59" s="252"/>
      <c r="BT59" s="252"/>
      <c r="BU59" s="252"/>
      <c r="BV59" s="252"/>
      <c r="BW59" s="252"/>
      <c r="BX59" s="252"/>
      <c r="BY59" s="252"/>
      <c r="BZ59" s="252"/>
      <c r="CA59" s="252"/>
      <c r="CB59" s="252"/>
      <c r="CC59" s="252"/>
      <c r="CD59" s="252"/>
      <c r="CE59" s="252"/>
      <c r="CF59" s="252"/>
      <c r="CG59" s="252"/>
      <c r="CH59" s="252"/>
      <c r="CI59" s="252"/>
      <c r="CJ59" s="252"/>
      <c r="CK59" s="252"/>
      <c r="CL59" s="252"/>
      <c r="CM59" s="252"/>
      <c r="CN59" s="252"/>
      <c r="CO59" s="252"/>
      <c r="CP59" s="252"/>
      <c r="CQ59" s="252"/>
      <c r="CR59" s="252"/>
      <c r="CS59" s="252"/>
      <c r="CT59" s="252"/>
      <c r="CU59" s="252"/>
      <c r="CV59" s="252"/>
      <c r="CW59" s="252"/>
      <c r="CX59" s="252"/>
      <c r="CY59" s="252"/>
      <c r="CZ59" s="252"/>
      <c r="DA59" s="252"/>
      <c r="DB59" s="252"/>
      <c r="DC59" s="252"/>
      <c r="DD59" s="252"/>
    </row>
    <row r="60" customFormat="false" ht="15" hidden="false" customHeight="false" outlineLevel="0" collapsed="false">
      <c r="A60" s="252"/>
      <c r="B60" s="252" t="s">
        <v>264</v>
      </c>
      <c r="C60" s="252"/>
      <c r="D60" s="252" t="s">
        <v>303</v>
      </c>
      <c r="E60" s="252" t="s">
        <v>335</v>
      </c>
      <c r="F60" s="254"/>
      <c r="G60" s="252" t="s">
        <v>267</v>
      </c>
      <c r="H60" s="254"/>
      <c r="I60" s="254"/>
      <c r="J60" s="252" t="s">
        <v>264</v>
      </c>
      <c r="K60" s="252" t="s">
        <v>801</v>
      </c>
      <c r="L60" s="254"/>
      <c r="M60" s="254"/>
      <c r="N60" s="252" t="s">
        <v>264</v>
      </c>
      <c r="O60" s="252" t="s">
        <v>280</v>
      </c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252"/>
      <c r="AA60" s="252"/>
      <c r="AB60" s="252"/>
      <c r="AC60" s="252"/>
      <c r="AD60" s="252"/>
      <c r="AE60" s="252"/>
      <c r="AF60" s="252"/>
      <c r="AG60" s="252"/>
      <c r="AH60" s="252"/>
      <c r="AI60" s="252"/>
      <c r="AJ60" s="252"/>
      <c r="AK60" s="252"/>
      <c r="AL60" s="252"/>
      <c r="AM60" s="252"/>
      <c r="AN60" s="252"/>
      <c r="AO60" s="252"/>
      <c r="AP60" s="252"/>
      <c r="AQ60" s="252"/>
      <c r="AR60" s="252"/>
      <c r="AS60" s="252"/>
      <c r="AT60" s="252"/>
      <c r="AU60" s="252"/>
      <c r="AV60" s="252"/>
      <c r="AW60" s="252"/>
      <c r="AX60" s="252"/>
      <c r="AY60" s="252"/>
      <c r="AZ60" s="252"/>
      <c r="BA60" s="252"/>
      <c r="BB60" s="252"/>
      <c r="BC60" s="252"/>
      <c r="BD60" s="252"/>
      <c r="BE60" s="252"/>
      <c r="BF60" s="252"/>
      <c r="BG60" s="252"/>
      <c r="BH60" s="252"/>
      <c r="BI60" s="252"/>
      <c r="BJ60" s="252"/>
      <c r="BK60" s="252"/>
      <c r="BL60" s="252"/>
      <c r="BM60" s="252"/>
      <c r="BN60" s="252"/>
      <c r="BO60" s="252"/>
      <c r="BP60" s="252"/>
      <c r="BQ60" s="252"/>
      <c r="BR60" s="252"/>
      <c r="BS60" s="252"/>
      <c r="BT60" s="252"/>
      <c r="BU60" s="252"/>
      <c r="BV60" s="252"/>
      <c r="BW60" s="252"/>
      <c r="BX60" s="252"/>
      <c r="BY60" s="252"/>
      <c r="BZ60" s="252"/>
      <c r="CA60" s="252"/>
      <c r="CB60" s="252"/>
      <c r="CC60" s="252"/>
      <c r="CD60" s="252"/>
      <c r="CE60" s="252"/>
      <c r="CF60" s="252"/>
      <c r="CG60" s="252"/>
      <c r="CH60" s="252"/>
      <c r="CI60" s="252"/>
      <c r="CJ60" s="252"/>
      <c r="CK60" s="252"/>
      <c r="CL60" s="252"/>
      <c r="CM60" s="252"/>
      <c r="CN60" s="252"/>
      <c r="CO60" s="252"/>
      <c r="CP60" s="252"/>
      <c r="CQ60" s="252"/>
      <c r="CR60" s="252"/>
      <c r="CS60" s="252"/>
      <c r="CT60" s="252"/>
      <c r="CU60" s="252"/>
      <c r="CV60" s="252"/>
      <c r="CW60" s="252"/>
      <c r="CX60" s="252"/>
      <c r="CY60" s="252"/>
      <c r="CZ60" s="252"/>
      <c r="DA60" s="252"/>
      <c r="DB60" s="252"/>
      <c r="DC60" s="252"/>
      <c r="DD60" s="252"/>
    </row>
    <row r="61" customFormat="false" ht="15" hidden="false" customHeight="false" outlineLevel="0" collapsed="false">
      <c r="A61" s="252"/>
      <c r="B61" s="252" t="s">
        <v>267</v>
      </c>
      <c r="C61" s="252"/>
      <c r="D61" s="252" t="s">
        <v>305</v>
      </c>
      <c r="E61" s="252" t="s">
        <v>338</v>
      </c>
      <c r="F61" s="254"/>
      <c r="G61" s="252" t="s">
        <v>269</v>
      </c>
      <c r="H61" s="254"/>
      <c r="I61" s="254"/>
      <c r="J61" s="252" t="s">
        <v>267</v>
      </c>
      <c r="K61" s="252" t="s">
        <v>280</v>
      </c>
      <c r="L61" s="254"/>
      <c r="M61" s="254"/>
      <c r="N61" s="252" t="s">
        <v>267</v>
      </c>
      <c r="O61" s="252" t="s">
        <v>277</v>
      </c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252"/>
      <c r="AA61" s="252"/>
      <c r="AB61" s="252"/>
      <c r="AC61" s="252"/>
      <c r="AD61" s="252"/>
      <c r="AE61" s="252"/>
      <c r="AF61" s="252"/>
      <c r="AG61" s="252"/>
      <c r="AH61" s="252"/>
      <c r="AI61" s="252"/>
      <c r="AJ61" s="252"/>
      <c r="AK61" s="252"/>
      <c r="AL61" s="252"/>
      <c r="AM61" s="252"/>
      <c r="AN61" s="252"/>
      <c r="AO61" s="252"/>
      <c r="AP61" s="252"/>
      <c r="AQ61" s="252"/>
      <c r="AR61" s="252"/>
      <c r="AS61" s="252"/>
      <c r="AT61" s="252"/>
      <c r="AU61" s="252"/>
      <c r="AV61" s="252"/>
      <c r="AW61" s="252"/>
      <c r="AX61" s="252"/>
      <c r="AY61" s="252"/>
      <c r="AZ61" s="252"/>
      <c r="BA61" s="252"/>
      <c r="BB61" s="252"/>
      <c r="BC61" s="252"/>
      <c r="BD61" s="252"/>
      <c r="BE61" s="252"/>
      <c r="BF61" s="252"/>
      <c r="BG61" s="252"/>
      <c r="BH61" s="252"/>
      <c r="BI61" s="252"/>
      <c r="BJ61" s="252"/>
      <c r="BK61" s="252"/>
      <c r="BL61" s="252"/>
      <c r="BM61" s="252"/>
      <c r="BN61" s="252"/>
      <c r="BO61" s="252"/>
      <c r="BP61" s="252"/>
      <c r="BQ61" s="252"/>
      <c r="BR61" s="252"/>
      <c r="BS61" s="252"/>
      <c r="BT61" s="252"/>
      <c r="BU61" s="252"/>
      <c r="BV61" s="252"/>
      <c r="BW61" s="252"/>
      <c r="BX61" s="252"/>
      <c r="BY61" s="252"/>
      <c r="BZ61" s="252"/>
      <c r="CA61" s="252"/>
      <c r="CB61" s="252"/>
      <c r="CC61" s="252"/>
      <c r="CD61" s="252"/>
      <c r="CE61" s="252"/>
      <c r="CF61" s="252"/>
      <c r="CG61" s="252"/>
      <c r="CH61" s="252"/>
      <c r="CI61" s="252"/>
      <c r="CJ61" s="252"/>
      <c r="CK61" s="252"/>
      <c r="CL61" s="252"/>
      <c r="CM61" s="252"/>
      <c r="CN61" s="252"/>
      <c r="CO61" s="252"/>
      <c r="CP61" s="252"/>
      <c r="CQ61" s="252"/>
      <c r="CR61" s="252"/>
      <c r="CS61" s="252"/>
      <c r="CT61" s="252"/>
      <c r="CU61" s="252"/>
      <c r="CV61" s="252"/>
      <c r="CW61" s="252"/>
      <c r="CX61" s="252"/>
      <c r="CY61" s="252"/>
      <c r="CZ61" s="252"/>
      <c r="DA61" s="252"/>
      <c r="DB61" s="252"/>
      <c r="DC61" s="252"/>
      <c r="DD61" s="252"/>
    </row>
    <row r="62" customFormat="false" ht="15" hidden="false" customHeight="false" outlineLevel="0" collapsed="false">
      <c r="A62" s="252"/>
      <c r="B62" s="252" t="s">
        <v>269</v>
      </c>
      <c r="C62" s="252"/>
      <c r="D62" s="252" t="s">
        <v>307</v>
      </c>
      <c r="E62" s="252" t="s">
        <v>675</v>
      </c>
      <c r="F62" s="254"/>
      <c r="G62" s="252" t="s">
        <v>801</v>
      </c>
      <c r="H62" s="254"/>
      <c r="I62" s="254"/>
      <c r="J62" s="252" t="s">
        <v>269</v>
      </c>
      <c r="K62" s="252" t="s">
        <v>277</v>
      </c>
      <c r="L62" s="254"/>
      <c r="M62" s="254"/>
      <c r="N62" s="252" t="s">
        <v>269</v>
      </c>
      <c r="O62" s="252" t="s">
        <v>282</v>
      </c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252"/>
      <c r="AG62" s="252"/>
      <c r="AH62" s="252"/>
      <c r="AI62" s="252"/>
      <c r="AJ62" s="252"/>
      <c r="AK62" s="252"/>
      <c r="AL62" s="252"/>
      <c r="AM62" s="252"/>
      <c r="AN62" s="252"/>
      <c r="AO62" s="252"/>
      <c r="AP62" s="252"/>
      <c r="AQ62" s="252"/>
      <c r="AR62" s="252"/>
      <c r="AS62" s="252"/>
      <c r="AT62" s="252"/>
      <c r="AU62" s="252"/>
      <c r="AV62" s="252"/>
      <c r="AW62" s="252"/>
      <c r="AX62" s="252"/>
      <c r="AY62" s="252"/>
      <c r="AZ62" s="252"/>
      <c r="BA62" s="252"/>
      <c r="BB62" s="252"/>
      <c r="BC62" s="252"/>
      <c r="BD62" s="252"/>
      <c r="BE62" s="252"/>
      <c r="BF62" s="252"/>
      <c r="BG62" s="252"/>
      <c r="BH62" s="252"/>
      <c r="BI62" s="252"/>
      <c r="BJ62" s="252"/>
      <c r="BK62" s="252"/>
      <c r="BL62" s="252"/>
      <c r="BM62" s="252"/>
      <c r="BN62" s="252"/>
      <c r="BO62" s="252"/>
      <c r="BP62" s="252"/>
      <c r="BQ62" s="252"/>
      <c r="BR62" s="252"/>
      <c r="BS62" s="252"/>
      <c r="BT62" s="252"/>
      <c r="BU62" s="252"/>
      <c r="BV62" s="252"/>
      <c r="BW62" s="252"/>
      <c r="BX62" s="252"/>
      <c r="BY62" s="252"/>
      <c r="BZ62" s="252"/>
      <c r="CA62" s="252"/>
      <c r="CB62" s="252"/>
      <c r="CC62" s="252"/>
      <c r="CD62" s="252"/>
      <c r="CE62" s="252"/>
      <c r="CF62" s="252"/>
      <c r="CG62" s="252"/>
      <c r="CH62" s="252"/>
      <c r="CI62" s="252"/>
      <c r="CJ62" s="252"/>
      <c r="CK62" s="252"/>
      <c r="CL62" s="252"/>
      <c r="CM62" s="252"/>
      <c r="CN62" s="252"/>
      <c r="CO62" s="252"/>
      <c r="CP62" s="252"/>
      <c r="CQ62" s="252"/>
      <c r="CR62" s="252"/>
      <c r="CS62" s="252"/>
      <c r="CT62" s="252"/>
      <c r="CU62" s="252"/>
      <c r="CV62" s="252"/>
      <c r="CW62" s="252"/>
      <c r="CX62" s="252"/>
      <c r="CY62" s="252"/>
      <c r="CZ62" s="252"/>
      <c r="DA62" s="252"/>
      <c r="DB62" s="252"/>
      <c r="DC62" s="252"/>
      <c r="DD62" s="252"/>
    </row>
    <row r="63" customFormat="false" ht="15" hidden="false" customHeight="false" outlineLevel="0" collapsed="false">
      <c r="A63" s="252"/>
      <c r="B63" s="252" t="s">
        <v>801</v>
      </c>
      <c r="C63" s="252"/>
      <c r="D63" s="252" t="s">
        <v>309</v>
      </c>
      <c r="E63" s="252" t="s">
        <v>225</v>
      </c>
      <c r="F63" s="254"/>
      <c r="G63" s="252" t="s">
        <v>1557</v>
      </c>
      <c r="H63" s="254"/>
      <c r="I63" s="254"/>
      <c r="J63" s="252" t="s">
        <v>801</v>
      </c>
      <c r="K63" s="252" t="s">
        <v>282</v>
      </c>
      <c r="L63" s="254"/>
      <c r="M63" s="254"/>
      <c r="N63" s="252" t="s">
        <v>801</v>
      </c>
      <c r="O63" s="252" t="s">
        <v>284</v>
      </c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  <c r="AB63" s="252"/>
      <c r="AC63" s="252"/>
      <c r="AD63" s="252"/>
      <c r="AE63" s="252"/>
      <c r="AF63" s="252"/>
      <c r="AG63" s="252"/>
      <c r="AH63" s="252"/>
      <c r="AI63" s="252"/>
      <c r="AJ63" s="252"/>
      <c r="AK63" s="252"/>
      <c r="AL63" s="252"/>
      <c r="AM63" s="252"/>
      <c r="AN63" s="252"/>
      <c r="AO63" s="252"/>
      <c r="AP63" s="252"/>
      <c r="AQ63" s="252"/>
      <c r="AR63" s="252"/>
      <c r="AS63" s="252"/>
      <c r="AT63" s="252"/>
      <c r="AU63" s="252"/>
      <c r="AV63" s="252"/>
      <c r="AW63" s="252"/>
      <c r="AX63" s="252"/>
      <c r="AY63" s="252"/>
      <c r="AZ63" s="252"/>
      <c r="BA63" s="252"/>
      <c r="BB63" s="252"/>
      <c r="BC63" s="252"/>
      <c r="BD63" s="252"/>
      <c r="BE63" s="252"/>
      <c r="BF63" s="252"/>
      <c r="BG63" s="252"/>
      <c r="BH63" s="252"/>
      <c r="BI63" s="252"/>
      <c r="BJ63" s="252"/>
      <c r="BK63" s="252"/>
      <c r="BL63" s="252"/>
      <c r="BM63" s="252"/>
      <c r="BN63" s="252"/>
      <c r="BO63" s="252"/>
      <c r="BP63" s="252"/>
      <c r="BQ63" s="252"/>
      <c r="BR63" s="252"/>
      <c r="BS63" s="252"/>
      <c r="BT63" s="252"/>
      <c r="BU63" s="252"/>
      <c r="BV63" s="252"/>
      <c r="BW63" s="252"/>
      <c r="BX63" s="252"/>
      <c r="BY63" s="252"/>
      <c r="BZ63" s="252"/>
      <c r="CA63" s="252"/>
      <c r="CB63" s="252"/>
      <c r="CC63" s="252"/>
      <c r="CD63" s="252"/>
      <c r="CE63" s="252"/>
      <c r="CF63" s="252"/>
      <c r="CG63" s="252"/>
      <c r="CH63" s="252"/>
      <c r="CI63" s="252"/>
      <c r="CJ63" s="252"/>
      <c r="CK63" s="252"/>
      <c r="CL63" s="252"/>
      <c r="CM63" s="252"/>
      <c r="CN63" s="252"/>
      <c r="CO63" s="252"/>
      <c r="CP63" s="252"/>
      <c r="CQ63" s="252"/>
      <c r="CR63" s="252"/>
      <c r="CS63" s="252"/>
      <c r="CT63" s="252"/>
      <c r="CU63" s="252"/>
      <c r="CV63" s="252"/>
      <c r="CW63" s="252"/>
      <c r="CX63" s="252"/>
      <c r="CY63" s="252"/>
      <c r="CZ63" s="252"/>
      <c r="DA63" s="252"/>
      <c r="DB63" s="252"/>
      <c r="DC63" s="252"/>
      <c r="DD63" s="252"/>
    </row>
    <row r="64" customFormat="false" ht="15" hidden="false" customHeight="false" outlineLevel="0" collapsed="false">
      <c r="A64" s="252"/>
      <c r="B64" s="252" t="s">
        <v>1557</v>
      </c>
      <c r="C64" s="252"/>
      <c r="D64" s="252" t="s">
        <v>311</v>
      </c>
      <c r="E64" s="252" t="s">
        <v>297</v>
      </c>
      <c r="F64" s="254"/>
      <c r="G64" s="252" t="s">
        <v>280</v>
      </c>
      <c r="H64" s="254"/>
      <c r="I64" s="254"/>
      <c r="J64" s="252" t="s">
        <v>1557</v>
      </c>
      <c r="K64" s="252" t="s">
        <v>284</v>
      </c>
      <c r="L64" s="254"/>
      <c r="M64" s="254"/>
      <c r="N64" s="252" t="s">
        <v>1557</v>
      </c>
      <c r="O64" s="252" t="s">
        <v>286</v>
      </c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252"/>
      <c r="AA64" s="252"/>
      <c r="AB64" s="252"/>
      <c r="AC64" s="252"/>
      <c r="AD64" s="252"/>
      <c r="AE64" s="252"/>
      <c r="AF64" s="252"/>
      <c r="AG64" s="252"/>
      <c r="AH64" s="252"/>
      <c r="AI64" s="252"/>
      <c r="AJ64" s="252"/>
      <c r="AK64" s="252"/>
      <c r="AL64" s="252"/>
      <c r="AM64" s="252"/>
      <c r="AN64" s="252"/>
      <c r="AO64" s="252"/>
      <c r="AP64" s="252"/>
      <c r="AQ64" s="252"/>
      <c r="AR64" s="252"/>
      <c r="AS64" s="252"/>
      <c r="AT64" s="252"/>
      <c r="AU64" s="252"/>
      <c r="AV64" s="252"/>
      <c r="AW64" s="252"/>
      <c r="AX64" s="252"/>
      <c r="AY64" s="252"/>
      <c r="AZ64" s="252"/>
      <c r="BA64" s="252"/>
      <c r="BB64" s="252"/>
      <c r="BC64" s="252"/>
      <c r="BD64" s="252"/>
      <c r="BE64" s="252"/>
      <c r="BF64" s="252"/>
      <c r="BG64" s="252"/>
      <c r="BH64" s="252"/>
      <c r="BI64" s="252"/>
      <c r="BJ64" s="252"/>
      <c r="BK64" s="252"/>
      <c r="BL64" s="252"/>
      <c r="BM64" s="252"/>
      <c r="BN64" s="252"/>
      <c r="BO64" s="252"/>
      <c r="BP64" s="252"/>
      <c r="BQ64" s="252"/>
      <c r="BR64" s="252"/>
      <c r="BS64" s="252"/>
      <c r="BT64" s="252"/>
      <c r="BU64" s="252"/>
      <c r="BV64" s="252"/>
      <c r="BW64" s="252"/>
      <c r="BX64" s="252"/>
      <c r="BY64" s="252"/>
      <c r="BZ64" s="252"/>
      <c r="CA64" s="252"/>
      <c r="CB64" s="252"/>
      <c r="CC64" s="252"/>
      <c r="CD64" s="252"/>
      <c r="CE64" s="252"/>
      <c r="CF64" s="252"/>
      <c r="CG64" s="252"/>
      <c r="CH64" s="252"/>
      <c r="CI64" s="252"/>
      <c r="CJ64" s="252"/>
      <c r="CK64" s="252"/>
      <c r="CL64" s="252"/>
      <c r="CM64" s="252"/>
      <c r="CN64" s="252"/>
      <c r="CO64" s="252"/>
      <c r="CP64" s="252"/>
      <c r="CQ64" s="252"/>
      <c r="CR64" s="252"/>
      <c r="CS64" s="252"/>
      <c r="CT64" s="252"/>
      <c r="CU64" s="252"/>
      <c r="CV64" s="252"/>
      <c r="CW64" s="252"/>
      <c r="CX64" s="252"/>
      <c r="CY64" s="252"/>
      <c r="CZ64" s="252"/>
      <c r="DA64" s="252"/>
      <c r="DB64" s="252"/>
      <c r="DC64" s="252"/>
      <c r="DD64" s="252"/>
    </row>
    <row r="65" customFormat="false" ht="15" hidden="false" customHeight="false" outlineLevel="0" collapsed="false">
      <c r="A65" s="252"/>
      <c r="B65" s="252" t="s">
        <v>280</v>
      </c>
      <c r="C65" s="252"/>
      <c r="D65" s="252" t="s">
        <v>315</v>
      </c>
      <c r="E65" s="252" t="s">
        <v>877</v>
      </c>
      <c r="F65" s="254"/>
      <c r="G65" s="252" t="s">
        <v>277</v>
      </c>
      <c r="H65" s="254"/>
      <c r="I65" s="254"/>
      <c r="J65" s="252" t="s">
        <v>280</v>
      </c>
      <c r="K65" s="252" t="s">
        <v>286</v>
      </c>
      <c r="L65" s="254"/>
      <c r="M65" s="254"/>
      <c r="N65" s="252" t="s">
        <v>280</v>
      </c>
      <c r="O65" s="252" t="s">
        <v>288</v>
      </c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252"/>
      <c r="AK65" s="252"/>
      <c r="AL65" s="252"/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  <c r="AX65" s="252"/>
      <c r="AY65" s="252"/>
      <c r="AZ65" s="252"/>
      <c r="BA65" s="252"/>
      <c r="BB65" s="252"/>
      <c r="BC65" s="252"/>
      <c r="BD65" s="252"/>
      <c r="BE65" s="252"/>
      <c r="BF65" s="252"/>
      <c r="BG65" s="252"/>
      <c r="BH65" s="252"/>
      <c r="BI65" s="252"/>
      <c r="BJ65" s="252"/>
      <c r="BK65" s="252"/>
      <c r="BL65" s="252"/>
      <c r="BM65" s="252"/>
      <c r="BN65" s="252"/>
      <c r="BO65" s="252"/>
      <c r="BP65" s="252"/>
      <c r="BQ65" s="252"/>
      <c r="BR65" s="252"/>
      <c r="BS65" s="252"/>
      <c r="BT65" s="252"/>
      <c r="BU65" s="252"/>
      <c r="BV65" s="252"/>
      <c r="BW65" s="252"/>
      <c r="BX65" s="252"/>
      <c r="BY65" s="252"/>
      <c r="BZ65" s="252"/>
      <c r="CA65" s="252"/>
      <c r="CB65" s="252"/>
      <c r="CC65" s="252"/>
      <c r="CD65" s="252"/>
      <c r="CE65" s="252"/>
      <c r="CF65" s="252"/>
      <c r="CG65" s="252"/>
      <c r="CH65" s="252"/>
      <c r="CI65" s="252"/>
      <c r="CJ65" s="252"/>
      <c r="CK65" s="252"/>
      <c r="CL65" s="252"/>
      <c r="CM65" s="252"/>
      <c r="CN65" s="252"/>
      <c r="CO65" s="252"/>
      <c r="CP65" s="252"/>
      <c r="CQ65" s="252"/>
      <c r="CR65" s="252"/>
      <c r="CS65" s="252"/>
      <c r="CT65" s="252"/>
      <c r="CU65" s="252"/>
      <c r="CV65" s="252"/>
      <c r="CW65" s="252"/>
      <c r="CX65" s="252"/>
      <c r="CY65" s="252"/>
      <c r="CZ65" s="252"/>
      <c r="DA65" s="252"/>
      <c r="DB65" s="252"/>
      <c r="DC65" s="252"/>
      <c r="DD65" s="252"/>
    </row>
    <row r="66" customFormat="false" ht="15" hidden="false" customHeight="false" outlineLevel="0" collapsed="false">
      <c r="A66" s="252"/>
      <c r="B66" s="252" t="s">
        <v>277</v>
      </c>
      <c r="C66" s="252"/>
      <c r="D66" s="252" t="s">
        <v>319</v>
      </c>
      <c r="E66" s="252" t="s">
        <v>293</v>
      </c>
      <c r="F66" s="254"/>
      <c r="G66" s="252" t="s">
        <v>282</v>
      </c>
      <c r="H66" s="254"/>
      <c r="I66" s="254"/>
      <c r="J66" s="252" t="s">
        <v>277</v>
      </c>
      <c r="K66" s="252" t="s">
        <v>288</v>
      </c>
      <c r="L66" s="254"/>
      <c r="M66" s="254"/>
      <c r="N66" s="252" t="s">
        <v>277</v>
      </c>
      <c r="O66" s="252" t="s">
        <v>291</v>
      </c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52"/>
      <c r="AA66" s="252"/>
      <c r="AB66" s="252"/>
      <c r="AC66" s="252"/>
      <c r="AD66" s="252"/>
      <c r="AE66" s="252"/>
      <c r="AF66" s="252"/>
      <c r="AG66" s="252"/>
      <c r="AH66" s="252"/>
      <c r="AI66" s="252"/>
      <c r="AJ66" s="252"/>
      <c r="AK66" s="252"/>
      <c r="AL66" s="252"/>
      <c r="AM66" s="252"/>
      <c r="AN66" s="252"/>
      <c r="AO66" s="252"/>
      <c r="AP66" s="252"/>
      <c r="AQ66" s="252"/>
      <c r="AR66" s="252"/>
      <c r="AS66" s="252"/>
      <c r="AT66" s="252"/>
      <c r="AU66" s="252"/>
      <c r="AV66" s="252"/>
      <c r="AW66" s="252"/>
      <c r="AX66" s="252"/>
      <c r="AY66" s="252"/>
      <c r="AZ66" s="252"/>
      <c r="BA66" s="252"/>
      <c r="BB66" s="252"/>
      <c r="BC66" s="252"/>
      <c r="BD66" s="252"/>
      <c r="BE66" s="252"/>
      <c r="BF66" s="252"/>
      <c r="BG66" s="252"/>
      <c r="BH66" s="252"/>
      <c r="BI66" s="252"/>
      <c r="BJ66" s="252"/>
      <c r="BK66" s="252"/>
      <c r="BL66" s="252"/>
      <c r="BM66" s="252"/>
      <c r="BN66" s="252"/>
      <c r="BO66" s="252"/>
      <c r="BP66" s="252"/>
      <c r="BQ66" s="252"/>
      <c r="BR66" s="252"/>
      <c r="BS66" s="252"/>
      <c r="BT66" s="252"/>
      <c r="BU66" s="252"/>
      <c r="BV66" s="252"/>
      <c r="BW66" s="252"/>
      <c r="BX66" s="252"/>
      <c r="BY66" s="252"/>
      <c r="BZ66" s="252"/>
      <c r="CA66" s="252"/>
      <c r="CB66" s="252"/>
      <c r="CC66" s="252"/>
      <c r="CD66" s="252"/>
      <c r="CE66" s="252"/>
      <c r="CF66" s="252"/>
      <c r="CG66" s="252"/>
      <c r="CH66" s="252"/>
      <c r="CI66" s="252"/>
      <c r="CJ66" s="252"/>
      <c r="CK66" s="252"/>
      <c r="CL66" s="252"/>
      <c r="CM66" s="252"/>
      <c r="CN66" s="252"/>
      <c r="CO66" s="252"/>
      <c r="CP66" s="252"/>
      <c r="CQ66" s="252"/>
      <c r="CR66" s="252"/>
      <c r="CS66" s="252"/>
      <c r="CT66" s="252"/>
      <c r="CU66" s="252"/>
      <c r="CV66" s="252"/>
      <c r="CW66" s="252"/>
      <c r="CX66" s="252"/>
      <c r="CY66" s="252"/>
      <c r="CZ66" s="252"/>
      <c r="DA66" s="252"/>
      <c r="DB66" s="252"/>
      <c r="DC66" s="252"/>
      <c r="DD66" s="252"/>
    </row>
    <row r="67" customFormat="false" ht="15" hidden="false" customHeight="false" outlineLevel="0" collapsed="false">
      <c r="A67" s="252"/>
      <c r="B67" s="252" t="s">
        <v>282</v>
      </c>
      <c r="C67" s="252"/>
      <c r="D67" s="252" t="s">
        <v>321</v>
      </c>
      <c r="E67" s="254"/>
      <c r="F67" s="254"/>
      <c r="G67" s="252" t="s">
        <v>284</v>
      </c>
      <c r="H67" s="254"/>
      <c r="I67" s="254"/>
      <c r="J67" s="252" t="s">
        <v>282</v>
      </c>
      <c r="K67" s="252" t="s">
        <v>291</v>
      </c>
      <c r="L67" s="254"/>
      <c r="M67" s="254"/>
      <c r="N67" s="252" t="s">
        <v>282</v>
      </c>
      <c r="O67" s="252" t="s">
        <v>295</v>
      </c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252"/>
      <c r="AA67" s="252"/>
      <c r="AB67" s="252"/>
      <c r="AC67" s="252"/>
      <c r="AD67" s="252"/>
      <c r="AE67" s="252"/>
      <c r="AF67" s="252"/>
      <c r="AG67" s="252"/>
      <c r="AH67" s="252"/>
      <c r="AI67" s="252"/>
      <c r="AJ67" s="252"/>
      <c r="AK67" s="252"/>
      <c r="AL67" s="252"/>
      <c r="AM67" s="252"/>
      <c r="AN67" s="252"/>
      <c r="AO67" s="252"/>
      <c r="AP67" s="252"/>
      <c r="AQ67" s="252"/>
      <c r="AR67" s="252"/>
      <c r="AS67" s="252"/>
      <c r="AT67" s="252"/>
      <c r="AU67" s="252"/>
      <c r="AV67" s="252"/>
      <c r="AW67" s="252"/>
      <c r="AX67" s="252"/>
      <c r="AY67" s="252"/>
      <c r="AZ67" s="252"/>
      <c r="BA67" s="252"/>
      <c r="BB67" s="252"/>
      <c r="BC67" s="252"/>
      <c r="BD67" s="252"/>
      <c r="BE67" s="252"/>
      <c r="BF67" s="252"/>
      <c r="BG67" s="252"/>
      <c r="BH67" s="252"/>
      <c r="BI67" s="252"/>
      <c r="BJ67" s="252"/>
      <c r="BK67" s="252"/>
      <c r="BL67" s="252"/>
      <c r="BM67" s="252"/>
      <c r="BN67" s="252"/>
      <c r="BO67" s="252"/>
      <c r="BP67" s="252"/>
      <c r="BQ67" s="252"/>
      <c r="BR67" s="252"/>
      <c r="BS67" s="252"/>
      <c r="BT67" s="252"/>
      <c r="BU67" s="252"/>
      <c r="BV67" s="252"/>
      <c r="BW67" s="252"/>
      <c r="BX67" s="252"/>
      <c r="BY67" s="252"/>
      <c r="BZ67" s="252"/>
      <c r="CA67" s="252"/>
      <c r="CB67" s="252"/>
      <c r="CC67" s="252"/>
      <c r="CD67" s="252"/>
      <c r="CE67" s="252"/>
      <c r="CF67" s="252"/>
      <c r="CG67" s="252"/>
      <c r="CH67" s="252"/>
      <c r="CI67" s="252"/>
      <c r="CJ67" s="252"/>
      <c r="CK67" s="252"/>
      <c r="CL67" s="252"/>
      <c r="CM67" s="252"/>
      <c r="CN67" s="252"/>
      <c r="CO67" s="252"/>
      <c r="CP67" s="252"/>
      <c r="CQ67" s="252"/>
      <c r="CR67" s="252"/>
      <c r="CS67" s="252"/>
      <c r="CT67" s="252"/>
      <c r="CU67" s="252"/>
      <c r="CV67" s="252"/>
      <c r="CW67" s="252"/>
      <c r="CX67" s="252"/>
      <c r="CY67" s="252"/>
      <c r="CZ67" s="252"/>
      <c r="DA67" s="252"/>
      <c r="DB67" s="252"/>
      <c r="DC67" s="252"/>
      <c r="DD67" s="252"/>
    </row>
    <row r="68" customFormat="false" ht="15" hidden="false" customHeight="false" outlineLevel="0" collapsed="false">
      <c r="A68" s="252"/>
      <c r="B68" s="252" t="s">
        <v>284</v>
      </c>
      <c r="C68" s="252"/>
      <c r="D68" s="252" t="s">
        <v>323</v>
      </c>
      <c r="E68" s="254"/>
      <c r="F68" s="254"/>
      <c r="G68" s="252" t="s">
        <v>286</v>
      </c>
      <c r="H68" s="254"/>
      <c r="I68" s="254"/>
      <c r="J68" s="252" t="s">
        <v>284</v>
      </c>
      <c r="K68" s="252" t="s">
        <v>295</v>
      </c>
      <c r="L68" s="254"/>
      <c r="M68" s="254"/>
      <c r="N68" s="252" t="s">
        <v>284</v>
      </c>
      <c r="O68" s="252" t="s">
        <v>303</v>
      </c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2"/>
      <c r="AE68" s="252"/>
      <c r="AF68" s="252"/>
      <c r="AG68" s="252"/>
      <c r="AH68" s="252"/>
      <c r="AI68" s="252"/>
      <c r="AJ68" s="252"/>
      <c r="AK68" s="252"/>
      <c r="AL68" s="252"/>
      <c r="AM68" s="252"/>
      <c r="AN68" s="252"/>
      <c r="AO68" s="252"/>
      <c r="AP68" s="252"/>
      <c r="AQ68" s="252"/>
      <c r="AR68" s="252"/>
      <c r="AS68" s="252"/>
      <c r="AT68" s="252"/>
      <c r="AU68" s="252"/>
      <c r="AV68" s="252"/>
      <c r="AW68" s="252"/>
      <c r="AX68" s="252"/>
      <c r="AY68" s="252"/>
      <c r="AZ68" s="252"/>
      <c r="BA68" s="252"/>
      <c r="BB68" s="252"/>
      <c r="BC68" s="252"/>
      <c r="BD68" s="252"/>
      <c r="BE68" s="252"/>
      <c r="BF68" s="252"/>
      <c r="BG68" s="252"/>
      <c r="BH68" s="252"/>
      <c r="BI68" s="252"/>
      <c r="BJ68" s="252"/>
      <c r="BK68" s="252"/>
      <c r="BL68" s="252"/>
      <c r="BM68" s="252"/>
      <c r="BN68" s="252"/>
      <c r="BO68" s="252"/>
      <c r="BP68" s="252"/>
      <c r="BQ68" s="252"/>
      <c r="BR68" s="252"/>
      <c r="BS68" s="252"/>
      <c r="BT68" s="252"/>
      <c r="BU68" s="252"/>
      <c r="BV68" s="252"/>
      <c r="BW68" s="252"/>
      <c r="BX68" s="252"/>
      <c r="BY68" s="252"/>
      <c r="BZ68" s="252"/>
      <c r="CA68" s="252"/>
      <c r="CB68" s="252"/>
      <c r="CC68" s="252"/>
      <c r="CD68" s="252"/>
      <c r="CE68" s="252"/>
      <c r="CF68" s="252"/>
      <c r="CG68" s="252"/>
      <c r="CH68" s="252"/>
      <c r="CI68" s="252"/>
      <c r="CJ68" s="252"/>
      <c r="CK68" s="252"/>
      <c r="CL68" s="252"/>
      <c r="CM68" s="252"/>
      <c r="CN68" s="252"/>
      <c r="CO68" s="252"/>
      <c r="CP68" s="252"/>
      <c r="CQ68" s="252"/>
      <c r="CR68" s="252"/>
      <c r="CS68" s="252"/>
      <c r="CT68" s="252"/>
      <c r="CU68" s="252"/>
      <c r="CV68" s="252"/>
      <c r="CW68" s="252"/>
      <c r="CX68" s="252"/>
      <c r="CY68" s="252"/>
      <c r="CZ68" s="252"/>
      <c r="DA68" s="252"/>
      <c r="DB68" s="252"/>
      <c r="DC68" s="252"/>
      <c r="DD68" s="252"/>
    </row>
    <row r="69" customFormat="false" ht="15" hidden="false" customHeight="false" outlineLevel="0" collapsed="false">
      <c r="A69" s="252"/>
      <c r="B69" s="252" t="s">
        <v>286</v>
      </c>
      <c r="C69" s="252"/>
      <c r="D69" s="252" t="s">
        <v>325</v>
      </c>
      <c r="E69" s="254"/>
      <c r="F69" s="254"/>
      <c r="G69" s="252" t="s">
        <v>288</v>
      </c>
      <c r="H69" s="254"/>
      <c r="I69" s="254"/>
      <c r="J69" s="252" t="s">
        <v>286</v>
      </c>
      <c r="K69" s="252" t="s">
        <v>303</v>
      </c>
      <c r="L69" s="254"/>
      <c r="M69" s="254"/>
      <c r="N69" s="252" t="s">
        <v>286</v>
      </c>
      <c r="O69" s="252" t="s">
        <v>305</v>
      </c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  <c r="AD69" s="252"/>
      <c r="AE69" s="252"/>
      <c r="AF69" s="252"/>
      <c r="AG69" s="252"/>
      <c r="AH69" s="252"/>
      <c r="AI69" s="252"/>
      <c r="AJ69" s="252"/>
      <c r="AK69" s="252"/>
      <c r="AL69" s="252"/>
      <c r="AM69" s="252"/>
      <c r="AN69" s="252"/>
      <c r="AO69" s="252"/>
      <c r="AP69" s="252"/>
      <c r="AQ69" s="252"/>
      <c r="AR69" s="252"/>
      <c r="AS69" s="252"/>
      <c r="AT69" s="252"/>
      <c r="AU69" s="252"/>
      <c r="AV69" s="252"/>
      <c r="AW69" s="252"/>
      <c r="AX69" s="252"/>
      <c r="AY69" s="252"/>
      <c r="AZ69" s="252"/>
      <c r="BA69" s="252"/>
      <c r="BB69" s="252"/>
      <c r="BC69" s="252"/>
      <c r="BD69" s="252"/>
      <c r="BE69" s="252"/>
      <c r="BF69" s="252"/>
      <c r="BG69" s="252"/>
      <c r="BH69" s="252"/>
      <c r="BI69" s="252"/>
      <c r="BJ69" s="252"/>
      <c r="BK69" s="252"/>
      <c r="BL69" s="252"/>
      <c r="BM69" s="252"/>
      <c r="BN69" s="252"/>
      <c r="BO69" s="252"/>
      <c r="BP69" s="252"/>
      <c r="BQ69" s="252"/>
      <c r="BR69" s="252"/>
      <c r="BS69" s="252"/>
      <c r="BT69" s="252"/>
      <c r="BU69" s="252"/>
      <c r="BV69" s="252"/>
      <c r="BW69" s="252"/>
      <c r="BX69" s="252"/>
      <c r="BY69" s="252"/>
      <c r="BZ69" s="252"/>
      <c r="CA69" s="252"/>
      <c r="CB69" s="252"/>
      <c r="CC69" s="252"/>
      <c r="CD69" s="252"/>
      <c r="CE69" s="252"/>
      <c r="CF69" s="252"/>
      <c r="CG69" s="252"/>
      <c r="CH69" s="252"/>
      <c r="CI69" s="252"/>
      <c r="CJ69" s="252"/>
      <c r="CK69" s="252"/>
      <c r="CL69" s="252"/>
      <c r="CM69" s="252"/>
      <c r="CN69" s="252"/>
      <c r="CO69" s="252"/>
      <c r="CP69" s="252"/>
      <c r="CQ69" s="252"/>
      <c r="CR69" s="252"/>
      <c r="CS69" s="252"/>
      <c r="CT69" s="252"/>
      <c r="CU69" s="252"/>
      <c r="CV69" s="252"/>
      <c r="CW69" s="252"/>
      <c r="CX69" s="252"/>
      <c r="CY69" s="252"/>
      <c r="CZ69" s="252"/>
      <c r="DA69" s="252"/>
      <c r="DB69" s="252"/>
      <c r="DC69" s="252"/>
      <c r="DD69" s="252"/>
    </row>
    <row r="70" customFormat="false" ht="15" hidden="false" customHeight="false" outlineLevel="0" collapsed="false">
      <c r="A70" s="252"/>
      <c r="B70" s="252" t="s">
        <v>288</v>
      </c>
      <c r="C70" s="252"/>
      <c r="D70" s="252" t="s">
        <v>330</v>
      </c>
      <c r="E70" s="254"/>
      <c r="F70" s="254"/>
      <c r="G70" s="252" t="s">
        <v>291</v>
      </c>
      <c r="H70" s="254"/>
      <c r="I70" s="254"/>
      <c r="J70" s="252" t="s">
        <v>288</v>
      </c>
      <c r="K70" s="252" t="s">
        <v>305</v>
      </c>
      <c r="L70" s="254"/>
      <c r="M70" s="254"/>
      <c r="N70" s="252" t="s">
        <v>288</v>
      </c>
      <c r="O70" s="252" t="s">
        <v>307</v>
      </c>
      <c r="P70" s="252"/>
      <c r="Q70" s="252"/>
      <c r="R70" s="252"/>
      <c r="S70" s="252"/>
      <c r="T70" s="252"/>
      <c r="U70" s="252"/>
      <c r="V70" s="252"/>
      <c r="W70" s="252"/>
      <c r="X70" s="252"/>
      <c r="Y70" s="252"/>
      <c r="Z70" s="252"/>
      <c r="AA70" s="252"/>
      <c r="AB70" s="252"/>
      <c r="AC70" s="252"/>
      <c r="AD70" s="252"/>
      <c r="AE70" s="252"/>
      <c r="AF70" s="252"/>
      <c r="AG70" s="252"/>
      <c r="AH70" s="252"/>
      <c r="AI70" s="252"/>
      <c r="AJ70" s="252"/>
      <c r="AK70" s="252"/>
      <c r="AL70" s="252"/>
      <c r="AM70" s="252"/>
      <c r="AN70" s="252"/>
      <c r="AO70" s="252"/>
      <c r="AP70" s="252"/>
      <c r="AQ70" s="252"/>
      <c r="AR70" s="252"/>
      <c r="AS70" s="252"/>
      <c r="AT70" s="252"/>
      <c r="AU70" s="252"/>
      <c r="AV70" s="252"/>
      <c r="AW70" s="252"/>
      <c r="AX70" s="252"/>
      <c r="AY70" s="252"/>
      <c r="AZ70" s="252"/>
      <c r="BA70" s="252"/>
      <c r="BB70" s="252"/>
      <c r="BC70" s="252"/>
      <c r="BD70" s="252"/>
      <c r="BE70" s="252"/>
      <c r="BF70" s="252"/>
      <c r="BG70" s="252"/>
      <c r="BH70" s="252"/>
      <c r="BI70" s="252"/>
      <c r="BJ70" s="252"/>
      <c r="BK70" s="252"/>
      <c r="BL70" s="252"/>
      <c r="BM70" s="252"/>
      <c r="BN70" s="252"/>
      <c r="BO70" s="252"/>
      <c r="BP70" s="252"/>
      <c r="BQ70" s="252"/>
      <c r="BR70" s="252"/>
      <c r="BS70" s="252"/>
      <c r="BT70" s="252"/>
      <c r="BU70" s="252"/>
      <c r="BV70" s="252"/>
      <c r="BW70" s="252"/>
      <c r="BX70" s="252"/>
      <c r="BY70" s="252"/>
      <c r="BZ70" s="252"/>
      <c r="CA70" s="252"/>
      <c r="CB70" s="252"/>
      <c r="CC70" s="252"/>
      <c r="CD70" s="252"/>
      <c r="CE70" s="252"/>
      <c r="CF70" s="252"/>
      <c r="CG70" s="252"/>
      <c r="CH70" s="252"/>
      <c r="CI70" s="252"/>
      <c r="CJ70" s="252"/>
      <c r="CK70" s="252"/>
      <c r="CL70" s="252"/>
      <c r="CM70" s="252"/>
      <c r="CN70" s="252"/>
      <c r="CO70" s="252"/>
      <c r="CP70" s="252"/>
      <c r="CQ70" s="252"/>
      <c r="CR70" s="252"/>
      <c r="CS70" s="252"/>
      <c r="CT70" s="252"/>
      <c r="CU70" s="252"/>
      <c r="CV70" s="252"/>
      <c r="CW70" s="252"/>
      <c r="CX70" s="252"/>
      <c r="CY70" s="252"/>
      <c r="CZ70" s="252"/>
      <c r="DA70" s="252"/>
      <c r="DB70" s="252"/>
      <c r="DC70" s="252"/>
      <c r="DD70" s="252"/>
    </row>
    <row r="71" customFormat="false" ht="15" hidden="false" customHeight="false" outlineLevel="0" collapsed="false">
      <c r="A71" s="252"/>
      <c r="B71" s="252" t="s">
        <v>291</v>
      </c>
      <c r="C71" s="252"/>
      <c r="D71" s="252" t="s">
        <v>335</v>
      </c>
      <c r="E71" s="254"/>
      <c r="F71" s="254"/>
      <c r="G71" s="252" t="s">
        <v>295</v>
      </c>
      <c r="H71" s="254"/>
      <c r="I71" s="254"/>
      <c r="J71" s="252" t="s">
        <v>291</v>
      </c>
      <c r="K71" s="252" t="s">
        <v>307</v>
      </c>
      <c r="L71" s="254"/>
      <c r="M71" s="254"/>
      <c r="N71" s="252" t="s">
        <v>291</v>
      </c>
      <c r="O71" s="252" t="s">
        <v>309</v>
      </c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  <c r="AD71" s="252"/>
      <c r="AE71" s="252"/>
      <c r="AF71" s="252"/>
      <c r="AG71" s="252"/>
      <c r="AH71" s="252"/>
      <c r="AI71" s="252"/>
      <c r="AJ71" s="252"/>
      <c r="AK71" s="252"/>
      <c r="AL71" s="252"/>
      <c r="AM71" s="252"/>
      <c r="AN71" s="252"/>
      <c r="AO71" s="252"/>
      <c r="AP71" s="252"/>
      <c r="AQ71" s="252"/>
      <c r="AR71" s="252"/>
      <c r="AS71" s="252"/>
      <c r="AT71" s="252"/>
      <c r="AU71" s="252"/>
      <c r="AV71" s="252"/>
      <c r="AW71" s="252"/>
      <c r="AX71" s="252"/>
      <c r="AY71" s="252"/>
      <c r="AZ71" s="252"/>
      <c r="BA71" s="252"/>
      <c r="BB71" s="252"/>
      <c r="BC71" s="252"/>
      <c r="BD71" s="252"/>
      <c r="BE71" s="252"/>
      <c r="BF71" s="252"/>
      <c r="BG71" s="252"/>
      <c r="BH71" s="252"/>
      <c r="BI71" s="252"/>
      <c r="BJ71" s="252"/>
      <c r="BK71" s="252"/>
      <c r="BL71" s="252"/>
      <c r="BM71" s="252"/>
      <c r="BN71" s="252"/>
      <c r="BO71" s="252"/>
      <c r="BP71" s="252"/>
      <c r="BQ71" s="252"/>
      <c r="BR71" s="252"/>
      <c r="BS71" s="252"/>
      <c r="BT71" s="252"/>
      <c r="BU71" s="252"/>
      <c r="BV71" s="252"/>
      <c r="BW71" s="252"/>
      <c r="BX71" s="252"/>
      <c r="BY71" s="252"/>
      <c r="BZ71" s="252"/>
      <c r="CA71" s="252"/>
      <c r="CB71" s="252"/>
      <c r="CC71" s="252"/>
      <c r="CD71" s="252"/>
      <c r="CE71" s="252"/>
      <c r="CF71" s="252"/>
      <c r="CG71" s="252"/>
      <c r="CH71" s="252"/>
      <c r="CI71" s="252"/>
      <c r="CJ71" s="252"/>
      <c r="CK71" s="252"/>
      <c r="CL71" s="252"/>
      <c r="CM71" s="252"/>
      <c r="CN71" s="252"/>
      <c r="CO71" s="252"/>
      <c r="CP71" s="252"/>
      <c r="CQ71" s="252"/>
      <c r="CR71" s="252"/>
      <c r="CS71" s="252"/>
      <c r="CT71" s="252"/>
      <c r="CU71" s="252"/>
      <c r="CV71" s="252"/>
      <c r="CW71" s="252"/>
      <c r="CX71" s="252"/>
      <c r="CY71" s="252"/>
      <c r="CZ71" s="252"/>
      <c r="DA71" s="252"/>
      <c r="DB71" s="252"/>
      <c r="DC71" s="252"/>
      <c r="DD71" s="252"/>
    </row>
    <row r="72" customFormat="false" ht="15" hidden="false" customHeight="false" outlineLevel="0" collapsed="false">
      <c r="A72" s="252"/>
      <c r="B72" s="252" t="s">
        <v>295</v>
      </c>
      <c r="C72" s="252"/>
      <c r="D72" s="252" t="s">
        <v>338</v>
      </c>
      <c r="E72" s="254"/>
      <c r="F72" s="254"/>
      <c r="G72" s="252" t="s">
        <v>300</v>
      </c>
      <c r="H72" s="254"/>
      <c r="I72" s="254"/>
      <c r="J72" s="252" t="s">
        <v>295</v>
      </c>
      <c r="K72" s="252" t="s">
        <v>309</v>
      </c>
      <c r="L72" s="254"/>
      <c r="M72" s="254"/>
      <c r="N72" s="252" t="s">
        <v>295</v>
      </c>
      <c r="O72" s="252" t="s">
        <v>311</v>
      </c>
      <c r="P72" s="252"/>
      <c r="Q72" s="252"/>
      <c r="R72" s="252"/>
      <c r="S72" s="252"/>
      <c r="T72" s="252"/>
      <c r="U72" s="252"/>
      <c r="V72" s="252"/>
      <c r="W72" s="252"/>
      <c r="X72" s="252"/>
      <c r="Y72" s="252"/>
      <c r="Z72" s="252"/>
      <c r="AA72" s="252"/>
      <c r="AB72" s="252"/>
      <c r="AC72" s="252"/>
      <c r="AD72" s="252"/>
      <c r="AE72" s="252"/>
      <c r="AF72" s="252"/>
      <c r="AG72" s="252"/>
      <c r="AH72" s="252"/>
      <c r="AI72" s="252"/>
      <c r="AJ72" s="252"/>
      <c r="AK72" s="252"/>
      <c r="AL72" s="252"/>
      <c r="AM72" s="252"/>
      <c r="AN72" s="252"/>
      <c r="AO72" s="252"/>
      <c r="AP72" s="252"/>
      <c r="AQ72" s="252"/>
      <c r="AR72" s="252"/>
      <c r="AS72" s="252"/>
      <c r="AT72" s="252"/>
      <c r="AU72" s="252"/>
      <c r="AV72" s="252"/>
      <c r="AW72" s="252"/>
      <c r="AX72" s="252"/>
      <c r="AY72" s="252"/>
      <c r="AZ72" s="252"/>
      <c r="BA72" s="252"/>
      <c r="BB72" s="252"/>
      <c r="BC72" s="252"/>
      <c r="BD72" s="252"/>
      <c r="BE72" s="252"/>
      <c r="BF72" s="252"/>
      <c r="BG72" s="252"/>
      <c r="BH72" s="252"/>
      <c r="BI72" s="252"/>
      <c r="BJ72" s="252"/>
      <c r="BK72" s="252"/>
      <c r="BL72" s="252"/>
      <c r="BM72" s="252"/>
      <c r="BN72" s="252"/>
      <c r="BO72" s="252"/>
      <c r="BP72" s="252"/>
      <c r="BQ72" s="252"/>
      <c r="BR72" s="252"/>
      <c r="BS72" s="252"/>
      <c r="BT72" s="252"/>
      <c r="BU72" s="252"/>
      <c r="BV72" s="252"/>
      <c r="BW72" s="252"/>
      <c r="BX72" s="252"/>
      <c r="BY72" s="252"/>
      <c r="BZ72" s="252"/>
      <c r="CA72" s="252"/>
      <c r="CB72" s="252"/>
      <c r="CC72" s="252"/>
      <c r="CD72" s="252"/>
      <c r="CE72" s="252"/>
      <c r="CF72" s="252"/>
      <c r="CG72" s="252"/>
      <c r="CH72" s="252"/>
      <c r="CI72" s="252"/>
      <c r="CJ72" s="252"/>
      <c r="CK72" s="252"/>
      <c r="CL72" s="252"/>
      <c r="CM72" s="252"/>
      <c r="CN72" s="252"/>
      <c r="CO72" s="252"/>
      <c r="CP72" s="252"/>
      <c r="CQ72" s="252"/>
      <c r="CR72" s="252"/>
      <c r="CS72" s="252"/>
      <c r="CT72" s="252"/>
      <c r="CU72" s="252"/>
      <c r="CV72" s="252"/>
      <c r="CW72" s="252"/>
      <c r="CX72" s="252"/>
      <c r="CY72" s="252"/>
      <c r="CZ72" s="252"/>
      <c r="DA72" s="252"/>
      <c r="DB72" s="252"/>
      <c r="DC72" s="252"/>
      <c r="DD72" s="252"/>
    </row>
    <row r="73" customFormat="false" ht="15" hidden="false" customHeight="false" outlineLevel="0" collapsed="false">
      <c r="A73" s="252"/>
      <c r="B73" s="252" t="s">
        <v>300</v>
      </c>
      <c r="C73" s="252"/>
      <c r="D73" s="252" t="s">
        <v>675</v>
      </c>
      <c r="E73" s="254"/>
      <c r="F73" s="254"/>
      <c r="G73" s="252" t="s">
        <v>303</v>
      </c>
      <c r="H73" s="254"/>
      <c r="I73" s="254"/>
      <c r="J73" s="252" t="s">
        <v>300</v>
      </c>
      <c r="K73" s="252" t="s">
        <v>311</v>
      </c>
      <c r="L73" s="254"/>
      <c r="M73" s="254"/>
      <c r="N73" s="252" t="s">
        <v>300</v>
      </c>
      <c r="O73" s="252" t="s">
        <v>315</v>
      </c>
      <c r="P73" s="252"/>
      <c r="Q73" s="252"/>
      <c r="R73" s="252"/>
      <c r="S73" s="252"/>
      <c r="T73" s="252"/>
      <c r="U73" s="252"/>
      <c r="V73" s="252"/>
      <c r="W73" s="252"/>
      <c r="X73" s="252"/>
      <c r="Y73" s="252"/>
      <c r="Z73" s="252"/>
      <c r="AA73" s="252"/>
      <c r="AB73" s="252"/>
      <c r="AC73" s="252"/>
      <c r="AD73" s="252"/>
      <c r="AE73" s="252"/>
      <c r="AF73" s="252"/>
      <c r="AG73" s="252"/>
      <c r="AH73" s="252"/>
      <c r="AI73" s="252"/>
      <c r="AJ73" s="252"/>
      <c r="AK73" s="252"/>
      <c r="AL73" s="252"/>
      <c r="AM73" s="252"/>
      <c r="AN73" s="252"/>
      <c r="AO73" s="252"/>
      <c r="AP73" s="252"/>
      <c r="AQ73" s="252"/>
      <c r="AR73" s="252"/>
      <c r="AS73" s="252"/>
      <c r="AT73" s="252"/>
      <c r="AU73" s="252"/>
      <c r="AV73" s="252"/>
      <c r="AW73" s="252"/>
      <c r="AX73" s="252"/>
      <c r="AY73" s="252"/>
      <c r="AZ73" s="252"/>
      <c r="BA73" s="252"/>
      <c r="BB73" s="252"/>
      <c r="BC73" s="252"/>
      <c r="BD73" s="252"/>
      <c r="BE73" s="252"/>
      <c r="BF73" s="252"/>
      <c r="BG73" s="252"/>
      <c r="BH73" s="252"/>
      <c r="BI73" s="252"/>
      <c r="BJ73" s="252"/>
      <c r="BK73" s="252"/>
      <c r="BL73" s="252"/>
      <c r="BM73" s="252"/>
      <c r="BN73" s="252"/>
      <c r="BO73" s="252"/>
      <c r="BP73" s="252"/>
      <c r="BQ73" s="252"/>
      <c r="BR73" s="252"/>
      <c r="BS73" s="252"/>
      <c r="BT73" s="252"/>
      <c r="BU73" s="252"/>
      <c r="BV73" s="252"/>
      <c r="BW73" s="252"/>
      <c r="BX73" s="252"/>
      <c r="BY73" s="252"/>
      <c r="BZ73" s="252"/>
      <c r="CA73" s="252"/>
      <c r="CB73" s="252"/>
      <c r="CC73" s="252"/>
      <c r="CD73" s="252"/>
      <c r="CE73" s="252"/>
      <c r="CF73" s="252"/>
      <c r="CG73" s="252"/>
      <c r="CH73" s="252"/>
      <c r="CI73" s="252"/>
      <c r="CJ73" s="252"/>
      <c r="CK73" s="252"/>
      <c r="CL73" s="252"/>
      <c r="CM73" s="252"/>
      <c r="CN73" s="252"/>
      <c r="CO73" s="252"/>
      <c r="CP73" s="252"/>
      <c r="CQ73" s="252"/>
      <c r="CR73" s="252"/>
      <c r="CS73" s="252"/>
      <c r="CT73" s="252"/>
      <c r="CU73" s="252"/>
      <c r="CV73" s="252"/>
      <c r="CW73" s="252"/>
      <c r="CX73" s="252"/>
      <c r="CY73" s="252"/>
      <c r="CZ73" s="252"/>
      <c r="DA73" s="252"/>
      <c r="DB73" s="252"/>
      <c r="DC73" s="252"/>
      <c r="DD73" s="252"/>
    </row>
    <row r="74" customFormat="false" ht="15" hidden="false" customHeight="false" outlineLevel="0" collapsed="false">
      <c r="A74" s="252"/>
      <c r="B74" s="252" t="s">
        <v>303</v>
      </c>
      <c r="C74" s="252"/>
      <c r="D74" s="252" t="s">
        <v>225</v>
      </c>
      <c r="E74" s="254"/>
      <c r="F74" s="254"/>
      <c r="G74" s="252" t="s">
        <v>305</v>
      </c>
      <c r="H74" s="254"/>
      <c r="I74" s="254"/>
      <c r="J74" s="252" t="s">
        <v>303</v>
      </c>
      <c r="K74" s="252" t="s">
        <v>315</v>
      </c>
      <c r="L74" s="254"/>
      <c r="M74" s="254"/>
      <c r="N74" s="252" t="s">
        <v>303</v>
      </c>
      <c r="O74" s="252" t="s">
        <v>319</v>
      </c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2"/>
      <c r="AJ74" s="252"/>
      <c r="AK74" s="252"/>
      <c r="AL74" s="252"/>
      <c r="AM74" s="252"/>
      <c r="AN74" s="252"/>
      <c r="AO74" s="252"/>
      <c r="AP74" s="252"/>
      <c r="AQ74" s="252"/>
      <c r="AR74" s="252"/>
      <c r="AS74" s="252"/>
      <c r="AT74" s="252"/>
      <c r="AU74" s="252"/>
      <c r="AV74" s="252"/>
      <c r="AW74" s="252"/>
      <c r="AX74" s="252"/>
      <c r="AY74" s="252"/>
      <c r="AZ74" s="252"/>
      <c r="BA74" s="252"/>
      <c r="BB74" s="252"/>
      <c r="BC74" s="252"/>
      <c r="BD74" s="252"/>
      <c r="BE74" s="252"/>
      <c r="BF74" s="252"/>
      <c r="BG74" s="252"/>
      <c r="BH74" s="252"/>
      <c r="BI74" s="252"/>
      <c r="BJ74" s="252"/>
      <c r="BK74" s="252"/>
      <c r="BL74" s="252"/>
      <c r="BM74" s="252"/>
      <c r="BN74" s="252"/>
      <c r="BO74" s="252"/>
      <c r="BP74" s="252"/>
      <c r="BQ74" s="252"/>
      <c r="BR74" s="252"/>
      <c r="BS74" s="252"/>
      <c r="BT74" s="252"/>
      <c r="BU74" s="252"/>
      <c r="BV74" s="252"/>
      <c r="BW74" s="252"/>
      <c r="BX74" s="252"/>
      <c r="BY74" s="252"/>
      <c r="BZ74" s="252"/>
      <c r="CA74" s="252"/>
      <c r="CB74" s="252"/>
      <c r="CC74" s="252"/>
      <c r="CD74" s="252"/>
      <c r="CE74" s="252"/>
      <c r="CF74" s="252"/>
      <c r="CG74" s="252"/>
      <c r="CH74" s="252"/>
      <c r="CI74" s="252"/>
      <c r="CJ74" s="252"/>
      <c r="CK74" s="252"/>
      <c r="CL74" s="252"/>
      <c r="CM74" s="252"/>
      <c r="CN74" s="252"/>
      <c r="CO74" s="252"/>
      <c r="CP74" s="252"/>
      <c r="CQ74" s="252"/>
      <c r="CR74" s="252"/>
      <c r="CS74" s="252"/>
      <c r="CT74" s="252"/>
      <c r="CU74" s="252"/>
      <c r="CV74" s="252"/>
      <c r="CW74" s="252"/>
      <c r="CX74" s="252"/>
      <c r="CY74" s="252"/>
      <c r="CZ74" s="252"/>
      <c r="DA74" s="252"/>
      <c r="DB74" s="252"/>
      <c r="DC74" s="252"/>
      <c r="DD74" s="252"/>
    </row>
    <row r="75" customFormat="false" ht="15" hidden="false" customHeight="false" outlineLevel="0" collapsed="false">
      <c r="A75" s="252"/>
      <c r="B75" s="252" t="s">
        <v>305</v>
      </c>
      <c r="C75" s="252"/>
      <c r="D75" s="252" t="s">
        <v>297</v>
      </c>
      <c r="E75" s="254"/>
      <c r="F75" s="254"/>
      <c r="G75" s="252" t="s">
        <v>307</v>
      </c>
      <c r="H75" s="254"/>
      <c r="I75" s="254"/>
      <c r="J75" s="252" t="s">
        <v>305</v>
      </c>
      <c r="K75" s="252" t="s">
        <v>319</v>
      </c>
      <c r="L75" s="254"/>
      <c r="M75" s="254"/>
      <c r="N75" s="252" t="s">
        <v>305</v>
      </c>
      <c r="O75" s="252" t="s">
        <v>321</v>
      </c>
      <c r="P75" s="252"/>
      <c r="Q75" s="252"/>
      <c r="R75" s="252"/>
      <c r="S75" s="252"/>
      <c r="T75" s="252"/>
      <c r="U75" s="252"/>
      <c r="V75" s="252"/>
      <c r="W75" s="252"/>
      <c r="X75" s="252"/>
      <c r="Y75" s="252"/>
      <c r="Z75" s="252"/>
      <c r="AA75" s="252"/>
      <c r="AB75" s="252"/>
      <c r="AC75" s="252"/>
      <c r="AD75" s="252"/>
      <c r="AE75" s="252"/>
      <c r="AF75" s="252"/>
      <c r="AG75" s="252"/>
      <c r="AH75" s="252"/>
      <c r="AI75" s="252"/>
      <c r="AJ75" s="252"/>
      <c r="AK75" s="252"/>
      <c r="AL75" s="252"/>
      <c r="AM75" s="252"/>
      <c r="AN75" s="252"/>
      <c r="AO75" s="252"/>
      <c r="AP75" s="252"/>
      <c r="AQ75" s="252"/>
      <c r="AR75" s="252"/>
      <c r="AS75" s="252"/>
      <c r="AT75" s="252"/>
      <c r="AU75" s="252"/>
      <c r="AV75" s="252"/>
      <c r="AW75" s="252"/>
      <c r="AX75" s="252"/>
      <c r="AY75" s="252"/>
      <c r="AZ75" s="252"/>
      <c r="BA75" s="252"/>
      <c r="BB75" s="252"/>
      <c r="BC75" s="252"/>
      <c r="BD75" s="252"/>
      <c r="BE75" s="252"/>
      <c r="BF75" s="252"/>
      <c r="BG75" s="252"/>
      <c r="BH75" s="252"/>
      <c r="BI75" s="252"/>
      <c r="BJ75" s="252"/>
      <c r="BK75" s="252"/>
      <c r="BL75" s="252"/>
      <c r="BM75" s="252"/>
      <c r="BN75" s="252"/>
      <c r="BO75" s="252"/>
      <c r="BP75" s="252"/>
      <c r="BQ75" s="252"/>
      <c r="BR75" s="252"/>
      <c r="BS75" s="252"/>
      <c r="BT75" s="252"/>
      <c r="BU75" s="252"/>
      <c r="BV75" s="252"/>
      <c r="BW75" s="252"/>
      <c r="BX75" s="252"/>
      <c r="BY75" s="252"/>
      <c r="BZ75" s="252"/>
      <c r="CA75" s="252"/>
      <c r="CB75" s="252"/>
      <c r="CC75" s="252"/>
      <c r="CD75" s="252"/>
      <c r="CE75" s="252"/>
      <c r="CF75" s="252"/>
      <c r="CG75" s="252"/>
      <c r="CH75" s="252"/>
      <c r="CI75" s="252"/>
      <c r="CJ75" s="252"/>
      <c r="CK75" s="252"/>
      <c r="CL75" s="252"/>
      <c r="CM75" s="252"/>
      <c r="CN75" s="252"/>
      <c r="CO75" s="252"/>
      <c r="CP75" s="252"/>
      <c r="CQ75" s="252"/>
      <c r="CR75" s="252"/>
      <c r="CS75" s="252"/>
      <c r="CT75" s="252"/>
      <c r="CU75" s="252"/>
      <c r="CV75" s="252"/>
      <c r="CW75" s="252"/>
      <c r="CX75" s="252"/>
      <c r="CY75" s="252"/>
      <c r="CZ75" s="252"/>
      <c r="DA75" s="252"/>
      <c r="DB75" s="252"/>
      <c r="DC75" s="252"/>
      <c r="DD75" s="252"/>
    </row>
    <row r="76" customFormat="false" ht="15" hidden="false" customHeight="false" outlineLevel="0" collapsed="false">
      <c r="A76" s="252"/>
      <c r="B76" s="252" t="s">
        <v>307</v>
      </c>
      <c r="C76" s="252"/>
      <c r="D76" s="252" t="s">
        <v>877</v>
      </c>
      <c r="E76" s="254"/>
      <c r="F76" s="254"/>
      <c r="G76" s="252" t="s">
        <v>309</v>
      </c>
      <c r="H76" s="254"/>
      <c r="I76" s="254"/>
      <c r="J76" s="252" t="s">
        <v>307</v>
      </c>
      <c r="K76" s="252" t="s">
        <v>321</v>
      </c>
      <c r="L76" s="254"/>
      <c r="M76" s="254"/>
      <c r="N76" s="252" t="s">
        <v>307</v>
      </c>
      <c r="O76" s="252" t="s">
        <v>323</v>
      </c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  <c r="AD76" s="252"/>
      <c r="AE76" s="252"/>
      <c r="AF76" s="252"/>
      <c r="AG76" s="252"/>
      <c r="AH76" s="252"/>
      <c r="AI76" s="252"/>
      <c r="AJ76" s="252"/>
      <c r="AK76" s="252"/>
      <c r="AL76" s="252"/>
      <c r="AM76" s="252"/>
      <c r="AN76" s="252"/>
      <c r="AO76" s="252"/>
      <c r="AP76" s="252"/>
      <c r="AQ76" s="252"/>
      <c r="AR76" s="252"/>
      <c r="AS76" s="252"/>
      <c r="AT76" s="252"/>
      <c r="AU76" s="252"/>
      <c r="AV76" s="252"/>
      <c r="AW76" s="252"/>
      <c r="AX76" s="252"/>
      <c r="AY76" s="252"/>
      <c r="AZ76" s="252"/>
      <c r="BA76" s="252"/>
      <c r="BB76" s="252"/>
      <c r="BC76" s="252"/>
      <c r="BD76" s="252"/>
      <c r="BE76" s="252"/>
      <c r="BF76" s="252"/>
      <c r="BG76" s="252"/>
      <c r="BH76" s="252"/>
      <c r="BI76" s="252"/>
      <c r="BJ76" s="252"/>
      <c r="BK76" s="252"/>
      <c r="BL76" s="252"/>
      <c r="BM76" s="252"/>
      <c r="BN76" s="252"/>
      <c r="BO76" s="252"/>
      <c r="BP76" s="252"/>
      <c r="BQ76" s="252"/>
      <c r="BR76" s="252"/>
      <c r="BS76" s="252"/>
      <c r="BT76" s="252"/>
      <c r="BU76" s="252"/>
      <c r="BV76" s="252"/>
      <c r="BW76" s="252"/>
      <c r="BX76" s="252"/>
      <c r="BY76" s="252"/>
      <c r="BZ76" s="252"/>
      <c r="CA76" s="252"/>
      <c r="CB76" s="252"/>
      <c r="CC76" s="252"/>
      <c r="CD76" s="252"/>
      <c r="CE76" s="252"/>
      <c r="CF76" s="252"/>
      <c r="CG76" s="252"/>
      <c r="CH76" s="252"/>
      <c r="CI76" s="252"/>
      <c r="CJ76" s="252"/>
      <c r="CK76" s="252"/>
      <c r="CL76" s="252"/>
      <c r="CM76" s="252"/>
      <c r="CN76" s="252"/>
      <c r="CO76" s="252"/>
      <c r="CP76" s="252"/>
      <c r="CQ76" s="252"/>
      <c r="CR76" s="252"/>
      <c r="CS76" s="252"/>
      <c r="CT76" s="252"/>
      <c r="CU76" s="252"/>
      <c r="CV76" s="252"/>
      <c r="CW76" s="252"/>
      <c r="CX76" s="252"/>
      <c r="CY76" s="252"/>
      <c r="CZ76" s="252"/>
      <c r="DA76" s="252"/>
      <c r="DB76" s="252"/>
      <c r="DC76" s="252"/>
      <c r="DD76" s="252"/>
    </row>
    <row r="77" customFormat="false" ht="15" hidden="false" customHeight="false" outlineLevel="0" collapsed="false">
      <c r="A77" s="252"/>
      <c r="B77" s="252" t="s">
        <v>309</v>
      </c>
      <c r="C77" s="252"/>
      <c r="D77" s="252" t="s">
        <v>293</v>
      </c>
      <c r="E77" s="254"/>
      <c r="F77" s="254"/>
      <c r="G77" s="252" t="s">
        <v>311</v>
      </c>
      <c r="H77" s="254"/>
      <c r="I77" s="254"/>
      <c r="J77" s="252" t="s">
        <v>309</v>
      </c>
      <c r="K77" s="252" t="s">
        <v>323</v>
      </c>
      <c r="L77" s="254"/>
      <c r="M77" s="254"/>
      <c r="N77" s="252" t="s">
        <v>309</v>
      </c>
      <c r="O77" s="252" t="s">
        <v>325</v>
      </c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2"/>
      <c r="AE77" s="252"/>
      <c r="AF77" s="252"/>
      <c r="AG77" s="252"/>
      <c r="AH77" s="252"/>
      <c r="AI77" s="252"/>
      <c r="AJ77" s="252"/>
      <c r="AK77" s="252"/>
      <c r="AL77" s="252"/>
      <c r="AM77" s="252"/>
      <c r="AN77" s="252"/>
      <c r="AO77" s="252"/>
      <c r="AP77" s="252"/>
      <c r="AQ77" s="252"/>
      <c r="AR77" s="252"/>
      <c r="AS77" s="252"/>
      <c r="AT77" s="252"/>
      <c r="AU77" s="252"/>
      <c r="AV77" s="252"/>
      <c r="AW77" s="252"/>
      <c r="AX77" s="252"/>
      <c r="AY77" s="252"/>
      <c r="AZ77" s="252"/>
      <c r="BA77" s="252"/>
      <c r="BB77" s="252"/>
      <c r="BC77" s="252"/>
      <c r="BD77" s="252"/>
      <c r="BE77" s="252"/>
      <c r="BF77" s="252"/>
      <c r="BG77" s="252"/>
      <c r="BH77" s="252"/>
      <c r="BI77" s="252"/>
      <c r="BJ77" s="252"/>
      <c r="BK77" s="252"/>
      <c r="BL77" s="252"/>
      <c r="BM77" s="252"/>
      <c r="BN77" s="252"/>
      <c r="BO77" s="252"/>
      <c r="BP77" s="252"/>
      <c r="BQ77" s="252"/>
      <c r="BR77" s="252"/>
      <c r="BS77" s="252"/>
      <c r="BT77" s="252"/>
      <c r="BU77" s="252"/>
      <c r="BV77" s="252"/>
      <c r="BW77" s="252"/>
      <c r="BX77" s="252"/>
      <c r="BY77" s="252"/>
      <c r="BZ77" s="252"/>
      <c r="CA77" s="252"/>
      <c r="CB77" s="252"/>
      <c r="CC77" s="252"/>
      <c r="CD77" s="252"/>
      <c r="CE77" s="252"/>
      <c r="CF77" s="252"/>
      <c r="CG77" s="252"/>
      <c r="CH77" s="252"/>
      <c r="CI77" s="252"/>
      <c r="CJ77" s="252"/>
      <c r="CK77" s="252"/>
      <c r="CL77" s="252"/>
      <c r="CM77" s="252"/>
      <c r="CN77" s="252"/>
      <c r="CO77" s="252"/>
      <c r="CP77" s="252"/>
      <c r="CQ77" s="252"/>
      <c r="CR77" s="252"/>
      <c r="CS77" s="252"/>
      <c r="CT77" s="252"/>
      <c r="CU77" s="252"/>
      <c r="CV77" s="252"/>
      <c r="CW77" s="252"/>
      <c r="CX77" s="252"/>
      <c r="CY77" s="252"/>
      <c r="CZ77" s="252"/>
      <c r="DA77" s="252"/>
      <c r="DB77" s="252"/>
      <c r="DC77" s="252"/>
      <c r="DD77" s="252"/>
    </row>
    <row r="78" customFormat="false" ht="15" hidden="false" customHeight="false" outlineLevel="0" collapsed="false">
      <c r="A78" s="252"/>
      <c r="B78" s="252" t="s">
        <v>311</v>
      </c>
      <c r="C78" s="252"/>
      <c r="D78" s="252"/>
      <c r="E78" s="254"/>
      <c r="F78" s="254"/>
      <c r="G78" s="252" t="s">
        <v>313</v>
      </c>
      <c r="H78" s="254"/>
      <c r="I78" s="254"/>
      <c r="J78" s="252" t="s">
        <v>311</v>
      </c>
      <c r="K78" s="252" t="s">
        <v>325</v>
      </c>
      <c r="L78" s="254"/>
      <c r="M78" s="254"/>
      <c r="N78" s="252" t="s">
        <v>311</v>
      </c>
      <c r="O78" s="252" t="s">
        <v>330</v>
      </c>
      <c r="P78" s="252"/>
      <c r="Q78" s="252"/>
      <c r="R78" s="252"/>
      <c r="S78" s="252"/>
      <c r="T78" s="252"/>
      <c r="U78" s="252"/>
      <c r="V78" s="252"/>
      <c r="W78" s="252"/>
      <c r="X78" s="252"/>
      <c r="Y78" s="252"/>
      <c r="Z78" s="252"/>
      <c r="AA78" s="252"/>
      <c r="AB78" s="252"/>
      <c r="AC78" s="252"/>
      <c r="AD78" s="252"/>
      <c r="AE78" s="252"/>
      <c r="AF78" s="252"/>
      <c r="AG78" s="252"/>
      <c r="AH78" s="252"/>
      <c r="AI78" s="252"/>
      <c r="AJ78" s="252"/>
      <c r="AK78" s="252"/>
      <c r="AL78" s="252"/>
      <c r="AM78" s="252"/>
      <c r="AN78" s="252"/>
      <c r="AO78" s="252"/>
      <c r="AP78" s="252"/>
      <c r="AQ78" s="252"/>
      <c r="AR78" s="252"/>
      <c r="AS78" s="252"/>
      <c r="AT78" s="252"/>
      <c r="AU78" s="252"/>
      <c r="AV78" s="252"/>
      <c r="AW78" s="252"/>
      <c r="AX78" s="252"/>
      <c r="AY78" s="252"/>
      <c r="AZ78" s="252"/>
      <c r="BA78" s="252"/>
      <c r="BB78" s="252"/>
      <c r="BC78" s="252"/>
      <c r="BD78" s="252"/>
      <c r="BE78" s="252"/>
      <c r="BF78" s="252"/>
      <c r="BG78" s="252"/>
      <c r="BH78" s="252"/>
      <c r="BI78" s="252"/>
      <c r="BJ78" s="252"/>
      <c r="BK78" s="252"/>
      <c r="BL78" s="252"/>
      <c r="BM78" s="252"/>
      <c r="BN78" s="252"/>
      <c r="BO78" s="252"/>
      <c r="BP78" s="252"/>
      <c r="BQ78" s="252"/>
      <c r="BR78" s="252"/>
      <c r="BS78" s="252"/>
      <c r="BT78" s="252"/>
      <c r="BU78" s="252"/>
      <c r="BV78" s="252"/>
      <c r="BW78" s="252"/>
      <c r="BX78" s="252"/>
      <c r="BY78" s="252"/>
      <c r="BZ78" s="252"/>
      <c r="CA78" s="252"/>
      <c r="CB78" s="252"/>
      <c r="CC78" s="252"/>
      <c r="CD78" s="252"/>
      <c r="CE78" s="252"/>
      <c r="CF78" s="252"/>
      <c r="CG78" s="252"/>
      <c r="CH78" s="252"/>
      <c r="CI78" s="252"/>
      <c r="CJ78" s="252"/>
      <c r="CK78" s="252"/>
      <c r="CL78" s="252"/>
      <c r="CM78" s="252"/>
      <c r="CN78" s="252"/>
      <c r="CO78" s="252"/>
      <c r="CP78" s="252"/>
      <c r="CQ78" s="252"/>
      <c r="CR78" s="252"/>
      <c r="CS78" s="252"/>
      <c r="CT78" s="252"/>
      <c r="CU78" s="252"/>
      <c r="CV78" s="252"/>
      <c r="CW78" s="252"/>
      <c r="CX78" s="252"/>
      <c r="CY78" s="252"/>
      <c r="CZ78" s="252"/>
      <c r="DA78" s="252"/>
      <c r="DB78" s="252"/>
      <c r="DC78" s="252"/>
      <c r="DD78" s="252"/>
    </row>
    <row r="79" customFormat="false" ht="15" hidden="false" customHeight="false" outlineLevel="0" collapsed="false">
      <c r="A79" s="252"/>
      <c r="B79" s="252" t="s">
        <v>313</v>
      </c>
      <c r="C79" s="252"/>
      <c r="D79" s="252"/>
      <c r="E79" s="254"/>
      <c r="F79" s="254"/>
      <c r="G79" s="252" t="s">
        <v>315</v>
      </c>
      <c r="H79" s="254"/>
      <c r="I79" s="254"/>
      <c r="J79" s="252" t="s">
        <v>313</v>
      </c>
      <c r="K79" s="252" t="s">
        <v>330</v>
      </c>
      <c r="L79" s="254"/>
      <c r="M79" s="254"/>
      <c r="N79" s="252" t="s">
        <v>313</v>
      </c>
      <c r="O79" s="252" t="s">
        <v>335</v>
      </c>
      <c r="P79" s="252"/>
      <c r="Q79" s="252"/>
      <c r="R79" s="252"/>
      <c r="S79" s="252"/>
      <c r="T79" s="252"/>
      <c r="U79" s="252"/>
      <c r="V79" s="252"/>
      <c r="W79" s="252"/>
      <c r="X79" s="252"/>
      <c r="Y79" s="252"/>
      <c r="Z79" s="252"/>
      <c r="AA79" s="252"/>
      <c r="AB79" s="252"/>
      <c r="AC79" s="252"/>
      <c r="AD79" s="252"/>
      <c r="AE79" s="252"/>
      <c r="AF79" s="252"/>
      <c r="AG79" s="252"/>
      <c r="AH79" s="252"/>
      <c r="AI79" s="252"/>
      <c r="AJ79" s="252"/>
      <c r="AK79" s="252"/>
      <c r="AL79" s="252"/>
      <c r="AM79" s="252"/>
      <c r="AN79" s="252"/>
      <c r="AO79" s="252"/>
      <c r="AP79" s="252"/>
      <c r="AQ79" s="252"/>
      <c r="AR79" s="252"/>
      <c r="AS79" s="252"/>
      <c r="AT79" s="252"/>
      <c r="AU79" s="252"/>
      <c r="AV79" s="252"/>
      <c r="AW79" s="252"/>
      <c r="AX79" s="252"/>
      <c r="AY79" s="252"/>
      <c r="AZ79" s="252"/>
      <c r="BA79" s="252"/>
      <c r="BB79" s="252"/>
      <c r="BC79" s="252"/>
      <c r="BD79" s="252"/>
      <c r="BE79" s="252"/>
      <c r="BF79" s="252"/>
      <c r="BG79" s="252"/>
      <c r="BH79" s="252"/>
      <c r="BI79" s="252"/>
      <c r="BJ79" s="252"/>
      <c r="BK79" s="252"/>
      <c r="BL79" s="252"/>
      <c r="BM79" s="252"/>
      <c r="BN79" s="252"/>
      <c r="BO79" s="252"/>
      <c r="BP79" s="252"/>
      <c r="BQ79" s="252"/>
      <c r="BR79" s="252"/>
      <c r="BS79" s="252"/>
      <c r="BT79" s="252"/>
      <c r="BU79" s="252"/>
      <c r="BV79" s="252"/>
      <c r="BW79" s="252"/>
      <c r="BX79" s="252"/>
      <c r="BY79" s="252"/>
      <c r="BZ79" s="252"/>
      <c r="CA79" s="252"/>
      <c r="CB79" s="252"/>
      <c r="CC79" s="252"/>
      <c r="CD79" s="252"/>
      <c r="CE79" s="252"/>
      <c r="CF79" s="252"/>
      <c r="CG79" s="252"/>
      <c r="CH79" s="252"/>
      <c r="CI79" s="252"/>
      <c r="CJ79" s="252"/>
      <c r="CK79" s="252"/>
      <c r="CL79" s="252"/>
      <c r="CM79" s="252"/>
      <c r="CN79" s="252"/>
      <c r="CO79" s="252"/>
      <c r="CP79" s="252"/>
      <c r="CQ79" s="252"/>
      <c r="CR79" s="252"/>
      <c r="CS79" s="252"/>
      <c r="CT79" s="252"/>
      <c r="CU79" s="252"/>
      <c r="CV79" s="252"/>
      <c r="CW79" s="252"/>
      <c r="CX79" s="252"/>
      <c r="CY79" s="252"/>
      <c r="CZ79" s="252"/>
      <c r="DA79" s="252"/>
      <c r="DB79" s="252"/>
      <c r="DC79" s="252"/>
      <c r="DD79" s="252"/>
    </row>
    <row r="80" customFormat="false" ht="15" hidden="false" customHeight="false" outlineLevel="0" collapsed="false">
      <c r="A80" s="252"/>
      <c r="B80" s="252" t="s">
        <v>315</v>
      </c>
      <c r="C80" s="252"/>
      <c r="D80" s="252"/>
      <c r="E80" s="254"/>
      <c r="F80" s="254"/>
      <c r="G80" s="252" t="s">
        <v>319</v>
      </c>
      <c r="H80" s="254"/>
      <c r="I80" s="254"/>
      <c r="J80" s="252" t="s">
        <v>315</v>
      </c>
      <c r="K80" s="252" t="s">
        <v>335</v>
      </c>
      <c r="L80" s="254"/>
      <c r="M80" s="254"/>
      <c r="N80" s="252" t="s">
        <v>315</v>
      </c>
      <c r="O80" s="252" t="s">
        <v>338</v>
      </c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  <c r="AI80" s="252"/>
      <c r="AJ80" s="252"/>
      <c r="AK80" s="252"/>
      <c r="AL80" s="252"/>
      <c r="AM80" s="252"/>
      <c r="AN80" s="252"/>
      <c r="AO80" s="252"/>
      <c r="AP80" s="252"/>
      <c r="AQ80" s="252"/>
      <c r="AR80" s="252"/>
      <c r="AS80" s="252"/>
      <c r="AT80" s="252"/>
      <c r="AU80" s="252"/>
      <c r="AV80" s="252"/>
      <c r="AW80" s="252"/>
      <c r="AX80" s="252"/>
      <c r="AY80" s="252"/>
      <c r="AZ80" s="252"/>
      <c r="BA80" s="252"/>
      <c r="BB80" s="252"/>
      <c r="BC80" s="252"/>
      <c r="BD80" s="252"/>
      <c r="BE80" s="252"/>
      <c r="BF80" s="252"/>
      <c r="BG80" s="252"/>
      <c r="BH80" s="252"/>
      <c r="BI80" s="252"/>
      <c r="BJ80" s="252"/>
      <c r="BK80" s="252"/>
      <c r="BL80" s="252"/>
      <c r="BM80" s="252"/>
      <c r="BN80" s="252"/>
      <c r="BO80" s="252"/>
      <c r="BP80" s="252"/>
      <c r="BQ80" s="252"/>
      <c r="BR80" s="252"/>
      <c r="BS80" s="252"/>
      <c r="BT80" s="252"/>
      <c r="BU80" s="252"/>
      <c r="BV80" s="252"/>
      <c r="BW80" s="252"/>
      <c r="BX80" s="252"/>
      <c r="BY80" s="252"/>
      <c r="BZ80" s="252"/>
      <c r="CA80" s="252"/>
      <c r="CB80" s="252"/>
      <c r="CC80" s="252"/>
      <c r="CD80" s="252"/>
      <c r="CE80" s="252"/>
      <c r="CF80" s="252"/>
      <c r="CG80" s="252"/>
      <c r="CH80" s="252"/>
      <c r="CI80" s="252"/>
      <c r="CJ80" s="252"/>
      <c r="CK80" s="252"/>
      <c r="CL80" s="252"/>
      <c r="CM80" s="252"/>
      <c r="CN80" s="252"/>
      <c r="CO80" s="252"/>
      <c r="CP80" s="252"/>
      <c r="CQ80" s="252"/>
      <c r="CR80" s="252"/>
      <c r="CS80" s="252"/>
      <c r="CT80" s="252"/>
      <c r="CU80" s="252"/>
      <c r="CV80" s="252"/>
      <c r="CW80" s="252"/>
      <c r="CX80" s="252"/>
      <c r="CY80" s="252"/>
      <c r="CZ80" s="252"/>
      <c r="DA80" s="252"/>
      <c r="DB80" s="252"/>
      <c r="DC80" s="252"/>
      <c r="DD80" s="252"/>
    </row>
    <row r="81" customFormat="false" ht="15" hidden="false" customHeight="false" outlineLevel="0" collapsed="false">
      <c r="A81" s="252"/>
      <c r="B81" s="252" t="s">
        <v>319</v>
      </c>
      <c r="C81" s="252"/>
      <c r="D81" s="252"/>
      <c r="E81" s="254"/>
      <c r="F81" s="254"/>
      <c r="G81" s="252" t="s">
        <v>321</v>
      </c>
      <c r="H81" s="254"/>
      <c r="I81" s="254"/>
      <c r="J81" s="252" t="s">
        <v>319</v>
      </c>
      <c r="K81" s="252" t="s">
        <v>338</v>
      </c>
      <c r="L81" s="254"/>
      <c r="M81" s="254"/>
      <c r="N81" s="252" t="s">
        <v>319</v>
      </c>
      <c r="O81" s="252" t="s">
        <v>675</v>
      </c>
      <c r="P81" s="252"/>
      <c r="Q81" s="252"/>
      <c r="R81" s="252"/>
      <c r="S81" s="252"/>
      <c r="T81" s="252"/>
      <c r="U81" s="252"/>
      <c r="V81" s="252"/>
      <c r="W81" s="252"/>
      <c r="X81" s="252"/>
      <c r="Y81" s="252"/>
      <c r="Z81" s="252"/>
      <c r="AA81" s="252"/>
      <c r="AB81" s="252"/>
      <c r="AC81" s="252"/>
      <c r="AD81" s="252"/>
      <c r="AE81" s="252"/>
      <c r="AF81" s="252"/>
      <c r="AG81" s="252"/>
      <c r="AH81" s="252"/>
      <c r="AI81" s="252"/>
      <c r="AJ81" s="252"/>
      <c r="AK81" s="252"/>
      <c r="AL81" s="252"/>
      <c r="AM81" s="252"/>
      <c r="AN81" s="252"/>
      <c r="AO81" s="252"/>
      <c r="AP81" s="252"/>
      <c r="AQ81" s="252"/>
      <c r="AR81" s="252"/>
      <c r="AS81" s="252"/>
      <c r="AT81" s="252"/>
      <c r="AU81" s="252"/>
      <c r="AV81" s="252"/>
      <c r="AW81" s="252"/>
      <c r="AX81" s="252"/>
      <c r="AY81" s="252"/>
      <c r="AZ81" s="252"/>
      <c r="BA81" s="252"/>
      <c r="BB81" s="252"/>
      <c r="BC81" s="252"/>
      <c r="BD81" s="252"/>
      <c r="BE81" s="252"/>
      <c r="BF81" s="252"/>
      <c r="BG81" s="252"/>
      <c r="BH81" s="252"/>
      <c r="BI81" s="252"/>
      <c r="BJ81" s="252"/>
      <c r="BK81" s="252"/>
      <c r="BL81" s="252"/>
      <c r="BM81" s="252"/>
      <c r="BN81" s="252"/>
      <c r="BO81" s="252"/>
      <c r="BP81" s="252"/>
      <c r="BQ81" s="252"/>
      <c r="BR81" s="252"/>
      <c r="BS81" s="252"/>
      <c r="BT81" s="252"/>
      <c r="BU81" s="252"/>
      <c r="BV81" s="252"/>
      <c r="BW81" s="252"/>
      <c r="BX81" s="252"/>
      <c r="BY81" s="252"/>
      <c r="BZ81" s="252"/>
      <c r="CA81" s="252"/>
      <c r="CB81" s="252"/>
      <c r="CC81" s="252"/>
      <c r="CD81" s="252"/>
      <c r="CE81" s="252"/>
      <c r="CF81" s="252"/>
      <c r="CG81" s="252"/>
      <c r="CH81" s="252"/>
      <c r="CI81" s="252"/>
      <c r="CJ81" s="252"/>
      <c r="CK81" s="252"/>
      <c r="CL81" s="252"/>
      <c r="CM81" s="252"/>
      <c r="CN81" s="252"/>
      <c r="CO81" s="252"/>
      <c r="CP81" s="252"/>
      <c r="CQ81" s="252"/>
      <c r="CR81" s="252"/>
      <c r="CS81" s="252"/>
      <c r="CT81" s="252"/>
      <c r="CU81" s="252"/>
      <c r="CV81" s="252"/>
      <c r="CW81" s="252"/>
      <c r="CX81" s="252"/>
      <c r="CY81" s="252"/>
      <c r="CZ81" s="252"/>
      <c r="DA81" s="252"/>
      <c r="DB81" s="252"/>
      <c r="DC81" s="252"/>
      <c r="DD81" s="252"/>
    </row>
    <row r="82" customFormat="false" ht="15" hidden="false" customHeight="false" outlineLevel="0" collapsed="false">
      <c r="A82" s="252"/>
      <c r="B82" s="252" t="s">
        <v>321</v>
      </c>
      <c r="C82" s="252"/>
      <c r="D82" s="252"/>
      <c r="E82" s="254"/>
      <c r="F82" s="254"/>
      <c r="G82" s="252" t="s">
        <v>323</v>
      </c>
      <c r="H82" s="254"/>
      <c r="I82" s="254"/>
      <c r="J82" s="252" t="s">
        <v>321</v>
      </c>
      <c r="K82" s="252" t="s">
        <v>675</v>
      </c>
      <c r="L82" s="254"/>
      <c r="M82" s="254"/>
      <c r="N82" s="252" t="s">
        <v>321</v>
      </c>
      <c r="O82" s="252" t="s">
        <v>225</v>
      </c>
      <c r="P82" s="252"/>
      <c r="Q82" s="252"/>
      <c r="R82" s="252"/>
      <c r="S82" s="252"/>
      <c r="T82" s="252"/>
      <c r="U82" s="252"/>
      <c r="V82" s="252"/>
      <c r="W82" s="252"/>
      <c r="X82" s="252"/>
      <c r="Y82" s="252"/>
      <c r="Z82" s="252"/>
      <c r="AA82" s="252"/>
      <c r="AB82" s="252"/>
      <c r="AC82" s="252"/>
      <c r="AD82" s="252"/>
      <c r="AE82" s="252"/>
      <c r="AF82" s="252"/>
      <c r="AG82" s="252"/>
      <c r="AH82" s="252"/>
      <c r="AI82" s="252"/>
      <c r="AJ82" s="252"/>
      <c r="AK82" s="252"/>
      <c r="AL82" s="252"/>
      <c r="AM82" s="252"/>
      <c r="AN82" s="252"/>
      <c r="AO82" s="252"/>
      <c r="AP82" s="252"/>
      <c r="AQ82" s="252"/>
      <c r="AR82" s="252"/>
      <c r="AS82" s="252"/>
      <c r="AT82" s="252"/>
      <c r="AU82" s="252"/>
      <c r="AV82" s="252"/>
      <c r="AW82" s="252"/>
      <c r="AX82" s="252"/>
      <c r="AY82" s="252"/>
      <c r="AZ82" s="252"/>
      <c r="BA82" s="252"/>
      <c r="BB82" s="252"/>
      <c r="BC82" s="252"/>
      <c r="BD82" s="252"/>
      <c r="BE82" s="252"/>
      <c r="BF82" s="252"/>
      <c r="BG82" s="252"/>
      <c r="BH82" s="252"/>
      <c r="BI82" s="252"/>
      <c r="BJ82" s="252"/>
      <c r="BK82" s="252"/>
      <c r="BL82" s="252"/>
      <c r="BM82" s="252"/>
      <c r="BN82" s="252"/>
      <c r="BO82" s="252"/>
      <c r="BP82" s="252"/>
      <c r="BQ82" s="252"/>
      <c r="BR82" s="252"/>
      <c r="BS82" s="252"/>
      <c r="BT82" s="252"/>
      <c r="BU82" s="252"/>
      <c r="BV82" s="252"/>
      <c r="BW82" s="252"/>
      <c r="BX82" s="252"/>
      <c r="BY82" s="252"/>
      <c r="BZ82" s="252"/>
      <c r="CA82" s="252"/>
      <c r="CB82" s="252"/>
      <c r="CC82" s="252"/>
      <c r="CD82" s="252"/>
      <c r="CE82" s="252"/>
      <c r="CF82" s="252"/>
      <c r="CG82" s="252"/>
      <c r="CH82" s="252"/>
      <c r="CI82" s="252"/>
      <c r="CJ82" s="252"/>
      <c r="CK82" s="252"/>
      <c r="CL82" s="252"/>
      <c r="CM82" s="252"/>
      <c r="CN82" s="252"/>
      <c r="CO82" s="252"/>
      <c r="CP82" s="252"/>
      <c r="CQ82" s="252"/>
      <c r="CR82" s="252"/>
      <c r="CS82" s="252"/>
      <c r="CT82" s="252"/>
      <c r="CU82" s="252"/>
      <c r="CV82" s="252"/>
      <c r="CW82" s="252"/>
      <c r="CX82" s="252"/>
      <c r="CY82" s="252"/>
      <c r="CZ82" s="252"/>
      <c r="DA82" s="252"/>
      <c r="DB82" s="252"/>
      <c r="DC82" s="252"/>
      <c r="DD82" s="252"/>
    </row>
    <row r="83" customFormat="false" ht="15" hidden="false" customHeight="false" outlineLevel="0" collapsed="false">
      <c r="A83" s="252"/>
      <c r="B83" s="252" t="s">
        <v>323</v>
      </c>
      <c r="C83" s="252"/>
      <c r="D83" s="252"/>
      <c r="E83" s="254"/>
      <c r="F83" s="254"/>
      <c r="G83" s="252" t="s">
        <v>325</v>
      </c>
      <c r="H83" s="254"/>
      <c r="I83" s="254"/>
      <c r="J83" s="252" t="s">
        <v>323</v>
      </c>
      <c r="K83" s="252" t="s">
        <v>225</v>
      </c>
      <c r="L83" s="254"/>
      <c r="M83" s="254"/>
      <c r="N83" s="252" t="s">
        <v>323</v>
      </c>
      <c r="O83" s="252" t="s">
        <v>297</v>
      </c>
      <c r="P83" s="252"/>
      <c r="Q83" s="252"/>
      <c r="R83" s="252"/>
      <c r="S83" s="252"/>
      <c r="T83" s="252"/>
      <c r="U83" s="252"/>
      <c r="V83" s="252"/>
      <c r="W83" s="252"/>
      <c r="X83" s="252"/>
      <c r="Y83" s="252"/>
      <c r="Z83" s="252"/>
      <c r="AA83" s="252"/>
      <c r="AB83" s="252"/>
      <c r="AC83" s="252"/>
      <c r="AD83" s="252"/>
      <c r="AE83" s="252"/>
      <c r="AF83" s="252"/>
      <c r="AG83" s="252"/>
      <c r="AH83" s="252"/>
      <c r="AI83" s="252"/>
      <c r="AJ83" s="252"/>
      <c r="AK83" s="252"/>
      <c r="AL83" s="252"/>
      <c r="AM83" s="252"/>
      <c r="AN83" s="252"/>
      <c r="AO83" s="252"/>
      <c r="AP83" s="252"/>
      <c r="AQ83" s="252"/>
      <c r="AR83" s="252"/>
      <c r="AS83" s="252"/>
      <c r="AT83" s="252"/>
      <c r="AU83" s="252"/>
      <c r="AV83" s="252"/>
      <c r="AW83" s="252"/>
      <c r="AX83" s="252"/>
      <c r="AY83" s="252"/>
      <c r="AZ83" s="252"/>
      <c r="BA83" s="252"/>
      <c r="BB83" s="252"/>
      <c r="BC83" s="252"/>
      <c r="BD83" s="252"/>
      <c r="BE83" s="252"/>
      <c r="BF83" s="252"/>
      <c r="BG83" s="252"/>
      <c r="BH83" s="252"/>
      <c r="BI83" s="252"/>
      <c r="BJ83" s="252"/>
      <c r="BK83" s="252"/>
      <c r="BL83" s="252"/>
      <c r="BM83" s="252"/>
      <c r="BN83" s="252"/>
      <c r="BO83" s="252"/>
      <c r="BP83" s="252"/>
      <c r="BQ83" s="252"/>
      <c r="BR83" s="252"/>
      <c r="BS83" s="252"/>
      <c r="BT83" s="252"/>
      <c r="BU83" s="252"/>
      <c r="BV83" s="252"/>
      <c r="BW83" s="252"/>
      <c r="BX83" s="252"/>
      <c r="BY83" s="252"/>
      <c r="BZ83" s="252"/>
      <c r="CA83" s="252"/>
      <c r="CB83" s="252"/>
      <c r="CC83" s="252"/>
      <c r="CD83" s="252"/>
      <c r="CE83" s="252"/>
      <c r="CF83" s="252"/>
      <c r="CG83" s="252"/>
      <c r="CH83" s="252"/>
      <c r="CI83" s="252"/>
      <c r="CJ83" s="252"/>
      <c r="CK83" s="252"/>
      <c r="CL83" s="252"/>
      <c r="CM83" s="252"/>
      <c r="CN83" s="252"/>
      <c r="CO83" s="252"/>
      <c r="CP83" s="252"/>
      <c r="CQ83" s="252"/>
      <c r="CR83" s="252"/>
      <c r="CS83" s="252"/>
      <c r="CT83" s="252"/>
      <c r="CU83" s="252"/>
      <c r="CV83" s="252"/>
      <c r="CW83" s="252"/>
      <c r="CX83" s="252"/>
      <c r="CY83" s="252"/>
      <c r="CZ83" s="252"/>
      <c r="DA83" s="252"/>
      <c r="DB83" s="252"/>
      <c r="DC83" s="252"/>
      <c r="DD83" s="252"/>
    </row>
    <row r="84" customFormat="false" ht="15" hidden="false" customHeight="false" outlineLevel="0" collapsed="false">
      <c r="A84" s="252"/>
      <c r="B84" s="252" t="s">
        <v>325</v>
      </c>
      <c r="C84" s="252"/>
      <c r="D84" s="252"/>
      <c r="E84" s="254"/>
      <c r="F84" s="254"/>
      <c r="G84" s="252" t="s">
        <v>330</v>
      </c>
      <c r="H84" s="254"/>
      <c r="I84" s="254"/>
      <c r="J84" s="252" t="s">
        <v>325</v>
      </c>
      <c r="K84" s="252" t="s">
        <v>297</v>
      </c>
      <c r="L84" s="254"/>
      <c r="M84" s="254"/>
      <c r="N84" s="252" t="s">
        <v>325</v>
      </c>
      <c r="O84" s="252" t="s">
        <v>877</v>
      </c>
      <c r="P84" s="252"/>
      <c r="Q84" s="252"/>
      <c r="R84" s="252"/>
      <c r="S84" s="252"/>
      <c r="T84" s="252"/>
      <c r="U84" s="252"/>
      <c r="V84" s="252"/>
      <c r="W84" s="252"/>
      <c r="X84" s="252"/>
      <c r="Y84" s="252"/>
      <c r="Z84" s="252"/>
      <c r="AA84" s="252"/>
      <c r="AB84" s="252"/>
      <c r="AC84" s="252"/>
      <c r="AD84" s="252"/>
      <c r="AE84" s="252"/>
      <c r="AF84" s="252"/>
      <c r="AG84" s="252"/>
      <c r="AH84" s="252"/>
      <c r="AI84" s="252"/>
      <c r="AJ84" s="252"/>
      <c r="AK84" s="252"/>
      <c r="AL84" s="252"/>
      <c r="AM84" s="252"/>
      <c r="AN84" s="252"/>
      <c r="AO84" s="252"/>
      <c r="AP84" s="252"/>
      <c r="AQ84" s="252"/>
      <c r="AR84" s="252"/>
      <c r="AS84" s="252"/>
      <c r="AT84" s="252"/>
      <c r="AU84" s="252"/>
      <c r="AV84" s="252"/>
      <c r="AW84" s="252"/>
      <c r="AX84" s="252"/>
      <c r="AY84" s="252"/>
      <c r="AZ84" s="252"/>
      <c r="BA84" s="252"/>
      <c r="BB84" s="252"/>
      <c r="BC84" s="252"/>
      <c r="BD84" s="252"/>
      <c r="BE84" s="252"/>
      <c r="BF84" s="252"/>
      <c r="BG84" s="252"/>
      <c r="BH84" s="252"/>
      <c r="BI84" s="252"/>
      <c r="BJ84" s="252"/>
      <c r="BK84" s="252"/>
      <c r="BL84" s="252"/>
      <c r="BM84" s="252"/>
      <c r="BN84" s="252"/>
      <c r="BO84" s="252"/>
      <c r="BP84" s="252"/>
      <c r="BQ84" s="252"/>
      <c r="BR84" s="252"/>
      <c r="BS84" s="252"/>
      <c r="BT84" s="252"/>
      <c r="BU84" s="252"/>
      <c r="BV84" s="252"/>
      <c r="BW84" s="252"/>
      <c r="BX84" s="252"/>
      <c r="BY84" s="252"/>
      <c r="BZ84" s="252"/>
      <c r="CA84" s="252"/>
      <c r="CB84" s="252"/>
      <c r="CC84" s="252"/>
      <c r="CD84" s="252"/>
      <c r="CE84" s="252"/>
      <c r="CF84" s="252"/>
      <c r="CG84" s="252"/>
      <c r="CH84" s="252"/>
      <c r="CI84" s="252"/>
      <c r="CJ84" s="252"/>
      <c r="CK84" s="252"/>
      <c r="CL84" s="252"/>
      <c r="CM84" s="252"/>
      <c r="CN84" s="252"/>
      <c r="CO84" s="252"/>
      <c r="CP84" s="252"/>
      <c r="CQ84" s="252"/>
      <c r="CR84" s="252"/>
      <c r="CS84" s="252"/>
      <c r="CT84" s="252"/>
      <c r="CU84" s="252"/>
      <c r="CV84" s="252"/>
      <c r="CW84" s="252"/>
      <c r="CX84" s="252"/>
      <c r="CY84" s="252"/>
      <c r="CZ84" s="252"/>
      <c r="DA84" s="252"/>
      <c r="DB84" s="252"/>
      <c r="DC84" s="252"/>
      <c r="DD84" s="252"/>
    </row>
    <row r="85" customFormat="false" ht="15" hidden="false" customHeight="false" outlineLevel="0" collapsed="false">
      <c r="A85" s="252"/>
      <c r="B85" s="252" t="s">
        <v>330</v>
      </c>
      <c r="C85" s="252"/>
      <c r="D85" s="252"/>
      <c r="E85" s="254"/>
      <c r="F85" s="254"/>
      <c r="G85" s="252" t="s">
        <v>335</v>
      </c>
      <c r="H85" s="254"/>
      <c r="I85" s="254"/>
      <c r="J85" s="252" t="s">
        <v>330</v>
      </c>
      <c r="K85" s="252" t="s">
        <v>877</v>
      </c>
      <c r="L85" s="254"/>
      <c r="M85" s="254"/>
      <c r="N85" s="252" t="s">
        <v>330</v>
      </c>
      <c r="O85" s="252" t="s">
        <v>293</v>
      </c>
      <c r="P85" s="252"/>
      <c r="Q85" s="252"/>
      <c r="R85" s="252"/>
      <c r="S85" s="252"/>
      <c r="T85" s="252"/>
      <c r="U85" s="252"/>
      <c r="V85" s="252"/>
      <c r="W85" s="252"/>
      <c r="X85" s="252"/>
      <c r="Y85" s="252"/>
      <c r="Z85" s="252"/>
      <c r="AA85" s="252"/>
      <c r="AB85" s="252"/>
      <c r="AC85" s="252"/>
      <c r="AD85" s="252"/>
      <c r="AE85" s="252"/>
      <c r="AF85" s="252"/>
      <c r="AG85" s="252"/>
      <c r="AH85" s="252"/>
      <c r="AI85" s="252"/>
      <c r="AJ85" s="252"/>
      <c r="AK85" s="252"/>
      <c r="AL85" s="252"/>
      <c r="AM85" s="252"/>
      <c r="AN85" s="252"/>
      <c r="AO85" s="252"/>
      <c r="AP85" s="252"/>
      <c r="AQ85" s="252"/>
      <c r="AR85" s="252"/>
      <c r="AS85" s="252"/>
      <c r="AT85" s="252"/>
      <c r="AU85" s="252"/>
      <c r="AV85" s="252"/>
      <c r="AW85" s="252"/>
      <c r="AX85" s="252"/>
      <c r="AY85" s="252"/>
      <c r="AZ85" s="252"/>
      <c r="BA85" s="252"/>
      <c r="BB85" s="252"/>
      <c r="BC85" s="252"/>
      <c r="BD85" s="252"/>
      <c r="BE85" s="252"/>
      <c r="BF85" s="252"/>
      <c r="BG85" s="252"/>
      <c r="BH85" s="252"/>
      <c r="BI85" s="252"/>
      <c r="BJ85" s="252"/>
      <c r="BK85" s="252"/>
      <c r="BL85" s="252"/>
      <c r="BM85" s="252"/>
      <c r="BN85" s="252"/>
      <c r="BO85" s="252"/>
      <c r="BP85" s="252"/>
      <c r="BQ85" s="252"/>
      <c r="BR85" s="252"/>
      <c r="BS85" s="252"/>
      <c r="BT85" s="252"/>
      <c r="BU85" s="252"/>
      <c r="BV85" s="252"/>
      <c r="BW85" s="252"/>
      <c r="BX85" s="252"/>
      <c r="BY85" s="252"/>
      <c r="BZ85" s="252"/>
      <c r="CA85" s="252"/>
      <c r="CB85" s="252"/>
      <c r="CC85" s="252"/>
      <c r="CD85" s="252"/>
      <c r="CE85" s="252"/>
      <c r="CF85" s="252"/>
      <c r="CG85" s="252"/>
      <c r="CH85" s="252"/>
      <c r="CI85" s="252"/>
      <c r="CJ85" s="252"/>
      <c r="CK85" s="252"/>
      <c r="CL85" s="252"/>
      <c r="CM85" s="252"/>
      <c r="CN85" s="252"/>
      <c r="CO85" s="252"/>
      <c r="CP85" s="252"/>
      <c r="CQ85" s="252"/>
      <c r="CR85" s="252"/>
      <c r="CS85" s="252"/>
      <c r="CT85" s="252"/>
      <c r="CU85" s="252"/>
      <c r="CV85" s="252"/>
      <c r="CW85" s="252"/>
      <c r="CX85" s="252"/>
      <c r="CY85" s="252"/>
      <c r="CZ85" s="252"/>
      <c r="DA85" s="252"/>
      <c r="DB85" s="252"/>
      <c r="DC85" s="252"/>
      <c r="DD85" s="252"/>
    </row>
    <row r="86" customFormat="false" ht="15" hidden="false" customHeight="false" outlineLevel="0" collapsed="false">
      <c r="A86" s="252"/>
      <c r="B86" s="252" t="s">
        <v>335</v>
      </c>
      <c r="C86" s="252"/>
      <c r="D86" s="252"/>
      <c r="E86" s="254"/>
      <c r="F86" s="254"/>
      <c r="G86" s="252" t="s">
        <v>338</v>
      </c>
      <c r="H86" s="254"/>
      <c r="I86" s="254"/>
      <c r="J86" s="252" t="s">
        <v>335</v>
      </c>
      <c r="K86" s="252" t="s">
        <v>293</v>
      </c>
      <c r="L86" s="254"/>
      <c r="M86" s="254"/>
      <c r="N86" s="252" t="s">
        <v>335</v>
      </c>
      <c r="O86" s="254"/>
      <c r="P86" s="252"/>
      <c r="Q86" s="252"/>
      <c r="R86" s="252"/>
      <c r="S86" s="252"/>
      <c r="T86" s="252"/>
      <c r="U86" s="252"/>
      <c r="V86" s="252"/>
      <c r="W86" s="252"/>
      <c r="X86" s="252"/>
      <c r="Y86" s="252"/>
      <c r="Z86" s="252"/>
      <c r="AA86" s="252"/>
      <c r="AB86" s="252"/>
      <c r="AC86" s="252"/>
      <c r="AD86" s="252"/>
      <c r="AE86" s="252"/>
      <c r="AF86" s="252"/>
      <c r="AG86" s="252"/>
      <c r="AH86" s="252"/>
      <c r="AI86" s="252"/>
      <c r="AJ86" s="252"/>
      <c r="AK86" s="252"/>
      <c r="AL86" s="252"/>
      <c r="AM86" s="252"/>
      <c r="AN86" s="252"/>
      <c r="AO86" s="252"/>
      <c r="AP86" s="252"/>
      <c r="AQ86" s="252"/>
      <c r="AR86" s="252"/>
      <c r="AS86" s="252"/>
      <c r="AT86" s="252"/>
      <c r="AU86" s="252"/>
      <c r="AV86" s="252"/>
      <c r="AW86" s="252"/>
      <c r="AX86" s="252"/>
      <c r="AY86" s="252"/>
      <c r="AZ86" s="252"/>
      <c r="BA86" s="252"/>
      <c r="BB86" s="252"/>
      <c r="BC86" s="252"/>
      <c r="BD86" s="252"/>
      <c r="BE86" s="252"/>
      <c r="BF86" s="252"/>
      <c r="BG86" s="252"/>
      <c r="BH86" s="252"/>
      <c r="BI86" s="252"/>
      <c r="BJ86" s="252"/>
      <c r="BK86" s="252"/>
      <c r="BL86" s="252"/>
      <c r="BM86" s="252"/>
      <c r="BN86" s="252"/>
      <c r="BO86" s="252"/>
      <c r="BP86" s="252"/>
      <c r="BQ86" s="252"/>
      <c r="BR86" s="252"/>
      <c r="BS86" s="252"/>
      <c r="BT86" s="252"/>
      <c r="BU86" s="252"/>
      <c r="BV86" s="252"/>
      <c r="BW86" s="252"/>
      <c r="BX86" s="252"/>
      <c r="BY86" s="252"/>
      <c r="BZ86" s="252"/>
      <c r="CA86" s="252"/>
      <c r="CB86" s="252"/>
      <c r="CC86" s="252"/>
      <c r="CD86" s="252"/>
      <c r="CE86" s="252"/>
      <c r="CF86" s="252"/>
      <c r="CG86" s="252"/>
      <c r="CH86" s="252"/>
      <c r="CI86" s="252"/>
      <c r="CJ86" s="252"/>
      <c r="CK86" s="252"/>
      <c r="CL86" s="252"/>
      <c r="CM86" s="252"/>
      <c r="CN86" s="252"/>
      <c r="CO86" s="252"/>
      <c r="CP86" s="252"/>
      <c r="CQ86" s="252"/>
      <c r="CR86" s="252"/>
      <c r="CS86" s="252"/>
      <c r="CT86" s="252"/>
      <c r="CU86" s="252"/>
      <c r="CV86" s="252"/>
      <c r="CW86" s="252"/>
      <c r="CX86" s="252"/>
      <c r="CY86" s="252"/>
      <c r="CZ86" s="252"/>
      <c r="DA86" s="252"/>
      <c r="DB86" s="252"/>
      <c r="DC86" s="252"/>
      <c r="DD86" s="252"/>
    </row>
    <row r="87" customFormat="false" ht="15" hidden="false" customHeight="false" outlineLevel="0" collapsed="false">
      <c r="A87" s="252"/>
      <c r="B87" s="252" t="s">
        <v>338</v>
      </c>
      <c r="C87" s="252"/>
      <c r="D87" s="252"/>
      <c r="E87" s="254"/>
      <c r="F87" s="254"/>
      <c r="G87" s="252" t="s">
        <v>675</v>
      </c>
      <c r="H87" s="254"/>
      <c r="I87" s="254"/>
      <c r="J87" s="252" t="s">
        <v>338</v>
      </c>
      <c r="K87" s="254"/>
      <c r="L87" s="254"/>
      <c r="M87" s="254"/>
      <c r="N87" s="252" t="s">
        <v>338</v>
      </c>
      <c r="O87" s="254"/>
      <c r="P87" s="252"/>
      <c r="Q87" s="252"/>
      <c r="R87" s="252"/>
      <c r="S87" s="252"/>
      <c r="T87" s="252"/>
      <c r="U87" s="252"/>
      <c r="V87" s="252"/>
      <c r="W87" s="252"/>
      <c r="X87" s="252"/>
      <c r="Y87" s="252"/>
      <c r="Z87" s="252"/>
      <c r="AA87" s="252"/>
      <c r="AB87" s="252"/>
      <c r="AC87" s="252"/>
      <c r="AD87" s="252"/>
      <c r="AE87" s="252"/>
      <c r="AF87" s="252"/>
      <c r="AG87" s="252"/>
      <c r="AH87" s="252"/>
      <c r="AI87" s="252"/>
      <c r="AJ87" s="252"/>
      <c r="AK87" s="252"/>
      <c r="AL87" s="252"/>
      <c r="AM87" s="252"/>
      <c r="AN87" s="252"/>
      <c r="AO87" s="252"/>
      <c r="AP87" s="252"/>
      <c r="AQ87" s="252"/>
      <c r="AR87" s="252"/>
      <c r="AS87" s="252"/>
      <c r="AT87" s="252"/>
      <c r="AU87" s="252"/>
      <c r="AV87" s="252"/>
      <c r="AW87" s="252"/>
      <c r="AX87" s="252"/>
      <c r="AY87" s="252"/>
      <c r="AZ87" s="252"/>
      <c r="BA87" s="252"/>
      <c r="BB87" s="252"/>
      <c r="BC87" s="252"/>
      <c r="BD87" s="252"/>
      <c r="BE87" s="252"/>
      <c r="BF87" s="252"/>
      <c r="BG87" s="252"/>
      <c r="BH87" s="252"/>
      <c r="BI87" s="252"/>
      <c r="BJ87" s="252"/>
      <c r="BK87" s="252"/>
      <c r="BL87" s="252"/>
      <c r="BM87" s="252"/>
      <c r="BN87" s="252"/>
      <c r="BO87" s="252"/>
      <c r="BP87" s="252"/>
      <c r="BQ87" s="252"/>
      <c r="BR87" s="252"/>
      <c r="BS87" s="252"/>
      <c r="BT87" s="252"/>
      <c r="BU87" s="252"/>
      <c r="BV87" s="252"/>
      <c r="BW87" s="252"/>
      <c r="BX87" s="252"/>
      <c r="BY87" s="252"/>
      <c r="BZ87" s="252"/>
      <c r="CA87" s="252"/>
      <c r="CB87" s="252"/>
      <c r="CC87" s="252"/>
      <c r="CD87" s="252"/>
      <c r="CE87" s="252"/>
      <c r="CF87" s="252"/>
      <c r="CG87" s="252"/>
      <c r="CH87" s="252"/>
      <c r="CI87" s="252"/>
      <c r="CJ87" s="252"/>
      <c r="CK87" s="252"/>
      <c r="CL87" s="252"/>
      <c r="CM87" s="252"/>
      <c r="CN87" s="252"/>
      <c r="CO87" s="252"/>
      <c r="CP87" s="252"/>
      <c r="CQ87" s="252"/>
      <c r="CR87" s="252"/>
      <c r="CS87" s="252"/>
      <c r="CT87" s="252"/>
      <c r="CU87" s="252"/>
      <c r="CV87" s="252"/>
      <c r="CW87" s="252"/>
      <c r="CX87" s="252"/>
      <c r="CY87" s="252"/>
      <c r="CZ87" s="252"/>
      <c r="DA87" s="252"/>
      <c r="DB87" s="252"/>
      <c r="DC87" s="252"/>
      <c r="DD87" s="252"/>
    </row>
    <row r="88" customFormat="false" ht="15" hidden="false" customHeight="false" outlineLevel="0" collapsed="false">
      <c r="A88" s="252"/>
      <c r="B88" s="252" t="s">
        <v>675</v>
      </c>
      <c r="C88" s="252"/>
      <c r="D88" s="252"/>
      <c r="E88" s="254"/>
      <c r="F88" s="254"/>
      <c r="G88" s="252" t="s">
        <v>225</v>
      </c>
      <c r="H88" s="254"/>
      <c r="I88" s="254"/>
      <c r="J88" s="252" t="s">
        <v>675</v>
      </c>
      <c r="K88" s="254"/>
      <c r="L88" s="254"/>
      <c r="M88" s="254"/>
      <c r="N88" s="252" t="s">
        <v>675</v>
      </c>
      <c r="O88" s="254"/>
      <c r="P88" s="252"/>
      <c r="Q88" s="252"/>
      <c r="R88" s="252"/>
      <c r="S88" s="252"/>
      <c r="T88" s="252"/>
      <c r="U88" s="252"/>
      <c r="V88" s="252"/>
      <c r="W88" s="252"/>
      <c r="X88" s="252"/>
      <c r="Y88" s="252"/>
      <c r="Z88" s="252"/>
      <c r="AA88" s="252"/>
      <c r="AB88" s="252"/>
      <c r="AC88" s="252"/>
      <c r="AD88" s="252"/>
      <c r="AE88" s="252"/>
      <c r="AF88" s="252"/>
      <c r="AG88" s="252"/>
      <c r="AH88" s="252"/>
      <c r="AI88" s="252"/>
      <c r="AJ88" s="252"/>
      <c r="AK88" s="252"/>
      <c r="AL88" s="252"/>
      <c r="AM88" s="252"/>
      <c r="AN88" s="252"/>
      <c r="AO88" s="252"/>
      <c r="AP88" s="252"/>
      <c r="AQ88" s="252"/>
      <c r="AR88" s="252"/>
      <c r="AS88" s="252"/>
      <c r="AT88" s="252"/>
      <c r="AU88" s="252"/>
      <c r="AV88" s="252"/>
      <c r="AW88" s="252"/>
      <c r="AX88" s="252"/>
      <c r="AY88" s="252"/>
      <c r="AZ88" s="252"/>
      <c r="BA88" s="252"/>
      <c r="BB88" s="252"/>
      <c r="BC88" s="252"/>
      <c r="BD88" s="252"/>
      <c r="BE88" s="252"/>
      <c r="BF88" s="252"/>
      <c r="BG88" s="252"/>
      <c r="BH88" s="252"/>
      <c r="BI88" s="252"/>
      <c r="BJ88" s="252"/>
      <c r="BK88" s="252"/>
      <c r="BL88" s="252"/>
      <c r="BM88" s="252"/>
      <c r="BN88" s="252"/>
      <c r="BO88" s="252"/>
      <c r="BP88" s="252"/>
      <c r="BQ88" s="252"/>
      <c r="BR88" s="252"/>
      <c r="BS88" s="252"/>
      <c r="BT88" s="252"/>
      <c r="BU88" s="252"/>
      <c r="BV88" s="252"/>
      <c r="BW88" s="252"/>
      <c r="BX88" s="252"/>
      <c r="BY88" s="252"/>
      <c r="BZ88" s="252"/>
      <c r="CA88" s="252"/>
      <c r="CB88" s="252"/>
      <c r="CC88" s="252"/>
      <c r="CD88" s="252"/>
      <c r="CE88" s="252"/>
      <c r="CF88" s="252"/>
      <c r="CG88" s="252"/>
      <c r="CH88" s="252"/>
      <c r="CI88" s="252"/>
      <c r="CJ88" s="252"/>
      <c r="CK88" s="252"/>
      <c r="CL88" s="252"/>
      <c r="CM88" s="252"/>
      <c r="CN88" s="252"/>
      <c r="CO88" s="252"/>
      <c r="CP88" s="252"/>
      <c r="CQ88" s="252"/>
      <c r="CR88" s="252"/>
      <c r="CS88" s="252"/>
      <c r="CT88" s="252"/>
      <c r="CU88" s="252"/>
      <c r="CV88" s="252"/>
      <c r="CW88" s="252"/>
      <c r="CX88" s="252"/>
      <c r="CY88" s="252"/>
      <c r="CZ88" s="252"/>
      <c r="DA88" s="252"/>
      <c r="DB88" s="252"/>
      <c r="DC88" s="252"/>
      <c r="DD88" s="252"/>
    </row>
    <row r="89" customFormat="false" ht="15" hidden="false" customHeight="false" outlineLevel="0" collapsed="false">
      <c r="A89" s="252"/>
      <c r="B89" s="252" t="s">
        <v>225</v>
      </c>
      <c r="C89" s="252"/>
      <c r="D89" s="252"/>
      <c r="E89" s="254"/>
      <c r="F89" s="254"/>
      <c r="G89" s="252" t="s">
        <v>297</v>
      </c>
      <c r="H89" s="254"/>
      <c r="I89" s="254"/>
      <c r="J89" s="252" t="s">
        <v>225</v>
      </c>
      <c r="K89" s="254"/>
      <c r="L89" s="254"/>
      <c r="M89" s="254"/>
      <c r="N89" s="252" t="s">
        <v>225</v>
      </c>
      <c r="O89" s="254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Z89" s="252"/>
      <c r="AA89" s="252"/>
      <c r="AB89" s="252"/>
      <c r="AC89" s="252"/>
      <c r="AD89" s="252"/>
      <c r="AE89" s="252"/>
      <c r="AF89" s="252"/>
      <c r="AG89" s="252"/>
      <c r="AH89" s="252"/>
      <c r="AI89" s="252"/>
      <c r="AJ89" s="252"/>
      <c r="AK89" s="252"/>
      <c r="AL89" s="252"/>
      <c r="AM89" s="252"/>
      <c r="AN89" s="252"/>
      <c r="AO89" s="252"/>
      <c r="AP89" s="252"/>
      <c r="AQ89" s="252"/>
      <c r="AR89" s="252"/>
      <c r="AS89" s="252"/>
      <c r="AT89" s="252"/>
      <c r="AU89" s="252"/>
      <c r="AV89" s="252"/>
      <c r="AW89" s="252"/>
      <c r="AX89" s="252"/>
      <c r="AY89" s="252"/>
      <c r="AZ89" s="252"/>
      <c r="BA89" s="252"/>
      <c r="BB89" s="252"/>
      <c r="BC89" s="252"/>
      <c r="BD89" s="252"/>
      <c r="BE89" s="252"/>
      <c r="BF89" s="252"/>
      <c r="BG89" s="252"/>
      <c r="BH89" s="252"/>
      <c r="BI89" s="252"/>
      <c r="BJ89" s="252"/>
      <c r="BK89" s="252"/>
      <c r="BL89" s="252"/>
      <c r="BM89" s="252"/>
      <c r="BN89" s="252"/>
      <c r="BO89" s="252"/>
      <c r="BP89" s="252"/>
      <c r="BQ89" s="252"/>
      <c r="BR89" s="252"/>
      <c r="BS89" s="252"/>
      <c r="BT89" s="252"/>
      <c r="BU89" s="252"/>
      <c r="BV89" s="252"/>
      <c r="BW89" s="252"/>
      <c r="BX89" s="252"/>
      <c r="BY89" s="252"/>
      <c r="BZ89" s="252"/>
      <c r="CA89" s="252"/>
      <c r="CB89" s="252"/>
      <c r="CC89" s="252"/>
      <c r="CD89" s="252"/>
      <c r="CE89" s="252"/>
      <c r="CF89" s="252"/>
      <c r="CG89" s="252"/>
      <c r="CH89" s="252"/>
      <c r="CI89" s="252"/>
      <c r="CJ89" s="252"/>
      <c r="CK89" s="252"/>
      <c r="CL89" s="252"/>
      <c r="CM89" s="252"/>
      <c r="CN89" s="252"/>
      <c r="CO89" s="252"/>
      <c r="CP89" s="252"/>
      <c r="CQ89" s="252"/>
      <c r="CR89" s="252"/>
      <c r="CS89" s="252"/>
      <c r="CT89" s="252"/>
      <c r="CU89" s="252"/>
      <c r="CV89" s="252"/>
      <c r="CW89" s="252"/>
      <c r="CX89" s="252"/>
      <c r="CY89" s="252"/>
      <c r="CZ89" s="252"/>
      <c r="DA89" s="252"/>
      <c r="DB89" s="252"/>
      <c r="DC89" s="252"/>
      <c r="DD89" s="252"/>
    </row>
    <row r="90" customFormat="false" ht="15" hidden="false" customHeight="false" outlineLevel="0" collapsed="false">
      <c r="A90" s="252"/>
      <c r="B90" s="252" t="s">
        <v>297</v>
      </c>
      <c r="C90" s="252"/>
      <c r="D90" s="252"/>
      <c r="E90" s="254"/>
      <c r="F90" s="254"/>
      <c r="G90" s="252" t="s">
        <v>877</v>
      </c>
      <c r="H90" s="254"/>
      <c r="I90" s="254"/>
      <c r="J90" s="252" t="s">
        <v>297</v>
      </c>
      <c r="K90" s="254"/>
      <c r="L90" s="254"/>
      <c r="M90" s="254"/>
      <c r="N90" s="252" t="s">
        <v>297</v>
      </c>
      <c r="O90" s="254"/>
      <c r="P90" s="252"/>
      <c r="Q90" s="252"/>
      <c r="R90" s="252"/>
      <c r="S90" s="252"/>
      <c r="T90" s="252"/>
      <c r="U90" s="252"/>
      <c r="V90" s="252"/>
      <c r="W90" s="252"/>
      <c r="X90" s="252"/>
      <c r="Y90" s="252"/>
      <c r="Z90" s="252"/>
      <c r="AA90" s="252"/>
      <c r="AB90" s="252"/>
      <c r="AC90" s="252"/>
      <c r="AD90" s="252"/>
      <c r="AE90" s="252"/>
      <c r="AF90" s="252"/>
      <c r="AG90" s="252"/>
      <c r="AH90" s="252"/>
      <c r="AI90" s="252"/>
      <c r="AJ90" s="252"/>
      <c r="AK90" s="252"/>
      <c r="AL90" s="252"/>
      <c r="AM90" s="252"/>
      <c r="AN90" s="252"/>
      <c r="AO90" s="252"/>
      <c r="AP90" s="252"/>
      <c r="AQ90" s="252"/>
      <c r="AR90" s="252"/>
      <c r="AS90" s="252"/>
      <c r="AT90" s="252"/>
      <c r="AU90" s="252"/>
      <c r="AV90" s="252"/>
      <c r="AW90" s="252"/>
      <c r="AX90" s="252"/>
      <c r="AY90" s="252"/>
      <c r="AZ90" s="252"/>
      <c r="BA90" s="252"/>
      <c r="BB90" s="252"/>
      <c r="BC90" s="252"/>
      <c r="BD90" s="252"/>
      <c r="BE90" s="252"/>
      <c r="BF90" s="252"/>
      <c r="BG90" s="252"/>
      <c r="BH90" s="252"/>
      <c r="BI90" s="252"/>
      <c r="BJ90" s="252"/>
      <c r="BK90" s="252"/>
      <c r="BL90" s="252"/>
      <c r="BM90" s="252"/>
      <c r="BN90" s="252"/>
      <c r="BO90" s="252"/>
      <c r="BP90" s="252"/>
      <c r="BQ90" s="252"/>
      <c r="BR90" s="252"/>
      <c r="BS90" s="252"/>
      <c r="BT90" s="252"/>
      <c r="BU90" s="252"/>
      <c r="BV90" s="252"/>
      <c r="BW90" s="252"/>
      <c r="BX90" s="252"/>
      <c r="BY90" s="252"/>
      <c r="BZ90" s="252"/>
      <c r="CA90" s="252"/>
      <c r="CB90" s="252"/>
      <c r="CC90" s="252"/>
      <c r="CD90" s="252"/>
      <c r="CE90" s="252"/>
      <c r="CF90" s="252"/>
      <c r="CG90" s="252"/>
      <c r="CH90" s="252"/>
      <c r="CI90" s="252"/>
      <c r="CJ90" s="252"/>
      <c r="CK90" s="252"/>
      <c r="CL90" s="252"/>
      <c r="CM90" s="252"/>
      <c r="CN90" s="252"/>
      <c r="CO90" s="252"/>
      <c r="CP90" s="252"/>
      <c r="CQ90" s="252"/>
      <c r="CR90" s="252"/>
      <c r="CS90" s="252"/>
      <c r="CT90" s="252"/>
      <c r="CU90" s="252"/>
      <c r="CV90" s="252"/>
      <c r="CW90" s="252"/>
      <c r="CX90" s="252"/>
      <c r="CY90" s="252"/>
      <c r="CZ90" s="252"/>
      <c r="DA90" s="252"/>
      <c r="DB90" s="252"/>
      <c r="DC90" s="252"/>
      <c r="DD90" s="252"/>
    </row>
    <row r="91" customFormat="false" ht="15" hidden="false" customHeight="false" outlineLevel="0" collapsed="false">
      <c r="A91" s="252"/>
      <c r="B91" s="252" t="s">
        <v>877</v>
      </c>
      <c r="C91" s="252"/>
      <c r="D91" s="252"/>
      <c r="E91" s="254"/>
      <c r="F91" s="254"/>
      <c r="G91" s="252" t="s">
        <v>293</v>
      </c>
      <c r="H91" s="254"/>
      <c r="I91" s="254"/>
      <c r="J91" s="252" t="s">
        <v>877</v>
      </c>
      <c r="K91" s="254"/>
      <c r="L91" s="254"/>
      <c r="M91" s="254"/>
      <c r="N91" s="252" t="s">
        <v>877</v>
      </c>
      <c r="O91" s="254"/>
      <c r="P91" s="252"/>
      <c r="Q91" s="252"/>
      <c r="R91" s="252"/>
      <c r="S91" s="252"/>
      <c r="T91" s="252"/>
      <c r="U91" s="252"/>
      <c r="V91" s="252"/>
      <c r="W91" s="252"/>
      <c r="X91" s="252"/>
      <c r="Y91" s="252"/>
      <c r="Z91" s="252"/>
      <c r="AA91" s="252"/>
      <c r="AB91" s="252"/>
      <c r="AC91" s="252"/>
      <c r="AD91" s="252"/>
      <c r="AE91" s="252"/>
      <c r="AF91" s="252"/>
      <c r="AG91" s="252"/>
      <c r="AH91" s="252"/>
      <c r="AI91" s="252"/>
      <c r="AJ91" s="252"/>
      <c r="AK91" s="252"/>
      <c r="AL91" s="252"/>
      <c r="AM91" s="252"/>
      <c r="AN91" s="252"/>
      <c r="AO91" s="252"/>
      <c r="AP91" s="252"/>
      <c r="AQ91" s="252"/>
      <c r="AR91" s="252"/>
      <c r="AS91" s="252"/>
      <c r="AT91" s="252"/>
      <c r="AU91" s="252"/>
      <c r="AV91" s="252"/>
      <c r="AW91" s="252"/>
      <c r="AX91" s="252"/>
      <c r="AY91" s="252"/>
      <c r="AZ91" s="252"/>
      <c r="BA91" s="252"/>
      <c r="BB91" s="252"/>
      <c r="BC91" s="252"/>
      <c r="BD91" s="252"/>
      <c r="BE91" s="252"/>
      <c r="BF91" s="252"/>
      <c r="BG91" s="252"/>
      <c r="BH91" s="252"/>
      <c r="BI91" s="252"/>
      <c r="BJ91" s="252"/>
      <c r="BK91" s="252"/>
      <c r="BL91" s="252"/>
      <c r="BM91" s="252"/>
      <c r="BN91" s="252"/>
      <c r="BO91" s="252"/>
      <c r="BP91" s="252"/>
      <c r="BQ91" s="252"/>
      <c r="BR91" s="252"/>
      <c r="BS91" s="252"/>
      <c r="BT91" s="252"/>
      <c r="BU91" s="252"/>
      <c r="BV91" s="252"/>
      <c r="BW91" s="252"/>
      <c r="BX91" s="252"/>
      <c r="BY91" s="252"/>
      <c r="BZ91" s="252"/>
      <c r="CA91" s="252"/>
      <c r="CB91" s="252"/>
      <c r="CC91" s="252"/>
      <c r="CD91" s="252"/>
      <c r="CE91" s="252"/>
      <c r="CF91" s="252"/>
      <c r="CG91" s="252"/>
      <c r="CH91" s="252"/>
      <c r="CI91" s="252"/>
      <c r="CJ91" s="252"/>
      <c r="CK91" s="252"/>
      <c r="CL91" s="252"/>
      <c r="CM91" s="252"/>
      <c r="CN91" s="252"/>
      <c r="CO91" s="252"/>
      <c r="CP91" s="252"/>
      <c r="CQ91" s="252"/>
      <c r="CR91" s="252"/>
      <c r="CS91" s="252"/>
      <c r="CT91" s="252"/>
      <c r="CU91" s="252"/>
      <c r="CV91" s="252"/>
      <c r="CW91" s="252"/>
      <c r="CX91" s="252"/>
      <c r="CY91" s="252"/>
      <c r="CZ91" s="252"/>
      <c r="DA91" s="252"/>
      <c r="DB91" s="252"/>
      <c r="DC91" s="252"/>
      <c r="DD91" s="252"/>
    </row>
    <row r="92" customFormat="false" ht="15" hidden="false" customHeight="false" outlineLevel="0" collapsed="false">
      <c r="A92" s="252"/>
      <c r="B92" s="252" t="s">
        <v>293</v>
      </c>
      <c r="C92" s="252"/>
      <c r="D92" s="252"/>
      <c r="E92" s="254"/>
      <c r="F92" s="254"/>
      <c r="G92" s="254"/>
      <c r="H92" s="254"/>
      <c r="I92" s="254"/>
      <c r="J92" s="252" t="s">
        <v>293</v>
      </c>
      <c r="K92" s="254"/>
      <c r="L92" s="254"/>
      <c r="M92" s="254"/>
      <c r="N92" s="252" t="s">
        <v>293</v>
      </c>
      <c r="O92" s="254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2"/>
      <c r="AJ92" s="252"/>
      <c r="AK92" s="252"/>
      <c r="AL92" s="252"/>
      <c r="AM92" s="252"/>
      <c r="AN92" s="252"/>
      <c r="AO92" s="252"/>
      <c r="AP92" s="252"/>
      <c r="AQ92" s="252"/>
      <c r="AR92" s="252"/>
      <c r="AS92" s="252"/>
      <c r="AT92" s="252"/>
      <c r="AU92" s="252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  <c r="BF92" s="252"/>
      <c r="BG92" s="252"/>
      <c r="BH92" s="252"/>
      <c r="BI92" s="252"/>
      <c r="BJ92" s="252"/>
      <c r="BK92" s="252"/>
      <c r="BL92" s="252"/>
      <c r="BM92" s="252"/>
      <c r="BN92" s="252"/>
      <c r="BO92" s="252"/>
      <c r="BP92" s="252"/>
      <c r="BQ92" s="252"/>
      <c r="BR92" s="252"/>
      <c r="BS92" s="252"/>
      <c r="BT92" s="252"/>
      <c r="BU92" s="252"/>
      <c r="BV92" s="252"/>
      <c r="BW92" s="252"/>
      <c r="BX92" s="252"/>
      <c r="BY92" s="252"/>
      <c r="BZ92" s="252"/>
      <c r="CA92" s="252"/>
      <c r="CB92" s="252"/>
      <c r="CC92" s="252"/>
      <c r="CD92" s="252"/>
      <c r="CE92" s="252"/>
      <c r="CF92" s="252"/>
      <c r="CG92" s="252"/>
      <c r="CH92" s="252"/>
      <c r="CI92" s="252"/>
      <c r="CJ92" s="252"/>
      <c r="CK92" s="252"/>
      <c r="CL92" s="252"/>
      <c r="CM92" s="252"/>
      <c r="CN92" s="252"/>
      <c r="CO92" s="252"/>
      <c r="CP92" s="252"/>
      <c r="CQ92" s="252"/>
      <c r="CR92" s="252"/>
      <c r="CS92" s="252"/>
      <c r="CT92" s="252"/>
      <c r="CU92" s="252"/>
      <c r="CV92" s="252"/>
      <c r="CW92" s="252"/>
      <c r="CX92" s="252"/>
      <c r="CY92" s="252"/>
      <c r="CZ92" s="252"/>
      <c r="DA92" s="252"/>
      <c r="DB92" s="252"/>
      <c r="DC92" s="252"/>
      <c r="DD92" s="252"/>
    </row>
    <row r="93" customFormat="false" ht="15" hidden="false" customHeight="false" outlineLevel="0" collapsed="false">
      <c r="A93" s="252"/>
      <c r="B93" s="252"/>
      <c r="C93" s="252"/>
      <c r="D93" s="252"/>
      <c r="E93" s="254"/>
      <c r="F93" s="254"/>
      <c r="G93" s="254"/>
      <c r="H93" s="254"/>
      <c r="I93" s="254"/>
      <c r="J93" s="254"/>
      <c r="K93" s="254"/>
      <c r="L93" s="254"/>
      <c r="M93" s="254"/>
      <c r="N93" s="254"/>
      <c r="O93" s="254"/>
      <c r="P93" s="252"/>
      <c r="Q93" s="252"/>
      <c r="R93" s="252"/>
      <c r="S93" s="252"/>
      <c r="T93" s="252"/>
      <c r="U93" s="252"/>
      <c r="V93" s="252"/>
      <c r="W93" s="252"/>
      <c r="X93" s="252"/>
      <c r="Y93" s="252"/>
      <c r="Z93" s="252"/>
      <c r="AA93" s="252"/>
      <c r="AB93" s="252"/>
      <c r="AC93" s="252"/>
      <c r="AD93" s="252"/>
      <c r="AE93" s="252"/>
      <c r="AF93" s="252"/>
      <c r="AG93" s="252"/>
      <c r="AH93" s="252"/>
      <c r="AI93" s="252"/>
      <c r="AJ93" s="252"/>
      <c r="AK93" s="252"/>
      <c r="AL93" s="252"/>
      <c r="AM93" s="252"/>
      <c r="AN93" s="252"/>
      <c r="AO93" s="252"/>
      <c r="AP93" s="252"/>
      <c r="AQ93" s="252"/>
      <c r="AR93" s="252"/>
      <c r="AS93" s="252"/>
      <c r="AT93" s="252"/>
      <c r="AU93" s="252"/>
      <c r="AV93" s="252"/>
      <c r="AW93" s="252"/>
      <c r="AX93" s="252"/>
      <c r="AY93" s="252"/>
      <c r="AZ93" s="252"/>
      <c r="BA93" s="252"/>
      <c r="BB93" s="252"/>
      <c r="BC93" s="252"/>
      <c r="BD93" s="252"/>
      <c r="BE93" s="252"/>
      <c r="BF93" s="252"/>
      <c r="BG93" s="252"/>
      <c r="BH93" s="252"/>
      <c r="BI93" s="252"/>
      <c r="BJ93" s="252"/>
      <c r="BK93" s="252"/>
      <c r="BL93" s="252"/>
      <c r="BM93" s="252"/>
      <c r="BN93" s="252"/>
      <c r="BO93" s="252"/>
      <c r="BP93" s="252"/>
      <c r="BQ93" s="252"/>
      <c r="BR93" s="252"/>
      <c r="BS93" s="252"/>
      <c r="BT93" s="252"/>
      <c r="BU93" s="252"/>
      <c r="BV93" s="252"/>
      <c r="BW93" s="252"/>
      <c r="BX93" s="252"/>
      <c r="BY93" s="252"/>
      <c r="BZ93" s="252"/>
      <c r="CA93" s="252"/>
      <c r="CB93" s="252"/>
      <c r="CC93" s="252"/>
      <c r="CD93" s="252"/>
      <c r="CE93" s="252"/>
      <c r="CF93" s="252"/>
      <c r="CG93" s="252"/>
      <c r="CH93" s="252"/>
      <c r="CI93" s="252"/>
      <c r="CJ93" s="252"/>
      <c r="CK93" s="252"/>
      <c r="CL93" s="252"/>
      <c r="CM93" s="252"/>
      <c r="CN93" s="252"/>
      <c r="CO93" s="252"/>
      <c r="CP93" s="252"/>
      <c r="CQ93" s="252"/>
      <c r="CR93" s="252"/>
      <c r="CS93" s="252"/>
      <c r="CT93" s="252"/>
      <c r="CU93" s="252"/>
      <c r="CV93" s="252"/>
      <c r="CW93" s="252"/>
      <c r="CX93" s="252"/>
      <c r="CY93" s="252"/>
      <c r="CZ93" s="252"/>
      <c r="DA93" s="252"/>
      <c r="DB93" s="252"/>
      <c r="DC93" s="252"/>
      <c r="DD93" s="252"/>
    </row>
    <row r="94" customFormat="false" ht="15" hidden="false" customHeight="false" outlineLevel="0" collapsed="false">
      <c r="A94" s="252"/>
      <c r="B94" s="252"/>
      <c r="C94" s="252"/>
      <c r="D94" s="252"/>
      <c r="E94" s="254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2"/>
      <c r="Q94" s="252"/>
      <c r="R94" s="252"/>
      <c r="S94" s="252"/>
      <c r="T94" s="252"/>
      <c r="U94" s="252"/>
      <c r="V94" s="252"/>
      <c r="W94" s="252"/>
      <c r="X94" s="252"/>
      <c r="Y94" s="252"/>
      <c r="Z94" s="252"/>
      <c r="AA94" s="252"/>
      <c r="AB94" s="252"/>
      <c r="AC94" s="252"/>
      <c r="AD94" s="252"/>
      <c r="AE94" s="252"/>
      <c r="AF94" s="252"/>
      <c r="AG94" s="252"/>
      <c r="AH94" s="252"/>
      <c r="AI94" s="252"/>
      <c r="AJ94" s="252"/>
      <c r="AK94" s="252"/>
      <c r="AL94" s="252"/>
      <c r="AM94" s="252"/>
      <c r="AN94" s="252"/>
      <c r="AO94" s="252"/>
      <c r="AP94" s="252"/>
      <c r="AQ94" s="252"/>
      <c r="AR94" s="252"/>
      <c r="AS94" s="252"/>
      <c r="AT94" s="252"/>
      <c r="AU94" s="252"/>
      <c r="AV94" s="252"/>
      <c r="AW94" s="252"/>
      <c r="AX94" s="252"/>
      <c r="AY94" s="252"/>
      <c r="AZ94" s="252"/>
      <c r="BA94" s="252"/>
      <c r="BB94" s="252"/>
      <c r="BC94" s="252"/>
      <c r="BD94" s="252"/>
      <c r="BE94" s="252"/>
      <c r="BF94" s="252"/>
      <c r="BG94" s="252"/>
      <c r="BH94" s="252"/>
      <c r="BI94" s="252"/>
      <c r="BJ94" s="252"/>
      <c r="BK94" s="252"/>
      <c r="BL94" s="252"/>
      <c r="BM94" s="252"/>
      <c r="BN94" s="252"/>
      <c r="BO94" s="252"/>
      <c r="BP94" s="252"/>
      <c r="BQ94" s="252"/>
      <c r="BR94" s="252"/>
      <c r="BS94" s="252"/>
      <c r="BT94" s="252"/>
      <c r="BU94" s="252"/>
      <c r="BV94" s="252"/>
      <c r="BW94" s="252"/>
      <c r="BX94" s="252"/>
      <c r="BY94" s="252"/>
      <c r="BZ94" s="252"/>
      <c r="CA94" s="252"/>
      <c r="CB94" s="252"/>
      <c r="CC94" s="252"/>
      <c r="CD94" s="252"/>
      <c r="CE94" s="252"/>
      <c r="CF94" s="252"/>
      <c r="CG94" s="252"/>
      <c r="CH94" s="252"/>
      <c r="CI94" s="252"/>
      <c r="CJ94" s="252"/>
      <c r="CK94" s="252"/>
      <c r="CL94" s="252"/>
      <c r="CM94" s="252"/>
      <c r="CN94" s="252"/>
      <c r="CO94" s="252"/>
      <c r="CP94" s="252"/>
      <c r="CQ94" s="252"/>
      <c r="CR94" s="252"/>
      <c r="CS94" s="252"/>
      <c r="CT94" s="252"/>
      <c r="CU94" s="252"/>
      <c r="CV94" s="252"/>
      <c r="CW94" s="252"/>
      <c r="CX94" s="252"/>
      <c r="CY94" s="252"/>
      <c r="CZ94" s="252"/>
      <c r="DA94" s="252"/>
      <c r="DB94" s="252"/>
      <c r="DC94" s="252"/>
      <c r="DD94" s="252"/>
    </row>
    <row r="95" customFormat="false" ht="15" hidden="false" customHeight="false" outlineLevel="0" collapsed="false">
      <c r="A95" s="252"/>
      <c r="B95" s="252"/>
      <c r="C95" s="252"/>
      <c r="D95" s="252"/>
      <c r="E95" s="254"/>
      <c r="F95" s="254"/>
      <c r="G95" s="254"/>
      <c r="H95" s="254"/>
      <c r="I95" s="254"/>
      <c r="J95" s="254"/>
      <c r="K95" s="254"/>
      <c r="L95" s="254"/>
      <c r="M95" s="254"/>
      <c r="N95" s="254"/>
      <c r="O95" s="254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  <c r="AH95" s="252"/>
      <c r="AI95" s="252"/>
      <c r="AJ95" s="252"/>
      <c r="AK95" s="252"/>
      <c r="AL95" s="252"/>
      <c r="AM95" s="252"/>
      <c r="AN95" s="252"/>
      <c r="AO95" s="252"/>
      <c r="AP95" s="252"/>
      <c r="AQ95" s="252"/>
      <c r="AR95" s="252"/>
      <c r="AS95" s="252"/>
      <c r="AT95" s="252"/>
      <c r="AU95" s="252"/>
      <c r="AV95" s="252"/>
      <c r="AW95" s="252"/>
      <c r="AX95" s="252"/>
      <c r="AY95" s="252"/>
      <c r="AZ95" s="252"/>
      <c r="BA95" s="252"/>
      <c r="BB95" s="252"/>
      <c r="BC95" s="252"/>
      <c r="BD95" s="252"/>
      <c r="BE95" s="252"/>
      <c r="BF95" s="252"/>
      <c r="BG95" s="252"/>
      <c r="BH95" s="252"/>
      <c r="BI95" s="252"/>
      <c r="BJ95" s="252"/>
      <c r="BK95" s="252"/>
      <c r="BL95" s="252"/>
      <c r="BM95" s="252"/>
      <c r="BN95" s="252"/>
      <c r="BO95" s="252"/>
      <c r="BP95" s="252"/>
      <c r="BQ95" s="252"/>
      <c r="BR95" s="252"/>
      <c r="BS95" s="252"/>
      <c r="BT95" s="252"/>
      <c r="BU95" s="252"/>
      <c r="BV95" s="252"/>
      <c r="BW95" s="252"/>
      <c r="BX95" s="252"/>
      <c r="BY95" s="252"/>
      <c r="BZ95" s="252"/>
      <c r="CA95" s="252"/>
      <c r="CB95" s="252"/>
      <c r="CC95" s="252"/>
      <c r="CD95" s="252"/>
      <c r="CE95" s="252"/>
      <c r="CF95" s="252"/>
      <c r="CG95" s="252"/>
      <c r="CH95" s="252"/>
      <c r="CI95" s="252"/>
      <c r="CJ95" s="252"/>
      <c r="CK95" s="252"/>
      <c r="CL95" s="252"/>
      <c r="CM95" s="252"/>
      <c r="CN95" s="252"/>
      <c r="CO95" s="252"/>
      <c r="CP95" s="252"/>
      <c r="CQ95" s="252"/>
      <c r="CR95" s="252"/>
      <c r="CS95" s="252"/>
      <c r="CT95" s="252"/>
      <c r="CU95" s="252"/>
      <c r="CV95" s="252"/>
      <c r="CW95" s="252"/>
      <c r="CX95" s="252"/>
      <c r="CY95" s="252"/>
      <c r="CZ95" s="252"/>
      <c r="DA95" s="252"/>
      <c r="DB95" s="252"/>
      <c r="DC95" s="252"/>
      <c r="DD95" s="252"/>
    </row>
    <row r="96" customFormat="false" ht="15" hidden="false" customHeight="false" outlineLevel="0" collapsed="false">
      <c r="A96" s="252"/>
      <c r="B96" s="252"/>
      <c r="C96" s="252"/>
      <c r="D96" s="252"/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4"/>
      <c r="P96" s="252"/>
      <c r="Q96" s="252"/>
      <c r="R96" s="252"/>
      <c r="S96" s="252"/>
      <c r="T96" s="252"/>
      <c r="U96" s="252"/>
      <c r="V96" s="252"/>
      <c r="W96" s="252"/>
      <c r="X96" s="252"/>
      <c r="Y96" s="252"/>
      <c r="Z96" s="252"/>
      <c r="AA96" s="252"/>
      <c r="AB96" s="252"/>
      <c r="AC96" s="252"/>
      <c r="AD96" s="252"/>
      <c r="AE96" s="252"/>
      <c r="AF96" s="252"/>
      <c r="AG96" s="252"/>
      <c r="AH96" s="252"/>
      <c r="AI96" s="252"/>
      <c r="AJ96" s="252"/>
      <c r="AK96" s="252"/>
      <c r="AL96" s="252"/>
      <c r="AM96" s="252"/>
      <c r="AN96" s="252"/>
      <c r="AO96" s="252"/>
      <c r="AP96" s="252"/>
      <c r="AQ96" s="252"/>
      <c r="AR96" s="252"/>
      <c r="AS96" s="252"/>
      <c r="AT96" s="252"/>
      <c r="AU96" s="252"/>
      <c r="AV96" s="252"/>
      <c r="AW96" s="252"/>
      <c r="AX96" s="252"/>
      <c r="AY96" s="252"/>
      <c r="AZ96" s="252"/>
      <c r="BA96" s="252"/>
      <c r="BB96" s="252"/>
      <c r="BC96" s="252"/>
      <c r="BD96" s="252"/>
      <c r="BE96" s="252"/>
      <c r="BF96" s="252"/>
      <c r="BG96" s="252"/>
      <c r="BH96" s="252"/>
      <c r="BI96" s="252"/>
      <c r="BJ96" s="252"/>
      <c r="BK96" s="252"/>
      <c r="BL96" s="252"/>
      <c r="BM96" s="252"/>
      <c r="BN96" s="252"/>
      <c r="BO96" s="252"/>
      <c r="BP96" s="252"/>
      <c r="BQ96" s="252"/>
      <c r="BR96" s="252"/>
      <c r="BS96" s="252"/>
      <c r="BT96" s="252"/>
      <c r="BU96" s="252"/>
      <c r="BV96" s="252"/>
      <c r="BW96" s="252"/>
      <c r="BX96" s="252"/>
      <c r="BY96" s="252"/>
      <c r="BZ96" s="252"/>
      <c r="CA96" s="252"/>
      <c r="CB96" s="252"/>
      <c r="CC96" s="252"/>
      <c r="CD96" s="252"/>
      <c r="CE96" s="252"/>
      <c r="CF96" s="252"/>
      <c r="CG96" s="252"/>
      <c r="CH96" s="252"/>
      <c r="CI96" s="252"/>
      <c r="CJ96" s="252"/>
      <c r="CK96" s="252"/>
      <c r="CL96" s="252"/>
      <c r="CM96" s="252"/>
      <c r="CN96" s="252"/>
      <c r="CO96" s="252"/>
      <c r="CP96" s="252"/>
      <c r="CQ96" s="252"/>
      <c r="CR96" s="252"/>
      <c r="CS96" s="252"/>
      <c r="CT96" s="252"/>
      <c r="CU96" s="252"/>
      <c r="CV96" s="252"/>
      <c r="CW96" s="252"/>
      <c r="CX96" s="252"/>
      <c r="CY96" s="252"/>
      <c r="CZ96" s="252"/>
      <c r="DA96" s="252"/>
      <c r="DB96" s="252"/>
      <c r="DC96" s="252"/>
      <c r="DD96" s="252"/>
    </row>
    <row r="97" customFormat="false" ht="15" hidden="false" customHeight="false" outlineLevel="0" collapsed="false">
      <c r="A97" s="252"/>
      <c r="B97" s="252"/>
      <c r="C97" s="252"/>
      <c r="D97" s="252"/>
      <c r="E97" s="254"/>
      <c r="F97" s="254"/>
      <c r="G97" s="254"/>
      <c r="H97" s="254"/>
      <c r="I97" s="254"/>
      <c r="J97" s="254"/>
      <c r="K97" s="254"/>
      <c r="L97" s="254"/>
      <c r="M97" s="254"/>
      <c r="N97" s="254"/>
      <c r="O97" s="254"/>
      <c r="P97" s="252"/>
      <c r="Q97" s="252"/>
      <c r="R97" s="252"/>
      <c r="S97" s="252"/>
      <c r="T97" s="252"/>
      <c r="U97" s="252"/>
      <c r="V97" s="252"/>
      <c r="W97" s="252"/>
      <c r="X97" s="252"/>
      <c r="Y97" s="252"/>
      <c r="Z97" s="252"/>
      <c r="AA97" s="252"/>
      <c r="AB97" s="252"/>
      <c r="AC97" s="252"/>
      <c r="AD97" s="252"/>
      <c r="AE97" s="252"/>
      <c r="AF97" s="252"/>
      <c r="AG97" s="252"/>
      <c r="AH97" s="252"/>
      <c r="AI97" s="252"/>
      <c r="AJ97" s="252"/>
      <c r="AK97" s="252"/>
      <c r="AL97" s="252"/>
      <c r="AM97" s="252"/>
      <c r="AN97" s="252"/>
      <c r="AO97" s="252"/>
      <c r="AP97" s="252"/>
      <c r="AQ97" s="252"/>
      <c r="AR97" s="252"/>
      <c r="AS97" s="252"/>
      <c r="AT97" s="252"/>
      <c r="AU97" s="252"/>
      <c r="AV97" s="252"/>
      <c r="AW97" s="252"/>
      <c r="AX97" s="252"/>
      <c r="AY97" s="252"/>
      <c r="AZ97" s="252"/>
      <c r="BA97" s="252"/>
      <c r="BB97" s="252"/>
      <c r="BC97" s="252"/>
      <c r="BD97" s="252"/>
      <c r="BE97" s="252"/>
      <c r="BF97" s="252"/>
      <c r="BG97" s="252"/>
      <c r="BH97" s="252"/>
      <c r="BI97" s="252"/>
      <c r="BJ97" s="252"/>
      <c r="BK97" s="252"/>
      <c r="BL97" s="252"/>
      <c r="BM97" s="252"/>
      <c r="BN97" s="252"/>
      <c r="BO97" s="252"/>
      <c r="BP97" s="252"/>
      <c r="BQ97" s="252"/>
      <c r="BR97" s="252"/>
      <c r="BS97" s="252"/>
      <c r="BT97" s="252"/>
      <c r="BU97" s="252"/>
      <c r="BV97" s="252"/>
      <c r="BW97" s="252"/>
      <c r="BX97" s="252"/>
      <c r="BY97" s="252"/>
      <c r="BZ97" s="252"/>
      <c r="CA97" s="252"/>
      <c r="CB97" s="252"/>
      <c r="CC97" s="252"/>
      <c r="CD97" s="252"/>
      <c r="CE97" s="252"/>
      <c r="CF97" s="252"/>
      <c r="CG97" s="252"/>
      <c r="CH97" s="252"/>
      <c r="CI97" s="252"/>
      <c r="CJ97" s="252"/>
      <c r="CK97" s="252"/>
      <c r="CL97" s="252"/>
      <c r="CM97" s="252"/>
      <c r="CN97" s="252"/>
      <c r="CO97" s="252"/>
      <c r="CP97" s="252"/>
      <c r="CQ97" s="252"/>
      <c r="CR97" s="252"/>
      <c r="CS97" s="252"/>
      <c r="CT97" s="252"/>
      <c r="CU97" s="252"/>
      <c r="CV97" s="252"/>
      <c r="CW97" s="252"/>
      <c r="CX97" s="252"/>
      <c r="CY97" s="252"/>
      <c r="CZ97" s="252"/>
      <c r="DA97" s="252"/>
      <c r="DB97" s="252"/>
      <c r="DC97" s="252"/>
      <c r="DD97" s="252"/>
    </row>
    <row r="98" customFormat="false" ht="15" hidden="false" customHeight="false" outlineLevel="0" collapsed="false">
      <c r="A98" s="252"/>
      <c r="B98" s="252"/>
      <c r="C98" s="252"/>
      <c r="D98" s="252"/>
      <c r="E98" s="254"/>
      <c r="F98" s="254"/>
      <c r="G98" s="254"/>
      <c r="H98" s="254"/>
      <c r="I98" s="254"/>
      <c r="J98" s="254"/>
      <c r="K98" s="254"/>
      <c r="L98" s="254"/>
      <c r="M98" s="254"/>
      <c r="N98" s="254"/>
      <c r="O98" s="254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2"/>
      <c r="AJ98" s="252"/>
      <c r="AK98" s="252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  <c r="BF98" s="252"/>
      <c r="BG98" s="252"/>
      <c r="BH98" s="252"/>
      <c r="BI98" s="252"/>
      <c r="BJ98" s="252"/>
      <c r="BK98" s="252"/>
      <c r="BL98" s="252"/>
      <c r="BM98" s="252"/>
      <c r="BN98" s="252"/>
      <c r="BO98" s="252"/>
      <c r="BP98" s="252"/>
      <c r="BQ98" s="252"/>
      <c r="BR98" s="252"/>
      <c r="BS98" s="252"/>
      <c r="BT98" s="252"/>
      <c r="BU98" s="252"/>
      <c r="BV98" s="252"/>
      <c r="BW98" s="252"/>
      <c r="BX98" s="252"/>
      <c r="BY98" s="252"/>
      <c r="BZ98" s="252"/>
      <c r="CA98" s="252"/>
      <c r="CB98" s="252"/>
      <c r="CC98" s="252"/>
      <c r="CD98" s="252"/>
      <c r="CE98" s="252"/>
      <c r="CF98" s="252"/>
      <c r="CG98" s="252"/>
      <c r="CH98" s="252"/>
      <c r="CI98" s="252"/>
      <c r="CJ98" s="252"/>
      <c r="CK98" s="252"/>
      <c r="CL98" s="252"/>
      <c r="CM98" s="252"/>
      <c r="CN98" s="252"/>
      <c r="CO98" s="252"/>
      <c r="CP98" s="252"/>
      <c r="CQ98" s="252"/>
      <c r="CR98" s="252"/>
      <c r="CS98" s="252"/>
      <c r="CT98" s="252"/>
      <c r="CU98" s="252"/>
      <c r="CV98" s="252"/>
      <c r="CW98" s="252"/>
      <c r="CX98" s="252"/>
      <c r="CY98" s="252"/>
      <c r="CZ98" s="252"/>
      <c r="DA98" s="252"/>
      <c r="DB98" s="252"/>
      <c r="DC98" s="252"/>
      <c r="DD98" s="252"/>
    </row>
    <row r="99" customFormat="false" ht="15" hidden="false" customHeight="false" outlineLevel="0" collapsed="false">
      <c r="A99" s="252"/>
      <c r="B99" s="252"/>
      <c r="C99" s="252"/>
      <c r="D99" s="252"/>
      <c r="E99" s="254"/>
      <c r="F99" s="254"/>
      <c r="G99" s="254"/>
      <c r="H99" s="254"/>
      <c r="I99" s="254"/>
      <c r="J99" s="254"/>
      <c r="K99" s="254"/>
      <c r="L99" s="254"/>
      <c r="M99" s="254"/>
      <c r="N99" s="254"/>
      <c r="O99" s="254"/>
      <c r="P99" s="252"/>
      <c r="Q99" s="252"/>
      <c r="R99" s="252"/>
      <c r="S99" s="252"/>
      <c r="T99" s="252"/>
      <c r="U99" s="252"/>
      <c r="V99" s="252"/>
      <c r="W99" s="252"/>
      <c r="X99" s="252"/>
      <c r="Y99" s="252"/>
      <c r="Z99" s="252"/>
      <c r="AA99" s="252"/>
      <c r="AB99" s="252"/>
      <c r="AC99" s="252"/>
      <c r="AD99" s="252"/>
      <c r="AE99" s="252"/>
      <c r="AF99" s="252"/>
      <c r="AG99" s="252"/>
      <c r="AH99" s="252"/>
      <c r="AI99" s="252"/>
      <c r="AJ99" s="252"/>
      <c r="AK99" s="252"/>
      <c r="AL99" s="252"/>
      <c r="AM99" s="252"/>
      <c r="AN99" s="252"/>
      <c r="AO99" s="252"/>
      <c r="AP99" s="252"/>
      <c r="AQ99" s="252"/>
      <c r="AR99" s="252"/>
      <c r="AS99" s="252"/>
      <c r="AT99" s="252"/>
      <c r="AU99" s="252"/>
      <c r="AV99" s="252"/>
      <c r="AW99" s="252"/>
      <c r="AX99" s="252"/>
      <c r="AY99" s="252"/>
      <c r="AZ99" s="252"/>
      <c r="BA99" s="252"/>
      <c r="BB99" s="252"/>
      <c r="BC99" s="252"/>
      <c r="BD99" s="252"/>
      <c r="BE99" s="252"/>
      <c r="BF99" s="252"/>
      <c r="BG99" s="252"/>
      <c r="BH99" s="252"/>
      <c r="BI99" s="252"/>
      <c r="BJ99" s="252"/>
      <c r="BK99" s="252"/>
      <c r="BL99" s="252"/>
      <c r="BM99" s="252"/>
      <c r="BN99" s="252"/>
      <c r="BO99" s="252"/>
      <c r="BP99" s="252"/>
      <c r="BQ99" s="252"/>
      <c r="BR99" s="252"/>
      <c r="BS99" s="252"/>
      <c r="BT99" s="252"/>
      <c r="BU99" s="252"/>
      <c r="BV99" s="252"/>
      <c r="BW99" s="252"/>
      <c r="BX99" s="252"/>
      <c r="BY99" s="252"/>
      <c r="BZ99" s="252"/>
      <c r="CA99" s="252"/>
      <c r="CB99" s="252"/>
      <c r="CC99" s="252"/>
      <c r="CD99" s="252"/>
      <c r="CE99" s="252"/>
      <c r="CF99" s="252"/>
      <c r="CG99" s="252"/>
      <c r="CH99" s="252"/>
      <c r="CI99" s="252"/>
      <c r="CJ99" s="252"/>
      <c r="CK99" s="252"/>
      <c r="CL99" s="252"/>
      <c r="CM99" s="252"/>
      <c r="CN99" s="252"/>
      <c r="CO99" s="252"/>
      <c r="CP99" s="252"/>
      <c r="CQ99" s="252"/>
      <c r="CR99" s="252"/>
      <c r="CS99" s="252"/>
      <c r="CT99" s="252"/>
      <c r="CU99" s="252"/>
      <c r="CV99" s="252"/>
      <c r="CW99" s="252"/>
      <c r="CX99" s="252"/>
      <c r="CY99" s="252"/>
      <c r="CZ99" s="252"/>
      <c r="DA99" s="252"/>
      <c r="DB99" s="252"/>
      <c r="DC99" s="252"/>
      <c r="DD99" s="252"/>
    </row>
    <row r="100" customFormat="false" ht="15" hidden="false" customHeight="false" outlineLevel="0" collapsed="false">
      <c r="A100" s="252"/>
      <c r="B100" s="252"/>
      <c r="C100" s="252"/>
      <c r="D100" s="252"/>
      <c r="E100" s="254"/>
      <c r="F100" s="254"/>
      <c r="G100" s="254"/>
      <c r="H100" s="254"/>
      <c r="I100" s="254"/>
      <c r="J100" s="254"/>
      <c r="K100" s="254"/>
      <c r="L100" s="254"/>
      <c r="M100" s="254"/>
      <c r="N100" s="254"/>
      <c r="O100" s="254"/>
      <c r="P100" s="252"/>
      <c r="Q100" s="252"/>
      <c r="R100" s="252"/>
      <c r="S100" s="252"/>
      <c r="T100" s="252"/>
      <c r="U100" s="252"/>
      <c r="V100" s="252"/>
      <c r="W100" s="252"/>
      <c r="X100" s="252"/>
      <c r="Y100" s="252"/>
      <c r="Z100" s="252"/>
      <c r="AA100" s="252"/>
      <c r="AB100" s="252"/>
      <c r="AC100" s="252"/>
      <c r="AD100" s="252"/>
      <c r="AE100" s="252"/>
      <c r="AF100" s="252"/>
      <c r="AG100" s="252"/>
      <c r="AH100" s="252"/>
      <c r="AI100" s="252"/>
      <c r="AJ100" s="252"/>
      <c r="AK100" s="252"/>
      <c r="AL100" s="252"/>
      <c r="AM100" s="252"/>
      <c r="AN100" s="252"/>
      <c r="AO100" s="252"/>
      <c r="AP100" s="252"/>
      <c r="AQ100" s="252"/>
      <c r="AR100" s="252"/>
      <c r="AS100" s="252"/>
      <c r="AT100" s="252"/>
      <c r="AU100" s="252"/>
      <c r="AV100" s="252"/>
      <c r="AW100" s="252"/>
      <c r="AX100" s="252"/>
      <c r="AY100" s="252"/>
      <c r="AZ100" s="252"/>
      <c r="BA100" s="252"/>
      <c r="BB100" s="252"/>
      <c r="BC100" s="252"/>
      <c r="BD100" s="252"/>
      <c r="BE100" s="252"/>
      <c r="BF100" s="252"/>
      <c r="BG100" s="252"/>
      <c r="BH100" s="252"/>
      <c r="BI100" s="252"/>
      <c r="BJ100" s="252"/>
      <c r="BK100" s="252"/>
      <c r="BL100" s="252"/>
      <c r="BM100" s="252"/>
      <c r="BN100" s="252"/>
      <c r="BO100" s="252"/>
      <c r="BP100" s="252"/>
      <c r="BQ100" s="252"/>
      <c r="BR100" s="252"/>
      <c r="BS100" s="252"/>
      <c r="BT100" s="252"/>
      <c r="BU100" s="252"/>
      <c r="BV100" s="252"/>
      <c r="BW100" s="252"/>
      <c r="BX100" s="252"/>
      <c r="BY100" s="252"/>
      <c r="BZ100" s="252"/>
      <c r="CA100" s="252"/>
      <c r="CB100" s="252"/>
      <c r="CC100" s="252"/>
      <c r="CD100" s="252"/>
      <c r="CE100" s="252"/>
      <c r="CF100" s="252"/>
      <c r="CG100" s="252"/>
      <c r="CH100" s="252"/>
      <c r="CI100" s="252"/>
      <c r="CJ100" s="252"/>
      <c r="CK100" s="252"/>
      <c r="CL100" s="252"/>
      <c r="CM100" s="252"/>
      <c r="CN100" s="252"/>
      <c r="CO100" s="252"/>
      <c r="CP100" s="252"/>
      <c r="CQ100" s="252"/>
      <c r="CR100" s="252"/>
      <c r="CS100" s="252"/>
      <c r="CT100" s="252"/>
      <c r="CU100" s="252"/>
      <c r="CV100" s="252"/>
      <c r="CW100" s="252"/>
      <c r="CX100" s="252"/>
      <c r="CY100" s="252"/>
      <c r="CZ100" s="252"/>
      <c r="DA100" s="252"/>
      <c r="DB100" s="252"/>
      <c r="DC100" s="252"/>
      <c r="DD100" s="252"/>
    </row>
    <row r="101" customFormat="false" ht="15" hidden="false" customHeight="false" outlineLevel="0" collapsed="false">
      <c r="A101" s="252"/>
      <c r="B101" s="252"/>
      <c r="C101" s="252"/>
      <c r="D101" s="252"/>
      <c r="E101" s="254"/>
      <c r="F101" s="254"/>
      <c r="G101" s="254"/>
      <c r="H101" s="254"/>
      <c r="I101" s="254"/>
      <c r="J101" s="254"/>
      <c r="K101" s="254"/>
      <c r="L101" s="254"/>
      <c r="M101" s="254"/>
      <c r="N101" s="254"/>
      <c r="O101" s="254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  <c r="AD101" s="252"/>
      <c r="AE101" s="252"/>
      <c r="AF101" s="252"/>
      <c r="AG101" s="252"/>
      <c r="AH101" s="252"/>
      <c r="AI101" s="252"/>
      <c r="AJ101" s="252"/>
      <c r="AK101" s="252"/>
      <c r="AL101" s="252"/>
      <c r="AM101" s="252"/>
      <c r="AN101" s="252"/>
      <c r="AO101" s="252"/>
      <c r="AP101" s="252"/>
      <c r="AQ101" s="252"/>
      <c r="AR101" s="252"/>
      <c r="AS101" s="252"/>
      <c r="AT101" s="252"/>
      <c r="AU101" s="252"/>
      <c r="AV101" s="252"/>
      <c r="AW101" s="252"/>
      <c r="AX101" s="252"/>
      <c r="AY101" s="252"/>
      <c r="AZ101" s="252"/>
      <c r="BA101" s="252"/>
      <c r="BB101" s="252"/>
      <c r="BC101" s="252"/>
      <c r="BD101" s="252"/>
      <c r="BE101" s="252"/>
      <c r="BF101" s="252"/>
      <c r="BG101" s="252"/>
      <c r="BH101" s="252"/>
      <c r="BI101" s="252"/>
      <c r="BJ101" s="252"/>
      <c r="BK101" s="252"/>
      <c r="BL101" s="252"/>
      <c r="BM101" s="252"/>
      <c r="BN101" s="252"/>
      <c r="BO101" s="252"/>
      <c r="BP101" s="252"/>
      <c r="BQ101" s="252"/>
      <c r="BR101" s="252"/>
      <c r="BS101" s="252"/>
      <c r="BT101" s="252"/>
      <c r="BU101" s="252"/>
      <c r="BV101" s="252"/>
      <c r="BW101" s="252"/>
      <c r="BX101" s="252"/>
      <c r="BY101" s="252"/>
      <c r="BZ101" s="252"/>
      <c r="CA101" s="252"/>
      <c r="CB101" s="252"/>
      <c r="CC101" s="252"/>
      <c r="CD101" s="252"/>
      <c r="CE101" s="252"/>
      <c r="CF101" s="252"/>
      <c r="CG101" s="252"/>
      <c r="CH101" s="252"/>
      <c r="CI101" s="252"/>
      <c r="CJ101" s="252"/>
      <c r="CK101" s="252"/>
      <c r="CL101" s="252"/>
      <c r="CM101" s="252"/>
      <c r="CN101" s="252"/>
      <c r="CO101" s="252"/>
      <c r="CP101" s="252"/>
      <c r="CQ101" s="252"/>
      <c r="CR101" s="252"/>
      <c r="CS101" s="252"/>
      <c r="CT101" s="252"/>
      <c r="CU101" s="252"/>
      <c r="CV101" s="252"/>
      <c r="CW101" s="252"/>
      <c r="CX101" s="252"/>
      <c r="CY101" s="252"/>
      <c r="CZ101" s="252"/>
      <c r="DA101" s="252"/>
      <c r="DB101" s="252"/>
      <c r="DC101" s="252"/>
      <c r="DD101" s="252"/>
    </row>
    <row r="102" customFormat="false" ht="15" hidden="false" customHeight="false" outlineLevel="0" collapsed="false">
      <c r="A102" s="252"/>
      <c r="B102" s="252"/>
      <c r="C102" s="252"/>
      <c r="D102" s="252"/>
      <c r="E102" s="254"/>
      <c r="F102" s="254"/>
      <c r="G102" s="254"/>
      <c r="H102" s="254"/>
      <c r="I102" s="254"/>
      <c r="J102" s="254"/>
      <c r="K102" s="254"/>
      <c r="L102" s="254"/>
      <c r="M102" s="254"/>
      <c r="N102" s="254"/>
      <c r="O102" s="254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  <c r="AD102" s="252"/>
      <c r="AE102" s="252"/>
      <c r="AF102" s="252"/>
      <c r="AG102" s="252"/>
      <c r="AH102" s="252"/>
      <c r="AI102" s="252"/>
      <c r="AJ102" s="252"/>
      <c r="AK102" s="252"/>
      <c r="AL102" s="252"/>
      <c r="AM102" s="252"/>
      <c r="AN102" s="252"/>
      <c r="AO102" s="252"/>
      <c r="AP102" s="252"/>
      <c r="AQ102" s="252"/>
      <c r="AR102" s="252"/>
      <c r="AS102" s="252"/>
      <c r="AT102" s="252"/>
      <c r="AU102" s="252"/>
      <c r="AV102" s="252"/>
      <c r="AW102" s="252"/>
      <c r="AX102" s="252"/>
      <c r="AY102" s="252"/>
      <c r="AZ102" s="252"/>
      <c r="BA102" s="252"/>
      <c r="BB102" s="252"/>
      <c r="BC102" s="252"/>
      <c r="BD102" s="252"/>
      <c r="BE102" s="252"/>
      <c r="BF102" s="252"/>
      <c r="BG102" s="252"/>
      <c r="BH102" s="252"/>
      <c r="BI102" s="252"/>
      <c r="BJ102" s="252"/>
      <c r="BK102" s="252"/>
      <c r="BL102" s="252"/>
      <c r="BM102" s="252"/>
      <c r="BN102" s="252"/>
      <c r="BO102" s="252"/>
      <c r="BP102" s="252"/>
      <c r="BQ102" s="252"/>
      <c r="BR102" s="252"/>
      <c r="BS102" s="252"/>
      <c r="BT102" s="252"/>
      <c r="BU102" s="252"/>
      <c r="BV102" s="252"/>
      <c r="BW102" s="252"/>
      <c r="BX102" s="252"/>
      <c r="BY102" s="252"/>
      <c r="BZ102" s="252"/>
      <c r="CA102" s="252"/>
      <c r="CB102" s="252"/>
      <c r="CC102" s="252"/>
      <c r="CD102" s="252"/>
      <c r="CE102" s="252"/>
      <c r="CF102" s="252"/>
      <c r="CG102" s="252"/>
      <c r="CH102" s="252"/>
      <c r="CI102" s="252"/>
      <c r="CJ102" s="252"/>
      <c r="CK102" s="252"/>
      <c r="CL102" s="252"/>
      <c r="CM102" s="252"/>
      <c r="CN102" s="252"/>
      <c r="CO102" s="252"/>
      <c r="CP102" s="252"/>
      <c r="CQ102" s="252"/>
      <c r="CR102" s="252"/>
      <c r="CS102" s="252"/>
      <c r="CT102" s="252"/>
      <c r="CU102" s="252"/>
      <c r="CV102" s="252"/>
      <c r="CW102" s="252"/>
      <c r="CX102" s="252"/>
      <c r="CY102" s="252"/>
      <c r="CZ102" s="252"/>
      <c r="DA102" s="252"/>
      <c r="DB102" s="252"/>
      <c r="DC102" s="252"/>
      <c r="DD102" s="252"/>
    </row>
    <row r="103" customFormat="false" ht="15" hidden="false" customHeight="false" outlineLevel="0" collapsed="false">
      <c r="A103" s="252"/>
      <c r="B103" s="252"/>
      <c r="C103" s="252"/>
      <c r="D103" s="252"/>
      <c r="E103" s="254"/>
      <c r="F103" s="254"/>
      <c r="G103" s="254"/>
      <c r="H103" s="254"/>
      <c r="I103" s="254"/>
      <c r="J103" s="254"/>
      <c r="K103" s="254"/>
      <c r="L103" s="254"/>
      <c r="M103" s="254"/>
      <c r="N103" s="254"/>
      <c r="O103" s="254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  <c r="AD103" s="252"/>
      <c r="AE103" s="252"/>
      <c r="AF103" s="252"/>
      <c r="AG103" s="252"/>
      <c r="AH103" s="252"/>
      <c r="AI103" s="252"/>
      <c r="AJ103" s="252"/>
      <c r="AK103" s="252"/>
      <c r="AL103" s="252"/>
      <c r="AM103" s="252"/>
      <c r="AN103" s="252"/>
      <c r="AO103" s="252"/>
      <c r="AP103" s="252"/>
      <c r="AQ103" s="252"/>
      <c r="AR103" s="252"/>
      <c r="AS103" s="252"/>
      <c r="AT103" s="252"/>
      <c r="AU103" s="252"/>
      <c r="AV103" s="252"/>
      <c r="AW103" s="252"/>
      <c r="AX103" s="252"/>
      <c r="AY103" s="252"/>
      <c r="AZ103" s="252"/>
      <c r="BA103" s="252"/>
      <c r="BB103" s="252"/>
      <c r="BC103" s="252"/>
      <c r="BD103" s="252"/>
      <c r="BE103" s="252"/>
      <c r="BF103" s="252"/>
      <c r="BG103" s="252"/>
      <c r="BH103" s="252"/>
      <c r="BI103" s="252"/>
      <c r="BJ103" s="252"/>
      <c r="BK103" s="252"/>
      <c r="BL103" s="252"/>
      <c r="BM103" s="252"/>
      <c r="BN103" s="252"/>
      <c r="BO103" s="252"/>
      <c r="BP103" s="252"/>
      <c r="BQ103" s="252"/>
      <c r="BR103" s="252"/>
      <c r="BS103" s="252"/>
      <c r="BT103" s="252"/>
      <c r="BU103" s="252"/>
      <c r="BV103" s="252"/>
      <c r="BW103" s="252"/>
      <c r="BX103" s="252"/>
      <c r="BY103" s="252"/>
      <c r="BZ103" s="252"/>
      <c r="CA103" s="252"/>
      <c r="CB103" s="252"/>
      <c r="CC103" s="252"/>
      <c r="CD103" s="252"/>
      <c r="CE103" s="252"/>
      <c r="CF103" s="252"/>
      <c r="CG103" s="252"/>
      <c r="CH103" s="252"/>
      <c r="CI103" s="252"/>
      <c r="CJ103" s="252"/>
      <c r="CK103" s="252"/>
      <c r="CL103" s="252"/>
      <c r="CM103" s="252"/>
      <c r="CN103" s="252"/>
      <c r="CO103" s="252"/>
      <c r="CP103" s="252"/>
      <c r="CQ103" s="252"/>
      <c r="CR103" s="252"/>
      <c r="CS103" s="252"/>
      <c r="CT103" s="252"/>
      <c r="CU103" s="252"/>
      <c r="CV103" s="252"/>
      <c r="CW103" s="252"/>
      <c r="CX103" s="252"/>
      <c r="CY103" s="252"/>
      <c r="CZ103" s="252"/>
      <c r="DA103" s="252"/>
      <c r="DB103" s="252"/>
      <c r="DC103" s="252"/>
      <c r="DD103" s="252"/>
    </row>
    <row r="104" customFormat="false" ht="15" hidden="false" customHeight="false" outlineLevel="0" collapsed="false">
      <c r="A104" s="252"/>
      <c r="B104" s="252"/>
      <c r="C104" s="252"/>
      <c r="D104" s="252"/>
      <c r="E104" s="254"/>
      <c r="F104" s="254"/>
      <c r="G104" s="254"/>
      <c r="H104" s="254"/>
      <c r="I104" s="254"/>
      <c r="J104" s="254"/>
      <c r="K104" s="254"/>
      <c r="L104" s="254"/>
      <c r="M104" s="254"/>
      <c r="N104" s="254"/>
      <c r="O104" s="254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2"/>
      <c r="AG104" s="252"/>
      <c r="AH104" s="252"/>
      <c r="AI104" s="252"/>
      <c r="AJ104" s="252"/>
      <c r="AK104" s="252"/>
      <c r="AL104" s="252"/>
      <c r="AM104" s="252"/>
      <c r="AN104" s="252"/>
      <c r="AO104" s="252"/>
      <c r="AP104" s="252"/>
      <c r="AQ104" s="252"/>
      <c r="AR104" s="252"/>
      <c r="AS104" s="252"/>
      <c r="AT104" s="252"/>
      <c r="AU104" s="252"/>
      <c r="AV104" s="252"/>
      <c r="AW104" s="252"/>
      <c r="AX104" s="252"/>
      <c r="AY104" s="252"/>
      <c r="AZ104" s="252"/>
      <c r="BA104" s="252"/>
      <c r="BB104" s="252"/>
      <c r="BC104" s="252"/>
      <c r="BD104" s="252"/>
      <c r="BE104" s="252"/>
      <c r="BF104" s="252"/>
      <c r="BG104" s="252"/>
      <c r="BH104" s="252"/>
      <c r="BI104" s="252"/>
      <c r="BJ104" s="252"/>
      <c r="BK104" s="252"/>
      <c r="BL104" s="252"/>
      <c r="BM104" s="252"/>
      <c r="BN104" s="252"/>
      <c r="BO104" s="252"/>
      <c r="BP104" s="252"/>
      <c r="BQ104" s="252"/>
      <c r="BR104" s="252"/>
      <c r="BS104" s="252"/>
      <c r="BT104" s="252"/>
      <c r="BU104" s="252"/>
      <c r="BV104" s="252"/>
      <c r="BW104" s="252"/>
      <c r="BX104" s="252"/>
      <c r="BY104" s="252"/>
      <c r="BZ104" s="252"/>
      <c r="CA104" s="252"/>
      <c r="CB104" s="252"/>
      <c r="CC104" s="252"/>
      <c r="CD104" s="252"/>
      <c r="CE104" s="252"/>
      <c r="CF104" s="252"/>
      <c r="CG104" s="252"/>
      <c r="CH104" s="252"/>
      <c r="CI104" s="252"/>
      <c r="CJ104" s="252"/>
      <c r="CK104" s="252"/>
      <c r="CL104" s="252"/>
      <c r="CM104" s="252"/>
      <c r="CN104" s="252"/>
      <c r="CO104" s="252"/>
      <c r="CP104" s="252"/>
      <c r="CQ104" s="252"/>
      <c r="CR104" s="252"/>
      <c r="CS104" s="252"/>
      <c r="CT104" s="252"/>
      <c r="CU104" s="252"/>
      <c r="CV104" s="252"/>
      <c r="CW104" s="252"/>
      <c r="CX104" s="252"/>
      <c r="CY104" s="252"/>
      <c r="CZ104" s="252"/>
      <c r="DA104" s="252"/>
      <c r="DB104" s="252"/>
      <c r="DC104" s="252"/>
      <c r="DD104" s="252"/>
    </row>
    <row r="105" customFormat="false" ht="15" hidden="false" customHeight="false" outlineLevel="0" collapsed="false">
      <c r="A105" s="252"/>
      <c r="B105" s="252"/>
      <c r="C105" s="252"/>
      <c r="D105" s="252"/>
      <c r="E105" s="254"/>
      <c r="F105" s="254"/>
      <c r="G105" s="254"/>
      <c r="H105" s="254"/>
      <c r="I105" s="254"/>
      <c r="J105" s="254"/>
      <c r="K105" s="254"/>
      <c r="L105" s="254"/>
      <c r="M105" s="254"/>
      <c r="N105" s="254"/>
      <c r="O105" s="254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  <c r="AD105" s="252"/>
      <c r="AE105" s="252"/>
      <c r="AF105" s="252"/>
      <c r="AG105" s="252"/>
      <c r="AH105" s="252"/>
      <c r="AI105" s="252"/>
      <c r="AJ105" s="252"/>
      <c r="AK105" s="252"/>
      <c r="AL105" s="252"/>
      <c r="AM105" s="252"/>
      <c r="AN105" s="252"/>
      <c r="AO105" s="252"/>
      <c r="AP105" s="252"/>
      <c r="AQ105" s="252"/>
      <c r="AR105" s="252"/>
      <c r="AS105" s="252"/>
      <c r="AT105" s="252"/>
      <c r="AU105" s="252"/>
      <c r="AV105" s="252"/>
      <c r="AW105" s="252"/>
      <c r="AX105" s="252"/>
      <c r="AY105" s="252"/>
      <c r="AZ105" s="252"/>
      <c r="BA105" s="252"/>
      <c r="BB105" s="252"/>
      <c r="BC105" s="252"/>
      <c r="BD105" s="252"/>
      <c r="BE105" s="252"/>
      <c r="BF105" s="252"/>
      <c r="BG105" s="252"/>
      <c r="BH105" s="252"/>
      <c r="BI105" s="252"/>
      <c r="BJ105" s="252"/>
      <c r="BK105" s="252"/>
      <c r="BL105" s="252"/>
      <c r="BM105" s="252"/>
      <c r="BN105" s="252"/>
      <c r="BO105" s="252"/>
      <c r="BP105" s="252"/>
      <c r="BQ105" s="252"/>
      <c r="BR105" s="252"/>
      <c r="BS105" s="252"/>
      <c r="BT105" s="252"/>
      <c r="BU105" s="252"/>
      <c r="BV105" s="252"/>
      <c r="BW105" s="252"/>
      <c r="BX105" s="252"/>
      <c r="BY105" s="252"/>
      <c r="BZ105" s="252"/>
      <c r="CA105" s="252"/>
      <c r="CB105" s="252"/>
      <c r="CC105" s="252"/>
      <c r="CD105" s="252"/>
      <c r="CE105" s="252"/>
      <c r="CF105" s="252"/>
      <c r="CG105" s="252"/>
      <c r="CH105" s="252"/>
      <c r="CI105" s="252"/>
      <c r="CJ105" s="252"/>
      <c r="CK105" s="252"/>
      <c r="CL105" s="252"/>
      <c r="CM105" s="252"/>
      <c r="CN105" s="252"/>
      <c r="CO105" s="252"/>
      <c r="CP105" s="252"/>
      <c r="CQ105" s="252"/>
      <c r="CR105" s="252"/>
      <c r="CS105" s="252"/>
      <c r="CT105" s="252"/>
      <c r="CU105" s="252"/>
      <c r="CV105" s="252"/>
      <c r="CW105" s="252"/>
      <c r="CX105" s="252"/>
      <c r="CY105" s="252"/>
      <c r="CZ105" s="252"/>
      <c r="DA105" s="252"/>
      <c r="DB105" s="252"/>
      <c r="DC105" s="252"/>
      <c r="DD105" s="252"/>
    </row>
    <row r="106" customFormat="false" ht="15" hidden="false" customHeight="false" outlineLevel="0" collapsed="false">
      <c r="A106" s="252"/>
      <c r="B106" s="252"/>
      <c r="C106" s="252"/>
      <c r="D106" s="252"/>
      <c r="E106" s="254"/>
      <c r="F106" s="254"/>
      <c r="G106" s="254"/>
      <c r="H106" s="254"/>
      <c r="I106" s="254"/>
      <c r="J106" s="254"/>
      <c r="K106" s="254"/>
      <c r="L106" s="254"/>
      <c r="M106" s="254"/>
      <c r="N106" s="254"/>
      <c r="O106" s="254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  <c r="AD106" s="252"/>
      <c r="AE106" s="252"/>
      <c r="AF106" s="252"/>
      <c r="AG106" s="252"/>
      <c r="AH106" s="252"/>
      <c r="AI106" s="252"/>
      <c r="AJ106" s="252"/>
      <c r="AK106" s="252"/>
      <c r="AL106" s="252"/>
      <c r="AM106" s="252"/>
      <c r="AN106" s="252"/>
      <c r="AO106" s="252"/>
      <c r="AP106" s="252"/>
      <c r="AQ106" s="252"/>
      <c r="AR106" s="252"/>
      <c r="AS106" s="252"/>
      <c r="AT106" s="252"/>
      <c r="AU106" s="252"/>
      <c r="AV106" s="252"/>
      <c r="AW106" s="252"/>
      <c r="AX106" s="252"/>
      <c r="AY106" s="252"/>
      <c r="AZ106" s="252"/>
      <c r="BA106" s="252"/>
      <c r="BB106" s="252"/>
      <c r="BC106" s="252"/>
      <c r="BD106" s="252"/>
      <c r="BE106" s="252"/>
      <c r="BF106" s="252"/>
      <c r="BG106" s="252"/>
      <c r="BH106" s="252"/>
      <c r="BI106" s="252"/>
      <c r="BJ106" s="252"/>
      <c r="BK106" s="252"/>
      <c r="BL106" s="252"/>
      <c r="BM106" s="252"/>
      <c r="BN106" s="252"/>
      <c r="BO106" s="252"/>
      <c r="BP106" s="252"/>
      <c r="BQ106" s="252"/>
      <c r="BR106" s="252"/>
      <c r="BS106" s="252"/>
      <c r="BT106" s="252"/>
      <c r="BU106" s="252"/>
      <c r="BV106" s="252"/>
      <c r="BW106" s="252"/>
      <c r="BX106" s="252"/>
      <c r="BY106" s="252"/>
      <c r="BZ106" s="252"/>
      <c r="CA106" s="252"/>
      <c r="CB106" s="252"/>
      <c r="CC106" s="252"/>
      <c r="CD106" s="252"/>
      <c r="CE106" s="252"/>
      <c r="CF106" s="252"/>
      <c r="CG106" s="252"/>
      <c r="CH106" s="252"/>
      <c r="CI106" s="252"/>
      <c r="CJ106" s="252"/>
      <c r="CK106" s="252"/>
      <c r="CL106" s="252"/>
      <c r="CM106" s="252"/>
      <c r="CN106" s="252"/>
      <c r="CO106" s="252"/>
      <c r="CP106" s="252"/>
      <c r="CQ106" s="252"/>
      <c r="CR106" s="252"/>
      <c r="CS106" s="252"/>
      <c r="CT106" s="252"/>
      <c r="CU106" s="252"/>
      <c r="CV106" s="252"/>
      <c r="CW106" s="252"/>
      <c r="CX106" s="252"/>
      <c r="CY106" s="252"/>
      <c r="CZ106" s="252"/>
      <c r="DA106" s="252"/>
      <c r="DB106" s="252"/>
      <c r="DC106" s="252"/>
      <c r="DD106" s="252"/>
    </row>
    <row r="107" customFormat="false" ht="15" hidden="false" customHeight="false" outlineLevel="0" collapsed="false">
      <c r="A107" s="252"/>
      <c r="B107" s="252"/>
      <c r="C107" s="252"/>
      <c r="D107" s="252"/>
      <c r="E107" s="254"/>
      <c r="F107" s="254"/>
      <c r="G107" s="254"/>
      <c r="H107" s="254"/>
      <c r="I107" s="254"/>
      <c r="J107" s="254"/>
      <c r="K107" s="254"/>
      <c r="L107" s="254"/>
      <c r="M107" s="254"/>
      <c r="N107" s="254"/>
      <c r="O107" s="254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  <c r="AD107" s="252"/>
      <c r="AE107" s="252"/>
      <c r="AF107" s="252"/>
      <c r="AG107" s="252"/>
      <c r="AH107" s="252"/>
      <c r="AI107" s="252"/>
      <c r="AJ107" s="252"/>
      <c r="AK107" s="252"/>
      <c r="AL107" s="252"/>
      <c r="AM107" s="252"/>
      <c r="AN107" s="252"/>
      <c r="AO107" s="252"/>
      <c r="AP107" s="252"/>
      <c r="AQ107" s="252"/>
      <c r="AR107" s="252"/>
      <c r="AS107" s="252"/>
      <c r="AT107" s="252"/>
      <c r="AU107" s="252"/>
      <c r="AV107" s="252"/>
      <c r="AW107" s="252"/>
      <c r="AX107" s="252"/>
      <c r="AY107" s="252"/>
      <c r="AZ107" s="252"/>
      <c r="BA107" s="252"/>
      <c r="BB107" s="252"/>
      <c r="BC107" s="252"/>
      <c r="BD107" s="252"/>
      <c r="BE107" s="252"/>
      <c r="BF107" s="252"/>
      <c r="BG107" s="252"/>
      <c r="BH107" s="252"/>
      <c r="BI107" s="252"/>
      <c r="BJ107" s="252"/>
      <c r="BK107" s="252"/>
      <c r="BL107" s="252"/>
      <c r="BM107" s="252"/>
      <c r="BN107" s="252"/>
      <c r="BO107" s="252"/>
      <c r="BP107" s="252"/>
      <c r="BQ107" s="252"/>
      <c r="BR107" s="252"/>
      <c r="BS107" s="252"/>
      <c r="BT107" s="252"/>
      <c r="BU107" s="252"/>
      <c r="BV107" s="252"/>
      <c r="BW107" s="252"/>
      <c r="BX107" s="252"/>
      <c r="BY107" s="252"/>
      <c r="BZ107" s="252"/>
      <c r="CA107" s="252"/>
      <c r="CB107" s="252"/>
      <c r="CC107" s="252"/>
      <c r="CD107" s="252"/>
      <c r="CE107" s="252"/>
      <c r="CF107" s="252"/>
      <c r="CG107" s="252"/>
      <c r="CH107" s="252"/>
      <c r="CI107" s="252"/>
      <c r="CJ107" s="252"/>
      <c r="CK107" s="252"/>
      <c r="CL107" s="252"/>
      <c r="CM107" s="252"/>
      <c r="CN107" s="252"/>
      <c r="CO107" s="252"/>
      <c r="CP107" s="252"/>
      <c r="CQ107" s="252"/>
      <c r="CR107" s="252"/>
      <c r="CS107" s="252"/>
      <c r="CT107" s="252"/>
      <c r="CU107" s="252"/>
      <c r="CV107" s="252"/>
      <c r="CW107" s="252"/>
      <c r="CX107" s="252"/>
      <c r="CY107" s="252"/>
      <c r="CZ107" s="252"/>
      <c r="DA107" s="252"/>
      <c r="DB107" s="252"/>
      <c r="DC107" s="252"/>
      <c r="DD107" s="252"/>
    </row>
    <row r="108" customFormat="false" ht="15" hidden="false" customHeight="false" outlineLevel="0" collapsed="false">
      <c r="A108" s="252"/>
      <c r="B108" s="252"/>
      <c r="C108" s="252"/>
      <c r="D108" s="252"/>
      <c r="E108" s="254"/>
      <c r="F108" s="254"/>
      <c r="G108" s="254"/>
      <c r="H108" s="254"/>
      <c r="I108" s="254"/>
      <c r="J108" s="254"/>
      <c r="K108" s="254"/>
      <c r="L108" s="254"/>
      <c r="M108" s="254"/>
      <c r="N108" s="254"/>
      <c r="O108" s="254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  <c r="AD108" s="252"/>
      <c r="AE108" s="252"/>
      <c r="AF108" s="252"/>
      <c r="AG108" s="252"/>
      <c r="AH108" s="252"/>
      <c r="AI108" s="252"/>
      <c r="AJ108" s="252"/>
      <c r="AK108" s="252"/>
      <c r="AL108" s="252"/>
      <c r="AM108" s="252"/>
      <c r="AN108" s="252"/>
      <c r="AO108" s="252"/>
      <c r="AP108" s="252"/>
      <c r="AQ108" s="252"/>
      <c r="AR108" s="252"/>
      <c r="AS108" s="252"/>
      <c r="AT108" s="252"/>
      <c r="AU108" s="252"/>
      <c r="AV108" s="252"/>
      <c r="AW108" s="252"/>
      <c r="AX108" s="252"/>
      <c r="AY108" s="252"/>
      <c r="AZ108" s="252"/>
      <c r="BA108" s="252"/>
      <c r="BB108" s="252"/>
      <c r="BC108" s="252"/>
      <c r="BD108" s="252"/>
      <c r="BE108" s="252"/>
      <c r="BF108" s="252"/>
      <c r="BG108" s="252"/>
      <c r="BH108" s="252"/>
      <c r="BI108" s="252"/>
      <c r="BJ108" s="252"/>
      <c r="BK108" s="252"/>
      <c r="BL108" s="252"/>
      <c r="BM108" s="252"/>
      <c r="BN108" s="252"/>
      <c r="BO108" s="252"/>
      <c r="BP108" s="252"/>
      <c r="BQ108" s="252"/>
      <c r="BR108" s="252"/>
      <c r="BS108" s="252"/>
      <c r="BT108" s="252"/>
      <c r="BU108" s="252"/>
      <c r="BV108" s="252"/>
      <c r="BW108" s="252"/>
      <c r="BX108" s="252"/>
      <c r="BY108" s="252"/>
      <c r="BZ108" s="252"/>
      <c r="CA108" s="252"/>
      <c r="CB108" s="252"/>
      <c r="CC108" s="252"/>
      <c r="CD108" s="252"/>
      <c r="CE108" s="252"/>
      <c r="CF108" s="252"/>
      <c r="CG108" s="252"/>
      <c r="CH108" s="252"/>
      <c r="CI108" s="252"/>
      <c r="CJ108" s="252"/>
      <c r="CK108" s="252"/>
      <c r="CL108" s="252"/>
      <c r="CM108" s="252"/>
      <c r="CN108" s="252"/>
      <c r="CO108" s="252"/>
      <c r="CP108" s="252"/>
      <c r="CQ108" s="252"/>
      <c r="CR108" s="252"/>
      <c r="CS108" s="252"/>
      <c r="CT108" s="252"/>
      <c r="CU108" s="252"/>
      <c r="CV108" s="252"/>
      <c r="CW108" s="252"/>
      <c r="CX108" s="252"/>
      <c r="CY108" s="252"/>
      <c r="CZ108" s="252"/>
      <c r="DA108" s="252"/>
      <c r="DB108" s="252"/>
      <c r="DC108" s="252"/>
      <c r="DD108" s="252"/>
    </row>
    <row r="109" customFormat="false" ht="15" hidden="false" customHeight="false" outlineLevel="0" collapsed="false">
      <c r="A109" s="252"/>
      <c r="B109" s="252"/>
      <c r="C109" s="252"/>
      <c r="D109" s="252"/>
      <c r="E109" s="254"/>
      <c r="F109" s="254"/>
      <c r="G109" s="254"/>
      <c r="H109" s="254"/>
      <c r="I109" s="254"/>
      <c r="J109" s="254"/>
      <c r="K109" s="254"/>
      <c r="L109" s="254"/>
      <c r="M109" s="254"/>
      <c r="N109" s="254"/>
      <c r="O109" s="254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  <c r="AD109" s="252"/>
      <c r="AE109" s="252"/>
      <c r="AF109" s="252"/>
      <c r="AG109" s="252"/>
      <c r="AH109" s="252"/>
      <c r="AI109" s="252"/>
      <c r="AJ109" s="252"/>
      <c r="AK109" s="252"/>
      <c r="AL109" s="252"/>
      <c r="AM109" s="252"/>
      <c r="AN109" s="252"/>
      <c r="AO109" s="252"/>
      <c r="AP109" s="252"/>
      <c r="AQ109" s="252"/>
      <c r="AR109" s="252"/>
      <c r="AS109" s="252"/>
      <c r="AT109" s="252"/>
      <c r="AU109" s="252"/>
      <c r="AV109" s="252"/>
      <c r="AW109" s="252"/>
      <c r="AX109" s="252"/>
      <c r="AY109" s="252"/>
      <c r="AZ109" s="252"/>
      <c r="BA109" s="252"/>
      <c r="BB109" s="252"/>
      <c r="BC109" s="252"/>
      <c r="BD109" s="252"/>
      <c r="BE109" s="252"/>
      <c r="BF109" s="252"/>
      <c r="BG109" s="252"/>
      <c r="BH109" s="252"/>
      <c r="BI109" s="252"/>
      <c r="BJ109" s="252"/>
      <c r="BK109" s="252"/>
      <c r="BL109" s="252"/>
      <c r="BM109" s="252"/>
      <c r="BN109" s="252"/>
      <c r="BO109" s="252"/>
      <c r="BP109" s="252"/>
      <c r="BQ109" s="252"/>
      <c r="BR109" s="252"/>
      <c r="BS109" s="252"/>
      <c r="BT109" s="252"/>
      <c r="BU109" s="252"/>
      <c r="BV109" s="252"/>
      <c r="BW109" s="252"/>
      <c r="BX109" s="252"/>
      <c r="BY109" s="252"/>
      <c r="BZ109" s="252"/>
      <c r="CA109" s="252"/>
      <c r="CB109" s="252"/>
      <c r="CC109" s="252"/>
      <c r="CD109" s="252"/>
      <c r="CE109" s="252"/>
      <c r="CF109" s="252"/>
      <c r="CG109" s="252"/>
      <c r="CH109" s="252"/>
      <c r="CI109" s="252"/>
      <c r="CJ109" s="252"/>
      <c r="CK109" s="252"/>
      <c r="CL109" s="252"/>
      <c r="CM109" s="252"/>
      <c r="CN109" s="252"/>
      <c r="CO109" s="252"/>
      <c r="CP109" s="252"/>
      <c r="CQ109" s="252"/>
      <c r="CR109" s="252"/>
      <c r="CS109" s="252"/>
      <c r="CT109" s="252"/>
      <c r="CU109" s="252"/>
      <c r="CV109" s="252"/>
      <c r="CW109" s="252"/>
      <c r="CX109" s="252"/>
      <c r="CY109" s="252"/>
      <c r="CZ109" s="252"/>
      <c r="DA109" s="252"/>
      <c r="DB109" s="252"/>
      <c r="DC109" s="252"/>
      <c r="DD109" s="252"/>
    </row>
    <row r="110" customFormat="false" ht="15" hidden="false" customHeight="false" outlineLevel="0" collapsed="false">
      <c r="A110" s="252"/>
      <c r="B110" s="252"/>
      <c r="C110" s="252"/>
      <c r="D110" s="252"/>
      <c r="E110" s="254"/>
      <c r="F110" s="254"/>
      <c r="G110" s="254"/>
      <c r="H110" s="254"/>
      <c r="I110" s="254"/>
      <c r="J110" s="254"/>
      <c r="K110" s="254"/>
      <c r="L110" s="254"/>
      <c r="M110" s="254"/>
      <c r="N110" s="254"/>
      <c r="O110" s="254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  <c r="AD110" s="252"/>
      <c r="AE110" s="252"/>
      <c r="AF110" s="252"/>
      <c r="AG110" s="252"/>
      <c r="AH110" s="252"/>
      <c r="AI110" s="252"/>
      <c r="AJ110" s="252"/>
      <c r="AK110" s="252"/>
      <c r="AL110" s="252"/>
      <c r="AM110" s="252"/>
      <c r="AN110" s="252"/>
      <c r="AO110" s="252"/>
      <c r="AP110" s="252"/>
      <c r="AQ110" s="252"/>
      <c r="AR110" s="252"/>
      <c r="AS110" s="252"/>
      <c r="AT110" s="252"/>
      <c r="AU110" s="252"/>
      <c r="AV110" s="252"/>
      <c r="AW110" s="252"/>
      <c r="AX110" s="252"/>
      <c r="AY110" s="252"/>
      <c r="AZ110" s="252"/>
      <c r="BA110" s="252"/>
      <c r="BB110" s="252"/>
      <c r="BC110" s="252"/>
      <c r="BD110" s="252"/>
      <c r="BE110" s="252"/>
      <c r="BF110" s="252"/>
      <c r="BG110" s="252"/>
      <c r="BH110" s="252"/>
      <c r="BI110" s="252"/>
      <c r="BJ110" s="252"/>
      <c r="BK110" s="252"/>
      <c r="BL110" s="252"/>
      <c r="BM110" s="252"/>
      <c r="BN110" s="252"/>
      <c r="BO110" s="252"/>
      <c r="BP110" s="252"/>
      <c r="BQ110" s="252"/>
      <c r="BR110" s="252"/>
      <c r="BS110" s="252"/>
      <c r="BT110" s="252"/>
      <c r="BU110" s="252"/>
      <c r="BV110" s="252"/>
      <c r="BW110" s="252"/>
      <c r="BX110" s="252"/>
      <c r="BY110" s="252"/>
      <c r="BZ110" s="252"/>
      <c r="CA110" s="252"/>
      <c r="CB110" s="252"/>
      <c r="CC110" s="252"/>
      <c r="CD110" s="252"/>
      <c r="CE110" s="252"/>
      <c r="CF110" s="252"/>
      <c r="CG110" s="252"/>
      <c r="CH110" s="252"/>
      <c r="CI110" s="252"/>
      <c r="CJ110" s="252"/>
      <c r="CK110" s="252"/>
      <c r="CL110" s="252"/>
      <c r="CM110" s="252"/>
      <c r="CN110" s="252"/>
      <c r="CO110" s="252"/>
      <c r="CP110" s="252"/>
      <c r="CQ110" s="252"/>
      <c r="CR110" s="252"/>
      <c r="CS110" s="252"/>
      <c r="CT110" s="252"/>
      <c r="CU110" s="252"/>
      <c r="CV110" s="252"/>
      <c r="CW110" s="252"/>
      <c r="CX110" s="252"/>
      <c r="CY110" s="252"/>
      <c r="CZ110" s="252"/>
      <c r="DA110" s="252"/>
      <c r="DB110" s="252"/>
      <c r="DC110" s="252"/>
      <c r="DD110" s="252"/>
    </row>
    <row r="111" customFormat="false" ht="15" hidden="false" customHeight="false" outlineLevel="0" collapsed="false">
      <c r="A111" s="252"/>
      <c r="B111" s="252"/>
      <c r="C111" s="252"/>
      <c r="D111" s="252"/>
      <c r="E111" s="254"/>
      <c r="F111" s="254"/>
      <c r="G111" s="254"/>
      <c r="H111" s="254"/>
      <c r="I111" s="254"/>
      <c r="J111" s="254"/>
      <c r="K111" s="254"/>
      <c r="L111" s="254"/>
      <c r="M111" s="254"/>
      <c r="N111" s="254"/>
      <c r="O111" s="254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  <c r="AD111" s="252"/>
      <c r="AE111" s="252"/>
      <c r="AF111" s="252"/>
      <c r="AG111" s="252"/>
      <c r="AH111" s="252"/>
      <c r="AI111" s="252"/>
      <c r="AJ111" s="252"/>
      <c r="AK111" s="252"/>
      <c r="AL111" s="252"/>
      <c r="AM111" s="252"/>
      <c r="AN111" s="252"/>
      <c r="AO111" s="252"/>
      <c r="AP111" s="252"/>
      <c r="AQ111" s="252"/>
      <c r="AR111" s="252"/>
      <c r="AS111" s="252"/>
      <c r="AT111" s="252"/>
      <c r="AU111" s="252"/>
      <c r="AV111" s="252"/>
      <c r="AW111" s="252"/>
      <c r="AX111" s="252"/>
      <c r="AY111" s="252"/>
      <c r="AZ111" s="252"/>
      <c r="BA111" s="252"/>
      <c r="BB111" s="252"/>
      <c r="BC111" s="252"/>
      <c r="BD111" s="252"/>
      <c r="BE111" s="252"/>
      <c r="BF111" s="252"/>
      <c r="BG111" s="252"/>
      <c r="BH111" s="252"/>
      <c r="BI111" s="252"/>
      <c r="BJ111" s="252"/>
      <c r="BK111" s="252"/>
      <c r="BL111" s="252"/>
      <c r="BM111" s="252"/>
      <c r="BN111" s="252"/>
      <c r="BO111" s="252"/>
      <c r="BP111" s="252"/>
      <c r="BQ111" s="252"/>
      <c r="BR111" s="252"/>
      <c r="BS111" s="252"/>
      <c r="BT111" s="252"/>
      <c r="BU111" s="252"/>
      <c r="BV111" s="252"/>
      <c r="BW111" s="252"/>
      <c r="BX111" s="252"/>
      <c r="BY111" s="252"/>
      <c r="BZ111" s="252"/>
      <c r="CA111" s="252"/>
      <c r="CB111" s="252"/>
      <c r="CC111" s="252"/>
      <c r="CD111" s="252"/>
      <c r="CE111" s="252"/>
      <c r="CF111" s="252"/>
      <c r="CG111" s="252"/>
      <c r="CH111" s="252"/>
      <c r="CI111" s="252"/>
      <c r="CJ111" s="252"/>
      <c r="CK111" s="252"/>
      <c r="CL111" s="252"/>
      <c r="CM111" s="252"/>
      <c r="CN111" s="252"/>
      <c r="CO111" s="252"/>
      <c r="CP111" s="252"/>
      <c r="CQ111" s="252"/>
      <c r="CR111" s="252"/>
      <c r="CS111" s="252"/>
      <c r="CT111" s="252"/>
      <c r="CU111" s="252"/>
      <c r="CV111" s="252"/>
      <c r="CW111" s="252"/>
      <c r="CX111" s="252"/>
      <c r="CY111" s="252"/>
      <c r="CZ111" s="252"/>
      <c r="DA111" s="252"/>
      <c r="DB111" s="252"/>
      <c r="DC111" s="252"/>
      <c r="DD111" s="252"/>
    </row>
    <row r="112" customFormat="false" ht="15" hidden="false" customHeight="false" outlineLevel="0" collapsed="false">
      <c r="A112" s="252"/>
      <c r="B112" s="252"/>
      <c r="C112" s="252"/>
      <c r="D112" s="252"/>
      <c r="E112" s="254"/>
      <c r="F112" s="254"/>
      <c r="G112" s="254"/>
      <c r="H112" s="254"/>
      <c r="I112" s="254"/>
      <c r="J112" s="254"/>
      <c r="K112" s="254"/>
      <c r="L112" s="254"/>
      <c r="M112" s="254"/>
      <c r="N112" s="254"/>
      <c r="O112" s="254"/>
      <c r="P112" s="252"/>
      <c r="Q112" s="252"/>
      <c r="R112" s="252"/>
      <c r="S112" s="252"/>
      <c r="T112" s="252"/>
      <c r="U112" s="252"/>
      <c r="V112" s="252"/>
      <c r="W112" s="252"/>
      <c r="X112" s="252"/>
      <c r="Y112" s="252"/>
      <c r="Z112" s="252"/>
      <c r="AA112" s="252"/>
      <c r="AB112" s="252"/>
      <c r="AC112" s="252"/>
      <c r="AD112" s="252"/>
      <c r="AE112" s="252"/>
      <c r="AF112" s="252"/>
      <c r="AG112" s="252"/>
      <c r="AH112" s="252"/>
      <c r="AI112" s="252"/>
      <c r="AJ112" s="252"/>
      <c r="AK112" s="252"/>
      <c r="AL112" s="252"/>
      <c r="AM112" s="252"/>
      <c r="AN112" s="252"/>
      <c r="AO112" s="252"/>
      <c r="AP112" s="252"/>
      <c r="AQ112" s="252"/>
      <c r="AR112" s="252"/>
      <c r="AS112" s="252"/>
      <c r="AT112" s="252"/>
      <c r="AU112" s="252"/>
      <c r="AV112" s="252"/>
      <c r="AW112" s="252"/>
      <c r="AX112" s="252"/>
      <c r="AY112" s="252"/>
      <c r="AZ112" s="252"/>
      <c r="BA112" s="252"/>
      <c r="BB112" s="252"/>
      <c r="BC112" s="252"/>
      <c r="BD112" s="252"/>
      <c r="BE112" s="252"/>
      <c r="BF112" s="252"/>
      <c r="BG112" s="252"/>
      <c r="BH112" s="252"/>
      <c r="BI112" s="252"/>
      <c r="BJ112" s="252"/>
      <c r="BK112" s="252"/>
      <c r="BL112" s="252"/>
      <c r="BM112" s="252"/>
      <c r="BN112" s="252"/>
      <c r="BO112" s="252"/>
      <c r="BP112" s="252"/>
      <c r="BQ112" s="252"/>
      <c r="BR112" s="252"/>
      <c r="BS112" s="252"/>
      <c r="BT112" s="252"/>
      <c r="BU112" s="252"/>
      <c r="BV112" s="252"/>
      <c r="BW112" s="252"/>
      <c r="BX112" s="252"/>
      <c r="BY112" s="252"/>
      <c r="BZ112" s="252"/>
      <c r="CA112" s="252"/>
      <c r="CB112" s="252"/>
      <c r="CC112" s="252"/>
      <c r="CD112" s="252"/>
      <c r="CE112" s="252"/>
      <c r="CF112" s="252"/>
      <c r="CG112" s="252"/>
      <c r="CH112" s="252"/>
      <c r="CI112" s="252"/>
      <c r="CJ112" s="252"/>
      <c r="CK112" s="252"/>
      <c r="CL112" s="252"/>
      <c r="CM112" s="252"/>
      <c r="CN112" s="252"/>
      <c r="CO112" s="252"/>
      <c r="CP112" s="252"/>
      <c r="CQ112" s="252"/>
      <c r="CR112" s="252"/>
      <c r="CS112" s="252"/>
      <c r="CT112" s="252"/>
      <c r="CU112" s="252"/>
      <c r="CV112" s="252"/>
      <c r="CW112" s="252"/>
      <c r="CX112" s="252"/>
      <c r="CY112" s="252"/>
      <c r="CZ112" s="252"/>
      <c r="DA112" s="252"/>
      <c r="DB112" s="252"/>
      <c r="DC112" s="252"/>
      <c r="DD112" s="252"/>
    </row>
    <row r="113" customFormat="false" ht="15" hidden="false" customHeight="false" outlineLevel="0" collapsed="false">
      <c r="A113" s="252"/>
      <c r="B113" s="252"/>
      <c r="C113" s="252"/>
      <c r="D113" s="252"/>
      <c r="E113" s="254"/>
      <c r="F113" s="254"/>
      <c r="G113" s="254"/>
      <c r="H113" s="254"/>
      <c r="I113" s="254"/>
      <c r="J113" s="254"/>
      <c r="K113" s="254"/>
      <c r="L113" s="254"/>
      <c r="M113" s="254"/>
      <c r="N113" s="254"/>
      <c r="O113" s="254"/>
      <c r="P113" s="252"/>
      <c r="Q113" s="252"/>
      <c r="R113" s="252"/>
      <c r="S113" s="252"/>
      <c r="T113" s="252"/>
      <c r="U113" s="252"/>
      <c r="V113" s="252"/>
      <c r="W113" s="252"/>
      <c r="X113" s="252"/>
      <c r="Y113" s="252"/>
      <c r="Z113" s="252"/>
      <c r="AA113" s="252"/>
      <c r="AB113" s="252"/>
      <c r="AC113" s="252"/>
      <c r="AD113" s="252"/>
      <c r="AE113" s="252"/>
      <c r="AF113" s="252"/>
      <c r="AG113" s="252"/>
      <c r="AH113" s="252"/>
      <c r="AI113" s="252"/>
      <c r="AJ113" s="252"/>
      <c r="AK113" s="252"/>
      <c r="AL113" s="252"/>
      <c r="AM113" s="252"/>
      <c r="AN113" s="252"/>
      <c r="AO113" s="252"/>
      <c r="AP113" s="252"/>
      <c r="AQ113" s="252"/>
      <c r="AR113" s="252"/>
      <c r="AS113" s="252"/>
      <c r="AT113" s="252"/>
      <c r="AU113" s="252"/>
      <c r="AV113" s="252"/>
      <c r="AW113" s="252"/>
      <c r="AX113" s="252"/>
      <c r="AY113" s="252"/>
      <c r="AZ113" s="252"/>
      <c r="BA113" s="252"/>
      <c r="BB113" s="252"/>
      <c r="BC113" s="252"/>
      <c r="BD113" s="252"/>
      <c r="BE113" s="252"/>
      <c r="BF113" s="252"/>
      <c r="BG113" s="252"/>
      <c r="BH113" s="252"/>
      <c r="BI113" s="252"/>
      <c r="BJ113" s="252"/>
      <c r="BK113" s="252"/>
      <c r="BL113" s="252"/>
      <c r="BM113" s="252"/>
      <c r="BN113" s="252"/>
      <c r="BO113" s="252"/>
      <c r="BP113" s="252"/>
      <c r="BQ113" s="252"/>
      <c r="BR113" s="252"/>
      <c r="BS113" s="252"/>
      <c r="BT113" s="252"/>
      <c r="BU113" s="252"/>
      <c r="BV113" s="252"/>
      <c r="BW113" s="252"/>
      <c r="BX113" s="252"/>
      <c r="BY113" s="252"/>
      <c r="BZ113" s="252"/>
      <c r="CA113" s="252"/>
      <c r="CB113" s="252"/>
      <c r="CC113" s="252"/>
      <c r="CD113" s="252"/>
      <c r="CE113" s="252"/>
      <c r="CF113" s="252"/>
      <c r="CG113" s="252"/>
      <c r="CH113" s="252"/>
      <c r="CI113" s="252"/>
      <c r="CJ113" s="252"/>
      <c r="CK113" s="252"/>
      <c r="CL113" s="252"/>
      <c r="CM113" s="252"/>
      <c r="CN113" s="252"/>
      <c r="CO113" s="252"/>
      <c r="CP113" s="252"/>
      <c r="CQ113" s="252"/>
      <c r="CR113" s="252"/>
      <c r="CS113" s="252"/>
      <c r="CT113" s="252"/>
      <c r="CU113" s="252"/>
      <c r="CV113" s="252"/>
      <c r="CW113" s="252"/>
      <c r="CX113" s="252"/>
      <c r="CY113" s="252"/>
      <c r="CZ113" s="252"/>
      <c r="DA113" s="252"/>
      <c r="DB113" s="252"/>
      <c r="DC113" s="252"/>
      <c r="DD113" s="252"/>
    </row>
    <row r="114" customFormat="false" ht="15" hidden="false" customHeight="false" outlineLevel="0" collapsed="false">
      <c r="A114" s="252"/>
      <c r="B114" s="252"/>
      <c r="C114" s="252"/>
      <c r="D114" s="252"/>
      <c r="E114" s="254"/>
      <c r="F114" s="254"/>
      <c r="G114" s="254"/>
      <c r="H114" s="254"/>
      <c r="I114" s="254"/>
      <c r="J114" s="254"/>
      <c r="K114" s="254"/>
      <c r="L114" s="254"/>
      <c r="M114" s="254"/>
      <c r="N114" s="254"/>
      <c r="O114" s="254"/>
      <c r="P114" s="252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  <c r="AB114" s="252"/>
      <c r="AC114" s="252"/>
      <c r="AD114" s="252"/>
      <c r="AE114" s="252"/>
      <c r="AF114" s="252"/>
      <c r="AG114" s="252"/>
      <c r="AH114" s="252"/>
      <c r="AI114" s="252"/>
      <c r="AJ114" s="252"/>
      <c r="AK114" s="252"/>
      <c r="AL114" s="252"/>
      <c r="AM114" s="252"/>
      <c r="AN114" s="252"/>
      <c r="AO114" s="252"/>
      <c r="AP114" s="252"/>
      <c r="AQ114" s="252"/>
      <c r="AR114" s="252"/>
      <c r="AS114" s="252"/>
      <c r="AT114" s="252"/>
      <c r="AU114" s="252"/>
      <c r="AV114" s="252"/>
      <c r="AW114" s="252"/>
      <c r="AX114" s="252"/>
      <c r="AY114" s="252"/>
      <c r="AZ114" s="252"/>
      <c r="BA114" s="252"/>
      <c r="BB114" s="252"/>
      <c r="BC114" s="252"/>
      <c r="BD114" s="252"/>
      <c r="BE114" s="252"/>
      <c r="BF114" s="252"/>
      <c r="BG114" s="252"/>
      <c r="BH114" s="252"/>
      <c r="BI114" s="252"/>
      <c r="BJ114" s="252"/>
      <c r="BK114" s="252"/>
      <c r="BL114" s="252"/>
      <c r="BM114" s="252"/>
      <c r="BN114" s="252"/>
      <c r="BO114" s="252"/>
      <c r="BP114" s="252"/>
      <c r="BQ114" s="252"/>
      <c r="BR114" s="252"/>
      <c r="BS114" s="252"/>
      <c r="BT114" s="252"/>
      <c r="BU114" s="252"/>
      <c r="BV114" s="252"/>
      <c r="BW114" s="252"/>
      <c r="BX114" s="252"/>
      <c r="BY114" s="252"/>
      <c r="BZ114" s="252"/>
      <c r="CA114" s="252"/>
      <c r="CB114" s="252"/>
      <c r="CC114" s="252"/>
      <c r="CD114" s="252"/>
      <c r="CE114" s="252"/>
      <c r="CF114" s="252"/>
      <c r="CG114" s="252"/>
      <c r="CH114" s="252"/>
      <c r="CI114" s="252"/>
      <c r="CJ114" s="252"/>
      <c r="CK114" s="252"/>
      <c r="CL114" s="252"/>
      <c r="CM114" s="252"/>
      <c r="CN114" s="252"/>
      <c r="CO114" s="252"/>
      <c r="CP114" s="252"/>
      <c r="CQ114" s="252"/>
      <c r="CR114" s="252"/>
      <c r="CS114" s="252"/>
      <c r="CT114" s="252"/>
      <c r="CU114" s="252"/>
      <c r="CV114" s="252"/>
      <c r="CW114" s="252"/>
      <c r="CX114" s="252"/>
      <c r="CY114" s="252"/>
      <c r="CZ114" s="252"/>
      <c r="DA114" s="252"/>
      <c r="DB114" s="252"/>
      <c r="DC114" s="252"/>
      <c r="DD114" s="252"/>
    </row>
    <row r="115" customFormat="false" ht="15" hidden="false" customHeight="false" outlineLevel="0" collapsed="false">
      <c r="A115" s="252"/>
      <c r="B115" s="252"/>
      <c r="C115" s="252"/>
      <c r="D115" s="252"/>
      <c r="E115" s="254"/>
      <c r="F115" s="254"/>
      <c r="G115" s="254"/>
      <c r="H115" s="254"/>
      <c r="I115" s="254"/>
      <c r="J115" s="254"/>
      <c r="K115" s="254"/>
      <c r="L115" s="254"/>
      <c r="M115" s="254"/>
      <c r="N115" s="254"/>
      <c r="O115" s="254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  <c r="AD115" s="252"/>
      <c r="AE115" s="252"/>
      <c r="AF115" s="252"/>
      <c r="AG115" s="252"/>
      <c r="AH115" s="252"/>
      <c r="AI115" s="252"/>
      <c r="AJ115" s="252"/>
      <c r="AK115" s="252"/>
      <c r="AL115" s="252"/>
      <c r="AM115" s="252"/>
      <c r="AN115" s="252"/>
      <c r="AO115" s="252"/>
      <c r="AP115" s="252"/>
      <c r="AQ115" s="252"/>
      <c r="AR115" s="252"/>
      <c r="AS115" s="252"/>
      <c r="AT115" s="252"/>
      <c r="AU115" s="252"/>
      <c r="AV115" s="252"/>
      <c r="AW115" s="252"/>
      <c r="AX115" s="252"/>
      <c r="AY115" s="252"/>
      <c r="AZ115" s="252"/>
      <c r="BA115" s="252"/>
      <c r="BB115" s="252"/>
      <c r="BC115" s="252"/>
      <c r="BD115" s="252"/>
      <c r="BE115" s="252"/>
      <c r="BF115" s="252"/>
      <c r="BG115" s="252"/>
      <c r="BH115" s="252"/>
      <c r="BI115" s="252"/>
      <c r="BJ115" s="252"/>
      <c r="BK115" s="252"/>
      <c r="BL115" s="252"/>
      <c r="BM115" s="252"/>
      <c r="BN115" s="252"/>
      <c r="BO115" s="252"/>
      <c r="BP115" s="252"/>
      <c r="BQ115" s="252"/>
      <c r="BR115" s="252"/>
      <c r="BS115" s="252"/>
      <c r="BT115" s="252"/>
      <c r="BU115" s="252"/>
      <c r="BV115" s="252"/>
      <c r="BW115" s="252"/>
      <c r="BX115" s="252"/>
      <c r="BY115" s="252"/>
      <c r="BZ115" s="252"/>
      <c r="CA115" s="252"/>
      <c r="CB115" s="252"/>
      <c r="CC115" s="252"/>
      <c r="CD115" s="252"/>
      <c r="CE115" s="252"/>
      <c r="CF115" s="252"/>
      <c r="CG115" s="252"/>
      <c r="CH115" s="252"/>
      <c r="CI115" s="252"/>
      <c r="CJ115" s="252"/>
      <c r="CK115" s="252"/>
      <c r="CL115" s="252"/>
      <c r="CM115" s="252"/>
      <c r="CN115" s="252"/>
      <c r="CO115" s="252"/>
      <c r="CP115" s="252"/>
      <c r="CQ115" s="252"/>
      <c r="CR115" s="252"/>
      <c r="CS115" s="252"/>
      <c r="CT115" s="252"/>
      <c r="CU115" s="252"/>
      <c r="CV115" s="252"/>
      <c r="CW115" s="252"/>
      <c r="CX115" s="252"/>
      <c r="CY115" s="252"/>
      <c r="CZ115" s="252"/>
      <c r="DA115" s="252"/>
      <c r="DB115" s="252"/>
      <c r="DC115" s="252"/>
      <c r="DD115" s="252"/>
    </row>
    <row r="116" customFormat="false" ht="15" hidden="false" customHeight="false" outlineLevel="0" collapsed="false">
      <c r="A116" s="252"/>
      <c r="B116" s="252"/>
      <c r="C116" s="252"/>
      <c r="D116" s="252"/>
      <c r="E116" s="254"/>
      <c r="F116" s="254"/>
      <c r="G116" s="254"/>
      <c r="H116" s="254"/>
      <c r="I116" s="254"/>
      <c r="J116" s="254"/>
      <c r="K116" s="254"/>
      <c r="L116" s="254"/>
      <c r="M116" s="254"/>
      <c r="N116" s="254"/>
      <c r="O116" s="254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  <c r="AD116" s="252"/>
      <c r="AE116" s="252"/>
      <c r="AF116" s="252"/>
      <c r="AG116" s="252"/>
      <c r="AH116" s="252"/>
      <c r="AI116" s="252"/>
      <c r="AJ116" s="252"/>
      <c r="AK116" s="252"/>
      <c r="AL116" s="252"/>
      <c r="AM116" s="252"/>
      <c r="AN116" s="252"/>
      <c r="AO116" s="252"/>
      <c r="AP116" s="252"/>
      <c r="AQ116" s="252"/>
      <c r="AR116" s="252"/>
      <c r="AS116" s="252"/>
      <c r="AT116" s="252"/>
      <c r="AU116" s="252"/>
      <c r="AV116" s="252"/>
      <c r="AW116" s="252"/>
      <c r="AX116" s="252"/>
      <c r="AY116" s="252"/>
      <c r="AZ116" s="252"/>
      <c r="BA116" s="252"/>
      <c r="BB116" s="252"/>
      <c r="BC116" s="252"/>
      <c r="BD116" s="252"/>
      <c r="BE116" s="252"/>
      <c r="BF116" s="252"/>
      <c r="BG116" s="252"/>
      <c r="BH116" s="252"/>
      <c r="BI116" s="252"/>
      <c r="BJ116" s="252"/>
      <c r="BK116" s="252"/>
      <c r="BL116" s="252"/>
      <c r="BM116" s="252"/>
      <c r="BN116" s="252"/>
      <c r="BO116" s="252"/>
      <c r="BP116" s="252"/>
      <c r="BQ116" s="252"/>
      <c r="BR116" s="252"/>
      <c r="BS116" s="252"/>
      <c r="BT116" s="252"/>
      <c r="BU116" s="252"/>
      <c r="BV116" s="252"/>
      <c r="BW116" s="252"/>
      <c r="BX116" s="252"/>
      <c r="BY116" s="252"/>
      <c r="BZ116" s="252"/>
      <c r="CA116" s="252"/>
      <c r="CB116" s="252"/>
      <c r="CC116" s="252"/>
      <c r="CD116" s="252"/>
      <c r="CE116" s="252"/>
      <c r="CF116" s="252"/>
      <c r="CG116" s="252"/>
      <c r="CH116" s="252"/>
      <c r="CI116" s="252"/>
      <c r="CJ116" s="252"/>
      <c r="CK116" s="252"/>
      <c r="CL116" s="252"/>
      <c r="CM116" s="252"/>
      <c r="CN116" s="252"/>
      <c r="CO116" s="252"/>
      <c r="CP116" s="252"/>
      <c r="CQ116" s="252"/>
      <c r="CR116" s="252"/>
      <c r="CS116" s="252"/>
      <c r="CT116" s="252"/>
      <c r="CU116" s="252"/>
      <c r="CV116" s="252"/>
      <c r="CW116" s="252"/>
      <c r="CX116" s="252"/>
      <c r="CY116" s="252"/>
      <c r="CZ116" s="252"/>
      <c r="DA116" s="252"/>
      <c r="DB116" s="252"/>
      <c r="DC116" s="252"/>
      <c r="DD116" s="252"/>
    </row>
    <row r="117" customFormat="false" ht="15" hidden="false" customHeight="false" outlineLevel="0" collapsed="false">
      <c r="A117" s="252"/>
      <c r="B117" s="252"/>
      <c r="C117" s="252"/>
      <c r="D117" s="252"/>
      <c r="E117" s="254"/>
      <c r="F117" s="254"/>
      <c r="G117" s="254"/>
      <c r="H117" s="254"/>
      <c r="I117" s="254"/>
      <c r="J117" s="254"/>
      <c r="K117" s="254"/>
      <c r="L117" s="254"/>
      <c r="M117" s="254"/>
      <c r="N117" s="254"/>
      <c r="O117" s="254"/>
      <c r="P117" s="252"/>
      <c r="Q117" s="252"/>
      <c r="R117" s="252"/>
      <c r="S117" s="252"/>
      <c r="T117" s="252"/>
      <c r="U117" s="252"/>
      <c r="V117" s="252"/>
      <c r="W117" s="252"/>
      <c r="X117" s="252"/>
      <c r="Y117" s="252"/>
      <c r="Z117" s="252"/>
      <c r="AA117" s="252"/>
      <c r="AB117" s="252"/>
      <c r="AC117" s="252"/>
      <c r="AD117" s="252"/>
      <c r="AE117" s="252"/>
      <c r="AF117" s="252"/>
      <c r="AG117" s="252"/>
      <c r="AH117" s="252"/>
      <c r="AI117" s="252"/>
      <c r="AJ117" s="252"/>
      <c r="AK117" s="252"/>
      <c r="AL117" s="252"/>
      <c r="AM117" s="252"/>
      <c r="AN117" s="252"/>
      <c r="AO117" s="252"/>
      <c r="AP117" s="252"/>
      <c r="AQ117" s="252"/>
      <c r="AR117" s="252"/>
      <c r="AS117" s="252"/>
      <c r="AT117" s="252"/>
      <c r="AU117" s="252"/>
      <c r="AV117" s="252"/>
      <c r="AW117" s="252"/>
      <c r="AX117" s="252"/>
      <c r="AY117" s="252"/>
      <c r="AZ117" s="252"/>
      <c r="BA117" s="252"/>
      <c r="BB117" s="252"/>
      <c r="BC117" s="252"/>
      <c r="BD117" s="252"/>
      <c r="BE117" s="252"/>
      <c r="BF117" s="252"/>
      <c r="BG117" s="252"/>
      <c r="BH117" s="252"/>
      <c r="BI117" s="252"/>
      <c r="BJ117" s="252"/>
      <c r="BK117" s="252"/>
      <c r="BL117" s="252"/>
      <c r="BM117" s="252"/>
      <c r="BN117" s="252"/>
      <c r="BO117" s="252"/>
      <c r="BP117" s="252"/>
      <c r="BQ117" s="252"/>
      <c r="BR117" s="252"/>
      <c r="BS117" s="252"/>
      <c r="BT117" s="252"/>
      <c r="BU117" s="252"/>
      <c r="BV117" s="252"/>
      <c r="BW117" s="252"/>
      <c r="BX117" s="252"/>
      <c r="BY117" s="252"/>
      <c r="BZ117" s="252"/>
      <c r="CA117" s="252"/>
      <c r="CB117" s="252"/>
      <c r="CC117" s="252"/>
      <c r="CD117" s="252"/>
      <c r="CE117" s="252"/>
      <c r="CF117" s="252"/>
      <c r="CG117" s="252"/>
      <c r="CH117" s="252"/>
      <c r="CI117" s="252"/>
      <c r="CJ117" s="252"/>
      <c r="CK117" s="252"/>
      <c r="CL117" s="252"/>
      <c r="CM117" s="252"/>
      <c r="CN117" s="252"/>
      <c r="CO117" s="252"/>
      <c r="CP117" s="252"/>
      <c r="CQ117" s="252"/>
      <c r="CR117" s="252"/>
      <c r="CS117" s="252"/>
      <c r="CT117" s="252"/>
      <c r="CU117" s="252"/>
      <c r="CV117" s="252"/>
      <c r="CW117" s="252"/>
      <c r="CX117" s="252"/>
      <c r="CY117" s="252"/>
      <c r="CZ117" s="252"/>
      <c r="DA117" s="252"/>
      <c r="DB117" s="252"/>
      <c r="DC117" s="252"/>
      <c r="DD117" s="252"/>
    </row>
    <row r="118" customFormat="false" ht="15" hidden="false" customHeight="false" outlineLevel="0" collapsed="false">
      <c r="A118" s="252"/>
      <c r="B118" s="252"/>
      <c r="C118" s="252"/>
      <c r="D118" s="252"/>
      <c r="E118" s="254"/>
      <c r="F118" s="254"/>
      <c r="G118" s="254"/>
      <c r="H118" s="254"/>
      <c r="I118" s="254"/>
      <c r="J118" s="254"/>
      <c r="K118" s="254"/>
      <c r="L118" s="254"/>
      <c r="M118" s="254"/>
      <c r="N118" s="254"/>
      <c r="O118" s="254"/>
      <c r="P118" s="252"/>
      <c r="Q118" s="252"/>
      <c r="R118" s="252"/>
      <c r="S118" s="252"/>
      <c r="T118" s="252"/>
      <c r="U118" s="252"/>
      <c r="V118" s="252"/>
      <c r="W118" s="252"/>
      <c r="X118" s="252"/>
      <c r="Y118" s="252"/>
      <c r="Z118" s="252"/>
      <c r="AA118" s="252"/>
      <c r="AB118" s="252"/>
      <c r="AC118" s="252"/>
      <c r="AD118" s="252"/>
      <c r="AE118" s="252"/>
      <c r="AF118" s="252"/>
      <c r="AG118" s="252"/>
      <c r="AH118" s="252"/>
      <c r="AI118" s="252"/>
      <c r="AJ118" s="252"/>
      <c r="AK118" s="252"/>
      <c r="AL118" s="252"/>
      <c r="AM118" s="252"/>
      <c r="AN118" s="252"/>
      <c r="AO118" s="252"/>
      <c r="AP118" s="252"/>
      <c r="AQ118" s="252"/>
      <c r="AR118" s="252"/>
      <c r="AS118" s="252"/>
      <c r="AT118" s="252"/>
      <c r="AU118" s="252"/>
      <c r="AV118" s="252"/>
      <c r="AW118" s="252"/>
      <c r="AX118" s="252"/>
      <c r="AY118" s="252"/>
      <c r="AZ118" s="252"/>
      <c r="BA118" s="252"/>
      <c r="BB118" s="252"/>
      <c r="BC118" s="252"/>
      <c r="BD118" s="252"/>
      <c r="BE118" s="252"/>
      <c r="BF118" s="252"/>
      <c r="BG118" s="252"/>
      <c r="BH118" s="252"/>
      <c r="BI118" s="252"/>
      <c r="BJ118" s="252"/>
      <c r="BK118" s="252"/>
      <c r="BL118" s="252"/>
      <c r="BM118" s="252"/>
      <c r="BN118" s="252"/>
      <c r="BO118" s="252"/>
      <c r="BP118" s="252"/>
      <c r="BQ118" s="252"/>
      <c r="BR118" s="252"/>
      <c r="BS118" s="252"/>
      <c r="BT118" s="252"/>
      <c r="BU118" s="252"/>
      <c r="BV118" s="252"/>
      <c r="BW118" s="252"/>
      <c r="BX118" s="252"/>
      <c r="BY118" s="252"/>
      <c r="BZ118" s="252"/>
      <c r="CA118" s="252"/>
      <c r="CB118" s="252"/>
      <c r="CC118" s="252"/>
      <c r="CD118" s="252"/>
      <c r="CE118" s="252"/>
      <c r="CF118" s="252"/>
      <c r="CG118" s="252"/>
      <c r="CH118" s="252"/>
      <c r="CI118" s="252"/>
      <c r="CJ118" s="252"/>
      <c r="CK118" s="252"/>
      <c r="CL118" s="252"/>
      <c r="CM118" s="252"/>
      <c r="CN118" s="252"/>
      <c r="CO118" s="252"/>
      <c r="CP118" s="252"/>
      <c r="CQ118" s="252"/>
      <c r="CR118" s="252"/>
      <c r="CS118" s="252"/>
      <c r="CT118" s="252"/>
      <c r="CU118" s="252"/>
      <c r="CV118" s="252"/>
      <c r="CW118" s="252"/>
      <c r="CX118" s="252"/>
      <c r="CY118" s="252"/>
      <c r="CZ118" s="252"/>
      <c r="DA118" s="252"/>
      <c r="DB118" s="252"/>
      <c r="DC118" s="252"/>
      <c r="DD118" s="252"/>
    </row>
    <row r="119" customFormat="false" ht="15" hidden="false" customHeight="false" outlineLevel="0" collapsed="false">
      <c r="A119" s="252"/>
      <c r="B119" s="252"/>
      <c r="C119" s="252"/>
      <c r="D119" s="252"/>
      <c r="E119" s="254"/>
      <c r="F119" s="254"/>
      <c r="G119" s="254"/>
      <c r="H119" s="254"/>
      <c r="I119" s="254"/>
      <c r="J119" s="254"/>
      <c r="K119" s="254"/>
      <c r="L119" s="254"/>
      <c r="M119" s="254"/>
      <c r="N119" s="254"/>
      <c r="O119" s="254"/>
      <c r="P119" s="252"/>
      <c r="Q119" s="252"/>
      <c r="R119" s="252"/>
      <c r="S119" s="252"/>
      <c r="T119" s="252"/>
      <c r="U119" s="252"/>
      <c r="V119" s="252"/>
      <c r="W119" s="252"/>
      <c r="X119" s="252"/>
      <c r="Y119" s="252"/>
      <c r="Z119" s="252"/>
      <c r="AA119" s="252"/>
      <c r="AB119" s="252"/>
      <c r="AC119" s="252"/>
      <c r="AD119" s="252"/>
      <c r="AE119" s="252"/>
      <c r="AF119" s="252"/>
      <c r="AG119" s="252"/>
      <c r="AH119" s="252"/>
      <c r="AI119" s="252"/>
      <c r="AJ119" s="252"/>
      <c r="AK119" s="252"/>
      <c r="AL119" s="252"/>
      <c r="AM119" s="252"/>
      <c r="AN119" s="252"/>
      <c r="AO119" s="252"/>
      <c r="AP119" s="252"/>
      <c r="AQ119" s="252"/>
      <c r="AR119" s="252"/>
      <c r="AS119" s="252"/>
      <c r="AT119" s="252"/>
      <c r="AU119" s="252"/>
      <c r="AV119" s="252"/>
      <c r="AW119" s="252"/>
      <c r="AX119" s="252"/>
      <c r="AY119" s="252"/>
      <c r="AZ119" s="252"/>
      <c r="BA119" s="252"/>
      <c r="BB119" s="252"/>
      <c r="BC119" s="252"/>
      <c r="BD119" s="252"/>
      <c r="BE119" s="252"/>
      <c r="BF119" s="252"/>
      <c r="BG119" s="252"/>
      <c r="BH119" s="252"/>
      <c r="BI119" s="252"/>
      <c r="BJ119" s="252"/>
      <c r="BK119" s="252"/>
      <c r="BL119" s="252"/>
      <c r="BM119" s="252"/>
      <c r="BN119" s="252"/>
      <c r="BO119" s="252"/>
      <c r="BP119" s="252"/>
      <c r="BQ119" s="252"/>
      <c r="BR119" s="252"/>
      <c r="BS119" s="252"/>
      <c r="BT119" s="252"/>
      <c r="BU119" s="252"/>
      <c r="BV119" s="252"/>
      <c r="BW119" s="252"/>
      <c r="BX119" s="252"/>
      <c r="BY119" s="252"/>
      <c r="BZ119" s="252"/>
      <c r="CA119" s="252"/>
      <c r="CB119" s="252"/>
      <c r="CC119" s="252"/>
      <c r="CD119" s="252"/>
      <c r="CE119" s="252"/>
      <c r="CF119" s="252"/>
      <c r="CG119" s="252"/>
      <c r="CH119" s="252"/>
      <c r="CI119" s="252"/>
      <c r="CJ119" s="252"/>
      <c r="CK119" s="252"/>
      <c r="CL119" s="252"/>
      <c r="CM119" s="252"/>
      <c r="CN119" s="252"/>
      <c r="CO119" s="252"/>
      <c r="CP119" s="252"/>
      <c r="CQ119" s="252"/>
      <c r="CR119" s="252"/>
      <c r="CS119" s="252"/>
      <c r="CT119" s="252"/>
      <c r="CU119" s="252"/>
      <c r="CV119" s="252"/>
      <c r="CW119" s="252"/>
      <c r="CX119" s="252"/>
      <c r="CY119" s="252"/>
      <c r="CZ119" s="252"/>
      <c r="DA119" s="252"/>
      <c r="DB119" s="252"/>
      <c r="DC119" s="252"/>
      <c r="DD119" s="252"/>
    </row>
    <row r="120" customFormat="false" ht="15" hidden="false" customHeight="false" outlineLevel="0" collapsed="false">
      <c r="A120" s="252"/>
      <c r="B120" s="252"/>
      <c r="C120" s="252"/>
      <c r="D120" s="252"/>
      <c r="E120" s="254"/>
      <c r="F120" s="254"/>
      <c r="G120" s="254"/>
      <c r="H120" s="254"/>
      <c r="I120" s="254"/>
      <c r="J120" s="254"/>
      <c r="K120" s="254"/>
      <c r="L120" s="254"/>
      <c r="M120" s="254"/>
      <c r="N120" s="254"/>
      <c r="O120" s="254"/>
      <c r="P120" s="252"/>
      <c r="Q120" s="252"/>
      <c r="R120" s="252"/>
      <c r="S120" s="252"/>
      <c r="T120" s="252"/>
      <c r="U120" s="252"/>
      <c r="V120" s="252"/>
      <c r="W120" s="252"/>
      <c r="X120" s="252"/>
      <c r="Y120" s="252"/>
      <c r="Z120" s="252"/>
      <c r="AA120" s="252"/>
      <c r="AB120" s="252"/>
      <c r="AC120" s="252"/>
      <c r="AD120" s="252"/>
      <c r="AE120" s="252"/>
      <c r="AF120" s="252"/>
      <c r="AG120" s="252"/>
      <c r="AH120" s="252"/>
      <c r="AI120" s="252"/>
      <c r="AJ120" s="252"/>
      <c r="AK120" s="252"/>
      <c r="AL120" s="252"/>
      <c r="AM120" s="252"/>
      <c r="AN120" s="252"/>
      <c r="AO120" s="252"/>
      <c r="AP120" s="252"/>
      <c r="AQ120" s="252"/>
      <c r="AR120" s="252"/>
      <c r="AS120" s="252"/>
      <c r="AT120" s="252"/>
      <c r="AU120" s="252"/>
      <c r="AV120" s="252"/>
      <c r="AW120" s="252"/>
      <c r="AX120" s="252"/>
      <c r="AY120" s="252"/>
      <c r="AZ120" s="252"/>
      <c r="BA120" s="252"/>
      <c r="BB120" s="252"/>
      <c r="BC120" s="252"/>
      <c r="BD120" s="252"/>
      <c r="BE120" s="252"/>
      <c r="BF120" s="252"/>
      <c r="BG120" s="252"/>
      <c r="BH120" s="252"/>
      <c r="BI120" s="252"/>
      <c r="BJ120" s="252"/>
      <c r="BK120" s="252"/>
      <c r="BL120" s="252"/>
      <c r="BM120" s="252"/>
      <c r="BN120" s="252"/>
      <c r="BO120" s="252"/>
      <c r="BP120" s="252"/>
      <c r="BQ120" s="252"/>
      <c r="BR120" s="252"/>
      <c r="BS120" s="252"/>
      <c r="BT120" s="252"/>
      <c r="BU120" s="252"/>
      <c r="BV120" s="252"/>
      <c r="BW120" s="252"/>
      <c r="BX120" s="252"/>
      <c r="BY120" s="252"/>
      <c r="BZ120" s="252"/>
      <c r="CA120" s="252"/>
      <c r="CB120" s="252"/>
      <c r="CC120" s="252"/>
      <c r="CD120" s="252"/>
      <c r="CE120" s="252"/>
      <c r="CF120" s="252"/>
      <c r="CG120" s="252"/>
      <c r="CH120" s="252"/>
      <c r="CI120" s="252"/>
      <c r="CJ120" s="252"/>
      <c r="CK120" s="252"/>
      <c r="CL120" s="252"/>
      <c r="CM120" s="252"/>
      <c r="CN120" s="252"/>
      <c r="CO120" s="252"/>
      <c r="CP120" s="252"/>
      <c r="CQ120" s="252"/>
      <c r="CR120" s="252"/>
      <c r="CS120" s="252"/>
      <c r="CT120" s="252"/>
      <c r="CU120" s="252"/>
      <c r="CV120" s="252"/>
      <c r="CW120" s="252"/>
      <c r="CX120" s="252"/>
      <c r="CY120" s="252"/>
      <c r="CZ120" s="252"/>
      <c r="DA120" s="252"/>
      <c r="DB120" s="252"/>
      <c r="DC120" s="252"/>
      <c r="DD120" s="252"/>
    </row>
    <row r="121" customFormat="false" ht="15" hidden="false" customHeight="false" outlineLevel="0" collapsed="false">
      <c r="A121" s="252"/>
      <c r="B121" s="252"/>
      <c r="C121" s="252"/>
      <c r="D121" s="252"/>
      <c r="E121" s="254"/>
      <c r="F121" s="254"/>
      <c r="G121" s="254"/>
      <c r="H121" s="254"/>
      <c r="I121" s="254"/>
      <c r="J121" s="254"/>
      <c r="K121" s="254"/>
      <c r="L121" s="254"/>
      <c r="M121" s="254"/>
      <c r="N121" s="254"/>
      <c r="O121" s="254"/>
      <c r="P121" s="252"/>
      <c r="Q121" s="252"/>
      <c r="R121" s="252"/>
      <c r="S121" s="252"/>
      <c r="T121" s="252"/>
      <c r="U121" s="252"/>
      <c r="V121" s="252"/>
      <c r="W121" s="252"/>
      <c r="X121" s="252"/>
      <c r="Y121" s="252"/>
      <c r="Z121" s="252"/>
      <c r="AA121" s="252"/>
      <c r="AB121" s="252"/>
      <c r="AC121" s="252"/>
      <c r="AD121" s="252"/>
      <c r="AE121" s="252"/>
      <c r="AF121" s="252"/>
      <c r="AG121" s="252"/>
      <c r="AH121" s="252"/>
      <c r="AI121" s="252"/>
      <c r="AJ121" s="252"/>
      <c r="AK121" s="252"/>
      <c r="AL121" s="252"/>
      <c r="AM121" s="252"/>
      <c r="AN121" s="252"/>
      <c r="AO121" s="252"/>
      <c r="AP121" s="252"/>
      <c r="AQ121" s="252"/>
      <c r="AR121" s="252"/>
      <c r="AS121" s="252"/>
      <c r="AT121" s="252"/>
      <c r="AU121" s="252"/>
      <c r="AV121" s="252"/>
      <c r="AW121" s="252"/>
      <c r="AX121" s="252"/>
      <c r="AY121" s="252"/>
      <c r="AZ121" s="252"/>
      <c r="BA121" s="252"/>
      <c r="BB121" s="252"/>
      <c r="BC121" s="252"/>
      <c r="BD121" s="252"/>
      <c r="BE121" s="252"/>
      <c r="BF121" s="252"/>
      <c r="BG121" s="252"/>
      <c r="BH121" s="252"/>
      <c r="BI121" s="252"/>
      <c r="BJ121" s="252"/>
      <c r="BK121" s="252"/>
      <c r="BL121" s="252"/>
      <c r="BM121" s="252"/>
      <c r="BN121" s="252"/>
      <c r="BO121" s="252"/>
      <c r="BP121" s="252"/>
      <c r="BQ121" s="252"/>
      <c r="BR121" s="252"/>
      <c r="BS121" s="252"/>
      <c r="BT121" s="252"/>
      <c r="BU121" s="252"/>
      <c r="BV121" s="252"/>
      <c r="BW121" s="252"/>
      <c r="BX121" s="252"/>
      <c r="BY121" s="252"/>
      <c r="BZ121" s="252"/>
      <c r="CA121" s="252"/>
      <c r="CB121" s="252"/>
      <c r="CC121" s="252"/>
      <c r="CD121" s="252"/>
      <c r="CE121" s="252"/>
      <c r="CF121" s="252"/>
      <c r="CG121" s="252"/>
      <c r="CH121" s="252"/>
      <c r="CI121" s="252"/>
      <c r="CJ121" s="252"/>
      <c r="CK121" s="252"/>
      <c r="CL121" s="252"/>
      <c r="CM121" s="252"/>
      <c r="CN121" s="252"/>
      <c r="CO121" s="252"/>
      <c r="CP121" s="252"/>
      <c r="CQ121" s="252"/>
      <c r="CR121" s="252"/>
      <c r="CS121" s="252"/>
      <c r="CT121" s="252"/>
      <c r="CU121" s="252"/>
      <c r="CV121" s="252"/>
      <c r="CW121" s="252"/>
      <c r="CX121" s="252"/>
      <c r="CY121" s="252"/>
      <c r="CZ121" s="252"/>
      <c r="DA121" s="252"/>
      <c r="DB121" s="252"/>
      <c r="DC121" s="252"/>
      <c r="DD121" s="252"/>
    </row>
    <row r="122" customFormat="false" ht="15" hidden="false" customHeight="false" outlineLevel="0" collapsed="false">
      <c r="A122" s="252"/>
      <c r="B122" s="252"/>
      <c r="C122" s="252"/>
      <c r="D122" s="252"/>
      <c r="E122" s="254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2"/>
      <c r="Q122" s="252"/>
      <c r="R122" s="252"/>
      <c r="S122" s="252"/>
      <c r="T122" s="252"/>
      <c r="U122" s="252"/>
      <c r="V122" s="252"/>
      <c r="W122" s="252"/>
      <c r="X122" s="252"/>
      <c r="Y122" s="252"/>
      <c r="Z122" s="252"/>
      <c r="AA122" s="252"/>
      <c r="AB122" s="252"/>
      <c r="AC122" s="252"/>
      <c r="AD122" s="252"/>
      <c r="AE122" s="252"/>
      <c r="AF122" s="252"/>
      <c r="AG122" s="252"/>
      <c r="AH122" s="252"/>
      <c r="AI122" s="252"/>
      <c r="AJ122" s="252"/>
      <c r="AK122" s="252"/>
      <c r="AL122" s="252"/>
      <c r="AM122" s="252"/>
      <c r="AN122" s="252"/>
      <c r="AO122" s="252"/>
      <c r="AP122" s="252"/>
      <c r="AQ122" s="252"/>
      <c r="AR122" s="252"/>
      <c r="AS122" s="252"/>
      <c r="AT122" s="252"/>
      <c r="AU122" s="252"/>
      <c r="AV122" s="252"/>
      <c r="AW122" s="252"/>
      <c r="AX122" s="252"/>
      <c r="AY122" s="252"/>
      <c r="AZ122" s="252"/>
      <c r="BA122" s="252"/>
      <c r="BB122" s="252"/>
      <c r="BC122" s="252"/>
      <c r="BD122" s="252"/>
      <c r="BE122" s="252"/>
      <c r="BF122" s="252"/>
      <c r="BG122" s="252"/>
      <c r="BH122" s="252"/>
      <c r="BI122" s="252"/>
      <c r="BJ122" s="252"/>
      <c r="BK122" s="252"/>
      <c r="BL122" s="252"/>
      <c r="BM122" s="252"/>
      <c r="BN122" s="252"/>
      <c r="BO122" s="252"/>
      <c r="BP122" s="252"/>
      <c r="BQ122" s="252"/>
      <c r="BR122" s="252"/>
      <c r="BS122" s="252"/>
      <c r="BT122" s="252"/>
      <c r="BU122" s="252"/>
      <c r="BV122" s="252"/>
      <c r="BW122" s="252"/>
      <c r="BX122" s="252"/>
      <c r="BY122" s="252"/>
      <c r="BZ122" s="252"/>
      <c r="CA122" s="252"/>
      <c r="CB122" s="252"/>
      <c r="CC122" s="252"/>
      <c r="CD122" s="252"/>
      <c r="CE122" s="252"/>
      <c r="CF122" s="252"/>
      <c r="CG122" s="252"/>
      <c r="CH122" s="252"/>
      <c r="CI122" s="252"/>
      <c r="CJ122" s="252"/>
      <c r="CK122" s="252"/>
      <c r="CL122" s="252"/>
      <c r="CM122" s="252"/>
      <c r="CN122" s="252"/>
      <c r="CO122" s="252"/>
      <c r="CP122" s="252"/>
      <c r="CQ122" s="252"/>
      <c r="CR122" s="252"/>
      <c r="CS122" s="252"/>
      <c r="CT122" s="252"/>
      <c r="CU122" s="252"/>
      <c r="CV122" s="252"/>
      <c r="CW122" s="252"/>
      <c r="CX122" s="252"/>
      <c r="CY122" s="252"/>
      <c r="CZ122" s="252"/>
      <c r="DA122" s="252"/>
      <c r="DB122" s="252"/>
      <c r="DC122" s="252"/>
      <c r="DD122" s="252"/>
    </row>
    <row r="123" customFormat="false" ht="15" hidden="false" customHeight="false" outlineLevel="0" collapsed="false">
      <c r="A123" s="252"/>
      <c r="B123" s="252"/>
      <c r="C123" s="252"/>
      <c r="D123" s="252"/>
      <c r="E123" s="254"/>
      <c r="F123" s="254"/>
      <c r="G123" s="254"/>
      <c r="H123" s="254"/>
      <c r="I123" s="254"/>
      <c r="J123" s="254"/>
      <c r="K123" s="254"/>
      <c r="L123" s="254"/>
      <c r="M123" s="254"/>
      <c r="N123" s="254"/>
      <c r="O123" s="254"/>
      <c r="P123" s="252"/>
      <c r="Q123" s="252"/>
      <c r="R123" s="252"/>
      <c r="S123" s="252"/>
      <c r="T123" s="252"/>
      <c r="U123" s="252"/>
      <c r="V123" s="252"/>
      <c r="W123" s="252"/>
      <c r="X123" s="252"/>
      <c r="Y123" s="252"/>
      <c r="Z123" s="252"/>
      <c r="AA123" s="252"/>
      <c r="AB123" s="252"/>
      <c r="AC123" s="252"/>
      <c r="AD123" s="252"/>
      <c r="AE123" s="252"/>
      <c r="AF123" s="252"/>
      <c r="AG123" s="252"/>
      <c r="AH123" s="252"/>
      <c r="AI123" s="252"/>
      <c r="AJ123" s="252"/>
      <c r="AK123" s="252"/>
      <c r="AL123" s="252"/>
      <c r="AM123" s="252"/>
      <c r="AN123" s="252"/>
      <c r="AO123" s="252"/>
      <c r="AP123" s="252"/>
      <c r="AQ123" s="252"/>
      <c r="AR123" s="252"/>
      <c r="AS123" s="252"/>
      <c r="AT123" s="252"/>
      <c r="AU123" s="252"/>
      <c r="AV123" s="252"/>
      <c r="AW123" s="252"/>
      <c r="AX123" s="252"/>
      <c r="AY123" s="252"/>
      <c r="AZ123" s="252"/>
      <c r="BA123" s="252"/>
      <c r="BB123" s="252"/>
      <c r="BC123" s="252"/>
      <c r="BD123" s="252"/>
      <c r="BE123" s="252"/>
      <c r="BF123" s="252"/>
      <c r="BG123" s="252"/>
      <c r="BH123" s="252"/>
      <c r="BI123" s="252"/>
      <c r="BJ123" s="252"/>
      <c r="BK123" s="252"/>
      <c r="BL123" s="252"/>
      <c r="BM123" s="252"/>
      <c r="BN123" s="252"/>
      <c r="BO123" s="252"/>
      <c r="BP123" s="252"/>
      <c r="BQ123" s="252"/>
      <c r="BR123" s="252"/>
      <c r="BS123" s="252"/>
      <c r="BT123" s="252"/>
      <c r="BU123" s="252"/>
      <c r="BV123" s="252"/>
      <c r="BW123" s="252"/>
      <c r="BX123" s="252"/>
      <c r="BY123" s="252"/>
      <c r="BZ123" s="252"/>
      <c r="CA123" s="252"/>
      <c r="CB123" s="252"/>
      <c r="CC123" s="252"/>
      <c r="CD123" s="252"/>
      <c r="CE123" s="252"/>
      <c r="CF123" s="252"/>
      <c r="CG123" s="252"/>
      <c r="CH123" s="252"/>
      <c r="CI123" s="252"/>
      <c r="CJ123" s="252"/>
      <c r="CK123" s="252"/>
      <c r="CL123" s="252"/>
      <c r="CM123" s="252"/>
      <c r="CN123" s="252"/>
      <c r="CO123" s="252"/>
      <c r="CP123" s="252"/>
      <c r="CQ123" s="252"/>
      <c r="CR123" s="252"/>
      <c r="CS123" s="252"/>
      <c r="CT123" s="252"/>
      <c r="CU123" s="252"/>
      <c r="CV123" s="252"/>
      <c r="CW123" s="252"/>
      <c r="CX123" s="252"/>
      <c r="CY123" s="252"/>
      <c r="CZ123" s="252"/>
      <c r="DA123" s="252"/>
      <c r="DB123" s="252"/>
      <c r="DC123" s="252"/>
      <c r="DD123" s="252"/>
    </row>
    <row r="124" customFormat="false" ht="15" hidden="false" customHeight="false" outlineLevel="0" collapsed="false">
      <c r="A124" s="252"/>
      <c r="B124" s="252"/>
      <c r="C124" s="252"/>
      <c r="D124" s="252"/>
      <c r="E124" s="254"/>
      <c r="F124" s="254"/>
      <c r="G124" s="254"/>
      <c r="H124" s="254"/>
      <c r="I124" s="254"/>
      <c r="J124" s="254"/>
      <c r="K124" s="254"/>
      <c r="L124" s="254"/>
      <c r="M124" s="254"/>
      <c r="N124" s="254"/>
      <c r="O124" s="254"/>
      <c r="P124" s="252"/>
      <c r="Q124" s="252"/>
      <c r="R124" s="252"/>
      <c r="S124" s="252"/>
      <c r="T124" s="252"/>
      <c r="U124" s="252"/>
      <c r="V124" s="252"/>
      <c r="W124" s="252"/>
      <c r="X124" s="252"/>
      <c r="Y124" s="252"/>
      <c r="Z124" s="252"/>
      <c r="AA124" s="252"/>
      <c r="AB124" s="252"/>
      <c r="AC124" s="252"/>
      <c r="AD124" s="252"/>
      <c r="AE124" s="252"/>
      <c r="AF124" s="252"/>
      <c r="AG124" s="252"/>
      <c r="AH124" s="252"/>
      <c r="AI124" s="252"/>
      <c r="AJ124" s="252"/>
      <c r="AK124" s="252"/>
      <c r="AL124" s="252"/>
      <c r="AM124" s="252"/>
      <c r="AN124" s="252"/>
      <c r="AO124" s="252"/>
      <c r="AP124" s="252"/>
      <c r="AQ124" s="252"/>
      <c r="AR124" s="252"/>
      <c r="AS124" s="252"/>
      <c r="AT124" s="252"/>
      <c r="AU124" s="252"/>
      <c r="AV124" s="252"/>
      <c r="AW124" s="252"/>
      <c r="AX124" s="252"/>
      <c r="AY124" s="252"/>
      <c r="AZ124" s="252"/>
      <c r="BA124" s="252"/>
      <c r="BB124" s="252"/>
      <c r="BC124" s="252"/>
      <c r="BD124" s="252"/>
      <c r="BE124" s="252"/>
      <c r="BF124" s="252"/>
      <c r="BG124" s="252"/>
      <c r="BH124" s="252"/>
      <c r="BI124" s="252"/>
      <c r="BJ124" s="252"/>
      <c r="BK124" s="252"/>
      <c r="BL124" s="252"/>
      <c r="BM124" s="252"/>
      <c r="BN124" s="252"/>
      <c r="BO124" s="252"/>
      <c r="BP124" s="252"/>
      <c r="BQ124" s="252"/>
      <c r="BR124" s="252"/>
      <c r="BS124" s="252"/>
      <c r="BT124" s="252"/>
      <c r="BU124" s="252"/>
      <c r="BV124" s="252"/>
      <c r="BW124" s="252"/>
      <c r="BX124" s="252"/>
      <c r="BY124" s="252"/>
      <c r="BZ124" s="252"/>
      <c r="CA124" s="252"/>
      <c r="CB124" s="252"/>
      <c r="CC124" s="252"/>
      <c r="CD124" s="252"/>
      <c r="CE124" s="252"/>
      <c r="CF124" s="252"/>
      <c r="CG124" s="252"/>
      <c r="CH124" s="252"/>
      <c r="CI124" s="252"/>
      <c r="CJ124" s="252"/>
      <c r="CK124" s="252"/>
      <c r="CL124" s="252"/>
      <c r="CM124" s="252"/>
      <c r="CN124" s="252"/>
      <c r="CO124" s="252"/>
      <c r="CP124" s="252"/>
      <c r="CQ124" s="252"/>
      <c r="CR124" s="252"/>
      <c r="CS124" s="252"/>
      <c r="CT124" s="252"/>
      <c r="CU124" s="252"/>
      <c r="CV124" s="252"/>
      <c r="CW124" s="252"/>
      <c r="CX124" s="252"/>
      <c r="CY124" s="252"/>
      <c r="CZ124" s="252"/>
      <c r="DA124" s="252"/>
      <c r="DB124" s="252"/>
      <c r="DC124" s="252"/>
      <c r="DD124" s="252"/>
    </row>
    <row r="125" customFormat="false" ht="15" hidden="false" customHeight="false" outlineLevel="0" collapsed="false">
      <c r="A125" s="252"/>
      <c r="B125" s="252"/>
      <c r="C125" s="252"/>
      <c r="D125" s="252"/>
      <c r="E125" s="254"/>
      <c r="F125" s="254"/>
      <c r="G125" s="254"/>
      <c r="H125" s="254"/>
      <c r="I125" s="254"/>
      <c r="J125" s="254"/>
      <c r="K125" s="254"/>
      <c r="L125" s="254"/>
      <c r="M125" s="254"/>
      <c r="N125" s="254"/>
      <c r="O125" s="254"/>
      <c r="P125" s="252"/>
      <c r="Q125" s="252"/>
      <c r="R125" s="252"/>
      <c r="S125" s="252"/>
      <c r="T125" s="252"/>
      <c r="U125" s="252"/>
      <c r="V125" s="252"/>
      <c r="W125" s="252"/>
      <c r="X125" s="252"/>
      <c r="Y125" s="252"/>
      <c r="Z125" s="252"/>
      <c r="AA125" s="252"/>
      <c r="AB125" s="252"/>
      <c r="AC125" s="252"/>
      <c r="AD125" s="252"/>
      <c r="AE125" s="252"/>
      <c r="AF125" s="252"/>
      <c r="AG125" s="252"/>
      <c r="AH125" s="252"/>
      <c r="AI125" s="252"/>
      <c r="AJ125" s="252"/>
      <c r="AK125" s="252"/>
      <c r="AL125" s="252"/>
      <c r="AM125" s="252"/>
      <c r="AN125" s="252"/>
      <c r="AO125" s="252"/>
      <c r="AP125" s="252"/>
      <c r="AQ125" s="252"/>
      <c r="AR125" s="252"/>
      <c r="AS125" s="252"/>
      <c r="AT125" s="252"/>
      <c r="AU125" s="252"/>
      <c r="AV125" s="252"/>
      <c r="AW125" s="252"/>
      <c r="AX125" s="252"/>
      <c r="AY125" s="252"/>
      <c r="AZ125" s="252"/>
      <c r="BA125" s="252"/>
      <c r="BB125" s="252"/>
      <c r="BC125" s="252"/>
      <c r="BD125" s="252"/>
      <c r="BE125" s="252"/>
      <c r="BF125" s="252"/>
      <c r="BG125" s="252"/>
      <c r="BH125" s="252"/>
      <c r="BI125" s="252"/>
      <c r="BJ125" s="252"/>
      <c r="BK125" s="252"/>
      <c r="BL125" s="252"/>
      <c r="BM125" s="252"/>
      <c r="BN125" s="252"/>
      <c r="BO125" s="252"/>
      <c r="BP125" s="252"/>
      <c r="BQ125" s="252"/>
      <c r="BR125" s="252"/>
      <c r="BS125" s="252"/>
      <c r="BT125" s="252"/>
      <c r="BU125" s="252"/>
      <c r="BV125" s="252"/>
      <c r="BW125" s="252"/>
      <c r="BX125" s="252"/>
      <c r="BY125" s="252"/>
      <c r="BZ125" s="252"/>
      <c r="CA125" s="252"/>
      <c r="CB125" s="252"/>
      <c r="CC125" s="252"/>
      <c r="CD125" s="252"/>
      <c r="CE125" s="252"/>
      <c r="CF125" s="252"/>
      <c r="CG125" s="252"/>
      <c r="CH125" s="252"/>
      <c r="CI125" s="252"/>
      <c r="CJ125" s="252"/>
      <c r="CK125" s="252"/>
      <c r="CL125" s="252"/>
      <c r="CM125" s="252"/>
      <c r="CN125" s="252"/>
      <c r="CO125" s="252"/>
      <c r="CP125" s="252"/>
      <c r="CQ125" s="252"/>
      <c r="CR125" s="252"/>
      <c r="CS125" s="252"/>
      <c r="CT125" s="252"/>
      <c r="CU125" s="252"/>
      <c r="CV125" s="252"/>
      <c r="CW125" s="252"/>
      <c r="CX125" s="252"/>
      <c r="CY125" s="252"/>
      <c r="CZ125" s="252"/>
      <c r="DA125" s="252"/>
      <c r="DB125" s="252"/>
      <c r="DC125" s="252"/>
      <c r="DD125" s="252"/>
    </row>
    <row r="126" customFormat="false" ht="15" hidden="false" customHeight="false" outlineLevel="0" collapsed="false">
      <c r="A126" s="252"/>
      <c r="B126" s="252"/>
      <c r="C126" s="252"/>
      <c r="D126" s="252"/>
      <c r="E126" s="254"/>
      <c r="F126" s="254"/>
      <c r="G126" s="254"/>
      <c r="H126" s="254"/>
      <c r="I126" s="254"/>
      <c r="J126" s="254"/>
      <c r="K126" s="254"/>
      <c r="L126" s="254"/>
      <c r="M126" s="254"/>
      <c r="N126" s="254"/>
      <c r="O126" s="254"/>
      <c r="P126" s="252"/>
      <c r="Q126" s="252"/>
      <c r="R126" s="252"/>
      <c r="S126" s="252"/>
      <c r="T126" s="252"/>
      <c r="U126" s="252"/>
      <c r="V126" s="252"/>
      <c r="W126" s="252"/>
      <c r="X126" s="252"/>
      <c r="Y126" s="252"/>
      <c r="Z126" s="252"/>
      <c r="AA126" s="252"/>
      <c r="AB126" s="252"/>
      <c r="AC126" s="252"/>
      <c r="AD126" s="252"/>
      <c r="AE126" s="252"/>
      <c r="AF126" s="252"/>
      <c r="AG126" s="252"/>
      <c r="AH126" s="252"/>
      <c r="AI126" s="252"/>
      <c r="AJ126" s="252"/>
      <c r="AK126" s="252"/>
      <c r="AL126" s="252"/>
      <c r="AM126" s="252"/>
      <c r="AN126" s="252"/>
      <c r="AO126" s="252"/>
      <c r="AP126" s="252"/>
      <c r="AQ126" s="252"/>
      <c r="AR126" s="252"/>
      <c r="AS126" s="252"/>
      <c r="AT126" s="252"/>
      <c r="AU126" s="252"/>
      <c r="AV126" s="252"/>
      <c r="AW126" s="252"/>
      <c r="AX126" s="252"/>
      <c r="AY126" s="252"/>
      <c r="AZ126" s="252"/>
      <c r="BA126" s="252"/>
      <c r="BB126" s="252"/>
      <c r="BC126" s="252"/>
      <c r="BD126" s="252"/>
      <c r="BE126" s="252"/>
      <c r="BF126" s="252"/>
      <c r="BG126" s="252"/>
      <c r="BH126" s="252"/>
      <c r="BI126" s="252"/>
      <c r="BJ126" s="252"/>
      <c r="BK126" s="252"/>
      <c r="BL126" s="252"/>
      <c r="BM126" s="252"/>
      <c r="BN126" s="252"/>
      <c r="BO126" s="252"/>
      <c r="BP126" s="252"/>
      <c r="BQ126" s="252"/>
      <c r="BR126" s="252"/>
      <c r="BS126" s="252"/>
      <c r="BT126" s="252"/>
      <c r="BU126" s="252"/>
      <c r="BV126" s="252"/>
      <c r="BW126" s="252"/>
      <c r="BX126" s="252"/>
      <c r="BY126" s="252"/>
      <c r="BZ126" s="252"/>
      <c r="CA126" s="252"/>
      <c r="CB126" s="252"/>
      <c r="CC126" s="252"/>
      <c r="CD126" s="252"/>
      <c r="CE126" s="252"/>
      <c r="CF126" s="252"/>
      <c r="CG126" s="252"/>
      <c r="CH126" s="252"/>
      <c r="CI126" s="252"/>
      <c r="CJ126" s="252"/>
      <c r="CK126" s="252"/>
      <c r="CL126" s="252"/>
      <c r="CM126" s="252"/>
      <c r="CN126" s="252"/>
      <c r="CO126" s="252"/>
      <c r="CP126" s="252"/>
      <c r="CQ126" s="252"/>
      <c r="CR126" s="252"/>
      <c r="CS126" s="252"/>
      <c r="CT126" s="252"/>
      <c r="CU126" s="252"/>
      <c r="CV126" s="252"/>
      <c r="CW126" s="252"/>
      <c r="CX126" s="252"/>
      <c r="CY126" s="252"/>
      <c r="CZ126" s="252"/>
      <c r="DA126" s="252"/>
      <c r="DB126" s="252"/>
      <c r="DC126" s="252"/>
      <c r="DD126" s="252"/>
    </row>
    <row r="127" customFormat="false" ht="15" hidden="false" customHeight="false" outlineLevel="0" collapsed="false">
      <c r="A127" s="252"/>
      <c r="B127" s="252"/>
      <c r="C127" s="252"/>
      <c r="D127" s="252"/>
      <c r="E127" s="254"/>
      <c r="F127" s="254"/>
      <c r="G127" s="254"/>
      <c r="H127" s="254"/>
      <c r="I127" s="254"/>
      <c r="J127" s="254"/>
      <c r="K127" s="254"/>
      <c r="L127" s="254"/>
      <c r="M127" s="254"/>
      <c r="N127" s="254"/>
      <c r="O127" s="254"/>
      <c r="P127" s="252"/>
      <c r="Q127" s="252"/>
      <c r="R127" s="252"/>
      <c r="S127" s="252"/>
      <c r="T127" s="252"/>
      <c r="U127" s="252"/>
      <c r="V127" s="252"/>
      <c r="W127" s="252"/>
      <c r="X127" s="252"/>
      <c r="Y127" s="252"/>
      <c r="Z127" s="252"/>
      <c r="AA127" s="252"/>
      <c r="AB127" s="252"/>
      <c r="AC127" s="252"/>
      <c r="AD127" s="252"/>
      <c r="AE127" s="252"/>
      <c r="AF127" s="252"/>
      <c r="AG127" s="252"/>
      <c r="AH127" s="252"/>
      <c r="AI127" s="252"/>
      <c r="AJ127" s="252"/>
      <c r="AK127" s="252"/>
      <c r="AL127" s="252"/>
      <c r="AM127" s="252"/>
      <c r="AN127" s="252"/>
      <c r="AO127" s="252"/>
      <c r="AP127" s="252"/>
      <c r="AQ127" s="252"/>
      <c r="AR127" s="252"/>
      <c r="AS127" s="252"/>
      <c r="AT127" s="252"/>
      <c r="AU127" s="252"/>
      <c r="AV127" s="252"/>
      <c r="AW127" s="252"/>
      <c r="AX127" s="252"/>
      <c r="AY127" s="252"/>
      <c r="AZ127" s="252"/>
      <c r="BA127" s="252"/>
      <c r="BB127" s="252"/>
      <c r="BC127" s="252"/>
      <c r="BD127" s="252"/>
      <c r="BE127" s="252"/>
      <c r="BF127" s="252"/>
      <c r="BG127" s="252"/>
      <c r="BH127" s="252"/>
      <c r="BI127" s="252"/>
      <c r="BJ127" s="252"/>
      <c r="BK127" s="252"/>
      <c r="BL127" s="252"/>
      <c r="BM127" s="252"/>
      <c r="BN127" s="252"/>
      <c r="BO127" s="252"/>
      <c r="BP127" s="252"/>
      <c r="BQ127" s="252"/>
      <c r="BR127" s="252"/>
      <c r="BS127" s="252"/>
      <c r="BT127" s="252"/>
      <c r="BU127" s="252"/>
      <c r="BV127" s="252"/>
      <c r="BW127" s="252"/>
      <c r="BX127" s="252"/>
      <c r="BY127" s="252"/>
      <c r="BZ127" s="252"/>
      <c r="CA127" s="252"/>
      <c r="CB127" s="252"/>
      <c r="CC127" s="252"/>
      <c r="CD127" s="252"/>
      <c r="CE127" s="252"/>
      <c r="CF127" s="252"/>
      <c r="CG127" s="252"/>
      <c r="CH127" s="252"/>
      <c r="CI127" s="252"/>
      <c r="CJ127" s="252"/>
      <c r="CK127" s="252"/>
      <c r="CL127" s="252"/>
      <c r="CM127" s="252"/>
      <c r="CN127" s="252"/>
      <c r="CO127" s="252"/>
      <c r="CP127" s="252"/>
      <c r="CQ127" s="252"/>
      <c r="CR127" s="252"/>
      <c r="CS127" s="252"/>
      <c r="CT127" s="252"/>
      <c r="CU127" s="252"/>
      <c r="CV127" s="252"/>
      <c r="CW127" s="252"/>
      <c r="CX127" s="252"/>
      <c r="CY127" s="252"/>
      <c r="CZ127" s="252"/>
      <c r="DA127" s="252"/>
      <c r="DB127" s="252"/>
      <c r="DC127" s="252"/>
      <c r="DD127" s="252"/>
    </row>
    <row r="128" customFormat="false" ht="15" hidden="false" customHeight="false" outlineLevel="0" collapsed="false">
      <c r="A128" s="252"/>
      <c r="B128" s="252"/>
      <c r="C128" s="252"/>
      <c r="D128" s="252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2"/>
      <c r="Q128" s="252"/>
      <c r="R128" s="252"/>
      <c r="S128" s="252"/>
      <c r="T128" s="252"/>
      <c r="U128" s="252"/>
      <c r="V128" s="252"/>
      <c r="W128" s="252"/>
      <c r="X128" s="252"/>
      <c r="Y128" s="252"/>
      <c r="Z128" s="252"/>
      <c r="AA128" s="252"/>
      <c r="AB128" s="252"/>
      <c r="AC128" s="252"/>
      <c r="AD128" s="252"/>
      <c r="AE128" s="252"/>
      <c r="AF128" s="252"/>
      <c r="AG128" s="252"/>
      <c r="AH128" s="252"/>
      <c r="AI128" s="252"/>
      <c r="AJ128" s="252"/>
      <c r="AK128" s="252"/>
      <c r="AL128" s="252"/>
      <c r="AM128" s="252"/>
      <c r="AN128" s="252"/>
      <c r="AO128" s="252"/>
      <c r="AP128" s="252"/>
      <c r="AQ128" s="252"/>
      <c r="AR128" s="252"/>
      <c r="AS128" s="252"/>
      <c r="AT128" s="252"/>
      <c r="AU128" s="252"/>
      <c r="AV128" s="252"/>
      <c r="AW128" s="252"/>
      <c r="AX128" s="252"/>
      <c r="AY128" s="252"/>
      <c r="AZ128" s="252"/>
      <c r="BA128" s="252"/>
      <c r="BB128" s="252"/>
      <c r="BC128" s="252"/>
      <c r="BD128" s="252"/>
      <c r="BE128" s="252"/>
      <c r="BF128" s="252"/>
      <c r="BG128" s="252"/>
      <c r="BH128" s="252"/>
      <c r="BI128" s="252"/>
      <c r="BJ128" s="252"/>
      <c r="BK128" s="252"/>
      <c r="BL128" s="252"/>
      <c r="BM128" s="252"/>
      <c r="BN128" s="252"/>
      <c r="BO128" s="252"/>
      <c r="BP128" s="252"/>
      <c r="BQ128" s="252"/>
      <c r="BR128" s="252"/>
      <c r="BS128" s="252"/>
      <c r="BT128" s="252"/>
      <c r="BU128" s="252"/>
      <c r="BV128" s="252"/>
      <c r="BW128" s="252"/>
      <c r="BX128" s="252"/>
      <c r="BY128" s="252"/>
      <c r="BZ128" s="252"/>
      <c r="CA128" s="252"/>
      <c r="CB128" s="252"/>
      <c r="CC128" s="252"/>
      <c r="CD128" s="252"/>
      <c r="CE128" s="252"/>
      <c r="CF128" s="252"/>
      <c r="CG128" s="252"/>
      <c r="CH128" s="252"/>
      <c r="CI128" s="252"/>
      <c r="CJ128" s="252"/>
      <c r="CK128" s="252"/>
      <c r="CL128" s="252"/>
      <c r="CM128" s="252"/>
      <c r="CN128" s="252"/>
      <c r="CO128" s="252"/>
      <c r="CP128" s="252"/>
      <c r="CQ128" s="252"/>
      <c r="CR128" s="252"/>
      <c r="CS128" s="252"/>
      <c r="CT128" s="252"/>
      <c r="CU128" s="252"/>
      <c r="CV128" s="252"/>
      <c r="CW128" s="252"/>
      <c r="CX128" s="252"/>
      <c r="CY128" s="252"/>
      <c r="CZ128" s="252"/>
      <c r="DA128" s="252"/>
      <c r="DB128" s="252"/>
      <c r="DC128" s="252"/>
      <c r="DD128" s="252"/>
    </row>
    <row r="129" customFormat="false" ht="15" hidden="false" customHeight="false" outlineLevel="0" collapsed="false">
      <c r="A129" s="252"/>
      <c r="B129" s="252"/>
      <c r="C129" s="252"/>
      <c r="D129" s="252"/>
      <c r="E129" s="254"/>
      <c r="F129" s="254"/>
      <c r="G129" s="254"/>
      <c r="H129" s="254"/>
      <c r="I129" s="254"/>
      <c r="J129" s="254"/>
      <c r="K129" s="254"/>
      <c r="L129" s="254"/>
      <c r="M129" s="254"/>
      <c r="N129" s="254"/>
      <c r="O129" s="254"/>
      <c r="P129" s="252"/>
      <c r="Q129" s="252"/>
      <c r="R129" s="252"/>
      <c r="S129" s="252"/>
      <c r="T129" s="252"/>
      <c r="U129" s="252"/>
      <c r="V129" s="252"/>
      <c r="W129" s="252"/>
      <c r="X129" s="252"/>
      <c r="Y129" s="252"/>
      <c r="Z129" s="252"/>
      <c r="AA129" s="252"/>
      <c r="AB129" s="252"/>
      <c r="AC129" s="252"/>
      <c r="AD129" s="252"/>
      <c r="AE129" s="252"/>
      <c r="AF129" s="252"/>
      <c r="AG129" s="252"/>
      <c r="AH129" s="252"/>
      <c r="AI129" s="252"/>
      <c r="AJ129" s="252"/>
      <c r="AK129" s="252"/>
      <c r="AL129" s="252"/>
      <c r="AM129" s="252"/>
      <c r="AN129" s="252"/>
      <c r="AO129" s="252"/>
      <c r="AP129" s="252"/>
      <c r="AQ129" s="252"/>
      <c r="AR129" s="252"/>
      <c r="AS129" s="252"/>
      <c r="AT129" s="252"/>
      <c r="AU129" s="252"/>
      <c r="AV129" s="252"/>
      <c r="AW129" s="252"/>
      <c r="AX129" s="252"/>
      <c r="AY129" s="252"/>
      <c r="AZ129" s="252"/>
      <c r="BA129" s="252"/>
      <c r="BB129" s="252"/>
      <c r="BC129" s="252"/>
      <c r="BD129" s="252"/>
      <c r="BE129" s="252"/>
      <c r="BF129" s="252"/>
      <c r="BG129" s="252"/>
      <c r="BH129" s="252"/>
      <c r="BI129" s="252"/>
      <c r="BJ129" s="252"/>
      <c r="BK129" s="252"/>
      <c r="BL129" s="252"/>
      <c r="BM129" s="252"/>
      <c r="BN129" s="252"/>
      <c r="BO129" s="252"/>
      <c r="BP129" s="252"/>
      <c r="BQ129" s="252"/>
      <c r="BR129" s="252"/>
      <c r="BS129" s="252"/>
      <c r="BT129" s="252"/>
      <c r="BU129" s="252"/>
      <c r="BV129" s="252"/>
      <c r="BW129" s="252"/>
      <c r="BX129" s="252"/>
      <c r="BY129" s="252"/>
      <c r="BZ129" s="252"/>
      <c r="CA129" s="252"/>
      <c r="CB129" s="252"/>
      <c r="CC129" s="252"/>
      <c r="CD129" s="252"/>
      <c r="CE129" s="252"/>
      <c r="CF129" s="252"/>
      <c r="CG129" s="252"/>
      <c r="CH129" s="252"/>
      <c r="CI129" s="252"/>
      <c r="CJ129" s="252"/>
      <c r="CK129" s="252"/>
      <c r="CL129" s="252"/>
      <c r="CM129" s="252"/>
      <c r="CN129" s="252"/>
      <c r="CO129" s="252"/>
      <c r="CP129" s="252"/>
      <c r="CQ129" s="252"/>
      <c r="CR129" s="252"/>
      <c r="CS129" s="252"/>
      <c r="CT129" s="252"/>
      <c r="CU129" s="252"/>
      <c r="CV129" s="252"/>
      <c r="CW129" s="252"/>
      <c r="CX129" s="252"/>
      <c r="CY129" s="252"/>
      <c r="CZ129" s="252"/>
      <c r="DA129" s="252"/>
      <c r="DB129" s="252"/>
      <c r="DC129" s="252"/>
      <c r="DD129" s="252"/>
    </row>
    <row r="130" customFormat="false" ht="15" hidden="false" customHeight="false" outlineLevel="0" collapsed="false">
      <c r="A130" s="252"/>
      <c r="B130" s="252"/>
      <c r="C130" s="252"/>
      <c r="D130" s="252"/>
      <c r="E130" s="254"/>
      <c r="F130" s="254"/>
      <c r="G130" s="254"/>
      <c r="H130" s="254"/>
      <c r="I130" s="254"/>
      <c r="J130" s="254"/>
      <c r="K130" s="254"/>
      <c r="L130" s="254"/>
      <c r="M130" s="254"/>
      <c r="N130" s="254"/>
      <c r="O130" s="254"/>
      <c r="P130" s="252"/>
      <c r="Q130" s="252"/>
      <c r="R130" s="252"/>
      <c r="S130" s="252"/>
      <c r="T130" s="252"/>
      <c r="U130" s="252"/>
      <c r="V130" s="252"/>
      <c r="W130" s="252"/>
      <c r="X130" s="252"/>
      <c r="Y130" s="252"/>
      <c r="Z130" s="252"/>
      <c r="AA130" s="252"/>
      <c r="AB130" s="252"/>
      <c r="AC130" s="252"/>
      <c r="AD130" s="252"/>
      <c r="AE130" s="252"/>
      <c r="AF130" s="252"/>
      <c r="AG130" s="252"/>
      <c r="AH130" s="252"/>
      <c r="AI130" s="252"/>
      <c r="AJ130" s="252"/>
      <c r="AK130" s="252"/>
      <c r="AL130" s="252"/>
      <c r="AM130" s="252"/>
      <c r="AN130" s="252"/>
      <c r="AO130" s="252"/>
      <c r="AP130" s="252"/>
      <c r="AQ130" s="252"/>
      <c r="AR130" s="252"/>
      <c r="AS130" s="252"/>
      <c r="AT130" s="252"/>
      <c r="AU130" s="252"/>
      <c r="AV130" s="252"/>
      <c r="AW130" s="252"/>
      <c r="AX130" s="252"/>
      <c r="AY130" s="252"/>
      <c r="AZ130" s="252"/>
      <c r="BA130" s="252"/>
      <c r="BB130" s="252"/>
      <c r="BC130" s="252"/>
      <c r="BD130" s="252"/>
      <c r="BE130" s="252"/>
      <c r="BF130" s="252"/>
      <c r="BG130" s="252"/>
      <c r="BH130" s="252"/>
      <c r="BI130" s="252"/>
      <c r="BJ130" s="252"/>
      <c r="BK130" s="252"/>
      <c r="BL130" s="252"/>
      <c r="BM130" s="252"/>
      <c r="BN130" s="252"/>
      <c r="BO130" s="252"/>
      <c r="BP130" s="252"/>
      <c r="BQ130" s="252"/>
      <c r="BR130" s="252"/>
      <c r="BS130" s="252"/>
      <c r="BT130" s="252"/>
      <c r="BU130" s="252"/>
      <c r="BV130" s="252"/>
      <c r="BW130" s="252"/>
      <c r="BX130" s="252"/>
      <c r="BY130" s="252"/>
      <c r="BZ130" s="252"/>
      <c r="CA130" s="252"/>
      <c r="CB130" s="252"/>
      <c r="CC130" s="252"/>
      <c r="CD130" s="252"/>
      <c r="CE130" s="252"/>
      <c r="CF130" s="252"/>
      <c r="CG130" s="252"/>
      <c r="CH130" s="252"/>
      <c r="CI130" s="252"/>
      <c r="CJ130" s="252"/>
      <c r="CK130" s="252"/>
      <c r="CL130" s="252"/>
      <c r="CM130" s="252"/>
      <c r="CN130" s="252"/>
      <c r="CO130" s="252"/>
      <c r="CP130" s="252"/>
      <c r="CQ130" s="252"/>
      <c r="CR130" s="252"/>
      <c r="CS130" s="252"/>
      <c r="CT130" s="252"/>
      <c r="CU130" s="252"/>
      <c r="CV130" s="252"/>
      <c r="CW130" s="252"/>
      <c r="CX130" s="252"/>
      <c r="CY130" s="252"/>
      <c r="CZ130" s="252"/>
      <c r="DA130" s="252"/>
      <c r="DB130" s="252"/>
      <c r="DC130" s="252"/>
      <c r="DD130" s="252"/>
    </row>
    <row r="131" customFormat="false" ht="15" hidden="false" customHeight="false" outlineLevel="0" collapsed="false">
      <c r="A131" s="252"/>
      <c r="B131" s="252"/>
      <c r="C131" s="252"/>
      <c r="D131" s="252"/>
      <c r="E131" s="254"/>
      <c r="F131" s="254"/>
      <c r="G131" s="254"/>
      <c r="H131" s="254"/>
      <c r="I131" s="254"/>
      <c r="J131" s="254"/>
      <c r="K131" s="254"/>
      <c r="L131" s="254"/>
      <c r="M131" s="254"/>
      <c r="N131" s="254"/>
      <c r="O131" s="254"/>
      <c r="P131" s="252"/>
      <c r="Q131" s="252"/>
      <c r="R131" s="252"/>
      <c r="S131" s="252"/>
      <c r="T131" s="252"/>
      <c r="U131" s="252"/>
      <c r="V131" s="252"/>
      <c r="W131" s="252"/>
      <c r="X131" s="252"/>
      <c r="Y131" s="252"/>
      <c r="Z131" s="252"/>
      <c r="AA131" s="252"/>
      <c r="AB131" s="252"/>
      <c r="AC131" s="252"/>
      <c r="AD131" s="252"/>
      <c r="AE131" s="252"/>
      <c r="AF131" s="252"/>
      <c r="AG131" s="252"/>
      <c r="AH131" s="252"/>
      <c r="AI131" s="252"/>
      <c r="AJ131" s="252"/>
      <c r="AK131" s="252"/>
      <c r="AL131" s="252"/>
      <c r="AM131" s="252"/>
      <c r="AN131" s="252"/>
      <c r="AO131" s="252"/>
      <c r="AP131" s="252"/>
      <c r="AQ131" s="252"/>
      <c r="AR131" s="252"/>
      <c r="AS131" s="252"/>
      <c r="AT131" s="252"/>
      <c r="AU131" s="252"/>
      <c r="AV131" s="252"/>
      <c r="AW131" s="252"/>
      <c r="AX131" s="252"/>
      <c r="AY131" s="252"/>
      <c r="AZ131" s="252"/>
      <c r="BA131" s="252"/>
      <c r="BB131" s="252"/>
      <c r="BC131" s="252"/>
      <c r="BD131" s="252"/>
      <c r="BE131" s="252"/>
      <c r="BF131" s="252"/>
      <c r="BG131" s="252"/>
      <c r="BH131" s="252"/>
      <c r="BI131" s="252"/>
      <c r="BJ131" s="252"/>
      <c r="BK131" s="252"/>
      <c r="BL131" s="252"/>
      <c r="BM131" s="252"/>
      <c r="BN131" s="252"/>
      <c r="BO131" s="252"/>
      <c r="BP131" s="252"/>
      <c r="BQ131" s="252"/>
      <c r="BR131" s="252"/>
      <c r="BS131" s="252"/>
      <c r="BT131" s="252"/>
      <c r="BU131" s="252"/>
      <c r="BV131" s="252"/>
      <c r="BW131" s="252"/>
      <c r="BX131" s="252"/>
      <c r="BY131" s="252"/>
      <c r="BZ131" s="252"/>
      <c r="CA131" s="252"/>
      <c r="CB131" s="252"/>
      <c r="CC131" s="252"/>
      <c r="CD131" s="252"/>
      <c r="CE131" s="252"/>
      <c r="CF131" s="252"/>
      <c r="CG131" s="252"/>
      <c r="CH131" s="252"/>
      <c r="CI131" s="252"/>
      <c r="CJ131" s="252"/>
      <c r="CK131" s="252"/>
      <c r="CL131" s="252"/>
      <c r="CM131" s="252"/>
      <c r="CN131" s="252"/>
      <c r="CO131" s="252"/>
      <c r="CP131" s="252"/>
      <c r="CQ131" s="252"/>
      <c r="CR131" s="252"/>
      <c r="CS131" s="252"/>
      <c r="CT131" s="252"/>
      <c r="CU131" s="252"/>
      <c r="CV131" s="252"/>
      <c r="CW131" s="252"/>
      <c r="CX131" s="252"/>
      <c r="CY131" s="252"/>
      <c r="CZ131" s="252"/>
      <c r="DA131" s="252"/>
      <c r="DB131" s="252"/>
      <c r="DC131" s="252"/>
      <c r="DD131" s="252"/>
    </row>
    <row r="132" customFormat="false" ht="15" hidden="false" customHeight="false" outlineLevel="0" collapsed="false">
      <c r="A132" s="252"/>
      <c r="B132" s="252"/>
      <c r="C132" s="252"/>
      <c r="D132" s="252"/>
      <c r="E132" s="254"/>
      <c r="F132" s="254"/>
      <c r="G132" s="254"/>
      <c r="H132" s="254"/>
      <c r="I132" s="254"/>
      <c r="J132" s="254"/>
      <c r="K132" s="254"/>
      <c r="L132" s="254"/>
      <c r="M132" s="254"/>
      <c r="N132" s="254"/>
      <c r="O132" s="254"/>
      <c r="P132" s="252"/>
      <c r="Q132" s="252"/>
      <c r="R132" s="252"/>
      <c r="S132" s="252"/>
      <c r="T132" s="252"/>
      <c r="U132" s="252"/>
      <c r="V132" s="252"/>
      <c r="W132" s="252"/>
      <c r="X132" s="252"/>
      <c r="Y132" s="252"/>
      <c r="Z132" s="252"/>
      <c r="AA132" s="252"/>
      <c r="AB132" s="252"/>
      <c r="AC132" s="252"/>
      <c r="AD132" s="252"/>
      <c r="AE132" s="252"/>
      <c r="AF132" s="252"/>
      <c r="AG132" s="252"/>
      <c r="AH132" s="252"/>
      <c r="AI132" s="252"/>
      <c r="AJ132" s="252"/>
      <c r="AK132" s="252"/>
      <c r="AL132" s="252"/>
      <c r="AM132" s="252"/>
      <c r="AN132" s="252"/>
      <c r="AO132" s="252"/>
      <c r="AP132" s="252"/>
      <c r="AQ132" s="252"/>
      <c r="AR132" s="252"/>
      <c r="AS132" s="252"/>
      <c r="AT132" s="252"/>
      <c r="AU132" s="252"/>
      <c r="AV132" s="252"/>
      <c r="AW132" s="252"/>
      <c r="AX132" s="252"/>
      <c r="AY132" s="252"/>
      <c r="AZ132" s="252"/>
      <c r="BA132" s="252"/>
      <c r="BB132" s="252"/>
      <c r="BC132" s="252"/>
      <c r="BD132" s="252"/>
      <c r="BE132" s="252"/>
      <c r="BF132" s="252"/>
      <c r="BG132" s="252"/>
      <c r="BH132" s="252"/>
      <c r="BI132" s="252"/>
      <c r="BJ132" s="252"/>
      <c r="BK132" s="252"/>
      <c r="BL132" s="252"/>
      <c r="BM132" s="252"/>
      <c r="BN132" s="252"/>
      <c r="BO132" s="252"/>
      <c r="BP132" s="252"/>
      <c r="BQ132" s="252"/>
      <c r="BR132" s="252"/>
      <c r="BS132" s="252"/>
      <c r="BT132" s="252"/>
      <c r="BU132" s="252"/>
      <c r="BV132" s="252"/>
      <c r="BW132" s="252"/>
      <c r="BX132" s="252"/>
      <c r="BY132" s="252"/>
      <c r="BZ132" s="252"/>
      <c r="CA132" s="252"/>
      <c r="CB132" s="252"/>
      <c r="CC132" s="252"/>
      <c r="CD132" s="252"/>
      <c r="CE132" s="252"/>
      <c r="CF132" s="252"/>
      <c r="CG132" s="252"/>
      <c r="CH132" s="252"/>
      <c r="CI132" s="252"/>
      <c r="CJ132" s="252"/>
      <c r="CK132" s="252"/>
      <c r="CL132" s="252"/>
      <c r="CM132" s="252"/>
      <c r="CN132" s="252"/>
      <c r="CO132" s="252"/>
      <c r="CP132" s="252"/>
      <c r="CQ132" s="252"/>
      <c r="CR132" s="252"/>
      <c r="CS132" s="252"/>
      <c r="CT132" s="252"/>
      <c r="CU132" s="252"/>
      <c r="CV132" s="252"/>
      <c r="CW132" s="252"/>
      <c r="CX132" s="252"/>
      <c r="CY132" s="252"/>
      <c r="CZ132" s="252"/>
      <c r="DA132" s="252"/>
      <c r="DB132" s="252"/>
      <c r="DC132" s="252"/>
      <c r="DD132" s="252"/>
    </row>
    <row r="133" customFormat="false" ht="15" hidden="false" customHeight="false" outlineLevel="0" collapsed="false">
      <c r="A133" s="252"/>
      <c r="B133" s="252"/>
      <c r="C133" s="252"/>
      <c r="D133" s="252"/>
      <c r="E133" s="254"/>
      <c r="F133" s="254"/>
      <c r="G133" s="254"/>
      <c r="H133" s="254"/>
      <c r="I133" s="254"/>
      <c r="J133" s="254"/>
      <c r="K133" s="254"/>
      <c r="L133" s="254"/>
      <c r="M133" s="254"/>
      <c r="N133" s="254"/>
      <c r="O133" s="254"/>
      <c r="P133" s="252"/>
      <c r="Q133" s="252"/>
      <c r="R133" s="252"/>
      <c r="S133" s="252"/>
      <c r="T133" s="252"/>
      <c r="U133" s="252"/>
      <c r="V133" s="252"/>
      <c r="W133" s="252"/>
      <c r="X133" s="252"/>
      <c r="Y133" s="252"/>
      <c r="Z133" s="252"/>
      <c r="AA133" s="252"/>
      <c r="AB133" s="252"/>
      <c r="AC133" s="252"/>
      <c r="AD133" s="252"/>
      <c r="AE133" s="252"/>
      <c r="AF133" s="252"/>
      <c r="AG133" s="252"/>
      <c r="AH133" s="252"/>
      <c r="AI133" s="252"/>
      <c r="AJ133" s="252"/>
      <c r="AK133" s="252"/>
      <c r="AL133" s="252"/>
      <c r="AM133" s="252"/>
      <c r="AN133" s="252"/>
      <c r="AO133" s="252"/>
      <c r="AP133" s="252"/>
      <c r="AQ133" s="252"/>
      <c r="AR133" s="252"/>
      <c r="AS133" s="252"/>
      <c r="AT133" s="252"/>
      <c r="AU133" s="252"/>
      <c r="AV133" s="252"/>
      <c r="AW133" s="252"/>
      <c r="AX133" s="252"/>
      <c r="AY133" s="252"/>
      <c r="AZ133" s="252"/>
      <c r="BA133" s="252"/>
      <c r="BB133" s="252"/>
      <c r="BC133" s="252"/>
      <c r="BD133" s="252"/>
      <c r="BE133" s="252"/>
      <c r="BF133" s="252"/>
      <c r="BG133" s="252"/>
      <c r="BH133" s="252"/>
      <c r="BI133" s="252"/>
      <c r="BJ133" s="252"/>
      <c r="BK133" s="252"/>
      <c r="BL133" s="252"/>
      <c r="BM133" s="252"/>
      <c r="BN133" s="252"/>
      <c r="BO133" s="252"/>
      <c r="BP133" s="252"/>
      <c r="BQ133" s="252"/>
      <c r="BR133" s="252"/>
      <c r="BS133" s="252"/>
      <c r="BT133" s="252"/>
      <c r="BU133" s="252"/>
      <c r="BV133" s="252"/>
      <c r="BW133" s="252"/>
      <c r="BX133" s="252"/>
      <c r="BY133" s="252"/>
      <c r="BZ133" s="252"/>
      <c r="CA133" s="252"/>
      <c r="CB133" s="252"/>
      <c r="CC133" s="252"/>
      <c r="CD133" s="252"/>
      <c r="CE133" s="252"/>
      <c r="CF133" s="252"/>
      <c r="CG133" s="252"/>
      <c r="CH133" s="252"/>
      <c r="CI133" s="252"/>
      <c r="CJ133" s="252"/>
      <c r="CK133" s="252"/>
      <c r="CL133" s="252"/>
      <c r="CM133" s="252"/>
      <c r="CN133" s="252"/>
      <c r="CO133" s="252"/>
      <c r="CP133" s="252"/>
      <c r="CQ133" s="252"/>
      <c r="CR133" s="252"/>
      <c r="CS133" s="252"/>
      <c r="CT133" s="252"/>
      <c r="CU133" s="252"/>
      <c r="CV133" s="252"/>
      <c r="CW133" s="252"/>
      <c r="CX133" s="252"/>
      <c r="CY133" s="252"/>
      <c r="CZ133" s="252"/>
      <c r="DA133" s="252"/>
      <c r="DB133" s="252"/>
      <c r="DC133" s="252"/>
      <c r="DD133" s="252"/>
    </row>
    <row r="134" customFormat="false" ht="15" hidden="false" customHeight="false" outlineLevel="0" collapsed="false">
      <c r="A134" s="252"/>
      <c r="B134" s="252"/>
      <c r="C134" s="252"/>
      <c r="D134" s="252"/>
      <c r="E134" s="254"/>
      <c r="F134" s="254"/>
      <c r="G134" s="254"/>
      <c r="H134" s="254"/>
      <c r="I134" s="254"/>
      <c r="J134" s="254"/>
      <c r="K134" s="254"/>
      <c r="L134" s="254"/>
      <c r="M134" s="254"/>
      <c r="N134" s="254"/>
      <c r="O134" s="254"/>
      <c r="P134" s="252"/>
      <c r="Q134" s="252"/>
      <c r="R134" s="252"/>
      <c r="S134" s="252"/>
      <c r="T134" s="252"/>
      <c r="U134" s="252"/>
      <c r="V134" s="252"/>
      <c r="W134" s="252"/>
      <c r="X134" s="252"/>
      <c r="Y134" s="252"/>
      <c r="Z134" s="252"/>
      <c r="AA134" s="252"/>
      <c r="AB134" s="252"/>
      <c r="AC134" s="252"/>
      <c r="AD134" s="252"/>
      <c r="AE134" s="252"/>
      <c r="AF134" s="252"/>
      <c r="AG134" s="252"/>
      <c r="AH134" s="252"/>
      <c r="AI134" s="252"/>
      <c r="AJ134" s="252"/>
      <c r="AK134" s="252"/>
      <c r="AL134" s="252"/>
      <c r="AM134" s="252"/>
      <c r="AN134" s="252"/>
      <c r="AO134" s="252"/>
      <c r="AP134" s="252"/>
      <c r="AQ134" s="252"/>
      <c r="AR134" s="252"/>
      <c r="AS134" s="252"/>
      <c r="AT134" s="252"/>
      <c r="AU134" s="252"/>
      <c r="AV134" s="252"/>
      <c r="AW134" s="252"/>
      <c r="AX134" s="252"/>
      <c r="AY134" s="252"/>
      <c r="AZ134" s="252"/>
      <c r="BA134" s="252"/>
      <c r="BB134" s="252"/>
      <c r="BC134" s="252"/>
      <c r="BD134" s="252"/>
      <c r="BE134" s="252"/>
      <c r="BF134" s="252"/>
      <c r="BG134" s="252"/>
      <c r="BH134" s="252"/>
      <c r="BI134" s="252"/>
      <c r="BJ134" s="252"/>
      <c r="BK134" s="252"/>
      <c r="BL134" s="252"/>
      <c r="BM134" s="252"/>
      <c r="BN134" s="252"/>
      <c r="BO134" s="252"/>
      <c r="BP134" s="252"/>
      <c r="BQ134" s="252"/>
      <c r="BR134" s="252"/>
      <c r="BS134" s="252"/>
      <c r="BT134" s="252"/>
      <c r="BU134" s="252"/>
      <c r="BV134" s="252"/>
      <c r="BW134" s="252"/>
      <c r="BX134" s="252"/>
      <c r="BY134" s="252"/>
      <c r="BZ134" s="252"/>
      <c r="CA134" s="252"/>
      <c r="CB134" s="252"/>
      <c r="CC134" s="252"/>
      <c r="CD134" s="252"/>
      <c r="CE134" s="252"/>
      <c r="CF134" s="252"/>
      <c r="CG134" s="252"/>
      <c r="CH134" s="252"/>
      <c r="CI134" s="252"/>
      <c r="CJ134" s="252"/>
      <c r="CK134" s="252"/>
      <c r="CL134" s="252"/>
      <c r="CM134" s="252"/>
      <c r="CN134" s="252"/>
      <c r="CO134" s="252"/>
      <c r="CP134" s="252"/>
      <c r="CQ134" s="252"/>
      <c r="CR134" s="252"/>
      <c r="CS134" s="252"/>
      <c r="CT134" s="252"/>
      <c r="CU134" s="252"/>
      <c r="CV134" s="252"/>
      <c r="CW134" s="252"/>
      <c r="CX134" s="252"/>
      <c r="CY134" s="252"/>
      <c r="CZ134" s="252"/>
      <c r="DA134" s="252"/>
      <c r="DB134" s="252"/>
      <c r="DC134" s="252"/>
      <c r="DD134" s="252"/>
    </row>
    <row r="135" customFormat="false" ht="15" hidden="false" customHeight="false" outlineLevel="0" collapsed="false">
      <c r="A135" s="252"/>
      <c r="B135" s="252"/>
      <c r="C135" s="252"/>
      <c r="D135" s="252"/>
      <c r="E135" s="254"/>
      <c r="F135" s="254"/>
      <c r="G135" s="254"/>
      <c r="H135" s="254"/>
      <c r="I135" s="254"/>
      <c r="J135" s="254"/>
      <c r="K135" s="254"/>
      <c r="L135" s="254"/>
      <c r="M135" s="254"/>
      <c r="N135" s="254"/>
      <c r="O135" s="254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  <c r="AD135" s="252"/>
      <c r="AE135" s="252"/>
      <c r="AF135" s="252"/>
      <c r="AG135" s="252"/>
      <c r="AH135" s="252"/>
      <c r="AI135" s="252"/>
      <c r="AJ135" s="252"/>
      <c r="AK135" s="252"/>
      <c r="AL135" s="252"/>
      <c r="AM135" s="252"/>
      <c r="AN135" s="252"/>
      <c r="AO135" s="252"/>
      <c r="AP135" s="252"/>
      <c r="AQ135" s="252"/>
      <c r="AR135" s="252"/>
      <c r="AS135" s="252"/>
      <c r="AT135" s="252"/>
      <c r="AU135" s="252"/>
      <c r="AV135" s="252"/>
      <c r="AW135" s="252"/>
      <c r="AX135" s="252"/>
      <c r="AY135" s="252"/>
      <c r="AZ135" s="252"/>
      <c r="BA135" s="252"/>
      <c r="BB135" s="252"/>
      <c r="BC135" s="252"/>
      <c r="BD135" s="252"/>
      <c r="BE135" s="252"/>
      <c r="BF135" s="252"/>
      <c r="BG135" s="252"/>
      <c r="BH135" s="252"/>
      <c r="BI135" s="252"/>
      <c r="BJ135" s="252"/>
      <c r="BK135" s="252"/>
      <c r="BL135" s="252"/>
      <c r="BM135" s="252"/>
      <c r="BN135" s="252"/>
      <c r="BO135" s="252"/>
      <c r="BP135" s="252"/>
      <c r="BQ135" s="252"/>
      <c r="BR135" s="252"/>
      <c r="BS135" s="252"/>
      <c r="BT135" s="252"/>
      <c r="BU135" s="252"/>
      <c r="BV135" s="252"/>
      <c r="BW135" s="252"/>
      <c r="BX135" s="252"/>
      <c r="BY135" s="252"/>
      <c r="BZ135" s="252"/>
      <c r="CA135" s="252"/>
      <c r="CB135" s="252"/>
      <c r="CC135" s="252"/>
      <c r="CD135" s="252"/>
      <c r="CE135" s="252"/>
      <c r="CF135" s="252"/>
      <c r="CG135" s="252"/>
      <c r="CH135" s="252"/>
      <c r="CI135" s="252"/>
      <c r="CJ135" s="252"/>
      <c r="CK135" s="252"/>
      <c r="CL135" s="252"/>
      <c r="CM135" s="252"/>
      <c r="CN135" s="252"/>
      <c r="CO135" s="252"/>
      <c r="CP135" s="252"/>
      <c r="CQ135" s="252"/>
      <c r="CR135" s="252"/>
      <c r="CS135" s="252"/>
      <c r="CT135" s="252"/>
      <c r="CU135" s="252"/>
      <c r="CV135" s="252"/>
      <c r="CW135" s="252"/>
      <c r="CX135" s="252"/>
      <c r="CY135" s="252"/>
      <c r="CZ135" s="252"/>
      <c r="DA135" s="252"/>
      <c r="DB135" s="252"/>
      <c r="DC135" s="252"/>
      <c r="DD135" s="252"/>
    </row>
    <row r="136" customFormat="false" ht="15" hidden="false" customHeight="false" outlineLevel="0" collapsed="false">
      <c r="A136" s="252"/>
      <c r="B136" s="252"/>
      <c r="C136" s="252"/>
      <c r="D136" s="252"/>
      <c r="E136" s="254"/>
      <c r="F136" s="254"/>
      <c r="G136" s="254"/>
      <c r="H136" s="254"/>
      <c r="I136" s="254"/>
      <c r="J136" s="254"/>
      <c r="K136" s="254"/>
      <c r="L136" s="254"/>
      <c r="M136" s="254"/>
      <c r="N136" s="254"/>
      <c r="O136" s="254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  <c r="AD136" s="252"/>
      <c r="AE136" s="252"/>
      <c r="AF136" s="252"/>
      <c r="AG136" s="252"/>
      <c r="AH136" s="252"/>
      <c r="AI136" s="252"/>
      <c r="AJ136" s="252"/>
      <c r="AK136" s="252"/>
      <c r="AL136" s="252"/>
      <c r="AM136" s="252"/>
      <c r="AN136" s="252"/>
      <c r="AO136" s="252"/>
      <c r="AP136" s="252"/>
      <c r="AQ136" s="252"/>
      <c r="AR136" s="252"/>
      <c r="AS136" s="252"/>
      <c r="AT136" s="252"/>
      <c r="AU136" s="252"/>
      <c r="AV136" s="252"/>
      <c r="AW136" s="252"/>
      <c r="AX136" s="252"/>
      <c r="AY136" s="252"/>
      <c r="AZ136" s="252"/>
      <c r="BA136" s="252"/>
      <c r="BB136" s="252"/>
      <c r="BC136" s="252"/>
      <c r="BD136" s="252"/>
      <c r="BE136" s="252"/>
      <c r="BF136" s="252"/>
      <c r="BG136" s="252"/>
      <c r="BH136" s="252"/>
      <c r="BI136" s="252"/>
      <c r="BJ136" s="252"/>
      <c r="BK136" s="252"/>
      <c r="BL136" s="252"/>
      <c r="BM136" s="252"/>
      <c r="BN136" s="252"/>
      <c r="BO136" s="252"/>
      <c r="BP136" s="252"/>
      <c r="BQ136" s="252"/>
      <c r="BR136" s="252"/>
      <c r="BS136" s="252"/>
      <c r="BT136" s="252"/>
      <c r="BU136" s="252"/>
      <c r="BV136" s="252"/>
      <c r="BW136" s="252"/>
      <c r="BX136" s="252"/>
      <c r="BY136" s="252"/>
      <c r="BZ136" s="252"/>
      <c r="CA136" s="252"/>
      <c r="CB136" s="252"/>
      <c r="CC136" s="252"/>
      <c r="CD136" s="252"/>
      <c r="CE136" s="252"/>
      <c r="CF136" s="252"/>
      <c r="CG136" s="252"/>
      <c r="CH136" s="252"/>
      <c r="CI136" s="252"/>
      <c r="CJ136" s="252"/>
      <c r="CK136" s="252"/>
      <c r="CL136" s="252"/>
      <c r="CM136" s="252"/>
      <c r="CN136" s="252"/>
      <c r="CO136" s="252"/>
      <c r="CP136" s="252"/>
      <c r="CQ136" s="252"/>
      <c r="CR136" s="252"/>
      <c r="CS136" s="252"/>
      <c r="CT136" s="252"/>
      <c r="CU136" s="252"/>
      <c r="CV136" s="252"/>
      <c r="CW136" s="252"/>
      <c r="CX136" s="252"/>
      <c r="CY136" s="252"/>
      <c r="CZ136" s="252"/>
      <c r="DA136" s="252"/>
      <c r="DB136" s="252"/>
      <c r="DC136" s="252"/>
      <c r="DD136" s="252"/>
    </row>
    <row r="137" customFormat="false" ht="15" hidden="false" customHeight="false" outlineLevel="0" collapsed="false">
      <c r="A137" s="252"/>
      <c r="B137" s="252"/>
      <c r="C137" s="252"/>
      <c r="D137" s="252"/>
      <c r="E137" s="254"/>
      <c r="F137" s="254"/>
      <c r="G137" s="254"/>
      <c r="H137" s="254"/>
      <c r="I137" s="254"/>
      <c r="J137" s="254"/>
      <c r="K137" s="254"/>
      <c r="L137" s="254"/>
      <c r="M137" s="254"/>
      <c r="N137" s="254"/>
      <c r="O137" s="254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  <c r="AD137" s="252"/>
      <c r="AE137" s="252"/>
      <c r="AF137" s="252"/>
      <c r="AG137" s="252"/>
      <c r="AH137" s="252"/>
      <c r="AI137" s="252"/>
      <c r="AJ137" s="252"/>
      <c r="AK137" s="252"/>
      <c r="AL137" s="252"/>
      <c r="AM137" s="252"/>
      <c r="AN137" s="252"/>
      <c r="AO137" s="252"/>
      <c r="AP137" s="252"/>
      <c r="AQ137" s="252"/>
      <c r="AR137" s="252"/>
      <c r="AS137" s="252"/>
      <c r="AT137" s="252"/>
      <c r="AU137" s="252"/>
      <c r="AV137" s="252"/>
      <c r="AW137" s="252"/>
      <c r="AX137" s="252"/>
      <c r="AY137" s="252"/>
      <c r="AZ137" s="252"/>
      <c r="BA137" s="252"/>
      <c r="BB137" s="252"/>
      <c r="BC137" s="252"/>
      <c r="BD137" s="252"/>
      <c r="BE137" s="252"/>
      <c r="BF137" s="252"/>
      <c r="BG137" s="252"/>
      <c r="BH137" s="252"/>
      <c r="BI137" s="252"/>
      <c r="BJ137" s="252"/>
      <c r="BK137" s="252"/>
      <c r="BL137" s="252"/>
      <c r="BM137" s="252"/>
      <c r="BN137" s="252"/>
      <c r="BO137" s="252"/>
      <c r="BP137" s="252"/>
      <c r="BQ137" s="252"/>
      <c r="BR137" s="252"/>
      <c r="BS137" s="252"/>
      <c r="BT137" s="252"/>
      <c r="BU137" s="252"/>
      <c r="BV137" s="252"/>
      <c r="BW137" s="252"/>
      <c r="BX137" s="252"/>
      <c r="BY137" s="252"/>
      <c r="BZ137" s="252"/>
      <c r="CA137" s="252"/>
      <c r="CB137" s="252"/>
      <c r="CC137" s="252"/>
      <c r="CD137" s="252"/>
      <c r="CE137" s="252"/>
      <c r="CF137" s="252"/>
      <c r="CG137" s="252"/>
      <c r="CH137" s="252"/>
      <c r="CI137" s="252"/>
      <c r="CJ137" s="252"/>
      <c r="CK137" s="252"/>
      <c r="CL137" s="252"/>
      <c r="CM137" s="252"/>
      <c r="CN137" s="252"/>
      <c r="CO137" s="252"/>
      <c r="CP137" s="252"/>
      <c r="CQ137" s="252"/>
      <c r="CR137" s="252"/>
      <c r="CS137" s="252"/>
      <c r="CT137" s="252"/>
      <c r="CU137" s="252"/>
      <c r="CV137" s="252"/>
      <c r="CW137" s="252"/>
      <c r="CX137" s="252"/>
      <c r="CY137" s="252"/>
      <c r="CZ137" s="252"/>
      <c r="DA137" s="252"/>
      <c r="DB137" s="252"/>
      <c r="DC137" s="252"/>
      <c r="DD137" s="252"/>
    </row>
    <row r="138" customFormat="false" ht="15" hidden="false" customHeight="false" outlineLevel="0" collapsed="false">
      <c r="A138" s="252"/>
      <c r="B138" s="252"/>
      <c r="C138" s="252"/>
      <c r="D138" s="252"/>
      <c r="E138" s="254"/>
      <c r="F138" s="254"/>
      <c r="G138" s="254"/>
      <c r="H138" s="254"/>
      <c r="I138" s="254"/>
      <c r="J138" s="254"/>
      <c r="K138" s="254"/>
      <c r="L138" s="254"/>
      <c r="M138" s="254"/>
      <c r="N138" s="254"/>
      <c r="O138" s="254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  <c r="AD138" s="252"/>
      <c r="AE138" s="252"/>
      <c r="AF138" s="252"/>
      <c r="AG138" s="252"/>
      <c r="AH138" s="252"/>
      <c r="AI138" s="252"/>
      <c r="AJ138" s="252"/>
      <c r="AK138" s="252"/>
      <c r="AL138" s="252"/>
      <c r="AM138" s="252"/>
      <c r="AN138" s="252"/>
      <c r="AO138" s="252"/>
      <c r="AP138" s="252"/>
      <c r="AQ138" s="252"/>
      <c r="AR138" s="252"/>
      <c r="AS138" s="252"/>
      <c r="AT138" s="252"/>
      <c r="AU138" s="252"/>
      <c r="AV138" s="252"/>
      <c r="AW138" s="252"/>
      <c r="AX138" s="252"/>
      <c r="AY138" s="252"/>
      <c r="AZ138" s="252"/>
      <c r="BA138" s="252"/>
      <c r="BB138" s="252"/>
      <c r="BC138" s="252"/>
      <c r="BD138" s="252"/>
      <c r="BE138" s="252"/>
      <c r="BF138" s="252"/>
      <c r="BG138" s="252"/>
      <c r="BH138" s="252"/>
      <c r="BI138" s="252"/>
      <c r="BJ138" s="252"/>
      <c r="BK138" s="252"/>
      <c r="BL138" s="252"/>
      <c r="BM138" s="252"/>
      <c r="BN138" s="252"/>
      <c r="BO138" s="252"/>
      <c r="BP138" s="252"/>
      <c r="BQ138" s="252"/>
      <c r="BR138" s="252"/>
      <c r="BS138" s="252"/>
      <c r="BT138" s="252"/>
      <c r="BU138" s="252"/>
      <c r="BV138" s="252"/>
      <c r="BW138" s="252"/>
      <c r="BX138" s="252"/>
      <c r="BY138" s="252"/>
      <c r="BZ138" s="252"/>
      <c r="CA138" s="252"/>
      <c r="CB138" s="252"/>
      <c r="CC138" s="252"/>
      <c r="CD138" s="252"/>
      <c r="CE138" s="252"/>
      <c r="CF138" s="252"/>
      <c r="CG138" s="252"/>
      <c r="CH138" s="252"/>
      <c r="CI138" s="252"/>
      <c r="CJ138" s="252"/>
      <c r="CK138" s="252"/>
      <c r="CL138" s="252"/>
      <c r="CM138" s="252"/>
      <c r="CN138" s="252"/>
      <c r="CO138" s="252"/>
      <c r="CP138" s="252"/>
      <c r="CQ138" s="252"/>
      <c r="CR138" s="252"/>
      <c r="CS138" s="252"/>
      <c r="CT138" s="252"/>
      <c r="CU138" s="252"/>
      <c r="CV138" s="252"/>
      <c r="CW138" s="252"/>
      <c r="CX138" s="252"/>
      <c r="CY138" s="252"/>
      <c r="CZ138" s="252"/>
      <c r="DA138" s="252"/>
      <c r="DB138" s="252"/>
      <c r="DC138" s="252"/>
      <c r="DD138" s="252"/>
    </row>
    <row r="139" customFormat="false" ht="15" hidden="false" customHeight="false" outlineLevel="0" collapsed="false">
      <c r="A139" s="252"/>
      <c r="B139" s="252"/>
      <c r="C139" s="252"/>
      <c r="D139" s="252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  <c r="AD139" s="252"/>
      <c r="AE139" s="252"/>
      <c r="AF139" s="252"/>
      <c r="AG139" s="252"/>
      <c r="AH139" s="252"/>
      <c r="AI139" s="252"/>
      <c r="AJ139" s="252"/>
      <c r="AK139" s="252"/>
      <c r="AL139" s="252"/>
      <c r="AM139" s="252"/>
      <c r="AN139" s="252"/>
      <c r="AO139" s="252"/>
      <c r="AP139" s="252"/>
      <c r="AQ139" s="252"/>
      <c r="AR139" s="252"/>
      <c r="AS139" s="252"/>
      <c r="AT139" s="252"/>
      <c r="AU139" s="252"/>
      <c r="AV139" s="252"/>
      <c r="AW139" s="252"/>
      <c r="AX139" s="252"/>
      <c r="AY139" s="252"/>
      <c r="AZ139" s="252"/>
      <c r="BA139" s="252"/>
      <c r="BB139" s="252"/>
      <c r="BC139" s="252"/>
      <c r="BD139" s="252"/>
      <c r="BE139" s="252"/>
      <c r="BF139" s="252"/>
      <c r="BG139" s="252"/>
      <c r="BH139" s="252"/>
      <c r="BI139" s="252"/>
      <c r="BJ139" s="252"/>
      <c r="BK139" s="252"/>
      <c r="BL139" s="252"/>
      <c r="BM139" s="252"/>
      <c r="BN139" s="252"/>
      <c r="BO139" s="252"/>
      <c r="BP139" s="252"/>
      <c r="BQ139" s="252"/>
      <c r="BR139" s="252"/>
      <c r="BS139" s="252"/>
      <c r="BT139" s="252"/>
      <c r="BU139" s="252"/>
      <c r="BV139" s="252"/>
      <c r="BW139" s="252"/>
      <c r="BX139" s="252"/>
      <c r="BY139" s="252"/>
      <c r="BZ139" s="252"/>
      <c r="CA139" s="252"/>
      <c r="CB139" s="252"/>
      <c r="CC139" s="252"/>
      <c r="CD139" s="252"/>
      <c r="CE139" s="252"/>
      <c r="CF139" s="252"/>
      <c r="CG139" s="252"/>
      <c r="CH139" s="252"/>
      <c r="CI139" s="252"/>
      <c r="CJ139" s="252"/>
      <c r="CK139" s="252"/>
      <c r="CL139" s="252"/>
      <c r="CM139" s="252"/>
      <c r="CN139" s="252"/>
      <c r="CO139" s="252"/>
      <c r="CP139" s="252"/>
      <c r="CQ139" s="252"/>
      <c r="CR139" s="252"/>
      <c r="CS139" s="252"/>
      <c r="CT139" s="252"/>
      <c r="CU139" s="252"/>
      <c r="CV139" s="252"/>
      <c r="CW139" s="252"/>
      <c r="CX139" s="252"/>
      <c r="CY139" s="252"/>
      <c r="CZ139" s="252"/>
      <c r="DA139" s="252"/>
      <c r="DB139" s="252"/>
      <c r="DC139" s="252"/>
      <c r="DD139" s="252"/>
    </row>
    <row r="140" customFormat="false" ht="15" hidden="false" customHeight="false" outlineLevel="0" collapsed="false">
      <c r="A140" s="252"/>
      <c r="B140" s="252"/>
      <c r="C140" s="252"/>
      <c r="D140" s="252"/>
      <c r="E140" s="254"/>
      <c r="F140" s="254"/>
      <c r="G140" s="254"/>
      <c r="H140" s="254"/>
      <c r="I140" s="254"/>
      <c r="J140" s="254"/>
      <c r="K140" s="254"/>
      <c r="L140" s="254"/>
      <c r="M140" s="254"/>
      <c r="N140" s="254"/>
      <c r="O140" s="254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  <c r="AD140" s="252"/>
      <c r="AE140" s="252"/>
      <c r="AF140" s="252"/>
      <c r="AG140" s="252"/>
      <c r="AH140" s="252"/>
      <c r="AI140" s="252"/>
      <c r="AJ140" s="252"/>
      <c r="AK140" s="252"/>
      <c r="AL140" s="252"/>
      <c r="AM140" s="252"/>
      <c r="AN140" s="252"/>
      <c r="AO140" s="252"/>
      <c r="AP140" s="252"/>
      <c r="AQ140" s="252"/>
      <c r="AR140" s="252"/>
      <c r="AS140" s="252"/>
      <c r="AT140" s="252"/>
      <c r="AU140" s="252"/>
      <c r="AV140" s="252"/>
      <c r="AW140" s="252"/>
      <c r="AX140" s="252"/>
      <c r="AY140" s="252"/>
      <c r="AZ140" s="252"/>
      <c r="BA140" s="252"/>
      <c r="BB140" s="252"/>
      <c r="BC140" s="252"/>
      <c r="BD140" s="252"/>
      <c r="BE140" s="252"/>
      <c r="BF140" s="252"/>
      <c r="BG140" s="252"/>
      <c r="BH140" s="252"/>
      <c r="BI140" s="252"/>
      <c r="BJ140" s="252"/>
      <c r="BK140" s="252"/>
      <c r="BL140" s="252"/>
      <c r="BM140" s="252"/>
      <c r="BN140" s="252"/>
      <c r="BO140" s="252"/>
      <c r="BP140" s="252"/>
      <c r="BQ140" s="252"/>
      <c r="BR140" s="252"/>
      <c r="BS140" s="252"/>
      <c r="BT140" s="252"/>
      <c r="BU140" s="252"/>
      <c r="BV140" s="252"/>
      <c r="BW140" s="252"/>
      <c r="BX140" s="252"/>
      <c r="BY140" s="252"/>
      <c r="BZ140" s="252"/>
      <c r="CA140" s="252"/>
      <c r="CB140" s="252"/>
      <c r="CC140" s="252"/>
      <c r="CD140" s="252"/>
      <c r="CE140" s="252"/>
      <c r="CF140" s="252"/>
      <c r="CG140" s="252"/>
      <c r="CH140" s="252"/>
      <c r="CI140" s="252"/>
      <c r="CJ140" s="252"/>
      <c r="CK140" s="252"/>
      <c r="CL140" s="252"/>
      <c r="CM140" s="252"/>
      <c r="CN140" s="252"/>
      <c r="CO140" s="252"/>
      <c r="CP140" s="252"/>
      <c r="CQ140" s="252"/>
      <c r="CR140" s="252"/>
      <c r="CS140" s="252"/>
      <c r="CT140" s="252"/>
      <c r="CU140" s="252"/>
      <c r="CV140" s="252"/>
      <c r="CW140" s="252"/>
      <c r="CX140" s="252"/>
      <c r="CY140" s="252"/>
      <c r="CZ140" s="252"/>
      <c r="DA140" s="252"/>
      <c r="DB140" s="252"/>
      <c r="DC140" s="252"/>
      <c r="DD140" s="252"/>
    </row>
    <row r="141" customFormat="false" ht="15" hidden="false" customHeight="false" outlineLevel="0" collapsed="false">
      <c r="A141" s="252"/>
      <c r="B141" s="252"/>
      <c r="C141" s="252"/>
      <c r="D141" s="252"/>
      <c r="E141" s="254"/>
      <c r="F141" s="254"/>
      <c r="G141" s="254"/>
      <c r="H141" s="254"/>
      <c r="I141" s="254"/>
      <c r="J141" s="254"/>
      <c r="K141" s="254"/>
      <c r="L141" s="254"/>
      <c r="M141" s="254"/>
      <c r="N141" s="254"/>
      <c r="O141" s="254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  <c r="AD141" s="252"/>
      <c r="AE141" s="252"/>
      <c r="AF141" s="252"/>
      <c r="AG141" s="252"/>
      <c r="AH141" s="252"/>
      <c r="AI141" s="252"/>
      <c r="AJ141" s="252"/>
      <c r="AK141" s="252"/>
      <c r="AL141" s="252"/>
      <c r="AM141" s="252"/>
      <c r="AN141" s="252"/>
      <c r="AO141" s="252"/>
      <c r="AP141" s="252"/>
      <c r="AQ141" s="252"/>
      <c r="AR141" s="252"/>
      <c r="AS141" s="252"/>
      <c r="AT141" s="252"/>
      <c r="AU141" s="252"/>
      <c r="AV141" s="252"/>
      <c r="AW141" s="252"/>
      <c r="AX141" s="252"/>
      <c r="AY141" s="252"/>
      <c r="AZ141" s="252"/>
      <c r="BA141" s="252"/>
      <c r="BB141" s="252"/>
      <c r="BC141" s="252"/>
      <c r="BD141" s="252"/>
      <c r="BE141" s="252"/>
      <c r="BF141" s="252"/>
      <c r="BG141" s="252"/>
      <c r="BH141" s="252"/>
      <c r="BI141" s="252"/>
      <c r="BJ141" s="252"/>
      <c r="BK141" s="252"/>
      <c r="BL141" s="252"/>
      <c r="BM141" s="252"/>
      <c r="BN141" s="252"/>
      <c r="BO141" s="252"/>
      <c r="BP141" s="252"/>
      <c r="BQ141" s="252"/>
      <c r="BR141" s="252"/>
      <c r="BS141" s="252"/>
      <c r="BT141" s="252"/>
      <c r="BU141" s="252"/>
      <c r="BV141" s="252"/>
      <c r="BW141" s="252"/>
      <c r="BX141" s="252"/>
      <c r="BY141" s="252"/>
      <c r="BZ141" s="252"/>
      <c r="CA141" s="252"/>
      <c r="CB141" s="252"/>
      <c r="CC141" s="252"/>
      <c r="CD141" s="252"/>
      <c r="CE141" s="252"/>
      <c r="CF141" s="252"/>
      <c r="CG141" s="252"/>
      <c r="CH141" s="252"/>
      <c r="CI141" s="252"/>
      <c r="CJ141" s="252"/>
      <c r="CK141" s="252"/>
      <c r="CL141" s="252"/>
      <c r="CM141" s="252"/>
      <c r="CN141" s="252"/>
      <c r="CO141" s="252"/>
      <c r="CP141" s="252"/>
      <c r="CQ141" s="252"/>
      <c r="CR141" s="252"/>
      <c r="CS141" s="252"/>
      <c r="CT141" s="252"/>
      <c r="CU141" s="252"/>
      <c r="CV141" s="252"/>
      <c r="CW141" s="252"/>
      <c r="CX141" s="252"/>
      <c r="CY141" s="252"/>
      <c r="CZ141" s="252"/>
      <c r="DA141" s="252"/>
      <c r="DB141" s="252"/>
      <c r="DC141" s="252"/>
      <c r="DD141" s="252"/>
    </row>
    <row r="142" customFormat="false" ht="15" hidden="false" customHeight="false" outlineLevel="0" collapsed="false">
      <c r="A142" s="252"/>
      <c r="B142" s="252"/>
      <c r="C142" s="252"/>
      <c r="D142" s="252"/>
      <c r="E142" s="254"/>
      <c r="F142" s="254"/>
      <c r="G142" s="254"/>
      <c r="H142" s="254"/>
      <c r="I142" s="254"/>
      <c r="J142" s="254"/>
      <c r="K142" s="254"/>
      <c r="L142" s="254"/>
      <c r="M142" s="254"/>
      <c r="N142" s="254"/>
      <c r="O142" s="254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  <c r="AD142" s="252"/>
      <c r="AE142" s="252"/>
      <c r="AF142" s="252"/>
      <c r="AG142" s="252"/>
      <c r="AH142" s="252"/>
      <c r="AI142" s="252"/>
      <c r="AJ142" s="252"/>
      <c r="AK142" s="252"/>
      <c r="AL142" s="252"/>
      <c r="AM142" s="252"/>
      <c r="AN142" s="252"/>
      <c r="AO142" s="252"/>
      <c r="AP142" s="252"/>
      <c r="AQ142" s="252"/>
      <c r="AR142" s="252"/>
      <c r="AS142" s="252"/>
      <c r="AT142" s="252"/>
      <c r="AU142" s="252"/>
      <c r="AV142" s="252"/>
      <c r="AW142" s="252"/>
      <c r="AX142" s="252"/>
      <c r="AY142" s="252"/>
      <c r="AZ142" s="252"/>
      <c r="BA142" s="252"/>
      <c r="BB142" s="252"/>
      <c r="BC142" s="252"/>
      <c r="BD142" s="252"/>
      <c r="BE142" s="252"/>
      <c r="BF142" s="252"/>
      <c r="BG142" s="252"/>
      <c r="BH142" s="252"/>
      <c r="BI142" s="252"/>
      <c r="BJ142" s="252"/>
      <c r="BK142" s="252"/>
      <c r="BL142" s="252"/>
      <c r="BM142" s="252"/>
      <c r="BN142" s="252"/>
      <c r="BO142" s="252"/>
      <c r="BP142" s="252"/>
      <c r="BQ142" s="252"/>
      <c r="BR142" s="252"/>
      <c r="BS142" s="252"/>
      <c r="BT142" s="252"/>
      <c r="BU142" s="252"/>
      <c r="BV142" s="252"/>
      <c r="BW142" s="252"/>
      <c r="BX142" s="252"/>
      <c r="BY142" s="252"/>
      <c r="BZ142" s="252"/>
      <c r="CA142" s="252"/>
      <c r="CB142" s="252"/>
      <c r="CC142" s="252"/>
      <c r="CD142" s="252"/>
      <c r="CE142" s="252"/>
      <c r="CF142" s="252"/>
      <c r="CG142" s="252"/>
      <c r="CH142" s="252"/>
      <c r="CI142" s="252"/>
      <c r="CJ142" s="252"/>
      <c r="CK142" s="252"/>
      <c r="CL142" s="252"/>
      <c r="CM142" s="252"/>
      <c r="CN142" s="252"/>
      <c r="CO142" s="252"/>
      <c r="CP142" s="252"/>
      <c r="CQ142" s="252"/>
      <c r="CR142" s="252"/>
      <c r="CS142" s="252"/>
      <c r="CT142" s="252"/>
      <c r="CU142" s="252"/>
      <c r="CV142" s="252"/>
      <c r="CW142" s="252"/>
      <c r="CX142" s="252"/>
      <c r="CY142" s="252"/>
      <c r="CZ142" s="252"/>
      <c r="DA142" s="252"/>
      <c r="DB142" s="252"/>
      <c r="DC142" s="252"/>
      <c r="DD142" s="252"/>
    </row>
    <row r="143" customFormat="false" ht="15" hidden="false" customHeight="false" outlineLevel="0" collapsed="false">
      <c r="A143" s="252"/>
      <c r="B143" s="252"/>
      <c r="C143" s="252"/>
      <c r="D143" s="252"/>
      <c r="E143" s="254"/>
      <c r="F143" s="254"/>
      <c r="G143" s="254"/>
      <c r="H143" s="254"/>
      <c r="I143" s="254"/>
      <c r="J143" s="254"/>
      <c r="K143" s="254"/>
      <c r="L143" s="254"/>
      <c r="M143" s="254"/>
      <c r="N143" s="254"/>
      <c r="O143" s="254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  <c r="AD143" s="252"/>
      <c r="AE143" s="252"/>
      <c r="AF143" s="252"/>
      <c r="AG143" s="252"/>
      <c r="AH143" s="252"/>
      <c r="AI143" s="252"/>
      <c r="AJ143" s="252"/>
      <c r="AK143" s="252"/>
      <c r="AL143" s="252"/>
      <c r="AM143" s="252"/>
      <c r="AN143" s="252"/>
      <c r="AO143" s="252"/>
      <c r="AP143" s="252"/>
      <c r="AQ143" s="252"/>
      <c r="AR143" s="252"/>
      <c r="AS143" s="252"/>
      <c r="AT143" s="252"/>
      <c r="AU143" s="252"/>
      <c r="AV143" s="252"/>
      <c r="AW143" s="252"/>
      <c r="AX143" s="252"/>
      <c r="AY143" s="252"/>
      <c r="AZ143" s="252"/>
      <c r="BA143" s="252"/>
      <c r="BB143" s="252"/>
      <c r="BC143" s="252"/>
      <c r="BD143" s="252"/>
      <c r="BE143" s="252"/>
      <c r="BF143" s="252"/>
      <c r="BG143" s="252"/>
      <c r="BH143" s="252"/>
      <c r="BI143" s="252"/>
      <c r="BJ143" s="252"/>
      <c r="BK143" s="252"/>
      <c r="BL143" s="252"/>
      <c r="BM143" s="252"/>
      <c r="BN143" s="252"/>
      <c r="BO143" s="252"/>
      <c r="BP143" s="252"/>
      <c r="BQ143" s="252"/>
      <c r="BR143" s="252"/>
      <c r="BS143" s="252"/>
      <c r="BT143" s="252"/>
      <c r="BU143" s="252"/>
      <c r="BV143" s="252"/>
      <c r="BW143" s="252"/>
      <c r="BX143" s="252"/>
      <c r="BY143" s="252"/>
      <c r="BZ143" s="252"/>
      <c r="CA143" s="252"/>
      <c r="CB143" s="252"/>
      <c r="CC143" s="252"/>
      <c r="CD143" s="252"/>
      <c r="CE143" s="252"/>
      <c r="CF143" s="252"/>
      <c r="CG143" s="252"/>
      <c r="CH143" s="252"/>
      <c r="CI143" s="252"/>
      <c r="CJ143" s="252"/>
      <c r="CK143" s="252"/>
      <c r="CL143" s="252"/>
      <c r="CM143" s="252"/>
      <c r="CN143" s="252"/>
      <c r="CO143" s="252"/>
      <c r="CP143" s="252"/>
      <c r="CQ143" s="252"/>
      <c r="CR143" s="252"/>
      <c r="CS143" s="252"/>
      <c r="CT143" s="252"/>
      <c r="CU143" s="252"/>
      <c r="CV143" s="252"/>
      <c r="CW143" s="252"/>
      <c r="CX143" s="252"/>
      <c r="CY143" s="252"/>
      <c r="CZ143" s="252"/>
      <c r="DA143" s="252"/>
      <c r="DB143" s="252"/>
      <c r="DC143" s="252"/>
      <c r="DD143" s="252"/>
    </row>
    <row r="144" customFormat="false" ht="15" hidden="false" customHeight="false" outlineLevel="0" collapsed="false">
      <c r="A144" s="252"/>
      <c r="B144" s="252"/>
      <c r="C144" s="252"/>
      <c r="D144" s="252"/>
      <c r="E144" s="254"/>
      <c r="F144" s="254"/>
      <c r="G144" s="254"/>
      <c r="H144" s="254"/>
      <c r="I144" s="254"/>
      <c r="J144" s="254"/>
      <c r="K144" s="254"/>
      <c r="L144" s="254"/>
      <c r="M144" s="254"/>
      <c r="N144" s="254"/>
      <c r="O144" s="254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  <c r="AD144" s="252"/>
      <c r="AE144" s="252"/>
      <c r="AF144" s="252"/>
      <c r="AG144" s="252"/>
      <c r="AH144" s="252"/>
      <c r="AI144" s="252"/>
      <c r="AJ144" s="252"/>
      <c r="AK144" s="252"/>
      <c r="AL144" s="252"/>
      <c r="AM144" s="252"/>
      <c r="AN144" s="252"/>
      <c r="AO144" s="252"/>
      <c r="AP144" s="252"/>
      <c r="AQ144" s="252"/>
      <c r="AR144" s="252"/>
      <c r="AS144" s="252"/>
      <c r="AT144" s="252"/>
      <c r="AU144" s="252"/>
      <c r="AV144" s="252"/>
      <c r="AW144" s="252"/>
      <c r="AX144" s="252"/>
      <c r="AY144" s="252"/>
      <c r="AZ144" s="252"/>
      <c r="BA144" s="252"/>
      <c r="BB144" s="252"/>
      <c r="BC144" s="252"/>
      <c r="BD144" s="252"/>
      <c r="BE144" s="252"/>
      <c r="BF144" s="252"/>
      <c r="BG144" s="252"/>
      <c r="BH144" s="252"/>
      <c r="BI144" s="252"/>
      <c r="BJ144" s="252"/>
      <c r="BK144" s="252"/>
      <c r="BL144" s="252"/>
      <c r="BM144" s="252"/>
      <c r="BN144" s="252"/>
      <c r="BO144" s="252"/>
      <c r="BP144" s="252"/>
      <c r="BQ144" s="252"/>
      <c r="BR144" s="252"/>
      <c r="BS144" s="252"/>
      <c r="BT144" s="252"/>
      <c r="BU144" s="252"/>
      <c r="BV144" s="252"/>
      <c r="BW144" s="252"/>
      <c r="BX144" s="252"/>
      <c r="BY144" s="252"/>
      <c r="BZ144" s="252"/>
      <c r="CA144" s="252"/>
      <c r="CB144" s="252"/>
      <c r="CC144" s="252"/>
      <c r="CD144" s="252"/>
      <c r="CE144" s="252"/>
      <c r="CF144" s="252"/>
      <c r="CG144" s="252"/>
      <c r="CH144" s="252"/>
      <c r="CI144" s="252"/>
      <c r="CJ144" s="252"/>
      <c r="CK144" s="252"/>
      <c r="CL144" s="252"/>
      <c r="CM144" s="252"/>
      <c r="CN144" s="252"/>
      <c r="CO144" s="252"/>
      <c r="CP144" s="252"/>
      <c r="CQ144" s="252"/>
      <c r="CR144" s="252"/>
      <c r="CS144" s="252"/>
      <c r="CT144" s="252"/>
      <c r="CU144" s="252"/>
      <c r="CV144" s="252"/>
      <c r="CW144" s="252"/>
      <c r="CX144" s="252"/>
      <c r="CY144" s="252"/>
      <c r="CZ144" s="252"/>
      <c r="DA144" s="252"/>
      <c r="DB144" s="252"/>
      <c r="DC144" s="252"/>
      <c r="DD144" s="252"/>
    </row>
    <row r="145" customFormat="false" ht="15" hidden="false" customHeight="false" outlineLevel="0" collapsed="false">
      <c r="A145" s="252"/>
      <c r="B145" s="252"/>
      <c r="C145" s="252"/>
      <c r="D145" s="252"/>
      <c r="E145" s="254"/>
      <c r="F145" s="254"/>
      <c r="G145" s="254"/>
      <c r="H145" s="254"/>
      <c r="I145" s="254"/>
      <c r="J145" s="254"/>
      <c r="K145" s="254"/>
      <c r="L145" s="254"/>
      <c r="M145" s="254"/>
      <c r="N145" s="254"/>
      <c r="O145" s="254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  <c r="AD145" s="252"/>
      <c r="AE145" s="252"/>
      <c r="AF145" s="252"/>
      <c r="AG145" s="252"/>
      <c r="AH145" s="252"/>
      <c r="AI145" s="252"/>
      <c r="AJ145" s="252"/>
      <c r="AK145" s="252"/>
      <c r="AL145" s="252"/>
      <c r="AM145" s="252"/>
      <c r="AN145" s="252"/>
      <c r="AO145" s="252"/>
      <c r="AP145" s="252"/>
      <c r="AQ145" s="252"/>
      <c r="AR145" s="252"/>
      <c r="AS145" s="252"/>
      <c r="AT145" s="252"/>
      <c r="AU145" s="252"/>
      <c r="AV145" s="252"/>
      <c r="AW145" s="252"/>
      <c r="AX145" s="252"/>
      <c r="AY145" s="252"/>
      <c r="AZ145" s="252"/>
      <c r="BA145" s="252"/>
      <c r="BB145" s="252"/>
      <c r="BC145" s="252"/>
      <c r="BD145" s="252"/>
      <c r="BE145" s="252"/>
      <c r="BF145" s="252"/>
      <c r="BG145" s="252"/>
      <c r="BH145" s="252"/>
      <c r="BI145" s="252"/>
      <c r="BJ145" s="252"/>
      <c r="BK145" s="252"/>
      <c r="BL145" s="252"/>
      <c r="BM145" s="252"/>
      <c r="BN145" s="252"/>
      <c r="BO145" s="252"/>
      <c r="BP145" s="252"/>
      <c r="BQ145" s="252"/>
      <c r="BR145" s="252"/>
      <c r="BS145" s="252"/>
      <c r="BT145" s="252"/>
      <c r="BU145" s="252"/>
      <c r="BV145" s="252"/>
      <c r="BW145" s="252"/>
      <c r="BX145" s="252"/>
      <c r="BY145" s="252"/>
      <c r="BZ145" s="252"/>
      <c r="CA145" s="252"/>
      <c r="CB145" s="252"/>
      <c r="CC145" s="252"/>
      <c r="CD145" s="252"/>
      <c r="CE145" s="252"/>
      <c r="CF145" s="252"/>
      <c r="CG145" s="252"/>
      <c r="CH145" s="252"/>
      <c r="CI145" s="252"/>
      <c r="CJ145" s="252"/>
      <c r="CK145" s="252"/>
      <c r="CL145" s="252"/>
      <c r="CM145" s="252"/>
      <c r="CN145" s="252"/>
      <c r="CO145" s="252"/>
      <c r="CP145" s="252"/>
      <c r="CQ145" s="252"/>
      <c r="CR145" s="252"/>
      <c r="CS145" s="252"/>
      <c r="CT145" s="252"/>
      <c r="CU145" s="252"/>
      <c r="CV145" s="252"/>
      <c r="CW145" s="252"/>
      <c r="CX145" s="252"/>
      <c r="CY145" s="252"/>
      <c r="CZ145" s="252"/>
      <c r="DA145" s="252"/>
      <c r="DB145" s="252"/>
      <c r="DC145" s="252"/>
      <c r="DD145" s="252"/>
    </row>
    <row r="146" customFormat="false" ht="15" hidden="false" customHeight="false" outlineLevel="0" collapsed="false">
      <c r="A146" s="252"/>
      <c r="B146" s="252"/>
      <c r="C146" s="252"/>
      <c r="D146" s="252"/>
      <c r="E146" s="254"/>
      <c r="F146" s="254"/>
      <c r="G146" s="254"/>
      <c r="H146" s="254"/>
      <c r="I146" s="254"/>
      <c r="J146" s="254"/>
      <c r="K146" s="254"/>
      <c r="L146" s="254"/>
      <c r="M146" s="254"/>
      <c r="N146" s="254"/>
      <c r="O146" s="254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  <c r="AD146" s="252"/>
      <c r="AE146" s="252"/>
      <c r="AF146" s="252"/>
      <c r="AG146" s="252"/>
      <c r="AH146" s="252"/>
      <c r="AI146" s="252"/>
      <c r="AJ146" s="252"/>
      <c r="AK146" s="252"/>
      <c r="AL146" s="252"/>
      <c r="AM146" s="252"/>
      <c r="AN146" s="252"/>
      <c r="AO146" s="252"/>
      <c r="AP146" s="252"/>
      <c r="AQ146" s="252"/>
      <c r="AR146" s="252"/>
      <c r="AS146" s="252"/>
      <c r="AT146" s="252"/>
      <c r="AU146" s="252"/>
      <c r="AV146" s="252"/>
      <c r="AW146" s="252"/>
      <c r="AX146" s="252"/>
      <c r="AY146" s="252"/>
      <c r="AZ146" s="252"/>
      <c r="BA146" s="252"/>
      <c r="BB146" s="252"/>
      <c r="BC146" s="252"/>
      <c r="BD146" s="252"/>
      <c r="BE146" s="252"/>
      <c r="BF146" s="252"/>
      <c r="BG146" s="252"/>
      <c r="BH146" s="252"/>
      <c r="BI146" s="252"/>
      <c r="BJ146" s="252"/>
      <c r="BK146" s="252"/>
      <c r="BL146" s="252"/>
      <c r="BM146" s="252"/>
      <c r="BN146" s="252"/>
      <c r="BO146" s="252"/>
      <c r="BP146" s="252"/>
      <c r="BQ146" s="252"/>
      <c r="BR146" s="252"/>
      <c r="BS146" s="252"/>
      <c r="BT146" s="252"/>
      <c r="BU146" s="252"/>
      <c r="BV146" s="252"/>
      <c r="BW146" s="252"/>
      <c r="BX146" s="252"/>
      <c r="BY146" s="252"/>
      <c r="BZ146" s="252"/>
      <c r="CA146" s="252"/>
      <c r="CB146" s="252"/>
      <c r="CC146" s="252"/>
      <c r="CD146" s="252"/>
      <c r="CE146" s="252"/>
      <c r="CF146" s="252"/>
      <c r="CG146" s="252"/>
      <c r="CH146" s="252"/>
      <c r="CI146" s="252"/>
      <c r="CJ146" s="252"/>
      <c r="CK146" s="252"/>
      <c r="CL146" s="252"/>
      <c r="CM146" s="252"/>
      <c r="CN146" s="252"/>
      <c r="CO146" s="252"/>
      <c r="CP146" s="252"/>
      <c r="CQ146" s="252"/>
      <c r="CR146" s="252"/>
      <c r="CS146" s="252"/>
      <c r="CT146" s="252"/>
      <c r="CU146" s="252"/>
      <c r="CV146" s="252"/>
      <c r="CW146" s="252"/>
      <c r="CX146" s="252"/>
      <c r="CY146" s="252"/>
      <c r="CZ146" s="252"/>
      <c r="DA146" s="252"/>
      <c r="DB146" s="252"/>
      <c r="DC146" s="252"/>
      <c r="DD146" s="252"/>
    </row>
    <row r="147" customFormat="false" ht="15" hidden="false" customHeight="false" outlineLevel="0" collapsed="false">
      <c r="A147" s="252"/>
      <c r="B147" s="252"/>
      <c r="C147" s="252"/>
      <c r="D147" s="252"/>
      <c r="E147" s="254"/>
      <c r="F147" s="254"/>
      <c r="G147" s="254"/>
      <c r="H147" s="254"/>
      <c r="I147" s="254"/>
      <c r="J147" s="254"/>
      <c r="K147" s="254"/>
      <c r="L147" s="254"/>
      <c r="M147" s="254"/>
      <c r="N147" s="254"/>
      <c r="O147" s="254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  <c r="AD147" s="252"/>
      <c r="AE147" s="252"/>
      <c r="AF147" s="252"/>
      <c r="AG147" s="252"/>
      <c r="AH147" s="252"/>
      <c r="AI147" s="252"/>
      <c r="AJ147" s="252"/>
      <c r="AK147" s="252"/>
      <c r="AL147" s="252"/>
      <c r="AM147" s="252"/>
      <c r="AN147" s="252"/>
      <c r="AO147" s="252"/>
      <c r="AP147" s="252"/>
      <c r="AQ147" s="252"/>
      <c r="AR147" s="252"/>
      <c r="AS147" s="252"/>
      <c r="AT147" s="252"/>
      <c r="AU147" s="252"/>
      <c r="AV147" s="252"/>
      <c r="AW147" s="252"/>
      <c r="AX147" s="252"/>
      <c r="AY147" s="252"/>
      <c r="AZ147" s="252"/>
      <c r="BA147" s="252"/>
      <c r="BB147" s="252"/>
      <c r="BC147" s="252"/>
      <c r="BD147" s="252"/>
      <c r="BE147" s="252"/>
      <c r="BF147" s="252"/>
      <c r="BG147" s="252"/>
      <c r="BH147" s="252"/>
      <c r="BI147" s="252"/>
      <c r="BJ147" s="252"/>
      <c r="BK147" s="252"/>
      <c r="BL147" s="252"/>
      <c r="BM147" s="252"/>
      <c r="BN147" s="252"/>
      <c r="BO147" s="252"/>
      <c r="BP147" s="252"/>
      <c r="BQ147" s="252"/>
      <c r="BR147" s="252"/>
      <c r="BS147" s="252"/>
      <c r="BT147" s="252"/>
      <c r="BU147" s="252"/>
      <c r="BV147" s="252"/>
      <c r="BW147" s="252"/>
      <c r="BX147" s="252"/>
      <c r="BY147" s="252"/>
      <c r="BZ147" s="252"/>
      <c r="CA147" s="252"/>
      <c r="CB147" s="252"/>
      <c r="CC147" s="252"/>
      <c r="CD147" s="252"/>
      <c r="CE147" s="252"/>
      <c r="CF147" s="252"/>
      <c r="CG147" s="252"/>
      <c r="CH147" s="252"/>
      <c r="CI147" s="252"/>
      <c r="CJ147" s="252"/>
      <c r="CK147" s="252"/>
      <c r="CL147" s="252"/>
      <c r="CM147" s="252"/>
      <c r="CN147" s="252"/>
      <c r="CO147" s="252"/>
      <c r="CP147" s="252"/>
      <c r="CQ147" s="252"/>
      <c r="CR147" s="252"/>
      <c r="CS147" s="252"/>
      <c r="CT147" s="252"/>
      <c r="CU147" s="252"/>
      <c r="CV147" s="252"/>
      <c r="CW147" s="252"/>
      <c r="CX147" s="252"/>
      <c r="CY147" s="252"/>
      <c r="CZ147" s="252"/>
      <c r="DA147" s="252"/>
      <c r="DB147" s="252"/>
      <c r="DC147" s="252"/>
      <c r="DD147" s="252"/>
    </row>
    <row r="148" customFormat="false" ht="15" hidden="false" customHeight="false" outlineLevel="0" collapsed="false">
      <c r="A148" s="252"/>
      <c r="B148" s="252"/>
      <c r="C148" s="252"/>
      <c r="D148" s="252"/>
      <c r="E148" s="254"/>
      <c r="F148" s="254"/>
      <c r="G148" s="254"/>
      <c r="H148" s="254"/>
      <c r="I148" s="254"/>
      <c r="J148" s="254"/>
      <c r="K148" s="254"/>
      <c r="L148" s="254"/>
      <c r="M148" s="254"/>
      <c r="N148" s="254"/>
      <c r="O148" s="254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  <c r="AD148" s="252"/>
      <c r="AE148" s="252"/>
      <c r="AF148" s="252"/>
      <c r="AG148" s="252"/>
      <c r="AH148" s="252"/>
      <c r="AI148" s="252"/>
      <c r="AJ148" s="252"/>
      <c r="AK148" s="252"/>
      <c r="AL148" s="252"/>
      <c r="AM148" s="252"/>
      <c r="AN148" s="252"/>
      <c r="AO148" s="252"/>
      <c r="AP148" s="252"/>
      <c r="AQ148" s="252"/>
      <c r="AR148" s="252"/>
      <c r="AS148" s="252"/>
      <c r="AT148" s="252"/>
      <c r="AU148" s="252"/>
      <c r="AV148" s="252"/>
      <c r="AW148" s="252"/>
      <c r="AX148" s="252"/>
      <c r="AY148" s="252"/>
      <c r="AZ148" s="252"/>
      <c r="BA148" s="252"/>
      <c r="BB148" s="252"/>
      <c r="BC148" s="252"/>
      <c r="BD148" s="252"/>
      <c r="BE148" s="252"/>
      <c r="BF148" s="252"/>
      <c r="BG148" s="252"/>
      <c r="BH148" s="252"/>
      <c r="BI148" s="252"/>
      <c r="BJ148" s="252"/>
      <c r="BK148" s="252"/>
      <c r="BL148" s="252"/>
      <c r="BM148" s="252"/>
      <c r="BN148" s="252"/>
      <c r="BO148" s="252"/>
      <c r="BP148" s="252"/>
      <c r="BQ148" s="252"/>
      <c r="BR148" s="252"/>
      <c r="BS148" s="252"/>
      <c r="BT148" s="252"/>
      <c r="BU148" s="252"/>
      <c r="BV148" s="252"/>
      <c r="BW148" s="252"/>
      <c r="BX148" s="252"/>
      <c r="BY148" s="252"/>
      <c r="BZ148" s="252"/>
      <c r="CA148" s="252"/>
      <c r="CB148" s="252"/>
      <c r="CC148" s="252"/>
      <c r="CD148" s="252"/>
      <c r="CE148" s="252"/>
      <c r="CF148" s="252"/>
      <c r="CG148" s="252"/>
      <c r="CH148" s="252"/>
      <c r="CI148" s="252"/>
      <c r="CJ148" s="252"/>
      <c r="CK148" s="252"/>
      <c r="CL148" s="252"/>
      <c r="CM148" s="252"/>
      <c r="CN148" s="252"/>
      <c r="CO148" s="252"/>
      <c r="CP148" s="252"/>
      <c r="CQ148" s="252"/>
      <c r="CR148" s="252"/>
      <c r="CS148" s="252"/>
      <c r="CT148" s="252"/>
      <c r="CU148" s="252"/>
      <c r="CV148" s="252"/>
      <c r="CW148" s="252"/>
      <c r="CX148" s="252"/>
      <c r="CY148" s="252"/>
      <c r="CZ148" s="252"/>
      <c r="DA148" s="252"/>
      <c r="DB148" s="252"/>
      <c r="DC148" s="252"/>
      <c r="DD148" s="252"/>
    </row>
    <row r="149" customFormat="false" ht="15" hidden="false" customHeight="false" outlineLevel="0" collapsed="false">
      <c r="A149" s="252"/>
      <c r="B149" s="252"/>
      <c r="C149" s="252"/>
      <c r="D149" s="252"/>
      <c r="E149" s="254"/>
      <c r="F149" s="254"/>
      <c r="G149" s="254"/>
      <c r="H149" s="254"/>
      <c r="I149" s="254"/>
      <c r="J149" s="254"/>
      <c r="K149" s="254"/>
      <c r="L149" s="254"/>
      <c r="M149" s="254"/>
      <c r="N149" s="254"/>
      <c r="O149" s="254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  <c r="AD149" s="252"/>
      <c r="AE149" s="252"/>
      <c r="AF149" s="252"/>
      <c r="AG149" s="252"/>
      <c r="AH149" s="252"/>
      <c r="AI149" s="252"/>
      <c r="AJ149" s="252"/>
      <c r="AK149" s="252"/>
      <c r="AL149" s="252"/>
      <c r="AM149" s="252"/>
      <c r="AN149" s="252"/>
      <c r="AO149" s="252"/>
      <c r="AP149" s="252"/>
      <c r="AQ149" s="252"/>
      <c r="AR149" s="252"/>
      <c r="AS149" s="252"/>
      <c r="AT149" s="252"/>
      <c r="AU149" s="252"/>
      <c r="AV149" s="252"/>
      <c r="AW149" s="252"/>
      <c r="AX149" s="252"/>
      <c r="AY149" s="252"/>
      <c r="AZ149" s="252"/>
      <c r="BA149" s="252"/>
      <c r="BB149" s="252"/>
      <c r="BC149" s="252"/>
      <c r="BD149" s="252"/>
      <c r="BE149" s="252"/>
      <c r="BF149" s="252"/>
      <c r="BG149" s="252"/>
      <c r="BH149" s="252"/>
      <c r="BI149" s="252"/>
      <c r="BJ149" s="252"/>
      <c r="BK149" s="252"/>
      <c r="BL149" s="252"/>
      <c r="BM149" s="252"/>
      <c r="BN149" s="252"/>
      <c r="BO149" s="252"/>
      <c r="BP149" s="252"/>
      <c r="BQ149" s="252"/>
      <c r="BR149" s="252"/>
      <c r="BS149" s="252"/>
      <c r="BT149" s="252"/>
      <c r="BU149" s="252"/>
      <c r="BV149" s="252"/>
      <c r="BW149" s="252"/>
      <c r="BX149" s="252"/>
      <c r="BY149" s="252"/>
      <c r="BZ149" s="252"/>
      <c r="CA149" s="252"/>
      <c r="CB149" s="252"/>
      <c r="CC149" s="252"/>
      <c r="CD149" s="252"/>
      <c r="CE149" s="252"/>
      <c r="CF149" s="252"/>
      <c r="CG149" s="252"/>
      <c r="CH149" s="252"/>
      <c r="CI149" s="252"/>
      <c r="CJ149" s="252"/>
      <c r="CK149" s="252"/>
      <c r="CL149" s="252"/>
      <c r="CM149" s="252"/>
      <c r="CN149" s="252"/>
      <c r="CO149" s="252"/>
      <c r="CP149" s="252"/>
      <c r="CQ149" s="252"/>
      <c r="CR149" s="252"/>
      <c r="CS149" s="252"/>
      <c r="CT149" s="252"/>
      <c r="CU149" s="252"/>
      <c r="CV149" s="252"/>
      <c r="CW149" s="252"/>
      <c r="CX149" s="252"/>
      <c r="CY149" s="252"/>
      <c r="CZ149" s="252"/>
      <c r="DA149" s="252"/>
      <c r="DB149" s="252"/>
      <c r="DC149" s="252"/>
      <c r="DD149" s="252"/>
    </row>
    <row r="150" customFormat="false" ht="15" hidden="false" customHeight="false" outlineLevel="0" collapsed="false">
      <c r="A150" s="252"/>
      <c r="B150" s="252"/>
      <c r="C150" s="252"/>
      <c r="D150" s="252"/>
      <c r="E150" s="254"/>
      <c r="F150" s="254"/>
      <c r="G150" s="254"/>
      <c r="H150" s="254"/>
      <c r="I150" s="254"/>
      <c r="J150" s="254"/>
      <c r="K150" s="254"/>
      <c r="L150" s="254"/>
      <c r="M150" s="254"/>
      <c r="N150" s="254"/>
      <c r="O150" s="254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  <c r="AD150" s="252"/>
      <c r="AE150" s="252"/>
      <c r="AF150" s="252"/>
      <c r="AG150" s="252"/>
      <c r="AH150" s="252"/>
      <c r="AI150" s="252"/>
      <c r="AJ150" s="252"/>
      <c r="AK150" s="252"/>
      <c r="AL150" s="252"/>
      <c r="AM150" s="252"/>
      <c r="AN150" s="252"/>
      <c r="AO150" s="252"/>
      <c r="AP150" s="252"/>
      <c r="AQ150" s="252"/>
      <c r="AR150" s="252"/>
      <c r="AS150" s="252"/>
      <c r="AT150" s="252"/>
      <c r="AU150" s="252"/>
      <c r="AV150" s="252"/>
      <c r="AW150" s="252"/>
      <c r="AX150" s="252"/>
      <c r="AY150" s="252"/>
      <c r="AZ150" s="252"/>
      <c r="BA150" s="252"/>
      <c r="BB150" s="252"/>
      <c r="BC150" s="252"/>
      <c r="BD150" s="252"/>
      <c r="BE150" s="252"/>
      <c r="BF150" s="252"/>
      <c r="BG150" s="252"/>
      <c r="BH150" s="252"/>
      <c r="BI150" s="252"/>
      <c r="BJ150" s="252"/>
      <c r="BK150" s="252"/>
      <c r="BL150" s="252"/>
      <c r="BM150" s="252"/>
      <c r="BN150" s="252"/>
      <c r="BO150" s="252"/>
      <c r="BP150" s="252"/>
      <c r="BQ150" s="252"/>
      <c r="BR150" s="252"/>
      <c r="BS150" s="252"/>
      <c r="BT150" s="252"/>
      <c r="BU150" s="252"/>
      <c r="BV150" s="252"/>
      <c r="BW150" s="252"/>
      <c r="BX150" s="252"/>
      <c r="BY150" s="252"/>
      <c r="BZ150" s="252"/>
      <c r="CA150" s="252"/>
      <c r="CB150" s="252"/>
      <c r="CC150" s="252"/>
      <c r="CD150" s="252"/>
      <c r="CE150" s="252"/>
      <c r="CF150" s="252"/>
      <c r="CG150" s="252"/>
      <c r="CH150" s="252"/>
      <c r="CI150" s="252"/>
      <c r="CJ150" s="252"/>
      <c r="CK150" s="252"/>
      <c r="CL150" s="252"/>
      <c r="CM150" s="252"/>
      <c r="CN150" s="252"/>
      <c r="CO150" s="252"/>
      <c r="CP150" s="252"/>
      <c r="CQ150" s="252"/>
      <c r="CR150" s="252"/>
      <c r="CS150" s="252"/>
      <c r="CT150" s="252"/>
      <c r="CU150" s="252"/>
      <c r="CV150" s="252"/>
      <c r="CW150" s="252"/>
      <c r="CX150" s="252"/>
      <c r="CY150" s="252"/>
      <c r="CZ150" s="252"/>
      <c r="DA150" s="252"/>
      <c r="DB150" s="252"/>
      <c r="DC150" s="252"/>
      <c r="DD150" s="252"/>
    </row>
    <row r="151" customFormat="false" ht="15" hidden="false" customHeight="false" outlineLevel="0" collapsed="false">
      <c r="A151" s="252"/>
      <c r="B151" s="252"/>
      <c r="C151" s="252"/>
      <c r="D151" s="252"/>
      <c r="E151" s="254"/>
      <c r="F151" s="254"/>
      <c r="G151" s="254"/>
      <c r="H151" s="254"/>
      <c r="I151" s="254"/>
      <c r="J151" s="254"/>
      <c r="K151" s="254"/>
      <c r="L151" s="254"/>
      <c r="M151" s="254"/>
      <c r="N151" s="254"/>
      <c r="O151" s="254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  <c r="AD151" s="252"/>
      <c r="AE151" s="252"/>
      <c r="AF151" s="252"/>
      <c r="AG151" s="252"/>
      <c r="AH151" s="252"/>
      <c r="AI151" s="252"/>
      <c r="AJ151" s="252"/>
      <c r="AK151" s="252"/>
      <c r="AL151" s="252"/>
      <c r="AM151" s="252"/>
      <c r="AN151" s="252"/>
      <c r="AO151" s="252"/>
      <c r="AP151" s="252"/>
      <c r="AQ151" s="252"/>
      <c r="AR151" s="252"/>
      <c r="AS151" s="252"/>
      <c r="AT151" s="252"/>
      <c r="AU151" s="252"/>
      <c r="AV151" s="252"/>
      <c r="AW151" s="252"/>
      <c r="AX151" s="252"/>
      <c r="AY151" s="252"/>
      <c r="AZ151" s="252"/>
      <c r="BA151" s="252"/>
      <c r="BB151" s="252"/>
      <c r="BC151" s="252"/>
      <c r="BD151" s="252"/>
      <c r="BE151" s="252"/>
      <c r="BF151" s="252"/>
      <c r="BG151" s="252"/>
      <c r="BH151" s="252"/>
      <c r="BI151" s="252"/>
      <c r="BJ151" s="252"/>
      <c r="BK151" s="252"/>
      <c r="BL151" s="252"/>
      <c r="BM151" s="252"/>
      <c r="BN151" s="252"/>
      <c r="BO151" s="252"/>
      <c r="BP151" s="252"/>
      <c r="BQ151" s="252"/>
      <c r="BR151" s="252"/>
      <c r="BS151" s="252"/>
      <c r="BT151" s="252"/>
      <c r="BU151" s="252"/>
      <c r="BV151" s="252"/>
      <c r="BW151" s="252"/>
      <c r="BX151" s="252"/>
      <c r="BY151" s="252"/>
      <c r="BZ151" s="252"/>
      <c r="CA151" s="252"/>
      <c r="CB151" s="252"/>
      <c r="CC151" s="252"/>
      <c r="CD151" s="252"/>
      <c r="CE151" s="252"/>
      <c r="CF151" s="252"/>
      <c r="CG151" s="252"/>
      <c r="CH151" s="252"/>
      <c r="CI151" s="252"/>
      <c r="CJ151" s="252"/>
      <c r="CK151" s="252"/>
      <c r="CL151" s="252"/>
      <c r="CM151" s="252"/>
      <c r="CN151" s="252"/>
      <c r="CO151" s="252"/>
      <c r="CP151" s="252"/>
      <c r="CQ151" s="252"/>
      <c r="CR151" s="252"/>
      <c r="CS151" s="252"/>
      <c r="CT151" s="252"/>
      <c r="CU151" s="252"/>
      <c r="CV151" s="252"/>
      <c r="CW151" s="252"/>
      <c r="CX151" s="252"/>
      <c r="CY151" s="252"/>
      <c r="CZ151" s="252"/>
      <c r="DA151" s="252"/>
      <c r="DB151" s="252"/>
      <c r="DC151" s="252"/>
      <c r="DD151" s="252"/>
    </row>
    <row r="152" customFormat="false" ht="15" hidden="false" customHeight="false" outlineLevel="0" collapsed="false">
      <c r="A152" s="252"/>
      <c r="B152" s="252"/>
      <c r="C152" s="252"/>
      <c r="D152" s="252"/>
      <c r="E152" s="254"/>
      <c r="F152" s="254"/>
      <c r="G152" s="254"/>
      <c r="H152" s="254"/>
      <c r="I152" s="254"/>
      <c r="J152" s="254"/>
      <c r="K152" s="254"/>
      <c r="L152" s="254"/>
      <c r="M152" s="254"/>
      <c r="N152" s="254"/>
      <c r="O152" s="254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  <c r="AD152" s="252"/>
      <c r="AE152" s="252"/>
      <c r="AF152" s="252"/>
      <c r="AG152" s="252"/>
      <c r="AH152" s="252"/>
      <c r="AI152" s="252"/>
      <c r="AJ152" s="252"/>
      <c r="AK152" s="252"/>
      <c r="AL152" s="252"/>
      <c r="AM152" s="252"/>
      <c r="AN152" s="252"/>
      <c r="AO152" s="252"/>
      <c r="AP152" s="252"/>
      <c r="AQ152" s="252"/>
      <c r="AR152" s="252"/>
      <c r="AS152" s="252"/>
      <c r="AT152" s="252"/>
      <c r="AU152" s="252"/>
      <c r="AV152" s="252"/>
      <c r="AW152" s="252"/>
      <c r="AX152" s="252"/>
      <c r="AY152" s="252"/>
      <c r="AZ152" s="252"/>
      <c r="BA152" s="252"/>
      <c r="BB152" s="252"/>
      <c r="BC152" s="252"/>
      <c r="BD152" s="252"/>
      <c r="BE152" s="252"/>
      <c r="BF152" s="252"/>
      <c r="BG152" s="252"/>
      <c r="BH152" s="252"/>
      <c r="BI152" s="252"/>
      <c r="BJ152" s="252"/>
      <c r="BK152" s="252"/>
      <c r="BL152" s="252"/>
      <c r="BM152" s="252"/>
      <c r="BN152" s="252"/>
      <c r="BO152" s="252"/>
      <c r="BP152" s="252"/>
      <c r="BQ152" s="252"/>
      <c r="BR152" s="252"/>
      <c r="BS152" s="252"/>
      <c r="BT152" s="252"/>
      <c r="BU152" s="252"/>
      <c r="BV152" s="252"/>
      <c r="BW152" s="252"/>
      <c r="BX152" s="252"/>
      <c r="BY152" s="252"/>
      <c r="BZ152" s="252"/>
      <c r="CA152" s="252"/>
      <c r="CB152" s="252"/>
      <c r="CC152" s="252"/>
      <c r="CD152" s="252"/>
      <c r="CE152" s="252"/>
      <c r="CF152" s="252"/>
      <c r="CG152" s="252"/>
      <c r="CH152" s="252"/>
      <c r="CI152" s="252"/>
      <c r="CJ152" s="252"/>
      <c r="CK152" s="252"/>
      <c r="CL152" s="252"/>
      <c r="CM152" s="252"/>
      <c r="CN152" s="252"/>
      <c r="CO152" s="252"/>
      <c r="CP152" s="252"/>
      <c r="CQ152" s="252"/>
      <c r="CR152" s="252"/>
      <c r="CS152" s="252"/>
      <c r="CT152" s="252"/>
      <c r="CU152" s="252"/>
      <c r="CV152" s="252"/>
      <c r="CW152" s="252"/>
      <c r="CX152" s="252"/>
      <c r="CY152" s="252"/>
      <c r="CZ152" s="252"/>
      <c r="DA152" s="252"/>
      <c r="DB152" s="252"/>
      <c r="DC152" s="252"/>
      <c r="DD152" s="252"/>
    </row>
    <row r="153" customFormat="false" ht="15" hidden="false" customHeight="false" outlineLevel="0" collapsed="false">
      <c r="A153" s="252"/>
      <c r="B153" s="252"/>
      <c r="C153" s="252"/>
      <c r="D153" s="252"/>
      <c r="E153" s="254"/>
      <c r="F153" s="254"/>
      <c r="G153" s="254"/>
      <c r="H153" s="254"/>
      <c r="I153" s="254"/>
      <c r="J153" s="254"/>
      <c r="K153" s="254"/>
      <c r="L153" s="254"/>
      <c r="M153" s="254"/>
      <c r="N153" s="254"/>
      <c r="O153" s="254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  <c r="AD153" s="252"/>
      <c r="AE153" s="252"/>
      <c r="AF153" s="252"/>
      <c r="AG153" s="252"/>
      <c r="AH153" s="252"/>
      <c r="AI153" s="252"/>
      <c r="AJ153" s="252"/>
      <c r="AK153" s="252"/>
      <c r="AL153" s="252"/>
      <c r="AM153" s="252"/>
      <c r="AN153" s="252"/>
      <c r="AO153" s="252"/>
      <c r="AP153" s="252"/>
      <c r="AQ153" s="252"/>
      <c r="AR153" s="252"/>
      <c r="AS153" s="252"/>
      <c r="AT153" s="252"/>
      <c r="AU153" s="252"/>
      <c r="AV153" s="252"/>
      <c r="AW153" s="252"/>
      <c r="AX153" s="252"/>
      <c r="AY153" s="252"/>
      <c r="AZ153" s="252"/>
      <c r="BA153" s="252"/>
      <c r="BB153" s="252"/>
      <c r="BC153" s="252"/>
      <c r="BD153" s="252"/>
      <c r="BE153" s="252"/>
      <c r="BF153" s="252"/>
      <c r="BG153" s="252"/>
      <c r="BH153" s="252"/>
      <c r="BI153" s="252"/>
      <c r="BJ153" s="252"/>
      <c r="BK153" s="252"/>
      <c r="BL153" s="252"/>
      <c r="BM153" s="252"/>
      <c r="BN153" s="252"/>
      <c r="BO153" s="252"/>
      <c r="BP153" s="252"/>
      <c r="BQ153" s="252"/>
      <c r="BR153" s="252"/>
      <c r="BS153" s="252"/>
      <c r="BT153" s="252"/>
      <c r="BU153" s="252"/>
      <c r="BV153" s="252"/>
      <c r="BW153" s="252"/>
      <c r="BX153" s="252"/>
      <c r="BY153" s="252"/>
      <c r="BZ153" s="252"/>
      <c r="CA153" s="252"/>
      <c r="CB153" s="252"/>
      <c r="CC153" s="252"/>
      <c r="CD153" s="252"/>
      <c r="CE153" s="252"/>
      <c r="CF153" s="252"/>
      <c r="CG153" s="252"/>
      <c r="CH153" s="252"/>
      <c r="CI153" s="252"/>
      <c r="CJ153" s="252"/>
      <c r="CK153" s="252"/>
      <c r="CL153" s="252"/>
      <c r="CM153" s="252"/>
      <c r="CN153" s="252"/>
      <c r="CO153" s="252"/>
      <c r="CP153" s="252"/>
      <c r="CQ153" s="252"/>
      <c r="CR153" s="252"/>
      <c r="CS153" s="252"/>
      <c r="CT153" s="252"/>
      <c r="CU153" s="252"/>
      <c r="CV153" s="252"/>
      <c r="CW153" s="252"/>
      <c r="CX153" s="252"/>
      <c r="CY153" s="252"/>
      <c r="CZ153" s="252"/>
      <c r="DA153" s="252"/>
      <c r="DB153" s="252"/>
      <c r="DC153" s="252"/>
      <c r="DD153" s="252"/>
    </row>
    <row r="154" customFormat="false" ht="15" hidden="false" customHeight="false" outlineLevel="0" collapsed="false">
      <c r="A154" s="252"/>
      <c r="B154" s="252"/>
      <c r="C154" s="252"/>
      <c r="D154" s="252"/>
      <c r="E154" s="254"/>
      <c r="F154" s="254"/>
      <c r="G154" s="254"/>
      <c r="H154" s="254"/>
      <c r="I154" s="254"/>
      <c r="J154" s="254"/>
      <c r="K154" s="254"/>
      <c r="L154" s="254"/>
      <c r="M154" s="254"/>
      <c r="N154" s="254"/>
      <c r="O154" s="254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  <c r="AB154" s="252"/>
      <c r="AC154" s="252"/>
      <c r="AD154" s="252"/>
      <c r="AE154" s="252"/>
      <c r="AF154" s="252"/>
      <c r="AG154" s="252"/>
      <c r="AH154" s="252"/>
      <c r="AI154" s="252"/>
      <c r="AJ154" s="252"/>
      <c r="AK154" s="252"/>
      <c r="AL154" s="252"/>
      <c r="AM154" s="252"/>
      <c r="AN154" s="252"/>
      <c r="AO154" s="252"/>
      <c r="AP154" s="252"/>
      <c r="AQ154" s="252"/>
      <c r="AR154" s="252"/>
      <c r="AS154" s="252"/>
      <c r="AT154" s="252"/>
      <c r="AU154" s="252"/>
      <c r="AV154" s="252"/>
      <c r="AW154" s="252"/>
      <c r="AX154" s="252"/>
      <c r="AY154" s="252"/>
      <c r="AZ154" s="252"/>
      <c r="BA154" s="252"/>
      <c r="BB154" s="252"/>
      <c r="BC154" s="252"/>
      <c r="BD154" s="252"/>
      <c r="BE154" s="252"/>
      <c r="BF154" s="252"/>
      <c r="BG154" s="252"/>
      <c r="BH154" s="252"/>
      <c r="BI154" s="252"/>
      <c r="BJ154" s="252"/>
      <c r="BK154" s="252"/>
      <c r="BL154" s="252"/>
      <c r="BM154" s="252"/>
      <c r="BN154" s="252"/>
      <c r="BO154" s="252"/>
      <c r="BP154" s="252"/>
      <c r="BQ154" s="252"/>
      <c r="BR154" s="252"/>
      <c r="BS154" s="252"/>
      <c r="BT154" s="252"/>
      <c r="BU154" s="252"/>
      <c r="BV154" s="252"/>
      <c r="BW154" s="252"/>
      <c r="BX154" s="252"/>
      <c r="BY154" s="252"/>
      <c r="BZ154" s="252"/>
      <c r="CA154" s="252"/>
      <c r="CB154" s="252"/>
      <c r="CC154" s="252"/>
      <c r="CD154" s="252"/>
      <c r="CE154" s="252"/>
      <c r="CF154" s="252"/>
      <c r="CG154" s="252"/>
      <c r="CH154" s="252"/>
      <c r="CI154" s="252"/>
      <c r="CJ154" s="252"/>
      <c r="CK154" s="252"/>
      <c r="CL154" s="252"/>
      <c r="CM154" s="252"/>
      <c r="CN154" s="252"/>
      <c r="CO154" s="252"/>
      <c r="CP154" s="252"/>
      <c r="CQ154" s="252"/>
      <c r="CR154" s="252"/>
      <c r="CS154" s="252"/>
      <c r="CT154" s="252"/>
      <c r="CU154" s="252"/>
      <c r="CV154" s="252"/>
      <c r="CW154" s="252"/>
      <c r="CX154" s="252"/>
      <c r="CY154" s="252"/>
      <c r="CZ154" s="252"/>
      <c r="DA154" s="252"/>
      <c r="DB154" s="252"/>
      <c r="DC154" s="252"/>
      <c r="DD154" s="252"/>
    </row>
    <row r="155" customFormat="false" ht="15" hidden="false" customHeight="false" outlineLevel="0" collapsed="false">
      <c r="A155" s="252"/>
      <c r="B155" s="252"/>
      <c r="C155" s="252"/>
      <c r="D155" s="252"/>
      <c r="E155" s="254"/>
      <c r="F155" s="254"/>
      <c r="G155" s="254"/>
      <c r="H155" s="254"/>
      <c r="I155" s="254"/>
      <c r="J155" s="254"/>
      <c r="K155" s="254"/>
      <c r="L155" s="254"/>
      <c r="M155" s="254"/>
      <c r="N155" s="254"/>
      <c r="O155" s="254"/>
      <c r="P155" s="252"/>
      <c r="Q155" s="252"/>
      <c r="R155" s="252"/>
      <c r="S155" s="252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  <c r="AD155" s="252"/>
      <c r="AE155" s="252"/>
      <c r="AF155" s="252"/>
      <c r="AG155" s="252"/>
      <c r="AH155" s="252"/>
      <c r="AI155" s="252"/>
      <c r="AJ155" s="252"/>
      <c r="AK155" s="252"/>
      <c r="AL155" s="252"/>
      <c r="AM155" s="252"/>
      <c r="AN155" s="252"/>
      <c r="AO155" s="252"/>
      <c r="AP155" s="252"/>
      <c r="AQ155" s="252"/>
      <c r="AR155" s="252"/>
      <c r="AS155" s="252"/>
      <c r="AT155" s="252"/>
      <c r="AU155" s="252"/>
      <c r="AV155" s="252"/>
      <c r="AW155" s="252"/>
      <c r="AX155" s="252"/>
      <c r="AY155" s="252"/>
      <c r="AZ155" s="252"/>
      <c r="BA155" s="252"/>
      <c r="BB155" s="252"/>
      <c r="BC155" s="252"/>
      <c r="BD155" s="252"/>
      <c r="BE155" s="252"/>
      <c r="BF155" s="252"/>
      <c r="BG155" s="252"/>
      <c r="BH155" s="252"/>
      <c r="BI155" s="252"/>
      <c r="BJ155" s="252"/>
      <c r="BK155" s="252"/>
      <c r="BL155" s="252"/>
      <c r="BM155" s="252"/>
      <c r="BN155" s="252"/>
      <c r="BO155" s="252"/>
      <c r="BP155" s="252"/>
      <c r="BQ155" s="252"/>
      <c r="BR155" s="252"/>
      <c r="BS155" s="252"/>
      <c r="BT155" s="252"/>
      <c r="BU155" s="252"/>
      <c r="BV155" s="252"/>
      <c r="BW155" s="252"/>
      <c r="BX155" s="252"/>
      <c r="BY155" s="252"/>
      <c r="BZ155" s="252"/>
      <c r="CA155" s="252"/>
      <c r="CB155" s="252"/>
      <c r="CC155" s="252"/>
      <c r="CD155" s="252"/>
      <c r="CE155" s="252"/>
      <c r="CF155" s="252"/>
      <c r="CG155" s="252"/>
      <c r="CH155" s="252"/>
      <c r="CI155" s="252"/>
      <c r="CJ155" s="252"/>
      <c r="CK155" s="252"/>
      <c r="CL155" s="252"/>
      <c r="CM155" s="252"/>
      <c r="CN155" s="252"/>
      <c r="CO155" s="252"/>
      <c r="CP155" s="252"/>
      <c r="CQ155" s="252"/>
      <c r="CR155" s="252"/>
      <c r="CS155" s="252"/>
      <c r="CT155" s="252"/>
      <c r="CU155" s="252"/>
      <c r="CV155" s="252"/>
      <c r="CW155" s="252"/>
      <c r="CX155" s="252"/>
      <c r="CY155" s="252"/>
      <c r="CZ155" s="252"/>
      <c r="DA155" s="252"/>
      <c r="DB155" s="252"/>
      <c r="DC155" s="252"/>
      <c r="DD155" s="252"/>
    </row>
    <row r="156" customFormat="false" ht="15" hidden="false" customHeight="false" outlineLevel="0" collapsed="false">
      <c r="A156" s="252"/>
      <c r="B156" s="252"/>
      <c r="C156" s="252"/>
      <c r="D156" s="252"/>
      <c r="E156" s="254"/>
      <c r="F156" s="254"/>
      <c r="G156" s="254"/>
      <c r="H156" s="254"/>
      <c r="I156" s="254"/>
      <c r="J156" s="254"/>
      <c r="K156" s="254"/>
      <c r="L156" s="254"/>
      <c r="M156" s="254"/>
      <c r="N156" s="254"/>
      <c r="O156" s="254"/>
      <c r="P156" s="252"/>
      <c r="Q156" s="252"/>
      <c r="R156" s="252"/>
      <c r="S156" s="252"/>
      <c r="T156" s="252"/>
      <c r="U156" s="252"/>
      <c r="V156" s="252"/>
      <c r="W156" s="252"/>
      <c r="X156" s="252"/>
      <c r="Y156" s="252"/>
      <c r="Z156" s="252"/>
      <c r="AA156" s="252"/>
      <c r="AB156" s="252"/>
      <c r="AC156" s="252"/>
      <c r="AD156" s="252"/>
      <c r="AE156" s="252"/>
      <c r="AF156" s="252"/>
      <c r="AG156" s="252"/>
      <c r="AH156" s="252"/>
      <c r="AI156" s="252"/>
      <c r="AJ156" s="252"/>
      <c r="AK156" s="252"/>
      <c r="AL156" s="252"/>
      <c r="AM156" s="252"/>
      <c r="AN156" s="252"/>
      <c r="AO156" s="252"/>
      <c r="AP156" s="252"/>
      <c r="AQ156" s="252"/>
      <c r="AR156" s="252"/>
      <c r="AS156" s="252"/>
      <c r="AT156" s="252"/>
      <c r="AU156" s="252"/>
      <c r="AV156" s="252"/>
      <c r="AW156" s="252"/>
      <c r="AX156" s="252"/>
      <c r="AY156" s="252"/>
      <c r="AZ156" s="252"/>
      <c r="BA156" s="252"/>
      <c r="BB156" s="252"/>
      <c r="BC156" s="252"/>
      <c r="BD156" s="252"/>
      <c r="BE156" s="252"/>
      <c r="BF156" s="252"/>
      <c r="BG156" s="252"/>
      <c r="BH156" s="252"/>
      <c r="BI156" s="252"/>
      <c r="BJ156" s="252"/>
      <c r="BK156" s="252"/>
      <c r="BL156" s="252"/>
      <c r="BM156" s="252"/>
      <c r="BN156" s="252"/>
      <c r="BO156" s="252"/>
      <c r="BP156" s="252"/>
      <c r="BQ156" s="252"/>
      <c r="BR156" s="252"/>
      <c r="BS156" s="252"/>
      <c r="BT156" s="252"/>
      <c r="BU156" s="252"/>
      <c r="BV156" s="252"/>
      <c r="BW156" s="252"/>
      <c r="BX156" s="252"/>
      <c r="BY156" s="252"/>
      <c r="BZ156" s="252"/>
      <c r="CA156" s="252"/>
      <c r="CB156" s="252"/>
      <c r="CC156" s="252"/>
      <c r="CD156" s="252"/>
      <c r="CE156" s="252"/>
      <c r="CF156" s="252"/>
      <c r="CG156" s="252"/>
      <c r="CH156" s="252"/>
      <c r="CI156" s="252"/>
      <c r="CJ156" s="252"/>
      <c r="CK156" s="252"/>
      <c r="CL156" s="252"/>
      <c r="CM156" s="252"/>
      <c r="CN156" s="252"/>
      <c r="CO156" s="252"/>
      <c r="CP156" s="252"/>
      <c r="CQ156" s="252"/>
      <c r="CR156" s="252"/>
      <c r="CS156" s="252"/>
      <c r="CT156" s="252"/>
      <c r="CU156" s="252"/>
      <c r="CV156" s="252"/>
      <c r="CW156" s="252"/>
      <c r="CX156" s="252"/>
      <c r="CY156" s="252"/>
      <c r="CZ156" s="252"/>
      <c r="DA156" s="252"/>
      <c r="DB156" s="252"/>
      <c r="DC156" s="252"/>
      <c r="DD156" s="252"/>
    </row>
    <row r="157" customFormat="false" ht="15" hidden="false" customHeight="false" outlineLevel="0" collapsed="false">
      <c r="A157" s="252"/>
      <c r="B157" s="252"/>
      <c r="C157" s="252"/>
      <c r="D157" s="252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2"/>
      <c r="Q157" s="252"/>
      <c r="R157" s="252"/>
      <c r="S157" s="252"/>
      <c r="T157" s="252"/>
      <c r="U157" s="252"/>
      <c r="V157" s="252"/>
      <c r="W157" s="252"/>
      <c r="X157" s="252"/>
      <c r="Y157" s="252"/>
      <c r="Z157" s="252"/>
      <c r="AA157" s="252"/>
      <c r="AB157" s="252"/>
      <c r="AC157" s="252"/>
      <c r="AD157" s="252"/>
      <c r="AE157" s="252"/>
      <c r="AF157" s="252"/>
      <c r="AG157" s="252"/>
      <c r="AH157" s="252"/>
      <c r="AI157" s="252"/>
      <c r="AJ157" s="252"/>
      <c r="AK157" s="252"/>
      <c r="AL157" s="252"/>
      <c r="AM157" s="252"/>
      <c r="AN157" s="252"/>
      <c r="AO157" s="252"/>
      <c r="AP157" s="252"/>
      <c r="AQ157" s="252"/>
      <c r="AR157" s="252"/>
      <c r="AS157" s="252"/>
      <c r="AT157" s="252"/>
      <c r="AU157" s="252"/>
      <c r="AV157" s="252"/>
      <c r="AW157" s="252"/>
      <c r="AX157" s="252"/>
      <c r="AY157" s="252"/>
      <c r="AZ157" s="252"/>
      <c r="BA157" s="252"/>
      <c r="BB157" s="252"/>
      <c r="BC157" s="252"/>
      <c r="BD157" s="252"/>
      <c r="BE157" s="252"/>
      <c r="BF157" s="252"/>
      <c r="BG157" s="252"/>
      <c r="BH157" s="252"/>
      <c r="BI157" s="252"/>
      <c r="BJ157" s="252"/>
      <c r="BK157" s="252"/>
      <c r="BL157" s="252"/>
      <c r="BM157" s="252"/>
      <c r="BN157" s="252"/>
      <c r="BO157" s="252"/>
      <c r="BP157" s="252"/>
      <c r="BQ157" s="252"/>
      <c r="BR157" s="252"/>
      <c r="BS157" s="252"/>
      <c r="BT157" s="252"/>
      <c r="BU157" s="252"/>
      <c r="BV157" s="252"/>
      <c r="BW157" s="252"/>
      <c r="BX157" s="252"/>
      <c r="BY157" s="252"/>
      <c r="BZ157" s="252"/>
      <c r="CA157" s="252"/>
      <c r="CB157" s="252"/>
      <c r="CC157" s="252"/>
      <c r="CD157" s="252"/>
      <c r="CE157" s="252"/>
      <c r="CF157" s="252"/>
      <c r="CG157" s="252"/>
      <c r="CH157" s="252"/>
      <c r="CI157" s="252"/>
      <c r="CJ157" s="252"/>
      <c r="CK157" s="252"/>
      <c r="CL157" s="252"/>
      <c r="CM157" s="252"/>
      <c r="CN157" s="252"/>
      <c r="CO157" s="252"/>
      <c r="CP157" s="252"/>
      <c r="CQ157" s="252"/>
      <c r="CR157" s="252"/>
      <c r="CS157" s="252"/>
      <c r="CT157" s="252"/>
      <c r="CU157" s="252"/>
      <c r="CV157" s="252"/>
      <c r="CW157" s="252"/>
      <c r="CX157" s="252"/>
      <c r="CY157" s="252"/>
      <c r="CZ157" s="252"/>
      <c r="DA157" s="252"/>
      <c r="DB157" s="252"/>
      <c r="DC157" s="252"/>
      <c r="DD157" s="252"/>
    </row>
    <row r="158" customFormat="false" ht="15" hidden="false" customHeight="false" outlineLevel="0" collapsed="false">
      <c r="A158" s="252"/>
      <c r="B158" s="252"/>
      <c r="C158" s="252"/>
      <c r="D158" s="252"/>
      <c r="E158" s="254"/>
      <c r="F158" s="254"/>
      <c r="G158" s="254"/>
      <c r="H158" s="254"/>
      <c r="I158" s="254"/>
      <c r="J158" s="254"/>
      <c r="K158" s="254"/>
      <c r="L158" s="254"/>
      <c r="M158" s="254"/>
      <c r="N158" s="254"/>
      <c r="O158" s="254"/>
      <c r="P158" s="252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  <c r="AA158" s="252"/>
      <c r="AB158" s="252"/>
      <c r="AC158" s="252"/>
      <c r="AD158" s="252"/>
      <c r="AE158" s="252"/>
      <c r="AF158" s="252"/>
      <c r="AG158" s="252"/>
      <c r="AH158" s="252"/>
      <c r="AI158" s="252"/>
      <c r="AJ158" s="252"/>
      <c r="AK158" s="252"/>
      <c r="AL158" s="252"/>
      <c r="AM158" s="252"/>
      <c r="AN158" s="252"/>
      <c r="AO158" s="252"/>
      <c r="AP158" s="252"/>
      <c r="AQ158" s="252"/>
      <c r="AR158" s="252"/>
      <c r="AS158" s="252"/>
      <c r="AT158" s="252"/>
      <c r="AU158" s="252"/>
      <c r="AV158" s="252"/>
      <c r="AW158" s="252"/>
      <c r="AX158" s="252"/>
      <c r="AY158" s="252"/>
      <c r="AZ158" s="252"/>
      <c r="BA158" s="252"/>
      <c r="BB158" s="252"/>
      <c r="BC158" s="252"/>
      <c r="BD158" s="252"/>
      <c r="BE158" s="252"/>
      <c r="BF158" s="252"/>
      <c r="BG158" s="252"/>
      <c r="BH158" s="252"/>
      <c r="BI158" s="252"/>
      <c r="BJ158" s="252"/>
      <c r="BK158" s="252"/>
      <c r="BL158" s="252"/>
      <c r="BM158" s="252"/>
      <c r="BN158" s="252"/>
      <c r="BO158" s="252"/>
      <c r="BP158" s="252"/>
      <c r="BQ158" s="252"/>
      <c r="BR158" s="252"/>
      <c r="BS158" s="252"/>
      <c r="BT158" s="252"/>
      <c r="BU158" s="252"/>
      <c r="BV158" s="252"/>
      <c r="BW158" s="252"/>
      <c r="BX158" s="252"/>
      <c r="BY158" s="252"/>
      <c r="BZ158" s="252"/>
      <c r="CA158" s="252"/>
      <c r="CB158" s="252"/>
      <c r="CC158" s="252"/>
      <c r="CD158" s="252"/>
      <c r="CE158" s="252"/>
      <c r="CF158" s="252"/>
      <c r="CG158" s="252"/>
      <c r="CH158" s="252"/>
      <c r="CI158" s="252"/>
      <c r="CJ158" s="252"/>
      <c r="CK158" s="252"/>
      <c r="CL158" s="252"/>
      <c r="CM158" s="252"/>
      <c r="CN158" s="252"/>
      <c r="CO158" s="252"/>
      <c r="CP158" s="252"/>
      <c r="CQ158" s="252"/>
      <c r="CR158" s="252"/>
      <c r="CS158" s="252"/>
      <c r="CT158" s="252"/>
      <c r="CU158" s="252"/>
      <c r="CV158" s="252"/>
      <c r="CW158" s="252"/>
      <c r="CX158" s="252"/>
      <c r="CY158" s="252"/>
      <c r="CZ158" s="252"/>
      <c r="DA158" s="252"/>
      <c r="DB158" s="252"/>
      <c r="DC158" s="252"/>
      <c r="DD158" s="252"/>
    </row>
    <row r="159" customFormat="false" ht="15" hidden="false" customHeight="false" outlineLevel="0" collapsed="false">
      <c r="A159" s="252"/>
      <c r="B159" s="252"/>
      <c r="C159" s="252"/>
      <c r="D159" s="252"/>
      <c r="E159" s="254"/>
      <c r="F159" s="254"/>
      <c r="G159" s="254"/>
      <c r="H159" s="254"/>
      <c r="I159" s="254"/>
      <c r="J159" s="254"/>
      <c r="K159" s="254"/>
      <c r="L159" s="254"/>
      <c r="M159" s="254"/>
      <c r="N159" s="254"/>
      <c r="O159" s="254"/>
      <c r="P159" s="252"/>
      <c r="Q159" s="252"/>
      <c r="R159" s="252"/>
      <c r="S159" s="252"/>
      <c r="T159" s="252"/>
      <c r="U159" s="252"/>
      <c r="V159" s="252"/>
      <c r="W159" s="252"/>
      <c r="X159" s="252"/>
      <c r="Y159" s="252"/>
      <c r="Z159" s="252"/>
      <c r="AA159" s="252"/>
      <c r="AB159" s="252"/>
      <c r="AC159" s="252"/>
      <c r="AD159" s="252"/>
      <c r="AE159" s="252"/>
      <c r="AF159" s="252"/>
      <c r="AG159" s="252"/>
      <c r="AH159" s="252"/>
      <c r="AI159" s="252"/>
      <c r="AJ159" s="252"/>
      <c r="AK159" s="252"/>
      <c r="AL159" s="252"/>
      <c r="AM159" s="252"/>
      <c r="AN159" s="252"/>
      <c r="AO159" s="252"/>
      <c r="AP159" s="252"/>
      <c r="AQ159" s="252"/>
      <c r="AR159" s="252"/>
      <c r="AS159" s="252"/>
      <c r="AT159" s="252"/>
      <c r="AU159" s="252"/>
      <c r="AV159" s="252"/>
      <c r="AW159" s="252"/>
      <c r="AX159" s="252"/>
      <c r="AY159" s="252"/>
      <c r="AZ159" s="252"/>
      <c r="BA159" s="252"/>
      <c r="BB159" s="252"/>
      <c r="BC159" s="252"/>
      <c r="BD159" s="252"/>
      <c r="BE159" s="252"/>
      <c r="BF159" s="252"/>
      <c r="BG159" s="252"/>
      <c r="BH159" s="252"/>
      <c r="BI159" s="252"/>
      <c r="BJ159" s="252"/>
      <c r="BK159" s="252"/>
      <c r="BL159" s="252"/>
      <c r="BM159" s="252"/>
      <c r="BN159" s="252"/>
      <c r="BO159" s="252"/>
      <c r="BP159" s="252"/>
      <c r="BQ159" s="252"/>
      <c r="BR159" s="252"/>
      <c r="BS159" s="252"/>
      <c r="BT159" s="252"/>
      <c r="BU159" s="252"/>
      <c r="BV159" s="252"/>
      <c r="BW159" s="252"/>
      <c r="BX159" s="252"/>
      <c r="BY159" s="252"/>
      <c r="BZ159" s="252"/>
      <c r="CA159" s="252"/>
      <c r="CB159" s="252"/>
      <c r="CC159" s="252"/>
      <c r="CD159" s="252"/>
      <c r="CE159" s="252"/>
      <c r="CF159" s="252"/>
      <c r="CG159" s="252"/>
      <c r="CH159" s="252"/>
      <c r="CI159" s="252"/>
      <c r="CJ159" s="252"/>
      <c r="CK159" s="252"/>
      <c r="CL159" s="252"/>
      <c r="CM159" s="252"/>
      <c r="CN159" s="252"/>
      <c r="CO159" s="252"/>
      <c r="CP159" s="252"/>
      <c r="CQ159" s="252"/>
      <c r="CR159" s="252"/>
      <c r="CS159" s="252"/>
      <c r="CT159" s="252"/>
      <c r="CU159" s="252"/>
      <c r="CV159" s="252"/>
      <c r="CW159" s="252"/>
      <c r="CX159" s="252"/>
      <c r="CY159" s="252"/>
      <c r="CZ159" s="252"/>
      <c r="DA159" s="252"/>
      <c r="DB159" s="252"/>
      <c r="DC159" s="252"/>
      <c r="DD159" s="252"/>
    </row>
    <row r="160" customFormat="false" ht="15" hidden="false" customHeight="false" outlineLevel="0" collapsed="false">
      <c r="A160" s="252"/>
      <c r="B160" s="252"/>
      <c r="C160" s="252"/>
      <c r="D160" s="252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2"/>
      <c r="Q160" s="252"/>
      <c r="R160" s="252"/>
      <c r="S160" s="252"/>
      <c r="T160" s="252"/>
      <c r="U160" s="252"/>
      <c r="V160" s="252"/>
      <c r="W160" s="252"/>
      <c r="X160" s="252"/>
      <c r="Y160" s="252"/>
      <c r="Z160" s="252"/>
      <c r="AA160" s="252"/>
      <c r="AB160" s="252"/>
      <c r="AC160" s="252"/>
      <c r="AD160" s="252"/>
      <c r="AE160" s="252"/>
      <c r="AF160" s="252"/>
      <c r="AG160" s="252"/>
      <c r="AH160" s="252"/>
      <c r="AI160" s="252"/>
      <c r="AJ160" s="252"/>
      <c r="AK160" s="252"/>
      <c r="AL160" s="252"/>
      <c r="AM160" s="252"/>
      <c r="AN160" s="252"/>
      <c r="AO160" s="252"/>
      <c r="AP160" s="252"/>
      <c r="AQ160" s="252"/>
      <c r="AR160" s="252"/>
      <c r="AS160" s="252"/>
      <c r="AT160" s="252"/>
      <c r="AU160" s="252"/>
      <c r="AV160" s="252"/>
      <c r="AW160" s="252"/>
      <c r="AX160" s="252"/>
      <c r="AY160" s="252"/>
      <c r="AZ160" s="252"/>
      <c r="BA160" s="252"/>
      <c r="BB160" s="252"/>
      <c r="BC160" s="252"/>
      <c r="BD160" s="252"/>
      <c r="BE160" s="252"/>
      <c r="BF160" s="252"/>
      <c r="BG160" s="252"/>
      <c r="BH160" s="252"/>
      <c r="BI160" s="252"/>
      <c r="BJ160" s="252"/>
      <c r="BK160" s="252"/>
      <c r="BL160" s="252"/>
      <c r="BM160" s="252"/>
      <c r="BN160" s="252"/>
      <c r="BO160" s="252"/>
      <c r="BP160" s="252"/>
      <c r="BQ160" s="252"/>
      <c r="BR160" s="252"/>
      <c r="BS160" s="252"/>
      <c r="BT160" s="252"/>
      <c r="BU160" s="252"/>
      <c r="BV160" s="252"/>
      <c r="BW160" s="252"/>
      <c r="BX160" s="252"/>
      <c r="BY160" s="252"/>
      <c r="BZ160" s="252"/>
      <c r="CA160" s="252"/>
      <c r="CB160" s="252"/>
      <c r="CC160" s="252"/>
      <c r="CD160" s="252"/>
      <c r="CE160" s="252"/>
      <c r="CF160" s="252"/>
      <c r="CG160" s="252"/>
      <c r="CH160" s="252"/>
      <c r="CI160" s="252"/>
      <c r="CJ160" s="252"/>
      <c r="CK160" s="252"/>
      <c r="CL160" s="252"/>
      <c r="CM160" s="252"/>
      <c r="CN160" s="252"/>
      <c r="CO160" s="252"/>
      <c r="CP160" s="252"/>
      <c r="CQ160" s="252"/>
      <c r="CR160" s="252"/>
      <c r="CS160" s="252"/>
      <c r="CT160" s="252"/>
      <c r="CU160" s="252"/>
      <c r="CV160" s="252"/>
      <c r="CW160" s="252"/>
      <c r="CX160" s="252"/>
      <c r="CY160" s="252"/>
      <c r="CZ160" s="252"/>
      <c r="DA160" s="252"/>
      <c r="DB160" s="252"/>
      <c r="DC160" s="252"/>
      <c r="DD160" s="252"/>
    </row>
    <row r="161" customFormat="false" ht="15" hidden="false" customHeight="false" outlineLevel="0" collapsed="false">
      <c r="A161" s="252"/>
      <c r="B161" s="252"/>
      <c r="C161" s="252"/>
      <c r="D161" s="252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2"/>
      <c r="Q161" s="252"/>
      <c r="R161" s="252"/>
      <c r="S161" s="252"/>
      <c r="T161" s="252"/>
      <c r="U161" s="252"/>
      <c r="V161" s="252"/>
      <c r="W161" s="252"/>
      <c r="X161" s="252"/>
      <c r="Y161" s="252"/>
      <c r="Z161" s="252"/>
      <c r="AA161" s="252"/>
      <c r="AB161" s="252"/>
      <c r="AC161" s="252"/>
      <c r="AD161" s="252"/>
      <c r="AE161" s="252"/>
      <c r="AF161" s="252"/>
      <c r="AG161" s="252"/>
      <c r="AH161" s="252"/>
      <c r="AI161" s="252"/>
      <c r="AJ161" s="252"/>
      <c r="AK161" s="252"/>
      <c r="AL161" s="252"/>
      <c r="AM161" s="252"/>
      <c r="AN161" s="252"/>
      <c r="AO161" s="252"/>
      <c r="AP161" s="252"/>
      <c r="AQ161" s="252"/>
      <c r="AR161" s="252"/>
      <c r="AS161" s="252"/>
      <c r="AT161" s="252"/>
      <c r="AU161" s="252"/>
      <c r="AV161" s="252"/>
      <c r="AW161" s="252"/>
      <c r="AX161" s="252"/>
      <c r="AY161" s="252"/>
      <c r="AZ161" s="252"/>
      <c r="BA161" s="252"/>
      <c r="BB161" s="252"/>
      <c r="BC161" s="252"/>
      <c r="BD161" s="252"/>
      <c r="BE161" s="252"/>
      <c r="BF161" s="252"/>
      <c r="BG161" s="252"/>
      <c r="BH161" s="252"/>
      <c r="BI161" s="252"/>
      <c r="BJ161" s="252"/>
      <c r="BK161" s="252"/>
      <c r="BL161" s="252"/>
      <c r="BM161" s="252"/>
      <c r="BN161" s="252"/>
      <c r="BO161" s="252"/>
      <c r="BP161" s="252"/>
      <c r="BQ161" s="252"/>
      <c r="BR161" s="252"/>
      <c r="BS161" s="252"/>
      <c r="BT161" s="252"/>
      <c r="BU161" s="252"/>
      <c r="BV161" s="252"/>
      <c r="BW161" s="252"/>
      <c r="BX161" s="252"/>
      <c r="BY161" s="252"/>
      <c r="BZ161" s="252"/>
      <c r="CA161" s="252"/>
      <c r="CB161" s="252"/>
      <c r="CC161" s="252"/>
      <c r="CD161" s="252"/>
      <c r="CE161" s="252"/>
      <c r="CF161" s="252"/>
      <c r="CG161" s="252"/>
      <c r="CH161" s="252"/>
      <c r="CI161" s="252"/>
      <c r="CJ161" s="252"/>
      <c r="CK161" s="252"/>
      <c r="CL161" s="252"/>
      <c r="CM161" s="252"/>
      <c r="CN161" s="252"/>
      <c r="CO161" s="252"/>
      <c r="CP161" s="252"/>
      <c r="CQ161" s="252"/>
      <c r="CR161" s="252"/>
      <c r="CS161" s="252"/>
      <c r="CT161" s="252"/>
      <c r="CU161" s="252"/>
      <c r="CV161" s="252"/>
      <c r="CW161" s="252"/>
      <c r="CX161" s="252"/>
      <c r="CY161" s="252"/>
      <c r="CZ161" s="252"/>
      <c r="DA161" s="252"/>
      <c r="DB161" s="252"/>
      <c r="DC161" s="252"/>
      <c r="DD161" s="252"/>
    </row>
    <row r="162" customFormat="false" ht="15" hidden="false" customHeight="false" outlineLevel="0" collapsed="false">
      <c r="A162" s="252"/>
      <c r="B162" s="252"/>
      <c r="C162" s="252"/>
      <c r="D162" s="252"/>
      <c r="E162" s="254"/>
      <c r="F162" s="254"/>
      <c r="G162" s="254"/>
      <c r="H162" s="254"/>
      <c r="I162" s="254"/>
      <c r="J162" s="254"/>
      <c r="K162" s="254"/>
      <c r="L162" s="254"/>
      <c r="M162" s="254"/>
      <c r="N162" s="254"/>
      <c r="O162" s="254"/>
      <c r="P162" s="252"/>
      <c r="Q162" s="252"/>
      <c r="R162" s="252"/>
      <c r="S162" s="252"/>
      <c r="T162" s="252"/>
      <c r="U162" s="252"/>
      <c r="V162" s="252"/>
      <c r="W162" s="252"/>
      <c r="X162" s="252"/>
      <c r="Y162" s="252"/>
      <c r="Z162" s="252"/>
      <c r="AA162" s="252"/>
      <c r="AB162" s="252"/>
      <c r="AC162" s="252"/>
      <c r="AD162" s="252"/>
      <c r="AE162" s="252"/>
      <c r="AF162" s="252"/>
      <c r="AG162" s="252"/>
      <c r="AH162" s="252"/>
      <c r="AI162" s="252"/>
      <c r="AJ162" s="252"/>
      <c r="AK162" s="252"/>
      <c r="AL162" s="252"/>
      <c r="AM162" s="252"/>
      <c r="AN162" s="252"/>
      <c r="AO162" s="252"/>
      <c r="AP162" s="252"/>
      <c r="AQ162" s="252"/>
      <c r="AR162" s="252"/>
      <c r="AS162" s="252"/>
      <c r="AT162" s="252"/>
      <c r="AU162" s="252"/>
      <c r="AV162" s="252"/>
      <c r="AW162" s="252"/>
      <c r="AX162" s="252"/>
      <c r="AY162" s="252"/>
      <c r="AZ162" s="252"/>
      <c r="BA162" s="252"/>
      <c r="BB162" s="252"/>
      <c r="BC162" s="252"/>
      <c r="BD162" s="252"/>
      <c r="BE162" s="252"/>
      <c r="BF162" s="252"/>
      <c r="BG162" s="252"/>
      <c r="BH162" s="252"/>
      <c r="BI162" s="252"/>
      <c r="BJ162" s="252"/>
      <c r="BK162" s="252"/>
      <c r="BL162" s="252"/>
      <c r="BM162" s="252"/>
      <c r="BN162" s="252"/>
      <c r="BO162" s="252"/>
      <c r="BP162" s="252"/>
      <c r="BQ162" s="252"/>
      <c r="BR162" s="252"/>
      <c r="BS162" s="252"/>
      <c r="BT162" s="252"/>
      <c r="BU162" s="252"/>
      <c r="BV162" s="252"/>
      <c r="BW162" s="252"/>
      <c r="BX162" s="252"/>
      <c r="BY162" s="252"/>
      <c r="BZ162" s="252"/>
      <c r="CA162" s="252"/>
      <c r="CB162" s="252"/>
      <c r="CC162" s="252"/>
      <c r="CD162" s="252"/>
      <c r="CE162" s="252"/>
      <c r="CF162" s="252"/>
      <c r="CG162" s="252"/>
      <c r="CH162" s="252"/>
      <c r="CI162" s="252"/>
      <c r="CJ162" s="252"/>
      <c r="CK162" s="252"/>
      <c r="CL162" s="252"/>
      <c r="CM162" s="252"/>
      <c r="CN162" s="252"/>
      <c r="CO162" s="252"/>
      <c r="CP162" s="252"/>
      <c r="CQ162" s="252"/>
      <c r="CR162" s="252"/>
      <c r="CS162" s="252"/>
      <c r="CT162" s="252"/>
      <c r="CU162" s="252"/>
      <c r="CV162" s="252"/>
      <c r="CW162" s="252"/>
      <c r="CX162" s="252"/>
      <c r="CY162" s="252"/>
      <c r="CZ162" s="252"/>
      <c r="DA162" s="252"/>
      <c r="DB162" s="252"/>
      <c r="DC162" s="252"/>
      <c r="DD162" s="252"/>
    </row>
    <row r="163" customFormat="false" ht="15" hidden="false" customHeight="false" outlineLevel="0" collapsed="false">
      <c r="A163" s="252"/>
      <c r="B163" s="252"/>
      <c r="C163" s="252"/>
      <c r="D163" s="252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2"/>
      <c r="Q163" s="252"/>
      <c r="R163" s="252"/>
      <c r="S163" s="252"/>
      <c r="T163" s="252"/>
      <c r="U163" s="252"/>
      <c r="V163" s="252"/>
      <c r="W163" s="252"/>
      <c r="X163" s="252"/>
      <c r="Y163" s="252"/>
      <c r="Z163" s="252"/>
      <c r="AA163" s="252"/>
      <c r="AB163" s="252"/>
      <c r="AC163" s="252"/>
      <c r="AD163" s="252"/>
      <c r="AE163" s="252"/>
      <c r="AF163" s="252"/>
      <c r="AG163" s="252"/>
      <c r="AH163" s="252"/>
      <c r="AI163" s="252"/>
      <c r="AJ163" s="252"/>
      <c r="AK163" s="252"/>
      <c r="AL163" s="252"/>
      <c r="AM163" s="252"/>
      <c r="AN163" s="252"/>
      <c r="AO163" s="252"/>
      <c r="AP163" s="252"/>
      <c r="AQ163" s="252"/>
      <c r="AR163" s="252"/>
      <c r="AS163" s="252"/>
      <c r="AT163" s="252"/>
      <c r="AU163" s="252"/>
      <c r="AV163" s="252"/>
      <c r="AW163" s="252"/>
      <c r="AX163" s="252"/>
      <c r="AY163" s="252"/>
      <c r="AZ163" s="252"/>
      <c r="BA163" s="252"/>
      <c r="BB163" s="252"/>
      <c r="BC163" s="252"/>
      <c r="BD163" s="252"/>
      <c r="BE163" s="252"/>
      <c r="BF163" s="252"/>
      <c r="BG163" s="252"/>
      <c r="BH163" s="252"/>
      <c r="BI163" s="252"/>
      <c r="BJ163" s="252"/>
      <c r="BK163" s="252"/>
      <c r="BL163" s="252"/>
      <c r="BM163" s="252"/>
      <c r="BN163" s="252"/>
      <c r="BO163" s="252"/>
      <c r="BP163" s="252"/>
      <c r="BQ163" s="252"/>
      <c r="BR163" s="252"/>
      <c r="BS163" s="252"/>
      <c r="BT163" s="252"/>
      <c r="BU163" s="252"/>
      <c r="BV163" s="252"/>
      <c r="BW163" s="252"/>
      <c r="BX163" s="252"/>
      <c r="BY163" s="252"/>
      <c r="BZ163" s="252"/>
      <c r="CA163" s="252"/>
      <c r="CB163" s="252"/>
      <c r="CC163" s="252"/>
      <c r="CD163" s="252"/>
      <c r="CE163" s="252"/>
      <c r="CF163" s="252"/>
      <c r="CG163" s="252"/>
      <c r="CH163" s="252"/>
      <c r="CI163" s="252"/>
      <c r="CJ163" s="252"/>
      <c r="CK163" s="252"/>
      <c r="CL163" s="252"/>
      <c r="CM163" s="252"/>
      <c r="CN163" s="252"/>
      <c r="CO163" s="252"/>
      <c r="CP163" s="252"/>
      <c r="CQ163" s="252"/>
      <c r="CR163" s="252"/>
      <c r="CS163" s="252"/>
      <c r="CT163" s="252"/>
      <c r="CU163" s="252"/>
      <c r="CV163" s="252"/>
      <c r="CW163" s="252"/>
      <c r="CX163" s="252"/>
      <c r="CY163" s="252"/>
      <c r="CZ163" s="252"/>
      <c r="DA163" s="252"/>
      <c r="DB163" s="252"/>
      <c r="DC163" s="252"/>
      <c r="DD163" s="252"/>
    </row>
    <row r="164" customFormat="false" ht="15" hidden="false" customHeight="false" outlineLevel="0" collapsed="false">
      <c r="A164" s="252"/>
      <c r="B164" s="252"/>
      <c r="C164" s="252"/>
      <c r="D164" s="252"/>
      <c r="E164" s="254"/>
      <c r="F164" s="254"/>
      <c r="G164" s="254"/>
      <c r="H164" s="254"/>
      <c r="I164" s="254"/>
      <c r="J164" s="254"/>
      <c r="K164" s="254"/>
      <c r="L164" s="254"/>
      <c r="M164" s="254"/>
      <c r="N164" s="254"/>
      <c r="O164" s="254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  <c r="AB164" s="252"/>
      <c r="AC164" s="252"/>
      <c r="AD164" s="252"/>
      <c r="AE164" s="252"/>
      <c r="AF164" s="252"/>
      <c r="AG164" s="252"/>
      <c r="AH164" s="252"/>
      <c r="AI164" s="252"/>
      <c r="AJ164" s="252"/>
      <c r="AK164" s="252"/>
      <c r="AL164" s="252"/>
      <c r="AM164" s="252"/>
      <c r="AN164" s="252"/>
      <c r="AO164" s="252"/>
      <c r="AP164" s="252"/>
      <c r="AQ164" s="252"/>
      <c r="AR164" s="252"/>
      <c r="AS164" s="252"/>
      <c r="AT164" s="252"/>
      <c r="AU164" s="252"/>
      <c r="AV164" s="252"/>
      <c r="AW164" s="252"/>
      <c r="AX164" s="252"/>
      <c r="AY164" s="252"/>
      <c r="AZ164" s="252"/>
      <c r="BA164" s="252"/>
      <c r="BB164" s="252"/>
      <c r="BC164" s="252"/>
      <c r="BD164" s="252"/>
      <c r="BE164" s="252"/>
      <c r="BF164" s="252"/>
      <c r="BG164" s="252"/>
      <c r="BH164" s="252"/>
      <c r="BI164" s="252"/>
      <c r="BJ164" s="252"/>
      <c r="BK164" s="252"/>
      <c r="BL164" s="252"/>
      <c r="BM164" s="252"/>
      <c r="BN164" s="252"/>
      <c r="BO164" s="252"/>
      <c r="BP164" s="252"/>
      <c r="BQ164" s="252"/>
      <c r="BR164" s="252"/>
      <c r="BS164" s="252"/>
      <c r="BT164" s="252"/>
      <c r="BU164" s="252"/>
      <c r="BV164" s="252"/>
      <c r="BW164" s="252"/>
      <c r="BX164" s="252"/>
      <c r="BY164" s="252"/>
      <c r="BZ164" s="252"/>
      <c r="CA164" s="252"/>
      <c r="CB164" s="252"/>
      <c r="CC164" s="252"/>
      <c r="CD164" s="252"/>
      <c r="CE164" s="252"/>
      <c r="CF164" s="252"/>
      <c r="CG164" s="252"/>
      <c r="CH164" s="252"/>
      <c r="CI164" s="252"/>
      <c r="CJ164" s="252"/>
      <c r="CK164" s="252"/>
      <c r="CL164" s="252"/>
      <c r="CM164" s="252"/>
      <c r="CN164" s="252"/>
      <c r="CO164" s="252"/>
      <c r="CP164" s="252"/>
      <c r="CQ164" s="252"/>
      <c r="CR164" s="252"/>
      <c r="CS164" s="252"/>
      <c r="CT164" s="252"/>
      <c r="CU164" s="252"/>
      <c r="CV164" s="252"/>
      <c r="CW164" s="252"/>
      <c r="CX164" s="252"/>
      <c r="CY164" s="252"/>
      <c r="CZ164" s="252"/>
      <c r="DA164" s="252"/>
      <c r="DB164" s="252"/>
      <c r="DC164" s="252"/>
      <c r="DD164" s="252"/>
    </row>
    <row r="165" customFormat="false" ht="15" hidden="false" customHeight="false" outlineLevel="0" collapsed="false">
      <c r="A165" s="252"/>
      <c r="B165" s="252"/>
      <c r="C165" s="252"/>
      <c r="D165" s="252"/>
      <c r="E165" s="254"/>
      <c r="F165" s="254"/>
      <c r="G165" s="254"/>
      <c r="H165" s="254"/>
      <c r="I165" s="254"/>
      <c r="J165" s="254"/>
      <c r="K165" s="254"/>
      <c r="L165" s="254"/>
      <c r="M165" s="254"/>
      <c r="N165" s="254"/>
      <c r="O165" s="254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252"/>
      <c r="AB165" s="252"/>
      <c r="AC165" s="252"/>
      <c r="AD165" s="252"/>
      <c r="AE165" s="252"/>
      <c r="AF165" s="252"/>
      <c r="AG165" s="252"/>
      <c r="AH165" s="252"/>
      <c r="AI165" s="252"/>
      <c r="AJ165" s="252"/>
      <c r="AK165" s="252"/>
      <c r="AL165" s="252"/>
      <c r="AM165" s="252"/>
      <c r="AN165" s="252"/>
      <c r="AO165" s="252"/>
      <c r="AP165" s="252"/>
      <c r="AQ165" s="252"/>
      <c r="AR165" s="252"/>
      <c r="AS165" s="252"/>
      <c r="AT165" s="252"/>
      <c r="AU165" s="252"/>
      <c r="AV165" s="252"/>
      <c r="AW165" s="252"/>
      <c r="AX165" s="252"/>
      <c r="AY165" s="252"/>
      <c r="AZ165" s="252"/>
      <c r="BA165" s="252"/>
      <c r="BB165" s="252"/>
      <c r="BC165" s="252"/>
      <c r="BD165" s="252"/>
      <c r="BE165" s="252"/>
      <c r="BF165" s="252"/>
      <c r="BG165" s="252"/>
      <c r="BH165" s="252"/>
      <c r="BI165" s="252"/>
      <c r="BJ165" s="252"/>
      <c r="BK165" s="252"/>
      <c r="BL165" s="252"/>
      <c r="BM165" s="252"/>
      <c r="BN165" s="252"/>
      <c r="BO165" s="252"/>
      <c r="BP165" s="252"/>
      <c r="BQ165" s="252"/>
      <c r="BR165" s="252"/>
      <c r="BS165" s="252"/>
      <c r="BT165" s="252"/>
      <c r="BU165" s="252"/>
      <c r="BV165" s="252"/>
      <c r="BW165" s="252"/>
      <c r="BX165" s="252"/>
      <c r="BY165" s="252"/>
      <c r="BZ165" s="252"/>
      <c r="CA165" s="252"/>
      <c r="CB165" s="252"/>
      <c r="CC165" s="252"/>
      <c r="CD165" s="252"/>
      <c r="CE165" s="252"/>
      <c r="CF165" s="252"/>
      <c r="CG165" s="252"/>
      <c r="CH165" s="252"/>
      <c r="CI165" s="252"/>
      <c r="CJ165" s="252"/>
      <c r="CK165" s="252"/>
      <c r="CL165" s="252"/>
      <c r="CM165" s="252"/>
      <c r="CN165" s="252"/>
      <c r="CO165" s="252"/>
      <c r="CP165" s="252"/>
      <c r="CQ165" s="252"/>
      <c r="CR165" s="252"/>
      <c r="CS165" s="252"/>
      <c r="CT165" s="252"/>
      <c r="CU165" s="252"/>
      <c r="CV165" s="252"/>
      <c r="CW165" s="252"/>
      <c r="CX165" s="252"/>
      <c r="CY165" s="252"/>
      <c r="CZ165" s="252"/>
      <c r="DA165" s="252"/>
      <c r="DB165" s="252"/>
      <c r="DC165" s="252"/>
      <c r="DD165" s="252"/>
    </row>
    <row r="166" customFormat="false" ht="15" hidden="false" customHeight="false" outlineLevel="0" collapsed="false">
      <c r="A166" s="252"/>
      <c r="B166" s="252"/>
      <c r="C166" s="252"/>
      <c r="D166" s="252"/>
      <c r="E166" s="254"/>
      <c r="F166" s="254"/>
      <c r="G166" s="254"/>
      <c r="H166" s="254"/>
      <c r="I166" s="254"/>
      <c r="J166" s="254"/>
      <c r="K166" s="254"/>
      <c r="L166" s="254"/>
      <c r="M166" s="254"/>
      <c r="N166" s="254"/>
      <c r="O166" s="254"/>
      <c r="P166" s="252"/>
      <c r="Q166" s="252"/>
      <c r="R166" s="252"/>
      <c r="S166" s="252"/>
      <c r="T166" s="252"/>
      <c r="U166" s="252"/>
      <c r="V166" s="252"/>
      <c r="W166" s="252"/>
      <c r="X166" s="252"/>
      <c r="Y166" s="252"/>
      <c r="Z166" s="252"/>
      <c r="AA166" s="252"/>
      <c r="AB166" s="252"/>
      <c r="AC166" s="252"/>
      <c r="AD166" s="252"/>
      <c r="AE166" s="252"/>
      <c r="AF166" s="252"/>
      <c r="AG166" s="252"/>
      <c r="AH166" s="252"/>
      <c r="AI166" s="252"/>
      <c r="AJ166" s="252"/>
      <c r="AK166" s="252"/>
      <c r="AL166" s="252"/>
      <c r="AM166" s="252"/>
      <c r="AN166" s="252"/>
      <c r="AO166" s="252"/>
      <c r="AP166" s="252"/>
      <c r="AQ166" s="252"/>
      <c r="AR166" s="252"/>
      <c r="AS166" s="252"/>
      <c r="AT166" s="252"/>
      <c r="AU166" s="252"/>
      <c r="AV166" s="252"/>
      <c r="AW166" s="252"/>
      <c r="AX166" s="252"/>
      <c r="AY166" s="252"/>
      <c r="AZ166" s="252"/>
      <c r="BA166" s="252"/>
      <c r="BB166" s="252"/>
      <c r="BC166" s="252"/>
      <c r="BD166" s="252"/>
      <c r="BE166" s="252"/>
      <c r="BF166" s="252"/>
      <c r="BG166" s="252"/>
      <c r="BH166" s="252"/>
      <c r="BI166" s="252"/>
      <c r="BJ166" s="252"/>
      <c r="BK166" s="252"/>
      <c r="BL166" s="252"/>
      <c r="BM166" s="252"/>
      <c r="BN166" s="252"/>
      <c r="BO166" s="252"/>
      <c r="BP166" s="252"/>
      <c r="BQ166" s="252"/>
      <c r="BR166" s="252"/>
      <c r="BS166" s="252"/>
      <c r="BT166" s="252"/>
      <c r="BU166" s="252"/>
      <c r="BV166" s="252"/>
      <c r="BW166" s="252"/>
      <c r="BX166" s="252"/>
      <c r="BY166" s="252"/>
      <c r="BZ166" s="252"/>
      <c r="CA166" s="252"/>
      <c r="CB166" s="252"/>
      <c r="CC166" s="252"/>
      <c r="CD166" s="252"/>
      <c r="CE166" s="252"/>
      <c r="CF166" s="252"/>
      <c r="CG166" s="252"/>
      <c r="CH166" s="252"/>
      <c r="CI166" s="252"/>
      <c r="CJ166" s="252"/>
      <c r="CK166" s="252"/>
      <c r="CL166" s="252"/>
      <c r="CM166" s="252"/>
      <c r="CN166" s="252"/>
      <c r="CO166" s="252"/>
      <c r="CP166" s="252"/>
      <c r="CQ166" s="252"/>
      <c r="CR166" s="252"/>
      <c r="CS166" s="252"/>
      <c r="CT166" s="252"/>
      <c r="CU166" s="252"/>
      <c r="CV166" s="252"/>
      <c r="CW166" s="252"/>
      <c r="CX166" s="252"/>
      <c r="CY166" s="252"/>
      <c r="CZ166" s="252"/>
      <c r="DA166" s="252"/>
      <c r="DB166" s="252"/>
      <c r="DC166" s="252"/>
      <c r="DD166" s="252"/>
    </row>
    <row r="167" customFormat="false" ht="15" hidden="false" customHeight="false" outlineLevel="0" collapsed="false">
      <c r="A167" s="252"/>
      <c r="B167" s="252"/>
      <c r="C167" s="252"/>
      <c r="D167" s="252"/>
      <c r="E167" s="254"/>
      <c r="F167" s="254"/>
      <c r="G167" s="254"/>
      <c r="H167" s="254"/>
      <c r="I167" s="254"/>
      <c r="J167" s="254"/>
      <c r="K167" s="254"/>
      <c r="L167" s="254"/>
      <c r="M167" s="254"/>
      <c r="N167" s="254"/>
      <c r="O167" s="254"/>
      <c r="P167" s="252"/>
      <c r="Q167" s="252"/>
      <c r="R167" s="252"/>
      <c r="S167" s="252"/>
      <c r="T167" s="252"/>
      <c r="U167" s="252"/>
      <c r="V167" s="252"/>
      <c r="W167" s="252"/>
      <c r="X167" s="252"/>
      <c r="Y167" s="252"/>
      <c r="Z167" s="252"/>
      <c r="AA167" s="252"/>
      <c r="AB167" s="252"/>
      <c r="AC167" s="252"/>
      <c r="AD167" s="252"/>
      <c r="AE167" s="252"/>
      <c r="AF167" s="252"/>
      <c r="AG167" s="252"/>
      <c r="AH167" s="252"/>
      <c r="AI167" s="252"/>
      <c r="AJ167" s="252"/>
      <c r="AK167" s="252"/>
      <c r="AL167" s="252"/>
      <c r="AM167" s="252"/>
      <c r="AN167" s="252"/>
      <c r="AO167" s="252"/>
      <c r="AP167" s="252"/>
      <c r="AQ167" s="252"/>
      <c r="AR167" s="252"/>
      <c r="AS167" s="252"/>
      <c r="AT167" s="252"/>
      <c r="AU167" s="252"/>
      <c r="AV167" s="252"/>
      <c r="AW167" s="252"/>
      <c r="AX167" s="252"/>
      <c r="AY167" s="252"/>
      <c r="AZ167" s="252"/>
      <c r="BA167" s="252"/>
      <c r="BB167" s="252"/>
      <c r="BC167" s="252"/>
      <c r="BD167" s="252"/>
      <c r="BE167" s="252"/>
      <c r="BF167" s="252"/>
      <c r="BG167" s="252"/>
      <c r="BH167" s="252"/>
      <c r="BI167" s="252"/>
      <c r="BJ167" s="252"/>
      <c r="BK167" s="252"/>
      <c r="BL167" s="252"/>
      <c r="BM167" s="252"/>
      <c r="BN167" s="252"/>
      <c r="BO167" s="252"/>
      <c r="BP167" s="252"/>
      <c r="BQ167" s="252"/>
      <c r="BR167" s="252"/>
      <c r="BS167" s="252"/>
      <c r="BT167" s="252"/>
      <c r="BU167" s="252"/>
      <c r="BV167" s="252"/>
      <c r="BW167" s="252"/>
      <c r="BX167" s="252"/>
      <c r="BY167" s="252"/>
      <c r="BZ167" s="252"/>
      <c r="CA167" s="252"/>
      <c r="CB167" s="252"/>
      <c r="CC167" s="252"/>
      <c r="CD167" s="252"/>
      <c r="CE167" s="252"/>
      <c r="CF167" s="252"/>
      <c r="CG167" s="252"/>
      <c r="CH167" s="252"/>
      <c r="CI167" s="252"/>
      <c r="CJ167" s="252"/>
      <c r="CK167" s="252"/>
      <c r="CL167" s="252"/>
      <c r="CM167" s="252"/>
      <c r="CN167" s="252"/>
      <c r="CO167" s="252"/>
      <c r="CP167" s="252"/>
      <c r="CQ167" s="252"/>
      <c r="CR167" s="252"/>
      <c r="CS167" s="252"/>
      <c r="CT167" s="252"/>
      <c r="CU167" s="252"/>
      <c r="CV167" s="252"/>
      <c r="CW167" s="252"/>
      <c r="CX167" s="252"/>
      <c r="CY167" s="252"/>
      <c r="CZ167" s="252"/>
      <c r="DA167" s="252"/>
      <c r="DB167" s="252"/>
      <c r="DC167" s="252"/>
      <c r="DD167" s="252"/>
    </row>
    <row r="168" customFormat="false" ht="15" hidden="false" customHeight="false" outlineLevel="0" collapsed="false">
      <c r="A168" s="252"/>
      <c r="B168" s="252"/>
      <c r="C168" s="252"/>
      <c r="D168" s="252"/>
      <c r="E168" s="254"/>
      <c r="F168" s="254"/>
      <c r="G168" s="254"/>
      <c r="H168" s="254"/>
      <c r="I168" s="254"/>
      <c r="J168" s="254"/>
      <c r="K168" s="254"/>
      <c r="L168" s="254"/>
      <c r="M168" s="254"/>
      <c r="N168" s="254"/>
      <c r="O168" s="254"/>
      <c r="P168" s="252"/>
      <c r="Q168" s="252"/>
      <c r="R168" s="252"/>
      <c r="S168" s="252"/>
      <c r="T168" s="252"/>
      <c r="U168" s="252"/>
      <c r="V168" s="252"/>
      <c r="W168" s="252"/>
      <c r="X168" s="252"/>
      <c r="Y168" s="252"/>
      <c r="Z168" s="252"/>
      <c r="AA168" s="252"/>
      <c r="AB168" s="252"/>
      <c r="AC168" s="252"/>
      <c r="AD168" s="252"/>
      <c r="AE168" s="252"/>
      <c r="AF168" s="252"/>
      <c r="AG168" s="252"/>
      <c r="AH168" s="252"/>
      <c r="AI168" s="252"/>
      <c r="AJ168" s="252"/>
      <c r="AK168" s="252"/>
      <c r="AL168" s="252"/>
      <c r="AM168" s="252"/>
      <c r="AN168" s="252"/>
      <c r="AO168" s="252"/>
      <c r="AP168" s="252"/>
      <c r="AQ168" s="252"/>
      <c r="AR168" s="252"/>
      <c r="AS168" s="252"/>
      <c r="AT168" s="252"/>
      <c r="AU168" s="252"/>
      <c r="AV168" s="252"/>
      <c r="AW168" s="252"/>
      <c r="AX168" s="252"/>
      <c r="AY168" s="252"/>
      <c r="AZ168" s="252"/>
      <c r="BA168" s="252"/>
      <c r="BB168" s="252"/>
      <c r="BC168" s="252"/>
      <c r="BD168" s="252"/>
      <c r="BE168" s="252"/>
      <c r="BF168" s="252"/>
      <c r="BG168" s="252"/>
      <c r="BH168" s="252"/>
      <c r="BI168" s="252"/>
      <c r="BJ168" s="252"/>
      <c r="BK168" s="252"/>
      <c r="BL168" s="252"/>
      <c r="BM168" s="252"/>
      <c r="BN168" s="252"/>
      <c r="BO168" s="252"/>
      <c r="BP168" s="252"/>
      <c r="BQ168" s="252"/>
      <c r="BR168" s="252"/>
      <c r="BS168" s="252"/>
      <c r="BT168" s="252"/>
      <c r="BU168" s="252"/>
      <c r="BV168" s="252"/>
      <c r="BW168" s="252"/>
      <c r="BX168" s="252"/>
      <c r="BY168" s="252"/>
      <c r="BZ168" s="252"/>
      <c r="CA168" s="252"/>
      <c r="CB168" s="252"/>
      <c r="CC168" s="252"/>
      <c r="CD168" s="252"/>
      <c r="CE168" s="252"/>
      <c r="CF168" s="252"/>
      <c r="CG168" s="252"/>
      <c r="CH168" s="252"/>
      <c r="CI168" s="252"/>
      <c r="CJ168" s="252"/>
      <c r="CK168" s="252"/>
      <c r="CL168" s="252"/>
      <c r="CM168" s="252"/>
      <c r="CN168" s="252"/>
      <c r="CO168" s="252"/>
      <c r="CP168" s="252"/>
      <c r="CQ168" s="252"/>
      <c r="CR168" s="252"/>
      <c r="CS168" s="252"/>
      <c r="CT168" s="252"/>
      <c r="CU168" s="252"/>
      <c r="CV168" s="252"/>
      <c r="CW168" s="252"/>
      <c r="CX168" s="252"/>
      <c r="CY168" s="252"/>
      <c r="CZ168" s="252"/>
      <c r="DA168" s="252"/>
      <c r="DB168" s="252"/>
      <c r="DC168" s="252"/>
      <c r="DD168" s="252"/>
    </row>
    <row r="169" customFormat="false" ht="15" hidden="false" customHeight="false" outlineLevel="0" collapsed="false">
      <c r="A169" s="252"/>
      <c r="B169" s="252"/>
      <c r="C169" s="252"/>
      <c r="D169" s="252"/>
      <c r="E169" s="254"/>
      <c r="F169" s="254"/>
      <c r="G169" s="254"/>
      <c r="H169" s="254"/>
      <c r="I169" s="254"/>
      <c r="J169" s="254"/>
      <c r="K169" s="254"/>
      <c r="L169" s="254"/>
      <c r="M169" s="254"/>
      <c r="N169" s="254"/>
      <c r="O169" s="254"/>
      <c r="P169" s="252"/>
      <c r="Q169" s="252"/>
      <c r="R169" s="252"/>
      <c r="S169" s="252"/>
      <c r="T169" s="252"/>
      <c r="U169" s="252"/>
      <c r="V169" s="252"/>
      <c r="W169" s="252"/>
      <c r="X169" s="252"/>
      <c r="Y169" s="252"/>
      <c r="Z169" s="252"/>
      <c r="AA169" s="252"/>
      <c r="AB169" s="252"/>
      <c r="AC169" s="252"/>
      <c r="AD169" s="252"/>
      <c r="AE169" s="252"/>
      <c r="AF169" s="252"/>
      <c r="AG169" s="252"/>
      <c r="AH169" s="252"/>
      <c r="AI169" s="252"/>
      <c r="AJ169" s="252"/>
      <c r="AK169" s="252"/>
      <c r="AL169" s="252"/>
      <c r="AM169" s="252"/>
      <c r="AN169" s="252"/>
      <c r="AO169" s="252"/>
      <c r="AP169" s="252"/>
      <c r="AQ169" s="252"/>
      <c r="AR169" s="252"/>
      <c r="AS169" s="252"/>
      <c r="AT169" s="252"/>
      <c r="AU169" s="252"/>
      <c r="AV169" s="252"/>
      <c r="AW169" s="252"/>
      <c r="AX169" s="252"/>
      <c r="AY169" s="252"/>
      <c r="AZ169" s="252"/>
      <c r="BA169" s="252"/>
      <c r="BB169" s="252"/>
      <c r="BC169" s="252"/>
      <c r="BD169" s="252"/>
      <c r="BE169" s="252"/>
      <c r="BF169" s="252"/>
      <c r="BG169" s="252"/>
      <c r="BH169" s="252"/>
      <c r="BI169" s="252"/>
      <c r="BJ169" s="252"/>
      <c r="BK169" s="252"/>
      <c r="BL169" s="252"/>
      <c r="BM169" s="252"/>
      <c r="BN169" s="252"/>
      <c r="BO169" s="252"/>
      <c r="BP169" s="252"/>
      <c r="BQ169" s="252"/>
      <c r="BR169" s="252"/>
      <c r="BS169" s="252"/>
      <c r="BT169" s="252"/>
      <c r="BU169" s="252"/>
      <c r="BV169" s="252"/>
      <c r="BW169" s="252"/>
      <c r="BX169" s="252"/>
      <c r="BY169" s="252"/>
      <c r="BZ169" s="252"/>
      <c r="CA169" s="252"/>
      <c r="CB169" s="252"/>
      <c r="CC169" s="252"/>
      <c r="CD169" s="252"/>
      <c r="CE169" s="252"/>
      <c r="CF169" s="252"/>
      <c r="CG169" s="252"/>
      <c r="CH169" s="252"/>
      <c r="CI169" s="252"/>
      <c r="CJ169" s="252"/>
      <c r="CK169" s="252"/>
      <c r="CL169" s="252"/>
      <c r="CM169" s="252"/>
      <c r="CN169" s="252"/>
      <c r="CO169" s="252"/>
      <c r="CP169" s="252"/>
      <c r="CQ169" s="252"/>
      <c r="CR169" s="252"/>
      <c r="CS169" s="252"/>
      <c r="CT169" s="252"/>
      <c r="CU169" s="252"/>
      <c r="CV169" s="252"/>
      <c r="CW169" s="252"/>
      <c r="CX169" s="252"/>
      <c r="CY169" s="252"/>
      <c r="CZ169" s="252"/>
      <c r="DA169" s="252"/>
      <c r="DB169" s="252"/>
      <c r="DC169" s="252"/>
      <c r="DD169" s="252"/>
    </row>
    <row r="170" customFormat="false" ht="15" hidden="false" customHeight="false" outlineLevel="0" collapsed="false">
      <c r="A170" s="252"/>
      <c r="B170" s="252"/>
      <c r="C170" s="252"/>
      <c r="D170" s="252"/>
      <c r="E170" s="254"/>
      <c r="F170" s="254"/>
      <c r="G170" s="254"/>
      <c r="H170" s="254"/>
      <c r="I170" s="254"/>
      <c r="J170" s="254"/>
      <c r="K170" s="254"/>
      <c r="L170" s="254"/>
      <c r="M170" s="254"/>
      <c r="N170" s="254"/>
      <c r="O170" s="254"/>
      <c r="P170" s="252"/>
      <c r="Q170" s="252"/>
      <c r="R170" s="252"/>
      <c r="S170" s="252"/>
      <c r="T170" s="252"/>
      <c r="U170" s="252"/>
      <c r="V170" s="252"/>
      <c r="W170" s="252"/>
      <c r="X170" s="252"/>
      <c r="Y170" s="252"/>
      <c r="Z170" s="252"/>
      <c r="AA170" s="252"/>
      <c r="AB170" s="252"/>
      <c r="AC170" s="252"/>
      <c r="AD170" s="252"/>
      <c r="AE170" s="252"/>
      <c r="AF170" s="252"/>
      <c r="AG170" s="252"/>
      <c r="AH170" s="252"/>
      <c r="AI170" s="252"/>
      <c r="AJ170" s="252"/>
      <c r="AK170" s="252"/>
      <c r="AL170" s="252"/>
      <c r="AM170" s="252"/>
      <c r="AN170" s="252"/>
      <c r="AO170" s="252"/>
      <c r="AP170" s="252"/>
      <c r="AQ170" s="252"/>
      <c r="AR170" s="252"/>
      <c r="AS170" s="252"/>
      <c r="AT170" s="252"/>
      <c r="AU170" s="252"/>
      <c r="AV170" s="252"/>
      <c r="AW170" s="252"/>
      <c r="AX170" s="252"/>
      <c r="AY170" s="252"/>
      <c r="AZ170" s="252"/>
      <c r="BA170" s="252"/>
      <c r="BB170" s="252"/>
      <c r="BC170" s="252"/>
      <c r="BD170" s="252"/>
      <c r="BE170" s="252"/>
      <c r="BF170" s="252"/>
      <c r="BG170" s="252"/>
      <c r="BH170" s="252"/>
      <c r="BI170" s="252"/>
      <c r="BJ170" s="252"/>
      <c r="BK170" s="252"/>
      <c r="BL170" s="252"/>
      <c r="BM170" s="252"/>
      <c r="BN170" s="252"/>
      <c r="BO170" s="252"/>
      <c r="BP170" s="252"/>
      <c r="BQ170" s="252"/>
      <c r="BR170" s="252"/>
      <c r="BS170" s="252"/>
      <c r="BT170" s="252"/>
      <c r="BU170" s="252"/>
      <c r="BV170" s="252"/>
      <c r="BW170" s="252"/>
      <c r="BX170" s="252"/>
      <c r="BY170" s="252"/>
      <c r="BZ170" s="252"/>
      <c r="CA170" s="252"/>
      <c r="CB170" s="252"/>
      <c r="CC170" s="252"/>
      <c r="CD170" s="252"/>
      <c r="CE170" s="252"/>
      <c r="CF170" s="252"/>
      <c r="CG170" s="252"/>
      <c r="CH170" s="252"/>
      <c r="CI170" s="252"/>
      <c r="CJ170" s="252"/>
      <c r="CK170" s="252"/>
      <c r="CL170" s="252"/>
      <c r="CM170" s="252"/>
      <c r="CN170" s="252"/>
      <c r="CO170" s="252"/>
      <c r="CP170" s="252"/>
      <c r="CQ170" s="252"/>
      <c r="CR170" s="252"/>
      <c r="CS170" s="252"/>
      <c r="CT170" s="252"/>
      <c r="CU170" s="252"/>
      <c r="CV170" s="252"/>
      <c r="CW170" s="252"/>
      <c r="CX170" s="252"/>
      <c r="CY170" s="252"/>
      <c r="CZ170" s="252"/>
      <c r="DA170" s="252"/>
      <c r="DB170" s="252"/>
      <c r="DC170" s="252"/>
      <c r="DD170" s="252"/>
    </row>
    <row r="171" customFormat="false" ht="15" hidden="false" customHeight="false" outlineLevel="0" collapsed="false">
      <c r="A171" s="252"/>
      <c r="B171" s="252"/>
      <c r="C171" s="252"/>
      <c r="D171" s="252"/>
      <c r="E171" s="254"/>
      <c r="F171" s="254"/>
      <c r="G171" s="254"/>
      <c r="H171" s="254"/>
      <c r="I171" s="254"/>
      <c r="J171" s="254"/>
      <c r="K171" s="254"/>
      <c r="L171" s="254"/>
      <c r="M171" s="254"/>
      <c r="N171" s="254"/>
      <c r="O171" s="254"/>
      <c r="P171" s="252"/>
      <c r="Q171" s="252"/>
      <c r="R171" s="252"/>
      <c r="S171" s="252"/>
      <c r="T171" s="252"/>
      <c r="U171" s="252"/>
      <c r="V171" s="252"/>
      <c r="W171" s="252"/>
      <c r="X171" s="252"/>
      <c r="Y171" s="252"/>
      <c r="Z171" s="252"/>
      <c r="AA171" s="252"/>
      <c r="AB171" s="252"/>
      <c r="AC171" s="252"/>
      <c r="AD171" s="252"/>
      <c r="AE171" s="252"/>
      <c r="AF171" s="252"/>
      <c r="AG171" s="252"/>
      <c r="AH171" s="252"/>
      <c r="AI171" s="252"/>
      <c r="AJ171" s="252"/>
      <c r="AK171" s="252"/>
      <c r="AL171" s="252"/>
      <c r="AM171" s="252"/>
      <c r="AN171" s="252"/>
      <c r="AO171" s="252"/>
      <c r="AP171" s="252"/>
      <c r="AQ171" s="252"/>
      <c r="AR171" s="252"/>
      <c r="AS171" s="252"/>
      <c r="AT171" s="252"/>
      <c r="AU171" s="252"/>
      <c r="AV171" s="252"/>
      <c r="AW171" s="252"/>
      <c r="AX171" s="252"/>
      <c r="AY171" s="252"/>
      <c r="AZ171" s="252"/>
      <c r="BA171" s="252"/>
      <c r="BB171" s="252"/>
      <c r="BC171" s="252"/>
      <c r="BD171" s="252"/>
      <c r="BE171" s="252"/>
      <c r="BF171" s="252"/>
      <c r="BG171" s="252"/>
      <c r="BH171" s="252"/>
      <c r="BI171" s="252"/>
      <c r="BJ171" s="252"/>
      <c r="BK171" s="252"/>
      <c r="BL171" s="252"/>
      <c r="BM171" s="252"/>
      <c r="BN171" s="252"/>
      <c r="BO171" s="252"/>
      <c r="BP171" s="252"/>
      <c r="BQ171" s="252"/>
      <c r="BR171" s="252"/>
      <c r="BS171" s="252"/>
      <c r="BT171" s="252"/>
      <c r="BU171" s="252"/>
      <c r="BV171" s="252"/>
      <c r="BW171" s="252"/>
      <c r="BX171" s="252"/>
      <c r="BY171" s="252"/>
      <c r="BZ171" s="252"/>
      <c r="CA171" s="252"/>
      <c r="CB171" s="252"/>
      <c r="CC171" s="252"/>
      <c r="CD171" s="252"/>
      <c r="CE171" s="252"/>
      <c r="CF171" s="252"/>
      <c r="CG171" s="252"/>
      <c r="CH171" s="252"/>
      <c r="CI171" s="252"/>
      <c r="CJ171" s="252"/>
      <c r="CK171" s="252"/>
      <c r="CL171" s="252"/>
      <c r="CM171" s="252"/>
      <c r="CN171" s="252"/>
      <c r="CO171" s="252"/>
      <c r="CP171" s="252"/>
      <c r="CQ171" s="252"/>
      <c r="CR171" s="252"/>
      <c r="CS171" s="252"/>
      <c r="CT171" s="252"/>
      <c r="CU171" s="252"/>
      <c r="CV171" s="252"/>
      <c r="CW171" s="252"/>
      <c r="CX171" s="252"/>
      <c r="CY171" s="252"/>
      <c r="CZ171" s="252"/>
      <c r="DA171" s="252"/>
      <c r="DB171" s="252"/>
      <c r="DC171" s="252"/>
      <c r="DD171" s="252"/>
    </row>
    <row r="172" customFormat="false" ht="15" hidden="false" customHeight="false" outlineLevel="0" collapsed="false">
      <c r="A172" s="252"/>
      <c r="B172" s="252"/>
      <c r="C172" s="252"/>
      <c r="D172" s="252"/>
      <c r="E172" s="254"/>
      <c r="F172" s="254"/>
      <c r="G172" s="254"/>
      <c r="H172" s="254"/>
      <c r="I172" s="254"/>
      <c r="J172" s="254"/>
      <c r="K172" s="254"/>
      <c r="L172" s="254"/>
      <c r="M172" s="254"/>
      <c r="N172" s="254"/>
      <c r="O172" s="254"/>
      <c r="P172" s="252"/>
      <c r="Q172" s="252"/>
      <c r="R172" s="252"/>
      <c r="S172" s="252"/>
      <c r="T172" s="252"/>
      <c r="U172" s="252"/>
      <c r="V172" s="252"/>
      <c r="W172" s="252"/>
      <c r="X172" s="252"/>
      <c r="Y172" s="252"/>
      <c r="Z172" s="252"/>
      <c r="AA172" s="252"/>
      <c r="AB172" s="252"/>
      <c r="AC172" s="252"/>
      <c r="AD172" s="252"/>
      <c r="AE172" s="252"/>
      <c r="AF172" s="252"/>
      <c r="AG172" s="252"/>
      <c r="AH172" s="252"/>
      <c r="AI172" s="252"/>
      <c r="AJ172" s="252"/>
      <c r="AK172" s="252"/>
      <c r="AL172" s="252"/>
      <c r="AM172" s="252"/>
      <c r="AN172" s="252"/>
      <c r="AO172" s="252"/>
      <c r="AP172" s="252"/>
      <c r="AQ172" s="252"/>
      <c r="AR172" s="252"/>
      <c r="AS172" s="252"/>
      <c r="AT172" s="252"/>
      <c r="AU172" s="252"/>
      <c r="AV172" s="252"/>
      <c r="AW172" s="252"/>
      <c r="AX172" s="252"/>
      <c r="AY172" s="252"/>
      <c r="AZ172" s="252"/>
      <c r="BA172" s="252"/>
      <c r="BB172" s="252"/>
      <c r="BC172" s="252"/>
      <c r="BD172" s="252"/>
      <c r="BE172" s="252"/>
      <c r="BF172" s="252"/>
      <c r="BG172" s="252"/>
      <c r="BH172" s="252"/>
      <c r="BI172" s="252"/>
      <c r="BJ172" s="252"/>
      <c r="BK172" s="252"/>
      <c r="BL172" s="252"/>
      <c r="BM172" s="252"/>
      <c r="BN172" s="252"/>
      <c r="BO172" s="252"/>
      <c r="BP172" s="252"/>
      <c r="BQ172" s="252"/>
      <c r="BR172" s="252"/>
      <c r="BS172" s="252"/>
      <c r="BT172" s="252"/>
      <c r="BU172" s="252"/>
      <c r="BV172" s="252"/>
      <c r="BW172" s="252"/>
      <c r="BX172" s="252"/>
      <c r="BY172" s="252"/>
      <c r="BZ172" s="252"/>
      <c r="CA172" s="252"/>
      <c r="CB172" s="252"/>
      <c r="CC172" s="252"/>
      <c r="CD172" s="252"/>
      <c r="CE172" s="252"/>
      <c r="CF172" s="252"/>
      <c r="CG172" s="252"/>
      <c r="CH172" s="252"/>
      <c r="CI172" s="252"/>
      <c r="CJ172" s="252"/>
      <c r="CK172" s="252"/>
      <c r="CL172" s="252"/>
      <c r="CM172" s="252"/>
      <c r="CN172" s="252"/>
      <c r="CO172" s="252"/>
      <c r="CP172" s="252"/>
      <c r="CQ172" s="252"/>
      <c r="CR172" s="252"/>
      <c r="CS172" s="252"/>
      <c r="CT172" s="252"/>
      <c r="CU172" s="252"/>
      <c r="CV172" s="252"/>
      <c r="CW172" s="252"/>
      <c r="CX172" s="252"/>
      <c r="CY172" s="252"/>
      <c r="CZ172" s="252"/>
      <c r="DA172" s="252"/>
      <c r="DB172" s="252"/>
      <c r="DC172" s="252"/>
      <c r="DD172" s="252"/>
    </row>
    <row r="173" customFormat="false" ht="15" hidden="false" customHeight="false" outlineLevel="0" collapsed="false">
      <c r="A173" s="252"/>
      <c r="B173" s="252"/>
      <c r="C173" s="252"/>
      <c r="D173" s="252"/>
      <c r="E173" s="254"/>
      <c r="F173" s="254"/>
      <c r="G173" s="254"/>
      <c r="H173" s="254"/>
      <c r="I173" s="254"/>
      <c r="J173" s="254"/>
      <c r="K173" s="254"/>
      <c r="L173" s="254"/>
      <c r="M173" s="254"/>
      <c r="N173" s="254"/>
      <c r="O173" s="254"/>
      <c r="P173" s="252"/>
      <c r="Q173" s="252"/>
      <c r="R173" s="252"/>
      <c r="S173" s="252"/>
      <c r="T173" s="252"/>
      <c r="U173" s="252"/>
      <c r="V173" s="252"/>
      <c r="W173" s="252"/>
      <c r="X173" s="252"/>
      <c r="Y173" s="252"/>
      <c r="Z173" s="252"/>
      <c r="AA173" s="252"/>
      <c r="AB173" s="252"/>
      <c r="AC173" s="252"/>
      <c r="AD173" s="252"/>
      <c r="AE173" s="252"/>
      <c r="AF173" s="252"/>
      <c r="AG173" s="252"/>
      <c r="AH173" s="252"/>
      <c r="AI173" s="252"/>
      <c r="AJ173" s="252"/>
      <c r="AK173" s="252"/>
      <c r="AL173" s="252"/>
      <c r="AM173" s="252"/>
      <c r="AN173" s="252"/>
      <c r="AO173" s="252"/>
      <c r="AP173" s="252"/>
      <c r="AQ173" s="252"/>
      <c r="AR173" s="252"/>
      <c r="AS173" s="252"/>
      <c r="AT173" s="252"/>
      <c r="AU173" s="252"/>
      <c r="AV173" s="252"/>
      <c r="AW173" s="252"/>
      <c r="AX173" s="252"/>
      <c r="AY173" s="252"/>
      <c r="AZ173" s="252"/>
      <c r="BA173" s="252"/>
      <c r="BB173" s="252"/>
      <c r="BC173" s="252"/>
      <c r="BD173" s="252"/>
      <c r="BE173" s="252"/>
      <c r="BF173" s="252"/>
      <c r="BG173" s="252"/>
      <c r="BH173" s="252"/>
      <c r="BI173" s="252"/>
      <c r="BJ173" s="252"/>
      <c r="BK173" s="252"/>
      <c r="BL173" s="252"/>
      <c r="BM173" s="252"/>
      <c r="BN173" s="252"/>
      <c r="BO173" s="252"/>
      <c r="BP173" s="252"/>
      <c r="BQ173" s="252"/>
      <c r="BR173" s="252"/>
      <c r="BS173" s="252"/>
      <c r="BT173" s="252"/>
      <c r="BU173" s="252"/>
      <c r="BV173" s="252"/>
      <c r="BW173" s="252"/>
      <c r="BX173" s="252"/>
      <c r="BY173" s="252"/>
      <c r="BZ173" s="252"/>
      <c r="CA173" s="252"/>
      <c r="CB173" s="252"/>
      <c r="CC173" s="252"/>
      <c r="CD173" s="252"/>
      <c r="CE173" s="252"/>
      <c r="CF173" s="252"/>
      <c r="CG173" s="252"/>
      <c r="CH173" s="252"/>
      <c r="CI173" s="252"/>
      <c r="CJ173" s="252"/>
      <c r="CK173" s="252"/>
      <c r="CL173" s="252"/>
      <c r="CM173" s="252"/>
      <c r="CN173" s="252"/>
      <c r="CO173" s="252"/>
      <c r="CP173" s="252"/>
      <c r="CQ173" s="252"/>
      <c r="CR173" s="252"/>
      <c r="CS173" s="252"/>
      <c r="CT173" s="252"/>
      <c r="CU173" s="252"/>
      <c r="CV173" s="252"/>
      <c r="CW173" s="252"/>
      <c r="CX173" s="252"/>
      <c r="CY173" s="252"/>
      <c r="CZ173" s="252"/>
      <c r="DA173" s="252"/>
      <c r="DB173" s="252"/>
      <c r="DC173" s="252"/>
      <c r="DD173" s="252"/>
    </row>
    <row r="174" customFormat="false" ht="15" hidden="false" customHeight="false" outlineLevel="0" collapsed="false">
      <c r="A174" s="252"/>
      <c r="B174" s="252"/>
      <c r="C174" s="252"/>
      <c r="D174" s="252"/>
      <c r="E174" s="254"/>
      <c r="F174" s="254"/>
      <c r="G174" s="254"/>
      <c r="H174" s="254"/>
      <c r="I174" s="254"/>
      <c r="J174" s="254"/>
      <c r="K174" s="254"/>
      <c r="L174" s="254"/>
      <c r="M174" s="254"/>
      <c r="N174" s="254"/>
      <c r="O174" s="254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  <c r="AA174" s="252"/>
      <c r="AB174" s="252"/>
      <c r="AC174" s="252"/>
      <c r="AD174" s="252"/>
      <c r="AE174" s="252"/>
      <c r="AF174" s="252"/>
      <c r="AG174" s="252"/>
      <c r="AH174" s="252"/>
      <c r="AI174" s="252"/>
      <c r="AJ174" s="252"/>
      <c r="AK174" s="252"/>
      <c r="AL174" s="252"/>
      <c r="AM174" s="252"/>
      <c r="AN174" s="252"/>
      <c r="AO174" s="252"/>
      <c r="AP174" s="252"/>
      <c r="AQ174" s="252"/>
      <c r="AR174" s="252"/>
      <c r="AS174" s="252"/>
      <c r="AT174" s="252"/>
      <c r="AU174" s="252"/>
      <c r="AV174" s="252"/>
      <c r="AW174" s="252"/>
      <c r="AX174" s="252"/>
      <c r="AY174" s="252"/>
      <c r="AZ174" s="252"/>
      <c r="BA174" s="252"/>
      <c r="BB174" s="252"/>
      <c r="BC174" s="252"/>
      <c r="BD174" s="252"/>
      <c r="BE174" s="252"/>
      <c r="BF174" s="252"/>
      <c r="BG174" s="252"/>
      <c r="BH174" s="252"/>
      <c r="BI174" s="252"/>
      <c r="BJ174" s="252"/>
      <c r="BK174" s="252"/>
      <c r="BL174" s="252"/>
      <c r="BM174" s="252"/>
      <c r="BN174" s="252"/>
      <c r="BO174" s="252"/>
      <c r="BP174" s="252"/>
      <c r="BQ174" s="252"/>
      <c r="BR174" s="252"/>
      <c r="BS174" s="252"/>
      <c r="BT174" s="252"/>
      <c r="BU174" s="252"/>
      <c r="BV174" s="252"/>
      <c r="BW174" s="252"/>
      <c r="BX174" s="252"/>
      <c r="BY174" s="252"/>
      <c r="BZ174" s="252"/>
      <c r="CA174" s="252"/>
      <c r="CB174" s="252"/>
      <c r="CC174" s="252"/>
      <c r="CD174" s="252"/>
      <c r="CE174" s="252"/>
      <c r="CF174" s="252"/>
      <c r="CG174" s="252"/>
      <c r="CH174" s="252"/>
      <c r="CI174" s="252"/>
      <c r="CJ174" s="252"/>
      <c r="CK174" s="252"/>
      <c r="CL174" s="252"/>
      <c r="CM174" s="252"/>
      <c r="CN174" s="252"/>
      <c r="CO174" s="252"/>
      <c r="CP174" s="252"/>
      <c r="CQ174" s="252"/>
      <c r="CR174" s="252"/>
      <c r="CS174" s="252"/>
      <c r="CT174" s="252"/>
      <c r="CU174" s="252"/>
      <c r="CV174" s="252"/>
      <c r="CW174" s="252"/>
      <c r="CX174" s="252"/>
      <c r="CY174" s="252"/>
      <c r="CZ174" s="252"/>
      <c r="DA174" s="252"/>
      <c r="DB174" s="252"/>
      <c r="DC174" s="252"/>
      <c r="DD174" s="252"/>
    </row>
    <row r="175" customFormat="false" ht="15" hidden="false" customHeight="false" outlineLevel="0" collapsed="false">
      <c r="A175" s="252"/>
      <c r="B175" s="252"/>
      <c r="C175" s="252"/>
      <c r="D175" s="252"/>
      <c r="E175" s="254"/>
      <c r="F175" s="254"/>
      <c r="G175" s="254"/>
      <c r="H175" s="254"/>
      <c r="I175" s="254"/>
      <c r="J175" s="254"/>
      <c r="K175" s="254"/>
      <c r="L175" s="254"/>
      <c r="M175" s="254"/>
      <c r="N175" s="254"/>
      <c r="O175" s="254"/>
      <c r="P175" s="252"/>
      <c r="Q175" s="252"/>
      <c r="R175" s="252"/>
      <c r="S175" s="252"/>
      <c r="T175" s="252"/>
      <c r="U175" s="252"/>
      <c r="V175" s="252"/>
      <c r="W175" s="252"/>
      <c r="X175" s="252"/>
      <c r="Y175" s="252"/>
      <c r="Z175" s="252"/>
      <c r="AA175" s="252"/>
      <c r="AB175" s="252"/>
      <c r="AC175" s="252"/>
      <c r="AD175" s="252"/>
      <c r="AE175" s="252"/>
      <c r="AF175" s="252"/>
      <c r="AG175" s="252"/>
      <c r="AH175" s="252"/>
      <c r="AI175" s="252"/>
      <c r="AJ175" s="252"/>
      <c r="AK175" s="252"/>
      <c r="AL175" s="252"/>
      <c r="AM175" s="252"/>
      <c r="AN175" s="252"/>
      <c r="AO175" s="252"/>
      <c r="AP175" s="252"/>
      <c r="AQ175" s="252"/>
      <c r="AR175" s="252"/>
      <c r="AS175" s="252"/>
      <c r="AT175" s="252"/>
      <c r="AU175" s="252"/>
      <c r="AV175" s="252"/>
      <c r="AW175" s="252"/>
      <c r="AX175" s="252"/>
      <c r="AY175" s="252"/>
      <c r="AZ175" s="252"/>
      <c r="BA175" s="252"/>
      <c r="BB175" s="252"/>
      <c r="BC175" s="252"/>
      <c r="BD175" s="252"/>
      <c r="BE175" s="252"/>
      <c r="BF175" s="252"/>
      <c r="BG175" s="252"/>
      <c r="BH175" s="252"/>
      <c r="BI175" s="252"/>
      <c r="BJ175" s="252"/>
      <c r="BK175" s="252"/>
      <c r="BL175" s="252"/>
      <c r="BM175" s="252"/>
      <c r="BN175" s="252"/>
      <c r="BO175" s="252"/>
      <c r="BP175" s="252"/>
      <c r="BQ175" s="252"/>
      <c r="BR175" s="252"/>
      <c r="BS175" s="252"/>
      <c r="BT175" s="252"/>
      <c r="BU175" s="252"/>
      <c r="BV175" s="252"/>
      <c r="BW175" s="252"/>
      <c r="BX175" s="252"/>
      <c r="BY175" s="252"/>
      <c r="BZ175" s="252"/>
      <c r="CA175" s="252"/>
      <c r="CB175" s="252"/>
      <c r="CC175" s="252"/>
      <c r="CD175" s="252"/>
      <c r="CE175" s="252"/>
      <c r="CF175" s="252"/>
      <c r="CG175" s="252"/>
      <c r="CH175" s="252"/>
      <c r="CI175" s="252"/>
      <c r="CJ175" s="252"/>
      <c r="CK175" s="252"/>
      <c r="CL175" s="252"/>
      <c r="CM175" s="252"/>
      <c r="CN175" s="252"/>
      <c r="CO175" s="252"/>
      <c r="CP175" s="252"/>
      <c r="CQ175" s="252"/>
      <c r="CR175" s="252"/>
      <c r="CS175" s="252"/>
      <c r="CT175" s="252"/>
      <c r="CU175" s="252"/>
      <c r="CV175" s="252"/>
      <c r="CW175" s="252"/>
      <c r="CX175" s="252"/>
      <c r="CY175" s="252"/>
      <c r="CZ175" s="252"/>
      <c r="DA175" s="252"/>
      <c r="DB175" s="252"/>
      <c r="DC175" s="252"/>
      <c r="DD175" s="252"/>
    </row>
    <row r="176" customFormat="false" ht="15" hidden="false" customHeight="false" outlineLevel="0" collapsed="false">
      <c r="A176" s="252"/>
      <c r="B176" s="252"/>
      <c r="C176" s="252"/>
      <c r="D176" s="252"/>
      <c r="E176" s="254"/>
      <c r="F176" s="254"/>
      <c r="G176" s="254"/>
      <c r="H176" s="254"/>
      <c r="I176" s="254"/>
      <c r="J176" s="254"/>
      <c r="K176" s="254"/>
      <c r="L176" s="254"/>
      <c r="M176" s="254"/>
      <c r="N176" s="254"/>
      <c r="O176" s="254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  <c r="AA176" s="252"/>
      <c r="AB176" s="252"/>
      <c r="AC176" s="252"/>
      <c r="AD176" s="252"/>
      <c r="AE176" s="252"/>
      <c r="AF176" s="252"/>
      <c r="AG176" s="252"/>
      <c r="AH176" s="252"/>
      <c r="AI176" s="252"/>
      <c r="AJ176" s="252"/>
      <c r="AK176" s="252"/>
      <c r="AL176" s="252"/>
      <c r="AM176" s="252"/>
      <c r="AN176" s="252"/>
      <c r="AO176" s="252"/>
      <c r="AP176" s="252"/>
      <c r="AQ176" s="252"/>
      <c r="AR176" s="252"/>
      <c r="AS176" s="252"/>
      <c r="AT176" s="252"/>
      <c r="AU176" s="252"/>
      <c r="AV176" s="252"/>
      <c r="AW176" s="252"/>
      <c r="AX176" s="252"/>
      <c r="AY176" s="252"/>
      <c r="AZ176" s="252"/>
      <c r="BA176" s="252"/>
      <c r="BB176" s="252"/>
      <c r="BC176" s="252"/>
      <c r="BD176" s="252"/>
      <c r="BE176" s="252"/>
      <c r="BF176" s="252"/>
      <c r="BG176" s="252"/>
      <c r="BH176" s="252"/>
      <c r="BI176" s="252"/>
      <c r="BJ176" s="252"/>
      <c r="BK176" s="252"/>
      <c r="BL176" s="252"/>
      <c r="BM176" s="252"/>
      <c r="BN176" s="252"/>
      <c r="BO176" s="252"/>
      <c r="BP176" s="252"/>
      <c r="BQ176" s="252"/>
      <c r="BR176" s="252"/>
      <c r="BS176" s="252"/>
      <c r="BT176" s="252"/>
      <c r="BU176" s="252"/>
      <c r="BV176" s="252"/>
      <c r="BW176" s="252"/>
      <c r="BX176" s="252"/>
      <c r="BY176" s="252"/>
      <c r="BZ176" s="252"/>
      <c r="CA176" s="252"/>
      <c r="CB176" s="252"/>
      <c r="CC176" s="252"/>
      <c r="CD176" s="252"/>
      <c r="CE176" s="252"/>
      <c r="CF176" s="252"/>
      <c r="CG176" s="252"/>
      <c r="CH176" s="252"/>
      <c r="CI176" s="252"/>
      <c r="CJ176" s="252"/>
      <c r="CK176" s="252"/>
      <c r="CL176" s="252"/>
      <c r="CM176" s="252"/>
      <c r="CN176" s="252"/>
      <c r="CO176" s="252"/>
      <c r="CP176" s="252"/>
      <c r="CQ176" s="252"/>
      <c r="CR176" s="252"/>
      <c r="CS176" s="252"/>
      <c r="CT176" s="252"/>
      <c r="CU176" s="252"/>
      <c r="CV176" s="252"/>
      <c r="CW176" s="252"/>
      <c r="CX176" s="252"/>
      <c r="CY176" s="252"/>
      <c r="CZ176" s="252"/>
      <c r="DA176" s="252"/>
      <c r="DB176" s="252"/>
      <c r="DC176" s="252"/>
      <c r="DD176" s="252"/>
    </row>
    <row r="177" customFormat="false" ht="15" hidden="false" customHeight="false" outlineLevel="0" collapsed="false">
      <c r="A177" s="252"/>
      <c r="B177" s="252"/>
      <c r="C177" s="252"/>
      <c r="D177" s="252"/>
      <c r="E177" s="254"/>
      <c r="F177" s="254"/>
      <c r="G177" s="254"/>
      <c r="H177" s="254"/>
      <c r="I177" s="254"/>
      <c r="J177" s="254"/>
      <c r="K177" s="254"/>
      <c r="L177" s="254"/>
      <c r="M177" s="254"/>
      <c r="N177" s="254"/>
      <c r="O177" s="254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  <c r="AA177" s="252"/>
      <c r="AB177" s="252"/>
      <c r="AC177" s="252"/>
      <c r="AD177" s="252"/>
      <c r="AE177" s="252"/>
      <c r="AF177" s="252"/>
      <c r="AG177" s="252"/>
      <c r="AH177" s="252"/>
      <c r="AI177" s="252"/>
      <c r="AJ177" s="252"/>
      <c r="AK177" s="252"/>
      <c r="AL177" s="252"/>
      <c r="AM177" s="252"/>
      <c r="AN177" s="252"/>
      <c r="AO177" s="252"/>
      <c r="AP177" s="252"/>
      <c r="AQ177" s="252"/>
      <c r="AR177" s="252"/>
      <c r="AS177" s="252"/>
      <c r="AT177" s="252"/>
      <c r="AU177" s="252"/>
      <c r="AV177" s="252"/>
      <c r="AW177" s="252"/>
      <c r="AX177" s="252"/>
      <c r="AY177" s="252"/>
      <c r="AZ177" s="252"/>
      <c r="BA177" s="252"/>
      <c r="BB177" s="252"/>
      <c r="BC177" s="252"/>
      <c r="BD177" s="252"/>
      <c r="BE177" s="252"/>
      <c r="BF177" s="252"/>
      <c r="BG177" s="252"/>
      <c r="BH177" s="252"/>
      <c r="BI177" s="252"/>
      <c r="BJ177" s="252"/>
      <c r="BK177" s="252"/>
      <c r="BL177" s="252"/>
      <c r="BM177" s="252"/>
      <c r="BN177" s="252"/>
      <c r="BO177" s="252"/>
      <c r="BP177" s="252"/>
      <c r="BQ177" s="252"/>
      <c r="BR177" s="252"/>
      <c r="BS177" s="252"/>
      <c r="BT177" s="252"/>
      <c r="BU177" s="252"/>
      <c r="BV177" s="252"/>
      <c r="BW177" s="252"/>
      <c r="BX177" s="252"/>
      <c r="BY177" s="252"/>
      <c r="BZ177" s="252"/>
      <c r="CA177" s="252"/>
      <c r="CB177" s="252"/>
      <c r="CC177" s="252"/>
      <c r="CD177" s="252"/>
      <c r="CE177" s="252"/>
      <c r="CF177" s="252"/>
      <c r="CG177" s="252"/>
      <c r="CH177" s="252"/>
      <c r="CI177" s="252"/>
      <c r="CJ177" s="252"/>
      <c r="CK177" s="252"/>
      <c r="CL177" s="252"/>
      <c r="CM177" s="252"/>
      <c r="CN177" s="252"/>
      <c r="CO177" s="252"/>
      <c r="CP177" s="252"/>
      <c r="CQ177" s="252"/>
      <c r="CR177" s="252"/>
      <c r="CS177" s="252"/>
      <c r="CT177" s="252"/>
      <c r="CU177" s="252"/>
      <c r="CV177" s="252"/>
      <c r="CW177" s="252"/>
      <c r="CX177" s="252"/>
      <c r="CY177" s="252"/>
      <c r="CZ177" s="252"/>
      <c r="DA177" s="252"/>
      <c r="DB177" s="252"/>
      <c r="DC177" s="252"/>
      <c r="DD177" s="252"/>
    </row>
    <row r="178" customFormat="false" ht="15" hidden="false" customHeight="false" outlineLevel="0" collapsed="false">
      <c r="A178" s="252"/>
      <c r="B178" s="252"/>
      <c r="C178" s="252"/>
      <c r="D178" s="252"/>
      <c r="E178" s="254"/>
      <c r="F178" s="254"/>
      <c r="G178" s="254"/>
      <c r="H178" s="254"/>
      <c r="I178" s="254"/>
      <c r="J178" s="254"/>
      <c r="K178" s="254"/>
      <c r="L178" s="254"/>
      <c r="M178" s="254"/>
      <c r="N178" s="254"/>
      <c r="O178" s="254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252"/>
      <c r="AB178" s="252"/>
      <c r="AC178" s="252"/>
      <c r="AD178" s="252"/>
      <c r="AE178" s="252"/>
      <c r="AF178" s="252"/>
      <c r="AG178" s="252"/>
      <c r="AH178" s="252"/>
      <c r="AI178" s="252"/>
      <c r="AJ178" s="252"/>
      <c r="AK178" s="252"/>
      <c r="AL178" s="252"/>
      <c r="AM178" s="252"/>
      <c r="AN178" s="252"/>
      <c r="AO178" s="252"/>
      <c r="AP178" s="252"/>
      <c r="AQ178" s="252"/>
      <c r="AR178" s="252"/>
      <c r="AS178" s="252"/>
      <c r="AT178" s="252"/>
      <c r="AU178" s="252"/>
      <c r="AV178" s="252"/>
      <c r="AW178" s="252"/>
      <c r="AX178" s="252"/>
      <c r="AY178" s="252"/>
      <c r="AZ178" s="252"/>
      <c r="BA178" s="252"/>
      <c r="BB178" s="252"/>
      <c r="BC178" s="252"/>
      <c r="BD178" s="252"/>
      <c r="BE178" s="252"/>
      <c r="BF178" s="252"/>
      <c r="BG178" s="252"/>
      <c r="BH178" s="252"/>
      <c r="BI178" s="252"/>
      <c r="BJ178" s="252"/>
      <c r="BK178" s="252"/>
      <c r="BL178" s="252"/>
      <c r="BM178" s="252"/>
      <c r="BN178" s="252"/>
      <c r="BO178" s="252"/>
      <c r="BP178" s="252"/>
      <c r="BQ178" s="252"/>
      <c r="BR178" s="252"/>
      <c r="BS178" s="252"/>
      <c r="BT178" s="252"/>
      <c r="BU178" s="252"/>
      <c r="BV178" s="252"/>
      <c r="BW178" s="252"/>
      <c r="BX178" s="252"/>
      <c r="BY178" s="252"/>
      <c r="BZ178" s="252"/>
      <c r="CA178" s="252"/>
      <c r="CB178" s="252"/>
      <c r="CC178" s="252"/>
      <c r="CD178" s="252"/>
      <c r="CE178" s="252"/>
      <c r="CF178" s="252"/>
      <c r="CG178" s="252"/>
      <c r="CH178" s="252"/>
      <c r="CI178" s="252"/>
      <c r="CJ178" s="252"/>
      <c r="CK178" s="252"/>
      <c r="CL178" s="252"/>
      <c r="CM178" s="252"/>
      <c r="CN178" s="252"/>
      <c r="CO178" s="252"/>
      <c r="CP178" s="252"/>
      <c r="CQ178" s="252"/>
      <c r="CR178" s="252"/>
      <c r="CS178" s="252"/>
      <c r="CT178" s="252"/>
      <c r="CU178" s="252"/>
      <c r="CV178" s="252"/>
      <c r="CW178" s="252"/>
      <c r="CX178" s="252"/>
      <c r="CY178" s="252"/>
      <c r="CZ178" s="252"/>
      <c r="DA178" s="252"/>
      <c r="DB178" s="252"/>
      <c r="DC178" s="252"/>
      <c r="DD178" s="252"/>
    </row>
    <row r="179" customFormat="false" ht="15" hidden="false" customHeight="false" outlineLevel="0" collapsed="false">
      <c r="A179" s="252"/>
      <c r="B179" s="252"/>
      <c r="C179" s="252"/>
      <c r="D179" s="252"/>
      <c r="E179" s="254"/>
      <c r="F179" s="254"/>
      <c r="G179" s="254"/>
      <c r="H179" s="254"/>
      <c r="I179" s="254"/>
      <c r="J179" s="254"/>
      <c r="K179" s="254"/>
      <c r="L179" s="254"/>
      <c r="M179" s="254"/>
      <c r="N179" s="254"/>
      <c r="O179" s="254"/>
      <c r="P179" s="252"/>
      <c r="Q179" s="252"/>
      <c r="R179" s="252"/>
      <c r="S179" s="252"/>
      <c r="T179" s="252"/>
      <c r="U179" s="252"/>
      <c r="V179" s="252"/>
      <c r="W179" s="252"/>
      <c r="X179" s="252"/>
      <c r="Y179" s="252"/>
      <c r="Z179" s="252"/>
      <c r="AA179" s="252"/>
      <c r="AB179" s="252"/>
      <c r="AC179" s="252"/>
      <c r="AD179" s="252"/>
      <c r="AE179" s="252"/>
      <c r="AF179" s="252"/>
      <c r="AG179" s="252"/>
      <c r="AH179" s="252"/>
      <c r="AI179" s="252"/>
      <c r="AJ179" s="252"/>
      <c r="AK179" s="252"/>
      <c r="AL179" s="252"/>
      <c r="AM179" s="252"/>
      <c r="AN179" s="252"/>
      <c r="AO179" s="252"/>
      <c r="AP179" s="252"/>
      <c r="AQ179" s="252"/>
      <c r="AR179" s="252"/>
      <c r="AS179" s="252"/>
      <c r="AT179" s="252"/>
      <c r="AU179" s="252"/>
      <c r="AV179" s="252"/>
      <c r="AW179" s="252"/>
      <c r="AX179" s="252"/>
      <c r="AY179" s="252"/>
      <c r="AZ179" s="252"/>
      <c r="BA179" s="252"/>
      <c r="BB179" s="252"/>
      <c r="BC179" s="252"/>
      <c r="BD179" s="252"/>
      <c r="BE179" s="252"/>
      <c r="BF179" s="252"/>
      <c r="BG179" s="252"/>
      <c r="BH179" s="252"/>
      <c r="BI179" s="252"/>
      <c r="BJ179" s="252"/>
      <c r="BK179" s="252"/>
      <c r="BL179" s="252"/>
      <c r="BM179" s="252"/>
      <c r="BN179" s="252"/>
      <c r="BO179" s="252"/>
      <c r="BP179" s="252"/>
      <c r="BQ179" s="252"/>
      <c r="BR179" s="252"/>
      <c r="BS179" s="252"/>
      <c r="BT179" s="252"/>
      <c r="BU179" s="252"/>
      <c r="BV179" s="252"/>
      <c r="BW179" s="252"/>
      <c r="BX179" s="252"/>
      <c r="BY179" s="252"/>
      <c r="BZ179" s="252"/>
      <c r="CA179" s="252"/>
      <c r="CB179" s="252"/>
      <c r="CC179" s="252"/>
      <c r="CD179" s="252"/>
      <c r="CE179" s="252"/>
      <c r="CF179" s="252"/>
      <c r="CG179" s="252"/>
      <c r="CH179" s="252"/>
      <c r="CI179" s="252"/>
      <c r="CJ179" s="252"/>
      <c r="CK179" s="252"/>
      <c r="CL179" s="252"/>
      <c r="CM179" s="252"/>
      <c r="CN179" s="252"/>
      <c r="CO179" s="252"/>
      <c r="CP179" s="252"/>
      <c r="CQ179" s="252"/>
      <c r="CR179" s="252"/>
      <c r="CS179" s="252"/>
      <c r="CT179" s="252"/>
      <c r="CU179" s="252"/>
      <c r="CV179" s="252"/>
      <c r="CW179" s="252"/>
      <c r="CX179" s="252"/>
      <c r="CY179" s="252"/>
      <c r="CZ179" s="252"/>
      <c r="DA179" s="252"/>
      <c r="DB179" s="252"/>
      <c r="DC179" s="252"/>
      <c r="DD179" s="252"/>
    </row>
    <row r="180" customFormat="false" ht="15" hidden="false" customHeight="false" outlineLevel="0" collapsed="false">
      <c r="A180" s="252"/>
      <c r="B180" s="252"/>
      <c r="C180" s="252"/>
      <c r="D180" s="252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  <c r="AA180" s="252"/>
      <c r="AB180" s="252"/>
      <c r="AC180" s="252"/>
      <c r="AD180" s="252"/>
      <c r="AE180" s="252"/>
      <c r="AF180" s="252"/>
      <c r="AG180" s="252"/>
      <c r="AH180" s="252"/>
      <c r="AI180" s="252"/>
      <c r="AJ180" s="252"/>
      <c r="AK180" s="252"/>
      <c r="AL180" s="252"/>
      <c r="AM180" s="252"/>
      <c r="AN180" s="252"/>
      <c r="AO180" s="252"/>
      <c r="AP180" s="252"/>
      <c r="AQ180" s="252"/>
      <c r="AR180" s="252"/>
      <c r="AS180" s="252"/>
      <c r="AT180" s="252"/>
      <c r="AU180" s="252"/>
      <c r="AV180" s="252"/>
      <c r="AW180" s="252"/>
      <c r="AX180" s="252"/>
      <c r="AY180" s="252"/>
      <c r="AZ180" s="252"/>
      <c r="BA180" s="252"/>
      <c r="BB180" s="252"/>
      <c r="BC180" s="252"/>
      <c r="BD180" s="252"/>
      <c r="BE180" s="252"/>
      <c r="BF180" s="252"/>
      <c r="BG180" s="252"/>
      <c r="BH180" s="252"/>
      <c r="BI180" s="252"/>
      <c r="BJ180" s="252"/>
      <c r="BK180" s="252"/>
      <c r="BL180" s="252"/>
      <c r="BM180" s="252"/>
      <c r="BN180" s="252"/>
      <c r="BO180" s="252"/>
      <c r="BP180" s="252"/>
      <c r="BQ180" s="252"/>
      <c r="BR180" s="252"/>
      <c r="BS180" s="252"/>
      <c r="BT180" s="252"/>
      <c r="BU180" s="252"/>
      <c r="BV180" s="252"/>
      <c r="BW180" s="252"/>
      <c r="BX180" s="252"/>
      <c r="BY180" s="252"/>
      <c r="BZ180" s="252"/>
      <c r="CA180" s="252"/>
      <c r="CB180" s="252"/>
      <c r="CC180" s="252"/>
      <c r="CD180" s="252"/>
      <c r="CE180" s="252"/>
      <c r="CF180" s="252"/>
      <c r="CG180" s="252"/>
      <c r="CH180" s="252"/>
      <c r="CI180" s="252"/>
      <c r="CJ180" s="252"/>
      <c r="CK180" s="252"/>
      <c r="CL180" s="252"/>
      <c r="CM180" s="252"/>
      <c r="CN180" s="252"/>
      <c r="CO180" s="252"/>
      <c r="CP180" s="252"/>
      <c r="CQ180" s="252"/>
      <c r="CR180" s="252"/>
      <c r="CS180" s="252"/>
      <c r="CT180" s="252"/>
      <c r="CU180" s="252"/>
      <c r="CV180" s="252"/>
      <c r="CW180" s="252"/>
      <c r="CX180" s="252"/>
      <c r="CY180" s="252"/>
      <c r="CZ180" s="252"/>
      <c r="DA180" s="252"/>
      <c r="DB180" s="252"/>
      <c r="DC180" s="252"/>
      <c r="DD180" s="252"/>
    </row>
    <row r="181" customFormat="false" ht="15" hidden="false" customHeight="false" outlineLevel="0" collapsed="false">
      <c r="A181" s="252"/>
      <c r="B181" s="252"/>
      <c r="C181" s="252"/>
      <c r="D181" s="252"/>
      <c r="E181" s="254"/>
      <c r="F181" s="254"/>
      <c r="G181" s="254"/>
      <c r="H181" s="254"/>
      <c r="I181" s="254"/>
      <c r="J181" s="254"/>
      <c r="K181" s="254"/>
      <c r="L181" s="254"/>
      <c r="M181" s="254"/>
      <c r="N181" s="254"/>
      <c r="O181" s="254"/>
      <c r="P181" s="252"/>
      <c r="Q181" s="252"/>
      <c r="R181" s="252"/>
      <c r="S181" s="252"/>
      <c r="T181" s="252"/>
      <c r="U181" s="252"/>
      <c r="V181" s="252"/>
      <c r="W181" s="252"/>
      <c r="X181" s="252"/>
      <c r="Y181" s="252"/>
      <c r="Z181" s="252"/>
      <c r="AA181" s="252"/>
      <c r="AB181" s="252"/>
      <c r="AC181" s="252"/>
      <c r="AD181" s="252"/>
      <c r="AE181" s="252"/>
      <c r="AF181" s="252"/>
      <c r="AG181" s="252"/>
      <c r="AH181" s="252"/>
      <c r="AI181" s="252"/>
      <c r="AJ181" s="252"/>
      <c r="AK181" s="252"/>
      <c r="AL181" s="252"/>
      <c r="AM181" s="252"/>
      <c r="AN181" s="252"/>
      <c r="AO181" s="252"/>
      <c r="AP181" s="252"/>
      <c r="AQ181" s="252"/>
      <c r="AR181" s="252"/>
      <c r="AS181" s="252"/>
      <c r="AT181" s="252"/>
      <c r="AU181" s="252"/>
      <c r="AV181" s="252"/>
      <c r="AW181" s="252"/>
      <c r="AX181" s="252"/>
      <c r="AY181" s="252"/>
      <c r="AZ181" s="252"/>
      <c r="BA181" s="252"/>
      <c r="BB181" s="252"/>
      <c r="BC181" s="252"/>
      <c r="BD181" s="252"/>
      <c r="BE181" s="252"/>
      <c r="BF181" s="252"/>
      <c r="BG181" s="252"/>
      <c r="BH181" s="252"/>
      <c r="BI181" s="252"/>
      <c r="BJ181" s="252"/>
      <c r="BK181" s="252"/>
      <c r="BL181" s="252"/>
      <c r="BM181" s="252"/>
      <c r="BN181" s="252"/>
      <c r="BO181" s="252"/>
      <c r="BP181" s="252"/>
      <c r="BQ181" s="252"/>
      <c r="BR181" s="252"/>
      <c r="BS181" s="252"/>
      <c r="BT181" s="252"/>
      <c r="BU181" s="252"/>
      <c r="BV181" s="252"/>
      <c r="BW181" s="252"/>
      <c r="BX181" s="252"/>
      <c r="BY181" s="252"/>
      <c r="BZ181" s="252"/>
      <c r="CA181" s="252"/>
      <c r="CB181" s="252"/>
      <c r="CC181" s="252"/>
      <c r="CD181" s="252"/>
      <c r="CE181" s="252"/>
      <c r="CF181" s="252"/>
      <c r="CG181" s="252"/>
      <c r="CH181" s="252"/>
      <c r="CI181" s="252"/>
      <c r="CJ181" s="252"/>
      <c r="CK181" s="252"/>
      <c r="CL181" s="252"/>
      <c r="CM181" s="252"/>
      <c r="CN181" s="252"/>
      <c r="CO181" s="252"/>
      <c r="CP181" s="252"/>
      <c r="CQ181" s="252"/>
      <c r="CR181" s="252"/>
      <c r="CS181" s="252"/>
      <c r="CT181" s="252"/>
      <c r="CU181" s="252"/>
      <c r="CV181" s="252"/>
      <c r="CW181" s="252"/>
      <c r="CX181" s="252"/>
      <c r="CY181" s="252"/>
      <c r="CZ181" s="252"/>
      <c r="DA181" s="252"/>
      <c r="DB181" s="252"/>
      <c r="DC181" s="252"/>
      <c r="DD181" s="252"/>
    </row>
    <row r="182" customFormat="false" ht="15" hidden="false" customHeight="false" outlineLevel="0" collapsed="false">
      <c r="A182" s="252"/>
      <c r="B182" s="252"/>
      <c r="C182" s="252"/>
      <c r="D182" s="252"/>
      <c r="E182" s="254"/>
      <c r="F182" s="254"/>
      <c r="G182" s="254"/>
      <c r="H182" s="254"/>
      <c r="I182" s="254"/>
      <c r="J182" s="254"/>
      <c r="K182" s="254"/>
      <c r="L182" s="254"/>
      <c r="M182" s="254"/>
      <c r="N182" s="254"/>
      <c r="O182" s="254"/>
      <c r="P182" s="252"/>
      <c r="Q182" s="252"/>
      <c r="R182" s="252"/>
      <c r="S182" s="252"/>
      <c r="T182" s="252"/>
      <c r="U182" s="252"/>
      <c r="V182" s="252"/>
      <c r="W182" s="252"/>
      <c r="X182" s="252"/>
      <c r="Y182" s="252"/>
      <c r="Z182" s="252"/>
      <c r="AA182" s="252"/>
      <c r="AB182" s="252"/>
      <c r="AC182" s="252"/>
      <c r="AD182" s="252"/>
      <c r="AE182" s="252"/>
      <c r="AF182" s="252"/>
      <c r="AG182" s="252"/>
      <c r="AH182" s="252"/>
      <c r="AI182" s="252"/>
      <c r="AJ182" s="252"/>
      <c r="AK182" s="252"/>
      <c r="AL182" s="252"/>
      <c r="AM182" s="252"/>
      <c r="AN182" s="252"/>
      <c r="AO182" s="252"/>
      <c r="AP182" s="252"/>
      <c r="AQ182" s="252"/>
      <c r="AR182" s="252"/>
      <c r="AS182" s="252"/>
      <c r="AT182" s="252"/>
      <c r="AU182" s="252"/>
      <c r="AV182" s="252"/>
      <c r="AW182" s="252"/>
      <c r="AX182" s="252"/>
      <c r="AY182" s="252"/>
      <c r="AZ182" s="252"/>
      <c r="BA182" s="252"/>
      <c r="BB182" s="252"/>
      <c r="BC182" s="252"/>
      <c r="BD182" s="252"/>
      <c r="BE182" s="252"/>
      <c r="BF182" s="252"/>
      <c r="BG182" s="252"/>
      <c r="BH182" s="252"/>
      <c r="BI182" s="252"/>
      <c r="BJ182" s="252"/>
      <c r="BK182" s="252"/>
      <c r="BL182" s="252"/>
      <c r="BM182" s="252"/>
      <c r="BN182" s="252"/>
      <c r="BO182" s="252"/>
      <c r="BP182" s="252"/>
      <c r="BQ182" s="252"/>
      <c r="BR182" s="252"/>
      <c r="BS182" s="252"/>
      <c r="BT182" s="252"/>
      <c r="BU182" s="252"/>
      <c r="BV182" s="252"/>
      <c r="BW182" s="252"/>
      <c r="BX182" s="252"/>
      <c r="BY182" s="252"/>
      <c r="BZ182" s="252"/>
      <c r="CA182" s="252"/>
      <c r="CB182" s="252"/>
      <c r="CC182" s="252"/>
      <c r="CD182" s="252"/>
      <c r="CE182" s="252"/>
      <c r="CF182" s="252"/>
      <c r="CG182" s="252"/>
      <c r="CH182" s="252"/>
      <c r="CI182" s="252"/>
      <c r="CJ182" s="252"/>
      <c r="CK182" s="252"/>
      <c r="CL182" s="252"/>
      <c r="CM182" s="252"/>
      <c r="CN182" s="252"/>
      <c r="CO182" s="252"/>
      <c r="CP182" s="252"/>
      <c r="CQ182" s="252"/>
      <c r="CR182" s="252"/>
      <c r="CS182" s="252"/>
      <c r="CT182" s="252"/>
      <c r="CU182" s="252"/>
      <c r="CV182" s="252"/>
      <c r="CW182" s="252"/>
      <c r="CX182" s="252"/>
      <c r="CY182" s="252"/>
      <c r="CZ182" s="252"/>
      <c r="DA182" s="252"/>
      <c r="DB182" s="252"/>
      <c r="DC182" s="252"/>
      <c r="DD182" s="252"/>
    </row>
    <row r="183" customFormat="false" ht="15" hidden="false" customHeight="false" outlineLevel="0" collapsed="false">
      <c r="A183" s="252"/>
      <c r="B183" s="252"/>
      <c r="C183" s="252"/>
      <c r="D183" s="252"/>
      <c r="E183" s="254"/>
      <c r="F183" s="254"/>
      <c r="G183" s="254"/>
      <c r="H183" s="254"/>
      <c r="I183" s="254"/>
      <c r="J183" s="254"/>
      <c r="K183" s="254"/>
      <c r="L183" s="254"/>
      <c r="M183" s="254"/>
      <c r="N183" s="254"/>
      <c r="O183" s="254"/>
      <c r="P183" s="252"/>
      <c r="Q183" s="252"/>
      <c r="R183" s="252"/>
      <c r="S183" s="252"/>
      <c r="T183" s="252"/>
      <c r="U183" s="252"/>
      <c r="V183" s="252"/>
      <c r="W183" s="252"/>
      <c r="X183" s="252"/>
      <c r="Y183" s="252"/>
      <c r="Z183" s="252"/>
      <c r="AA183" s="252"/>
      <c r="AB183" s="252"/>
      <c r="AC183" s="252"/>
      <c r="AD183" s="252"/>
      <c r="AE183" s="252"/>
      <c r="AF183" s="252"/>
      <c r="AG183" s="252"/>
      <c r="AH183" s="252"/>
      <c r="AI183" s="252"/>
      <c r="AJ183" s="252"/>
      <c r="AK183" s="252"/>
      <c r="AL183" s="252"/>
      <c r="AM183" s="252"/>
      <c r="AN183" s="252"/>
      <c r="AO183" s="252"/>
      <c r="AP183" s="252"/>
      <c r="AQ183" s="252"/>
      <c r="AR183" s="252"/>
      <c r="AS183" s="252"/>
      <c r="AT183" s="252"/>
      <c r="AU183" s="252"/>
      <c r="AV183" s="252"/>
      <c r="AW183" s="252"/>
      <c r="AX183" s="252"/>
      <c r="AY183" s="252"/>
      <c r="AZ183" s="252"/>
      <c r="BA183" s="252"/>
      <c r="BB183" s="252"/>
      <c r="BC183" s="252"/>
      <c r="BD183" s="252"/>
      <c r="BE183" s="252"/>
      <c r="BF183" s="252"/>
      <c r="BG183" s="252"/>
      <c r="BH183" s="252"/>
      <c r="BI183" s="252"/>
      <c r="BJ183" s="252"/>
      <c r="BK183" s="252"/>
      <c r="BL183" s="252"/>
      <c r="BM183" s="252"/>
      <c r="BN183" s="252"/>
      <c r="BO183" s="252"/>
      <c r="BP183" s="252"/>
      <c r="BQ183" s="252"/>
      <c r="BR183" s="252"/>
      <c r="BS183" s="252"/>
      <c r="BT183" s="252"/>
      <c r="BU183" s="252"/>
      <c r="BV183" s="252"/>
      <c r="BW183" s="252"/>
      <c r="BX183" s="252"/>
      <c r="BY183" s="252"/>
      <c r="BZ183" s="252"/>
      <c r="CA183" s="252"/>
      <c r="CB183" s="252"/>
      <c r="CC183" s="252"/>
      <c r="CD183" s="252"/>
      <c r="CE183" s="252"/>
      <c r="CF183" s="252"/>
      <c r="CG183" s="252"/>
      <c r="CH183" s="252"/>
      <c r="CI183" s="252"/>
      <c r="CJ183" s="252"/>
      <c r="CK183" s="252"/>
      <c r="CL183" s="252"/>
      <c r="CM183" s="252"/>
      <c r="CN183" s="252"/>
      <c r="CO183" s="252"/>
      <c r="CP183" s="252"/>
      <c r="CQ183" s="252"/>
      <c r="CR183" s="252"/>
      <c r="CS183" s="252"/>
      <c r="CT183" s="252"/>
      <c r="CU183" s="252"/>
      <c r="CV183" s="252"/>
      <c r="CW183" s="252"/>
      <c r="CX183" s="252"/>
      <c r="CY183" s="252"/>
      <c r="CZ183" s="252"/>
      <c r="DA183" s="252"/>
      <c r="DB183" s="252"/>
      <c r="DC183" s="252"/>
      <c r="DD183" s="252"/>
    </row>
    <row r="184" customFormat="false" ht="15" hidden="false" customHeight="false" outlineLevel="0" collapsed="false">
      <c r="A184" s="252"/>
      <c r="B184" s="252"/>
      <c r="C184" s="252"/>
      <c r="D184" s="252"/>
      <c r="E184" s="254"/>
      <c r="F184" s="254"/>
      <c r="G184" s="254"/>
      <c r="H184" s="254"/>
      <c r="I184" s="254"/>
      <c r="J184" s="254"/>
      <c r="K184" s="254"/>
      <c r="L184" s="254"/>
      <c r="M184" s="254"/>
      <c r="N184" s="254"/>
      <c r="O184" s="254"/>
      <c r="P184" s="252"/>
      <c r="Q184" s="252"/>
      <c r="R184" s="252"/>
      <c r="S184" s="252"/>
      <c r="T184" s="252"/>
      <c r="U184" s="252"/>
      <c r="V184" s="252"/>
      <c r="W184" s="252"/>
      <c r="X184" s="252"/>
      <c r="Y184" s="252"/>
      <c r="Z184" s="252"/>
      <c r="AA184" s="252"/>
      <c r="AB184" s="252"/>
      <c r="AC184" s="252"/>
      <c r="AD184" s="252"/>
      <c r="AE184" s="252"/>
      <c r="AF184" s="252"/>
      <c r="AG184" s="252"/>
      <c r="AH184" s="252"/>
      <c r="AI184" s="252"/>
      <c r="AJ184" s="252"/>
      <c r="AK184" s="252"/>
      <c r="AL184" s="252"/>
      <c r="AM184" s="252"/>
      <c r="AN184" s="252"/>
      <c r="AO184" s="252"/>
      <c r="AP184" s="252"/>
      <c r="AQ184" s="252"/>
      <c r="AR184" s="252"/>
      <c r="AS184" s="252"/>
      <c r="AT184" s="252"/>
      <c r="AU184" s="252"/>
      <c r="AV184" s="252"/>
      <c r="AW184" s="252"/>
      <c r="AX184" s="252"/>
      <c r="AY184" s="252"/>
      <c r="AZ184" s="252"/>
      <c r="BA184" s="252"/>
      <c r="BB184" s="252"/>
      <c r="BC184" s="252"/>
      <c r="BD184" s="252"/>
      <c r="BE184" s="252"/>
      <c r="BF184" s="252"/>
      <c r="BG184" s="252"/>
      <c r="BH184" s="252"/>
      <c r="BI184" s="252"/>
      <c r="BJ184" s="252"/>
      <c r="BK184" s="252"/>
      <c r="BL184" s="252"/>
      <c r="BM184" s="252"/>
      <c r="BN184" s="252"/>
      <c r="BO184" s="252"/>
      <c r="BP184" s="252"/>
      <c r="BQ184" s="252"/>
      <c r="BR184" s="252"/>
      <c r="BS184" s="252"/>
      <c r="BT184" s="252"/>
      <c r="BU184" s="252"/>
      <c r="BV184" s="252"/>
      <c r="BW184" s="252"/>
      <c r="BX184" s="252"/>
      <c r="BY184" s="252"/>
      <c r="BZ184" s="252"/>
      <c r="CA184" s="252"/>
      <c r="CB184" s="252"/>
      <c r="CC184" s="252"/>
      <c r="CD184" s="252"/>
      <c r="CE184" s="252"/>
      <c r="CF184" s="252"/>
      <c r="CG184" s="252"/>
      <c r="CH184" s="252"/>
      <c r="CI184" s="252"/>
      <c r="CJ184" s="252"/>
      <c r="CK184" s="252"/>
      <c r="CL184" s="252"/>
      <c r="CM184" s="252"/>
      <c r="CN184" s="252"/>
      <c r="CO184" s="252"/>
      <c r="CP184" s="252"/>
      <c r="CQ184" s="252"/>
      <c r="CR184" s="252"/>
      <c r="CS184" s="252"/>
      <c r="CT184" s="252"/>
      <c r="CU184" s="252"/>
      <c r="CV184" s="252"/>
      <c r="CW184" s="252"/>
      <c r="CX184" s="252"/>
      <c r="CY184" s="252"/>
      <c r="CZ184" s="252"/>
      <c r="DA184" s="252"/>
      <c r="DB184" s="252"/>
      <c r="DC184" s="252"/>
      <c r="DD184" s="252"/>
    </row>
    <row r="185" customFormat="false" ht="15" hidden="false" customHeight="false" outlineLevel="0" collapsed="false">
      <c r="A185" s="252"/>
      <c r="B185" s="252"/>
      <c r="C185" s="252"/>
      <c r="D185" s="252"/>
      <c r="E185" s="254"/>
      <c r="F185" s="254"/>
      <c r="G185" s="254"/>
      <c r="H185" s="254"/>
      <c r="I185" s="254"/>
      <c r="J185" s="254"/>
      <c r="K185" s="254"/>
      <c r="L185" s="254"/>
      <c r="M185" s="254"/>
      <c r="N185" s="254"/>
      <c r="O185" s="254"/>
      <c r="P185" s="252"/>
      <c r="Q185" s="252"/>
      <c r="R185" s="252"/>
      <c r="S185" s="252"/>
      <c r="T185" s="252"/>
      <c r="U185" s="252"/>
      <c r="V185" s="252"/>
      <c r="W185" s="252"/>
      <c r="X185" s="252"/>
      <c r="Y185" s="252"/>
      <c r="Z185" s="252"/>
      <c r="AA185" s="252"/>
      <c r="AB185" s="252"/>
      <c r="AC185" s="252"/>
      <c r="AD185" s="252"/>
      <c r="AE185" s="252"/>
      <c r="AF185" s="252"/>
      <c r="AG185" s="252"/>
      <c r="AH185" s="252"/>
      <c r="AI185" s="252"/>
      <c r="AJ185" s="252"/>
      <c r="AK185" s="252"/>
      <c r="AL185" s="252"/>
      <c r="AM185" s="252"/>
      <c r="AN185" s="252"/>
      <c r="AO185" s="252"/>
      <c r="AP185" s="252"/>
      <c r="AQ185" s="252"/>
      <c r="AR185" s="252"/>
      <c r="AS185" s="252"/>
      <c r="AT185" s="252"/>
      <c r="AU185" s="252"/>
      <c r="AV185" s="252"/>
      <c r="AW185" s="252"/>
      <c r="AX185" s="252"/>
      <c r="AY185" s="252"/>
      <c r="AZ185" s="252"/>
      <c r="BA185" s="252"/>
      <c r="BB185" s="252"/>
      <c r="BC185" s="252"/>
      <c r="BD185" s="252"/>
      <c r="BE185" s="252"/>
      <c r="BF185" s="252"/>
      <c r="BG185" s="252"/>
      <c r="BH185" s="252"/>
      <c r="BI185" s="252"/>
      <c r="BJ185" s="252"/>
      <c r="BK185" s="252"/>
      <c r="BL185" s="252"/>
      <c r="BM185" s="252"/>
      <c r="BN185" s="252"/>
      <c r="BO185" s="252"/>
      <c r="BP185" s="252"/>
      <c r="BQ185" s="252"/>
      <c r="BR185" s="252"/>
      <c r="BS185" s="252"/>
      <c r="BT185" s="252"/>
      <c r="BU185" s="252"/>
      <c r="BV185" s="252"/>
      <c r="BW185" s="252"/>
      <c r="BX185" s="252"/>
      <c r="BY185" s="252"/>
      <c r="BZ185" s="252"/>
      <c r="CA185" s="252"/>
      <c r="CB185" s="252"/>
      <c r="CC185" s="252"/>
      <c r="CD185" s="252"/>
      <c r="CE185" s="252"/>
      <c r="CF185" s="252"/>
      <c r="CG185" s="252"/>
      <c r="CH185" s="252"/>
      <c r="CI185" s="252"/>
      <c r="CJ185" s="252"/>
      <c r="CK185" s="252"/>
      <c r="CL185" s="252"/>
      <c r="CM185" s="252"/>
      <c r="CN185" s="252"/>
      <c r="CO185" s="252"/>
      <c r="CP185" s="252"/>
      <c r="CQ185" s="252"/>
      <c r="CR185" s="252"/>
      <c r="CS185" s="252"/>
      <c r="CT185" s="252"/>
      <c r="CU185" s="252"/>
      <c r="CV185" s="252"/>
      <c r="CW185" s="252"/>
      <c r="CX185" s="252"/>
      <c r="CY185" s="252"/>
      <c r="CZ185" s="252"/>
      <c r="DA185" s="252"/>
      <c r="DB185" s="252"/>
      <c r="DC185" s="252"/>
      <c r="DD185" s="252"/>
    </row>
    <row r="186" customFormat="false" ht="15" hidden="false" customHeight="false" outlineLevel="0" collapsed="false">
      <c r="A186" s="252"/>
      <c r="B186" s="252"/>
      <c r="C186" s="252"/>
      <c r="D186" s="252"/>
      <c r="E186" s="254"/>
      <c r="F186" s="254"/>
      <c r="G186" s="254"/>
      <c r="H186" s="254"/>
      <c r="I186" s="254"/>
      <c r="J186" s="254"/>
      <c r="K186" s="254"/>
      <c r="L186" s="254"/>
      <c r="M186" s="254"/>
      <c r="N186" s="254"/>
      <c r="O186" s="254"/>
      <c r="P186" s="252"/>
      <c r="Q186" s="252"/>
      <c r="R186" s="252"/>
      <c r="S186" s="252"/>
      <c r="T186" s="252"/>
      <c r="U186" s="252"/>
      <c r="V186" s="252"/>
      <c r="W186" s="252"/>
      <c r="X186" s="252"/>
      <c r="Y186" s="252"/>
      <c r="Z186" s="252"/>
      <c r="AA186" s="252"/>
      <c r="AB186" s="252"/>
      <c r="AC186" s="252"/>
      <c r="AD186" s="252"/>
      <c r="AE186" s="252"/>
      <c r="AF186" s="252"/>
      <c r="AG186" s="252"/>
      <c r="AH186" s="252"/>
      <c r="AI186" s="252"/>
      <c r="AJ186" s="252"/>
      <c r="AK186" s="252"/>
      <c r="AL186" s="252"/>
      <c r="AM186" s="252"/>
      <c r="AN186" s="252"/>
      <c r="AO186" s="252"/>
      <c r="AP186" s="252"/>
      <c r="AQ186" s="252"/>
      <c r="AR186" s="252"/>
      <c r="AS186" s="252"/>
      <c r="AT186" s="252"/>
      <c r="AU186" s="252"/>
      <c r="AV186" s="252"/>
      <c r="AW186" s="252"/>
      <c r="AX186" s="252"/>
      <c r="AY186" s="252"/>
      <c r="AZ186" s="252"/>
      <c r="BA186" s="252"/>
      <c r="BB186" s="252"/>
      <c r="BC186" s="252"/>
      <c r="BD186" s="252"/>
      <c r="BE186" s="252"/>
      <c r="BF186" s="252"/>
      <c r="BG186" s="252"/>
      <c r="BH186" s="252"/>
      <c r="BI186" s="252"/>
      <c r="BJ186" s="252"/>
      <c r="BK186" s="252"/>
      <c r="BL186" s="252"/>
      <c r="BM186" s="252"/>
      <c r="BN186" s="252"/>
      <c r="BO186" s="252"/>
      <c r="BP186" s="252"/>
      <c r="BQ186" s="252"/>
      <c r="BR186" s="252"/>
      <c r="BS186" s="252"/>
      <c r="BT186" s="252"/>
      <c r="BU186" s="252"/>
      <c r="BV186" s="252"/>
      <c r="BW186" s="252"/>
      <c r="BX186" s="252"/>
      <c r="BY186" s="252"/>
      <c r="BZ186" s="252"/>
      <c r="CA186" s="252"/>
      <c r="CB186" s="252"/>
      <c r="CC186" s="252"/>
      <c r="CD186" s="252"/>
      <c r="CE186" s="252"/>
      <c r="CF186" s="252"/>
      <c r="CG186" s="252"/>
      <c r="CH186" s="252"/>
      <c r="CI186" s="252"/>
      <c r="CJ186" s="252"/>
      <c r="CK186" s="252"/>
      <c r="CL186" s="252"/>
      <c r="CM186" s="252"/>
      <c r="CN186" s="252"/>
      <c r="CO186" s="252"/>
      <c r="CP186" s="252"/>
      <c r="CQ186" s="252"/>
      <c r="CR186" s="252"/>
      <c r="CS186" s="252"/>
      <c r="CT186" s="252"/>
      <c r="CU186" s="252"/>
      <c r="CV186" s="252"/>
      <c r="CW186" s="252"/>
      <c r="CX186" s="252"/>
      <c r="CY186" s="252"/>
      <c r="CZ186" s="252"/>
      <c r="DA186" s="252"/>
      <c r="DB186" s="252"/>
      <c r="DC186" s="252"/>
      <c r="DD186" s="252"/>
    </row>
    <row r="187" customFormat="false" ht="15" hidden="false" customHeight="false" outlineLevel="0" collapsed="false">
      <c r="A187" s="252"/>
      <c r="B187" s="252"/>
      <c r="C187" s="252"/>
      <c r="D187" s="252"/>
      <c r="E187" s="254"/>
      <c r="F187" s="254"/>
      <c r="G187" s="254"/>
      <c r="H187" s="254"/>
      <c r="I187" s="254"/>
      <c r="J187" s="254"/>
      <c r="K187" s="254"/>
      <c r="L187" s="254"/>
      <c r="M187" s="254"/>
      <c r="N187" s="254"/>
      <c r="O187" s="254"/>
      <c r="P187" s="252"/>
      <c r="Q187" s="252"/>
      <c r="R187" s="252"/>
      <c r="S187" s="252"/>
      <c r="T187" s="252"/>
      <c r="U187" s="252"/>
      <c r="V187" s="252"/>
      <c r="W187" s="252"/>
      <c r="X187" s="252"/>
      <c r="Y187" s="252"/>
      <c r="Z187" s="252"/>
      <c r="AA187" s="252"/>
      <c r="AB187" s="252"/>
      <c r="AC187" s="252"/>
      <c r="AD187" s="252"/>
      <c r="AE187" s="252"/>
      <c r="AF187" s="252"/>
      <c r="AG187" s="252"/>
      <c r="AH187" s="252"/>
      <c r="AI187" s="252"/>
      <c r="AJ187" s="252"/>
      <c r="AK187" s="252"/>
      <c r="AL187" s="252"/>
      <c r="AM187" s="252"/>
      <c r="AN187" s="252"/>
      <c r="AO187" s="252"/>
      <c r="AP187" s="252"/>
      <c r="AQ187" s="252"/>
      <c r="AR187" s="252"/>
      <c r="AS187" s="252"/>
      <c r="AT187" s="252"/>
      <c r="AU187" s="252"/>
      <c r="AV187" s="252"/>
      <c r="AW187" s="252"/>
      <c r="AX187" s="252"/>
      <c r="AY187" s="252"/>
      <c r="AZ187" s="252"/>
      <c r="BA187" s="252"/>
      <c r="BB187" s="252"/>
      <c r="BC187" s="252"/>
      <c r="BD187" s="252"/>
      <c r="BE187" s="252"/>
      <c r="BF187" s="252"/>
      <c r="BG187" s="252"/>
      <c r="BH187" s="252"/>
      <c r="BI187" s="252"/>
      <c r="BJ187" s="252"/>
      <c r="BK187" s="252"/>
      <c r="BL187" s="252"/>
      <c r="BM187" s="252"/>
      <c r="BN187" s="252"/>
      <c r="BO187" s="252"/>
      <c r="BP187" s="252"/>
      <c r="BQ187" s="252"/>
      <c r="BR187" s="252"/>
      <c r="BS187" s="252"/>
      <c r="BT187" s="252"/>
      <c r="BU187" s="252"/>
      <c r="BV187" s="252"/>
      <c r="BW187" s="252"/>
      <c r="BX187" s="252"/>
      <c r="BY187" s="252"/>
      <c r="BZ187" s="252"/>
      <c r="CA187" s="252"/>
      <c r="CB187" s="252"/>
      <c r="CC187" s="252"/>
      <c r="CD187" s="252"/>
      <c r="CE187" s="252"/>
      <c r="CF187" s="252"/>
      <c r="CG187" s="252"/>
      <c r="CH187" s="252"/>
      <c r="CI187" s="252"/>
      <c r="CJ187" s="252"/>
      <c r="CK187" s="252"/>
      <c r="CL187" s="252"/>
      <c r="CM187" s="252"/>
      <c r="CN187" s="252"/>
      <c r="CO187" s="252"/>
      <c r="CP187" s="252"/>
      <c r="CQ187" s="252"/>
      <c r="CR187" s="252"/>
      <c r="CS187" s="252"/>
      <c r="CT187" s="252"/>
      <c r="CU187" s="252"/>
      <c r="CV187" s="252"/>
      <c r="CW187" s="252"/>
      <c r="CX187" s="252"/>
      <c r="CY187" s="252"/>
      <c r="CZ187" s="252"/>
      <c r="DA187" s="252"/>
      <c r="DB187" s="252"/>
      <c r="DC187" s="252"/>
      <c r="DD187" s="252"/>
    </row>
    <row r="188" customFormat="false" ht="15" hidden="false" customHeight="false" outlineLevel="0" collapsed="false">
      <c r="A188" s="252"/>
      <c r="B188" s="252"/>
      <c r="C188" s="252"/>
      <c r="D188" s="252"/>
      <c r="E188" s="254"/>
      <c r="F188" s="254"/>
      <c r="G188" s="254"/>
      <c r="H188" s="254"/>
      <c r="I188" s="254"/>
      <c r="J188" s="254"/>
      <c r="K188" s="254"/>
      <c r="L188" s="254"/>
      <c r="M188" s="254"/>
      <c r="N188" s="254"/>
      <c r="O188" s="254"/>
      <c r="P188" s="252"/>
      <c r="Q188" s="252"/>
      <c r="R188" s="252"/>
      <c r="S188" s="252"/>
      <c r="T188" s="252"/>
      <c r="U188" s="252"/>
      <c r="V188" s="252"/>
      <c r="W188" s="252"/>
      <c r="X188" s="252"/>
      <c r="Y188" s="252"/>
      <c r="Z188" s="252"/>
      <c r="AA188" s="252"/>
      <c r="AB188" s="252"/>
      <c r="AC188" s="252"/>
      <c r="AD188" s="252"/>
      <c r="AE188" s="252"/>
      <c r="AF188" s="252"/>
      <c r="AG188" s="252"/>
      <c r="AH188" s="252"/>
      <c r="AI188" s="252"/>
      <c r="AJ188" s="252"/>
      <c r="AK188" s="252"/>
      <c r="AL188" s="252"/>
      <c r="AM188" s="252"/>
      <c r="AN188" s="252"/>
      <c r="AO188" s="252"/>
      <c r="AP188" s="252"/>
      <c r="AQ188" s="252"/>
      <c r="AR188" s="252"/>
      <c r="AS188" s="252"/>
      <c r="AT188" s="252"/>
      <c r="AU188" s="252"/>
      <c r="AV188" s="252"/>
      <c r="AW188" s="252"/>
      <c r="AX188" s="252"/>
      <c r="AY188" s="252"/>
      <c r="AZ188" s="252"/>
      <c r="BA188" s="252"/>
      <c r="BB188" s="252"/>
      <c r="BC188" s="252"/>
      <c r="BD188" s="252"/>
      <c r="BE188" s="252"/>
      <c r="BF188" s="252"/>
      <c r="BG188" s="252"/>
      <c r="BH188" s="252"/>
      <c r="BI188" s="252"/>
      <c r="BJ188" s="252"/>
      <c r="BK188" s="252"/>
      <c r="BL188" s="252"/>
      <c r="BM188" s="252"/>
      <c r="BN188" s="252"/>
      <c r="BO188" s="252"/>
      <c r="BP188" s="252"/>
      <c r="BQ188" s="252"/>
      <c r="BR188" s="252"/>
      <c r="BS188" s="252"/>
      <c r="BT188" s="252"/>
      <c r="BU188" s="252"/>
      <c r="BV188" s="252"/>
      <c r="BW188" s="252"/>
      <c r="BX188" s="252"/>
      <c r="BY188" s="252"/>
      <c r="BZ188" s="252"/>
      <c r="CA188" s="252"/>
      <c r="CB188" s="252"/>
      <c r="CC188" s="252"/>
      <c r="CD188" s="252"/>
      <c r="CE188" s="252"/>
      <c r="CF188" s="252"/>
      <c r="CG188" s="252"/>
      <c r="CH188" s="252"/>
      <c r="CI188" s="252"/>
      <c r="CJ188" s="252"/>
      <c r="CK188" s="252"/>
      <c r="CL188" s="252"/>
      <c r="CM188" s="252"/>
      <c r="CN188" s="252"/>
      <c r="CO188" s="252"/>
      <c r="CP188" s="252"/>
      <c r="CQ188" s="252"/>
      <c r="CR188" s="252"/>
      <c r="CS188" s="252"/>
      <c r="CT188" s="252"/>
      <c r="CU188" s="252"/>
      <c r="CV188" s="252"/>
      <c r="CW188" s="252"/>
      <c r="CX188" s="252"/>
      <c r="CY188" s="252"/>
      <c r="CZ188" s="252"/>
      <c r="DA188" s="252"/>
      <c r="DB188" s="252"/>
      <c r="DC188" s="252"/>
      <c r="DD188" s="252"/>
    </row>
    <row r="189" customFormat="false" ht="15" hidden="false" customHeight="false" outlineLevel="0" collapsed="false">
      <c r="A189" s="252"/>
      <c r="B189" s="252"/>
      <c r="C189" s="252"/>
      <c r="D189" s="252"/>
      <c r="E189" s="254"/>
      <c r="F189" s="254"/>
      <c r="G189" s="254"/>
      <c r="H189" s="254"/>
      <c r="I189" s="254"/>
      <c r="J189" s="254"/>
      <c r="K189" s="254"/>
      <c r="L189" s="254"/>
      <c r="M189" s="254"/>
      <c r="N189" s="254"/>
      <c r="O189" s="254"/>
      <c r="P189" s="252"/>
      <c r="Q189" s="252"/>
      <c r="R189" s="252"/>
      <c r="S189" s="252"/>
      <c r="T189" s="252"/>
      <c r="U189" s="252"/>
      <c r="V189" s="252"/>
      <c r="W189" s="252"/>
      <c r="X189" s="252"/>
      <c r="Y189" s="252"/>
      <c r="Z189" s="252"/>
      <c r="AA189" s="252"/>
      <c r="AB189" s="252"/>
      <c r="AC189" s="252"/>
      <c r="AD189" s="252"/>
      <c r="AE189" s="252"/>
      <c r="AF189" s="252"/>
      <c r="AG189" s="252"/>
      <c r="AH189" s="252"/>
      <c r="AI189" s="252"/>
      <c r="AJ189" s="252"/>
      <c r="AK189" s="252"/>
      <c r="AL189" s="252"/>
      <c r="AM189" s="252"/>
      <c r="AN189" s="252"/>
      <c r="AO189" s="252"/>
      <c r="AP189" s="252"/>
      <c r="AQ189" s="252"/>
      <c r="AR189" s="252"/>
      <c r="AS189" s="252"/>
      <c r="AT189" s="252"/>
      <c r="AU189" s="252"/>
      <c r="AV189" s="252"/>
      <c r="AW189" s="252"/>
      <c r="AX189" s="252"/>
      <c r="AY189" s="252"/>
      <c r="AZ189" s="252"/>
      <c r="BA189" s="252"/>
      <c r="BB189" s="252"/>
      <c r="BC189" s="252"/>
      <c r="BD189" s="252"/>
      <c r="BE189" s="252"/>
      <c r="BF189" s="252"/>
      <c r="BG189" s="252"/>
      <c r="BH189" s="252"/>
      <c r="BI189" s="252"/>
      <c r="BJ189" s="252"/>
      <c r="BK189" s="252"/>
      <c r="BL189" s="252"/>
      <c r="BM189" s="252"/>
      <c r="BN189" s="252"/>
      <c r="BO189" s="252"/>
      <c r="BP189" s="252"/>
      <c r="BQ189" s="252"/>
      <c r="BR189" s="252"/>
      <c r="BS189" s="252"/>
      <c r="BT189" s="252"/>
      <c r="BU189" s="252"/>
      <c r="BV189" s="252"/>
      <c r="BW189" s="252"/>
      <c r="BX189" s="252"/>
      <c r="BY189" s="252"/>
      <c r="BZ189" s="252"/>
      <c r="CA189" s="252"/>
      <c r="CB189" s="252"/>
      <c r="CC189" s="252"/>
      <c r="CD189" s="252"/>
      <c r="CE189" s="252"/>
      <c r="CF189" s="252"/>
      <c r="CG189" s="252"/>
      <c r="CH189" s="252"/>
      <c r="CI189" s="252"/>
      <c r="CJ189" s="252"/>
      <c r="CK189" s="252"/>
      <c r="CL189" s="252"/>
      <c r="CM189" s="252"/>
      <c r="CN189" s="252"/>
      <c r="CO189" s="252"/>
      <c r="CP189" s="252"/>
      <c r="CQ189" s="252"/>
      <c r="CR189" s="252"/>
      <c r="CS189" s="252"/>
      <c r="CT189" s="252"/>
      <c r="CU189" s="252"/>
      <c r="CV189" s="252"/>
      <c r="CW189" s="252"/>
      <c r="CX189" s="252"/>
      <c r="CY189" s="252"/>
      <c r="CZ189" s="252"/>
      <c r="DA189" s="252"/>
      <c r="DB189" s="252"/>
      <c r="DC189" s="252"/>
      <c r="DD189" s="252"/>
    </row>
    <row r="190" customFormat="false" ht="15" hidden="false" customHeight="false" outlineLevel="0" collapsed="false">
      <c r="A190" s="252"/>
      <c r="B190" s="252"/>
      <c r="C190" s="252"/>
      <c r="D190" s="252"/>
      <c r="E190" s="254"/>
      <c r="F190" s="254"/>
      <c r="G190" s="254"/>
      <c r="H190" s="254"/>
      <c r="I190" s="254"/>
      <c r="J190" s="254"/>
      <c r="K190" s="254"/>
      <c r="L190" s="254"/>
      <c r="M190" s="254"/>
      <c r="N190" s="254"/>
      <c r="O190" s="254"/>
      <c r="P190" s="252"/>
      <c r="Q190" s="252"/>
      <c r="R190" s="252"/>
      <c r="S190" s="252"/>
      <c r="T190" s="252"/>
      <c r="U190" s="252"/>
      <c r="V190" s="252"/>
      <c r="W190" s="252"/>
      <c r="X190" s="252"/>
      <c r="Y190" s="252"/>
      <c r="Z190" s="252"/>
      <c r="AA190" s="252"/>
      <c r="AB190" s="252"/>
      <c r="AC190" s="252"/>
      <c r="AD190" s="252"/>
      <c r="AE190" s="252"/>
      <c r="AF190" s="252"/>
      <c r="AG190" s="252"/>
      <c r="AH190" s="252"/>
      <c r="AI190" s="252"/>
      <c r="AJ190" s="252"/>
      <c r="AK190" s="252"/>
      <c r="AL190" s="252"/>
      <c r="AM190" s="252"/>
      <c r="AN190" s="252"/>
      <c r="AO190" s="252"/>
      <c r="AP190" s="252"/>
      <c r="AQ190" s="252"/>
      <c r="AR190" s="252"/>
      <c r="AS190" s="252"/>
      <c r="AT190" s="252"/>
      <c r="AU190" s="252"/>
      <c r="AV190" s="252"/>
      <c r="AW190" s="252"/>
      <c r="AX190" s="252"/>
      <c r="AY190" s="252"/>
      <c r="AZ190" s="252"/>
      <c r="BA190" s="252"/>
      <c r="BB190" s="252"/>
      <c r="BC190" s="252"/>
      <c r="BD190" s="252"/>
      <c r="BE190" s="252"/>
      <c r="BF190" s="252"/>
      <c r="BG190" s="252"/>
      <c r="BH190" s="252"/>
      <c r="BI190" s="252"/>
      <c r="BJ190" s="252"/>
      <c r="BK190" s="252"/>
      <c r="BL190" s="252"/>
      <c r="BM190" s="252"/>
      <c r="BN190" s="252"/>
      <c r="BO190" s="252"/>
      <c r="BP190" s="252"/>
      <c r="BQ190" s="252"/>
      <c r="BR190" s="252"/>
      <c r="BS190" s="252"/>
      <c r="BT190" s="252"/>
      <c r="BU190" s="252"/>
      <c r="BV190" s="252"/>
      <c r="BW190" s="252"/>
      <c r="BX190" s="252"/>
      <c r="BY190" s="252"/>
      <c r="BZ190" s="252"/>
      <c r="CA190" s="252"/>
      <c r="CB190" s="252"/>
      <c r="CC190" s="252"/>
      <c r="CD190" s="252"/>
      <c r="CE190" s="252"/>
      <c r="CF190" s="252"/>
      <c r="CG190" s="252"/>
      <c r="CH190" s="252"/>
      <c r="CI190" s="252"/>
      <c r="CJ190" s="252"/>
      <c r="CK190" s="252"/>
      <c r="CL190" s="252"/>
      <c r="CM190" s="252"/>
      <c r="CN190" s="252"/>
      <c r="CO190" s="252"/>
      <c r="CP190" s="252"/>
      <c r="CQ190" s="252"/>
      <c r="CR190" s="252"/>
      <c r="CS190" s="252"/>
      <c r="CT190" s="252"/>
      <c r="CU190" s="252"/>
      <c r="CV190" s="252"/>
      <c r="CW190" s="252"/>
      <c r="CX190" s="252"/>
      <c r="CY190" s="252"/>
      <c r="CZ190" s="252"/>
      <c r="DA190" s="252"/>
      <c r="DB190" s="252"/>
      <c r="DC190" s="252"/>
      <c r="DD190" s="252"/>
    </row>
    <row r="191" customFormat="false" ht="15" hidden="false" customHeight="false" outlineLevel="0" collapsed="false">
      <c r="A191" s="252"/>
      <c r="B191" s="252"/>
      <c r="C191" s="252"/>
      <c r="D191" s="252"/>
      <c r="E191" s="254"/>
      <c r="F191" s="254"/>
      <c r="G191" s="254"/>
      <c r="H191" s="254"/>
      <c r="I191" s="254"/>
      <c r="J191" s="254"/>
      <c r="K191" s="254"/>
      <c r="L191" s="254"/>
      <c r="M191" s="254"/>
      <c r="N191" s="254"/>
      <c r="O191" s="254"/>
      <c r="P191" s="252"/>
      <c r="Q191" s="252"/>
      <c r="R191" s="252"/>
      <c r="S191" s="252"/>
      <c r="T191" s="252"/>
      <c r="U191" s="252"/>
      <c r="V191" s="252"/>
      <c r="W191" s="252"/>
      <c r="X191" s="252"/>
      <c r="Y191" s="252"/>
      <c r="Z191" s="252"/>
      <c r="AA191" s="252"/>
      <c r="AB191" s="252"/>
      <c r="AC191" s="252"/>
      <c r="AD191" s="252"/>
      <c r="AE191" s="252"/>
      <c r="AF191" s="252"/>
      <c r="AG191" s="252"/>
      <c r="AH191" s="252"/>
      <c r="AI191" s="252"/>
      <c r="AJ191" s="252"/>
      <c r="AK191" s="252"/>
      <c r="AL191" s="252"/>
      <c r="AM191" s="252"/>
      <c r="AN191" s="252"/>
      <c r="AO191" s="252"/>
      <c r="AP191" s="252"/>
      <c r="AQ191" s="252"/>
      <c r="AR191" s="252"/>
      <c r="AS191" s="252"/>
      <c r="AT191" s="252"/>
      <c r="AU191" s="252"/>
      <c r="AV191" s="252"/>
      <c r="AW191" s="252"/>
      <c r="AX191" s="252"/>
      <c r="AY191" s="252"/>
      <c r="AZ191" s="252"/>
      <c r="BA191" s="252"/>
      <c r="BB191" s="252"/>
      <c r="BC191" s="252"/>
      <c r="BD191" s="252"/>
      <c r="BE191" s="252"/>
      <c r="BF191" s="252"/>
      <c r="BG191" s="252"/>
      <c r="BH191" s="252"/>
      <c r="BI191" s="252"/>
      <c r="BJ191" s="252"/>
      <c r="BK191" s="252"/>
      <c r="BL191" s="252"/>
      <c r="BM191" s="252"/>
      <c r="BN191" s="252"/>
      <c r="BO191" s="252"/>
      <c r="BP191" s="252"/>
      <c r="BQ191" s="252"/>
      <c r="BR191" s="252"/>
      <c r="BS191" s="252"/>
      <c r="BT191" s="252"/>
      <c r="BU191" s="252"/>
      <c r="BV191" s="252"/>
      <c r="BW191" s="252"/>
      <c r="BX191" s="252"/>
      <c r="BY191" s="252"/>
      <c r="BZ191" s="252"/>
      <c r="CA191" s="252"/>
      <c r="CB191" s="252"/>
      <c r="CC191" s="252"/>
      <c r="CD191" s="252"/>
      <c r="CE191" s="252"/>
      <c r="CF191" s="252"/>
      <c r="CG191" s="252"/>
      <c r="CH191" s="252"/>
      <c r="CI191" s="252"/>
      <c r="CJ191" s="252"/>
      <c r="CK191" s="252"/>
      <c r="CL191" s="252"/>
      <c r="CM191" s="252"/>
      <c r="CN191" s="252"/>
      <c r="CO191" s="252"/>
      <c r="CP191" s="252"/>
      <c r="CQ191" s="252"/>
      <c r="CR191" s="252"/>
      <c r="CS191" s="252"/>
      <c r="CT191" s="252"/>
      <c r="CU191" s="252"/>
      <c r="CV191" s="252"/>
      <c r="CW191" s="252"/>
      <c r="CX191" s="252"/>
      <c r="CY191" s="252"/>
      <c r="CZ191" s="252"/>
      <c r="DA191" s="252"/>
      <c r="DB191" s="252"/>
      <c r="DC191" s="252"/>
      <c r="DD191" s="252"/>
    </row>
    <row r="192" customFormat="false" ht="15" hidden="false" customHeight="false" outlineLevel="0" collapsed="false">
      <c r="A192" s="252"/>
      <c r="B192" s="252"/>
      <c r="C192" s="252"/>
      <c r="D192" s="252"/>
      <c r="E192" s="254"/>
      <c r="F192" s="254"/>
      <c r="G192" s="254"/>
      <c r="H192" s="254"/>
      <c r="I192" s="254"/>
      <c r="J192" s="254"/>
      <c r="K192" s="254"/>
      <c r="L192" s="254"/>
      <c r="M192" s="254"/>
      <c r="N192" s="254"/>
      <c r="O192" s="254"/>
      <c r="P192" s="252"/>
      <c r="Q192" s="252"/>
      <c r="R192" s="252"/>
      <c r="S192" s="252"/>
      <c r="T192" s="252"/>
      <c r="U192" s="252"/>
      <c r="V192" s="252"/>
      <c r="W192" s="252"/>
      <c r="X192" s="252"/>
      <c r="Y192" s="252"/>
      <c r="Z192" s="252"/>
      <c r="AA192" s="252"/>
      <c r="AB192" s="252"/>
      <c r="AC192" s="252"/>
      <c r="AD192" s="252"/>
      <c r="AE192" s="252"/>
      <c r="AF192" s="252"/>
      <c r="AG192" s="252"/>
      <c r="AH192" s="252"/>
      <c r="AI192" s="252"/>
      <c r="AJ192" s="252"/>
      <c r="AK192" s="252"/>
      <c r="AL192" s="252"/>
      <c r="AM192" s="252"/>
      <c r="AN192" s="252"/>
      <c r="AO192" s="252"/>
      <c r="AP192" s="252"/>
      <c r="AQ192" s="252"/>
      <c r="AR192" s="252"/>
      <c r="AS192" s="252"/>
      <c r="AT192" s="252"/>
      <c r="AU192" s="252"/>
      <c r="AV192" s="252"/>
      <c r="AW192" s="252"/>
      <c r="AX192" s="252"/>
      <c r="AY192" s="252"/>
      <c r="AZ192" s="252"/>
      <c r="BA192" s="252"/>
      <c r="BB192" s="252"/>
      <c r="BC192" s="252"/>
      <c r="BD192" s="252"/>
      <c r="BE192" s="252"/>
      <c r="BF192" s="252"/>
      <c r="BG192" s="252"/>
      <c r="BH192" s="252"/>
      <c r="BI192" s="252"/>
      <c r="BJ192" s="252"/>
      <c r="BK192" s="252"/>
      <c r="BL192" s="252"/>
      <c r="BM192" s="252"/>
      <c r="BN192" s="252"/>
      <c r="BO192" s="252"/>
      <c r="BP192" s="252"/>
      <c r="BQ192" s="252"/>
      <c r="BR192" s="252"/>
      <c r="BS192" s="252"/>
      <c r="BT192" s="252"/>
      <c r="BU192" s="252"/>
      <c r="BV192" s="252"/>
      <c r="BW192" s="252"/>
      <c r="BX192" s="252"/>
      <c r="BY192" s="252"/>
      <c r="BZ192" s="252"/>
      <c r="CA192" s="252"/>
      <c r="CB192" s="252"/>
      <c r="CC192" s="252"/>
      <c r="CD192" s="252"/>
      <c r="CE192" s="252"/>
      <c r="CF192" s="252"/>
      <c r="CG192" s="252"/>
      <c r="CH192" s="252"/>
      <c r="CI192" s="252"/>
      <c r="CJ192" s="252"/>
      <c r="CK192" s="252"/>
      <c r="CL192" s="252"/>
      <c r="CM192" s="252"/>
      <c r="CN192" s="252"/>
      <c r="CO192" s="252"/>
      <c r="CP192" s="252"/>
      <c r="CQ192" s="252"/>
      <c r="CR192" s="252"/>
      <c r="CS192" s="252"/>
      <c r="CT192" s="252"/>
      <c r="CU192" s="252"/>
      <c r="CV192" s="252"/>
      <c r="CW192" s="252"/>
      <c r="CX192" s="252"/>
      <c r="CY192" s="252"/>
      <c r="CZ192" s="252"/>
      <c r="DA192" s="252"/>
      <c r="DB192" s="252"/>
      <c r="DC192" s="252"/>
      <c r="DD192" s="252"/>
    </row>
    <row r="193" customFormat="false" ht="15" hidden="false" customHeight="false" outlineLevel="0" collapsed="false">
      <c r="A193" s="252"/>
      <c r="B193" s="252"/>
      <c r="C193" s="252"/>
      <c r="D193" s="252"/>
      <c r="E193" s="254"/>
      <c r="F193" s="254"/>
      <c r="G193" s="254"/>
      <c r="H193" s="254"/>
      <c r="I193" s="254"/>
      <c r="J193" s="254"/>
      <c r="K193" s="254"/>
      <c r="L193" s="254"/>
      <c r="M193" s="254"/>
      <c r="N193" s="254"/>
      <c r="O193" s="254"/>
      <c r="P193" s="252"/>
      <c r="Q193" s="252"/>
      <c r="R193" s="252"/>
      <c r="S193" s="252"/>
      <c r="T193" s="252"/>
      <c r="U193" s="252"/>
      <c r="V193" s="252"/>
      <c r="W193" s="252"/>
      <c r="X193" s="252"/>
      <c r="Y193" s="252"/>
      <c r="Z193" s="252"/>
      <c r="AA193" s="252"/>
      <c r="AB193" s="252"/>
      <c r="AC193" s="252"/>
      <c r="AD193" s="252"/>
      <c r="AE193" s="252"/>
      <c r="AF193" s="252"/>
      <c r="AG193" s="252"/>
      <c r="AH193" s="252"/>
      <c r="AI193" s="252"/>
      <c r="AJ193" s="252"/>
      <c r="AK193" s="252"/>
      <c r="AL193" s="252"/>
      <c r="AM193" s="252"/>
      <c r="AN193" s="252"/>
      <c r="AO193" s="252"/>
      <c r="AP193" s="252"/>
      <c r="AQ193" s="252"/>
      <c r="AR193" s="252"/>
      <c r="AS193" s="252"/>
      <c r="AT193" s="252"/>
      <c r="AU193" s="252"/>
      <c r="AV193" s="252"/>
      <c r="AW193" s="252"/>
      <c r="AX193" s="252"/>
      <c r="AY193" s="252"/>
      <c r="AZ193" s="252"/>
      <c r="BA193" s="252"/>
      <c r="BB193" s="252"/>
      <c r="BC193" s="252"/>
      <c r="BD193" s="252"/>
      <c r="BE193" s="252"/>
      <c r="BF193" s="252"/>
      <c r="BG193" s="252"/>
      <c r="BH193" s="252"/>
      <c r="BI193" s="252"/>
      <c r="BJ193" s="252"/>
      <c r="BK193" s="252"/>
      <c r="BL193" s="252"/>
      <c r="BM193" s="252"/>
      <c r="BN193" s="252"/>
      <c r="BO193" s="252"/>
      <c r="BP193" s="252"/>
      <c r="BQ193" s="252"/>
      <c r="BR193" s="252"/>
      <c r="BS193" s="252"/>
      <c r="BT193" s="252"/>
      <c r="BU193" s="252"/>
      <c r="BV193" s="252"/>
      <c r="BW193" s="252"/>
      <c r="BX193" s="252"/>
      <c r="BY193" s="252"/>
      <c r="BZ193" s="252"/>
      <c r="CA193" s="252"/>
      <c r="CB193" s="252"/>
      <c r="CC193" s="252"/>
      <c r="CD193" s="252"/>
      <c r="CE193" s="252"/>
      <c r="CF193" s="252"/>
      <c r="CG193" s="252"/>
      <c r="CH193" s="252"/>
      <c r="CI193" s="252"/>
      <c r="CJ193" s="252"/>
      <c r="CK193" s="252"/>
      <c r="CL193" s="252"/>
      <c r="CM193" s="252"/>
      <c r="CN193" s="252"/>
      <c r="CO193" s="252"/>
      <c r="CP193" s="252"/>
      <c r="CQ193" s="252"/>
      <c r="CR193" s="252"/>
      <c r="CS193" s="252"/>
      <c r="CT193" s="252"/>
      <c r="CU193" s="252"/>
      <c r="CV193" s="252"/>
      <c r="CW193" s="252"/>
      <c r="CX193" s="252"/>
      <c r="CY193" s="252"/>
      <c r="CZ193" s="252"/>
      <c r="DA193" s="252"/>
      <c r="DB193" s="252"/>
      <c r="DC193" s="252"/>
      <c r="DD193" s="252"/>
    </row>
    <row r="194" customFormat="false" ht="15" hidden="false" customHeight="false" outlineLevel="0" collapsed="false">
      <c r="A194" s="252"/>
      <c r="B194" s="252"/>
      <c r="C194" s="252"/>
      <c r="D194" s="252"/>
      <c r="E194" s="254"/>
      <c r="F194" s="254"/>
      <c r="G194" s="254"/>
      <c r="H194" s="254"/>
      <c r="I194" s="254"/>
      <c r="J194" s="254"/>
      <c r="K194" s="254"/>
      <c r="L194" s="254"/>
      <c r="M194" s="254"/>
      <c r="N194" s="254"/>
      <c r="O194" s="254"/>
      <c r="P194" s="252"/>
      <c r="Q194" s="252"/>
      <c r="R194" s="252"/>
      <c r="S194" s="252"/>
      <c r="T194" s="252"/>
      <c r="U194" s="252"/>
      <c r="V194" s="252"/>
      <c r="W194" s="252"/>
      <c r="X194" s="252"/>
      <c r="Y194" s="252"/>
      <c r="Z194" s="252"/>
      <c r="AA194" s="252"/>
      <c r="AB194" s="252"/>
      <c r="AC194" s="252"/>
      <c r="AD194" s="252"/>
      <c r="AE194" s="252"/>
      <c r="AF194" s="252"/>
      <c r="AG194" s="252"/>
      <c r="AH194" s="252"/>
      <c r="AI194" s="252"/>
      <c r="AJ194" s="252"/>
      <c r="AK194" s="252"/>
      <c r="AL194" s="252"/>
      <c r="AM194" s="252"/>
      <c r="AN194" s="252"/>
      <c r="AO194" s="252"/>
      <c r="AP194" s="252"/>
      <c r="AQ194" s="252"/>
      <c r="AR194" s="252"/>
      <c r="AS194" s="252"/>
      <c r="AT194" s="252"/>
      <c r="AU194" s="252"/>
      <c r="AV194" s="252"/>
      <c r="AW194" s="252"/>
      <c r="AX194" s="252"/>
      <c r="AY194" s="252"/>
      <c r="AZ194" s="252"/>
      <c r="BA194" s="252"/>
      <c r="BB194" s="252"/>
      <c r="BC194" s="252"/>
      <c r="BD194" s="252"/>
      <c r="BE194" s="252"/>
      <c r="BF194" s="252"/>
      <c r="BG194" s="252"/>
      <c r="BH194" s="252"/>
      <c r="BI194" s="252"/>
      <c r="BJ194" s="252"/>
      <c r="BK194" s="252"/>
      <c r="BL194" s="252"/>
      <c r="BM194" s="252"/>
      <c r="BN194" s="252"/>
      <c r="BO194" s="252"/>
      <c r="BP194" s="252"/>
      <c r="BQ194" s="252"/>
      <c r="BR194" s="252"/>
      <c r="BS194" s="252"/>
      <c r="BT194" s="252"/>
      <c r="BU194" s="252"/>
      <c r="BV194" s="252"/>
      <c r="BW194" s="252"/>
      <c r="BX194" s="252"/>
      <c r="BY194" s="252"/>
      <c r="BZ194" s="252"/>
      <c r="CA194" s="252"/>
      <c r="CB194" s="252"/>
      <c r="CC194" s="252"/>
      <c r="CD194" s="252"/>
      <c r="CE194" s="252"/>
      <c r="CF194" s="252"/>
      <c r="CG194" s="252"/>
      <c r="CH194" s="252"/>
      <c r="CI194" s="252"/>
      <c r="CJ194" s="252"/>
      <c r="CK194" s="252"/>
      <c r="CL194" s="252"/>
      <c r="CM194" s="252"/>
      <c r="CN194" s="252"/>
      <c r="CO194" s="252"/>
      <c r="CP194" s="252"/>
      <c r="CQ194" s="252"/>
      <c r="CR194" s="252"/>
      <c r="CS194" s="252"/>
      <c r="CT194" s="252"/>
      <c r="CU194" s="252"/>
      <c r="CV194" s="252"/>
      <c r="CW194" s="252"/>
      <c r="CX194" s="252"/>
      <c r="CY194" s="252"/>
      <c r="CZ194" s="252"/>
      <c r="DA194" s="252"/>
      <c r="DB194" s="252"/>
      <c r="DC194" s="252"/>
      <c r="DD194" s="252"/>
    </row>
    <row r="195" customFormat="false" ht="15" hidden="false" customHeight="false" outlineLevel="0" collapsed="false">
      <c r="A195" s="252"/>
      <c r="B195" s="252"/>
      <c r="C195" s="252"/>
      <c r="D195" s="252"/>
      <c r="E195" s="254"/>
      <c r="F195" s="254"/>
      <c r="G195" s="254"/>
      <c r="H195" s="254"/>
      <c r="I195" s="254"/>
      <c r="J195" s="254"/>
      <c r="K195" s="254"/>
      <c r="L195" s="254"/>
      <c r="M195" s="254"/>
      <c r="N195" s="254"/>
      <c r="O195" s="254"/>
      <c r="P195" s="252"/>
      <c r="Q195" s="252"/>
      <c r="R195" s="252"/>
      <c r="S195" s="252"/>
      <c r="T195" s="252"/>
      <c r="U195" s="252"/>
      <c r="V195" s="252"/>
      <c r="W195" s="252"/>
      <c r="X195" s="252"/>
      <c r="Y195" s="252"/>
      <c r="Z195" s="252"/>
      <c r="AA195" s="252"/>
      <c r="AB195" s="252"/>
      <c r="AC195" s="252"/>
      <c r="AD195" s="252"/>
      <c r="AE195" s="252"/>
      <c r="AF195" s="252"/>
      <c r="AG195" s="252"/>
      <c r="AH195" s="252"/>
      <c r="AI195" s="252"/>
      <c r="AJ195" s="252"/>
      <c r="AK195" s="252"/>
      <c r="AL195" s="252"/>
      <c r="AM195" s="252"/>
      <c r="AN195" s="252"/>
      <c r="AO195" s="252"/>
      <c r="AP195" s="252"/>
      <c r="AQ195" s="252"/>
      <c r="AR195" s="252"/>
      <c r="AS195" s="252"/>
      <c r="AT195" s="252"/>
      <c r="AU195" s="252"/>
      <c r="AV195" s="252"/>
      <c r="AW195" s="252"/>
      <c r="AX195" s="252"/>
      <c r="AY195" s="252"/>
      <c r="AZ195" s="252"/>
      <c r="BA195" s="252"/>
      <c r="BB195" s="252"/>
      <c r="BC195" s="252"/>
      <c r="BD195" s="252"/>
      <c r="BE195" s="252"/>
      <c r="BF195" s="252"/>
      <c r="BG195" s="252"/>
      <c r="BH195" s="252"/>
      <c r="BI195" s="252"/>
      <c r="BJ195" s="252"/>
      <c r="BK195" s="252"/>
      <c r="BL195" s="252"/>
      <c r="BM195" s="252"/>
      <c r="BN195" s="252"/>
      <c r="BO195" s="252"/>
      <c r="BP195" s="252"/>
      <c r="BQ195" s="252"/>
      <c r="BR195" s="252"/>
      <c r="BS195" s="252"/>
      <c r="BT195" s="252"/>
      <c r="BU195" s="252"/>
      <c r="BV195" s="252"/>
      <c r="BW195" s="252"/>
      <c r="BX195" s="252"/>
      <c r="BY195" s="252"/>
      <c r="BZ195" s="252"/>
      <c r="CA195" s="252"/>
      <c r="CB195" s="252"/>
      <c r="CC195" s="252"/>
      <c r="CD195" s="252"/>
      <c r="CE195" s="252"/>
      <c r="CF195" s="252"/>
      <c r="CG195" s="252"/>
      <c r="CH195" s="252"/>
      <c r="CI195" s="252"/>
      <c r="CJ195" s="252"/>
      <c r="CK195" s="252"/>
      <c r="CL195" s="252"/>
      <c r="CM195" s="252"/>
      <c r="CN195" s="252"/>
      <c r="CO195" s="252"/>
      <c r="CP195" s="252"/>
      <c r="CQ195" s="252"/>
      <c r="CR195" s="252"/>
      <c r="CS195" s="252"/>
      <c r="CT195" s="252"/>
      <c r="CU195" s="252"/>
      <c r="CV195" s="252"/>
      <c r="CW195" s="252"/>
      <c r="CX195" s="252"/>
      <c r="CY195" s="252"/>
      <c r="CZ195" s="252"/>
      <c r="DA195" s="252"/>
      <c r="DB195" s="252"/>
      <c r="DC195" s="252"/>
      <c r="DD195" s="252"/>
    </row>
    <row r="196" customFormat="false" ht="15" hidden="false" customHeight="false" outlineLevel="0" collapsed="false">
      <c r="A196" s="252"/>
      <c r="B196" s="252"/>
      <c r="C196" s="252"/>
      <c r="D196" s="252"/>
      <c r="E196" s="254"/>
      <c r="F196" s="254"/>
      <c r="G196" s="254"/>
      <c r="H196" s="254"/>
      <c r="I196" s="254"/>
      <c r="J196" s="254"/>
      <c r="K196" s="254"/>
      <c r="L196" s="254"/>
      <c r="M196" s="254"/>
      <c r="N196" s="254"/>
      <c r="O196" s="254"/>
      <c r="P196" s="252"/>
      <c r="Q196" s="252"/>
      <c r="R196" s="252"/>
      <c r="S196" s="252"/>
      <c r="T196" s="252"/>
      <c r="U196" s="252"/>
      <c r="V196" s="252"/>
      <c r="W196" s="252"/>
      <c r="X196" s="252"/>
      <c r="Y196" s="252"/>
      <c r="Z196" s="252"/>
      <c r="AA196" s="252"/>
      <c r="AB196" s="252"/>
      <c r="AC196" s="252"/>
      <c r="AD196" s="252"/>
      <c r="AE196" s="252"/>
      <c r="AF196" s="252"/>
      <c r="AG196" s="252"/>
      <c r="AH196" s="252"/>
      <c r="AI196" s="252"/>
      <c r="AJ196" s="252"/>
      <c r="AK196" s="252"/>
      <c r="AL196" s="252"/>
      <c r="AM196" s="252"/>
      <c r="AN196" s="252"/>
      <c r="AO196" s="252"/>
      <c r="AP196" s="252"/>
      <c r="AQ196" s="252"/>
      <c r="AR196" s="252"/>
      <c r="AS196" s="252"/>
      <c r="AT196" s="252"/>
      <c r="AU196" s="252"/>
      <c r="AV196" s="252"/>
      <c r="AW196" s="252"/>
      <c r="AX196" s="252"/>
      <c r="AY196" s="252"/>
      <c r="AZ196" s="252"/>
      <c r="BA196" s="252"/>
      <c r="BB196" s="252"/>
      <c r="BC196" s="252"/>
      <c r="BD196" s="252"/>
      <c r="BE196" s="252"/>
      <c r="BF196" s="252"/>
      <c r="BG196" s="252"/>
      <c r="BH196" s="252"/>
      <c r="BI196" s="252"/>
      <c r="BJ196" s="252"/>
      <c r="BK196" s="252"/>
      <c r="BL196" s="252"/>
      <c r="BM196" s="252"/>
      <c r="BN196" s="252"/>
      <c r="BO196" s="252"/>
      <c r="BP196" s="252"/>
      <c r="BQ196" s="252"/>
      <c r="BR196" s="252"/>
      <c r="BS196" s="252"/>
      <c r="BT196" s="252"/>
      <c r="BU196" s="252"/>
      <c r="BV196" s="252"/>
      <c r="BW196" s="252"/>
      <c r="BX196" s="252"/>
      <c r="BY196" s="252"/>
      <c r="BZ196" s="252"/>
      <c r="CA196" s="252"/>
      <c r="CB196" s="252"/>
      <c r="CC196" s="252"/>
      <c r="CD196" s="252"/>
      <c r="CE196" s="252"/>
      <c r="CF196" s="252"/>
      <c r="CG196" s="252"/>
      <c r="CH196" s="252"/>
      <c r="CI196" s="252"/>
      <c r="CJ196" s="252"/>
      <c r="CK196" s="252"/>
      <c r="CL196" s="252"/>
      <c r="CM196" s="252"/>
      <c r="CN196" s="252"/>
      <c r="CO196" s="252"/>
      <c r="CP196" s="252"/>
      <c r="CQ196" s="252"/>
      <c r="CR196" s="252"/>
      <c r="CS196" s="252"/>
      <c r="CT196" s="252"/>
      <c r="CU196" s="252"/>
      <c r="CV196" s="252"/>
      <c r="CW196" s="252"/>
      <c r="CX196" s="252"/>
      <c r="CY196" s="252"/>
      <c r="CZ196" s="252"/>
      <c r="DA196" s="252"/>
      <c r="DB196" s="252"/>
      <c r="DC196" s="252"/>
      <c r="DD196" s="252"/>
    </row>
    <row r="197" customFormat="false" ht="15" hidden="false" customHeight="false" outlineLevel="0" collapsed="false">
      <c r="A197" s="252"/>
      <c r="B197" s="252"/>
      <c r="C197" s="252"/>
      <c r="D197" s="252"/>
      <c r="E197" s="254"/>
      <c r="F197" s="254"/>
      <c r="G197" s="254"/>
      <c r="H197" s="254"/>
      <c r="I197" s="254"/>
      <c r="J197" s="254"/>
      <c r="K197" s="254"/>
      <c r="L197" s="254"/>
      <c r="M197" s="254"/>
      <c r="N197" s="254"/>
      <c r="O197" s="254"/>
      <c r="P197" s="252"/>
      <c r="Q197" s="252"/>
      <c r="R197" s="252"/>
      <c r="S197" s="252"/>
      <c r="T197" s="252"/>
      <c r="U197" s="252"/>
      <c r="V197" s="252"/>
      <c r="W197" s="252"/>
      <c r="X197" s="252"/>
      <c r="Y197" s="252"/>
      <c r="Z197" s="252"/>
      <c r="AA197" s="252"/>
      <c r="AB197" s="252"/>
      <c r="AC197" s="252"/>
      <c r="AD197" s="252"/>
      <c r="AE197" s="252"/>
      <c r="AF197" s="252"/>
      <c r="AG197" s="252"/>
      <c r="AH197" s="252"/>
      <c r="AI197" s="252"/>
      <c r="AJ197" s="252"/>
      <c r="AK197" s="252"/>
      <c r="AL197" s="252"/>
      <c r="AM197" s="252"/>
      <c r="AN197" s="252"/>
      <c r="AO197" s="252"/>
      <c r="AP197" s="252"/>
      <c r="AQ197" s="252"/>
      <c r="AR197" s="252"/>
      <c r="AS197" s="252"/>
      <c r="AT197" s="252"/>
      <c r="AU197" s="252"/>
      <c r="AV197" s="252"/>
      <c r="AW197" s="252"/>
      <c r="AX197" s="252"/>
      <c r="AY197" s="252"/>
      <c r="AZ197" s="252"/>
      <c r="BA197" s="252"/>
      <c r="BB197" s="252"/>
      <c r="BC197" s="252"/>
      <c r="BD197" s="252"/>
      <c r="BE197" s="252"/>
      <c r="BF197" s="252"/>
      <c r="BG197" s="252"/>
      <c r="BH197" s="252"/>
      <c r="BI197" s="252"/>
      <c r="BJ197" s="252"/>
      <c r="BK197" s="252"/>
      <c r="BL197" s="252"/>
      <c r="BM197" s="252"/>
      <c r="BN197" s="252"/>
      <c r="BO197" s="252"/>
      <c r="BP197" s="252"/>
      <c r="BQ197" s="252"/>
      <c r="BR197" s="252"/>
      <c r="BS197" s="252"/>
      <c r="BT197" s="252"/>
      <c r="BU197" s="252"/>
      <c r="BV197" s="252"/>
      <c r="BW197" s="252"/>
      <c r="BX197" s="252"/>
      <c r="BY197" s="252"/>
      <c r="BZ197" s="252"/>
      <c r="CA197" s="252"/>
      <c r="CB197" s="252"/>
      <c r="CC197" s="252"/>
      <c r="CD197" s="252"/>
      <c r="CE197" s="252"/>
      <c r="CF197" s="252"/>
      <c r="CG197" s="252"/>
      <c r="CH197" s="252"/>
      <c r="CI197" s="252"/>
      <c r="CJ197" s="252"/>
      <c r="CK197" s="252"/>
      <c r="CL197" s="252"/>
      <c r="CM197" s="252"/>
      <c r="CN197" s="252"/>
      <c r="CO197" s="252"/>
      <c r="CP197" s="252"/>
      <c r="CQ197" s="252"/>
      <c r="CR197" s="252"/>
      <c r="CS197" s="252"/>
      <c r="CT197" s="252"/>
      <c r="CU197" s="252"/>
      <c r="CV197" s="252"/>
      <c r="CW197" s="252"/>
      <c r="CX197" s="252"/>
      <c r="CY197" s="252"/>
      <c r="CZ197" s="252"/>
      <c r="DA197" s="252"/>
      <c r="DB197" s="252"/>
      <c r="DC197" s="252"/>
      <c r="DD197" s="252"/>
    </row>
    <row r="198" customFormat="false" ht="15" hidden="false" customHeight="false" outlineLevel="0" collapsed="false">
      <c r="A198" s="252"/>
      <c r="B198" s="252"/>
      <c r="C198" s="252"/>
      <c r="D198" s="252"/>
      <c r="E198" s="254"/>
      <c r="F198" s="254"/>
      <c r="G198" s="254"/>
      <c r="H198" s="254"/>
      <c r="I198" s="254"/>
      <c r="J198" s="254"/>
      <c r="K198" s="254"/>
      <c r="L198" s="254"/>
      <c r="M198" s="254"/>
      <c r="N198" s="254"/>
      <c r="O198" s="254"/>
      <c r="P198" s="252"/>
      <c r="Q198" s="252"/>
      <c r="R198" s="252"/>
      <c r="S198" s="252"/>
      <c r="T198" s="252"/>
      <c r="U198" s="252"/>
      <c r="V198" s="252"/>
      <c r="W198" s="252"/>
      <c r="X198" s="252"/>
      <c r="Y198" s="252"/>
      <c r="Z198" s="252"/>
      <c r="AA198" s="252"/>
      <c r="AB198" s="252"/>
      <c r="AC198" s="252"/>
      <c r="AD198" s="252"/>
      <c r="AE198" s="252"/>
      <c r="AF198" s="252"/>
      <c r="AG198" s="252"/>
      <c r="AH198" s="252"/>
      <c r="AI198" s="252"/>
      <c r="AJ198" s="252"/>
      <c r="AK198" s="252"/>
      <c r="AL198" s="252"/>
      <c r="AM198" s="252"/>
      <c r="AN198" s="252"/>
      <c r="AO198" s="252"/>
      <c r="AP198" s="252"/>
      <c r="AQ198" s="252"/>
      <c r="AR198" s="252"/>
      <c r="AS198" s="252"/>
      <c r="AT198" s="252"/>
      <c r="AU198" s="252"/>
      <c r="AV198" s="252"/>
      <c r="AW198" s="252"/>
      <c r="AX198" s="252"/>
      <c r="AY198" s="252"/>
      <c r="AZ198" s="252"/>
      <c r="BA198" s="252"/>
      <c r="BB198" s="252"/>
      <c r="BC198" s="252"/>
      <c r="BD198" s="252"/>
      <c r="BE198" s="252"/>
      <c r="BF198" s="252"/>
      <c r="BG198" s="252"/>
      <c r="BH198" s="252"/>
      <c r="BI198" s="252"/>
      <c r="BJ198" s="252"/>
      <c r="BK198" s="252"/>
      <c r="BL198" s="252"/>
      <c r="BM198" s="252"/>
      <c r="BN198" s="252"/>
      <c r="BO198" s="252"/>
      <c r="BP198" s="252"/>
      <c r="BQ198" s="252"/>
      <c r="BR198" s="252"/>
      <c r="BS198" s="252"/>
      <c r="BT198" s="252"/>
      <c r="BU198" s="252"/>
      <c r="BV198" s="252"/>
      <c r="BW198" s="252"/>
      <c r="BX198" s="252"/>
      <c r="BY198" s="252"/>
      <c r="BZ198" s="252"/>
      <c r="CA198" s="252"/>
      <c r="CB198" s="252"/>
      <c r="CC198" s="252"/>
      <c r="CD198" s="252"/>
      <c r="CE198" s="252"/>
      <c r="CF198" s="252"/>
      <c r="CG198" s="252"/>
      <c r="CH198" s="252"/>
      <c r="CI198" s="252"/>
      <c r="CJ198" s="252"/>
      <c r="CK198" s="252"/>
      <c r="CL198" s="252"/>
      <c r="CM198" s="252"/>
      <c r="CN198" s="252"/>
      <c r="CO198" s="252"/>
      <c r="CP198" s="252"/>
      <c r="CQ198" s="252"/>
      <c r="CR198" s="252"/>
      <c r="CS198" s="252"/>
      <c r="CT198" s="252"/>
      <c r="CU198" s="252"/>
      <c r="CV198" s="252"/>
      <c r="CW198" s="252"/>
      <c r="CX198" s="252"/>
      <c r="CY198" s="252"/>
      <c r="CZ198" s="252"/>
      <c r="DA198" s="252"/>
      <c r="DB198" s="252"/>
      <c r="DC198" s="252"/>
      <c r="DD198" s="252"/>
    </row>
    <row r="199" customFormat="false" ht="15" hidden="false" customHeight="false" outlineLevel="0" collapsed="false">
      <c r="A199" s="252"/>
      <c r="B199" s="252"/>
      <c r="C199" s="252"/>
      <c r="D199" s="252"/>
      <c r="E199" s="254"/>
      <c r="F199" s="254"/>
      <c r="G199" s="254"/>
      <c r="H199" s="254"/>
      <c r="I199" s="254"/>
      <c r="J199" s="254"/>
      <c r="K199" s="254"/>
      <c r="L199" s="254"/>
      <c r="M199" s="254"/>
      <c r="N199" s="254"/>
      <c r="O199" s="254"/>
      <c r="P199" s="252"/>
      <c r="Q199" s="252"/>
      <c r="R199" s="252"/>
      <c r="S199" s="252"/>
      <c r="T199" s="252"/>
      <c r="U199" s="252"/>
      <c r="V199" s="252"/>
      <c r="W199" s="252"/>
      <c r="X199" s="252"/>
      <c r="Y199" s="252"/>
      <c r="Z199" s="252"/>
      <c r="AA199" s="252"/>
      <c r="AB199" s="252"/>
      <c r="AC199" s="252"/>
      <c r="AD199" s="252"/>
      <c r="AE199" s="252"/>
      <c r="AF199" s="252"/>
      <c r="AG199" s="252"/>
      <c r="AH199" s="252"/>
      <c r="AI199" s="252"/>
      <c r="AJ199" s="252"/>
      <c r="AK199" s="252"/>
      <c r="AL199" s="252"/>
      <c r="AM199" s="252"/>
      <c r="AN199" s="252"/>
      <c r="AO199" s="252"/>
      <c r="AP199" s="252"/>
      <c r="AQ199" s="252"/>
      <c r="AR199" s="252"/>
      <c r="AS199" s="252"/>
      <c r="AT199" s="252"/>
      <c r="AU199" s="252"/>
      <c r="AV199" s="252"/>
      <c r="AW199" s="252"/>
      <c r="AX199" s="252"/>
      <c r="AY199" s="252"/>
      <c r="AZ199" s="252"/>
      <c r="BA199" s="252"/>
      <c r="BB199" s="252"/>
      <c r="BC199" s="252"/>
      <c r="BD199" s="252"/>
      <c r="BE199" s="252"/>
      <c r="BF199" s="252"/>
      <c r="BG199" s="252"/>
      <c r="BH199" s="252"/>
      <c r="BI199" s="252"/>
      <c r="BJ199" s="252"/>
      <c r="BK199" s="252"/>
      <c r="BL199" s="252"/>
      <c r="BM199" s="252"/>
      <c r="BN199" s="252"/>
      <c r="BO199" s="252"/>
      <c r="BP199" s="252"/>
      <c r="BQ199" s="252"/>
      <c r="BR199" s="252"/>
      <c r="BS199" s="252"/>
      <c r="BT199" s="252"/>
      <c r="BU199" s="252"/>
      <c r="BV199" s="252"/>
      <c r="BW199" s="252"/>
      <c r="BX199" s="252"/>
      <c r="BY199" s="252"/>
      <c r="BZ199" s="252"/>
      <c r="CA199" s="252"/>
      <c r="CB199" s="252"/>
      <c r="CC199" s="252"/>
      <c r="CD199" s="252"/>
      <c r="CE199" s="252"/>
      <c r="CF199" s="252"/>
      <c r="CG199" s="252"/>
      <c r="CH199" s="252"/>
      <c r="CI199" s="252"/>
      <c r="CJ199" s="252"/>
      <c r="CK199" s="252"/>
      <c r="CL199" s="252"/>
      <c r="CM199" s="252"/>
      <c r="CN199" s="252"/>
      <c r="CO199" s="252"/>
      <c r="CP199" s="252"/>
      <c r="CQ199" s="252"/>
      <c r="CR199" s="252"/>
      <c r="CS199" s="252"/>
      <c r="CT199" s="252"/>
      <c r="CU199" s="252"/>
      <c r="CV199" s="252"/>
      <c r="CW199" s="252"/>
      <c r="CX199" s="252"/>
      <c r="CY199" s="252"/>
      <c r="CZ199" s="252"/>
      <c r="DA199" s="252"/>
      <c r="DB199" s="252"/>
      <c r="DC199" s="252"/>
      <c r="DD199" s="252"/>
    </row>
    <row r="200" customFormat="false" ht="15" hidden="false" customHeight="false" outlineLevel="0" collapsed="false">
      <c r="A200" s="252"/>
      <c r="B200" s="252"/>
      <c r="C200" s="252"/>
      <c r="D200" s="252"/>
      <c r="E200" s="254"/>
      <c r="F200" s="254"/>
      <c r="G200" s="254"/>
      <c r="H200" s="254"/>
      <c r="I200" s="254"/>
      <c r="J200" s="254"/>
      <c r="K200" s="254"/>
      <c r="L200" s="254"/>
      <c r="M200" s="254"/>
      <c r="N200" s="254"/>
      <c r="O200" s="254"/>
      <c r="P200" s="252"/>
      <c r="Q200" s="252"/>
      <c r="R200" s="252"/>
      <c r="S200" s="252"/>
      <c r="T200" s="252"/>
      <c r="U200" s="252"/>
      <c r="V200" s="252"/>
      <c r="W200" s="252"/>
      <c r="X200" s="252"/>
      <c r="Y200" s="252"/>
      <c r="Z200" s="252"/>
      <c r="AA200" s="252"/>
      <c r="AB200" s="252"/>
      <c r="AC200" s="252"/>
      <c r="AD200" s="252"/>
      <c r="AE200" s="252"/>
      <c r="AF200" s="252"/>
      <c r="AG200" s="252"/>
      <c r="AH200" s="252"/>
      <c r="AI200" s="252"/>
      <c r="AJ200" s="252"/>
      <c r="AK200" s="252"/>
      <c r="AL200" s="252"/>
      <c r="AM200" s="252"/>
      <c r="AN200" s="252"/>
      <c r="AO200" s="252"/>
      <c r="AP200" s="252"/>
      <c r="AQ200" s="252"/>
      <c r="AR200" s="252"/>
      <c r="AS200" s="252"/>
      <c r="AT200" s="252"/>
      <c r="AU200" s="252"/>
      <c r="AV200" s="252"/>
      <c r="AW200" s="252"/>
      <c r="AX200" s="252"/>
      <c r="AY200" s="252"/>
      <c r="AZ200" s="252"/>
      <c r="BA200" s="252"/>
      <c r="BB200" s="252"/>
      <c r="BC200" s="252"/>
      <c r="BD200" s="252"/>
      <c r="BE200" s="252"/>
      <c r="BF200" s="252"/>
      <c r="BG200" s="252"/>
      <c r="BH200" s="252"/>
      <c r="BI200" s="252"/>
      <c r="BJ200" s="252"/>
      <c r="BK200" s="252"/>
      <c r="BL200" s="252"/>
      <c r="BM200" s="252"/>
      <c r="BN200" s="252"/>
      <c r="BO200" s="252"/>
      <c r="BP200" s="252"/>
      <c r="BQ200" s="252"/>
      <c r="BR200" s="252"/>
      <c r="BS200" s="252"/>
      <c r="BT200" s="252"/>
      <c r="BU200" s="252"/>
      <c r="BV200" s="252"/>
      <c r="BW200" s="252"/>
      <c r="BX200" s="252"/>
      <c r="BY200" s="252"/>
      <c r="BZ200" s="252"/>
      <c r="CA200" s="252"/>
      <c r="CB200" s="252"/>
      <c r="CC200" s="252"/>
      <c r="CD200" s="252"/>
      <c r="CE200" s="252"/>
      <c r="CF200" s="252"/>
      <c r="CG200" s="252"/>
      <c r="CH200" s="252"/>
      <c r="CI200" s="252"/>
      <c r="CJ200" s="252"/>
      <c r="CK200" s="252"/>
      <c r="CL200" s="252"/>
      <c r="CM200" s="252"/>
      <c r="CN200" s="252"/>
      <c r="CO200" s="252"/>
      <c r="CP200" s="252"/>
      <c r="CQ200" s="252"/>
      <c r="CR200" s="252"/>
      <c r="CS200" s="252"/>
      <c r="CT200" s="252"/>
      <c r="CU200" s="252"/>
      <c r="CV200" s="252"/>
      <c r="CW200" s="252"/>
      <c r="CX200" s="252"/>
      <c r="CY200" s="252"/>
      <c r="CZ200" s="252"/>
      <c r="DA200" s="252"/>
      <c r="DB200" s="252"/>
      <c r="DC200" s="252"/>
      <c r="DD200" s="252"/>
    </row>
    <row r="201" customFormat="false" ht="15" hidden="false" customHeight="false" outlineLevel="0" collapsed="false">
      <c r="A201" s="252"/>
      <c r="B201" s="252"/>
      <c r="C201" s="252"/>
      <c r="D201" s="252"/>
      <c r="E201" s="254"/>
      <c r="F201" s="254"/>
      <c r="G201" s="254"/>
      <c r="H201" s="254"/>
      <c r="I201" s="254"/>
      <c r="J201" s="254"/>
      <c r="K201" s="254"/>
      <c r="L201" s="254"/>
      <c r="M201" s="254"/>
      <c r="N201" s="254"/>
      <c r="O201" s="254"/>
      <c r="P201" s="252"/>
      <c r="Q201" s="252"/>
      <c r="R201" s="252"/>
      <c r="S201" s="252"/>
      <c r="T201" s="252"/>
      <c r="U201" s="252"/>
      <c r="V201" s="252"/>
      <c r="W201" s="252"/>
      <c r="X201" s="252"/>
      <c r="Y201" s="252"/>
      <c r="Z201" s="252"/>
      <c r="AA201" s="252"/>
      <c r="AB201" s="252"/>
      <c r="AC201" s="252"/>
      <c r="AD201" s="252"/>
      <c r="AE201" s="252"/>
      <c r="AF201" s="252"/>
      <c r="AG201" s="252"/>
      <c r="AH201" s="252"/>
      <c r="AI201" s="252"/>
      <c r="AJ201" s="252"/>
      <c r="AK201" s="252"/>
      <c r="AL201" s="252"/>
      <c r="AM201" s="252"/>
      <c r="AN201" s="252"/>
      <c r="AO201" s="252"/>
      <c r="AP201" s="252"/>
      <c r="AQ201" s="252"/>
      <c r="AR201" s="252"/>
      <c r="AS201" s="252"/>
      <c r="AT201" s="252"/>
      <c r="AU201" s="252"/>
      <c r="AV201" s="252"/>
      <c r="AW201" s="252"/>
      <c r="AX201" s="252"/>
      <c r="AY201" s="252"/>
      <c r="AZ201" s="252"/>
      <c r="BA201" s="252"/>
      <c r="BB201" s="252"/>
      <c r="BC201" s="252"/>
      <c r="BD201" s="252"/>
      <c r="BE201" s="252"/>
      <c r="BF201" s="252"/>
      <c r="BG201" s="252"/>
      <c r="BH201" s="252"/>
      <c r="BI201" s="252"/>
      <c r="BJ201" s="252"/>
      <c r="BK201" s="252"/>
      <c r="BL201" s="252"/>
      <c r="BM201" s="252"/>
      <c r="BN201" s="252"/>
      <c r="BO201" s="252"/>
      <c r="BP201" s="252"/>
      <c r="BQ201" s="252"/>
      <c r="BR201" s="252"/>
      <c r="BS201" s="252"/>
      <c r="BT201" s="252"/>
      <c r="BU201" s="252"/>
      <c r="BV201" s="252"/>
      <c r="BW201" s="252"/>
      <c r="BX201" s="252"/>
      <c r="BY201" s="252"/>
      <c r="BZ201" s="252"/>
      <c r="CA201" s="252"/>
      <c r="CB201" s="252"/>
      <c r="CC201" s="252"/>
      <c r="CD201" s="252"/>
      <c r="CE201" s="252"/>
      <c r="CF201" s="252"/>
      <c r="CG201" s="252"/>
      <c r="CH201" s="252"/>
      <c r="CI201" s="252"/>
      <c r="CJ201" s="252"/>
      <c r="CK201" s="252"/>
      <c r="CL201" s="252"/>
      <c r="CM201" s="252"/>
      <c r="CN201" s="252"/>
      <c r="CO201" s="252"/>
      <c r="CP201" s="252"/>
      <c r="CQ201" s="252"/>
      <c r="CR201" s="252"/>
      <c r="CS201" s="252"/>
      <c r="CT201" s="252"/>
      <c r="CU201" s="252"/>
      <c r="CV201" s="252"/>
      <c r="CW201" s="252"/>
      <c r="CX201" s="252"/>
      <c r="CY201" s="252"/>
      <c r="CZ201" s="252"/>
      <c r="DA201" s="252"/>
      <c r="DB201" s="252"/>
      <c r="DC201" s="252"/>
      <c r="DD201" s="252"/>
    </row>
    <row r="202" customFormat="false" ht="15" hidden="false" customHeight="false" outlineLevel="0" collapsed="false">
      <c r="A202" s="252"/>
      <c r="B202" s="252"/>
      <c r="C202" s="252"/>
      <c r="D202" s="252"/>
      <c r="E202" s="254"/>
      <c r="F202" s="254"/>
      <c r="G202" s="254"/>
      <c r="H202" s="254"/>
      <c r="I202" s="254"/>
      <c r="J202" s="254"/>
      <c r="K202" s="254"/>
      <c r="L202" s="254"/>
      <c r="M202" s="254"/>
      <c r="N202" s="254"/>
      <c r="O202" s="254"/>
      <c r="P202" s="252"/>
      <c r="Q202" s="252"/>
      <c r="R202" s="252"/>
      <c r="S202" s="252"/>
      <c r="T202" s="252"/>
      <c r="U202" s="252"/>
      <c r="V202" s="252"/>
      <c r="W202" s="252"/>
      <c r="X202" s="252"/>
      <c r="Y202" s="252"/>
      <c r="Z202" s="252"/>
      <c r="AA202" s="252"/>
      <c r="AB202" s="252"/>
      <c r="AC202" s="252"/>
      <c r="AD202" s="252"/>
      <c r="AE202" s="252"/>
      <c r="AF202" s="252"/>
      <c r="AG202" s="252"/>
      <c r="AH202" s="252"/>
      <c r="AI202" s="252"/>
      <c r="AJ202" s="252"/>
      <c r="AK202" s="252"/>
      <c r="AL202" s="252"/>
      <c r="AM202" s="252"/>
      <c r="AN202" s="252"/>
      <c r="AO202" s="252"/>
      <c r="AP202" s="252"/>
      <c r="AQ202" s="252"/>
      <c r="AR202" s="252"/>
      <c r="AS202" s="252"/>
      <c r="AT202" s="252"/>
      <c r="AU202" s="252"/>
      <c r="AV202" s="252"/>
      <c r="AW202" s="252"/>
      <c r="AX202" s="252"/>
      <c r="AY202" s="252"/>
      <c r="AZ202" s="252"/>
      <c r="BA202" s="252"/>
      <c r="BB202" s="252"/>
      <c r="BC202" s="252"/>
      <c r="BD202" s="252"/>
      <c r="BE202" s="252"/>
      <c r="BF202" s="252"/>
      <c r="BG202" s="252"/>
      <c r="BH202" s="252"/>
      <c r="BI202" s="252"/>
      <c r="BJ202" s="252"/>
      <c r="BK202" s="252"/>
      <c r="BL202" s="252"/>
      <c r="BM202" s="252"/>
      <c r="BN202" s="252"/>
      <c r="BO202" s="252"/>
      <c r="BP202" s="252"/>
      <c r="BQ202" s="252"/>
      <c r="BR202" s="252"/>
      <c r="BS202" s="252"/>
      <c r="BT202" s="252"/>
      <c r="BU202" s="252"/>
      <c r="BV202" s="252"/>
      <c r="BW202" s="252"/>
      <c r="BX202" s="252"/>
      <c r="BY202" s="252"/>
      <c r="BZ202" s="252"/>
      <c r="CA202" s="252"/>
      <c r="CB202" s="252"/>
      <c r="CC202" s="252"/>
      <c r="CD202" s="252"/>
      <c r="CE202" s="252"/>
      <c r="CF202" s="252"/>
      <c r="CG202" s="252"/>
      <c r="CH202" s="252"/>
      <c r="CI202" s="252"/>
      <c r="CJ202" s="252"/>
      <c r="CK202" s="252"/>
      <c r="CL202" s="252"/>
      <c r="CM202" s="252"/>
      <c r="CN202" s="252"/>
      <c r="CO202" s="252"/>
      <c r="CP202" s="252"/>
      <c r="CQ202" s="252"/>
      <c r="CR202" s="252"/>
      <c r="CS202" s="252"/>
      <c r="CT202" s="252"/>
      <c r="CU202" s="252"/>
      <c r="CV202" s="252"/>
      <c r="CW202" s="252"/>
      <c r="CX202" s="252"/>
      <c r="CY202" s="252"/>
      <c r="CZ202" s="252"/>
      <c r="DA202" s="252"/>
      <c r="DB202" s="252"/>
      <c r="DC202" s="252"/>
      <c r="DD202" s="252"/>
    </row>
    <row r="203" customFormat="false" ht="15" hidden="false" customHeight="false" outlineLevel="0" collapsed="false">
      <c r="A203" s="252"/>
      <c r="B203" s="252"/>
      <c r="C203" s="252"/>
      <c r="D203" s="252"/>
      <c r="E203" s="254"/>
      <c r="F203" s="254"/>
      <c r="G203" s="254"/>
      <c r="H203" s="254"/>
      <c r="I203" s="254"/>
      <c r="J203" s="254"/>
      <c r="K203" s="254"/>
      <c r="L203" s="254"/>
      <c r="M203" s="254"/>
      <c r="N203" s="254"/>
      <c r="O203" s="254"/>
      <c r="P203" s="252"/>
      <c r="Q203" s="252"/>
      <c r="R203" s="252"/>
      <c r="S203" s="252"/>
      <c r="T203" s="252"/>
      <c r="U203" s="252"/>
      <c r="V203" s="252"/>
      <c r="W203" s="252"/>
      <c r="X203" s="252"/>
      <c r="Y203" s="252"/>
      <c r="Z203" s="252"/>
      <c r="AA203" s="252"/>
      <c r="AB203" s="252"/>
      <c r="AC203" s="252"/>
      <c r="AD203" s="252"/>
      <c r="AE203" s="252"/>
      <c r="AF203" s="252"/>
      <c r="AG203" s="252"/>
      <c r="AH203" s="252"/>
      <c r="AI203" s="252"/>
      <c r="AJ203" s="252"/>
      <c r="AK203" s="252"/>
      <c r="AL203" s="252"/>
      <c r="AM203" s="252"/>
      <c r="AN203" s="252"/>
      <c r="AO203" s="252"/>
      <c r="AP203" s="252"/>
      <c r="AQ203" s="252"/>
      <c r="AR203" s="252"/>
      <c r="AS203" s="252"/>
      <c r="AT203" s="252"/>
      <c r="AU203" s="252"/>
      <c r="AV203" s="252"/>
      <c r="AW203" s="252"/>
      <c r="AX203" s="252"/>
      <c r="AY203" s="252"/>
      <c r="AZ203" s="252"/>
      <c r="BA203" s="252"/>
      <c r="BB203" s="252"/>
      <c r="BC203" s="252"/>
      <c r="BD203" s="252"/>
      <c r="BE203" s="252"/>
      <c r="BF203" s="252"/>
      <c r="BG203" s="252"/>
      <c r="BH203" s="252"/>
      <c r="BI203" s="252"/>
      <c r="BJ203" s="252"/>
      <c r="BK203" s="252"/>
      <c r="BL203" s="252"/>
      <c r="BM203" s="252"/>
      <c r="BN203" s="252"/>
      <c r="BO203" s="252"/>
      <c r="BP203" s="252"/>
      <c r="BQ203" s="252"/>
      <c r="BR203" s="252"/>
      <c r="BS203" s="252"/>
      <c r="BT203" s="252"/>
      <c r="BU203" s="252"/>
      <c r="BV203" s="252"/>
      <c r="BW203" s="252"/>
      <c r="BX203" s="252"/>
      <c r="BY203" s="252"/>
      <c r="BZ203" s="252"/>
      <c r="CA203" s="252"/>
      <c r="CB203" s="252"/>
      <c r="CC203" s="252"/>
      <c r="CD203" s="252"/>
      <c r="CE203" s="252"/>
      <c r="CF203" s="252"/>
      <c r="CG203" s="252"/>
      <c r="CH203" s="252"/>
      <c r="CI203" s="252"/>
      <c r="CJ203" s="252"/>
      <c r="CK203" s="252"/>
      <c r="CL203" s="252"/>
      <c r="CM203" s="252"/>
      <c r="CN203" s="252"/>
      <c r="CO203" s="252"/>
      <c r="CP203" s="252"/>
      <c r="CQ203" s="252"/>
      <c r="CR203" s="252"/>
      <c r="CS203" s="252"/>
      <c r="CT203" s="252"/>
      <c r="CU203" s="252"/>
      <c r="CV203" s="252"/>
      <c r="CW203" s="252"/>
      <c r="CX203" s="252"/>
      <c r="CY203" s="252"/>
      <c r="CZ203" s="252"/>
      <c r="DA203" s="252"/>
      <c r="DB203" s="252"/>
      <c r="DC203" s="252"/>
      <c r="DD203" s="252"/>
    </row>
    <row r="204" customFormat="false" ht="15" hidden="false" customHeight="false" outlineLevel="0" collapsed="false">
      <c r="A204" s="252"/>
      <c r="B204" s="252"/>
      <c r="C204" s="252"/>
      <c r="D204" s="252"/>
      <c r="E204" s="254"/>
      <c r="F204" s="254"/>
      <c r="G204" s="254"/>
      <c r="H204" s="254"/>
      <c r="I204" s="254"/>
      <c r="J204" s="254"/>
      <c r="K204" s="254"/>
      <c r="L204" s="254"/>
      <c r="M204" s="254"/>
      <c r="N204" s="254"/>
      <c r="O204" s="254"/>
      <c r="P204" s="252"/>
      <c r="Q204" s="252"/>
      <c r="R204" s="252"/>
      <c r="S204" s="252"/>
      <c r="T204" s="252"/>
      <c r="U204" s="252"/>
      <c r="V204" s="252"/>
      <c r="W204" s="252"/>
      <c r="X204" s="252"/>
      <c r="Y204" s="252"/>
      <c r="Z204" s="252"/>
      <c r="AA204" s="252"/>
      <c r="AB204" s="252"/>
      <c r="AC204" s="252"/>
      <c r="AD204" s="252"/>
      <c r="AE204" s="252"/>
      <c r="AF204" s="252"/>
      <c r="AG204" s="252"/>
      <c r="AH204" s="252"/>
      <c r="AI204" s="252"/>
      <c r="AJ204" s="252"/>
      <c r="AK204" s="252"/>
      <c r="AL204" s="252"/>
      <c r="AM204" s="252"/>
      <c r="AN204" s="252"/>
      <c r="AO204" s="252"/>
      <c r="AP204" s="252"/>
      <c r="AQ204" s="252"/>
      <c r="AR204" s="252"/>
      <c r="AS204" s="252"/>
      <c r="AT204" s="252"/>
      <c r="AU204" s="252"/>
      <c r="AV204" s="252"/>
      <c r="AW204" s="252"/>
      <c r="AX204" s="252"/>
      <c r="AY204" s="252"/>
      <c r="AZ204" s="252"/>
      <c r="BA204" s="252"/>
      <c r="BB204" s="252"/>
      <c r="BC204" s="252"/>
      <c r="BD204" s="252"/>
      <c r="BE204" s="252"/>
      <c r="BF204" s="252"/>
      <c r="BG204" s="252"/>
      <c r="BH204" s="252"/>
      <c r="BI204" s="252"/>
      <c r="BJ204" s="252"/>
      <c r="BK204" s="252"/>
      <c r="BL204" s="252"/>
      <c r="BM204" s="252"/>
      <c r="BN204" s="252"/>
      <c r="BO204" s="252"/>
      <c r="BP204" s="252"/>
      <c r="BQ204" s="252"/>
      <c r="BR204" s="252"/>
      <c r="BS204" s="252"/>
      <c r="BT204" s="252"/>
      <c r="BU204" s="252"/>
      <c r="BV204" s="252"/>
      <c r="BW204" s="252"/>
      <c r="BX204" s="252"/>
      <c r="BY204" s="252"/>
      <c r="BZ204" s="252"/>
      <c r="CA204" s="252"/>
      <c r="CB204" s="252"/>
      <c r="CC204" s="252"/>
      <c r="CD204" s="252"/>
      <c r="CE204" s="252"/>
      <c r="CF204" s="252"/>
      <c r="CG204" s="252"/>
      <c r="CH204" s="252"/>
      <c r="CI204" s="252"/>
      <c r="CJ204" s="252"/>
      <c r="CK204" s="252"/>
      <c r="CL204" s="252"/>
      <c r="CM204" s="252"/>
      <c r="CN204" s="252"/>
      <c r="CO204" s="252"/>
      <c r="CP204" s="252"/>
      <c r="CQ204" s="252"/>
      <c r="CR204" s="252"/>
      <c r="CS204" s="252"/>
      <c r="CT204" s="252"/>
      <c r="CU204" s="252"/>
      <c r="CV204" s="252"/>
      <c r="CW204" s="252"/>
      <c r="CX204" s="252"/>
      <c r="CY204" s="252"/>
      <c r="CZ204" s="252"/>
      <c r="DA204" s="252"/>
      <c r="DB204" s="252"/>
      <c r="DC204" s="252"/>
      <c r="DD204" s="252"/>
    </row>
    <row r="205" customFormat="false" ht="15" hidden="false" customHeight="false" outlineLevel="0" collapsed="false">
      <c r="A205" s="252"/>
      <c r="B205" s="252"/>
      <c r="C205" s="252"/>
      <c r="D205" s="252"/>
      <c r="E205" s="254"/>
      <c r="F205" s="254"/>
      <c r="G205" s="254"/>
      <c r="H205" s="254"/>
      <c r="I205" s="254"/>
      <c r="J205" s="254"/>
      <c r="K205" s="254"/>
      <c r="L205" s="254"/>
      <c r="M205" s="254"/>
      <c r="N205" s="254"/>
      <c r="O205" s="254"/>
      <c r="P205" s="252"/>
      <c r="Q205" s="252"/>
      <c r="R205" s="252"/>
      <c r="S205" s="252"/>
      <c r="T205" s="252"/>
      <c r="U205" s="252"/>
      <c r="V205" s="252"/>
      <c r="W205" s="252"/>
      <c r="X205" s="252"/>
      <c r="Y205" s="252"/>
      <c r="Z205" s="252"/>
      <c r="AA205" s="252"/>
      <c r="AB205" s="252"/>
      <c r="AC205" s="252"/>
      <c r="AD205" s="252"/>
      <c r="AE205" s="252"/>
      <c r="AF205" s="252"/>
      <c r="AG205" s="252"/>
      <c r="AH205" s="252"/>
      <c r="AI205" s="252"/>
      <c r="AJ205" s="252"/>
      <c r="AK205" s="252"/>
      <c r="AL205" s="252"/>
      <c r="AM205" s="252"/>
      <c r="AN205" s="252"/>
      <c r="AO205" s="252"/>
      <c r="AP205" s="252"/>
      <c r="AQ205" s="252"/>
      <c r="AR205" s="252"/>
      <c r="AS205" s="252"/>
      <c r="AT205" s="252"/>
      <c r="AU205" s="252"/>
      <c r="AV205" s="252"/>
      <c r="AW205" s="252"/>
      <c r="AX205" s="252"/>
      <c r="AY205" s="252"/>
      <c r="AZ205" s="252"/>
      <c r="BA205" s="252"/>
      <c r="BB205" s="252"/>
      <c r="BC205" s="252"/>
      <c r="BD205" s="252"/>
      <c r="BE205" s="252"/>
      <c r="BF205" s="252"/>
      <c r="BG205" s="252"/>
      <c r="BH205" s="252"/>
      <c r="BI205" s="252"/>
      <c r="BJ205" s="252"/>
      <c r="BK205" s="252"/>
      <c r="BL205" s="252"/>
      <c r="BM205" s="252"/>
      <c r="BN205" s="252"/>
      <c r="BO205" s="252"/>
      <c r="BP205" s="252"/>
      <c r="BQ205" s="252"/>
      <c r="BR205" s="252"/>
      <c r="BS205" s="252"/>
      <c r="BT205" s="252"/>
      <c r="BU205" s="252"/>
      <c r="BV205" s="252"/>
      <c r="BW205" s="252"/>
      <c r="BX205" s="252"/>
      <c r="BY205" s="252"/>
      <c r="BZ205" s="252"/>
      <c r="CA205" s="252"/>
      <c r="CB205" s="252"/>
      <c r="CC205" s="252"/>
      <c r="CD205" s="252"/>
      <c r="CE205" s="252"/>
      <c r="CF205" s="252"/>
      <c r="CG205" s="252"/>
      <c r="CH205" s="252"/>
      <c r="CI205" s="252"/>
      <c r="CJ205" s="252"/>
      <c r="CK205" s="252"/>
      <c r="CL205" s="252"/>
      <c r="CM205" s="252"/>
      <c r="CN205" s="252"/>
      <c r="CO205" s="252"/>
      <c r="CP205" s="252"/>
      <c r="CQ205" s="252"/>
      <c r="CR205" s="252"/>
      <c r="CS205" s="252"/>
      <c r="CT205" s="252"/>
      <c r="CU205" s="252"/>
      <c r="CV205" s="252"/>
      <c r="CW205" s="252"/>
      <c r="CX205" s="252"/>
      <c r="CY205" s="252"/>
      <c r="CZ205" s="252"/>
      <c r="DA205" s="252"/>
      <c r="DB205" s="252"/>
      <c r="DC205" s="252"/>
      <c r="DD205" s="252"/>
    </row>
    <row r="206" customFormat="false" ht="15" hidden="false" customHeight="false" outlineLevel="0" collapsed="false">
      <c r="A206" s="252"/>
      <c r="B206" s="252"/>
      <c r="C206" s="252"/>
      <c r="D206" s="252"/>
      <c r="E206" s="254"/>
      <c r="F206" s="254"/>
      <c r="G206" s="254"/>
      <c r="H206" s="254"/>
      <c r="I206" s="254"/>
      <c r="J206" s="254"/>
      <c r="K206" s="254"/>
      <c r="L206" s="254"/>
      <c r="M206" s="254"/>
      <c r="N206" s="254"/>
      <c r="O206" s="254"/>
      <c r="P206" s="252"/>
      <c r="Q206" s="252"/>
      <c r="R206" s="252"/>
      <c r="S206" s="252"/>
      <c r="T206" s="252"/>
      <c r="U206" s="252"/>
      <c r="V206" s="252"/>
      <c r="W206" s="252"/>
      <c r="X206" s="252"/>
      <c r="Y206" s="252"/>
      <c r="Z206" s="252"/>
      <c r="AA206" s="252"/>
      <c r="AB206" s="252"/>
      <c r="AC206" s="252"/>
      <c r="AD206" s="252"/>
      <c r="AE206" s="252"/>
      <c r="AF206" s="252"/>
      <c r="AG206" s="252"/>
      <c r="AH206" s="252"/>
      <c r="AI206" s="252"/>
      <c r="AJ206" s="252"/>
      <c r="AK206" s="252"/>
      <c r="AL206" s="252"/>
      <c r="AM206" s="252"/>
      <c r="AN206" s="252"/>
      <c r="AO206" s="252"/>
      <c r="AP206" s="252"/>
      <c r="AQ206" s="252"/>
      <c r="AR206" s="252"/>
      <c r="AS206" s="252"/>
      <c r="AT206" s="252"/>
      <c r="AU206" s="252"/>
      <c r="AV206" s="252"/>
      <c r="AW206" s="252"/>
      <c r="AX206" s="252"/>
      <c r="AY206" s="252"/>
      <c r="AZ206" s="252"/>
      <c r="BA206" s="252"/>
      <c r="BB206" s="252"/>
      <c r="BC206" s="252"/>
      <c r="BD206" s="252"/>
      <c r="BE206" s="252"/>
      <c r="BF206" s="252"/>
      <c r="BG206" s="252"/>
      <c r="BH206" s="252"/>
      <c r="BI206" s="252"/>
      <c r="BJ206" s="252"/>
      <c r="BK206" s="252"/>
      <c r="BL206" s="252"/>
      <c r="BM206" s="252"/>
      <c r="BN206" s="252"/>
      <c r="BO206" s="252"/>
      <c r="BP206" s="252"/>
      <c r="BQ206" s="252"/>
      <c r="BR206" s="252"/>
      <c r="BS206" s="252"/>
      <c r="BT206" s="252"/>
      <c r="BU206" s="252"/>
      <c r="BV206" s="252"/>
      <c r="BW206" s="252"/>
      <c r="BX206" s="252"/>
      <c r="BY206" s="252"/>
      <c r="BZ206" s="252"/>
      <c r="CA206" s="252"/>
      <c r="CB206" s="252"/>
      <c r="CC206" s="252"/>
      <c r="CD206" s="252"/>
      <c r="CE206" s="252"/>
      <c r="CF206" s="252"/>
      <c r="CG206" s="252"/>
      <c r="CH206" s="252"/>
      <c r="CI206" s="252"/>
      <c r="CJ206" s="252"/>
      <c r="CK206" s="252"/>
      <c r="CL206" s="252"/>
      <c r="CM206" s="252"/>
      <c r="CN206" s="252"/>
      <c r="CO206" s="252"/>
      <c r="CP206" s="252"/>
      <c r="CQ206" s="252"/>
      <c r="CR206" s="252"/>
      <c r="CS206" s="252"/>
      <c r="CT206" s="252"/>
      <c r="CU206" s="252"/>
      <c r="CV206" s="252"/>
      <c r="CW206" s="252"/>
      <c r="CX206" s="252"/>
      <c r="CY206" s="252"/>
      <c r="CZ206" s="252"/>
      <c r="DA206" s="252"/>
      <c r="DB206" s="252"/>
      <c r="DC206" s="252"/>
      <c r="DD206" s="252"/>
    </row>
    <row r="207" customFormat="false" ht="15" hidden="false" customHeight="false" outlineLevel="0" collapsed="false">
      <c r="A207" s="252"/>
      <c r="B207" s="252"/>
      <c r="C207" s="252"/>
      <c r="D207" s="252"/>
      <c r="E207" s="254"/>
      <c r="F207" s="254"/>
      <c r="G207" s="254"/>
      <c r="H207" s="254"/>
      <c r="I207" s="254"/>
      <c r="J207" s="254"/>
      <c r="K207" s="254"/>
      <c r="L207" s="254"/>
      <c r="M207" s="254"/>
      <c r="N207" s="254"/>
      <c r="O207" s="254"/>
      <c r="P207" s="252"/>
      <c r="Q207" s="252"/>
      <c r="R207" s="252"/>
      <c r="S207" s="252"/>
      <c r="T207" s="252"/>
      <c r="U207" s="252"/>
      <c r="V207" s="252"/>
      <c r="W207" s="252"/>
      <c r="X207" s="252"/>
      <c r="Y207" s="252"/>
      <c r="Z207" s="252"/>
      <c r="AA207" s="252"/>
      <c r="AB207" s="252"/>
      <c r="AC207" s="252"/>
      <c r="AD207" s="252"/>
      <c r="AE207" s="252"/>
      <c r="AF207" s="252"/>
      <c r="AG207" s="252"/>
      <c r="AH207" s="252"/>
      <c r="AI207" s="252"/>
      <c r="AJ207" s="252"/>
      <c r="AK207" s="252"/>
      <c r="AL207" s="252"/>
      <c r="AM207" s="252"/>
      <c r="AN207" s="252"/>
      <c r="AO207" s="252"/>
      <c r="AP207" s="252"/>
      <c r="AQ207" s="252"/>
      <c r="AR207" s="252"/>
      <c r="AS207" s="252"/>
      <c r="AT207" s="252"/>
      <c r="AU207" s="252"/>
      <c r="AV207" s="252"/>
      <c r="AW207" s="252"/>
      <c r="AX207" s="252"/>
      <c r="AY207" s="252"/>
      <c r="AZ207" s="252"/>
      <c r="BA207" s="252"/>
      <c r="BB207" s="252"/>
      <c r="BC207" s="252"/>
      <c r="BD207" s="252"/>
      <c r="BE207" s="252"/>
      <c r="BF207" s="252"/>
      <c r="BG207" s="252"/>
      <c r="BH207" s="252"/>
      <c r="BI207" s="252"/>
      <c r="BJ207" s="252"/>
      <c r="BK207" s="252"/>
      <c r="BL207" s="252"/>
      <c r="BM207" s="252"/>
      <c r="BN207" s="252"/>
      <c r="BO207" s="252"/>
      <c r="BP207" s="252"/>
      <c r="BQ207" s="252"/>
      <c r="BR207" s="252"/>
      <c r="BS207" s="252"/>
      <c r="BT207" s="252"/>
      <c r="BU207" s="252"/>
      <c r="BV207" s="252"/>
      <c r="BW207" s="252"/>
      <c r="BX207" s="252"/>
      <c r="BY207" s="252"/>
      <c r="BZ207" s="252"/>
      <c r="CA207" s="252"/>
      <c r="CB207" s="252"/>
      <c r="CC207" s="252"/>
      <c r="CD207" s="252"/>
      <c r="CE207" s="252"/>
      <c r="CF207" s="252"/>
      <c r="CG207" s="252"/>
      <c r="CH207" s="252"/>
      <c r="CI207" s="252"/>
      <c r="CJ207" s="252"/>
      <c r="CK207" s="252"/>
      <c r="CL207" s="252"/>
      <c r="CM207" s="252"/>
      <c r="CN207" s="252"/>
      <c r="CO207" s="252"/>
      <c r="CP207" s="252"/>
      <c r="CQ207" s="252"/>
      <c r="CR207" s="252"/>
      <c r="CS207" s="252"/>
      <c r="CT207" s="252"/>
      <c r="CU207" s="252"/>
      <c r="CV207" s="252"/>
      <c r="CW207" s="252"/>
      <c r="CX207" s="252"/>
      <c r="CY207" s="252"/>
      <c r="CZ207" s="252"/>
      <c r="DA207" s="252"/>
      <c r="DB207" s="252"/>
      <c r="DC207" s="252"/>
      <c r="DD207" s="252"/>
    </row>
    <row r="208" customFormat="false" ht="15" hidden="false" customHeight="false" outlineLevel="0" collapsed="false">
      <c r="A208" s="252"/>
      <c r="B208" s="252"/>
      <c r="C208" s="252"/>
      <c r="D208" s="252"/>
      <c r="E208" s="254"/>
      <c r="F208" s="254"/>
      <c r="G208" s="254"/>
      <c r="H208" s="254"/>
      <c r="I208" s="254"/>
      <c r="J208" s="254"/>
      <c r="K208" s="254"/>
      <c r="L208" s="254"/>
      <c r="M208" s="254"/>
      <c r="N208" s="254"/>
      <c r="O208" s="254"/>
      <c r="P208" s="252"/>
      <c r="Q208" s="252"/>
      <c r="R208" s="252"/>
      <c r="S208" s="252"/>
      <c r="T208" s="252"/>
      <c r="U208" s="252"/>
      <c r="V208" s="252"/>
      <c r="W208" s="252"/>
      <c r="X208" s="252"/>
      <c r="Y208" s="252"/>
      <c r="Z208" s="252"/>
      <c r="AA208" s="252"/>
      <c r="AB208" s="252"/>
      <c r="AC208" s="252"/>
      <c r="AD208" s="252"/>
      <c r="AE208" s="252"/>
      <c r="AF208" s="252"/>
      <c r="AG208" s="252"/>
      <c r="AH208" s="252"/>
      <c r="AI208" s="252"/>
      <c r="AJ208" s="252"/>
      <c r="AK208" s="252"/>
      <c r="AL208" s="252"/>
      <c r="AM208" s="252"/>
      <c r="AN208" s="252"/>
      <c r="AO208" s="252"/>
      <c r="AP208" s="252"/>
      <c r="AQ208" s="252"/>
      <c r="AR208" s="252"/>
      <c r="AS208" s="252"/>
      <c r="AT208" s="252"/>
      <c r="AU208" s="252"/>
      <c r="AV208" s="252"/>
      <c r="AW208" s="252"/>
      <c r="AX208" s="252"/>
      <c r="AY208" s="252"/>
      <c r="AZ208" s="252"/>
      <c r="BA208" s="252"/>
      <c r="BB208" s="252"/>
      <c r="BC208" s="252"/>
      <c r="BD208" s="252"/>
      <c r="BE208" s="252"/>
      <c r="BF208" s="252"/>
      <c r="BG208" s="252"/>
      <c r="BH208" s="252"/>
      <c r="BI208" s="252"/>
      <c r="BJ208" s="252"/>
      <c r="BK208" s="252"/>
      <c r="BL208" s="252"/>
      <c r="BM208" s="252"/>
      <c r="BN208" s="252"/>
      <c r="BO208" s="252"/>
      <c r="BP208" s="252"/>
      <c r="BQ208" s="252"/>
      <c r="BR208" s="252"/>
      <c r="BS208" s="252"/>
      <c r="BT208" s="252"/>
      <c r="BU208" s="252"/>
      <c r="BV208" s="252"/>
      <c r="BW208" s="252"/>
      <c r="BX208" s="252"/>
      <c r="BY208" s="252"/>
      <c r="BZ208" s="252"/>
      <c r="CA208" s="252"/>
      <c r="CB208" s="252"/>
      <c r="CC208" s="252"/>
      <c r="CD208" s="252"/>
      <c r="CE208" s="252"/>
      <c r="CF208" s="252"/>
      <c r="CG208" s="252"/>
      <c r="CH208" s="252"/>
      <c r="CI208" s="252"/>
      <c r="CJ208" s="252"/>
      <c r="CK208" s="252"/>
      <c r="CL208" s="252"/>
      <c r="CM208" s="252"/>
      <c r="CN208" s="252"/>
      <c r="CO208" s="252"/>
      <c r="CP208" s="252"/>
      <c r="CQ208" s="252"/>
      <c r="CR208" s="252"/>
      <c r="CS208" s="252"/>
      <c r="CT208" s="252"/>
      <c r="CU208" s="252"/>
      <c r="CV208" s="252"/>
      <c r="CW208" s="252"/>
      <c r="CX208" s="252"/>
      <c r="CY208" s="252"/>
      <c r="CZ208" s="252"/>
      <c r="DA208" s="252"/>
      <c r="DB208" s="252"/>
      <c r="DC208" s="252"/>
      <c r="DD208" s="252"/>
    </row>
    <row r="209" customFormat="false" ht="15" hidden="false" customHeight="false" outlineLevel="0" collapsed="false">
      <c r="A209" s="252"/>
      <c r="B209" s="252"/>
      <c r="C209" s="252"/>
      <c r="D209" s="252"/>
      <c r="E209" s="254"/>
      <c r="F209" s="254"/>
      <c r="G209" s="254"/>
      <c r="H209" s="254"/>
      <c r="I209" s="254"/>
      <c r="J209" s="254"/>
      <c r="K209" s="254"/>
      <c r="L209" s="254"/>
      <c r="M209" s="254"/>
      <c r="N209" s="254"/>
      <c r="O209" s="254"/>
      <c r="P209" s="252"/>
      <c r="Q209" s="252"/>
      <c r="R209" s="252"/>
      <c r="S209" s="252"/>
      <c r="T209" s="252"/>
      <c r="U209" s="252"/>
      <c r="V209" s="252"/>
      <c r="W209" s="252"/>
      <c r="X209" s="252"/>
      <c r="Y209" s="252"/>
      <c r="Z209" s="252"/>
      <c r="AA209" s="252"/>
      <c r="AB209" s="252"/>
      <c r="AC209" s="252"/>
      <c r="AD209" s="252"/>
      <c r="AE209" s="252"/>
      <c r="AF209" s="252"/>
      <c r="AG209" s="252"/>
      <c r="AH209" s="252"/>
      <c r="AI209" s="252"/>
      <c r="AJ209" s="252"/>
      <c r="AK209" s="252"/>
      <c r="AL209" s="252"/>
      <c r="AM209" s="252"/>
      <c r="AN209" s="252"/>
      <c r="AO209" s="252"/>
      <c r="AP209" s="252"/>
      <c r="AQ209" s="252"/>
      <c r="AR209" s="252"/>
      <c r="AS209" s="252"/>
      <c r="AT209" s="252"/>
      <c r="AU209" s="252"/>
      <c r="AV209" s="252"/>
      <c r="AW209" s="252"/>
      <c r="AX209" s="252"/>
      <c r="AY209" s="252"/>
      <c r="AZ209" s="252"/>
      <c r="BA209" s="252"/>
      <c r="BB209" s="252"/>
      <c r="BC209" s="252"/>
      <c r="BD209" s="252"/>
      <c r="BE209" s="252"/>
      <c r="BF209" s="252"/>
      <c r="BG209" s="252"/>
      <c r="BH209" s="252"/>
      <c r="BI209" s="252"/>
      <c r="BJ209" s="252"/>
      <c r="BK209" s="252"/>
      <c r="BL209" s="252"/>
      <c r="BM209" s="252"/>
      <c r="BN209" s="252"/>
      <c r="BO209" s="252"/>
      <c r="BP209" s="252"/>
      <c r="BQ209" s="252"/>
      <c r="BR209" s="252"/>
      <c r="BS209" s="252"/>
      <c r="BT209" s="252"/>
      <c r="BU209" s="252"/>
      <c r="BV209" s="252"/>
      <c r="BW209" s="252"/>
      <c r="BX209" s="252"/>
      <c r="BY209" s="252"/>
      <c r="BZ209" s="252"/>
      <c r="CA209" s="252"/>
      <c r="CB209" s="252"/>
      <c r="CC209" s="252"/>
      <c r="CD209" s="252"/>
      <c r="CE209" s="252"/>
      <c r="CF209" s="252"/>
      <c r="CG209" s="252"/>
      <c r="CH209" s="252"/>
      <c r="CI209" s="252"/>
      <c r="CJ209" s="252"/>
      <c r="CK209" s="252"/>
      <c r="CL209" s="252"/>
      <c r="CM209" s="252"/>
      <c r="CN209" s="252"/>
      <c r="CO209" s="252"/>
      <c r="CP209" s="252"/>
      <c r="CQ209" s="252"/>
      <c r="CR209" s="252"/>
      <c r="CS209" s="252"/>
      <c r="CT209" s="252"/>
      <c r="CU209" s="252"/>
      <c r="CV209" s="252"/>
      <c r="CW209" s="252"/>
      <c r="CX209" s="252"/>
      <c r="CY209" s="252"/>
      <c r="CZ209" s="252"/>
      <c r="DA209" s="252"/>
      <c r="DB209" s="252"/>
      <c r="DC209" s="252"/>
      <c r="DD209" s="252"/>
    </row>
    <row r="210" customFormat="false" ht="15" hidden="false" customHeight="false" outlineLevel="0" collapsed="false">
      <c r="A210" s="252"/>
      <c r="B210" s="252"/>
      <c r="C210" s="252"/>
      <c r="D210" s="252"/>
      <c r="E210" s="254"/>
      <c r="F210" s="254"/>
      <c r="G210" s="254"/>
      <c r="H210" s="254"/>
      <c r="I210" s="254"/>
      <c r="J210" s="254"/>
      <c r="K210" s="254"/>
      <c r="L210" s="254"/>
      <c r="M210" s="254"/>
      <c r="N210" s="254"/>
      <c r="O210" s="254"/>
      <c r="P210" s="252"/>
      <c r="Q210" s="252"/>
      <c r="R210" s="252"/>
      <c r="S210" s="252"/>
      <c r="T210" s="252"/>
      <c r="U210" s="252"/>
      <c r="V210" s="252"/>
      <c r="W210" s="252"/>
      <c r="X210" s="252"/>
      <c r="Y210" s="252"/>
      <c r="Z210" s="252"/>
      <c r="AA210" s="252"/>
      <c r="AB210" s="252"/>
      <c r="AC210" s="252"/>
      <c r="AD210" s="252"/>
      <c r="AE210" s="252"/>
      <c r="AF210" s="252"/>
      <c r="AG210" s="252"/>
      <c r="AH210" s="252"/>
      <c r="AI210" s="252"/>
      <c r="AJ210" s="252"/>
      <c r="AK210" s="252"/>
      <c r="AL210" s="252"/>
      <c r="AM210" s="252"/>
      <c r="AN210" s="252"/>
      <c r="AO210" s="252"/>
      <c r="AP210" s="252"/>
      <c r="AQ210" s="252"/>
      <c r="AR210" s="252"/>
      <c r="AS210" s="252"/>
      <c r="AT210" s="252"/>
      <c r="AU210" s="252"/>
      <c r="AV210" s="252"/>
      <c r="AW210" s="252"/>
      <c r="AX210" s="252"/>
      <c r="AY210" s="252"/>
      <c r="AZ210" s="252"/>
      <c r="BA210" s="252"/>
      <c r="BB210" s="252"/>
      <c r="BC210" s="252"/>
      <c r="BD210" s="252"/>
      <c r="BE210" s="252"/>
      <c r="BF210" s="252"/>
      <c r="BG210" s="252"/>
      <c r="BH210" s="252"/>
      <c r="BI210" s="252"/>
      <c r="BJ210" s="252"/>
      <c r="BK210" s="252"/>
      <c r="BL210" s="252"/>
      <c r="BM210" s="252"/>
      <c r="BN210" s="252"/>
      <c r="BO210" s="252"/>
      <c r="BP210" s="252"/>
      <c r="BQ210" s="252"/>
      <c r="BR210" s="252"/>
      <c r="BS210" s="252"/>
      <c r="BT210" s="252"/>
      <c r="BU210" s="252"/>
      <c r="BV210" s="252"/>
      <c r="BW210" s="252"/>
      <c r="BX210" s="252"/>
      <c r="BY210" s="252"/>
      <c r="BZ210" s="252"/>
      <c r="CA210" s="252"/>
      <c r="CB210" s="252"/>
      <c r="CC210" s="252"/>
      <c r="CD210" s="252"/>
      <c r="CE210" s="252"/>
      <c r="CF210" s="252"/>
      <c r="CG210" s="252"/>
      <c r="CH210" s="252"/>
      <c r="CI210" s="252"/>
      <c r="CJ210" s="252"/>
      <c r="CK210" s="252"/>
      <c r="CL210" s="252"/>
      <c r="CM210" s="252"/>
      <c r="CN210" s="252"/>
      <c r="CO210" s="252"/>
      <c r="CP210" s="252"/>
      <c r="CQ210" s="252"/>
      <c r="CR210" s="252"/>
      <c r="CS210" s="252"/>
      <c r="CT210" s="252"/>
      <c r="CU210" s="252"/>
      <c r="CV210" s="252"/>
      <c r="CW210" s="252"/>
      <c r="CX210" s="252"/>
      <c r="CY210" s="252"/>
      <c r="CZ210" s="252"/>
      <c r="DA210" s="252"/>
      <c r="DB210" s="252"/>
      <c r="DC210" s="252"/>
      <c r="DD210" s="252"/>
    </row>
    <row r="211" customFormat="false" ht="15" hidden="false" customHeight="false" outlineLevel="0" collapsed="false">
      <c r="A211" s="252"/>
      <c r="B211" s="252"/>
      <c r="C211" s="252"/>
      <c r="D211" s="252"/>
      <c r="E211" s="254"/>
      <c r="F211" s="254"/>
      <c r="G211" s="254"/>
      <c r="H211" s="254"/>
      <c r="I211" s="254"/>
      <c r="J211" s="254"/>
      <c r="K211" s="254"/>
      <c r="L211" s="254"/>
      <c r="M211" s="254"/>
      <c r="N211" s="254"/>
      <c r="O211" s="254"/>
      <c r="P211" s="252"/>
      <c r="Q211" s="252"/>
      <c r="R211" s="252"/>
      <c r="S211" s="252"/>
      <c r="T211" s="252"/>
      <c r="U211" s="252"/>
      <c r="V211" s="252"/>
      <c r="W211" s="252"/>
      <c r="X211" s="252"/>
      <c r="Y211" s="252"/>
      <c r="Z211" s="252"/>
      <c r="AA211" s="252"/>
      <c r="AB211" s="252"/>
      <c r="AC211" s="252"/>
      <c r="AD211" s="252"/>
      <c r="AE211" s="252"/>
      <c r="AF211" s="252"/>
      <c r="AG211" s="252"/>
      <c r="AH211" s="252"/>
      <c r="AI211" s="252"/>
      <c r="AJ211" s="252"/>
      <c r="AK211" s="252"/>
      <c r="AL211" s="252"/>
      <c r="AM211" s="252"/>
      <c r="AN211" s="252"/>
      <c r="AO211" s="252"/>
      <c r="AP211" s="252"/>
      <c r="AQ211" s="252"/>
      <c r="AR211" s="252"/>
      <c r="AS211" s="252"/>
      <c r="AT211" s="252"/>
      <c r="AU211" s="252"/>
      <c r="AV211" s="252"/>
      <c r="AW211" s="252"/>
      <c r="AX211" s="252"/>
      <c r="AY211" s="252"/>
      <c r="AZ211" s="252"/>
      <c r="BA211" s="252"/>
      <c r="BB211" s="252"/>
      <c r="BC211" s="252"/>
      <c r="BD211" s="252"/>
      <c r="BE211" s="252"/>
      <c r="BF211" s="252"/>
      <c r="BG211" s="252"/>
      <c r="BH211" s="252"/>
      <c r="BI211" s="252"/>
      <c r="BJ211" s="252"/>
      <c r="BK211" s="252"/>
      <c r="BL211" s="252"/>
      <c r="BM211" s="252"/>
      <c r="BN211" s="252"/>
      <c r="BO211" s="252"/>
      <c r="BP211" s="252"/>
      <c r="BQ211" s="252"/>
      <c r="BR211" s="252"/>
      <c r="BS211" s="252"/>
      <c r="BT211" s="252"/>
      <c r="BU211" s="252"/>
      <c r="BV211" s="252"/>
      <c r="BW211" s="252"/>
      <c r="BX211" s="252"/>
      <c r="BY211" s="252"/>
      <c r="BZ211" s="252"/>
      <c r="CA211" s="252"/>
      <c r="CB211" s="252"/>
      <c r="CC211" s="252"/>
      <c r="CD211" s="252"/>
      <c r="CE211" s="252"/>
      <c r="CF211" s="252"/>
      <c r="CG211" s="252"/>
      <c r="CH211" s="252"/>
      <c r="CI211" s="252"/>
      <c r="CJ211" s="252"/>
      <c r="CK211" s="252"/>
      <c r="CL211" s="252"/>
      <c r="CM211" s="252"/>
      <c r="CN211" s="252"/>
      <c r="CO211" s="252"/>
      <c r="CP211" s="252"/>
      <c r="CQ211" s="252"/>
      <c r="CR211" s="252"/>
      <c r="CS211" s="252"/>
      <c r="CT211" s="252"/>
      <c r="CU211" s="252"/>
      <c r="CV211" s="252"/>
      <c r="CW211" s="252"/>
      <c r="CX211" s="252"/>
      <c r="CY211" s="252"/>
      <c r="CZ211" s="252"/>
      <c r="DA211" s="252"/>
      <c r="DB211" s="252"/>
      <c r="DC211" s="252"/>
      <c r="DD211" s="252"/>
    </row>
    <row r="212" customFormat="false" ht="15" hidden="false" customHeight="false" outlineLevel="0" collapsed="false">
      <c r="A212" s="252"/>
      <c r="B212" s="252"/>
      <c r="C212" s="252"/>
      <c r="D212" s="252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2"/>
      <c r="Q212" s="252"/>
      <c r="R212" s="252"/>
      <c r="S212" s="252"/>
      <c r="T212" s="252"/>
      <c r="U212" s="252"/>
      <c r="V212" s="252"/>
      <c r="W212" s="252"/>
      <c r="X212" s="252"/>
      <c r="Y212" s="252"/>
      <c r="Z212" s="252"/>
      <c r="AA212" s="252"/>
      <c r="AB212" s="252"/>
      <c r="AC212" s="252"/>
      <c r="AD212" s="252"/>
      <c r="AE212" s="252"/>
      <c r="AF212" s="252"/>
      <c r="AG212" s="252"/>
      <c r="AH212" s="252"/>
      <c r="AI212" s="252"/>
      <c r="AJ212" s="252"/>
      <c r="AK212" s="252"/>
      <c r="AL212" s="252"/>
      <c r="AM212" s="252"/>
      <c r="AN212" s="252"/>
      <c r="AO212" s="252"/>
      <c r="AP212" s="252"/>
      <c r="AQ212" s="252"/>
      <c r="AR212" s="252"/>
      <c r="AS212" s="252"/>
      <c r="AT212" s="252"/>
      <c r="AU212" s="252"/>
      <c r="AV212" s="252"/>
      <c r="AW212" s="252"/>
      <c r="AX212" s="252"/>
      <c r="AY212" s="252"/>
      <c r="AZ212" s="252"/>
      <c r="BA212" s="252"/>
      <c r="BB212" s="252"/>
      <c r="BC212" s="252"/>
      <c r="BD212" s="252"/>
      <c r="BE212" s="252"/>
      <c r="BF212" s="252"/>
      <c r="BG212" s="252"/>
      <c r="BH212" s="252"/>
      <c r="BI212" s="252"/>
      <c r="BJ212" s="252"/>
      <c r="BK212" s="252"/>
      <c r="BL212" s="252"/>
      <c r="BM212" s="252"/>
      <c r="BN212" s="252"/>
      <c r="BO212" s="252"/>
      <c r="BP212" s="252"/>
      <c r="BQ212" s="252"/>
      <c r="BR212" s="252"/>
      <c r="BS212" s="252"/>
      <c r="BT212" s="252"/>
      <c r="BU212" s="252"/>
      <c r="BV212" s="252"/>
      <c r="BW212" s="252"/>
      <c r="BX212" s="252"/>
      <c r="BY212" s="252"/>
      <c r="BZ212" s="252"/>
      <c r="CA212" s="252"/>
      <c r="CB212" s="252"/>
      <c r="CC212" s="252"/>
      <c r="CD212" s="252"/>
      <c r="CE212" s="252"/>
      <c r="CF212" s="252"/>
      <c r="CG212" s="252"/>
      <c r="CH212" s="252"/>
      <c r="CI212" s="252"/>
      <c r="CJ212" s="252"/>
      <c r="CK212" s="252"/>
      <c r="CL212" s="252"/>
      <c r="CM212" s="252"/>
      <c r="CN212" s="252"/>
      <c r="CO212" s="252"/>
      <c r="CP212" s="252"/>
      <c r="CQ212" s="252"/>
      <c r="CR212" s="252"/>
      <c r="CS212" s="252"/>
      <c r="CT212" s="252"/>
      <c r="CU212" s="252"/>
      <c r="CV212" s="252"/>
      <c r="CW212" s="252"/>
      <c r="CX212" s="252"/>
      <c r="CY212" s="252"/>
      <c r="CZ212" s="252"/>
      <c r="DA212" s="252"/>
      <c r="DB212" s="252"/>
      <c r="DC212" s="252"/>
      <c r="DD212" s="252"/>
    </row>
    <row r="213" customFormat="false" ht="15" hidden="false" customHeight="false" outlineLevel="0" collapsed="false">
      <c r="A213" s="252"/>
      <c r="B213" s="252"/>
      <c r="C213" s="252"/>
      <c r="D213" s="252"/>
      <c r="E213" s="254"/>
      <c r="F213" s="254"/>
      <c r="G213" s="254"/>
      <c r="H213" s="254"/>
      <c r="I213" s="254"/>
      <c r="J213" s="254"/>
      <c r="K213" s="254"/>
      <c r="L213" s="254"/>
      <c r="M213" s="254"/>
      <c r="N213" s="254"/>
      <c r="O213" s="254"/>
      <c r="P213" s="252"/>
      <c r="Q213" s="252"/>
      <c r="R213" s="252"/>
      <c r="S213" s="252"/>
      <c r="T213" s="252"/>
      <c r="U213" s="252"/>
      <c r="V213" s="252"/>
      <c r="W213" s="252"/>
      <c r="X213" s="252"/>
      <c r="Y213" s="252"/>
      <c r="Z213" s="252"/>
      <c r="AA213" s="252"/>
      <c r="AB213" s="252"/>
      <c r="AC213" s="252"/>
      <c r="AD213" s="252"/>
      <c r="AE213" s="252"/>
      <c r="AF213" s="252"/>
      <c r="AG213" s="252"/>
      <c r="AH213" s="252"/>
      <c r="AI213" s="252"/>
      <c r="AJ213" s="252"/>
      <c r="AK213" s="252"/>
      <c r="AL213" s="252"/>
      <c r="AM213" s="252"/>
      <c r="AN213" s="252"/>
      <c r="AO213" s="252"/>
      <c r="AP213" s="252"/>
      <c r="AQ213" s="252"/>
      <c r="AR213" s="252"/>
      <c r="AS213" s="252"/>
      <c r="AT213" s="252"/>
      <c r="AU213" s="252"/>
      <c r="AV213" s="252"/>
      <c r="AW213" s="252"/>
      <c r="AX213" s="252"/>
      <c r="AY213" s="252"/>
      <c r="AZ213" s="252"/>
      <c r="BA213" s="252"/>
      <c r="BB213" s="252"/>
      <c r="BC213" s="252"/>
      <c r="BD213" s="252"/>
      <c r="BE213" s="252"/>
      <c r="BF213" s="252"/>
      <c r="BG213" s="252"/>
      <c r="BH213" s="252"/>
      <c r="BI213" s="252"/>
      <c r="BJ213" s="252"/>
      <c r="BK213" s="252"/>
      <c r="BL213" s="252"/>
      <c r="BM213" s="252"/>
      <c r="BN213" s="252"/>
      <c r="BO213" s="252"/>
      <c r="BP213" s="252"/>
      <c r="BQ213" s="252"/>
      <c r="BR213" s="252"/>
      <c r="BS213" s="252"/>
      <c r="BT213" s="252"/>
      <c r="BU213" s="252"/>
      <c r="BV213" s="252"/>
      <c r="BW213" s="252"/>
      <c r="BX213" s="252"/>
      <c r="BY213" s="252"/>
      <c r="BZ213" s="252"/>
      <c r="CA213" s="252"/>
      <c r="CB213" s="252"/>
      <c r="CC213" s="252"/>
      <c r="CD213" s="252"/>
      <c r="CE213" s="252"/>
      <c r="CF213" s="252"/>
      <c r="CG213" s="252"/>
      <c r="CH213" s="252"/>
      <c r="CI213" s="252"/>
      <c r="CJ213" s="252"/>
      <c r="CK213" s="252"/>
      <c r="CL213" s="252"/>
      <c r="CM213" s="252"/>
      <c r="CN213" s="252"/>
      <c r="CO213" s="252"/>
      <c r="CP213" s="252"/>
      <c r="CQ213" s="252"/>
      <c r="CR213" s="252"/>
      <c r="CS213" s="252"/>
      <c r="CT213" s="252"/>
      <c r="CU213" s="252"/>
      <c r="CV213" s="252"/>
      <c r="CW213" s="252"/>
      <c r="CX213" s="252"/>
      <c r="CY213" s="252"/>
      <c r="CZ213" s="252"/>
      <c r="DA213" s="252"/>
      <c r="DB213" s="252"/>
      <c r="DC213" s="252"/>
      <c r="DD213" s="252"/>
    </row>
    <row r="214" customFormat="false" ht="15" hidden="false" customHeight="false" outlineLevel="0" collapsed="false">
      <c r="A214" s="252"/>
      <c r="B214" s="252"/>
      <c r="C214" s="252"/>
      <c r="D214" s="252"/>
      <c r="E214" s="254"/>
      <c r="F214" s="254"/>
      <c r="G214" s="254"/>
      <c r="H214" s="254"/>
      <c r="I214" s="254"/>
      <c r="J214" s="254"/>
      <c r="K214" s="254"/>
      <c r="L214" s="254"/>
      <c r="M214" s="254"/>
      <c r="N214" s="254"/>
      <c r="O214" s="254"/>
      <c r="P214" s="252"/>
      <c r="Q214" s="252"/>
      <c r="R214" s="252"/>
      <c r="S214" s="252"/>
      <c r="T214" s="252"/>
      <c r="U214" s="252"/>
      <c r="V214" s="252"/>
      <c r="W214" s="252"/>
      <c r="X214" s="252"/>
      <c r="Y214" s="252"/>
      <c r="Z214" s="252"/>
      <c r="AA214" s="252"/>
      <c r="AB214" s="252"/>
      <c r="AC214" s="252"/>
      <c r="AD214" s="252"/>
      <c r="AE214" s="252"/>
      <c r="AF214" s="252"/>
      <c r="AG214" s="252"/>
      <c r="AH214" s="252"/>
      <c r="AI214" s="252"/>
      <c r="AJ214" s="252"/>
      <c r="AK214" s="252"/>
      <c r="AL214" s="252"/>
      <c r="AM214" s="252"/>
      <c r="AN214" s="252"/>
      <c r="AO214" s="252"/>
      <c r="AP214" s="252"/>
      <c r="AQ214" s="252"/>
      <c r="AR214" s="252"/>
      <c r="AS214" s="252"/>
      <c r="AT214" s="252"/>
      <c r="AU214" s="252"/>
      <c r="AV214" s="252"/>
      <c r="AW214" s="252"/>
      <c r="AX214" s="252"/>
      <c r="AY214" s="252"/>
      <c r="AZ214" s="252"/>
      <c r="BA214" s="252"/>
      <c r="BB214" s="252"/>
      <c r="BC214" s="252"/>
      <c r="BD214" s="252"/>
      <c r="BE214" s="252"/>
      <c r="BF214" s="252"/>
      <c r="BG214" s="252"/>
      <c r="BH214" s="252"/>
      <c r="BI214" s="252"/>
      <c r="BJ214" s="252"/>
      <c r="BK214" s="252"/>
      <c r="BL214" s="252"/>
      <c r="BM214" s="252"/>
      <c r="BN214" s="252"/>
      <c r="BO214" s="252"/>
      <c r="BP214" s="252"/>
      <c r="BQ214" s="252"/>
      <c r="BR214" s="252"/>
      <c r="BS214" s="252"/>
      <c r="BT214" s="252"/>
      <c r="BU214" s="252"/>
      <c r="BV214" s="252"/>
      <c r="BW214" s="252"/>
      <c r="BX214" s="252"/>
      <c r="BY214" s="252"/>
      <c r="BZ214" s="252"/>
      <c r="CA214" s="252"/>
      <c r="CB214" s="252"/>
      <c r="CC214" s="252"/>
      <c r="CD214" s="252"/>
      <c r="CE214" s="252"/>
      <c r="CF214" s="252"/>
      <c r="CG214" s="252"/>
      <c r="CH214" s="252"/>
      <c r="CI214" s="252"/>
      <c r="CJ214" s="252"/>
      <c r="CK214" s="252"/>
      <c r="CL214" s="252"/>
      <c r="CM214" s="252"/>
      <c r="CN214" s="252"/>
      <c r="CO214" s="252"/>
      <c r="CP214" s="252"/>
      <c r="CQ214" s="252"/>
      <c r="CR214" s="252"/>
      <c r="CS214" s="252"/>
      <c r="CT214" s="252"/>
      <c r="CU214" s="252"/>
      <c r="CV214" s="252"/>
      <c r="CW214" s="252"/>
      <c r="CX214" s="252"/>
      <c r="CY214" s="252"/>
      <c r="CZ214" s="252"/>
      <c r="DA214" s="252"/>
      <c r="DB214" s="252"/>
      <c r="DC214" s="252"/>
      <c r="DD214" s="252"/>
    </row>
    <row r="215" customFormat="false" ht="15" hidden="false" customHeight="false" outlineLevel="0" collapsed="false">
      <c r="A215" s="252"/>
      <c r="B215" s="252"/>
      <c r="C215" s="252"/>
      <c r="D215" s="252"/>
      <c r="E215" s="254"/>
      <c r="F215" s="254"/>
      <c r="G215" s="254"/>
      <c r="H215" s="254"/>
      <c r="I215" s="254"/>
      <c r="J215" s="254"/>
      <c r="K215" s="254"/>
      <c r="L215" s="254"/>
      <c r="M215" s="254"/>
      <c r="N215" s="254"/>
      <c r="O215" s="254"/>
      <c r="P215" s="252"/>
      <c r="Q215" s="252"/>
      <c r="R215" s="252"/>
      <c r="S215" s="252"/>
      <c r="T215" s="252"/>
      <c r="U215" s="252"/>
      <c r="V215" s="252"/>
      <c r="W215" s="252"/>
      <c r="X215" s="252"/>
      <c r="Y215" s="252"/>
      <c r="Z215" s="252"/>
      <c r="AA215" s="252"/>
      <c r="AB215" s="252"/>
      <c r="AC215" s="252"/>
      <c r="AD215" s="252"/>
      <c r="AE215" s="252"/>
      <c r="AF215" s="252"/>
      <c r="AG215" s="252"/>
      <c r="AH215" s="252"/>
      <c r="AI215" s="252"/>
      <c r="AJ215" s="252"/>
      <c r="AK215" s="252"/>
      <c r="AL215" s="252"/>
      <c r="AM215" s="252"/>
      <c r="AN215" s="252"/>
      <c r="AO215" s="252"/>
      <c r="AP215" s="252"/>
      <c r="AQ215" s="252"/>
      <c r="AR215" s="252"/>
      <c r="AS215" s="252"/>
      <c r="AT215" s="252"/>
      <c r="AU215" s="252"/>
      <c r="AV215" s="252"/>
      <c r="AW215" s="252"/>
      <c r="AX215" s="252"/>
      <c r="AY215" s="252"/>
      <c r="AZ215" s="252"/>
      <c r="BA215" s="252"/>
      <c r="BB215" s="252"/>
      <c r="BC215" s="252"/>
      <c r="BD215" s="252"/>
      <c r="BE215" s="252"/>
      <c r="BF215" s="252"/>
      <c r="BG215" s="252"/>
      <c r="BH215" s="252"/>
      <c r="BI215" s="252"/>
      <c r="BJ215" s="252"/>
      <c r="BK215" s="252"/>
      <c r="BL215" s="252"/>
      <c r="BM215" s="252"/>
      <c r="BN215" s="252"/>
      <c r="BO215" s="252"/>
      <c r="BP215" s="252"/>
      <c r="BQ215" s="252"/>
      <c r="BR215" s="252"/>
      <c r="BS215" s="252"/>
      <c r="BT215" s="252"/>
      <c r="BU215" s="252"/>
      <c r="BV215" s="252"/>
      <c r="BW215" s="252"/>
      <c r="BX215" s="252"/>
      <c r="BY215" s="252"/>
      <c r="BZ215" s="252"/>
      <c r="CA215" s="252"/>
      <c r="CB215" s="252"/>
      <c r="CC215" s="252"/>
      <c r="CD215" s="252"/>
      <c r="CE215" s="252"/>
      <c r="CF215" s="252"/>
      <c r="CG215" s="252"/>
      <c r="CH215" s="252"/>
      <c r="CI215" s="252"/>
      <c r="CJ215" s="252"/>
      <c r="CK215" s="252"/>
      <c r="CL215" s="252"/>
      <c r="CM215" s="252"/>
      <c r="CN215" s="252"/>
      <c r="CO215" s="252"/>
      <c r="CP215" s="252"/>
      <c r="CQ215" s="252"/>
      <c r="CR215" s="252"/>
      <c r="CS215" s="252"/>
      <c r="CT215" s="252"/>
      <c r="CU215" s="252"/>
      <c r="CV215" s="252"/>
      <c r="CW215" s="252"/>
      <c r="CX215" s="252"/>
      <c r="CY215" s="252"/>
      <c r="CZ215" s="252"/>
      <c r="DA215" s="252"/>
      <c r="DB215" s="252"/>
      <c r="DC215" s="252"/>
      <c r="DD215" s="252"/>
    </row>
    <row r="216" customFormat="false" ht="15" hidden="false" customHeight="false" outlineLevel="0" collapsed="false">
      <c r="A216" s="252"/>
      <c r="B216" s="252"/>
      <c r="C216" s="252"/>
      <c r="D216" s="252"/>
      <c r="E216" s="254"/>
      <c r="F216" s="254"/>
      <c r="G216" s="254"/>
      <c r="H216" s="254"/>
      <c r="I216" s="254"/>
      <c r="J216" s="254"/>
      <c r="K216" s="254"/>
      <c r="L216" s="254"/>
      <c r="M216" s="254"/>
      <c r="N216" s="254"/>
      <c r="O216" s="254"/>
      <c r="P216" s="252"/>
      <c r="Q216" s="252"/>
      <c r="R216" s="252"/>
      <c r="S216" s="252"/>
      <c r="T216" s="252"/>
      <c r="U216" s="252"/>
      <c r="V216" s="252"/>
      <c r="W216" s="252"/>
      <c r="X216" s="252"/>
      <c r="Y216" s="252"/>
      <c r="Z216" s="252"/>
      <c r="AA216" s="252"/>
      <c r="AB216" s="252"/>
      <c r="AC216" s="252"/>
      <c r="AD216" s="252"/>
      <c r="AE216" s="252"/>
      <c r="AF216" s="252"/>
      <c r="AG216" s="252"/>
      <c r="AH216" s="252"/>
      <c r="AI216" s="252"/>
      <c r="AJ216" s="252"/>
      <c r="AK216" s="252"/>
      <c r="AL216" s="252"/>
      <c r="AM216" s="252"/>
      <c r="AN216" s="252"/>
      <c r="AO216" s="252"/>
      <c r="AP216" s="252"/>
      <c r="AQ216" s="252"/>
      <c r="AR216" s="252"/>
      <c r="AS216" s="252"/>
      <c r="AT216" s="252"/>
      <c r="AU216" s="252"/>
      <c r="AV216" s="252"/>
      <c r="AW216" s="252"/>
      <c r="AX216" s="252"/>
      <c r="AY216" s="252"/>
      <c r="AZ216" s="252"/>
      <c r="BA216" s="252"/>
      <c r="BB216" s="252"/>
      <c r="BC216" s="252"/>
      <c r="BD216" s="252"/>
      <c r="BE216" s="252"/>
      <c r="BF216" s="252"/>
      <c r="BG216" s="252"/>
      <c r="BH216" s="252"/>
      <c r="BI216" s="252"/>
      <c r="BJ216" s="252"/>
      <c r="BK216" s="252"/>
      <c r="BL216" s="252"/>
      <c r="BM216" s="252"/>
      <c r="BN216" s="252"/>
      <c r="BO216" s="252"/>
      <c r="BP216" s="252"/>
      <c r="BQ216" s="252"/>
      <c r="BR216" s="252"/>
      <c r="BS216" s="252"/>
      <c r="BT216" s="252"/>
      <c r="BU216" s="252"/>
      <c r="BV216" s="252"/>
      <c r="BW216" s="252"/>
      <c r="BX216" s="252"/>
      <c r="BY216" s="252"/>
      <c r="BZ216" s="252"/>
      <c r="CA216" s="252"/>
      <c r="CB216" s="252"/>
      <c r="CC216" s="252"/>
      <c r="CD216" s="252"/>
      <c r="CE216" s="252"/>
      <c r="CF216" s="252"/>
      <c r="CG216" s="252"/>
      <c r="CH216" s="252"/>
      <c r="CI216" s="252"/>
      <c r="CJ216" s="252"/>
      <c r="CK216" s="252"/>
      <c r="CL216" s="252"/>
      <c r="CM216" s="252"/>
      <c r="CN216" s="252"/>
      <c r="CO216" s="252"/>
      <c r="CP216" s="252"/>
      <c r="CQ216" s="252"/>
      <c r="CR216" s="252"/>
      <c r="CS216" s="252"/>
      <c r="CT216" s="252"/>
      <c r="CU216" s="252"/>
      <c r="CV216" s="252"/>
      <c r="CW216" s="252"/>
      <c r="CX216" s="252"/>
      <c r="CY216" s="252"/>
      <c r="CZ216" s="252"/>
      <c r="DA216" s="252"/>
      <c r="DB216" s="252"/>
      <c r="DC216" s="252"/>
      <c r="DD216" s="252"/>
    </row>
    <row r="217" customFormat="false" ht="15" hidden="false" customHeight="false" outlineLevel="0" collapsed="false">
      <c r="A217" s="252"/>
      <c r="B217" s="252"/>
      <c r="C217" s="252"/>
      <c r="D217" s="252"/>
      <c r="E217" s="254"/>
      <c r="F217" s="254"/>
      <c r="G217" s="254"/>
      <c r="H217" s="254"/>
      <c r="I217" s="254"/>
      <c r="J217" s="254"/>
      <c r="K217" s="254"/>
      <c r="L217" s="254"/>
      <c r="M217" s="254"/>
      <c r="N217" s="254"/>
      <c r="O217" s="254"/>
      <c r="P217" s="252"/>
      <c r="Q217" s="252"/>
      <c r="R217" s="252"/>
      <c r="S217" s="252"/>
      <c r="T217" s="252"/>
      <c r="U217" s="252"/>
      <c r="V217" s="252"/>
      <c r="W217" s="252"/>
      <c r="X217" s="252"/>
      <c r="Y217" s="252"/>
      <c r="Z217" s="252"/>
      <c r="AA217" s="252"/>
      <c r="AB217" s="252"/>
      <c r="AC217" s="252"/>
      <c r="AD217" s="252"/>
      <c r="AE217" s="252"/>
      <c r="AF217" s="252"/>
      <c r="AG217" s="252"/>
      <c r="AH217" s="252"/>
      <c r="AI217" s="252"/>
      <c r="AJ217" s="252"/>
      <c r="AK217" s="252"/>
      <c r="AL217" s="252"/>
      <c r="AM217" s="252"/>
      <c r="AN217" s="252"/>
      <c r="AO217" s="252"/>
      <c r="AP217" s="252"/>
      <c r="AQ217" s="252"/>
      <c r="AR217" s="252"/>
      <c r="AS217" s="252"/>
      <c r="AT217" s="252"/>
      <c r="AU217" s="252"/>
      <c r="AV217" s="252"/>
      <c r="AW217" s="252"/>
      <c r="AX217" s="252"/>
      <c r="AY217" s="252"/>
      <c r="AZ217" s="252"/>
      <c r="BA217" s="252"/>
      <c r="BB217" s="252"/>
      <c r="BC217" s="252"/>
      <c r="BD217" s="252"/>
      <c r="BE217" s="252"/>
      <c r="BF217" s="252"/>
      <c r="BG217" s="252"/>
      <c r="BH217" s="252"/>
      <c r="BI217" s="252"/>
      <c r="BJ217" s="252"/>
      <c r="BK217" s="252"/>
      <c r="BL217" s="252"/>
      <c r="BM217" s="252"/>
      <c r="BN217" s="252"/>
      <c r="BO217" s="252"/>
      <c r="BP217" s="252"/>
      <c r="BQ217" s="252"/>
      <c r="BR217" s="252"/>
      <c r="BS217" s="252"/>
      <c r="BT217" s="252"/>
      <c r="BU217" s="252"/>
      <c r="BV217" s="252"/>
      <c r="BW217" s="252"/>
      <c r="BX217" s="252"/>
      <c r="BY217" s="252"/>
      <c r="BZ217" s="252"/>
      <c r="CA217" s="252"/>
      <c r="CB217" s="252"/>
      <c r="CC217" s="252"/>
      <c r="CD217" s="252"/>
      <c r="CE217" s="252"/>
      <c r="CF217" s="252"/>
      <c r="CG217" s="252"/>
      <c r="CH217" s="252"/>
      <c r="CI217" s="252"/>
      <c r="CJ217" s="252"/>
      <c r="CK217" s="252"/>
      <c r="CL217" s="252"/>
      <c r="CM217" s="252"/>
      <c r="CN217" s="252"/>
      <c r="CO217" s="252"/>
      <c r="CP217" s="252"/>
      <c r="CQ217" s="252"/>
      <c r="CR217" s="252"/>
      <c r="CS217" s="252"/>
      <c r="CT217" s="252"/>
      <c r="CU217" s="252"/>
      <c r="CV217" s="252"/>
      <c r="CW217" s="252"/>
      <c r="CX217" s="252"/>
      <c r="CY217" s="252"/>
      <c r="CZ217" s="252"/>
      <c r="DA217" s="252"/>
      <c r="DB217" s="252"/>
      <c r="DC217" s="252"/>
      <c r="DD217" s="252"/>
    </row>
    <row r="218" customFormat="false" ht="15" hidden="false" customHeight="false" outlineLevel="0" collapsed="false">
      <c r="A218" s="252"/>
      <c r="B218" s="252"/>
      <c r="C218" s="252"/>
      <c r="D218" s="252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2"/>
      <c r="Q218" s="252"/>
      <c r="R218" s="252"/>
      <c r="S218" s="252"/>
      <c r="T218" s="252"/>
      <c r="U218" s="252"/>
      <c r="V218" s="252"/>
      <c r="W218" s="252"/>
      <c r="X218" s="252"/>
      <c r="Y218" s="252"/>
      <c r="Z218" s="252"/>
      <c r="AA218" s="252"/>
      <c r="AB218" s="252"/>
      <c r="AC218" s="252"/>
      <c r="AD218" s="252"/>
      <c r="AE218" s="252"/>
      <c r="AF218" s="252"/>
      <c r="AG218" s="252"/>
      <c r="AH218" s="252"/>
      <c r="AI218" s="252"/>
      <c r="AJ218" s="252"/>
      <c r="AK218" s="252"/>
      <c r="AL218" s="252"/>
      <c r="AM218" s="252"/>
      <c r="AN218" s="252"/>
      <c r="AO218" s="252"/>
      <c r="AP218" s="252"/>
      <c r="AQ218" s="252"/>
      <c r="AR218" s="252"/>
      <c r="AS218" s="252"/>
      <c r="AT218" s="252"/>
      <c r="AU218" s="252"/>
      <c r="AV218" s="252"/>
      <c r="AW218" s="252"/>
      <c r="AX218" s="252"/>
      <c r="AY218" s="252"/>
      <c r="AZ218" s="252"/>
      <c r="BA218" s="252"/>
      <c r="BB218" s="252"/>
      <c r="BC218" s="252"/>
      <c r="BD218" s="252"/>
      <c r="BE218" s="252"/>
      <c r="BF218" s="252"/>
      <c r="BG218" s="252"/>
      <c r="BH218" s="252"/>
      <c r="BI218" s="252"/>
      <c r="BJ218" s="252"/>
      <c r="BK218" s="252"/>
      <c r="BL218" s="252"/>
      <c r="BM218" s="252"/>
      <c r="BN218" s="252"/>
      <c r="BO218" s="252"/>
      <c r="BP218" s="252"/>
      <c r="BQ218" s="252"/>
      <c r="BR218" s="252"/>
      <c r="BS218" s="252"/>
      <c r="BT218" s="252"/>
      <c r="BU218" s="252"/>
      <c r="BV218" s="252"/>
      <c r="BW218" s="252"/>
      <c r="BX218" s="252"/>
      <c r="BY218" s="252"/>
      <c r="BZ218" s="252"/>
      <c r="CA218" s="252"/>
      <c r="CB218" s="252"/>
      <c r="CC218" s="252"/>
      <c r="CD218" s="252"/>
      <c r="CE218" s="252"/>
      <c r="CF218" s="252"/>
      <c r="CG218" s="252"/>
      <c r="CH218" s="252"/>
      <c r="CI218" s="252"/>
      <c r="CJ218" s="252"/>
      <c r="CK218" s="252"/>
      <c r="CL218" s="252"/>
      <c r="CM218" s="252"/>
      <c r="CN218" s="252"/>
      <c r="CO218" s="252"/>
      <c r="CP218" s="252"/>
      <c r="CQ218" s="252"/>
      <c r="CR218" s="252"/>
      <c r="CS218" s="252"/>
      <c r="CT218" s="252"/>
      <c r="CU218" s="252"/>
      <c r="CV218" s="252"/>
      <c r="CW218" s="252"/>
      <c r="CX218" s="252"/>
      <c r="CY218" s="252"/>
      <c r="CZ218" s="252"/>
      <c r="DA218" s="252"/>
      <c r="DB218" s="252"/>
      <c r="DC218" s="252"/>
      <c r="DD218" s="252"/>
    </row>
    <row r="219" customFormat="false" ht="15" hidden="false" customHeight="false" outlineLevel="0" collapsed="false">
      <c r="A219" s="252"/>
      <c r="B219" s="252"/>
      <c r="C219" s="252"/>
      <c r="D219" s="252"/>
      <c r="E219" s="254"/>
      <c r="F219" s="254"/>
      <c r="G219" s="254"/>
      <c r="H219" s="254"/>
      <c r="I219" s="254"/>
      <c r="J219" s="254"/>
      <c r="K219" s="254"/>
      <c r="L219" s="254"/>
      <c r="M219" s="254"/>
      <c r="N219" s="254"/>
      <c r="O219" s="254"/>
      <c r="P219" s="252"/>
      <c r="Q219" s="252"/>
      <c r="R219" s="252"/>
      <c r="S219" s="252"/>
      <c r="T219" s="252"/>
      <c r="U219" s="252"/>
      <c r="V219" s="252"/>
      <c r="W219" s="252"/>
      <c r="X219" s="252"/>
      <c r="Y219" s="252"/>
      <c r="Z219" s="252"/>
      <c r="AA219" s="252"/>
      <c r="AB219" s="252"/>
      <c r="AC219" s="252"/>
      <c r="AD219" s="252"/>
      <c r="AE219" s="252"/>
      <c r="AF219" s="252"/>
      <c r="AG219" s="252"/>
      <c r="AH219" s="252"/>
      <c r="AI219" s="252"/>
      <c r="AJ219" s="252"/>
      <c r="AK219" s="252"/>
      <c r="AL219" s="252"/>
      <c r="AM219" s="252"/>
      <c r="AN219" s="252"/>
      <c r="AO219" s="252"/>
      <c r="AP219" s="252"/>
      <c r="AQ219" s="252"/>
      <c r="AR219" s="252"/>
      <c r="AS219" s="252"/>
      <c r="AT219" s="252"/>
      <c r="AU219" s="252"/>
      <c r="AV219" s="252"/>
      <c r="AW219" s="252"/>
      <c r="AX219" s="252"/>
      <c r="AY219" s="252"/>
      <c r="AZ219" s="252"/>
      <c r="BA219" s="252"/>
      <c r="BB219" s="252"/>
      <c r="BC219" s="252"/>
      <c r="BD219" s="252"/>
      <c r="BE219" s="252"/>
      <c r="BF219" s="252"/>
      <c r="BG219" s="252"/>
      <c r="BH219" s="252"/>
      <c r="BI219" s="252"/>
      <c r="BJ219" s="252"/>
      <c r="BK219" s="252"/>
      <c r="BL219" s="252"/>
      <c r="BM219" s="252"/>
      <c r="BN219" s="252"/>
      <c r="BO219" s="252"/>
      <c r="BP219" s="252"/>
      <c r="BQ219" s="252"/>
      <c r="BR219" s="252"/>
      <c r="BS219" s="252"/>
      <c r="BT219" s="252"/>
      <c r="BU219" s="252"/>
      <c r="BV219" s="252"/>
      <c r="BW219" s="252"/>
      <c r="BX219" s="252"/>
      <c r="BY219" s="252"/>
      <c r="BZ219" s="252"/>
      <c r="CA219" s="252"/>
      <c r="CB219" s="252"/>
      <c r="CC219" s="252"/>
      <c r="CD219" s="252"/>
      <c r="CE219" s="252"/>
      <c r="CF219" s="252"/>
      <c r="CG219" s="252"/>
      <c r="CH219" s="252"/>
      <c r="CI219" s="252"/>
      <c r="CJ219" s="252"/>
      <c r="CK219" s="252"/>
      <c r="CL219" s="252"/>
      <c r="CM219" s="252"/>
      <c r="CN219" s="252"/>
      <c r="CO219" s="252"/>
      <c r="CP219" s="252"/>
      <c r="CQ219" s="252"/>
      <c r="CR219" s="252"/>
      <c r="CS219" s="252"/>
      <c r="CT219" s="252"/>
      <c r="CU219" s="252"/>
      <c r="CV219" s="252"/>
      <c r="CW219" s="252"/>
      <c r="CX219" s="252"/>
      <c r="CY219" s="252"/>
      <c r="CZ219" s="252"/>
      <c r="DA219" s="252"/>
      <c r="DB219" s="252"/>
      <c r="DC219" s="252"/>
      <c r="DD219" s="252"/>
    </row>
    <row r="220" customFormat="false" ht="15" hidden="false" customHeight="false" outlineLevel="0" collapsed="false">
      <c r="A220" s="252"/>
      <c r="B220" s="252"/>
      <c r="C220" s="252"/>
      <c r="D220" s="252"/>
      <c r="E220" s="254"/>
      <c r="F220" s="254"/>
      <c r="G220" s="254"/>
      <c r="H220" s="254"/>
      <c r="I220" s="254"/>
      <c r="J220" s="254"/>
      <c r="K220" s="254"/>
      <c r="L220" s="254"/>
      <c r="M220" s="254"/>
      <c r="N220" s="254"/>
      <c r="O220" s="254"/>
      <c r="P220" s="252"/>
      <c r="Q220" s="252"/>
      <c r="R220" s="252"/>
      <c r="S220" s="252"/>
      <c r="T220" s="252"/>
      <c r="U220" s="252"/>
      <c r="V220" s="252"/>
      <c r="W220" s="252"/>
      <c r="X220" s="252"/>
      <c r="Y220" s="252"/>
      <c r="Z220" s="252"/>
      <c r="AA220" s="252"/>
      <c r="AB220" s="252"/>
      <c r="AC220" s="252"/>
      <c r="AD220" s="252"/>
      <c r="AE220" s="252"/>
      <c r="AF220" s="252"/>
      <c r="AG220" s="252"/>
      <c r="AH220" s="252"/>
      <c r="AI220" s="252"/>
      <c r="AJ220" s="252"/>
      <c r="AK220" s="252"/>
      <c r="AL220" s="252"/>
      <c r="AM220" s="252"/>
      <c r="AN220" s="252"/>
      <c r="AO220" s="252"/>
      <c r="AP220" s="252"/>
      <c r="AQ220" s="252"/>
      <c r="AR220" s="252"/>
      <c r="AS220" s="252"/>
      <c r="AT220" s="252"/>
      <c r="AU220" s="252"/>
      <c r="AV220" s="252"/>
      <c r="AW220" s="252"/>
      <c r="AX220" s="252"/>
      <c r="AY220" s="252"/>
      <c r="AZ220" s="252"/>
      <c r="BA220" s="252"/>
      <c r="BB220" s="252"/>
      <c r="BC220" s="252"/>
      <c r="BD220" s="252"/>
      <c r="BE220" s="252"/>
      <c r="BF220" s="252"/>
      <c r="BG220" s="252"/>
      <c r="BH220" s="252"/>
      <c r="BI220" s="252"/>
      <c r="BJ220" s="252"/>
      <c r="BK220" s="252"/>
      <c r="BL220" s="252"/>
      <c r="BM220" s="252"/>
      <c r="BN220" s="252"/>
      <c r="BO220" s="252"/>
      <c r="BP220" s="252"/>
      <c r="BQ220" s="252"/>
      <c r="BR220" s="252"/>
      <c r="BS220" s="252"/>
      <c r="BT220" s="252"/>
      <c r="BU220" s="252"/>
      <c r="BV220" s="252"/>
      <c r="BW220" s="252"/>
      <c r="BX220" s="252"/>
      <c r="BY220" s="252"/>
      <c r="BZ220" s="252"/>
      <c r="CA220" s="252"/>
      <c r="CB220" s="252"/>
      <c r="CC220" s="252"/>
      <c r="CD220" s="252"/>
      <c r="CE220" s="252"/>
      <c r="CF220" s="252"/>
      <c r="CG220" s="252"/>
      <c r="CH220" s="252"/>
      <c r="CI220" s="252"/>
      <c r="CJ220" s="252"/>
      <c r="CK220" s="252"/>
      <c r="CL220" s="252"/>
      <c r="CM220" s="252"/>
      <c r="CN220" s="252"/>
      <c r="CO220" s="252"/>
      <c r="CP220" s="252"/>
      <c r="CQ220" s="252"/>
      <c r="CR220" s="252"/>
      <c r="CS220" s="252"/>
      <c r="CT220" s="252"/>
      <c r="CU220" s="252"/>
      <c r="CV220" s="252"/>
      <c r="CW220" s="252"/>
      <c r="CX220" s="252"/>
      <c r="CY220" s="252"/>
      <c r="CZ220" s="252"/>
      <c r="DA220" s="252"/>
      <c r="DB220" s="252"/>
      <c r="DC220" s="252"/>
      <c r="DD220" s="252"/>
    </row>
    <row r="221" customFormat="false" ht="15" hidden="false" customHeight="false" outlineLevel="0" collapsed="false">
      <c r="A221" s="252"/>
      <c r="B221" s="252"/>
      <c r="C221" s="252"/>
      <c r="D221" s="252"/>
      <c r="E221" s="254"/>
      <c r="F221" s="254"/>
      <c r="G221" s="254"/>
      <c r="H221" s="254"/>
      <c r="I221" s="254"/>
      <c r="J221" s="254"/>
      <c r="K221" s="254"/>
      <c r="L221" s="254"/>
      <c r="M221" s="254"/>
      <c r="N221" s="254"/>
      <c r="O221" s="254"/>
      <c r="P221" s="252"/>
      <c r="Q221" s="252"/>
      <c r="R221" s="252"/>
      <c r="S221" s="252"/>
      <c r="T221" s="252"/>
      <c r="U221" s="252"/>
      <c r="V221" s="252"/>
      <c r="W221" s="252"/>
      <c r="X221" s="252"/>
      <c r="Y221" s="252"/>
      <c r="Z221" s="252"/>
      <c r="AA221" s="252"/>
      <c r="AB221" s="252"/>
      <c r="AC221" s="252"/>
      <c r="AD221" s="252"/>
      <c r="AE221" s="252"/>
      <c r="AF221" s="252"/>
      <c r="AG221" s="252"/>
      <c r="AH221" s="252"/>
      <c r="AI221" s="252"/>
      <c r="AJ221" s="252"/>
      <c r="AK221" s="252"/>
      <c r="AL221" s="252"/>
      <c r="AM221" s="252"/>
      <c r="AN221" s="252"/>
      <c r="AO221" s="252"/>
      <c r="AP221" s="252"/>
      <c r="AQ221" s="252"/>
      <c r="AR221" s="252"/>
      <c r="AS221" s="252"/>
      <c r="AT221" s="252"/>
      <c r="AU221" s="252"/>
      <c r="AV221" s="252"/>
      <c r="AW221" s="252"/>
      <c r="AX221" s="252"/>
      <c r="AY221" s="252"/>
      <c r="AZ221" s="252"/>
      <c r="BA221" s="252"/>
      <c r="BB221" s="252"/>
      <c r="BC221" s="252"/>
      <c r="BD221" s="252"/>
      <c r="BE221" s="252"/>
      <c r="BF221" s="252"/>
      <c r="BG221" s="252"/>
      <c r="BH221" s="252"/>
      <c r="BI221" s="252"/>
      <c r="BJ221" s="252"/>
      <c r="BK221" s="252"/>
      <c r="BL221" s="252"/>
      <c r="BM221" s="252"/>
      <c r="BN221" s="252"/>
      <c r="BO221" s="252"/>
      <c r="BP221" s="252"/>
      <c r="BQ221" s="252"/>
      <c r="BR221" s="252"/>
      <c r="BS221" s="252"/>
      <c r="BT221" s="252"/>
      <c r="BU221" s="252"/>
      <c r="BV221" s="252"/>
      <c r="BW221" s="252"/>
      <c r="BX221" s="252"/>
      <c r="BY221" s="252"/>
      <c r="BZ221" s="252"/>
      <c r="CA221" s="252"/>
      <c r="CB221" s="252"/>
      <c r="CC221" s="252"/>
      <c r="CD221" s="252"/>
      <c r="CE221" s="252"/>
      <c r="CF221" s="252"/>
      <c r="CG221" s="252"/>
      <c r="CH221" s="252"/>
      <c r="CI221" s="252"/>
      <c r="CJ221" s="252"/>
      <c r="CK221" s="252"/>
      <c r="CL221" s="252"/>
      <c r="CM221" s="252"/>
      <c r="CN221" s="252"/>
      <c r="CO221" s="252"/>
      <c r="CP221" s="252"/>
      <c r="CQ221" s="252"/>
      <c r="CR221" s="252"/>
      <c r="CS221" s="252"/>
      <c r="CT221" s="252"/>
      <c r="CU221" s="252"/>
      <c r="CV221" s="252"/>
      <c r="CW221" s="252"/>
      <c r="CX221" s="252"/>
      <c r="CY221" s="252"/>
      <c r="CZ221" s="252"/>
      <c r="DA221" s="252"/>
      <c r="DB221" s="252"/>
      <c r="DC221" s="252"/>
      <c r="DD221" s="252"/>
    </row>
    <row r="222" customFormat="false" ht="15" hidden="false" customHeight="false" outlineLevel="0" collapsed="false">
      <c r="A222" s="252"/>
      <c r="B222" s="252"/>
      <c r="C222" s="252"/>
      <c r="D222" s="252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2"/>
      <c r="Q222" s="252"/>
      <c r="R222" s="252"/>
      <c r="S222" s="252"/>
      <c r="T222" s="252"/>
      <c r="U222" s="252"/>
      <c r="V222" s="252"/>
      <c r="W222" s="252"/>
      <c r="X222" s="252"/>
      <c r="Y222" s="252"/>
      <c r="Z222" s="252"/>
      <c r="AA222" s="252"/>
      <c r="AB222" s="252"/>
      <c r="AC222" s="252"/>
      <c r="AD222" s="252"/>
      <c r="AE222" s="252"/>
      <c r="AF222" s="252"/>
      <c r="AG222" s="252"/>
      <c r="AH222" s="252"/>
      <c r="AI222" s="252"/>
      <c r="AJ222" s="252"/>
      <c r="AK222" s="252"/>
      <c r="AL222" s="252"/>
      <c r="AM222" s="252"/>
      <c r="AN222" s="252"/>
      <c r="AO222" s="252"/>
      <c r="AP222" s="252"/>
      <c r="AQ222" s="252"/>
      <c r="AR222" s="252"/>
      <c r="AS222" s="252"/>
      <c r="AT222" s="252"/>
      <c r="AU222" s="252"/>
      <c r="AV222" s="252"/>
      <c r="AW222" s="252"/>
      <c r="AX222" s="252"/>
      <c r="AY222" s="252"/>
      <c r="AZ222" s="252"/>
      <c r="BA222" s="252"/>
      <c r="BB222" s="252"/>
      <c r="BC222" s="252"/>
      <c r="BD222" s="252"/>
      <c r="BE222" s="252"/>
      <c r="BF222" s="252"/>
      <c r="BG222" s="252"/>
      <c r="BH222" s="252"/>
      <c r="BI222" s="252"/>
      <c r="BJ222" s="252"/>
      <c r="BK222" s="252"/>
      <c r="BL222" s="252"/>
      <c r="BM222" s="252"/>
      <c r="BN222" s="252"/>
      <c r="BO222" s="252"/>
      <c r="BP222" s="252"/>
      <c r="BQ222" s="252"/>
      <c r="BR222" s="252"/>
      <c r="BS222" s="252"/>
      <c r="BT222" s="252"/>
      <c r="BU222" s="252"/>
      <c r="BV222" s="252"/>
      <c r="BW222" s="252"/>
      <c r="BX222" s="252"/>
      <c r="BY222" s="252"/>
      <c r="BZ222" s="252"/>
      <c r="CA222" s="252"/>
      <c r="CB222" s="252"/>
      <c r="CC222" s="252"/>
      <c r="CD222" s="252"/>
      <c r="CE222" s="252"/>
      <c r="CF222" s="252"/>
      <c r="CG222" s="252"/>
      <c r="CH222" s="252"/>
      <c r="CI222" s="252"/>
      <c r="CJ222" s="252"/>
      <c r="CK222" s="252"/>
      <c r="CL222" s="252"/>
      <c r="CM222" s="252"/>
      <c r="CN222" s="252"/>
      <c r="CO222" s="252"/>
      <c r="CP222" s="252"/>
      <c r="CQ222" s="252"/>
      <c r="CR222" s="252"/>
      <c r="CS222" s="252"/>
      <c r="CT222" s="252"/>
      <c r="CU222" s="252"/>
      <c r="CV222" s="252"/>
      <c r="CW222" s="252"/>
      <c r="CX222" s="252"/>
      <c r="CY222" s="252"/>
      <c r="CZ222" s="252"/>
      <c r="DA222" s="252"/>
      <c r="DB222" s="252"/>
      <c r="DC222" s="252"/>
      <c r="DD222" s="252"/>
    </row>
    <row r="223" customFormat="false" ht="15" hidden="false" customHeight="false" outlineLevel="0" collapsed="false">
      <c r="A223" s="252"/>
      <c r="B223" s="252"/>
      <c r="C223" s="252"/>
      <c r="D223" s="252"/>
      <c r="E223" s="254"/>
      <c r="F223" s="254"/>
      <c r="G223" s="254"/>
      <c r="H223" s="254"/>
      <c r="I223" s="254"/>
      <c r="J223" s="254"/>
      <c r="K223" s="254"/>
      <c r="L223" s="254"/>
      <c r="M223" s="254"/>
      <c r="N223" s="254"/>
      <c r="O223" s="254"/>
      <c r="P223" s="252"/>
      <c r="Q223" s="252"/>
      <c r="R223" s="252"/>
      <c r="S223" s="252"/>
      <c r="T223" s="252"/>
      <c r="U223" s="252"/>
      <c r="V223" s="252"/>
      <c r="W223" s="252"/>
      <c r="X223" s="252"/>
      <c r="Y223" s="252"/>
      <c r="Z223" s="252"/>
      <c r="AA223" s="252"/>
      <c r="AB223" s="252"/>
      <c r="AC223" s="252"/>
      <c r="AD223" s="252"/>
      <c r="AE223" s="252"/>
      <c r="AF223" s="252"/>
      <c r="AG223" s="252"/>
      <c r="AH223" s="252"/>
      <c r="AI223" s="252"/>
      <c r="AJ223" s="252"/>
      <c r="AK223" s="252"/>
      <c r="AL223" s="252"/>
      <c r="AM223" s="252"/>
      <c r="AN223" s="252"/>
      <c r="AO223" s="252"/>
      <c r="AP223" s="252"/>
      <c r="AQ223" s="252"/>
      <c r="AR223" s="252"/>
      <c r="AS223" s="252"/>
      <c r="AT223" s="252"/>
      <c r="AU223" s="252"/>
      <c r="AV223" s="252"/>
      <c r="AW223" s="252"/>
      <c r="AX223" s="252"/>
      <c r="AY223" s="252"/>
      <c r="AZ223" s="252"/>
      <c r="BA223" s="252"/>
      <c r="BB223" s="252"/>
      <c r="BC223" s="252"/>
      <c r="BD223" s="252"/>
      <c r="BE223" s="252"/>
      <c r="BF223" s="252"/>
      <c r="BG223" s="252"/>
      <c r="BH223" s="252"/>
      <c r="BI223" s="252"/>
      <c r="BJ223" s="252"/>
      <c r="BK223" s="252"/>
      <c r="BL223" s="252"/>
      <c r="BM223" s="252"/>
      <c r="BN223" s="252"/>
      <c r="BO223" s="252"/>
      <c r="BP223" s="252"/>
      <c r="BQ223" s="252"/>
      <c r="BR223" s="252"/>
      <c r="BS223" s="252"/>
      <c r="BT223" s="252"/>
      <c r="BU223" s="252"/>
      <c r="BV223" s="252"/>
      <c r="BW223" s="252"/>
      <c r="BX223" s="252"/>
      <c r="BY223" s="252"/>
      <c r="BZ223" s="252"/>
      <c r="CA223" s="252"/>
      <c r="CB223" s="252"/>
      <c r="CC223" s="252"/>
      <c r="CD223" s="252"/>
      <c r="CE223" s="252"/>
      <c r="CF223" s="252"/>
      <c r="CG223" s="252"/>
      <c r="CH223" s="252"/>
      <c r="CI223" s="252"/>
      <c r="CJ223" s="252"/>
      <c r="CK223" s="252"/>
      <c r="CL223" s="252"/>
      <c r="CM223" s="252"/>
      <c r="CN223" s="252"/>
      <c r="CO223" s="252"/>
      <c r="CP223" s="252"/>
      <c r="CQ223" s="252"/>
      <c r="CR223" s="252"/>
      <c r="CS223" s="252"/>
      <c r="CT223" s="252"/>
      <c r="CU223" s="252"/>
      <c r="CV223" s="252"/>
      <c r="CW223" s="252"/>
      <c r="CX223" s="252"/>
      <c r="CY223" s="252"/>
      <c r="CZ223" s="252"/>
      <c r="DA223" s="252"/>
      <c r="DB223" s="252"/>
      <c r="DC223" s="252"/>
      <c r="DD223" s="252"/>
    </row>
    <row r="224" customFormat="false" ht="15" hidden="false" customHeight="false" outlineLevel="0" collapsed="false">
      <c r="A224" s="252"/>
      <c r="B224" s="252"/>
      <c r="C224" s="252"/>
      <c r="D224" s="252"/>
      <c r="E224" s="254"/>
      <c r="F224" s="254"/>
      <c r="G224" s="254"/>
      <c r="H224" s="254"/>
      <c r="I224" s="254"/>
      <c r="J224" s="254"/>
      <c r="K224" s="254"/>
      <c r="L224" s="254"/>
      <c r="M224" s="254"/>
      <c r="N224" s="254"/>
      <c r="O224" s="254"/>
      <c r="P224" s="252"/>
      <c r="Q224" s="252"/>
      <c r="R224" s="252"/>
      <c r="S224" s="252"/>
      <c r="T224" s="252"/>
      <c r="U224" s="252"/>
      <c r="V224" s="252"/>
      <c r="W224" s="252"/>
      <c r="X224" s="252"/>
      <c r="Y224" s="252"/>
      <c r="Z224" s="252"/>
      <c r="AA224" s="252"/>
      <c r="AB224" s="252"/>
      <c r="AC224" s="252"/>
      <c r="AD224" s="252"/>
      <c r="AE224" s="252"/>
      <c r="AF224" s="252"/>
      <c r="AG224" s="252"/>
      <c r="AH224" s="252"/>
      <c r="AI224" s="252"/>
      <c r="AJ224" s="252"/>
      <c r="AK224" s="252"/>
      <c r="AL224" s="252"/>
      <c r="AM224" s="252"/>
      <c r="AN224" s="252"/>
      <c r="AO224" s="252"/>
      <c r="AP224" s="252"/>
      <c r="AQ224" s="252"/>
      <c r="AR224" s="252"/>
      <c r="AS224" s="252"/>
      <c r="AT224" s="252"/>
      <c r="AU224" s="252"/>
      <c r="AV224" s="252"/>
      <c r="AW224" s="252"/>
      <c r="AX224" s="252"/>
      <c r="AY224" s="252"/>
      <c r="AZ224" s="252"/>
      <c r="BA224" s="252"/>
      <c r="BB224" s="252"/>
      <c r="BC224" s="252"/>
      <c r="BD224" s="252"/>
      <c r="BE224" s="252"/>
      <c r="BF224" s="252"/>
      <c r="BG224" s="252"/>
      <c r="BH224" s="252"/>
      <c r="BI224" s="252"/>
      <c r="BJ224" s="252"/>
      <c r="BK224" s="252"/>
      <c r="BL224" s="252"/>
      <c r="BM224" s="252"/>
      <c r="BN224" s="252"/>
      <c r="BO224" s="252"/>
      <c r="BP224" s="252"/>
      <c r="BQ224" s="252"/>
      <c r="BR224" s="252"/>
      <c r="BS224" s="252"/>
      <c r="BT224" s="252"/>
      <c r="BU224" s="252"/>
      <c r="BV224" s="252"/>
      <c r="BW224" s="252"/>
      <c r="BX224" s="252"/>
      <c r="BY224" s="252"/>
      <c r="BZ224" s="252"/>
      <c r="CA224" s="252"/>
      <c r="CB224" s="252"/>
      <c r="CC224" s="252"/>
      <c r="CD224" s="252"/>
      <c r="CE224" s="252"/>
      <c r="CF224" s="252"/>
      <c r="CG224" s="252"/>
      <c r="CH224" s="252"/>
      <c r="CI224" s="252"/>
      <c r="CJ224" s="252"/>
      <c r="CK224" s="252"/>
      <c r="CL224" s="252"/>
      <c r="CM224" s="252"/>
      <c r="CN224" s="252"/>
      <c r="CO224" s="252"/>
      <c r="CP224" s="252"/>
      <c r="CQ224" s="252"/>
      <c r="CR224" s="252"/>
      <c r="CS224" s="252"/>
      <c r="CT224" s="252"/>
      <c r="CU224" s="252"/>
      <c r="CV224" s="252"/>
      <c r="CW224" s="252"/>
      <c r="CX224" s="252"/>
      <c r="CY224" s="252"/>
      <c r="CZ224" s="252"/>
      <c r="DA224" s="252"/>
      <c r="DB224" s="252"/>
      <c r="DC224" s="252"/>
      <c r="DD224" s="252"/>
    </row>
    <row r="225" customFormat="false" ht="15" hidden="false" customHeight="false" outlineLevel="0" collapsed="false">
      <c r="A225" s="252"/>
      <c r="B225" s="252"/>
      <c r="C225" s="252"/>
      <c r="D225" s="252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2"/>
      <c r="Q225" s="252"/>
      <c r="R225" s="252"/>
      <c r="S225" s="252"/>
      <c r="T225" s="252"/>
      <c r="U225" s="252"/>
      <c r="V225" s="252"/>
      <c r="W225" s="252"/>
      <c r="X225" s="252"/>
      <c r="Y225" s="252"/>
      <c r="Z225" s="252"/>
      <c r="AA225" s="252"/>
      <c r="AB225" s="252"/>
      <c r="AC225" s="252"/>
      <c r="AD225" s="252"/>
      <c r="AE225" s="252"/>
      <c r="AF225" s="252"/>
      <c r="AG225" s="252"/>
      <c r="AH225" s="252"/>
      <c r="AI225" s="252"/>
      <c r="AJ225" s="252"/>
      <c r="AK225" s="252"/>
      <c r="AL225" s="252"/>
      <c r="AM225" s="252"/>
      <c r="AN225" s="252"/>
      <c r="AO225" s="252"/>
      <c r="AP225" s="252"/>
      <c r="AQ225" s="252"/>
      <c r="AR225" s="252"/>
      <c r="AS225" s="252"/>
      <c r="AT225" s="252"/>
      <c r="AU225" s="252"/>
      <c r="AV225" s="252"/>
      <c r="AW225" s="252"/>
      <c r="AX225" s="252"/>
      <c r="AY225" s="252"/>
      <c r="AZ225" s="252"/>
      <c r="BA225" s="252"/>
      <c r="BB225" s="252"/>
      <c r="BC225" s="252"/>
      <c r="BD225" s="252"/>
      <c r="BE225" s="252"/>
      <c r="BF225" s="252"/>
      <c r="BG225" s="252"/>
      <c r="BH225" s="252"/>
      <c r="BI225" s="252"/>
      <c r="BJ225" s="252"/>
      <c r="BK225" s="252"/>
      <c r="BL225" s="252"/>
      <c r="BM225" s="252"/>
      <c r="BN225" s="252"/>
      <c r="BO225" s="252"/>
      <c r="BP225" s="252"/>
      <c r="BQ225" s="252"/>
      <c r="BR225" s="252"/>
      <c r="BS225" s="252"/>
      <c r="BT225" s="252"/>
      <c r="BU225" s="252"/>
      <c r="BV225" s="252"/>
      <c r="BW225" s="252"/>
      <c r="BX225" s="252"/>
      <c r="BY225" s="252"/>
      <c r="BZ225" s="252"/>
      <c r="CA225" s="252"/>
      <c r="CB225" s="252"/>
      <c r="CC225" s="252"/>
      <c r="CD225" s="252"/>
      <c r="CE225" s="252"/>
      <c r="CF225" s="252"/>
      <c r="CG225" s="252"/>
      <c r="CH225" s="252"/>
      <c r="CI225" s="252"/>
      <c r="CJ225" s="252"/>
      <c r="CK225" s="252"/>
      <c r="CL225" s="252"/>
      <c r="CM225" s="252"/>
      <c r="CN225" s="252"/>
      <c r="CO225" s="252"/>
      <c r="CP225" s="252"/>
      <c r="CQ225" s="252"/>
      <c r="CR225" s="252"/>
      <c r="CS225" s="252"/>
      <c r="CT225" s="252"/>
      <c r="CU225" s="252"/>
      <c r="CV225" s="252"/>
      <c r="CW225" s="252"/>
      <c r="CX225" s="252"/>
      <c r="CY225" s="252"/>
      <c r="CZ225" s="252"/>
      <c r="DA225" s="252"/>
      <c r="DB225" s="252"/>
      <c r="DC225" s="252"/>
      <c r="DD225" s="252"/>
    </row>
    <row r="226" customFormat="false" ht="15" hidden="false" customHeight="false" outlineLevel="0" collapsed="false">
      <c r="A226" s="252"/>
      <c r="B226" s="252"/>
      <c r="C226" s="252"/>
      <c r="D226" s="252"/>
      <c r="E226" s="254"/>
      <c r="F226" s="254"/>
      <c r="G226" s="254"/>
      <c r="H226" s="254"/>
      <c r="I226" s="254"/>
      <c r="J226" s="254"/>
      <c r="K226" s="254"/>
      <c r="L226" s="254"/>
      <c r="M226" s="254"/>
      <c r="N226" s="254"/>
      <c r="O226" s="254"/>
      <c r="P226" s="252"/>
      <c r="Q226" s="252"/>
      <c r="R226" s="252"/>
      <c r="S226" s="252"/>
      <c r="T226" s="252"/>
      <c r="U226" s="252"/>
      <c r="V226" s="252"/>
      <c r="W226" s="252"/>
      <c r="X226" s="252"/>
      <c r="Y226" s="252"/>
      <c r="Z226" s="252"/>
      <c r="AA226" s="252"/>
      <c r="AB226" s="252"/>
      <c r="AC226" s="252"/>
      <c r="AD226" s="252"/>
      <c r="AE226" s="252"/>
      <c r="AF226" s="252"/>
      <c r="AG226" s="252"/>
      <c r="AH226" s="252"/>
      <c r="AI226" s="252"/>
      <c r="AJ226" s="252"/>
      <c r="AK226" s="252"/>
      <c r="AL226" s="252"/>
      <c r="AM226" s="252"/>
      <c r="AN226" s="252"/>
      <c r="AO226" s="252"/>
      <c r="AP226" s="252"/>
      <c r="AQ226" s="252"/>
      <c r="AR226" s="252"/>
      <c r="AS226" s="252"/>
      <c r="AT226" s="252"/>
      <c r="AU226" s="252"/>
      <c r="AV226" s="252"/>
      <c r="AW226" s="252"/>
      <c r="AX226" s="252"/>
      <c r="AY226" s="252"/>
      <c r="AZ226" s="252"/>
      <c r="BA226" s="252"/>
      <c r="BB226" s="252"/>
      <c r="BC226" s="252"/>
      <c r="BD226" s="252"/>
      <c r="BE226" s="252"/>
      <c r="BF226" s="252"/>
      <c r="BG226" s="252"/>
      <c r="BH226" s="252"/>
      <c r="BI226" s="252"/>
      <c r="BJ226" s="252"/>
      <c r="BK226" s="252"/>
      <c r="BL226" s="252"/>
      <c r="BM226" s="252"/>
      <c r="BN226" s="252"/>
      <c r="BO226" s="252"/>
      <c r="BP226" s="252"/>
      <c r="BQ226" s="252"/>
      <c r="BR226" s="252"/>
      <c r="BS226" s="252"/>
      <c r="BT226" s="252"/>
      <c r="BU226" s="252"/>
      <c r="BV226" s="252"/>
      <c r="BW226" s="252"/>
      <c r="BX226" s="252"/>
      <c r="BY226" s="252"/>
      <c r="BZ226" s="252"/>
      <c r="CA226" s="252"/>
      <c r="CB226" s="252"/>
      <c r="CC226" s="252"/>
      <c r="CD226" s="252"/>
      <c r="CE226" s="252"/>
      <c r="CF226" s="252"/>
      <c r="CG226" s="252"/>
      <c r="CH226" s="252"/>
      <c r="CI226" s="252"/>
      <c r="CJ226" s="252"/>
      <c r="CK226" s="252"/>
      <c r="CL226" s="252"/>
      <c r="CM226" s="252"/>
      <c r="CN226" s="252"/>
      <c r="CO226" s="252"/>
      <c r="CP226" s="252"/>
      <c r="CQ226" s="252"/>
      <c r="CR226" s="252"/>
      <c r="CS226" s="252"/>
      <c r="CT226" s="252"/>
      <c r="CU226" s="252"/>
      <c r="CV226" s="252"/>
      <c r="CW226" s="252"/>
      <c r="CX226" s="252"/>
      <c r="CY226" s="252"/>
      <c r="CZ226" s="252"/>
      <c r="DA226" s="252"/>
      <c r="DB226" s="252"/>
      <c r="DC226" s="252"/>
      <c r="DD226" s="252"/>
    </row>
    <row r="227" customFormat="false" ht="15" hidden="false" customHeight="false" outlineLevel="0" collapsed="false">
      <c r="A227" s="252"/>
      <c r="B227" s="252"/>
      <c r="C227" s="252"/>
      <c r="D227" s="252"/>
      <c r="E227" s="254"/>
      <c r="F227" s="254"/>
      <c r="G227" s="254"/>
      <c r="H227" s="254"/>
      <c r="I227" s="254"/>
      <c r="J227" s="254"/>
      <c r="K227" s="254"/>
      <c r="L227" s="254"/>
      <c r="M227" s="254"/>
      <c r="N227" s="254"/>
      <c r="O227" s="254"/>
      <c r="P227" s="252"/>
      <c r="Q227" s="252"/>
      <c r="R227" s="252"/>
      <c r="S227" s="252"/>
      <c r="T227" s="252"/>
      <c r="U227" s="252"/>
      <c r="V227" s="252"/>
      <c r="W227" s="252"/>
      <c r="X227" s="252"/>
      <c r="Y227" s="252"/>
      <c r="Z227" s="252"/>
      <c r="AA227" s="252"/>
      <c r="AB227" s="252"/>
      <c r="AC227" s="252"/>
      <c r="AD227" s="252"/>
      <c r="AE227" s="252"/>
      <c r="AF227" s="252"/>
      <c r="AG227" s="252"/>
      <c r="AH227" s="252"/>
      <c r="AI227" s="252"/>
      <c r="AJ227" s="252"/>
      <c r="AK227" s="252"/>
      <c r="AL227" s="252"/>
      <c r="AM227" s="252"/>
      <c r="AN227" s="252"/>
      <c r="AO227" s="252"/>
      <c r="AP227" s="252"/>
      <c r="AQ227" s="252"/>
      <c r="AR227" s="252"/>
      <c r="AS227" s="252"/>
      <c r="AT227" s="252"/>
      <c r="AU227" s="252"/>
      <c r="AV227" s="252"/>
      <c r="AW227" s="252"/>
      <c r="AX227" s="252"/>
      <c r="AY227" s="252"/>
      <c r="AZ227" s="252"/>
      <c r="BA227" s="252"/>
      <c r="BB227" s="252"/>
      <c r="BC227" s="252"/>
      <c r="BD227" s="252"/>
      <c r="BE227" s="252"/>
      <c r="BF227" s="252"/>
      <c r="BG227" s="252"/>
      <c r="BH227" s="252"/>
      <c r="BI227" s="252"/>
      <c r="BJ227" s="252"/>
      <c r="BK227" s="252"/>
      <c r="BL227" s="252"/>
      <c r="BM227" s="252"/>
      <c r="BN227" s="252"/>
      <c r="BO227" s="252"/>
      <c r="BP227" s="252"/>
      <c r="BQ227" s="252"/>
      <c r="BR227" s="252"/>
      <c r="BS227" s="252"/>
      <c r="BT227" s="252"/>
      <c r="BU227" s="252"/>
      <c r="BV227" s="252"/>
      <c r="BW227" s="252"/>
      <c r="BX227" s="252"/>
      <c r="BY227" s="252"/>
      <c r="BZ227" s="252"/>
      <c r="CA227" s="252"/>
      <c r="CB227" s="252"/>
      <c r="CC227" s="252"/>
      <c r="CD227" s="252"/>
      <c r="CE227" s="252"/>
      <c r="CF227" s="252"/>
      <c r="CG227" s="252"/>
      <c r="CH227" s="252"/>
      <c r="CI227" s="252"/>
      <c r="CJ227" s="252"/>
      <c r="CK227" s="252"/>
      <c r="CL227" s="252"/>
      <c r="CM227" s="252"/>
      <c r="CN227" s="252"/>
      <c r="CO227" s="252"/>
      <c r="CP227" s="252"/>
      <c r="CQ227" s="252"/>
      <c r="CR227" s="252"/>
      <c r="CS227" s="252"/>
      <c r="CT227" s="252"/>
      <c r="CU227" s="252"/>
      <c r="CV227" s="252"/>
      <c r="CW227" s="252"/>
      <c r="CX227" s="252"/>
      <c r="CY227" s="252"/>
      <c r="CZ227" s="252"/>
      <c r="DA227" s="252"/>
      <c r="DB227" s="252"/>
      <c r="DC227" s="252"/>
      <c r="DD227" s="252"/>
    </row>
    <row r="228" customFormat="false" ht="15" hidden="false" customHeight="false" outlineLevel="0" collapsed="false">
      <c r="A228" s="252"/>
      <c r="B228" s="252"/>
      <c r="C228" s="252"/>
      <c r="D228" s="252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2"/>
      <c r="Q228" s="252"/>
      <c r="R228" s="252"/>
      <c r="S228" s="252"/>
      <c r="T228" s="252"/>
      <c r="U228" s="252"/>
      <c r="V228" s="252"/>
      <c r="W228" s="252"/>
      <c r="X228" s="252"/>
      <c r="Y228" s="252"/>
      <c r="Z228" s="252"/>
      <c r="AA228" s="252"/>
      <c r="AB228" s="252"/>
      <c r="AC228" s="252"/>
      <c r="AD228" s="252"/>
      <c r="AE228" s="252"/>
      <c r="AF228" s="252"/>
      <c r="AG228" s="252"/>
      <c r="AH228" s="252"/>
      <c r="AI228" s="252"/>
      <c r="AJ228" s="252"/>
      <c r="AK228" s="252"/>
      <c r="AL228" s="252"/>
      <c r="AM228" s="252"/>
      <c r="AN228" s="252"/>
      <c r="AO228" s="252"/>
      <c r="AP228" s="252"/>
      <c r="AQ228" s="252"/>
      <c r="AR228" s="252"/>
      <c r="AS228" s="252"/>
      <c r="AT228" s="252"/>
      <c r="AU228" s="252"/>
      <c r="AV228" s="252"/>
      <c r="AW228" s="252"/>
      <c r="AX228" s="252"/>
      <c r="AY228" s="252"/>
      <c r="AZ228" s="252"/>
      <c r="BA228" s="252"/>
      <c r="BB228" s="252"/>
      <c r="BC228" s="252"/>
      <c r="BD228" s="252"/>
      <c r="BE228" s="252"/>
      <c r="BF228" s="252"/>
      <c r="BG228" s="252"/>
      <c r="BH228" s="252"/>
      <c r="BI228" s="252"/>
      <c r="BJ228" s="252"/>
      <c r="BK228" s="252"/>
      <c r="BL228" s="252"/>
      <c r="BM228" s="252"/>
      <c r="BN228" s="252"/>
      <c r="BO228" s="252"/>
      <c r="BP228" s="252"/>
      <c r="BQ228" s="252"/>
      <c r="BR228" s="252"/>
      <c r="BS228" s="252"/>
      <c r="BT228" s="252"/>
      <c r="BU228" s="252"/>
      <c r="BV228" s="252"/>
      <c r="BW228" s="252"/>
      <c r="BX228" s="252"/>
      <c r="BY228" s="252"/>
      <c r="BZ228" s="252"/>
      <c r="CA228" s="252"/>
      <c r="CB228" s="252"/>
      <c r="CC228" s="252"/>
      <c r="CD228" s="252"/>
      <c r="CE228" s="252"/>
      <c r="CF228" s="252"/>
      <c r="CG228" s="252"/>
      <c r="CH228" s="252"/>
      <c r="CI228" s="252"/>
      <c r="CJ228" s="252"/>
      <c r="CK228" s="252"/>
      <c r="CL228" s="252"/>
      <c r="CM228" s="252"/>
      <c r="CN228" s="252"/>
      <c r="CO228" s="252"/>
      <c r="CP228" s="252"/>
      <c r="CQ228" s="252"/>
      <c r="CR228" s="252"/>
      <c r="CS228" s="252"/>
      <c r="CT228" s="252"/>
      <c r="CU228" s="252"/>
      <c r="CV228" s="252"/>
      <c r="CW228" s="252"/>
      <c r="CX228" s="252"/>
      <c r="CY228" s="252"/>
      <c r="CZ228" s="252"/>
      <c r="DA228" s="252"/>
      <c r="DB228" s="252"/>
      <c r="DC228" s="252"/>
      <c r="DD228" s="252"/>
    </row>
    <row r="229" customFormat="false" ht="15" hidden="false" customHeight="false" outlineLevel="0" collapsed="false">
      <c r="A229" s="252"/>
      <c r="B229" s="252"/>
      <c r="C229" s="252"/>
      <c r="D229" s="252"/>
      <c r="E229" s="254"/>
      <c r="F229" s="254"/>
      <c r="G229" s="254"/>
      <c r="H229" s="254"/>
      <c r="I229" s="254"/>
      <c r="J229" s="254"/>
      <c r="K229" s="254"/>
      <c r="L229" s="254"/>
      <c r="M229" s="254"/>
      <c r="N229" s="254"/>
      <c r="O229" s="254"/>
      <c r="P229" s="252"/>
      <c r="Q229" s="252"/>
      <c r="R229" s="252"/>
      <c r="S229" s="252"/>
      <c r="T229" s="252"/>
      <c r="U229" s="252"/>
      <c r="V229" s="252"/>
      <c r="W229" s="252"/>
      <c r="X229" s="252"/>
      <c r="Y229" s="252"/>
      <c r="Z229" s="252"/>
      <c r="AA229" s="252"/>
      <c r="AB229" s="252"/>
      <c r="AC229" s="252"/>
      <c r="AD229" s="252"/>
      <c r="AE229" s="252"/>
      <c r="AF229" s="252"/>
      <c r="AG229" s="252"/>
      <c r="AH229" s="252"/>
      <c r="AI229" s="252"/>
      <c r="AJ229" s="252"/>
      <c r="AK229" s="252"/>
      <c r="AL229" s="252"/>
      <c r="AM229" s="252"/>
      <c r="AN229" s="252"/>
      <c r="AO229" s="252"/>
      <c r="AP229" s="252"/>
      <c r="AQ229" s="252"/>
      <c r="AR229" s="252"/>
      <c r="AS229" s="252"/>
      <c r="AT229" s="252"/>
      <c r="AU229" s="252"/>
      <c r="AV229" s="252"/>
      <c r="AW229" s="252"/>
      <c r="AX229" s="252"/>
      <c r="AY229" s="252"/>
      <c r="AZ229" s="252"/>
      <c r="BA229" s="252"/>
      <c r="BB229" s="252"/>
      <c r="BC229" s="252"/>
      <c r="BD229" s="252"/>
      <c r="BE229" s="252"/>
      <c r="BF229" s="252"/>
      <c r="BG229" s="252"/>
      <c r="BH229" s="252"/>
      <c r="BI229" s="252"/>
      <c r="BJ229" s="252"/>
      <c r="BK229" s="252"/>
      <c r="BL229" s="252"/>
      <c r="BM229" s="252"/>
      <c r="BN229" s="252"/>
      <c r="BO229" s="252"/>
      <c r="BP229" s="252"/>
      <c r="BQ229" s="252"/>
      <c r="BR229" s="252"/>
      <c r="BS229" s="252"/>
      <c r="BT229" s="252"/>
      <c r="BU229" s="252"/>
      <c r="BV229" s="252"/>
      <c r="BW229" s="252"/>
      <c r="BX229" s="252"/>
      <c r="BY229" s="252"/>
      <c r="BZ229" s="252"/>
      <c r="CA229" s="252"/>
      <c r="CB229" s="252"/>
      <c r="CC229" s="252"/>
      <c r="CD229" s="252"/>
      <c r="CE229" s="252"/>
      <c r="CF229" s="252"/>
      <c r="CG229" s="252"/>
      <c r="CH229" s="252"/>
      <c r="CI229" s="252"/>
      <c r="CJ229" s="252"/>
      <c r="CK229" s="252"/>
      <c r="CL229" s="252"/>
      <c r="CM229" s="252"/>
      <c r="CN229" s="252"/>
      <c r="CO229" s="252"/>
      <c r="CP229" s="252"/>
      <c r="CQ229" s="252"/>
      <c r="CR229" s="252"/>
      <c r="CS229" s="252"/>
      <c r="CT229" s="252"/>
      <c r="CU229" s="252"/>
      <c r="CV229" s="252"/>
      <c r="CW229" s="252"/>
      <c r="CX229" s="252"/>
      <c r="CY229" s="252"/>
      <c r="CZ229" s="252"/>
      <c r="DA229" s="252"/>
      <c r="DB229" s="252"/>
      <c r="DC229" s="252"/>
      <c r="DD229" s="252"/>
    </row>
    <row r="230" customFormat="false" ht="15" hidden="false" customHeight="false" outlineLevel="0" collapsed="false">
      <c r="A230" s="252"/>
      <c r="B230" s="252"/>
      <c r="C230" s="252"/>
      <c r="D230" s="252"/>
      <c r="E230" s="254"/>
      <c r="F230" s="254"/>
      <c r="G230" s="254"/>
      <c r="H230" s="254"/>
      <c r="I230" s="254"/>
      <c r="J230" s="254"/>
      <c r="K230" s="254"/>
      <c r="L230" s="254"/>
      <c r="M230" s="254"/>
      <c r="N230" s="254"/>
      <c r="O230" s="254"/>
      <c r="P230" s="252"/>
      <c r="Q230" s="252"/>
      <c r="R230" s="252"/>
      <c r="S230" s="252"/>
      <c r="T230" s="252"/>
      <c r="U230" s="252"/>
      <c r="V230" s="252"/>
      <c r="W230" s="252"/>
      <c r="X230" s="252"/>
      <c r="Y230" s="252"/>
      <c r="Z230" s="252"/>
      <c r="AA230" s="252"/>
      <c r="AB230" s="252"/>
      <c r="AC230" s="252"/>
      <c r="AD230" s="252"/>
      <c r="AE230" s="252"/>
      <c r="AF230" s="252"/>
      <c r="AG230" s="252"/>
      <c r="AH230" s="252"/>
      <c r="AI230" s="252"/>
      <c r="AJ230" s="252"/>
      <c r="AK230" s="252"/>
      <c r="AL230" s="252"/>
      <c r="AM230" s="252"/>
      <c r="AN230" s="252"/>
      <c r="AO230" s="252"/>
      <c r="AP230" s="252"/>
      <c r="AQ230" s="252"/>
      <c r="AR230" s="252"/>
      <c r="AS230" s="252"/>
      <c r="AT230" s="252"/>
      <c r="AU230" s="252"/>
      <c r="AV230" s="252"/>
      <c r="AW230" s="252"/>
      <c r="AX230" s="252"/>
      <c r="AY230" s="252"/>
      <c r="AZ230" s="252"/>
      <c r="BA230" s="252"/>
      <c r="BB230" s="252"/>
      <c r="BC230" s="252"/>
      <c r="BD230" s="252"/>
      <c r="BE230" s="252"/>
      <c r="BF230" s="252"/>
      <c r="BG230" s="252"/>
      <c r="BH230" s="252"/>
      <c r="BI230" s="252"/>
      <c r="BJ230" s="252"/>
      <c r="BK230" s="252"/>
      <c r="BL230" s="252"/>
      <c r="BM230" s="252"/>
      <c r="BN230" s="252"/>
      <c r="BO230" s="252"/>
      <c r="BP230" s="252"/>
      <c r="BQ230" s="252"/>
      <c r="BR230" s="252"/>
      <c r="BS230" s="252"/>
      <c r="BT230" s="252"/>
      <c r="BU230" s="252"/>
      <c r="BV230" s="252"/>
      <c r="BW230" s="252"/>
      <c r="BX230" s="252"/>
      <c r="BY230" s="252"/>
      <c r="BZ230" s="252"/>
      <c r="CA230" s="252"/>
      <c r="CB230" s="252"/>
      <c r="CC230" s="252"/>
      <c r="CD230" s="252"/>
      <c r="CE230" s="252"/>
      <c r="CF230" s="252"/>
      <c r="CG230" s="252"/>
      <c r="CH230" s="252"/>
      <c r="CI230" s="252"/>
      <c r="CJ230" s="252"/>
      <c r="CK230" s="252"/>
      <c r="CL230" s="252"/>
      <c r="CM230" s="252"/>
      <c r="CN230" s="252"/>
      <c r="CO230" s="252"/>
      <c r="CP230" s="252"/>
      <c r="CQ230" s="252"/>
      <c r="CR230" s="252"/>
      <c r="CS230" s="252"/>
      <c r="CT230" s="252"/>
      <c r="CU230" s="252"/>
      <c r="CV230" s="252"/>
      <c r="CW230" s="252"/>
      <c r="CX230" s="252"/>
      <c r="CY230" s="252"/>
      <c r="CZ230" s="252"/>
      <c r="DA230" s="252"/>
      <c r="DB230" s="252"/>
      <c r="DC230" s="252"/>
      <c r="DD230" s="252"/>
    </row>
    <row r="231" customFormat="false" ht="15" hidden="false" customHeight="false" outlineLevel="0" collapsed="false">
      <c r="A231" s="252"/>
      <c r="B231" s="252"/>
      <c r="C231" s="252"/>
      <c r="D231" s="252"/>
      <c r="E231" s="254"/>
      <c r="F231" s="254"/>
      <c r="G231" s="254"/>
      <c r="H231" s="254"/>
      <c r="I231" s="254"/>
      <c r="J231" s="254"/>
      <c r="K231" s="254"/>
      <c r="L231" s="254"/>
      <c r="M231" s="254"/>
      <c r="N231" s="254"/>
      <c r="O231" s="254"/>
      <c r="P231" s="252"/>
      <c r="Q231" s="252"/>
      <c r="R231" s="252"/>
      <c r="S231" s="252"/>
      <c r="T231" s="252"/>
      <c r="U231" s="252"/>
      <c r="V231" s="252"/>
      <c r="W231" s="252"/>
      <c r="X231" s="252"/>
      <c r="Y231" s="252"/>
      <c r="Z231" s="252"/>
      <c r="AA231" s="252"/>
      <c r="AB231" s="252"/>
      <c r="AC231" s="252"/>
      <c r="AD231" s="252"/>
      <c r="AE231" s="252"/>
      <c r="AF231" s="252"/>
      <c r="AG231" s="252"/>
      <c r="AH231" s="252"/>
      <c r="AI231" s="252"/>
      <c r="AJ231" s="252"/>
      <c r="AK231" s="252"/>
      <c r="AL231" s="252"/>
      <c r="AM231" s="252"/>
      <c r="AN231" s="252"/>
      <c r="AO231" s="252"/>
      <c r="AP231" s="252"/>
      <c r="AQ231" s="252"/>
      <c r="AR231" s="252"/>
      <c r="AS231" s="252"/>
      <c r="AT231" s="252"/>
      <c r="AU231" s="252"/>
      <c r="AV231" s="252"/>
      <c r="AW231" s="252"/>
      <c r="AX231" s="252"/>
      <c r="AY231" s="252"/>
      <c r="AZ231" s="252"/>
      <c r="BA231" s="252"/>
      <c r="BB231" s="252"/>
      <c r="BC231" s="252"/>
      <c r="BD231" s="252"/>
      <c r="BE231" s="252"/>
      <c r="BF231" s="252"/>
      <c r="BG231" s="252"/>
      <c r="BH231" s="252"/>
      <c r="BI231" s="252"/>
      <c r="BJ231" s="252"/>
      <c r="BK231" s="252"/>
      <c r="BL231" s="252"/>
      <c r="BM231" s="252"/>
      <c r="BN231" s="252"/>
      <c r="BO231" s="252"/>
      <c r="BP231" s="252"/>
      <c r="BQ231" s="252"/>
      <c r="BR231" s="252"/>
      <c r="BS231" s="252"/>
      <c r="BT231" s="252"/>
      <c r="BU231" s="252"/>
      <c r="BV231" s="252"/>
      <c r="BW231" s="252"/>
      <c r="BX231" s="252"/>
      <c r="BY231" s="252"/>
      <c r="BZ231" s="252"/>
      <c r="CA231" s="252"/>
      <c r="CB231" s="252"/>
      <c r="CC231" s="252"/>
      <c r="CD231" s="252"/>
      <c r="CE231" s="252"/>
      <c r="CF231" s="252"/>
      <c r="CG231" s="252"/>
      <c r="CH231" s="252"/>
      <c r="CI231" s="252"/>
      <c r="CJ231" s="252"/>
      <c r="CK231" s="252"/>
      <c r="CL231" s="252"/>
      <c r="CM231" s="252"/>
      <c r="CN231" s="252"/>
      <c r="CO231" s="252"/>
      <c r="CP231" s="252"/>
      <c r="CQ231" s="252"/>
      <c r="CR231" s="252"/>
      <c r="CS231" s="252"/>
      <c r="CT231" s="252"/>
      <c r="CU231" s="252"/>
      <c r="CV231" s="252"/>
      <c r="CW231" s="252"/>
      <c r="CX231" s="252"/>
      <c r="CY231" s="252"/>
      <c r="CZ231" s="252"/>
      <c r="DA231" s="252"/>
      <c r="DB231" s="252"/>
      <c r="DC231" s="252"/>
      <c r="DD231" s="252"/>
    </row>
    <row r="232" customFormat="false" ht="15" hidden="false" customHeight="false" outlineLevel="0" collapsed="false">
      <c r="A232" s="252"/>
      <c r="B232" s="252"/>
      <c r="C232" s="252"/>
      <c r="D232" s="252"/>
      <c r="E232" s="254"/>
      <c r="F232" s="254"/>
      <c r="G232" s="254"/>
      <c r="H232" s="254"/>
      <c r="I232" s="254"/>
      <c r="J232" s="254"/>
      <c r="K232" s="254"/>
      <c r="L232" s="254"/>
      <c r="M232" s="254"/>
      <c r="N232" s="254"/>
      <c r="O232" s="254"/>
      <c r="P232" s="252"/>
      <c r="Q232" s="252"/>
      <c r="R232" s="252"/>
      <c r="S232" s="252"/>
      <c r="T232" s="252"/>
      <c r="U232" s="252"/>
      <c r="V232" s="252"/>
      <c r="W232" s="252"/>
      <c r="X232" s="252"/>
      <c r="Y232" s="252"/>
      <c r="Z232" s="252"/>
      <c r="AA232" s="252"/>
      <c r="AB232" s="252"/>
      <c r="AC232" s="252"/>
      <c r="AD232" s="252"/>
      <c r="AE232" s="252"/>
      <c r="AF232" s="252"/>
      <c r="AG232" s="252"/>
      <c r="AH232" s="252"/>
      <c r="AI232" s="252"/>
      <c r="AJ232" s="252"/>
      <c r="AK232" s="252"/>
      <c r="AL232" s="252"/>
      <c r="AM232" s="252"/>
      <c r="AN232" s="252"/>
      <c r="AO232" s="252"/>
      <c r="AP232" s="252"/>
      <c r="AQ232" s="252"/>
      <c r="AR232" s="252"/>
      <c r="AS232" s="252"/>
      <c r="AT232" s="252"/>
      <c r="AU232" s="252"/>
      <c r="AV232" s="252"/>
      <c r="AW232" s="252"/>
      <c r="AX232" s="252"/>
      <c r="AY232" s="252"/>
      <c r="AZ232" s="252"/>
      <c r="BA232" s="252"/>
      <c r="BB232" s="252"/>
      <c r="BC232" s="252"/>
      <c r="BD232" s="252"/>
      <c r="BE232" s="252"/>
      <c r="BF232" s="252"/>
      <c r="BG232" s="252"/>
      <c r="BH232" s="252"/>
      <c r="BI232" s="252"/>
      <c r="BJ232" s="252"/>
      <c r="BK232" s="252"/>
      <c r="BL232" s="252"/>
      <c r="BM232" s="252"/>
      <c r="BN232" s="252"/>
      <c r="BO232" s="252"/>
      <c r="BP232" s="252"/>
      <c r="BQ232" s="252"/>
      <c r="BR232" s="252"/>
      <c r="BS232" s="252"/>
      <c r="BT232" s="252"/>
      <c r="BU232" s="252"/>
      <c r="BV232" s="252"/>
      <c r="BW232" s="252"/>
      <c r="BX232" s="252"/>
      <c r="BY232" s="252"/>
      <c r="BZ232" s="252"/>
      <c r="CA232" s="252"/>
      <c r="CB232" s="252"/>
      <c r="CC232" s="252"/>
      <c r="CD232" s="252"/>
      <c r="CE232" s="252"/>
      <c r="CF232" s="252"/>
      <c r="CG232" s="252"/>
      <c r="CH232" s="252"/>
      <c r="CI232" s="252"/>
      <c r="CJ232" s="252"/>
      <c r="CK232" s="252"/>
      <c r="CL232" s="252"/>
      <c r="CM232" s="252"/>
      <c r="CN232" s="252"/>
      <c r="CO232" s="252"/>
      <c r="CP232" s="252"/>
      <c r="CQ232" s="252"/>
      <c r="CR232" s="252"/>
      <c r="CS232" s="252"/>
      <c r="CT232" s="252"/>
      <c r="CU232" s="252"/>
      <c r="CV232" s="252"/>
      <c r="CW232" s="252"/>
      <c r="CX232" s="252"/>
      <c r="CY232" s="252"/>
      <c r="CZ232" s="252"/>
      <c r="DA232" s="252"/>
      <c r="DB232" s="252"/>
      <c r="DC232" s="252"/>
      <c r="DD232" s="252"/>
    </row>
    <row r="233" customFormat="false" ht="15" hidden="false" customHeight="false" outlineLevel="0" collapsed="false">
      <c r="A233" s="252"/>
      <c r="B233" s="252"/>
      <c r="C233" s="252"/>
      <c r="D233" s="252"/>
      <c r="E233" s="254"/>
      <c r="F233" s="254"/>
      <c r="G233" s="254"/>
      <c r="H233" s="254"/>
      <c r="I233" s="254"/>
      <c r="J233" s="254"/>
      <c r="K233" s="254"/>
      <c r="L233" s="254"/>
      <c r="M233" s="254"/>
      <c r="N233" s="254"/>
      <c r="O233" s="254"/>
      <c r="P233" s="252"/>
      <c r="Q233" s="252"/>
      <c r="R233" s="252"/>
      <c r="S233" s="252"/>
      <c r="T233" s="252"/>
      <c r="U233" s="252"/>
      <c r="V233" s="252"/>
      <c r="W233" s="252"/>
      <c r="X233" s="252"/>
      <c r="Y233" s="252"/>
      <c r="Z233" s="252"/>
      <c r="AA233" s="252"/>
      <c r="AB233" s="252"/>
      <c r="AC233" s="252"/>
      <c r="AD233" s="252"/>
      <c r="AE233" s="252"/>
      <c r="AF233" s="252"/>
      <c r="AG233" s="252"/>
      <c r="AH233" s="252"/>
      <c r="AI233" s="252"/>
      <c r="AJ233" s="252"/>
      <c r="AK233" s="252"/>
      <c r="AL233" s="252"/>
      <c r="AM233" s="252"/>
      <c r="AN233" s="252"/>
      <c r="AO233" s="252"/>
      <c r="AP233" s="252"/>
      <c r="AQ233" s="252"/>
      <c r="AR233" s="252"/>
      <c r="AS233" s="252"/>
      <c r="AT233" s="252"/>
      <c r="AU233" s="252"/>
      <c r="AV233" s="252"/>
      <c r="AW233" s="252"/>
      <c r="AX233" s="252"/>
      <c r="AY233" s="252"/>
      <c r="AZ233" s="252"/>
      <c r="BA233" s="252"/>
      <c r="BB233" s="252"/>
      <c r="BC233" s="252"/>
      <c r="BD233" s="252"/>
      <c r="BE233" s="252"/>
      <c r="BF233" s="252"/>
      <c r="BG233" s="252"/>
      <c r="BH233" s="252"/>
      <c r="BI233" s="252"/>
      <c r="BJ233" s="252"/>
      <c r="BK233" s="252"/>
      <c r="BL233" s="252"/>
      <c r="BM233" s="252"/>
      <c r="BN233" s="252"/>
      <c r="BO233" s="252"/>
      <c r="BP233" s="252"/>
      <c r="BQ233" s="252"/>
      <c r="BR233" s="252"/>
      <c r="BS233" s="252"/>
      <c r="BT233" s="252"/>
      <c r="BU233" s="252"/>
      <c r="BV233" s="252"/>
      <c r="BW233" s="252"/>
      <c r="BX233" s="252"/>
      <c r="BY233" s="252"/>
      <c r="BZ233" s="252"/>
      <c r="CA233" s="252"/>
      <c r="CB233" s="252"/>
      <c r="CC233" s="252"/>
      <c r="CD233" s="252"/>
      <c r="CE233" s="252"/>
      <c r="CF233" s="252"/>
      <c r="CG233" s="252"/>
      <c r="CH233" s="252"/>
      <c r="CI233" s="252"/>
      <c r="CJ233" s="252"/>
      <c r="CK233" s="252"/>
      <c r="CL233" s="252"/>
      <c r="CM233" s="252"/>
      <c r="CN233" s="252"/>
      <c r="CO233" s="252"/>
      <c r="CP233" s="252"/>
      <c r="CQ233" s="252"/>
      <c r="CR233" s="252"/>
      <c r="CS233" s="252"/>
      <c r="CT233" s="252"/>
      <c r="CU233" s="252"/>
      <c r="CV233" s="252"/>
      <c r="CW233" s="252"/>
      <c r="CX233" s="252"/>
      <c r="CY233" s="252"/>
      <c r="CZ233" s="252"/>
      <c r="DA233" s="252"/>
      <c r="DB233" s="252"/>
      <c r="DC233" s="252"/>
      <c r="DD233" s="252"/>
    </row>
    <row r="234" customFormat="false" ht="15" hidden="false" customHeight="false" outlineLevel="0" collapsed="false">
      <c r="A234" s="252"/>
      <c r="B234" s="252"/>
      <c r="C234" s="252"/>
      <c r="D234" s="252"/>
      <c r="E234" s="254"/>
      <c r="F234" s="254"/>
      <c r="G234" s="254"/>
      <c r="H234" s="254"/>
      <c r="I234" s="254"/>
      <c r="J234" s="254"/>
      <c r="K234" s="254"/>
      <c r="L234" s="254"/>
      <c r="M234" s="254"/>
      <c r="N234" s="254"/>
      <c r="O234" s="254"/>
      <c r="P234" s="252"/>
      <c r="Q234" s="252"/>
      <c r="R234" s="252"/>
      <c r="S234" s="252"/>
      <c r="T234" s="252"/>
      <c r="U234" s="252"/>
      <c r="V234" s="252"/>
      <c r="W234" s="252"/>
      <c r="X234" s="252"/>
      <c r="Y234" s="252"/>
      <c r="Z234" s="252"/>
      <c r="AA234" s="252"/>
      <c r="AB234" s="252"/>
      <c r="AC234" s="252"/>
      <c r="AD234" s="252"/>
      <c r="AE234" s="252"/>
      <c r="AF234" s="252"/>
      <c r="AG234" s="252"/>
      <c r="AH234" s="252"/>
      <c r="AI234" s="252"/>
      <c r="AJ234" s="252"/>
      <c r="AK234" s="252"/>
      <c r="AL234" s="252"/>
      <c r="AM234" s="252"/>
      <c r="AN234" s="252"/>
      <c r="AO234" s="252"/>
      <c r="AP234" s="252"/>
      <c r="AQ234" s="252"/>
      <c r="AR234" s="252"/>
      <c r="AS234" s="252"/>
      <c r="AT234" s="252"/>
      <c r="AU234" s="252"/>
      <c r="AV234" s="252"/>
      <c r="AW234" s="252"/>
      <c r="AX234" s="252"/>
      <c r="AY234" s="252"/>
      <c r="AZ234" s="252"/>
      <c r="BA234" s="252"/>
      <c r="BB234" s="252"/>
      <c r="BC234" s="252"/>
      <c r="BD234" s="252"/>
      <c r="BE234" s="252"/>
      <c r="BF234" s="252"/>
      <c r="BG234" s="252"/>
      <c r="BH234" s="252"/>
      <c r="BI234" s="252"/>
      <c r="BJ234" s="252"/>
      <c r="BK234" s="252"/>
      <c r="BL234" s="252"/>
      <c r="BM234" s="252"/>
      <c r="BN234" s="252"/>
      <c r="BO234" s="252"/>
      <c r="BP234" s="252"/>
      <c r="BQ234" s="252"/>
      <c r="BR234" s="252"/>
      <c r="BS234" s="252"/>
      <c r="BT234" s="252"/>
      <c r="BU234" s="252"/>
      <c r="BV234" s="252"/>
      <c r="BW234" s="252"/>
      <c r="BX234" s="252"/>
      <c r="BY234" s="252"/>
      <c r="BZ234" s="252"/>
      <c r="CA234" s="252"/>
      <c r="CB234" s="252"/>
      <c r="CC234" s="252"/>
      <c r="CD234" s="252"/>
      <c r="CE234" s="252"/>
      <c r="CF234" s="252"/>
      <c r="CG234" s="252"/>
      <c r="CH234" s="252"/>
      <c r="CI234" s="252"/>
      <c r="CJ234" s="252"/>
      <c r="CK234" s="252"/>
      <c r="CL234" s="252"/>
      <c r="CM234" s="252"/>
      <c r="CN234" s="252"/>
      <c r="CO234" s="252"/>
      <c r="CP234" s="252"/>
      <c r="CQ234" s="252"/>
      <c r="CR234" s="252"/>
      <c r="CS234" s="252"/>
      <c r="CT234" s="252"/>
      <c r="CU234" s="252"/>
      <c r="CV234" s="252"/>
      <c r="CW234" s="252"/>
      <c r="CX234" s="252"/>
      <c r="CY234" s="252"/>
      <c r="CZ234" s="252"/>
      <c r="DA234" s="252"/>
      <c r="DB234" s="252"/>
      <c r="DC234" s="252"/>
      <c r="DD234" s="252"/>
    </row>
    <row r="235" customFormat="false" ht="15" hidden="false" customHeight="false" outlineLevel="0" collapsed="false">
      <c r="A235" s="252"/>
      <c r="B235" s="252"/>
      <c r="C235" s="252"/>
      <c r="D235" s="252"/>
      <c r="E235" s="254"/>
      <c r="F235" s="254"/>
      <c r="G235" s="254"/>
      <c r="H235" s="254"/>
      <c r="I235" s="254"/>
      <c r="J235" s="254"/>
      <c r="K235" s="254"/>
      <c r="L235" s="254"/>
      <c r="M235" s="254"/>
      <c r="N235" s="254"/>
      <c r="O235" s="254"/>
      <c r="P235" s="252"/>
      <c r="Q235" s="252"/>
      <c r="R235" s="252"/>
      <c r="S235" s="252"/>
      <c r="T235" s="252"/>
      <c r="U235" s="252"/>
      <c r="V235" s="252"/>
      <c r="W235" s="252"/>
      <c r="X235" s="252"/>
      <c r="Y235" s="252"/>
      <c r="Z235" s="252"/>
      <c r="AA235" s="252"/>
      <c r="AB235" s="252"/>
      <c r="AC235" s="252"/>
      <c r="AD235" s="252"/>
      <c r="AE235" s="252"/>
      <c r="AF235" s="252"/>
      <c r="AG235" s="252"/>
      <c r="AH235" s="252"/>
      <c r="AI235" s="252"/>
      <c r="AJ235" s="252"/>
      <c r="AK235" s="252"/>
      <c r="AL235" s="252"/>
      <c r="AM235" s="252"/>
      <c r="AN235" s="252"/>
      <c r="AO235" s="252"/>
      <c r="AP235" s="252"/>
      <c r="AQ235" s="252"/>
      <c r="AR235" s="252"/>
      <c r="AS235" s="252"/>
      <c r="AT235" s="252"/>
      <c r="AU235" s="252"/>
      <c r="AV235" s="252"/>
      <c r="AW235" s="252"/>
      <c r="AX235" s="252"/>
      <c r="AY235" s="252"/>
      <c r="AZ235" s="252"/>
      <c r="BA235" s="252"/>
      <c r="BB235" s="252"/>
      <c r="BC235" s="252"/>
      <c r="BD235" s="252"/>
      <c r="BE235" s="252"/>
      <c r="BF235" s="252"/>
      <c r="BG235" s="252"/>
      <c r="BH235" s="252"/>
      <c r="BI235" s="252"/>
      <c r="BJ235" s="252"/>
      <c r="BK235" s="252"/>
      <c r="BL235" s="252"/>
      <c r="BM235" s="252"/>
      <c r="BN235" s="252"/>
      <c r="BO235" s="252"/>
      <c r="BP235" s="252"/>
      <c r="BQ235" s="252"/>
      <c r="BR235" s="252"/>
      <c r="BS235" s="252"/>
      <c r="BT235" s="252"/>
      <c r="BU235" s="252"/>
      <c r="BV235" s="252"/>
      <c r="BW235" s="252"/>
      <c r="BX235" s="252"/>
      <c r="BY235" s="252"/>
      <c r="BZ235" s="252"/>
      <c r="CA235" s="252"/>
      <c r="CB235" s="252"/>
      <c r="CC235" s="252"/>
      <c r="CD235" s="252"/>
      <c r="CE235" s="252"/>
      <c r="CF235" s="252"/>
      <c r="CG235" s="252"/>
      <c r="CH235" s="252"/>
      <c r="CI235" s="252"/>
      <c r="CJ235" s="252"/>
      <c r="CK235" s="252"/>
      <c r="CL235" s="252"/>
      <c r="CM235" s="252"/>
      <c r="CN235" s="252"/>
      <c r="CO235" s="252"/>
      <c r="CP235" s="252"/>
      <c r="CQ235" s="252"/>
      <c r="CR235" s="252"/>
      <c r="CS235" s="252"/>
      <c r="CT235" s="252"/>
      <c r="CU235" s="252"/>
      <c r="CV235" s="252"/>
      <c r="CW235" s="252"/>
      <c r="CX235" s="252"/>
      <c r="CY235" s="252"/>
      <c r="CZ235" s="252"/>
      <c r="DA235" s="252"/>
      <c r="DB235" s="252"/>
      <c r="DC235" s="252"/>
      <c r="DD235" s="252"/>
    </row>
    <row r="236" customFormat="false" ht="15" hidden="false" customHeight="false" outlineLevel="0" collapsed="false">
      <c r="A236" s="252"/>
      <c r="B236" s="252"/>
      <c r="C236" s="252"/>
      <c r="D236" s="252"/>
      <c r="E236" s="254"/>
      <c r="F236" s="254"/>
      <c r="G236" s="254"/>
      <c r="H236" s="254"/>
      <c r="I236" s="254"/>
      <c r="J236" s="254"/>
      <c r="K236" s="254"/>
      <c r="L236" s="254"/>
      <c r="M236" s="254"/>
      <c r="N236" s="254"/>
      <c r="O236" s="254"/>
      <c r="P236" s="252"/>
      <c r="Q236" s="252"/>
      <c r="R236" s="252"/>
      <c r="S236" s="252"/>
      <c r="T236" s="252"/>
      <c r="U236" s="252"/>
      <c r="V236" s="252"/>
      <c r="W236" s="252"/>
      <c r="X236" s="252"/>
      <c r="Y236" s="252"/>
      <c r="Z236" s="252"/>
      <c r="AA236" s="252"/>
      <c r="AB236" s="252"/>
      <c r="AC236" s="252"/>
      <c r="AD236" s="252"/>
      <c r="AE236" s="252"/>
      <c r="AF236" s="252"/>
      <c r="AG236" s="252"/>
      <c r="AH236" s="252"/>
      <c r="AI236" s="252"/>
      <c r="AJ236" s="252"/>
      <c r="AK236" s="252"/>
      <c r="AL236" s="252"/>
      <c r="AM236" s="252"/>
      <c r="AN236" s="252"/>
      <c r="AO236" s="252"/>
      <c r="AP236" s="252"/>
      <c r="AQ236" s="252"/>
      <c r="AR236" s="252"/>
      <c r="AS236" s="252"/>
      <c r="AT236" s="252"/>
      <c r="AU236" s="252"/>
      <c r="AV236" s="252"/>
      <c r="AW236" s="252"/>
      <c r="AX236" s="252"/>
      <c r="AY236" s="252"/>
      <c r="AZ236" s="252"/>
      <c r="BA236" s="252"/>
      <c r="BB236" s="252"/>
      <c r="BC236" s="252"/>
      <c r="BD236" s="252"/>
      <c r="BE236" s="252"/>
      <c r="BF236" s="252"/>
      <c r="BG236" s="252"/>
      <c r="BH236" s="252"/>
      <c r="BI236" s="252"/>
      <c r="BJ236" s="252"/>
      <c r="BK236" s="252"/>
      <c r="BL236" s="252"/>
      <c r="BM236" s="252"/>
      <c r="BN236" s="252"/>
      <c r="BO236" s="252"/>
      <c r="BP236" s="252"/>
      <c r="BQ236" s="252"/>
      <c r="BR236" s="252"/>
      <c r="BS236" s="252"/>
      <c r="BT236" s="252"/>
      <c r="BU236" s="252"/>
      <c r="BV236" s="252"/>
      <c r="BW236" s="252"/>
      <c r="BX236" s="252"/>
      <c r="BY236" s="252"/>
      <c r="BZ236" s="252"/>
      <c r="CA236" s="252"/>
      <c r="CB236" s="252"/>
      <c r="CC236" s="252"/>
      <c r="CD236" s="252"/>
      <c r="CE236" s="252"/>
      <c r="CF236" s="252"/>
      <c r="CG236" s="252"/>
      <c r="CH236" s="252"/>
      <c r="CI236" s="252"/>
      <c r="CJ236" s="252"/>
      <c r="CK236" s="252"/>
      <c r="CL236" s="252"/>
      <c r="CM236" s="252"/>
      <c r="CN236" s="252"/>
      <c r="CO236" s="252"/>
      <c r="CP236" s="252"/>
      <c r="CQ236" s="252"/>
      <c r="CR236" s="252"/>
      <c r="CS236" s="252"/>
      <c r="CT236" s="252"/>
      <c r="CU236" s="252"/>
      <c r="CV236" s="252"/>
      <c r="CW236" s="252"/>
      <c r="CX236" s="252"/>
      <c r="CY236" s="252"/>
      <c r="CZ236" s="252"/>
      <c r="DA236" s="252"/>
      <c r="DB236" s="252"/>
      <c r="DC236" s="252"/>
      <c r="DD236" s="252"/>
    </row>
    <row r="237" customFormat="false" ht="15" hidden="false" customHeight="false" outlineLevel="0" collapsed="false">
      <c r="A237" s="252"/>
      <c r="B237" s="252"/>
      <c r="C237" s="252"/>
      <c r="D237" s="252"/>
      <c r="E237" s="254"/>
      <c r="F237" s="254"/>
      <c r="G237" s="254"/>
      <c r="H237" s="254"/>
      <c r="I237" s="254"/>
      <c r="J237" s="254"/>
      <c r="K237" s="254"/>
      <c r="L237" s="254"/>
      <c r="M237" s="254"/>
      <c r="N237" s="254"/>
      <c r="O237" s="254"/>
      <c r="P237" s="252"/>
      <c r="Q237" s="252"/>
      <c r="R237" s="252"/>
      <c r="S237" s="252"/>
      <c r="T237" s="252"/>
      <c r="U237" s="252"/>
      <c r="V237" s="252"/>
      <c r="W237" s="252"/>
      <c r="X237" s="252"/>
      <c r="Y237" s="252"/>
      <c r="Z237" s="252"/>
      <c r="AA237" s="252"/>
      <c r="AB237" s="252"/>
      <c r="AC237" s="252"/>
      <c r="AD237" s="252"/>
      <c r="AE237" s="252"/>
      <c r="AF237" s="252"/>
      <c r="AG237" s="252"/>
      <c r="AH237" s="252"/>
      <c r="AI237" s="252"/>
      <c r="AJ237" s="252"/>
      <c r="AK237" s="252"/>
      <c r="AL237" s="252"/>
      <c r="AM237" s="252"/>
      <c r="AN237" s="252"/>
      <c r="AO237" s="252"/>
      <c r="AP237" s="252"/>
      <c r="AQ237" s="252"/>
      <c r="AR237" s="252"/>
      <c r="AS237" s="252"/>
      <c r="AT237" s="252"/>
      <c r="AU237" s="252"/>
      <c r="AV237" s="252"/>
      <c r="AW237" s="252"/>
      <c r="AX237" s="252"/>
      <c r="AY237" s="252"/>
      <c r="AZ237" s="252"/>
      <c r="BA237" s="252"/>
      <c r="BB237" s="252"/>
      <c r="BC237" s="252"/>
      <c r="BD237" s="252"/>
      <c r="BE237" s="252"/>
      <c r="BF237" s="252"/>
      <c r="BG237" s="252"/>
      <c r="BH237" s="252"/>
      <c r="BI237" s="252"/>
      <c r="BJ237" s="252"/>
      <c r="BK237" s="252"/>
      <c r="BL237" s="252"/>
      <c r="BM237" s="252"/>
      <c r="BN237" s="252"/>
      <c r="BO237" s="252"/>
      <c r="BP237" s="252"/>
      <c r="BQ237" s="252"/>
      <c r="BR237" s="252"/>
      <c r="BS237" s="252"/>
      <c r="BT237" s="252"/>
      <c r="BU237" s="252"/>
      <c r="BV237" s="252"/>
      <c r="BW237" s="252"/>
      <c r="BX237" s="252"/>
      <c r="BY237" s="252"/>
      <c r="BZ237" s="252"/>
      <c r="CA237" s="252"/>
      <c r="CB237" s="252"/>
      <c r="CC237" s="252"/>
      <c r="CD237" s="252"/>
      <c r="CE237" s="252"/>
      <c r="CF237" s="252"/>
      <c r="CG237" s="252"/>
      <c r="CH237" s="252"/>
      <c r="CI237" s="252"/>
      <c r="CJ237" s="252"/>
      <c r="CK237" s="252"/>
      <c r="CL237" s="252"/>
      <c r="CM237" s="252"/>
      <c r="CN237" s="252"/>
      <c r="CO237" s="252"/>
      <c r="CP237" s="252"/>
      <c r="CQ237" s="252"/>
      <c r="CR237" s="252"/>
      <c r="CS237" s="252"/>
      <c r="CT237" s="252"/>
      <c r="CU237" s="252"/>
      <c r="CV237" s="252"/>
      <c r="CW237" s="252"/>
      <c r="CX237" s="252"/>
      <c r="CY237" s="252"/>
      <c r="CZ237" s="252"/>
      <c r="DA237" s="252"/>
      <c r="DB237" s="252"/>
      <c r="DC237" s="252"/>
      <c r="DD237" s="252"/>
    </row>
    <row r="238" customFormat="false" ht="15" hidden="false" customHeight="false" outlineLevel="0" collapsed="false">
      <c r="A238" s="252"/>
      <c r="B238" s="252"/>
      <c r="C238" s="252"/>
      <c r="D238" s="252"/>
      <c r="E238" s="254"/>
      <c r="F238" s="254"/>
      <c r="G238" s="254"/>
      <c r="H238" s="254"/>
      <c r="I238" s="254"/>
      <c r="J238" s="254"/>
      <c r="K238" s="254"/>
      <c r="L238" s="254"/>
      <c r="M238" s="254"/>
      <c r="N238" s="254"/>
      <c r="O238" s="254"/>
      <c r="P238" s="252"/>
      <c r="Q238" s="252"/>
      <c r="R238" s="252"/>
      <c r="S238" s="252"/>
      <c r="T238" s="252"/>
      <c r="U238" s="252"/>
      <c r="V238" s="252"/>
      <c r="W238" s="252"/>
      <c r="X238" s="252"/>
      <c r="Y238" s="252"/>
      <c r="Z238" s="252"/>
      <c r="AA238" s="252"/>
      <c r="AB238" s="252"/>
      <c r="AC238" s="252"/>
      <c r="AD238" s="252"/>
      <c r="AE238" s="252"/>
      <c r="AF238" s="252"/>
      <c r="AG238" s="252"/>
      <c r="AH238" s="252"/>
      <c r="AI238" s="252"/>
      <c r="AJ238" s="252"/>
      <c r="AK238" s="252"/>
      <c r="AL238" s="252"/>
      <c r="AM238" s="252"/>
      <c r="AN238" s="252"/>
      <c r="AO238" s="252"/>
      <c r="AP238" s="252"/>
      <c r="AQ238" s="252"/>
      <c r="AR238" s="252"/>
      <c r="AS238" s="252"/>
      <c r="AT238" s="252"/>
      <c r="AU238" s="252"/>
      <c r="AV238" s="252"/>
      <c r="AW238" s="252"/>
      <c r="AX238" s="252"/>
      <c r="AY238" s="252"/>
      <c r="AZ238" s="252"/>
      <c r="BA238" s="252"/>
      <c r="BB238" s="252"/>
      <c r="BC238" s="252"/>
      <c r="BD238" s="252"/>
      <c r="BE238" s="252"/>
      <c r="BF238" s="252"/>
      <c r="BG238" s="252"/>
      <c r="BH238" s="252"/>
      <c r="BI238" s="252"/>
      <c r="BJ238" s="252"/>
      <c r="BK238" s="252"/>
      <c r="BL238" s="252"/>
      <c r="BM238" s="252"/>
      <c r="BN238" s="252"/>
      <c r="BO238" s="252"/>
      <c r="BP238" s="252"/>
      <c r="BQ238" s="252"/>
      <c r="BR238" s="252"/>
      <c r="BS238" s="252"/>
      <c r="BT238" s="252"/>
      <c r="BU238" s="252"/>
      <c r="BV238" s="252"/>
      <c r="BW238" s="252"/>
      <c r="BX238" s="252"/>
      <c r="BY238" s="252"/>
      <c r="BZ238" s="252"/>
      <c r="CA238" s="252"/>
      <c r="CB238" s="252"/>
      <c r="CC238" s="252"/>
      <c r="CD238" s="252"/>
      <c r="CE238" s="252"/>
      <c r="CF238" s="252"/>
      <c r="CG238" s="252"/>
      <c r="CH238" s="252"/>
      <c r="CI238" s="252"/>
      <c r="CJ238" s="252"/>
      <c r="CK238" s="252"/>
      <c r="CL238" s="252"/>
      <c r="CM238" s="252"/>
      <c r="CN238" s="252"/>
      <c r="CO238" s="252"/>
      <c r="CP238" s="252"/>
      <c r="CQ238" s="252"/>
      <c r="CR238" s="252"/>
      <c r="CS238" s="252"/>
      <c r="CT238" s="252"/>
      <c r="CU238" s="252"/>
      <c r="CV238" s="252"/>
      <c r="CW238" s="252"/>
      <c r="CX238" s="252"/>
      <c r="CY238" s="252"/>
      <c r="CZ238" s="252"/>
      <c r="DA238" s="252"/>
      <c r="DB238" s="252"/>
      <c r="DC238" s="252"/>
      <c r="DD238" s="252"/>
    </row>
    <row r="239" customFormat="false" ht="15" hidden="false" customHeight="false" outlineLevel="0" collapsed="false">
      <c r="A239" s="252"/>
      <c r="B239" s="252"/>
      <c r="C239" s="252"/>
      <c r="D239" s="252"/>
      <c r="E239" s="254"/>
      <c r="F239" s="254"/>
      <c r="G239" s="254"/>
      <c r="H239" s="254"/>
      <c r="I239" s="254"/>
      <c r="J239" s="254"/>
      <c r="K239" s="254"/>
      <c r="L239" s="254"/>
      <c r="M239" s="254"/>
      <c r="N239" s="254"/>
      <c r="O239" s="254"/>
      <c r="P239" s="252"/>
      <c r="Q239" s="252"/>
      <c r="R239" s="252"/>
      <c r="S239" s="252"/>
      <c r="T239" s="252"/>
      <c r="U239" s="252"/>
      <c r="V239" s="252"/>
      <c r="W239" s="252"/>
      <c r="X239" s="252"/>
      <c r="Y239" s="252"/>
      <c r="Z239" s="252"/>
      <c r="AA239" s="252"/>
      <c r="AB239" s="252"/>
      <c r="AC239" s="252"/>
      <c r="AD239" s="252"/>
      <c r="AE239" s="252"/>
      <c r="AF239" s="252"/>
      <c r="AG239" s="252"/>
      <c r="AH239" s="252"/>
      <c r="AI239" s="252"/>
      <c r="AJ239" s="252"/>
      <c r="AK239" s="252"/>
      <c r="AL239" s="252"/>
      <c r="AM239" s="252"/>
      <c r="AN239" s="252"/>
      <c r="AO239" s="252"/>
      <c r="AP239" s="252"/>
      <c r="AQ239" s="252"/>
      <c r="AR239" s="252"/>
      <c r="AS239" s="252"/>
      <c r="AT239" s="252"/>
      <c r="AU239" s="252"/>
      <c r="AV239" s="252"/>
      <c r="AW239" s="252"/>
      <c r="AX239" s="252"/>
      <c r="AY239" s="252"/>
      <c r="AZ239" s="252"/>
      <c r="BA239" s="252"/>
      <c r="BB239" s="252"/>
      <c r="BC239" s="252"/>
      <c r="BD239" s="252"/>
      <c r="BE239" s="252"/>
      <c r="BF239" s="252"/>
      <c r="BG239" s="252"/>
      <c r="BH239" s="252"/>
      <c r="BI239" s="252"/>
      <c r="BJ239" s="252"/>
      <c r="BK239" s="252"/>
      <c r="BL239" s="252"/>
      <c r="BM239" s="252"/>
      <c r="BN239" s="252"/>
      <c r="BO239" s="252"/>
      <c r="BP239" s="252"/>
      <c r="BQ239" s="252"/>
      <c r="BR239" s="252"/>
      <c r="BS239" s="252"/>
      <c r="BT239" s="252"/>
      <c r="BU239" s="252"/>
      <c r="BV239" s="252"/>
      <c r="BW239" s="252"/>
      <c r="BX239" s="252"/>
      <c r="BY239" s="252"/>
      <c r="BZ239" s="252"/>
      <c r="CA239" s="252"/>
      <c r="CB239" s="252"/>
      <c r="CC239" s="252"/>
      <c r="CD239" s="252"/>
      <c r="CE239" s="252"/>
      <c r="CF239" s="252"/>
      <c r="CG239" s="252"/>
      <c r="CH239" s="252"/>
      <c r="CI239" s="252"/>
      <c r="CJ239" s="252"/>
      <c r="CK239" s="252"/>
      <c r="CL239" s="252"/>
      <c r="CM239" s="252"/>
      <c r="CN239" s="252"/>
      <c r="CO239" s="252"/>
      <c r="CP239" s="252"/>
      <c r="CQ239" s="252"/>
      <c r="CR239" s="252"/>
      <c r="CS239" s="252"/>
      <c r="CT239" s="252"/>
      <c r="CU239" s="252"/>
      <c r="CV239" s="252"/>
      <c r="CW239" s="252"/>
      <c r="CX239" s="252"/>
      <c r="CY239" s="252"/>
      <c r="CZ239" s="252"/>
      <c r="DA239" s="252"/>
      <c r="DB239" s="252"/>
      <c r="DC239" s="252"/>
      <c r="DD239" s="252"/>
    </row>
    <row r="240" customFormat="false" ht="15" hidden="false" customHeight="false" outlineLevel="0" collapsed="false">
      <c r="A240" s="252"/>
      <c r="B240" s="252"/>
      <c r="C240" s="252"/>
      <c r="D240" s="252"/>
      <c r="E240" s="254"/>
      <c r="F240" s="254"/>
      <c r="G240" s="254"/>
      <c r="H240" s="254"/>
      <c r="I240" s="254"/>
      <c r="J240" s="254"/>
      <c r="K240" s="254"/>
      <c r="L240" s="254"/>
      <c r="M240" s="254"/>
      <c r="N240" s="254"/>
      <c r="O240" s="254"/>
      <c r="P240" s="252"/>
      <c r="Q240" s="252"/>
      <c r="R240" s="252"/>
      <c r="S240" s="252"/>
      <c r="T240" s="252"/>
      <c r="U240" s="252"/>
      <c r="V240" s="252"/>
      <c r="W240" s="252"/>
      <c r="X240" s="252"/>
      <c r="Y240" s="252"/>
      <c r="Z240" s="252"/>
      <c r="AA240" s="252"/>
      <c r="AB240" s="252"/>
      <c r="AC240" s="252"/>
      <c r="AD240" s="252"/>
      <c r="AE240" s="252"/>
      <c r="AF240" s="252"/>
      <c r="AG240" s="252"/>
      <c r="AH240" s="252"/>
      <c r="AI240" s="252"/>
      <c r="AJ240" s="252"/>
      <c r="AK240" s="252"/>
      <c r="AL240" s="252"/>
      <c r="AM240" s="252"/>
      <c r="AN240" s="252"/>
      <c r="AO240" s="252"/>
      <c r="AP240" s="252"/>
      <c r="AQ240" s="252"/>
      <c r="AR240" s="252"/>
      <c r="AS240" s="252"/>
      <c r="AT240" s="252"/>
      <c r="AU240" s="252"/>
      <c r="AV240" s="252"/>
      <c r="AW240" s="252"/>
      <c r="AX240" s="252"/>
      <c r="AY240" s="252"/>
      <c r="AZ240" s="252"/>
      <c r="BA240" s="252"/>
      <c r="BB240" s="252"/>
      <c r="BC240" s="252"/>
      <c r="BD240" s="252"/>
      <c r="BE240" s="252"/>
      <c r="BF240" s="252"/>
      <c r="BG240" s="252"/>
      <c r="BH240" s="252"/>
      <c r="BI240" s="252"/>
      <c r="BJ240" s="252"/>
      <c r="BK240" s="252"/>
      <c r="BL240" s="252"/>
      <c r="BM240" s="252"/>
      <c r="BN240" s="252"/>
      <c r="BO240" s="252"/>
      <c r="BP240" s="252"/>
      <c r="BQ240" s="252"/>
      <c r="BR240" s="252"/>
      <c r="BS240" s="252"/>
      <c r="BT240" s="252"/>
      <c r="BU240" s="252"/>
      <c r="BV240" s="252"/>
      <c r="BW240" s="252"/>
      <c r="BX240" s="252"/>
      <c r="BY240" s="252"/>
      <c r="BZ240" s="252"/>
      <c r="CA240" s="252"/>
      <c r="CB240" s="252"/>
      <c r="CC240" s="252"/>
      <c r="CD240" s="252"/>
      <c r="CE240" s="252"/>
      <c r="CF240" s="252"/>
      <c r="CG240" s="252"/>
      <c r="CH240" s="252"/>
      <c r="CI240" s="252"/>
      <c r="CJ240" s="252"/>
      <c r="CK240" s="252"/>
      <c r="CL240" s="252"/>
      <c r="CM240" s="252"/>
      <c r="CN240" s="252"/>
      <c r="CO240" s="252"/>
      <c r="CP240" s="252"/>
      <c r="CQ240" s="252"/>
      <c r="CR240" s="252"/>
      <c r="CS240" s="252"/>
      <c r="CT240" s="252"/>
      <c r="CU240" s="252"/>
      <c r="CV240" s="252"/>
      <c r="CW240" s="252"/>
      <c r="CX240" s="252"/>
      <c r="CY240" s="252"/>
      <c r="CZ240" s="252"/>
      <c r="DA240" s="252"/>
      <c r="DB240" s="252"/>
      <c r="DC240" s="252"/>
      <c r="DD240" s="252"/>
    </row>
    <row r="241" customFormat="false" ht="15" hidden="false" customHeight="false" outlineLevel="0" collapsed="false">
      <c r="A241" s="252"/>
      <c r="B241" s="252"/>
      <c r="C241" s="252"/>
      <c r="D241" s="252"/>
      <c r="E241" s="254"/>
      <c r="F241" s="254"/>
      <c r="G241" s="254"/>
      <c r="H241" s="254"/>
      <c r="I241" s="254"/>
      <c r="J241" s="254"/>
      <c r="K241" s="254"/>
      <c r="L241" s="254"/>
      <c r="M241" s="254"/>
      <c r="N241" s="254"/>
      <c r="O241" s="254"/>
      <c r="P241" s="252"/>
      <c r="Q241" s="252"/>
      <c r="R241" s="252"/>
      <c r="S241" s="252"/>
      <c r="T241" s="252"/>
      <c r="U241" s="252"/>
      <c r="V241" s="252"/>
      <c r="W241" s="252"/>
      <c r="X241" s="252"/>
      <c r="Y241" s="252"/>
      <c r="Z241" s="252"/>
      <c r="AA241" s="252"/>
      <c r="AB241" s="252"/>
      <c r="AC241" s="252"/>
      <c r="AD241" s="252"/>
      <c r="AE241" s="252"/>
      <c r="AF241" s="252"/>
      <c r="AG241" s="252"/>
      <c r="AH241" s="252"/>
      <c r="AI241" s="252"/>
      <c r="AJ241" s="252"/>
      <c r="AK241" s="252"/>
      <c r="AL241" s="252"/>
      <c r="AM241" s="252"/>
      <c r="AN241" s="252"/>
      <c r="AO241" s="252"/>
      <c r="AP241" s="252"/>
      <c r="AQ241" s="252"/>
      <c r="AR241" s="252"/>
      <c r="AS241" s="252"/>
      <c r="AT241" s="252"/>
      <c r="AU241" s="252"/>
      <c r="AV241" s="252"/>
      <c r="AW241" s="252"/>
      <c r="AX241" s="252"/>
      <c r="AY241" s="252"/>
      <c r="AZ241" s="252"/>
      <c r="BA241" s="252"/>
      <c r="BB241" s="252"/>
      <c r="BC241" s="252"/>
      <c r="BD241" s="252"/>
      <c r="BE241" s="252"/>
      <c r="BF241" s="252"/>
      <c r="BG241" s="252"/>
      <c r="BH241" s="252"/>
      <c r="BI241" s="252"/>
      <c r="BJ241" s="252"/>
      <c r="BK241" s="252"/>
      <c r="BL241" s="252"/>
      <c r="BM241" s="252"/>
      <c r="BN241" s="252"/>
      <c r="BO241" s="252"/>
      <c r="BP241" s="252"/>
      <c r="BQ241" s="252"/>
      <c r="BR241" s="252"/>
      <c r="BS241" s="252"/>
      <c r="BT241" s="252"/>
      <c r="BU241" s="252"/>
      <c r="BV241" s="252"/>
      <c r="BW241" s="252"/>
      <c r="BX241" s="252"/>
      <c r="BY241" s="252"/>
      <c r="BZ241" s="252"/>
      <c r="CA241" s="252"/>
      <c r="CB241" s="252"/>
      <c r="CC241" s="252"/>
      <c r="CD241" s="252"/>
      <c r="CE241" s="252"/>
      <c r="CF241" s="252"/>
      <c r="CG241" s="252"/>
      <c r="CH241" s="252"/>
      <c r="CI241" s="252"/>
      <c r="CJ241" s="252"/>
      <c r="CK241" s="252"/>
      <c r="CL241" s="252"/>
      <c r="CM241" s="252"/>
      <c r="CN241" s="252"/>
      <c r="CO241" s="252"/>
      <c r="CP241" s="252"/>
      <c r="CQ241" s="252"/>
      <c r="CR241" s="252"/>
      <c r="CS241" s="252"/>
      <c r="CT241" s="252"/>
      <c r="CU241" s="252"/>
      <c r="CV241" s="252"/>
      <c r="CW241" s="252"/>
      <c r="CX241" s="252"/>
      <c r="CY241" s="252"/>
      <c r="CZ241" s="252"/>
      <c r="DA241" s="252"/>
      <c r="DB241" s="252"/>
      <c r="DC241" s="252"/>
      <c r="DD241" s="252"/>
    </row>
    <row r="242" customFormat="false" ht="15" hidden="false" customHeight="false" outlineLevel="0" collapsed="false">
      <c r="A242" s="252"/>
      <c r="B242" s="252"/>
      <c r="C242" s="252"/>
      <c r="D242" s="252"/>
      <c r="E242" s="254"/>
      <c r="F242" s="254"/>
      <c r="G242" s="254"/>
      <c r="H242" s="254"/>
      <c r="I242" s="254"/>
      <c r="J242" s="254"/>
      <c r="K242" s="254"/>
      <c r="L242" s="254"/>
      <c r="M242" s="254"/>
      <c r="N242" s="254"/>
      <c r="O242" s="254"/>
      <c r="P242" s="252"/>
      <c r="Q242" s="252"/>
      <c r="R242" s="252"/>
      <c r="S242" s="252"/>
      <c r="T242" s="252"/>
      <c r="U242" s="252"/>
      <c r="V242" s="252"/>
      <c r="W242" s="252"/>
      <c r="X242" s="252"/>
      <c r="Y242" s="252"/>
      <c r="Z242" s="252"/>
      <c r="AA242" s="252"/>
      <c r="AB242" s="252"/>
      <c r="AC242" s="252"/>
      <c r="AD242" s="252"/>
      <c r="AE242" s="252"/>
      <c r="AF242" s="252"/>
      <c r="AG242" s="252"/>
      <c r="AH242" s="252"/>
      <c r="AI242" s="252"/>
      <c r="AJ242" s="252"/>
      <c r="AK242" s="252"/>
      <c r="AL242" s="252"/>
      <c r="AM242" s="252"/>
      <c r="AN242" s="252"/>
      <c r="AO242" s="252"/>
      <c r="AP242" s="252"/>
      <c r="AQ242" s="252"/>
      <c r="AR242" s="252"/>
      <c r="AS242" s="252"/>
      <c r="AT242" s="252"/>
      <c r="AU242" s="252"/>
      <c r="AV242" s="252"/>
      <c r="AW242" s="252"/>
      <c r="AX242" s="252"/>
      <c r="AY242" s="252"/>
      <c r="AZ242" s="252"/>
      <c r="BA242" s="252"/>
      <c r="BB242" s="252"/>
      <c r="BC242" s="252"/>
      <c r="BD242" s="252"/>
      <c r="BE242" s="252"/>
      <c r="BF242" s="252"/>
      <c r="BG242" s="252"/>
      <c r="BH242" s="252"/>
      <c r="BI242" s="252"/>
      <c r="BJ242" s="252"/>
      <c r="BK242" s="252"/>
      <c r="BL242" s="252"/>
      <c r="BM242" s="252"/>
      <c r="BN242" s="252"/>
      <c r="BO242" s="252"/>
      <c r="BP242" s="252"/>
      <c r="BQ242" s="252"/>
      <c r="BR242" s="252"/>
      <c r="BS242" s="252"/>
      <c r="BT242" s="252"/>
      <c r="BU242" s="252"/>
      <c r="BV242" s="252"/>
      <c r="BW242" s="252"/>
      <c r="BX242" s="252"/>
      <c r="BY242" s="252"/>
      <c r="BZ242" s="252"/>
      <c r="CA242" s="252"/>
      <c r="CB242" s="252"/>
      <c r="CC242" s="252"/>
      <c r="CD242" s="252"/>
      <c r="CE242" s="252"/>
      <c r="CF242" s="252"/>
      <c r="CG242" s="252"/>
      <c r="CH242" s="252"/>
      <c r="CI242" s="252"/>
      <c r="CJ242" s="252"/>
      <c r="CK242" s="252"/>
      <c r="CL242" s="252"/>
      <c r="CM242" s="252"/>
      <c r="CN242" s="252"/>
      <c r="CO242" s="252"/>
      <c r="CP242" s="252"/>
      <c r="CQ242" s="252"/>
      <c r="CR242" s="252"/>
      <c r="CS242" s="252"/>
      <c r="CT242" s="252"/>
      <c r="CU242" s="252"/>
      <c r="CV242" s="252"/>
      <c r="CW242" s="252"/>
      <c r="CX242" s="252"/>
      <c r="CY242" s="252"/>
      <c r="CZ242" s="252"/>
      <c r="DA242" s="252"/>
      <c r="DB242" s="252"/>
      <c r="DC242" s="252"/>
      <c r="DD242" s="252"/>
    </row>
    <row r="243" customFormat="false" ht="15" hidden="false" customHeight="false" outlineLevel="0" collapsed="false">
      <c r="A243" s="252"/>
      <c r="B243" s="252"/>
      <c r="C243" s="252"/>
      <c r="D243" s="252"/>
      <c r="E243" s="254"/>
      <c r="F243" s="254"/>
      <c r="G243" s="254"/>
      <c r="H243" s="254"/>
      <c r="I243" s="254"/>
      <c r="J243" s="254"/>
      <c r="K243" s="254"/>
      <c r="L243" s="254"/>
      <c r="M243" s="254"/>
      <c r="N243" s="254"/>
      <c r="O243" s="254"/>
      <c r="P243" s="252"/>
      <c r="Q243" s="252"/>
      <c r="R243" s="252"/>
      <c r="S243" s="252"/>
      <c r="T243" s="252"/>
      <c r="U243" s="252"/>
      <c r="V243" s="252"/>
      <c r="W243" s="252"/>
      <c r="X243" s="252"/>
      <c r="Y243" s="252"/>
      <c r="Z243" s="252"/>
      <c r="AA243" s="252"/>
      <c r="AB243" s="252"/>
      <c r="AC243" s="252"/>
      <c r="AD243" s="252"/>
      <c r="AE243" s="252"/>
      <c r="AF243" s="252"/>
      <c r="AG243" s="252"/>
      <c r="AH243" s="252"/>
      <c r="AI243" s="252"/>
      <c r="AJ243" s="252"/>
      <c r="AK243" s="252"/>
      <c r="AL243" s="252"/>
      <c r="AM243" s="252"/>
      <c r="AN243" s="252"/>
      <c r="AO243" s="252"/>
      <c r="AP243" s="252"/>
      <c r="AQ243" s="252"/>
      <c r="AR243" s="252"/>
      <c r="AS243" s="252"/>
      <c r="AT243" s="252"/>
      <c r="AU243" s="252"/>
      <c r="AV243" s="252"/>
      <c r="AW243" s="252"/>
      <c r="AX243" s="252"/>
      <c r="AY243" s="252"/>
      <c r="AZ243" s="252"/>
      <c r="BA243" s="252"/>
      <c r="BB243" s="252"/>
      <c r="BC243" s="252"/>
      <c r="BD243" s="252"/>
      <c r="BE243" s="252"/>
      <c r="BF243" s="252"/>
      <c r="BG243" s="252"/>
      <c r="BH243" s="252"/>
      <c r="BI243" s="252"/>
      <c r="BJ243" s="252"/>
      <c r="BK243" s="252"/>
      <c r="BL243" s="252"/>
      <c r="BM243" s="252"/>
      <c r="BN243" s="252"/>
      <c r="BO243" s="252"/>
      <c r="BP243" s="252"/>
      <c r="BQ243" s="252"/>
      <c r="BR243" s="252"/>
      <c r="BS243" s="252"/>
      <c r="BT243" s="252"/>
      <c r="BU243" s="252"/>
      <c r="BV243" s="252"/>
      <c r="BW243" s="252"/>
      <c r="BX243" s="252"/>
      <c r="BY243" s="252"/>
      <c r="BZ243" s="252"/>
      <c r="CA243" s="252"/>
      <c r="CB243" s="252"/>
      <c r="CC243" s="252"/>
      <c r="CD243" s="252"/>
      <c r="CE243" s="252"/>
      <c r="CF243" s="252"/>
      <c r="CG243" s="252"/>
      <c r="CH243" s="252"/>
      <c r="CI243" s="252"/>
      <c r="CJ243" s="252"/>
      <c r="CK243" s="252"/>
      <c r="CL243" s="252"/>
      <c r="CM243" s="252"/>
      <c r="CN243" s="252"/>
      <c r="CO243" s="252"/>
      <c r="CP243" s="252"/>
      <c r="CQ243" s="252"/>
      <c r="CR243" s="252"/>
      <c r="CS243" s="252"/>
      <c r="CT243" s="252"/>
      <c r="CU243" s="252"/>
      <c r="CV243" s="252"/>
      <c r="CW243" s="252"/>
      <c r="CX243" s="252"/>
      <c r="CY243" s="252"/>
      <c r="CZ243" s="252"/>
      <c r="DA243" s="252"/>
      <c r="DB243" s="252"/>
      <c r="DC243" s="252"/>
      <c r="DD243" s="252"/>
    </row>
    <row r="244" customFormat="false" ht="15" hidden="false" customHeight="false" outlineLevel="0" collapsed="false">
      <c r="A244" s="252"/>
      <c r="B244" s="252"/>
      <c r="C244" s="252"/>
      <c r="D244" s="252"/>
      <c r="E244" s="254"/>
      <c r="F244" s="254"/>
      <c r="G244" s="254"/>
      <c r="H244" s="254"/>
      <c r="I244" s="254"/>
      <c r="J244" s="254"/>
      <c r="K244" s="254"/>
      <c r="L244" s="254"/>
      <c r="M244" s="254"/>
      <c r="N244" s="254"/>
      <c r="O244" s="254"/>
      <c r="P244" s="252"/>
      <c r="Q244" s="252"/>
      <c r="R244" s="252"/>
      <c r="S244" s="252"/>
      <c r="T244" s="252"/>
      <c r="U244" s="252"/>
      <c r="V244" s="252"/>
      <c r="W244" s="252"/>
      <c r="X244" s="252"/>
      <c r="Y244" s="252"/>
      <c r="Z244" s="252"/>
      <c r="AA244" s="252"/>
      <c r="AB244" s="252"/>
      <c r="AC244" s="252"/>
      <c r="AD244" s="252"/>
      <c r="AE244" s="252"/>
      <c r="AF244" s="252"/>
      <c r="AG244" s="252"/>
      <c r="AH244" s="252"/>
      <c r="AI244" s="252"/>
      <c r="AJ244" s="252"/>
      <c r="AK244" s="252"/>
      <c r="AL244" s="252"/>
      <c r="AM244" s="252"/>
      <c r="AN244" s="252"/>
      <c r="AO244" s="252"/>
      <c r="AP244" s="252"/>
      <c r="AQ244" s="252"/>
      <c r="AR244" s="252"/>
      <c r="AS244" s="252"/>
      <c r="AT244" s="252"/>
      <c r="AU244" s="252"/>
      <c r="AV244" s="252"/>
      <c r="AW244" s="252"/>
      <c r="AX244" s="252"/>
      <c r="AY244" s="252"/>
      <c r="AZ244" s="252"/>
      <c r="BA244" s="252"/>
      <c r="BB244" s="252"/>
      <c r="BC244" s="252"/>
      <c r="BD244" s="252"/>
      <c r="BE244" s="252"/>
      <c r="BF244" s="252"/>
      <c r="BG244" s="252"/>
      <c r="BH244" s="252"/>
      <c r="BI244" s="252"/>
      <c r="BJ244" s="252"/>
      <c r="BK244" s="252"/>
      <c r="BL244" s="252"/>
      <c r="BM244" s="252"/>
      <c r="BN244" s="252"/>
      <c r="BO244" s="252"/>
      <c r="BP244" s="252"/>
      <c r="BQ244" s="252"/>
      <c r="BR244" s="252"/>
      <c r="BS244" s="252"/>
      <c r="BT244" s="252"/>
      <c r="BU244" s="252"/>
      <c r="BV244" s="252"/>
      <c r="BW244" s="252"/>
      <c r="BX244" s="252"/>
      <c r="BY244" s="252"/>
      <c r="BZ244" s="252"/>
      <c r="CA244" s="252"/>
      <c r="CB244" s="252"/>
      <c r="CC244" s="252"/>
      <c r="CD244" s="252"/>
      <c r="CE244" s="252"/>
      <c r="CF244" s="252"/>
      <c r="CG244" s="252"/>
      <c r="CH244" s="252"/>
      <c r="CI244" s="252"/>
      <c r="CJ244" s="252"/>
      <c r="CK244" s="252"/>
      <c r="CL244" s="252"/>
      <c r="CM244" s="252"/>
      <c r="CN244" s="252"/>
      <c r="CO244" s="252"/>
      <c r="CP244" s="252"/>
      <c r="CQ244" s="252"/>
      <c r="CR244" s="252"/>
      <c r="CS244" s="252"/>
      <c r="CT244" s="252"/>
      <c r="CU244" s="252"/>
      <c r="CV244" s="252"/>
      <c r="CW244" s="252"/>
      <c r="CX244" s="252"/>
      <c r="CY244" s="252"/>
      <c r="CZ244" s="252"/>
      <c r="DA244" s="252"/>
      <c r="DB244" s="252"/>
      <c r="DC244" s="252"/>
      <c r="DD244" s="252"/>
    </row>
    <row r="245" customFormat="false" ht="15" hidden="false" customHeight="false" outlineLevel="0" collapsed="false">
      <c r="A245" s="252"/>
      <c r="B245" s="252"/>
      <c r="C245" s="252"/>
      <c r="D245" s="252"/>
      <c r="E245" s="254"/>
      <c r="F245" s="254"/>
      <c r="G245" s="254"/>
      <c r="H245" s="254"/>
      <c r="I245" s="254"/>
      <c r="J245" s="254"/>
      <c r="K245" s="254"/>
      <c r="L245" s="254"/>
      <c r="M245" s="254"/>
      <c r="N245" s="254"/>
      <c r="O245" s="254"/>
      <c r="P245" s="252"/>
      <c r="Q245" s="252"/>
      <c r="R245" s="252"/>
      <c r="S245" s="252"/>
      <c r="T245" s="252"/>
      <c r="U245" s="252"/>
      <c r="V245" s="252"/>
      <c r="W245" s="252"/>
      <c r="X245" s="252"/>
      <c r="Y245" s="252"/>
      <c r="Z245" s="252"/>
      <c r="AA245" s="252"/>
      <c r="AB245" s="252"/>
      <c r="AC245" s="252"/>
      <c r="AD245" s="252"/>
      <c r="AE245" s="252"/>
      <c r="AF245" s="252"/>
      <c r="AG245" s="252"/>
      <c r="AH245" s="252"/>
      <c r="AI245" s="252"/>
      <c r="AJ245" s="252"/>
      <c r="AK245" s="252"/>
      <c r="AL245" s="252"/>
      <c r="AM245" s="252"/>
      <c r="AN245" s="252"/>
      <c r="AO245" s="252"/>
      <c r="AP245" s="252"/>
      <c r="AQ245" s="252"/>
      <c r="AR245" s="252"/>
      <c r="AS245" s="252"/>
      <c r="AT245" s="252"/>
      <c r="AU245" s="252"/>
      <c r="AV245" s="252"/>
      <c r="AW245" s="252"/>
      <c r="AX245" s="252"/>
      <c r="AY245" s="252"/>
      <c r="AZ245" s="252"/>
      <c r="BA245" s="252"/>
      <c r="BB245" s="252"/>
      <c r="BC245" s="252"/>
      <c r="BD245" s="252"/>
      <c r="BE245" s="252"/>
      <c r="BF245" s="252"/>
      <c r="BG245" s="252"/>
      <c r="BH245" s="252"/>
      <c r="BI245" s="252"/>
      <c r="BJ245" s="252"/>
      <c r="BK245" s="252"/>
      <c r="BL245" s="252"/>
      <c r="BM245" s="252"/>
      <c r="BN245" s="252"/>
      <c r="BO245" s="252"/>
      <c r="BP245" s="252"/>
      <c r="BQ245" s="252"/>
      <c r="BR245" s="252"/>
      <c r="BS245" s="252"/>
      <c r="BT245" s="252"/>
      <c r="BU245" s="252"/>
      <c r="BV245" s="252"/>
      <c r="BW245" s="252"/>
      <c r="BX245" s="252"/>
      <c r="BY245" s="252"/>
      <c r="BZ245" s="252"/>
      <c r="CA245" s="252"/>
      <c r="CB245" s="252"/>
      <c r="CC245" s="252"/>
      <c r="CD245" s="252"/>
      <c r="CE245" s="252"/>
      <c r="CF245" s="252"/>
      <c r="CG245" s="252"/>
      <c r="CH245" s="252"/>
      <c r="CI245" s="252"/>
      <c r="CJ245" s="252"/>
      <c r="CK245" s="252"/>
      <c r="CL245" s="252"/>
      <c r="CM245" s="252"/>
      <c r="CN245" s="252"/>
      <c r="CO245" s="252"/>
      <c r="CP245" s="252"/>
      <c r="CQ245" s="252"/>
      <c r="CR245" s="252"/>
      <c r="CS245" s="252"/>
      <c r="CT245" s="252"/>
      <c r="CU245" s="252"/>
      <c r="CV245" s="252"/>
      <c r="CW245" s="252"/>
      <c r="CX245" s="252"/>
      <c r="CY245" s="252"/>
      <c r="CZ245" s="252"/>
      <c r="DA245" s="252"/>
      <c r="DB245" s="252"/>
      <c r="DC245" s="252"/>
      <c r="DD245" s="252"/>
    </row>
    <row r="246" customFormat="false" ht="15" hidden="false" customHeight="false" outlineLevel="0" collapsed="false">
      <c r="A246" s="252"/>
      <c r="B246" s="252"/>
      <c r="C246" s="252"/>
      <c r="D246" s="252"/>
      <c r="E246" s="254"/>
      <c r="F246" s="254"/>
      <c r="G246" s="254"/>
      <c r="H246" s="254"/>
      <c r="I246" s="254"/>
      <c r="J246" s="254"/>
      <c r="K246" s="254"/>
      <c r="L246" s="254"/>
      <c r="M246" s="254"/>
      <c r="N246" s="254"/>
      <c r="O246" s="254"/>
      <c r="P246" s="252"/>
      <c r="Q246" s="252"/>
      <c r="R246" s="252"/>
      <c r="S246" s="252"/>
      <c r="T246" s="252"/>
      <c r="U246" s="252"/>
      <c r="V246" s="252"/>
      <c r="W246" s="252"/>
      <c r="X246" s="252"/>
      <c r="Y246" s="252"/>
      <c r="Z246" s="252"/>
      <c r="AA246" s="252"/>
      <c r="AB246" s="252"/>
      <c r="AC246" s="252"/>
      <c r="AD246" s="252"/>
      <c r="AE246" s="252"/>
      <c r="AF246" s="252"/>
      <c r="AG246" s="252"/>
      <c r="AH246" s="252"/>
      <c r="AI246" s="252"/>
      <c r="AJ246" s="252"/>
      <c r="AK246" s="252"/>
      <c r="AL246" s="252"/>
      <c r="AM246" s="252"/>
      <c r="AN246" s="252"/>
      <c r="AO246" s="252"/>
      <c r="AP246" s="252"/>
      <c r="AQ246" s="252"/>
      <c r="AR246" s="252"/>
      <c r="AS246" s="252"/>
      <c r="AT246" s="252"/>
      <c r="AU246" s="252"/>
      <c r="AV246" s="252"/>
      <c r="AW246" s="252"/>
      <c r="AX246" s="252"/>
      <c r="AY246" s="252"/>
      <c r="AZ246" s="252"/>
      <c r="BA246" s="252"/>
      <c r="BB246" s="252"/>
      <c r="BC246" s="252"/>
      <c r="BD246" s="252"/>
      <c r="BE246" s="252"/>
      <c r="BF246" s="252"/>
      <c r="BG246" s="252"/>
      <c r="BH246" s="252"/>
      <c r="BI246" s="252"/>
      <c r="BJ246" s="252"/>
      <c r="BK246" s="252"/>
      <c r="BL246" s="252"/>
      <c r="BM246" s="252"/>
      <c r="BN246" s="252"/>
      <c r="BO246" s="252"/>
      <c r="BP246" s="252"/>
      <c r="BQ246" s="252"/>
      <c r="BR246" s="252"/>
      <c r="BS246" s="252"/>
      <c r="BT246" s="252"/>
      <c r="BU246" s="252"/>
      <c r="BV246" s="252"/>
      <c r="BW246" s="252"/>
      <c r="BX246" s="252"/>
      <c r="BY246" s="252"/>
      <c r="BZ246" s="252"/>
      <c r="CA246" s="252"/>
      <c r="CB246" s="252"/>
      <c r="CC246" s="252"/>
      <c r="CD246" s="252"/>
      <c r="CE246" s="252"/>
      <c r="CF246" s="252"/>
      <c r="CG246" s="252"/>
      <c r="CH246" s="252"/>
      <c r="CI246" s="252"/>
      <c r="CJ246" s="252"/>
      <c r="CK246" s="252"/>
      <c r="CL246" s="252"/>
      <c r="CM246" s="252"/>
      <c r="CN246" s="252"/>
      <c r="CO246" s="252"/>
      <c r="CP246" s="252"/>
      <c r="CQ246" s="252"/>
      <c r="CR246" s="252"/>
      <c r="CS246" s="252"/>
      <c r="CT246" s="252"/>
      <c r="CU246" s="252"/>
      <c r="CV246" s="252"/>
      <c r="CW246" s="252"/>
      <c r="CX246" s="252"/>
      <c r="CY246" s="252"/>
      <c r="CZ246" s="252"/>
      <c r="DA246" s="252"/>
      <c r="DB246" s="252"/>
      <c r="DC246" s="252"/>
      <c r="DD246" s="252"/>
    </row>
    <row r="247" customFormat="false" ht="15" hidden="false" customHeight="false" outlineLevel="0" collapsed="false">
      <c r="A247" s="252"/>
      <c r="B247" s="252"/>
      <c r="C247" s="252"/>
      <c r="D247" s="252"/>
      <c r="E247" s="254"/>
      <c r="F247" s="254"/>
      <c r="G247" s="254"/>
      <c r="H247" s="254"/>
      <c r="I247" s="254"/>
      <c r="J247" s="254"/>
      <c r="K247" s="254"/>
      <c r="L247" s="254"/>
      <c r="M247" s="254"/>
      <c r="N247" s="254"/>
      <c r="O247" s="254"/>
      <c r="P247" s="252"/>
      <c r="Q247" s="252"/>
      <c r="R247" s="252"/>
      <c r="S247" s="252"/>
      <c r="T247" s="252"/>
      <c r="U247" s="252"/>
      <c r="V247" s="252"/>
      <c r="W247" s="252"/>
      <c r="X247" s="252"/>
      <c r="Y247" s="252"/>
      <c r="Z247" s="252"/>
      <c r="AA247" s="252"/>
      <c r="AB247" s="252"/>
      <c r="AC247" s="252"/>
      <c r="AD247" s="252"/>
      <c r="AE247" s="252"/>
      <c r="AF247" s="252"/>
      <c r="AG247" s="252"/>
      <c r="AH247" s="252"/>
      <c r="AI247" s="252"/>
      <c r="AJ247" s="252"/>
      <c r="AK247" s="252"/>
      <c r="AL247" s="252"/>
      <c r="AM247" s="252"/>
      <c r="AN247" s="252"/>
      <c r="AO247" s="252"/>
      <c r="AP247" s="252"/>
      <c r="AQ247" s="252"/>
      <c r="AR247" s="252"/>
      <c r="AS247" s="252"/>
      <c r="AT247" s="252"/>
      <c r="AU247" s="252"/>
      <c r="AV247" s="252"/>
      <c r="AW247" s="252"/>
      <c r="AX247" s="252"/>
      <c r="AY247" s="252"/>
      <c r="AZ247" s="252"/>
      <c r="BA247" s="252"/>
      <c r="BB247" s="252"/>
      <c r="BC247" s="252"/>
      <c r="BD247" s="252"/>
      <c r="BE247" s="252"/>
      <c r="BF247" s="252"/>
      <c r="BG247" s="252"/>
      <c r="BH247" s="252"/>
      <c r="BI247" s="252"/>
      <c r="BJ247" s="252"/>
      <c r="BK247" s="252"/>
      <c r="BL247" s="252"/>
      <c r="BM247" s="252"/>
      <c r="BN247" s="252"/>
      <c r="BO247" s="252"/>
      <c r="BP247" s="252"/>
      <c r="BQ247" s="252"/>
      <c r="BR247" s="252"/>
      <c r="BS247" s="252"/>
      <c r="BT247" s="252"/>
      <c r="BU247" s="252"/>
      <c r="BV247" s="252"/>
      <c r="BW247" s="252"/>
      <c r="BX247" s="252"/>
      <c r="BY247" s="252"/>
      <c r="BZ247" s="252"/>
      <c r="CA247" s="252"/>
      <c r="CB247" s="252"/>
      <c r="CC247" s="252"/>
      <c r="CD247" s="252"/>
      <c r="CE247" s="252"/>
      <c r="CF247" s="252"/>
      <c r="CG247" s="252"/>
      <c r="CH247" s="252"/>
      <c r="CI247" s="252"/>
      <c r="CJ247" s="252"/>
      <c r="CK247" s="252"/>
      <c r="CL247" s="252"/>
      <c r="CM247" s="252"/>
      <c r="CN247" s="252"/>
      <c r="CO247" s="252"/>
      <c r="CP247" s="252"/>
      <c r="CQ247" s="252"/>
      <c r="CR247" s="252"/>
      <c r="CS247" s="252"/>
      <c r="CT247" s="252"/>
      <c r="CU247" s="252"/>
      <c r="CV247" s="252"/>
      <c r="CW247" s="252"/>
      <c r="CX247" s="252"/>
      <c r="CY247" s="252"/>
      <c r="CZ247" s="252"/>
      <c r="DA247" s="252"/>
      <c r="DB247" s="252"/>
      <c r="DC247" s="252"/>
      <c r="DD247" s="252"/>
    </row>
    <row r="248" customFormat="false" ht="15" hidden="false" customHeight="false" outlineLevel="0" collapsed="false">
      <c r="A248" s="252"/>
      <c r="B248" s="252"/>
      <c r="C248" s="252"/>
      <c r="D248" s="252"/>
      <c r="E248" s="254"/>
      <c r="F248" s="254"/>
      <c r="G248" s="254"/>
      <c r="H248" s="254"/>
      <c r="I248" s="254"/>
      <c r="J248" s="254"/>
      <c r="K248" s="254"/>
      <c r="L248" s="254"/>
      <c r="M248" s="254"/>
      <c r="N248" s="254"/>
      <c r="O248" s="254"/>
      <c r="P248" s="252"/>
      <c r="Q248" s="252"/>
      <c r="R248" s="252"/>
      <c r="S248" s="252"/>
      <c r="T248" s="252"/>
      <c r="U248" s="252"/>
      <c r="V248" s="252"/>
      <c r="W248" s="252"/>
      <c r="X248" s="252"/>
      <c r="Y248" s="252"/>
      <c r="Z248" s="252"/>
      <c r="AA248" s="252"/>
      <c r="AB248" s="252"/>
      <c r="AC248" s="252"/>
      <c r="AD248" s="252"/>
      <c r="AE248" s="252"/>
      <c r="AF248" s="252"/>
      <c r="AG248" s="252"/>
      <c r="AH248" s="252"/>
      <c r="AI248" s="252"/>
      <c r="AJ248" s="252"/>
      <c r="AK248" s="252"/>
      <c r="AL248" s="252"/>
      <c r="AM248" s="252"/>
      <c r="AN248" s="252"/>
      <c r="AO248" s="252"/>
      <c r="AP248" s="252"/>
      <c r="AQ248" s="252"/>
      <c r="AR248" s="252"/>
      <c r="AS248" s="252"/>
      <c r="AT248" s="252"/>
      <c r="AU248" s="252"/>
      <c r="AV248" s="252"/>
      <c r="AW248" s="252"/>
      <c r="AX248" s="252"/>
      <c r="AY248" s="252"/>
      <c r="AZ248" s="252"/>
      <c r="BA248" s="252"/>
      <c r="BB248" s="252"/>
      <c r="BC248" s="252"/>
      <c r="BD248" s="252"/>
      <c r="BE248" s="252"/>
      <c r="BF248" s="252"/>
      <c r="BG248" s="252"/>
      <c r="BH248" s="252"/>
      <c r="BI248" s="252"/>
      <c r="BJ248" s="252"/>
      <c r="BK248" s="252"/>
      <c r="BL248" s="252"/>
      <c r="BM248" s="252"/>
      <c r="BN248" s="252"/>
      <c r="BO248" s="252"/>
      <c r="BP248" s="252"/>
      <c r="BQ248" s="252"/>
      <c r="BR248" s="252"/>
      <c r="BS248" s="252"/>
      <c r="BT248" s="252"/>
      <c r="BU248" s="252"/>
      <c r="BV248" s="252"/>
      <c r="BW248" s="252"/>
      <c r="BX248" s="252"/>
      <c r="BY248" s="252"/>
      <c r="BZ248" s="252"/>
      <c r="CA248" s="252"/>
      <c r="CB248" s="252"/>
      <c r="CC248" s="252"/>
      <c r="CD248" s="252"/>
      <c r="CE248" s="252"/>
      <c r="CF248" s="252"/>
      <c r="CG248" s="252"/>
      <c r="CH248" s="252"/>
      <c r="CI248" s="252"/>
      <c r="CJ248" s="252"/>
      <c r="CK248" s="252"/>
      <c r="CL248" s="252"/>
      <c r="CM248" s="252"/>
      <c r="CN248" s="252"/>
      <c r="CO248" s="252"/>
      <c r="CP248" s="252"/>
      <c r="CQ248" s="252"/>
      <c r="CR248" s="252"/>
      <c r="CS248" s="252"/>
      <c r="CT248" s="252"/>
      <c r="CU248" s="252"/>
      <c r="CV248" s="252"/>
      <c r="CW248" s="252"/>
      <c r="CX248" s="252"/>
      <c r="CY248" s="252"/>
      <c r="CZ248" s="252"/>
      <c r="DA248" s="252"/>
      <c r="DB248" s="252"/>
      <c r="DC248" s="252"/>
      <c r="DD248" s="252"/>
    </row>
    <row r="249" customFormat="false" ht="15" hidden="false" customHeight="false" outlineLevel="0" collapsed="false">
      <c r="A249" s="252"/>
      <c r="B249" s="252"/>
      <c r="C249" s="252"/>
      <c r="D249" s="252"/>
      <c r="E249" s="254"/>
      <c r="F249" s="254"/>
      <c r="G249" s="254"/>
      <c r="H249" s="254"/>
      <c r="I249" s="254"/>
      <c r="J249" s="254"/>
      <c r="K249" s="254"/>
      <c r="L249" s="254"/>
      <c r="M249" s="254"/>
      <c r="N249" s="254"/>
      <c r="O249" s="254"/>
      <c r="P249" s="252"/>
      <c r="Q249" s="252"/>
      <c r="R249" s="252"/>
      <c r="S249" s="252"/>
      <c r="T249" s="252"/>
      <c r="U249" s="252"/>
      <c r="V249" s="252"/>
      <c r="W249" s="252"/>
      <c r="X249" s="252"/>
      <c r="Y249" s="252"/>
      <c r="Z249" s="252"/>
      <c r="AA249" s="252"/>
      <c r="AB249" s="252"/>
      <c r="AC249" s="252"/>
      <c r="AD249" s="252"/>
      <c r="AE249" s="252"/>
      <c r="AF249" s="252"/>
      <c r="AG249" s="252"/>
      <c r="AH249" s="252"/>
      <c r="AI249" s="252"/>
      <c r="AJ249" s="252"/>
      <c r="AK249" s="252"/>
      <c r="AL249" s="252"/>
      <c r="AM249" s="252"/>
      <c r="AN249" s="252"/>
      <c r="AO249" s="252"/>
      <c r="AP249" s="252"/>
      <c r="AQ249" s="252"/>
      <c r="AR249" s="252"/>
      <c r="AS249" s="252"/>
      <c r="AT249" s="252"/>
      <c r="AU249" s="252"/>
      <c r="AV249" s="252"/>
      <c r="AW249" s="252"/>
      <c r="AX249" s="252"/>
      <c r="AY249" s="252"/>
      <c r="AZ249" s="252"/>
      <c r="BA249" s="252"/>
      <c r="BB249" s="252"/>
      <c r="BC249" s="252"/>
      <c r="BD249" s="252"/>
      <c r="BE249" s="252"/>
      <c r="BF249" s="252"/>
      <c r="BG249" s="252"/>
      <c r="BH249" s="252"/>
      <c r="BI249" s="252"/>
      <c r="BJ249" s="252"/>
      <c r="BK249" s="252"/>
      <c r="BL249" s="252"/>
      <c r="BM249" s="252"/>
      <c r="BN249" s="252"/>
      <c r="BO249" s="252"/>
      <c r="BP249" s="252"/>
      <c r="BQ249" s="252"/>
      <c r="BR249" s="252"/>
      <c r="BS249" s="252"/>
      <c r="BT249" s="252"/>
      <c r="BU249" s="252"/>
      <c r="BV249" s="252"/>
      <c r="BW249" s="252"/>
      <c r="BX249" s="252"/>
      <c r="BY249" s="252"/>
      <c r="BZ249" s="252"/>
      <c r="CA249" s="252"/>
      <c r="CB249" s="252"/>
      <c r="CC249" s="252"/>
      <c r="CD249" s="252"/>
      <c r="CE249" s="252"/>
      <c r="CF249" s="252"/>
      <c r="CG249" s="252"/>
      <c r="CH249" s="252"/>
      <c r="CI249" s="252"/>
      <c r="CJ249" s="252"/>
      <c r="CK249" s="252"/>
      <c r="CL249" s="252"/>
      <c r="CM249" s="252"/>
      <c r="CN249" s="252"/>
      <c r="CO249" s="252"/>
      <c r="CP249" s="252"/>
      <c r="CQ249" s="252"/>
      <c r="CR249" s="252"/>
      <c r="CS249" s="252"/>
      <c r="CT249" s="252"/>
      <c r="CU249" s="252"/>
      <c r="CV249" s="252"/>
      <c r="CW249" s="252"/>
      <c r="CX249" s="252"/>
      <c r="CY249" s="252"/>
      <c r="CZ249" s="252"/>
      <c r="DA249" s="252"/>
      <c r="DB249" s="252"/>
      <c r="DC249" s="252"/>
      <c r="DD249" s="252"/>
    </row>
    <row r="250" customFormat="false" ht="15" hidden="false" customHeight="false" outlineLevel="0" collapsed="false">
      <c r="A250" s="252"/>
      <c r="B250" s="252"/>
      <c r="C250" s="252"/>
      <c r="D250" s="252"/>
      <c r="E250" s="254"/>
      <c r="F250" s="254"/>
      <c r="G250" s="254"/>
      <c r="H250" s="254"/>
      <c r="I250" s="254"/>
      <c r="J250" s="254"/>
      <c r="K250" s="254"/>
      <c r="L250" s="254"/>
      <c r="M250" s="254"/>
      <c r="N250" s="254"/>
      <c r="O250" s="254"/>
      <c r="P250" s="252"/>
      <c r="Q250" s="252"/>
      <c r="R250" s="252"/>
      <c r="S250" s="252"/>
      <c r="T250" s="252"/>
      <c r="U250" s="252"/>
      <c r="V250" s="252"/>
      <c r="W250" s="252"/>
      <c r="X250" s="252"/>
      <c r="Y250" s="252"/>
      <c r="Z250" s="252"/>
      <c r="AA250" s="252"/>
      <c r="AB250" s="252"/>
      <c r="AC250" s="252"/>
      <c r="AD250" s="252"/>
      <c r="AE250" s="252"/>
      <c r="AF250" s="252"/>
      <c r="AG250" s="252"/>
      <c r="AH250" s="252"/>
      <c r="AI250" s="252"/>
      <c r="AJ250" s="252"/>
      <c r="AK250" s="252"/>
      <c r="AL250" s="252"/>
      <c r="AM250" s="252"/>
      <c r="AN250" s="252"/>
      <c r="AO250" s="252"/>
      <c r="AP250" s="252"/>
      <c r="AQ250" s="252"/>
      <c r="AR250" s="252"/>
      <c r="AS250" s="252"/>
      <c r="AT250" s="252"/>
      <c r="AU250" s="252"/>
      <c r="AV250" s="252"/>
      <c r="AW250" s="252"/>
      <c r="AX250" s="252"/>
      <c r="AY250" s="252"/>
      <c r="AZ250" s="252"/>
      <c r="BA250" s="252"/>
      <c r="BB250" s="252"/>
      <c r="BC250" s="252"/>
      <c r="BD250" s="252"/>
      <c r="BE250" s="252"/>
      <c r="BF250" s="252"/>
      <c r="BG250" s="252"/>
      <c r="BH250" s="252"/>
      <c r="BI250" s="252"/>
      <c r="BJ250" s="252"/>
      <c r="BK250" s="252"/>
      <c r="BL250" s="252"/>
      <c r="BM250" s="252"/>
      <c r="BN250" s="252"/>
      <c r="BO250" s="252"/>
      <c r="BP250" s="252"/>
      <c r="BQ250" s="252"/>
      <c r="BR250" s="252"/>
      <c r="BS250" s="252"/>
      <c r="BT250" s="252"/>
      <c r="BU250" s="252"/>
      <c r="BV250" s="252"/>
      <c r="BW250" s="252"/>
      <c r="BX250" s="252"/>
      <c r="BY250" s="252"/>
      <c r="BZ250" s="252"/>
      <c r="CA250" s="252"/>
      <c r="CB250" s="252"/>
      <c r="CC250" s="252"/>
      <c r="CD250" s="252"/>
      <c r="CE250" s="252"/>
      <c r="CF250" s="252"/>
      <c r="CG250" s="252"/>
      <c r="CH250" s="252"/>
      <c r="CI250" s="252"/>
      <c r="CJ250" s="252"/>
      <c r="CK250" s="252"/>
      <c r="CL250" s="252"/>
      <c r="CM250" s="252"/>
      <c r="CN250" s="252"/>
      <c r="CO250" s="252"/>
      <c r="CP250" s="252"/>
      <c r="CQ250" s="252"/>
      <c r="CR250" s="252"/>
      <c r="CS250" s="252"/>
      <c r="CT250" s="252"/>
      <c r="CU250" s="252"/>
      <c r="CV250" s="252"/>
      <c r="CW250" s="252"/>
      <c r="CX250" s="252"/>
      <c r="CY250" s="252"/>
      <c r="CZ250" s="252"/>
      <c r="DA250" s="252"/>
      <c r="DB250" s="252"/>
      <c r="DC250" s="252"/>
      <c r="DD250" s="252"/>
    </row>
    <row r="251" customFormat="false" ht="15" hidden="false" customHeight="false" outlineLevel="0" collapsed="false">
      <c r="A251" s="252"/>
      <c r="B251" s="252"/>
      <c r="C251" s="252"/>
      <c r="D251" s="252"/>
      <c r="E251" s="254"/>
      <c r="F251" s="254"/>
      <c r="G251" s="254"/>
      <c r="H251" s="254"/>
      <c r="I251" s="254"/>
      <c r="J251" s="254"/>
      <c r="K251" s="254"/>
      <c r="L251" s="254"/>
      <c r="M251" s="254"/>
      <c r="N251" s="254"/>
      <c r="O251" s="254"/>
      <c r="P251" s="252"/>
      <c r="Q251" s="252"/>
      <c r="R251" s="252"/>
      <c r="S251" s="252"/>
      <c r="T251" s="252"/>
      <c r="U251" s="252"/>
      <c r="V251" s="252"/>
      <c r="W251" s="252"/>
      <c r="X251" s="252"/>
      <c r="Y251" s="252"/>
      <c r="Z251" s="252"/>
      <c r="AA251" s="252"/>
      <c r="AB251" s="252"/>
      <c r="AC251" s="252"/>
      <c r="AD251" s="252"/>
      <c r="AE251" s="252"/>
      <c r="AF251" s="252"/>
      <c r="AG251" s="252"/>
      <c r="AH251" s="252"/>
      <c r="AI251" s="252"/>
      <c r="AJ251" s="252"/>
      <c r="AK251" s="252"/>
      <c r="AL251" s="252"/>
      <c r="AM251" s="252"/>
      <c r="AN251" s="252"/>
      <c r="AO251" s="252"/>
      <c r="AP251" s="252"/>
      <c r="AQ251" s="252"/>
      <c r="AR251" s="252"/>
      <c r="AS251" s="252"/>
      <c r="AT251" s="252"/>
      <c r="AU251" s="252"/>
      <c r="AV251" s="252"/>
      <c r="AW251" s="252"/>
      <c r="AX251" s="252"/>
      <c r="AY251" s="252"/>
      <c r="AZ251" s="252"/>
      <c r="BA251" s="252"/>
      <c r="BB251" s="252"/>
      <c r="BC251" s="252"/>
      <c r="BD251" s="252"/>
      <c r="BE251" s="252"/>
      <c r="BF251" s="252"/>
      <c r="BG251" s="252"/>
      <c r="BH251" s="252"/>
      <c r="BI251" s="252"/>
      <c r="BJ251" s="252"/>
      <c r="BK251" s="252"/>
      <c r="BL251" s="252"/>
      <c r="BM251" s="252"/>
      <c r="BN251" s="252"/>
      <c r="BO251" s="252"/>
      <c r="BP251" s="252"/>
      <c r="BQ251" s="252"/>
      <c r="BR251" s="252"/>
      <c r="BS251" s="252"/>
      <c r="BT251" s="252"/>
      <c r="BU251" s="252"/>
      <c r="BV251" s="252"/>
      <c r="BW251" s="252"/>
      <c r="BX251" s="252"/>
      <c r="BY251" s="252"/>
      <c r="BZ251" s="252"/>
      <c r="CA251" s="252"/>
      <c r="CB251" s="252"/>
      <c r="CC251" s="252"/>
      <c r="CD251" s="252"/>
      <c r="CE251" s="252"/>
      <c r="CF251" s="252"/>
      <c r="CG251" s="252"/>
      <c r="CH251" s="252"/>
      <c r="CI251" s="252"/>
      <c r="CJ251" s="252"/>
      <c r="CK251" s="252"/>
      <c r="CL251" s="252"/>
      <c r="CM251" s="252"/>
      <c r="CN251" s="252"/>
      <c r="CO251" s="252"/>
      <c r="CP251" s="252"/>
      <c r="CQ251" s="252"/>
      <c r="CR251" s="252"/>
      <c r="CS251" s="252"/>
      <c r="CT251" s="252"/>
      <c r="CU251" s="252"/>
      <c r="CV251" s="252"/>
      <c r="CW251" s="252"/>
      <c r="CX251" s="252"/>
      <c r="CY251" s="252"/>
      <c r="CZ251" s="252"/>
      <c r="DA251" s="252"/>
      <c r="DB251" s="252"/>
      <c r="DC251" s="252"/>
      <c r="DD251" s="252"/>
    </row>
    <row r="252" customFormat="false" ht="15" hidden="false" customHeight="false" outlineLevel="0" collapsed="false">
      <c r="A252" s="252"/>
      <c r="B252" s="252"/>
      <c r="C252" s="252"/>
      <c r="D252" s="252"/>
      <c r="E252" s="254"/>
      <c r="F252" s="254"/>
      <c r="G252" s="254"/>
      <c r="H252" s="254"/>
      <c r="I252" s="254"/>
      <c r="J252" s="254"/>
      <c r="K252" s="254"/>
      <c r="L252" s="254"/>
      <c r="M252" s="254"/>
      <c r="N252" s="254"/>
      <c r="O252" s="254"/>
      <c r="P252" s="252"/>
      <c r="Q252" s="252"/>
      <c r="R252" s="252"/>
      <c r="S252" s="252"/>
      <c r="T252" s="252"/>
      <c r="U252" s="252"/>
      <c r="V252" s="252"/>
      <c r="W252" s="252"/>
      <c r="X252" s="252"/>
      <c r="Y252" s="252"/>
      <c r="Z252" s="252"/>
      <c r="AA252" s="252"/>
      <c r="AB252" s="252"/>
      <c r="AC252" s="252"/>
      <c r="AD252" s="252"/>
      <c r="AE252" s="252"/>
      <c r="AF252" s="252"/>
      <c r="AG252" s="252"/>
      <c r="AH252" s="252"/>
      <c r="AI252" s="252"/>
      <c r="AJ252" s="252"/>
      <c r="AK252" s="252"/>
      <c r="AL252" s="252"/>
      <c r="AM252" s="252"/>
      <c r="AN252" s="252"/>
      <c r="AO252" s="252"/>
      <c r="AP252" s="252"/>
      <c r="AQ252" s="252"/>
      <c r="AR252" s="252"/>
      <c r="AS252" s="252"/>
      <c r="AT252" s="252"/>
      <c r="AU252" s="252"/>
      <c r="AV252" s="252"/>
      <c r="AW252" s="252"/>
      <c r="AX252" s="252"/>
      <c r="AY252" s="252"/>
      <c r="AZ252" s="252"/>
      <c r="BA252" s="252"/>
      <c r="BB252" s="252"/>
      <c r="BC252" s="252"/>
      <c r="BD252" s="252"/>
      <c r="BE252" s="252"/>
      <c r="BF252" s="252"/>
      <c r="BG252" s="252"/>
      <c r="BH252" s="252"/>
      <c r="BI252" s="252"/>
      <c r="BJ252" s="252"/>
      <c r="BK252" s="252"/>
      <c r="BL252" s="252"/>
      <c r="BM252" s="252"/>
      <c r="BN252" s="252"/>
      <c r="BO252" s="252"/>
      <c r="BP252" s="252"/>
      <c r="BQ252" s="252"/>
      <c r="BR252" s="252"/>
      <c r="BS252" s="252"/>
      <c r="BT252" s="252"/>
      <c r="BU252" s="252"/>
      <c r="BV252" s="252"/>
      <c r="BW252" s="252"/>
      <c r="BX252" s="252"/>
      <c r="BY252" s="252"/>
      <c r="BZ252" s="252"/>
      <c r="CA252" s="252"/>
      <c r="CB252" s="252"/>
      <c r="CC252" s="252"/>
      <c r="CD252" s="252"/>
      <c r="CE252" s="252"/>
      <c r="CF252" s="252"/>
      <c r="CG252" s="252"/>
      <c r="CH252" s="252"/>
      <c r="CI252" s="252"/>
      <c r="CJ252" s="252"/>
      <c r="CK252" s="252"/>
      <c r="CL252" s="252"/>
      <c r="CM252" s="252"/>
      <c r="CN252" s="252"/>
      <c r="CO252" s="252"/>
      <c r="CP252" s="252"/>
      <c r="CQ252" s="252"/>
      <c r="CR252" s="252"/>
      <c r="CS252" s="252"/>
      <c r="CT252" s="252"/>
      <c r="CU252" s="252"/>
      <c r="CV252" s="252"/>
      <c r="CW252" s="252"/>
      <c r="CX252" s="252"/>
      <c r="CY252" s="252"/>
      <c r="CZ252" s="252"/>
      <c r="DA252" s="252"/>
      <c r="DB252" s="252"/>
      <c r="DC252" s="252"/>
      <c r="DD252" s="252"/>
    </row>
    <row r="253" customFormat="false" ht="15" hidden="false" customHeight="false" outlineLevel="0" collapsed="false">
      <c r="A253" s="252"/>
      <c r="B253" s="252"/>
      <c r="C253" s="252"/>
      <c r="D253" s="252"/>
      <c r="E253" s="254"/>
      <c r="F253" s="254"/>
      <c r="G253" s="254"/>
      <c r="H253" s="254"/>
      <c r="I253" s="254"/>
      <c r="J253" s="254"/>
      <c r="K253" s="254"/>
      <c r="L253" s="254"/>
      <c r="M253" s="254"/>
      <c r="N253" s="254"/>
      <c r="O253" s="254"/>
      <c r="P253" s="252"/>
      <c r="Q253" s="252"/>
      <c r="R253" s="252"/>
      <c r="S253" s="252"/>
      <c r="T253" s="252"/>
      <c r="U253" s="252"/>
      <c r="V253" s="252"/>
      <c r="W253" s="252"/>
      <c r="X253" s="252"/>
      <c r="Y253" s="252"/>
      <c r="Z253" s="252"/>
      <c r="AA253" s="252"/>
      <c r="AB253" s="252"/>
      <c r="AC253" s="252"/>
      <c r="AD253" s="252"/>
      <c r="AE253" s="252"/>
      <c r="AF253" s="252"/>
      <c r="AG253" s="252"/>
      <c r="AH253" s="252"/>
      <c r="AI253" s="252"/>
      <c r="AJ253" s="252"/>
      <c r="AK253" s="252"/>
      <c r="AL253" s="252"/>
      <c r="AM253" s="252"/>
      <c r="AN253" s="252"/>
      <c r="AO253" s="252"/>
      <c r="AP253" s="252"/>
      <c r="AQ253" s="252"/>
      <c r="AR253" s="252"/>
      <c r="AS253" s="252"/>
      <c r="AT253" s="252"/>
      <c r="AU253" s="252"/>
      <c r="AV253" s="252"/>
      <c r="AW253" s="252"/>
      <c r="AX253" s="252"/>
      <c r="AY253" s="252"/>
      <c r="AZ253" s="252"/>
      <c r="BA253" s="252"/>
      <c r="BB253" s="252"/>
      <c r="BC253" s="252"/>
      <c r="BD253" s="252"/>
      <c r="BE253" s="252"/>
      <c r="BF253" s="252"/>
      <c r="BG253" s="252"/>
      <c r="BH253" s="252"/>
      <c r="BI253" s="252"/>
      <c r="BJ253" s="252"/>
      <c r="BK253" s="252"/>
      <c r="BL253" s="252"/>
      <c r="BM253" s="252"/>
      <c r="BN253" s="252"/>
      <c r="BO253" s="252"/>
      <c r="BP253" s="252"/>
      <c r="BQ253" s="252"/>
      <c r="BR253" s="252"/>
      <c r="BS253" s="252"/>
      <c r="BT253" s="252"/>
      <c r="BU253" s="252"/>
      <c r="BV253" s="252"/>
      <c r="BW253" s="252"/>
      <c r="BX253" s="252"/>
      <c r="BY253" s="252"/>
      <c r="BZ253" s="252"/>
      <c r="CA253" s="252"/>
      <c r="CB253" s="252"/>
      <c r="CC253" s="252"/>
      <c r="CD253" s="252"/>
      <c r="CE253" s="252"/>
      <c r="CF253" s="252"/>
      <c r="CG253" s="252"/>
      <c r="CH253" s="252"/>
      <c r="CI253" s="252"/>
      <c r="CJ253" s="252"/>
      <c r="CK253" s="252"/>
      <c r="CL253" s="252"/>
      <c r="CM253" s="252"/>
      <c r="CN253" s="252"/>
      <c r="CO253" s="252"/>
      <c r="CP253" s="252"/>
      <c r="CQ253" s="252"/>
      <c r="CR253" s="252"/>
      <c r="CS253" s="252"/>
      <c r="CT253" s="252"/>
      <c r="CU253" s="252"/>
      <c r="CV253" s="252"/>
      <c r="CW253" s="252"/>
      <c r="CX253" s="252"/>
      <c r="CY253" s="252"/>
      <c r="CZ253" s="252"/>
      <c r="DA253" s="252"/>
      <c r="DB253" s="252"/>
      <c r="DC253" s="252"/>
      <c r="DD253" s="252"/>
    </row>
    <row r="254" customFormat="false" ht="15" hidden="false" customHeight="false" outlineLevel="0" collapsed="false">
      <c r="A254" s="252"/>
      <c r="B254" s="252"/>
      <c r="C254" s="252"/>
      <c r="D254" s="252"/>
      <c r="E254" s="254"/>
      <c r="F254" s="254"/>
      <c r="G254" s="254"/>
      <c r="H254" s="254"/>
      <c r="I254" s="254"/>
      <c r="J254" s="254"/>
      <c r="K254" s="254"/>
      <c r="L254" s="254"/>
      <c r="M254" s="254"/>
      <c r="N254" s="254"/>
      <c r="O254" s="254"/>
      <c r="P254" s="252"/>
      <c r="Q254" s="252"/>
      <c r="R254" s="252"/>
      <c r="S254" s="252"/>
      <c r="T254" s="252"/>
      <c r="U254" s="252"/>
      <c r="V254" s="252"/>
      <c r="W254" s="252"/>
      <c r="X254" s="252"/>
      <c r="Y254" s="252"/>
      <c r="Z254" s="252"/>
      <c r="AA254" s="252"/>
      <c r="AB254" s="252"/>
      <c r="AC254" s="252"/>
      <c r="AD254" s="252"/>
      <c r="AE254" s="252"/>
      <c r="AF254" s="252"/>
      <c r="AG254" s="252"/>
      <c r="AH254" s="252"/>
      <c r="AI254" s="252"/>
      <c r="AJ254" s="252"/>
      <c r="AK254" s="252"/>
      <c r="AL254" s="252"/>
      <c r="AM254" s="252"/>
      <c r="AN254" s="252"/>
      <c r="AO254" s="252"/>
      <c r="AP254" s="252"/>
      <c r="AQ254" s="252"/>
      <c r="AR254" s="252"/>
      <c r="AS254" s="252"/>
      <c r="AT254" s="252"/>
      <c r="AU254" s="252"/>
      <c r="AV254" s="252"/>
      <c r="AW254" s="252"/>
      <c r="AX254" s="252"/>
      <c r="AY254" s="252"/>
      <c r="AZ254" s="252"/>
      <c r="BA254" s="252"/>
      <c r="BB254" s="252"/>
      <c r="BC254" s="252"/>
      <c r="BD254" s="252"/>
      <c r="BE254" s="252"/>
      <c r="BF254" s="252"/>
      <c r="BG254" s="252"/>
      <c r="BH254" s="252"/>
      <c r="BI254" s="252"/>
      <c r="BJ254" s="252"/>
      <c r="BK254" s="252"/>
      <c r="BL254" s="252"/>
      <c r="BM254" s="252"/>
      <c r="BN254" s="252"/>
      <c r="BO254" s="252"/>
      <c r="BP254" s="252"/>
      <c r="BQ254" s="252"/>
      <c r="BR254" s="252"/>
      <c r="BS254" s="252"/>
      <c r="BT254" s="252"/>
      <c r="BU254" s="252"/>
      <c r="BV254" s="252"/>
      <c r="BW254" s="252"/>
      <c r="BX254" s="252"/>
      <c r="BY254" s="252"/>
      <c r="BZ254" s="252"/>
      <c r="CA254" s="252"/>
      <c r="CB254" s="252"/>
      <c r="CC254" s="252"/>
      <c r="CD254" s="252"/>
      <c r="CE254" s="252"/>
      <c r="CF254" s="252"/>
      <c r="CG254" s="252"/>
      <c r="CH254" s="252"/>
      <c r="CI254" s="252"/>
      <c r="CJ254" s="252"/>
      <c r="CK254" s="252"/>
      <c r="CL254" s="252"/>
      <c r="CM254" s="252"/>
      <c r="CN254" s="252"/>
      <c r="CO254" s="252"/>
      <c r="CP254" s="252"/>
      <c r="CQ254" s="252"/>
      <c r="CR254" s="252"/>
      <c r="CS254" s="252"/>
      <c r="CT254" s="252"/>
      <c r="CU254" s="252"/>
      <c r="CV254" s="252"/>
      <c r="CW254" s="252"/>
      <c r="CX254" s="252"/>
      <c r="CY254" s="252"/>
      <c r="CZ254" s="252"/>
      <c r="DA254" s="252"/>
      <c r="DB254" s="252"/>
      <c r="DC254" s="252"/>
      <c r="DD254" s="252"/>
    </row>
    <row r="255" customFormat="false" ht="15" hidden="false" customHeight="false" outlineLevel="0" collapsed="false">
      <c r="A255" s="252"/>
      <c r="B255" s="252"/>
      <c r="C255" s="252"/>
      <c r="D255" s="252"/>
      <c r="E255" s="254"/>
      <c r="F255" s="254"/>
      <c r="G255" s="254"/>
      <c r="H255" s="254"/>
      <c r="I255" s="254"/>
      <c r="J255" s="254"/>
      <c r="K255" s="254"/>
      <c r="L255" s="254"/>
      <c r="M255" s="254"/>
      <c r="N255" s="254"/>
      <c r="O255" s="254"/>
      <c r="P255" s="252"/>
      <c r="Q255" s="252"/>
      <c r="R255" s="252"/>
      <c r="S255" s="252"/>
      <c r="T255" s="252"/>
      <c r="U255" s="252"/>
      <c r="V255" s="252"/>
      <c r="W255" s="252"/>
      <c r="X255" s="252"/>
      <c r="Y255" s="252"/>
      <c r="Z255" s="252"/>
      <c r="AA255" s="252"/>
      <c r="AB255" s="252"/>
      <c r="AC255" s="252"/>
      <c r="AD255" s="252"/>
      <c r="AE255" s="252"/>
      <c r="AF255" s="252"/>
      <c r="AG255" s="252"/>
      <c r="AH255" s="252"/>
      <c r="AI255" s="252"/>
      <c r="AJ255" s="252"/>
      <c r="AK255" s="252"/>
      <c r="AL255" s="252"/>
      <c r="AM255" s="252"/>
      <c r="AN255" s="252"/>
      <c r="AO255" s="252"/>
      <c r="AP255" s="252"/>
      <c r="AQ255" s="252"/>
      <c r="AR255" s="252"/>
      <c r="AS255" s="252"/>
      <c r="AT255" s="252"/>
      <c r="AU255" s="252"/>
      <c r="AV255" s="252"/>
      <c r="AW255" s="252"/>
      <c r="AX255" s="252"/>
      <c r="AY255" s="252"/>
      <c r="AZ255" s="252"/>
      <c r="BA255" s="252"/>
      <c r="BB255" s="252"/>
      <c r="BC255" s="252"/>
      <c r="BD255" s="252"/>
      <c r="BE255" s="252"/>
      <c r="BF255" s="252"/>
      <c r="BG255" s="252"/>
      <c r="BH255" s="252"/>
      <c r="BI255" s="252"/>
      <c r="BJ255" s="252"/>
      <c r="BK255" s="252"/>
      <c r="BL255" s="252"/>
      <c r="BM255" s="252"/>
      <c r="BN255" s="252"/>
      <c r="BO255" s="252"/>
      <c r="BP255" s="252"/>
      <c r="BQ255" s="252"/>
      <c r="BR255" s="252"/>
      <c r="BS255" s="252"/>
      <c r="BT255" s="252"/>
      <c r="BU255" s="252"/>
      <c r="BV255" s="252"/>
      <c r="BW255" s="252"/>
      <c r="BX255" s="252"/>
      <c r="BY255" s="252"/>
      <c r="BZ255" s="252"/>
      <c r="CA255" s="252"/>
      <c r="CB255" s="252"/>
      <c r="CC255" s="252"/>
      <c r="CD255" s="252"/>
      <c r="CE255" s="252"/>
      <c r="CF255" s="252"/>
      <c r="CG255" s="252"/>
      <c r="CH255" s="252"/>
      <c r="CI255" s="252"/>
      <c r="CJ255" s="252"/>
      <c r="CK255" s="252"/>
      <c r="CL255" s="252"/>
      <c r="CM255" s="252"/>
      <c r="CN255" s="252"/>
      <c r="CO255" s="252"/>
      <c r="CP255" s="252"/>
      <c r="CQ255" s="252"/>
      <c r="CR255" s="252"/>
      <c r="CS255" s="252"/>
      <c r="CT255" s="252"/>
      <c r="CU255" s="252"/>
      <c r="CV255" s="252"/>
      <c r="CW255" s="252"/>
      <c r="CX255" s="252"/>
      <c r="CY255" s="252"/>
      <c r="CZ255" s="252"/>
      <c r="DA255" s="252"/>
      <c r="DB255" s="252"/>
      <c r="DC255" s="252"/>
      <c r="DD255" s="252"/>
    </row>
    <row r="256" customFormat="false" ht="15" hidden="false" customHeight="false" outlineLevel="0" collapsed="false">
      <c r="A256" s="252"/>
      <c r="B256" s="252"/>
      <c r="C256" s="252"/>
      <c r="D256" s="252"/>
      <c r="E256" s="254"/>
      <c r="F256" s="254"/>
      <c r="G256" s="254"/>
      <c r="H256" s="254"/>
      <c r="I256" s="254"/>
      <c r="J256" s="254"/>
      <c r="K256" s="254"/>
      <c r="L256" s="254"/>
      <c r="M256" s="254"/>
      <c r="N256" s="254"/>
      <c r="O256" s="254"/>
      <c r="P256" s="252"/>
      <c r="Q256" s="252"/>
      <c r="R256" s="252"/>
      <c r="S256" s="252"/>
      <c r="T256" s="252"/>
      <c r="U256" s="252"/>
      <c r="V256" s="252"/>
      <c r="W256" s="252"/>
      <c r="X256" s="252"/>
      <c r="Y256" s="252"/>
      <c r="Z256" s="252"/>
      <c r="AA256" s="252"/>
      <c r="AB256" s="252"/>
      <c r="AC256" s="252"/>
      <c r="AD256" s="252"/>
      <c r="AE256" s="252"/>
      <c r="AF256" s="252"/>
      <c r="AG256" s="252"/>
      <c r="AH256" s="252"/>
      <c r="AI256" s="252"/>
      <c r="AJ256" s="252"/>
      <c r="AK256" s="252"/>
      <c r="AL256" s="252"/>
      <c r="AM256" s="252"/>
      <c r="AN256" s="252"/>
      <c r="AO256" s="252"/>
      <c r="AP256" s="252"/>
      <c r="AQ256" s="252"/>
      <c r="AR256" s="252"/>
      <c r="AS256" s="252"/>
      <c r="AT256" s="252"/>
      <c r="AU256" s="252"/>
      <c r="AV256" s="252"/>
      <c r="AW256" s="252"/>
      <c r="AX256" s="252"/>
      <c r="AY256" s="252"/>
      <c r="AZ256" s="252"/>
      <c r="BA256" s="252"/>
      <c r="BB256" s="252"/>
      <c r="BC256" s="252"/>
      <c r="BD256" s="252"/>
      <c r="BE256" s="252"/>
      <c r="BF256" s="252"/>
      <c r="BG256" s="252"/>
      <c r="BH256" s="252"/>
      <c r="BI256" s="252"/>
      <c r="BJ256" s="252"/>
      <c r="BK256" s="252"/>
      <c r="BL256" s="252"/>
      <c r="BM256" s="252"/>
      <c r="BN256" s="252"/>
      <c r="BO256" s="252"/>
      <c r="BP256" s="252"/>
      <c r="BQ256" s="252"/>
      <c r="BR256" s="252"/>
      <c r="BS256" s="252"/>
      <c r="BT256" s="252"/>
      <c r="BU256" s="252"/>
      <c r="BV256" s="252"/>
      <c r="BW256" s="252"/>
      <c r="BX256" s="252"/>
      <c r="BY256" s="252"/>
      <c r="BZ256" s="252"/>
      <c r="CA256" s="252"/>
      <c r="CB256" s="252"/>
      <c r="CC256" s="252"/>
      <c r="CD256" s="252"/>
      <c r="CE256" s="252"/>
      <c r="CF256" s="252"/>
      <c r="CG256" s="252"/>
      <c r="CH256" s="252"/>
      <c r="CI256" s="252"/>
      <c r="CJ256" s="252"/>
      <c r="CK256" s="252"/>
      <c r="CL256" s="252"/>
      <c r="CM256" s="252"/>
      <c r="CN256" s="252"/>
      <c r="CO256" s="252"/>
      <c r="CP256" s="252"/>
      <c r="CQ256" s="252"/>
      <c r="CR256" s="252"/>
      <c r="CS256" s="252"/>
      <c r="CT256" s="252"/>
      <c r="CU256" s="252"/>
      <c r="CV256" s="252"/>
      <c r="CW256" s="252"/>
      <c r="CX256" s="252"/>
      <c r="CY256" s="252"/>
      <c r="CZ256" s="252"/>
      <c r="DA256" s="252"/>
      <c r="DB256" s="252"/>
      <c r="DC256" s="252"/>
      <c r="DD256" s="252"/>
    </row>
    <row r="257" customFormat="false" ht="15" hidden="false" customHeight="false" outlineLevel="0" collapsed="false">
      <c r="A257" s="252"/>
      <c r="B257" s="252"/>
      <c r="C257" s="252"/>
      <c r="D257" s="252"/>
      <c r="E257" s="254"/>
      <c r="F257" s="254"/>
      <c r="G257" s="254"/>
      <c r="H257" s="254"/>
      <c r="I257" s="254"/>
      <c r="J257" s="254"/>
      <c r="K257" s="254"/>
      <c r="L257" s="254"/>
      <c r="M257" s="254"/>
      <c r="N257" s="254"/>
      <c r="O257" s="254"/>
      <c r="P257" s="252"/>
      <c r="Q257" s="252"/>
      <c r="R257" s="252"/>
      <c r="S257" s="252"/>
      <c r="T257" s="252"/>
      <c r="U257" s="252"/>
      <c r="V257" s="252"/>
      <c r="W257" s="252"/>
      <c r="X257" s="252"/>
      <c r="Y257" s="252"/>
      <c r="Z257" s="252"/>
      <c r="AA257" s="252"/>
      <c r="AB257" s="252"/>
      <c r="AC257" s="252"/>
      <c r="AD257" s="252"/>
      <c r="AE257" s="252"/>
      <c r="AF257" s="252"/>
      <c r="AG257" s="252"/>
      <c r="AH257" s="252"/>
      <c r="AI257" s="252"/>
      <c r="AJ257" s="252"/>
      <c r="AK257" s="252"/>
      <c r="AL257" s="252"/>
      <c r="AM257" s="252"/>
      <c r="AN257" s="252"/>
      <c r="AO257" s="252"/>
      <c r="AP257" s="252"/>
      <c r="AQ257" s="252"/>
      <c r="AR257" s="252"/>
      <c r="AS257" s="252"/>
      <c r="AT257" s="252"/>
      <c r="AU257" s="252"/>
      <c r="AV257" s="252"/>
      <c r="AW257" s="252"/>
      <c r="AX257" s="252"/>
      <c r="AY257" s="252"/>
      <c r="AZ257" s="252"/>
      <c r="BA257" s="252"/>
      <c r="BB257" s="252"/>
      <c r="BC257" s="252"/>
      <c r="BD257" s="252"/>
      <c r="BE257" s="252"/>
      <c r="BF257" s="252"/>
      <c r="BG257" s="252"/>
      <c r="BH257" s="252"/>
      <c r="BI257" s="252"/>
      <c r="BJ257" s="252"/>
      <c r="BK257" s="252"/>
      <c r="BL257" s="252"/>
      <c r="BM257" s="252"/>
      <c r="BN257" s="252"/>
      <c r="BO257" s="252"/>
      <c r="BP257" s="252"/>
      <c r="BQ257" s="252"/>
      <c r="BR257" s="252"/>
      <c r="BS257" s="252"/>
      <c r="BT257" s="252"/>
      <c r="BU257" s="252"/>
      <c r="BV257" s="252"/>
      <c r="BW257" s="252"/>
      <c r="BX257" s="252"/>
      <c r="BY257" s="252"/>
      <c r="BZ257" s="252"/>
      <c r="CA257" s="252"/>
      <c r="CB257" s="252"/>
      <c r="CC257" s="252"/>
      <c r="CD257" s="252"/>
      <c r="CE257" s="252"/>
      <c r="CF257" s="252"/>
      <c r="CG257" s="252"/>
      <c r="CH257" s="252"/>
      <c r="CI257" s="252"/>
      <c r="CJ257" s="252"/>
      <c r="CK257" s="252"/>
      <c r="CL257" s="252"/>
      <c r="CM257" s="252"/>
      <c r="CN257" s="252"/>
      <c r="CO257" s="252"/>
      <c r="CP257" s="252"/>
      <c r="CQ257" s="252"/>
      <c r="CR257" s="252"/>
      <c r="CS257" s="252"/>
      <c r="CT257" s="252"/>
      <c r="CU257" s="252"/>
      <c r="CV257" s="252"/>
      <c r="CW257" s="252"/>
      <c r="CX257" s="252"/>
      <c r="CY257" s="252"/>
      <c r="CZ257" s="252"/>
      <c r="DA257" s="252"/>
      <c r="DB257" s="252"/>
      <c r="DC257" s="252"/>
      <c r="DD257" s="252"/>
    </row>
    <row r="258" customFormat="false" ht="15" hidden="false" customHeight="false" outlineLevel="0" collapsed="false">
      <c r="A258" s="252"/>
      <c r="B258" s="252"/>
      <c r="C258" s="252"/>
      <c r="D258" s="252"/>
      <c r="E258" s="254"/>
      <c r="F258" s="254"/>
      <c r="G258" s="254"/>
      <c r="H258" s="254"/>
      <c r="I258" s="254"/>
      <c r="J258" s="254"/>
      <c r="K258" s="254"/>
      <c r="L258" s="254"/>
      <c r="M258" s="254"/>
      <c r="N258" s="254"/>
      <c r="O258" s="254"/>
      <c r="P258" s="252"/>
      <c r="Q258" s="252"/>
      <c r="R258" s="252"/>
      <c r="S258" s="252"/>
      <c r="T258" s="252"/>
      <c r="U258" s="252"/>
      <c r="V258" s="252"/>
      <c r="W258" s="252"/>
      <c r="X258" s="252"/>
      <c r="Y258" s="252"/>
      <c r="Z258" s="252"/>
      <c r="AA258" s="252"/>
      <c r="AB258" s="252"/>
      <c r="AC258" s="252"/>
      <c r="AD258" s="252"/>
      <c r="AE258" s="252"/>
      <c r="AF258" s="252"/>
      <c r="AG258" s="252"/>
      <c r="AH258" s="252"/>
      <c r="AI258" s="252"/>
      <c r="AJ258" s="252"/>
      <c r="AK258" s="252"/>
      <c r="AL258" s="252"/>
      <c r="AM258" s="252"/>
      <c r="AN258" s="252"/>
      <c r="AO258" s="252"/>
      <c r="AP258" s="252"/>
      <c r="AQ258" s="252"/>
      <c r="AR258" s="252"/>
      <c r="AS258" s="252"/>
      <c r="AT258" s="252"/>
      <c r="AU258" s="252"/>
      <c r="AV258" s="252"/>
      <c r="AW258" s="252"/>
      <c r="AX258" s="252"/>
      <c r="AY258" s="252"/>
      <c r="AZ258" s="252"/>
      <c r="BA258" s="252"/>
      <c r="BB258" s="252"/>
      <c r="BC258" s="252"/>
      <c r="BD258" s="252"/>
      <c r="BE258" s="252"/>
      <c r="BF258" s="252"/>
      <c r="BG258" s="252"/>
      <c r="BH258" s="252"/>
      <c r="BI258" s="252"/>
      <c r="BJ258" s="252"/>
      <c r="BK258" s="252"/>
      <c r="BL258" s="252"/>
      <c r="BM258" s="252"/>
      <c r="BN258" s="252"/>
      <c r="BO258" s="252"/>
      <c r="BP258" s="252"/>
      <c r="BQ258" s="252"/>
      <c r="BR258" s="252"/>
      <c r="BS258" s="252"/>
      <c r="BT258" s="252"/>
      <c r="BU258" s="252"/>
      <c r="BV258" s="252"/>
      <c r="BW258" s="252"/>
      <c r="BX258" s="252"/>
      <c r="BY258" s="252"/>
      <c r="BZ258" s="252"/>
      <c r="CA258" s="252"/>
      <c r="CB258" s="252"/>
      <c r="CC258" s="252"/>
      <c r="CD258" s="252"/>
      <c r="CE258" s="252"/>
      <c r="CF258" s="252"/>
      <c r="CG258" s="252"/>
      <c r="CH258" s="252"/>
      <c r="CI258" s="252"/>
      <c r="CJ258" s="252"/>
      <c r="CK258" s="252"/>
      <c r="CL258" s="252"/>
      <c r="CM258" s="252"/>
      <c r="CN258" s="252"/>
      <c r="CO258" s="252"/>
      <c r="CP258" s="252"/>
      <c r="CQ258" s="252"/>
      <c r="CR258" s="252"/>
      <c r="CS258" s="252"/>
      <c r="CT258" s="252"/>
      <c r="CU258" s="252"/>
      <c r="CV258" s="252"/>
      <c r="CW258" s="252"/>
      <c r="CX258" s="252"/>
      <c r="CY258" s="252"/>
      <c r="CZ258" s="252"/>
      <c r="DA258" s="252"/>
      <c r="DB258" s="252"/>
      <c r="DC258" s="252"/>
      <c r="DD258" s="252"/>
    </row>
    <row r="259" customFormat="false" ht="15" hidden="false" customHeight="false" outlineLevel="0" collapsed="false">
      <c r="A259" s="252"/>
      <c r="B259" s="252"/>
      <c r="C259" s="252"/>
      <c r="D259" s="252"/>
      <c r="E259" s="254"/>
      <c r="F259" s="254"/>
      <c r="G259" s="254"/>
      <c r="H259" s="254"/>
      <c r="I259" s="254"/>
      <c r="J259" s="254"/>
      <c r="K259" s="254"/>
      <c r="L259" s="254"/>
      <c r="M259" s="254"/>
      <c r="N259" s="254"/>
      <c r="O259" s="254"/>
      <c r="P259" s="252"/>
      <c r="Q259" s="252"/>
      <c r="R259" s="252"/>
      <c r="S259" s="252"/>
      <c r="T259" s="252"/>
      <c r="U259" s="252"/>
      <c r="V259" s="252"/>
      <c r="W259" s="252"/>
      <c r="X259" s="252"/>
      <c r="Y259" s="252"/>
      <c r="Z259" s="252"/>
      <c r="AA259" s="252"/>
      <c r="AB259" s="252"/>
      <c r="AC259" s="252"/>
      <c r="AD259" s="252"/>
      <c r="AE259" s="252"/>
      <c r="AF259" s="252"/>
      <c r="AG259" s="252"/>
      <c r="AH259" s="252"/>
      <c r="AI259" s="252"/>
      <c r="AJ259" s="252"/>
      <c r="AK259" s="252"/>
      <c r="AL259" s="252"/>
      <c r="AM259" s="252"/>
      <c r="AN259" s="252"/>
      <c r="AO259" s="252"/>
      <c r="AP259" s="252"/>
      <c r="AQ259" s="252"/>
      <c r="AR259" s="252"/>
      <c r="AS259" s="252"/>
      <c r="AT259" s="252"/>
      <c r="AU259" s="252"/>
      <c r="AV259" s="252"/>
      <c r="AW259" s="252"/>
      <c r="AX259" s="252"/>
      <c r="AY259" s="252"/>
      <c r="AZ259" s="252"/>
      <c r="BA259" s="252"/>
      <c r="BB259" s="252"/>
      <c r="BC259" s="252"/>
      <c r="BD259" s="252"/>
      <c r="BE259" s="252"/>
      <c r="BF259" s="252"/>
      <c r="BG259" s="252"/>
      <c r="BH259" s="252"/>
      <c r="BI259" s="252"/>
      <c r="BJ259" s="252"/>
      <c r="BK259" s="252"/>
      <c r="BL259" s="252"/>
      <c r="BM259" s="252"/>
      <c r="BN259" s="252"/>
      <c r="BO259" s="252"/>
      <c r="BP259" s="252"/>
      <c r="BQ259" s="252"/>
      <c r="BR259" s="252"/>
      <c r="BS259" s="252"/>
      <c r="BT259" s="252"/>
      <c r="BU259" s="252"/>
      <c r="BV259" s="252"/>
      <c r="BW259" s="252"/>
      <c r="BX259" s="252"/>
      <c r="BY259" s="252"/>
      <c r="BZ259" s="252"/>
      <c r="CA259" s="252"/>
      <c r="CB259" s="252"/>
      <c r="CC259" s="252"/>
      <c r="CD259" s="252"/>
      <c r="CE259" s="252"/>
      <c r="CF259" s="252"/>
      <c r="CG259" s="252"/>
      <c r="CH259" s="252"/>
      <c r="CI259" s="252"/>
      <c r="CJ259" s="252"/>
      <c r="CK259" s="252"/>
      <c r="CL259" s="252"/>
      <c r="CM259" s="252"/>
      <c r="CN259" s="252"/>
      <c r="CO259" s="252"/>
      <c r="CP259" s="252"/>
      <c r="CQ259" s="252"/>
      <c r="CR259" s="252"/>
      <c r="CS259" s="252"/>
      <c r="CT259" s="252"/>
      <c r="CU259" s="252"/>
      <c r="CV259" s="252"/>
      <c r="CW259" s="252"/>
      <c r="CX259" s="252"/>
      <c r="CY259" s="252"/>
      <c r="CZ259" s="252"/>
      <c r="DA259" s="252"/>
      <c r="DB259" s="252"/>
      <c r="DC259" s="252"/>
      <c r="DD259" s="252"/>
    </row>
    <row r="260" customFormat="false" ht="15" hidden="false" customHeight="false" outlineLevel="0" collapsed="false">
      <c r="A260" s="252"/>
      <c r="B260" s="252"/>
      <c r="C260" s="252"/>
      <c r="D260" s="252"/>
      <c r="E260" s="254"/>
      <c r="F260" s="254"/>
      <c r="G260" s="254"/>
      <c r="H260" s="254"/>
      <c r="I260" s="254"/>
      <c r="J260" s="254"/>
      <c r="K260" s="254"/>
      <c r="L260" s="254"/>
      <c r="M260" s="254"/>
      <c r="N260" s="254"/>
      <c r="O260" s="254"/>
      <c r="P260" s="252"/>
      <c r="Q260" s="252"/>
      <c r="R260" s="252"/>
      <c r="S260" s="252"/>
      <c r="T260" s="252"/>
      <c r="U260" s="252"/>
      <c r="V260" s="252"/>
      <c r="W260" s="252"/>
      <c r="X260" s="252"/>
      <c r="Y260" s="252"/>
      <c r="Z260" s="252"/>
      <c r="AA260" s="252"/>
      <c r="AB260" s="252"/>
      <c r="AC260" s="252"/>
      <c r="AD260" s="252"/>
      <c r="AE260" s="252"/>
      <c r="AF260" s="252"/>
      <c r="AG260" s="252"/>
      <c r="AH260" s="252"/>
      <c r="AI260" s="252"/>
      <c r="AJ260" s="252"/>
      <c r="AK260" s="252"/>
      <c r="AL260" s="252"/>
      <c r="AM260" s="252"/>
      <c r="AN260" s="252"/>
      <c r="AO260" s="252"/>
      <c r="AP260" s="252"/>
      <c r="AQ260" s="252"/>
      <c r="AR260" s="252"/>
      <c r="AS260" s="252"/>
      <c r="AT260" s="252"/>
      <c r="AU260" s="252"/>
      <c r="AV260" s="252"/>
      <c r="AW260" s="252"/>
      <c r="AX260" s="252"/>
      <c r="AY260" s="252"/>
      <c r="AZ260" s="252"/>
      <c r="BA260" s="252"/>
      <c r="BB260" s="252"/>
      <c r="BC260" s="252"/>
      <c r="BD260" s="252"/>
      <c r="BE260" s="252"/>
      <c r="BF260" s="252"/>
      <c r="BG260" s="252"/>
      <c r="BH260" s="252"/>
      <c r="BI260" s="252"/>
      <c r="BJ260" s="252"/>
      <c r="BK260" s="252"/>
      <c r="BL260" s="252"/>
      <c r="BM260" s="252"/>
      <c r="BN260" s="252"/>
      <c r="BO260" s="252"/>
      <c r="BP260" s="252"/>
      <c r="BQ260" s="252"/>
      <c r="BR260" s="252"/>
      <c r="BS260" s="252"/>
      <c r="BT260" s="252"/>
      <c r="BU260" s="252"/>
      <c r="BV260" s="252"/>
      <c r="BW260" s="252"/>
      <c r="BX260" s="252"/>
      <c r="BY260" s="252"/>
      <c r="BZ260" s="252"/>
      <c r="CA260" s="252"/>
      <c r="CB260" s="252"/>
      <c r="CC260" s="252"/>
      <c r="CD260" s="252"/>
      <c r="CE260" s="252"/>
      <c r="CF260" s="252"/>
      <c r="CG260" s="252"/>
      <c r="CH260" s="252"/>
      <c r="CI260" s="252"/>
      <c r="CJ260" s="252"/>
      <c r="CK260" s="252"/>
      <c r="CL260" s="252"/>
      <c r="CM260" s="252"/>
      <c r="CN260" s="252"/>
      <c r="CO260" s="252"/>
      <c r="CP260" s="252"/>
      <c r="CQ260" s="252"/>
      <c r="CR260" s="252"/>
      <c r="CS260" s="252"/>
      <c r="CT260" s="252"/>
      <c r="CU260" s="252"/>
      <c r="CV260" s="252"/>
      <c r="CW260" s="252"/>
      <c r="CX260" s="252"/>
      <c r="CY260" s="252"/>
      <c r="CZ260" s="252"/>
      <c r="DA260" s="252"/>
      <c r="DB260" s="252"/>
      <c r="DC260" s="252"/>
      <c r="DD260" s="252"/>
    </row>
    <row r="261" customFormat="false" ht="15" hidden="false" customHeight="false" outlineLevel="0" collapsed="false">
      <c r="A261" s="252"/>
      <c r="B261" s="252"/>
      <c r="C261" s="252"/>
      <c r="D261" s="252"/>
      <c r="E261" s="254"/>
      <c r="F261" s="254"/>
      <c r="G261" s="254"/>
      <c r="H261" s="254"/>
      <c r="I261" s="254"/>
      <c r="J261" s="254"/>
      <c r="K261" s="254"/>
      <c r="L261" s="254"/>
      <c r="M261" s="254"/>
      <c r="N261" s="254"/>
      <c r="O261" s="254"/>
      <c r="P261" s="252"/>
      <c r="Q261" s="252"/>
      <c r="R261" s="252"/>
      <c r="S261" s="252"/>
      <c r="T261" s="252"/>
      <c r="U261" s="252"/>
      <c r="V261" s="252"/>
      <c r="W261" s="252"/>
      <c r="X261" s="252"/>
      <c r="Y261" s="252"/>
      <c r="Z261" s="252"/>
      <c r="AA261" s="252"/>
      <c r="AB261" s="252"/>
      <c r="AC261" s="252"/>
      <c r="AD261" s="252"/>
      <c r="AE261" s="252"/>
      <c r="AF261" s="252"/>
      <c r="AG261" s="252"/>
      <c r="AH261" s="252"/>
      <c r="AI261" s="252"/>
      <c r="AJ261" s="252"/>
      <c r="AK261" s="252"/>
      <c r="AL261" s="252"/>
      <c r="AM261" s="252"/>
      <c r="AN261" s="252"/>
      <c r="AO261" s="252"/>
      <c r="AP261" s="252"/>
      <c r="AQ261" s="252"/>
      <c r="AR261" s="252"/>
      <c r="AS261" s="252"/>
      <c r="AT261" s="252"/>
      <c r="AU261" s="252"/>
      <c r="AV261" s="252"/>
      <c r="AW261" s="252"/>
      <c r="AX261" s="252"/>
      <c r="AY261" s="252"/>
      <c r="AZ261" s="252"/>
      <c r="BA261" s="252"/>
      <c r="BB261" s="252"/>
      <c r="BC261" s="252"/>
      <c r="BD261" s="252"/>
      <c r="BE261" s="252"/>
      <c r="BF261" s="252"/>
      <c r="BG261" s="252"/>
      <c r="BH261" s="252"/>
      <c r="BI261" s="252"/>
      <c r="BJ261" s="252"/>
      <c r="BK261" s="252"/>
      <c r="BL261" s="252"/>
      <c r="BM261" s="252"/>
      <c r="BN261" s="252"/>
      <c r="BO261" s="252"/>
      <c r="BP261" s="252"/>
      <c r="BQ261" s="252"/>
      <c r="BR261" s="252"/>
      <c r="BS261" s="252"/>
      <c r="BT261" s="252"/>
      <c r="BU261" s="252"/>
      <c r="BV261" s="252"/>
      <c r="BW261" s="252"/>
      <c r="BX261" s="252"/>
      <c r="BY261" s="252"/>
      <c r="BZ261" s="252"/>
      <c r="CA261" s="252"/>
      <c r="CB261" s="252"/>
      <c r="CC261" s="252"/>
      <c r="CD261" s="252"/>
      <c r="CE261" s="252"/>
      <c r="CF261" s="252"/>
      <c r="CG261" s="252"/>
      <c r="CH261" s="252"/>
      <c r="CI261" s="252"/>
      <c r="CJ261" s="252"/>
      <c r="CK261" s="252"/>
      <c r="CL261" s="252"/>
      <c r="CM261" s="252"/>
      <c r="CN261" s="252"/>
      <c r="CO261" s="252"/>
      <c r="CP261" s="252"/>
      <c r="CQ261" s="252"/>
      <c r="CR261" s="252"/>
      <c r="CS261" s="252"/>
      <c r="CT261" s="252"/>
      <c r="CU261" s="252"/>
      <c r="CV261" s="252"/>
      <c r="CW261" s="252"/>
      <c r="CX261" s="252"/>
      <c r="CY261" s="252"/>
      <c r="CZ261" s="252"/>
      <c r="DA261" s="252"/>
      <c r="DB261" s="252"/>
      <c r="DC261" s="252"/>
      <c r="DD261" s="252"/>
    </row>
    <row r="262" customFormat="false" ht="15" hidden="false" customHeight="false" outlineLevel="0" collapsed="false">
      <c r="A262" s="252"/>
      <c r="B262" s="252"/>
      <c r="C262" s="252"/>
      <c r="D262" s="252"/>
      <c r="E262" s="254"/>
      <c r="F262" s="254"/>
      <c r="G262" s="254"/>
      <c r="H262" s="254"/>
      <c r="I262" s="254"/>
      <c r="J262" s="254"/>
      <c r="K262" s="254"/>
      <c r="L262" s="254"/>
      <c r="M262" s="254"/>
      <c r="N262" s="254"/>
      <c r="O262" s="254"/>
      <c r="P262" s="252"/>
      <c r="Q262" s="252"/>
      <c r="R262" s="252"/>
      <c r="S262" s="252"/>
      <c r="T262" s="252"/>
      <c r="U262" s="252"/>
      <c r="V262" s="252"/>
      <c r="W262" s="252"/>
      <c r="X262" s="252"/>
      <c r="Y262" s="252"/>
      <c r="Z262" s="252"/>
      <c r="AA262" s="252"/>
      <c r="AB262" s="252"/>
      <c r="AC262" s="252"/>
      <c r="AD262" s="252"/>
      <c r="AE262" s="252"/>
      <c r="AF262" s="252"/>
      <c r="AG262" s="252"/>
      <c r="AH262" s="252"/>
      <c r="AI262" s="252"/>
      <c r="AJ262" s="252"/>
      <c r="AK262" s="252"/>
      <c r="AL262" s="252"/>
      <c r="AM262" s="252"/>
      <c r="AN262" s="252"/>
      <c r="AO262" s="252"/>
      <c r="AP262" s="252"/>
      <c r="AQ262" s="252"/>
      <c r="AR262" s="252"/>
      <c r="AS262" s="252"/>
      <c r="AT262" s="252"/>
      <c r="AU262" s="252"/>
      <c r="AV262" s="252"/>
      <c r="AW262" s="252"/>
      <c r="AX262" s="252"/>
      <c r="AY262" s="252"/>
      <c r="AZ262" s="252"/>
      <c r="BA262" s="252"/>
      <c r="BB262" s="252"/>
      <c r="BC262" s="252"/>
      <c r="BD262" s="252"/>
      <c r="BE262" s="252"/>
      <c r="BF262" s="252"/>
      <c r="BG262" s="252"/>
      <c r="BH262" s="252"/>
      <c r="BI262" s="252"/>
      <c r="BJ262" s="252"/>
      <c r="BK262" s="252"/>
      <c r="BL262" s="252"/>
      <c r="BM262" s="252"/>
      <c r="BN262" s="252"/>
      <c r="BO262" s="252"/>
      <c r="BP262" s="252"/>
      <c r="BQ262" s="252"/>
      <c r="BR262" s="252"/>
      <c r="BS262" s="252"/>
      <c r="BT262" s="252"/>
      <c r="BU262" s="252"/>
      <c r="BV262" s="252"/>
      <c r="BW262" s="252"/>
      <c r="BX262" s="252"/>
      <c r="BY262" s="252"/>
      <c r="BZ262" s="252"/>
      <c r="CA262" s="252"/>
      <c r="CB262" s="252"/>
      <c r="CC262" s="252"/>
      <c r="CD262" s="252"/>
      <c r="CE262" s="252"/>
      <c r="CF262" s="252"/>
      <c r="CG262" s="252"/>
      <c r="CH262" s="252"/>
      <c r="CI262" s="252"/>
      <c r="CJ262" s="252"/>
      <c r="CK262" s="252"/>
      <c r="CL262" s="252"/>
      <c r="CM262" s="252"/>
      <c r="CN262" s="252"/>
      <c r="CO262" s="252"/>
      <c r="CP262" s="252"/>
      <c r="CQ262" s="252"/>
      <c r="CR262" s="252"/>
      <c r="CS262" s="252"/>
      <c r="CT262" s="252"/>
      <c r="CU262" s="252"/>
      <c r="CV262" s="252"/>
      <c r="CW262" s="252"/>
      <c r="CX262" s="252"/>
      <c r="CY262" s="252"/>
      <c r="CZ262" s="252"/>
      <c r="DA262" s="252"/>
      <c r="DB262" s="252"/>
      <c r="DC262" s="252"/>
      <c r="DD262" s="252"/>
    </row>
    <row r="263" customFormat="false" ht="15" hidden="false" customHeight="false" outlineLevel="0" collapsed="false">
      <c r="A263" s="252"/>
      <c r="B263" s="252"/>
      <c r="C263" s="252"/>
      <c r="D263" s="252"/>
      <c r="E263" s="254"/>
      <c r="F263" s="254"/>
      <c r="G263" s="254"/>
      <c r="H263" s="254"/>
      <c r="I263" s="254"/>
      <c r="J263" s="254"/>
      <c r="K263" s="254"/>
      <c r="L263" s="254"/>
      <c r="M263" s="254"/>
      <c r="N263" s="254"/>
      <c r="O263" s="254"/>
      <c r="P263" s="252"/>
      <c r="Q263" s="252"/>
      <c r="R263" s="252"/>
      <c r="S263" s="252"/>
      <c r="T263" s="252"/>
      <c r="U263" s="252"/>
      <c r="V263" s="252"/>
      <c r="W263" s="252"/>
      <c r="X263" s="252"/>
      <c r="Y263" s="252"/>
      <c r="Z263" s="252"/>
      <c r="AA263" s="252"/>
      <c r="AB263" s="252"/>
      <c r="AC263" s="252"/>
      <c r="AD263" s="252"/>
      <c r="AE263" s="252"/>
      <c r="AF263" s="252"/>
      <c r="AG263" s="252"/>
      <c r="AH263" s="252"/>
      <c r="AI263" s="252"/>
      <c r="AJ263" s="252"/>
      <c r="AK263" s="252"/>
      <c r="AL263" s="252"/>
      <c r="AM263" s="252"/>
      <c r="AN263" s="252"/>
      <c r="AO263" s="252"/>
      <c r="AP263" s="252"/>
      <c r="AQ263" s="252"/>
      <c r="AR263" s="252"/>
      <c r="AS263" s="252"/>
      <c r="AT263" s="252"/>
      <c r="AU263" s="252"/>
      <c r="AV263" s="252"/>
      <c r="AW263" s="252"/>
      <c r="AX263" s="252"/>
      <c r="AY263" s="252"/>
      <c r="AZ263" s="252"/>
      <c r="BA263" s="252"/>
      <c r="BB263" s="252"/>
      <c r="BC263" s="252"/>
      <c r="BD263" s="252"/>
      <c r="BE263" s="252"/>
      <c r="BF263" s="252"/>
      <c r="BG263" s="252"/>
      <c r="BH263" s="252"/>
      <c r="BI263" s="252"/>
      <c r="BJ263" s="252"/>
      <c r="BK263" s="252"/>
      <c r="BL263" s="252"/>
      <c r="BM263" s="252"/>
      <c r="BN263" s="252"/>
      <c r="BO263" s="252"/>
      <c r="BP263" s="252"/>
      <c r="BQ263" s="252"/>
      <c r="BR263" s="252"/>
      <c r="BS263" s="252"/>
      <c r="BT263" s="252"/>
      <c r="BU263" s="252"/>
      <c r="BV263" s="252"/>
      <c r="BW263" s="252"/>
      <c r="BX263" s="252"/>
      <c r="BY263" s="252"/>
      <c r="BZ263" s="252"/>
      <c r="CA263" s="252"/>
      <c r="CB263" s="252"/>
      <c r="CC263" s="252"/>
      <c r="CD263" s="252"/>
      <c r="CE263" s="252"/>
      <c r="CF263" s="252"/>
      <c r="CG263" s="252"/>
      <c r="CH263" s="252"/>
      <c r="CI263" s="252"/>
      <c r="CJ263" s="252"/>
      <c r="CK263" s="252"/>
      <c r="CL263" s="252"/>
      <c r="CM263" s="252"/>
      <c r="CN263" s="252"/>
      <c r="CO263" s="252"/>
      <c r="CP263" s="252"/>
      <c r="CQ263" s="252"/>
      <c r="CR263" s="252"/>
      <c r="CS263" s="252"/>
      <c r="CT263" s="252"/>
      <c r="CU263" s="252"/>
      <c r="CV263" s="252"/>
      <c r="CW263" s="252"/>
      <c r="CX263" s="252"/>
      <c r="CY263" s="252"/>
      <c r="CZ263" s="252"/>
      <c r="DA263" s="252"/>
      <c r="DB263" s="252"/>
      <c r="DC263" s="252"/>
      <c r="DD263" s="252"/>
    </row>
    <row r="264" customFormat="false" ht="15" hidden="false" customHeight="false" outlineLevel="0" collapsed="false">
      <c r="A264" s="252"/>
      <c r="B264" s="252"/>
      <c r="C264" s="252"/>
      <c r="D264" s="252"/>
      <c r="E264" s="254"/>
      <c r="F264" s="254"/>
      <c r="G264" s="254"/>
      <c r="H264" s="254"/>
      <c r="I264" s="254"/>
      <c r="J264" s="254"/>
      <c r="K264" s="254"/>
      <c r="L264" s="254"/>
      <c r="M264" s="254"/>
      <c r="N264" s="254"/>
      <c r="O264" s="254"/>
      <c r="P264" s="252"/>
      <c r="Q264" s="252"/>
      <c r="R264" s="252"/>
      <c r="S264" s="252"/>
      <c r="T264" s="252"/>
      <c r="U264" s="252"/>
      <c r="V264" s="252"/>
      <c r="W264" s="252"/>
      <c r="X264" s="252"/>
      <c r="Y264" s="252"/>
      <c r="Z264" s="252"/>
      <c r="AA264" s="252"/>
      <c r="AB264" s="252"/>
      <c r="AC264" s="252"/>
      <c r="AD264" s="252"/>
      <c r="AE264" s="252"/>
      <c r="AF264" s="252"/>
      <c r="AG264" s="252"/>
      <c r="AH264" s="252"/>
      <c r="AI264" s="252"/>
      <c r="AJ264" s="252"/>
      <c r="AK264" s="252"/>
      <c r="AL264" s="252"/>
      <c r="AM264" s="252"/>
      <c r="AN264" s="252"/>
      <c r="AO264" s="252"/>
      <c r="AP264" s="252"/>
      <c r="AQ264" s="252"/>
      <c r="AR264" s="252"/>
      <c r="AS264" s="252"/>
      <c r="AT264" s="252"/>
      <c r="AU264" s="252"/>
      <c r="AV264" s="252"/>
      <c r="AW264" s="252"/>
      <c r="AX264" s="252"/>
      <c r="AY264" s="252"/>
      <c r="AZ264" s="252"/>
      <c r="BA264" s="252"/>
      <c r="BB264" s="252"/>
      <c r="BC264" s="252"/>
      <c r="BD264" s="252"/>
      <c r="BE264" s="252"/>
      <c r="BF264" s="252"/>
      <c r="BG264" s="252"/>
      <c r="BH264" s="252"/>
      <c r="BI264" s="252"/>
      <c r="BJ264" s="252"/>
      <c r="BK264" s="252"/>
      <c r="BL264" s="252"/>
      <c r="BM264" s="252"/>
      <c r="BN264" s="252"/>
      <c r="BO264" s="252"/>
      <c r="BP264" s="252"/>
      <c r="BQ264" s="252"/>
      <c r="BR264" s="252"/>
      <c r="BS264" s="252"/>
      <c r="BT264" s="252"/>
      <c r="BU264" s="252"/>
      <c r="BV264" s="252"/>
      <c r="BW264" s="252"/>
      <c r="BX264" s="252"/>
      <c r="BY264" s="252"/>
      <c r="BZ264" s="252"/>
      <c r="CA264" s="252"/>
      <c r="CB264" s="252"/>
      <c r="CC264" s="252"/>
      <c r="CD264" s="252"/>
      <c r="CE264" s="252"/>
      <c r="CF264" s="252"/>
      <c r="CG264" s="252"/>
      <c r="CH264" s="252"/>
      <c r="CI264" s="252"/>
      <c r="CJ264" s="252"/>
      <c r="CK264" s="252"/>
      <c r="CL264" s="252"/>
      <c r="CM264" s="252"/>
      <c r="CN264" s="252"/>
      <c r="CO264" s="252"/>
      <c r="CP264" s="252"/>
      <c r="CQ264" s="252"/>
      <c r="CR264" s="252"/>
      <c r="CS264" s="252"/>
      <c r="CT264" s="252"/>
      <c r="CU264" s="252"/>
      <c r="CV264" s="252"/>
      <c r="CW264" s="252"/>
      <c r="CX264" s="252"/>
      <c r="CY264" s="252"/>
      <c r="CZ264" s="252"/>
      <c r="DA264" s="252"/>
      <c r="DB264" s="252"/>
      <c r="DC264" s="252"/>
      <c r="DD264" s="252"/>
    </row>
    <row r="265" customFormat="false" ht="15" hidden="false" customHeight="false" outlineLevel="0" collapsed="false">
      <c r="A265" s="252"/>
      <c r="B265" s="252"/>
      <c r="C265" s="252"/>
      <c r="D265" s="252"/>
      <c r="E265" s="254"/>
      <c r="F265" s="254"/>
      <c r="G265" s="254"/>
      <c r="H265" s="254"/>
      <c r="I265" s="254"/>
      <c r="J265" s="254"/>
      <c r="K265" s="254"/>
      <c r="L265" s="254"/>
      <c r="M265" s="254"/>
      <c r="N265" s="254"/>
      <c r="O265" s="254"/>
      <c r="P265" s="252"/>
      <c r="Q265" s="252"/>
      <c r="R265" s="252"/>
      <c r="S265" s="252"/>
      <c r="T265" s="252"/>
      <c r="U265" s="252"/>
      <c r="V265" s="252"/>
      <c r="W265" s="252"/>
      <c r="X265" s="252"/>
      <c r="Y265" s="252"/>
      <c r="Z265" s="252"/>
      <c r="AA265" s="252"/>
      <c r="AB265" s="252"/>
      <c r="AC265" s="252"/>
      <c r="AD265" s="252"/>
      <c r="AE265" s="252"/>
      <c r="AF265" s="252"/>
      <c r="AG265" s="252"/>
      <c r="AH265" s="252"/>
      <c r="AI265" s="252"/>
      <c r="AJ265" s="252"/>
      <c r="AK265" s="252"/>
      <c r="AL265" s="252"/>
      <c r="AM265" s="252"/>
      <c r="AN265" s="252"/>
      <c r="AO265" s="252"/>
      <c r="AP265" s="252"/>
      <c r="AQ265" s="252"/>
      <c r="AR265" s="252"/>
      <c r="AS265" s="252"/>
      <c r="AT265" s="252"/>
      <c r="AU265" s="252"/>
      <c r="AV265" s="252"/>
      <c r="AW265" s="252"/>
      <c r="AX265" s="252"/>
      <c r="AY265" s="252"/>
      <c r="AZ265" s="252"/>
      <c r="BA265" s="252"/>
      <c r="BB265" s="252"/>
      <c r="BC265" s="252"/>
      <c r="BD265" s="252"/>
      <c r="BE265" s="252"/>
      <c r="BF265" s="252"/>
      <c r="BG265" s="252"/>
      <c r="BH265" s="252"/>
      <c r="BI265" s="252"/>
      <c r="BJ265" s="252"/>
      <c r="BK265" s="252"/>
      <c r="BL265" s="252"/>
      <c r="BM265" s="252"/>
      <c r="BN265" s="252"/>
      <c r="BO265" s="252"/>
      <c r="BP265" s="252"/>
      <c r="BQ265" s="252"/>
      <c r="BR265" s="252"/>
      <c r="BS265" s="252"/>
      <c r="BT265" s="252"/>
      <c r="BU265" s="252"/>
      <c r="BV265" s="252"/>
      <c r="BW265" s="252"/>
      <c r="BX265" s="252"/>
      <c r="BY265" s="252"/>
      <c r="BZ265" s="252"/>
      <c r="CA265" s="252"/>
      <c r="CB265" s="252"/>
      <c r="CC265" s="252"/>
      <c r="CD265" s="252"/>
      <c r="CE265" s="252"/>
      <c r="CF265" s="252"/>
      <c r="CG265" s="252"/>
      <c r="CH265" s="252"/>
      <c r="CI265" s="252"/>
      <c r="CJ265" s="252"/>
      <c r="CK265" s="252"/>
      <c r="CL265" s="252"/>
      <c r="CM265" s="252"/>
      <c r="CN265" s="252"/>
      <c r="CO265" s="252"/>
      <c r="CP265" s="252"/>
      <c r="CQ265" s="252"/>
      <c r="CR265" s="252"/>
      <c r="CS265" s="252"/>
      <c r="CT265" s="252"/>
      <c r="CU265" s="252"/>
      <c r="CV265" s="252"/>
      <c r="CW265" s="252"/>
      <c r="CX265" s="252"/>
      <c r="CY265" s="252"/>
      <c r="CZ265" s="252"/>
      <c r="DA265" s="252"/>
      <c r="DB265" s="252"/>
      <c r="DC265" s="252"/>
      <c r="DD265" s="252"/>
    </row>
    <row r="266" customFormat="false" ht="15" hidden="false" customHeight="false" outlineLevel="0" collapsed="false">
      <c r="A266" s="252"/>
      <c r="B266" s="252"/>
      <c r="C266" s="252"/>
      <c r="D266" s="252"/>
      <c r="E266" s="254"/>
      <c r="F266" s="254"/>
      <c r="G266" s="254"/>
      <c r="H266" s="254"/>
      <c r="I266" s="254"/>
      <c r="J266" s="254"/>
      <c r="K266" s="254"/>
      <c r="L266" s="254"/>
      <c r="M266" s="254"/>
      <c r="N266" s="254"/>
      <c r="O266" s="254"/>
      <c r="P266" s="252"/>
      <c r="Q266" s="252"/>
      <c r="R266" s="252"/>
      <c r="S266" s="252"/>
      <c r="T266" s="252"/>
      <c r="U266" s="252"/>
      <c r="V266" s="252"/>
      <c r="W266" s="252"/>
      <c r="X266" s="252"/>
      <c r="Y266" s="252"/>
      <c r="Z266" s="252"/>
      <c r="AA266" s="252"/>
      <c r="AB266" s="252"/>
      <c r="AC266" s="252"/>
      <c r="AD266" s="252"/>
      <c r="AE266" s="252"/>
      <c r="AF266" s="252"/>
      <c r="AG266" s="252"/>
      <c r="AH266" s="252"/>
      <c r="AI266" s="252"/>
      <c r="AJ266" s="252"/>
      <c r="AK266" s="252"/>
      <c r="AL266" s="252"/>
      <c r="AM266" s="252"/>
      <c r="AN266" s="252"/>
      <c r="AO266" s="252"/>
      <c r="AP266" s="252"/>
      <c r="AQ266" s="252"/>
      <c r="AR266" s="252"/>
      <c r="AS266" s="252"/>
      <c r="AT266" s="252"/>
      <c r="AU266" s="252"/>
      <c r="AV266" s="252"/>
      <c r="AW266" s="252"/>
      <c r="AX266" s="252"/>
      <c r="AY266" s="252"/>
      <c r="AZ266" s="252"/>
      <c r="BA266" s="252"/>
      <c r="BB266" s="252"/>
      <c r="BC266" s="252"/>
      <c r="BD266" s="252"/>
      <c r="BE266" s="252"/>
      <c r="BF266" s="252"/>
      <c r="BG266" s="252"/>
      <c r="BH266" s="252"/>
      <c r="BI266" s="252"/>
      <c r="BJ266" s="252"/>
      <c r="BK266" s="252"/>
      <c r="BL266" s="252"/>
      <c r="BM266" s="252"/>
      <c r="BN266" s="252"/>
      <c r="BO266" s="252"/>
      <c r="BP266" s="252"/>
      <c r="BQ266" s="252"/>
      <c r="BR266" s="252"/>
      <c r="BS266" s="252"/>
      <c r="BT266" s="252"/>
      <c r="BU266" s="252"/>
      <c r="BV266" s="252"/>
      <c r="BW266" s="252"/>
      <c r="BX266" s="252"/>
      <c r="BY266" s="252"/>
      <c r="BZ266" s="252"/>
      <c r="CA266" s="252"/>
      <c r="CB266" s="252"/>
      <c r="CC266" s="252"/>
      <c r="CD266" s="252"/>
      <c r="CE266" s="252"/>
      <c r="CF266" s="252"/>
      <c r="CG266" s="252"/>
      <c r="CH266" s="252"/>
      <c r="CI266" s="252"/>
      <c r="CJ266" s="252"/>
      <c r="CK266" s="252"/>
      <c r="CL266" s="252"/>
      <c r="CM266" s="252"/>
      <c r="CN266" s="252"/>
      <c r="CO266" s="252"/>
      <c r="CP266" s="252"/>
      <c r="CQ266" s="252"/>
      <c r="CR266" s="252"/>
      <c r="CS266" s="252"/>
      <c r="CT266" s="252"/>
      <c r="CU266" s="252"/>
      <c r="CV266" s="252"/>
      <c r="CW266" s="252"/>
      <c r="CX266" s="252"/>
      <c r="CY266" s="252"/>
      <c r="CZ266" s="252"/>
      <c r="DA266" s="252"/>
      <c r="DB266" s="252"/>
      <c r="DC266" s="252"/>
      <c r="DD266" s="252"/>
    </row>
    <row r="267" customFormat="false" ht="15" hidden="false" customHeight="false" outlineLevel="0" collapsed="false">
      <c r="A267" s="252"/>
      <c r="B267" s="252"/>
      <c r="C267" s="252"/>
      <c r="D267" s="252"/>
      <c r="E267" s="254"/>
      <c r="F267" s="254"/>
      <c r="G267" s="254"/>
      <c r="H267" s="254"/>
      <c r="I267" s="254"/>
      <c r="J267" s="254"/>
      <c r="K267" s="254"/>
      <c r="L267" s="254"/>
      <c r="M267" s="254"/>
      <c r="N267" s="254"/>
      <c r="O267" s="254"/>
      <c r="P267" s="252"/>
      <c r="Q267" s="252"/>
      <c r="R267" s="252"/>
      <c r="S267" s="252"/>
      <c r="T267" s="252"/>
      <c r="U267" s="252"/>
      <c r="V267" s="252"/>
      <c r="W267" s="252"/>
      <c r="X267" s="252"/>
      <c r="Y267" s="252"/>
      <c r="Z267" s="252"/>
      <c r="AA267" s="252"/>
      <c r="AB267" s="252"/>
      <c r="AC267" s="252"/>
      <c r="AD267" s="252"/>
      <c r="AE267" s="252"/>
      <c r="AF267" s="252"/>
      <c r="AG267" s="252"/>
      <c r="AH267" s="252"/>
      <c r="AI267" s="252"/>
      <c r="AJ267" s="252"/>
      <c r="AK267" s="252"/>
      <c r="AL267" s="252"/>
      <c r="AM267" s="252"/>
      <c r="AN267" s="252"/>
      <c r="AO267" s="252"/>
      <c r="AP267" s="252"/>
      <c r="AQ267" s="252"/>
      <c r="AR267" s="252"/>
      <c r="AS267" s="252"/>
      <c r="AT267" s="252"/>
      <c r="AU267" s="252"/>
      <c r="AV267" s="252"/>
      <c r="AW267" s="252"/>
      <c r="AX267" s="252"/>
      <c r="AY267" s="252"/>
      <c r="AZ267" s="252"/>
      <c r="BA267" s="252"/>
      <c r="BB267" s="252"/>
      <c r="BC267" s="252"/>
      <c r="BD267" s="252"/>
      <c r="BE267" s="252"/>
      <c r="BF267" s="252"/>
      <c r="BG267" s="252"/>
      <c r="BH267" s="252"/>
      <c r="BI267" s="252"/>
      <c r="BJ267" s="252"/>
      <c r="BK267" s="252"/>
      <c r="BL267" s="252"/>
      <c r="BM267" s="252"/>
      <c r="BN267" s="252"/>
      <c r="BO267" s="252"/>
      <c r="BP267" s="252"/>
      <c r="BQ267" s="252"/>
      <c r="BR267" s="252"/>
      <c r="BS267" s="252"/>
      <c r="BT267" s="252"/>
      <c r="BU267" s="252"/>
      <c r="BV267" s="252"/>
      <c r="BW267" s="252"/>
      <c r="BX267" s="252"/>
      <c r="BY267" s="252"/>
      <c r="BZ267" s="252"/>
      <c r="CA267" s="252"/>
      <c r="CB267" s="252"/>
      <c r="CC267" s="252"/>
      <c r="CD267" s="252"/>
      <c r="CE267" s="252"/>
      <c r="CF267" s="252"/>
      <c r="CG267" s="252"/>
      <c r="CH267" s="252"/>
      <c r="CI267" s="252"/>
      <c r="CJ267" s="252"/>
      <c r="CK267" s="252"/>
      <c r="CL267" s="252"/>
      <c r="CM267" s="252"/>
      <c r="CN267" s="252"/>
      <c r="CO267" s="252"/>
      <c r="CP267" s="252"/>
      <c r="CQ267" s="252"/>
      <c r="CR267" s="252"/>
      <c r="CS267" s="252"/>
      <c r="CT267" s="252"/>
      <c r="CU267" s="252"/>
      <c r="CV267" s="252"/>
      <c r="CW267" s="252"/>
      <c r="CX267" s="252"/>
      <c r="CY267" s="252"/>
      <c r="CZ267" s="252"/>
      <c r="DA267" s="252"/>
      <c r="DB267" s="252"/>
      <c r="DC267" s="252"/>
      <c r="DD267" s="252"/>
    </row>
    <row r="268" customFormat="false" ht="15" hidden="false" customHeight="false" outlineLevel="0" collapsed="false">
      <c r="A268" s="252"/>
      <c r="B268" s="252"/>
      <c r="C268" s="252"/>
      <c r="D268" s="252"/>
      <c r="E268" s="254"/>
      <c r="F268" s="254"/>
      <c r="G268" s="254"/>
      <c r="H268" s="254"/>
      <c r="I268" s="254"/>
      <c r="J268" s="254"/>
      <c r="K268" s="254"/>
      <c r="L268" s="254"/>
      <c r="M268" s="254"/>
      <c r="N268" s="254"/>
      <c r="O268" s="254"/>
      <c r="P268" s="252"/>
      <c r="Q268" s="252"/>
      <c r="R268" s="252"/>
      <c r="S268" s="252"/>
      <c r="T268" s="252"/>
      <c r="U268" s="252"/>
      <c r="V268" s="252"/>
      <c r="W268" s="252"/>
      <c r="X268" s="252"/>
      <c r="Y268" s="252"/>
      <c r="Z268" s="252"/>
      <c r="AA268" s="252"/>
      <c r="AB268" s="252"/>
      <c r="AC268" s="252"/>
      <c r="AD268" s="252"/>
      <c r="AE268" s="252"/>
      <c r="AF268" s="252"/>
      <c r="AG268" s="252"/>
      <c r="AH268" s="252"/>
      <c r="AI268" s="252"/>
      <c r="AJ268" s="252"/>
      <c r="AK268" s="252"/>
      <c r="AL268" s="252"/>
      <c r="AM268" s="252"/>
      <c r="AN268" s="252"/>
      <c r="AO268" s="252"/>
      <c r="AP268" s="252"/>
      <c r="AQ268" s="252"/>
      <c r="AR268" s="252"/>
      <c r="AS268" s="252"/>
      <c r="AT268" s="252"/>
      <c r="AU268" s="252"/>
      <c r="AV268" s="252"/>
      <c r="AW268" s="252"/>
      <c r="AX268" s="252"/>
      <c r="AY268" s="252"/>
      <c r="AZ268" s="252"/>
      <c r="BA268" s="252"/>
      <c r="BB268" s="252"/>
      <c r="BC268" s="252"/>
      <c r="BD268" s="252"/>
      <c r="BE268" s="252"/>
      <c r="BF268" s="252"/>
      <c r="BG268" s="252"/>
      <c r="BH268" s="252"/>
      <c r="BI268" s="252"/>
      <c r="BJ268" s="252"/>
      <c r="BK268" s="252"/>
      <c r="BL268" s="252"/>
      <c r="BM268" s="252"/>
      <c r="BN268" s="252"/>
      <c r="BO268" s="252"/>
      <c r="BP268" s="252"/>
      <c r="BQ268" s="252"/>
      <c r="BR268" s="252"/>
      <c r="BS268" s="252"/>
      <c r="BT268" s="252"/>
      <c r="BU268" s="252"/>
      <c r="BV268" s="252"/>
      <c r="BW268" s="252"/>
      <c r="BX268" s="252"/>
      <c r="BY268" s="252"/>
      <c r="BZ268" s="252"/>
      <c r="CA268" s="252"/>
      <c r="CB268" s="252"/>
      <c r="CC268" s="252"/>
      <c r="CD268" s="252"/>
      <c r="CE268" s="252"/>
      <c r="CF268" s="252"/>
      <c r="CG268" s="252"/>
      <c r="CH268" s="252"/>
      <c r="CI268" s="252"/>
      <c r="CJ268" s="252"/>
      <c r="CK268" s="252"/>
      <c r="CL268" s="252"/>
      <c r="CM268" s="252"/>
      <c r="CN268" s="252"/>
      <c r="CO268" s="252"/>
      <c r="CP268" s="252"/>
      <c r="CQ268" s="252"/>
      <c r="CR268" s="252"/>
      <c r="CS268" s="252"/>
      <c r="CT268" s="252"/>
      <c r="CU268" s="252"/>
      <c r="CV268" s="252"/>
      <c r="CW268" s="252"/>
      <c r="CX268" s="252"/>
      <c r="CY268" s="252"/>
      <c r="CZ268" s="252"/>
      <c r="DA268" s="252"/>
      <c r="DB268" s="252"/>
      <c r="DC268" s="252"/>
      <c r="DD268" s="252"/>
    </row>
    <row r="269" customFormat="false" ht="15" hidden="false" customHeight="false" outlineLevel="0" collapsed="false">
      <c r="A269" s="252"/>
      <c r="B269" s="252"/>
      <c r="C269" s="252"/>
      <c r="D269" s="252"/>
      <c r="E269" s="254"/>
      <c r="F269" s="254"/>
      <c r="G269" s="254"/>
      <c r="H269" s="254"/>
      <c r="I269" s="254"/>
      <c r="J269" s="254"/>
      <c r="K269" s="254"/>
      <c r="L269" s="254"/>
      <c r="M269" s="254"/>
      <c r="N269" s="254"/>
      <c r="O269" s="254"/>
      <c r="P269" s="252"/>
      <c r="Q269" s="252"/>
      <c r="R269" s="252"/>
      <c r="S269" s="252"/>
      <c r="T269" s="252"/>
      <c r="U269" s="252"/>
      <c r="V269" s="252"/>
      <c r="W269" s="252"/>
      <c r="X269" s="252"/>
      <c r="Y269" s="252"/>
      <c r="Z269" s="252"/>
      <c r="AA269" s="252"/>
      <c r="AB269" s="252"/>
      <c r="AC269" s="252"/>
      <c r="AD269" s="252"/>
      <c r="AE269" s="252"/>
      <c r="AF269" s="252"/>
      <c r="AG269" s="252"/>
      <c r="AH269" s="252"/>
      <c r="AI269" s="252"/>
      <c r="AJ269" s="252"/>
      <c r="AK269" s="252"/>
      <c r="AL269" s="252"/>
      <c r="AM269" s="252"/>
      <c r="AN269" s="252"/>
      <c r="AO269" s="252"/>
      <c r="AP269" s="252"/>
      <c r="AQ269" s="252"/>
      <c r="AR269" s="252"/>
      <c r="AS269" s="252"/>
      <c r="AT269" s="252"/>
      <c r="AU269" s="252"/>
      <c r="AV269" s="252"/>
      <c r="AW269" s="252"/>
      <c r="AX269" s="252"/>
      <c r="AY269" s="252"/>
      <c r="AZ269" s="252"/>
      <c r="BA269" s="252"/>
      <c r="BB269" s="252"/>
      <c r="BC269" s="252"/>
      <c r="BD269" s="252"/>
      <c r="BE269" s="252"/>
      <c r="BF269" s="252"/>
      <c r="BG269" s="252"/>
      <c r="BH269" s="252"/>
      <c r="BI269" s="252"/>
      <c r="BJ269" s="252"/>
      <c r="BK269" s="252"/>
      <c r="BL269" s="252"/>
      <c r="BM269" s="252"/>
      <c r="BN269" s="252"/>
      <c r="BO269" s="252"/>
      <c r="BP269" s="252"/>
      <c r="BQ269" s="252"/>
      <c r="BR269" s="252"/>
      <c r="BS269" s="252"/>
      <c r="BT269" s="252"/>
      <c r="BU269" s="252"/>
      <c r="BV269" s="252"/>
      <c r="BW269" s="252"/>
      <c r="BX269" s="252"/>
      <c r="BY269" s="252"/>
      <c r="BZ269" s="252"/>
      <c r="CA269" s="252"/>
      <c r="CB269" s="252"/>
      <c r="CC269" s="252"/>
      <c r="CD269" s="252"/>
      <c r="CE269" s="252"/>
      <c r="CF269" s="252"/>
      <c r="CG269" s="252"/>
      <c r="CH269" s="252"/>
      <c r="CI269" s="252"/>
      <c r="CJ269" s="252"/>
      <c r="CK269" s="252"/>
      <c r="CL269" s="252"/>
      <c r="CM269" s="252"/>
      <c r="CN269" s="252"/>
      <c r="CO269" s="252"/>
      <c r="CP269" s="252"/>
      <c r="CQ269" s="252"/>
      <c r="CR269" s="252"/>
      <c r="CS269" s="252"/>
      <c r="CT269" s="252"/>
      <c r="CU269" s="252"/>
      <c r="CV269" s="252"/>
      <c r="CW269" s="252"/>
      <c r="CX269" s="252"/>
      <c r="CY269" s="252"/>
      <c r="CZ269" s="252"/>
      <c r="DA269" s="252"/>
      <c r="DB269" s="252"/>
      <c r="DC269" s="252"/>
      <c r="DD269" s="252"/>
    </row>
    <row r="270" customFormat="false" ht="15" hidden="false" customHeight="false" outlineLevel="0" collapsed="false">
      <c r="A270" s="252"/>
      <c r="B270" s="252"/>
      <c r="C270" s="252"/>
      <c r="D270" s="252"/>
      <c r="E270" s="254"/>
      <c r="F270" s="254"/>
      <c r="G270" s="254"/>
      <c r="H270" s="254"/>
      <c r="I270" s="254"/>
      <c r="J270" s="254"/>
      <c r="K270" s="254"/>
      <c r="L270" s="254"/>
      <c r="M270" s="254"/>
      <c r="N270" s="254"/>
      <c r="O270" s="254"/>
      <c r="P270" s="252"/>
      <c r="Q270" s="252"/>
      <c r="R270" s="252"/>
      <c r="S270" s="252"/>
      <c r="T270" s="252"/>
      <c r="U270" s="252"/>
      <c r="V270" s="252"/>
      <c r="W270" s="252"/>
      <c r="X270" s="252"/>
      <c r="Y270" s="252"/>
      <c r="Z270" s="252"/>
      <c r="AA270" s="252"/>
      <c r="AB270" s="252"/>
      <c r="AC270" s="252"/>
      <c r="AD270" s="252"/>
      <c r="AE270" s="252"/>
      <c r="AF270" s="252"/>
      <c r="AG270" s="252"/>
      <c r="AH270" s="252"/>
      <c r="AI270" s="252"/>
      <c r="AJ270" s="252"/>
      <c r="AK270" s="252"/>
      <c r="AL270" s="252"/>
      <c r="AM270" s="252"/>
      <c r="AN270" s="252"/>
      <c r="AO270" s="252"/>
      <c r="AP270" s="252"/>
      <c r="AQ270" s="252"/>
      <c r="AR270" s="252"/>
      <c r="AS270" s="252"/>
      <c r="AT270" s="252"/>
      <c r="AU270" s="252"/>
      <c r="AV270" s="252"/>
      <c r="AW270" s="252"/>
      <c r="AX270" s="252"/>
      <c r="AY270" s="252"/>
      <c r="AZ270" s="252"/>
      <c r="BA270" s="252"/>
      <c r="BB270" s="252"/>
      <c r="BC270" s="252"/>
      <c r="BD270" s="252"/>
      <c r="BE270" s="252"/>
      <c r="BF270" s="252"/>
      <c r="BG270" s="252"/>
      <c r="BH270" s="252"/>
      <c r="BI270" s="252"/>
      <c r="BJ270" s="252"/>
      <c r="BK270" s="252"/>
      <c r="BL270" s="252"/>
      <c r="BM270" s="252"/>
      <c r="BN270" s="252"/>
      <c r="BO270" s="252"/>
      <c r="BP270" s="252"/>
      <c r="BQ270" s="252"/>
      <c r="BR270" s="252"/>
      <c r="BS270" s="252"/>
      <c r="BT270" s="252"/>
      <c r="BU270" s="252"/>
      <c r="BV270" s="252"/>
      <c r="BW270" s="252"/>
      <c r="BX270" s="252"/>
      <c r="BY270" s="252"/>
      <c r="BZ270" s="252"/>
      <c r="CA270" s="252"/>
      <c r="CB270" s="252"/>
      <c r="CC270" s="252"/>
      <c r="CD270" s="252"/>
      <c r="CE270" s="252"/>
      <c r="CF270" s="252"/>
      <c r="CG270" s="252"/>
      <c r="CH270" s="252"/>
      <c r="CI270" s="252"/>
      <c r="CJ270" s="252"/>
      <c r="CK270" s="252"/>
      <c r="CL270" s="252"/>
      <c r="CM270" s="252"/>
      <c r="CN270" s="252"/>
      <c r="CO270" s="252"/>
      <c r="CP270" s="252"/>
      <c r="CQ270" s="252"/>
      <c r="CR270" s="252"/>
      <c r="CS270" s="252"/>
      <c r="CT270" s="252"/>
      <c r="CU270" s="252"/>
      <c r="CV270" s="252"/>
      <c r="CW270" s="252"/>
      <c r="CX270" s="252"/>
      <c r="CY270" s="252"/>
      <c r="CZ270" s="252"/>
      <c r="DA270" s="252"/>
      <c r="DB270" s="252"/>
      <c r="DC270" s="252"/>
      <c r="DD270" s="252"/>
    </row>
    <row r="271" customFormat="false" ht="15" hidden="false" customHeight="false" outlineLevel="0" collapsed="false">
      <c r="A271" s="252"/>
      <c r="B271" s="252"/>
      <c r="C271" s="252"/>
      <c r="D271" s="252"/>
      <c r="E271" s="254"/>
      <c r="F271" s="254"/>
      <c r="G271" s="254"/>
      <c r="H271" s="254"/>
      <c r="I271" s="254"/>
      <c r="J271" s="254"/>
      <c r="K271" s="254"/>
      <c r="L271" s="254"/>
      <c r="M271" s="254"/>
      <c r="N271" s="254"/>
      <c r="O271" s="254"/>
      <c r="P271" s="252"/>
      <c r="Q271" s="252"/>
      <c r="R271" s="252"/>
      <c r="S271" s="252"/>
      <c r="T271" s="252"/>
      <c r="U271" s="252"/>
      <c r="V271" s="252"/>
      <c r="W271" s="252"/>
      <c r="X271" s="252"/>
      <c r="Y271" s="252"/>
      <c r="Z271" s="252"/>
      <c r="AA271" s="252"/>
      <c r="AB271" s="252"/>
      <c r="AC271" s="252"/>
      <c r="AD271" s="252"/>
      <c r="AE271" s="252"/>
      <c r="AF271" s="252"/>
      <c r="AG271" s="252"/>
      <c r="AH271" s="252"/>
      <c r="AI271" s="252"/>
      <c r="AJ271" s="252"/>
      <c r="AK271" s="252"/>
      <c r="AL271" s="252"/>
      <c r="AM271" s="252"/>
      <c r="AN271" s="252"/>
      <c r="AO271" s="252"/>
      <c r="AP271" s="252"/>
      <c r="AQ271" s="252"/>
      <c r="AR271" s="252"/>
      <c r="AS271" s="252"/>
      <c r="AT271" s="252"/>
      <c r="AU271" s="252"/>
      <c r="AV271" s="252"/>
      <c r="AW271" s="252"/>
      <c r="AX271" s="252"/>
      <c r="AY271" s="252"/>
      <c r="AZ271" s="252"/>
      <c r="BA271" s="252"/>
      <c r="BB271" s="252"/>
      <c r="BC271" s="252"/>
      <c r="BD271" s="252"/>
      <c r="BE271" s="252"/>
      <c r="BF271" s="252"/>
      <c r="BG271" s="252"/>
      <c r="BH271" s="252"/>
      <c r="BI271" s="252"/>
      <c r="BJ271" s="252"/>
      <c r="BK271" s="252"/>
      <c r="BL271" s="252"/>
      <c r="BM271" s="252"/>
      <c r="BN271" s="252"/>
      <c r="BO271" s="252"/>
      <c r="BP271" s="252"/>
      <c r="BQ271" s="252"/>
      <c r="BR271" s="252"/>
      <c r="BS271" s="252"/>
      <c r="BT271" s="252"/>
      <c r="BU271" s="252"/>
      <c r="BV271" s="252"/>
      <c r="BW271" s="252"/>
      <c r="BX271" s="252"/>
      <c r="BY271" s="252"/>
      <c r="BZ271" s="252"/>
      <c r="CA271" s="252"/>
      <c r="CB271" s="252"/>
      <c r="CC271" s="252"/>
      <c r="CD271" s="252"/>
      <c r="CE271" s="252"/>
      <c r="CF271" s="252"/>
      <c r="CG271" s="252"/>
      <c r="CH271" s="252"/>
      <c r="CI271" s="252"/>
      <c r="CJ271" s="252"/>
      <c r="CK271" s="252"/>
      <c r="CL271" s="252"/>
      <c r="CM271" s="252"/>
      <c r="CN271" s="252"/>
      <c r="CO271" s="252"/>
      <c r="CP271" s="252"/>
      <c r="CQ271" s="252"/>
      <c r="CR271" s="252"/>
      <c r="CS271" s="252"/>
      <c r="CT271" s="252"/>
      <c r="CU271" s="252"/>
      <c r="CV271" s="252"/>
      <c r="CW271" s="252"/>
      <c r="CX271" s="252"/>
      <c r="CY271" s="252"/>
      <c r="CZ271" s="252"/>
      <c r="DA271" s="252"/>
      <c r="DB271" s="252"/>
      <c r="DC271" s="252"/>
      <c r="DD271" s="252"/>
    </row>
    <row r="272" customFormat="false" ht="15" hidden="false" customHeight="false" outlineLevel="0" collapsed="false">
      <c r="A272" s="252"/>
      <c r="B272" s="252"/>
      <c r="C272" s="252"/>
      <c r="D272" s="252"/>
      <c r="E272" s="254"/>
      <c r="F272" s="254"/>
      <c r="G272" s="254"/>
      <c r="H272" s="254"/>
      <c r="I272" s="254"/>
      <c r="J272" s="254"/>
      <c r="K272" s="254"/>
      <c r="L272" s="254"/>
      <c r="M272" s="254"/>
      <c r="N272" s="254"/>
      <c r="O272" s="254"/>
      <c r="P272" s="252"/>
      <c r="Q272" s="252"/>
      <c r="R272" s="252"/>
      <c r="S272" s="252"/>
      <c r="T272" s="252"/>
      <c r="U272" s="252"/>
      <c r="V272" s="252"/>
      <c r="W272" s="252"/>
      <c r="X272" s="252"/>
      <c r="Y272" s="252"/>
      <c r="Z272" s="252"/>
      <c r="AA272" s="252"/>
      <c r="AB272" s="252"/>
      <c r="AC272" s="252"/>
      <c r="AD272" s="252"/>
      <c r="AE272" s="252"/>
      <c r="AF272" s="252"/>
      <c r="AG272" s="252"/>
      <c r="AH272" s="252"/>
      <c r="AI272" s="252"/>
      <c r="AJ272" s="252"/>
      <c r="AK272" s="252"/>
      <c r="AL272" s="252"/>
      <c r="AM272" s="252"/>
      <c r="AN272" s="252"/>
      <c r="AO272" s="252"/>
      <c r="AP272" s="252"/>
      <c r="AQ272" s="252"/>
      <c r="AR272" s="252"/>
      <c r="AS272" s="252"/>
      <c r="AT272" s="252"/>
      <c r="AU272" s="252"/>
      <c r="AV272" s="252"/>
      <c r="AW272" s="252"/>
      <c r="AX272" s="252"/>
      <c r="AY272" s="252"/>
      <c r="AZ272" s="252"/>
      <c r="BA272" s="252"/>
      <c r="BB272" s="252"/>
      <c r="BC272" s="252"/>
      <c r="BD272" s="252"/>
      <c r="BE272" s="252"/>
      <c r="BF272" s="252"/>
      <c r="BG272" s="252"/>
      <c r="BH272" s="252"/>
      <c r="BI272" s="252"/>
      <c r="BJ272" s="252"/>
      <c r="BK272" s="252"/>
      <c r="BL272" s="252"/>
      <c r="BM272" s="252"/>
      <c r="BN272" s="252"/>
      <c r="BO272" s="252"/>
      <c r="BP272" s="252"/>
      <c r="BQ272" s="252"/>
      <c r="BR272" s="252"/>
      <c r="BS272" s="252"/>
      <c r="BT272" s="252"/>
      <c r="BU272" s="252"/>
      <c r="BV272" s="252"/>
      <c r="BW272" s="252"/>
      <c r="BX272" s="252"/>
      <c r="BY272" s="252"/>
      <c r="BZ272" s="252"/>
      <c r="CA272" s="252"/>
      <c r="CB272" s="252"/>
      <c r="CC272" s="252"/>
      <c r="CD272" s="252"/>
      <c r="CE272" s="252"/>
      <c r="CF272" s="252"/>
      <c r="CG272" s="252"/>
      <c r="CH272" s="252"/>
      <c r="CI272" s="252"/>
      <c r="CJ272" s="252"/>
      <c r="CK272" s="252"/>
      <c r="CL272" s="252"/>
      <c r="CM272" s="252"/>
      <c r="CN272" s="252"/>
      <c r="CO272" s="252"/>
      <c r="CP272" s="252"/>
      <c r="CQ272" s="252"/>
      <c r="CR272" s="252"/>
      <c r="CS272" s="252"/>
      <c r="CT272" s="252"/>
      <c r="CU272" s="252"/>
      <c r="CV272" s="252"/>
      <c r="CW272" s="252"/>
      <c r="CX272" s="252"/>
      <c r="CY272" s="252"/>
      <c r="CZ272" s="252"/>
      <c r="DA272" s="252"/>
      <c r="DB272" s="252"/>
      <c r="DC272" s="252"/>
      <c r="DD272" s="252"/>
    </row>
    <row r="273" customFormat="false" ht="15" hidden="false" customHeight="false" outlineLevel="0" collapsed="false">
      <c r="A273" s="252"/>
      <c r="B273" s="252"/>
      <c r="C273" s="252"/>
      <c r="D273" s="252"/>
      <c r="E273" s="254"/>
      <c r="F273" s="254"/>
      <c r="G273" s="254"/>
      <c r="H273" s="254"/>
      <c r="I273" s="254"/>
      <c r="J273" s="254"/>
      <c r="K273" s="254"/>
      <c r="L273" s="254"/>
      <c r="M273" s="254"/>
      <c r="N273" s="254"/>
      <c r="O273" s="254"/>
      <c r="P273" s="252"/>
      <c r="Q273" s="252"/>
      <c r="R273" s="252"/>
      <c r="S273" s="252"/>
      <c r="T273" s="252"/>
      <c r="U273" s="252"/>
      <c r="V273" s="252"/>
      <c r="W273" s="252"/>
      <c r="X273" s="252"/>
      <c r="Y273" s="252"/>
      <c r="Z273" s="252"/>
      <c r="AA273" s="252"/>
      <c r="AB273" s="252"/>
      <c r="AC273" s="252"/>
      <c r="AD273" s="252"/>
      <c r="AE273" s="252"/>
      <c r="AF273" s="252"/>
      <c r="AG273" s="252"/>
      <c r="AH273" s="252"/>
      <c r="AI273" s="252"/>
      <c r="AJ273" s="252"/>
      <c r="AK273" s="252"/>
      <c r="AL273" s="252"/>
      <c r="AM273" s="252"/>
      <c r="AN273" s="252"/>
      <c r="AO273" s="252"/>
      <c r="AP273" s="252"/>
      <c r="AQ273" s="252"/>
      <c r="AR273" s="252"/>
      <c r="AS273" s="252"/>
      <c r="AT273" s="252"/>
      <c r="AU273" s="252"/>
      <c r="AV273" s="252"/>
      <c r="AW273" s="252"/>
      <c r="AX273" s="252"/>
      <c r="AY273" s="252"/>
      <c r="AZ273" s="252"/>
      <c r="BA273" s="252"/>
      <c r="BB273" s="252"/>
      <c r="BC273" s="252"/>
      <c r="BD273" s="252"/>
      <c r="BE273" s="252"/>
      <c r="BF273" s="252"/>
      <c r="BG273" s="252"/>
      <c r="BH273" s="252"/>
      <c r="BI273" s="252"/>
      <c r="BJ273" s="252"/>
      <c r="BK273" s="252"/>
      <c r="BL273" s="252"/>
      <c r="BM273" s="252"/>
      <c r="BN273" s="252"/>
      <c r="BO273" s="252"/>
      <c r="BP273" s="252"/>
      <c r="BQ273" s="252"/>
      <c r="BR273" s="252"/>
      <c r="BS273" s="252"/>
      <c r="BT273" s="252"/>
      <c r="BU273" s="252"/>
      <c r="BV273" s="252"/>
      <c r="BW273" s="252"/>
      <c r="BX273" s="252"/>
      <c r="BY273" s="252"/>
      <c r="BZ273" s="252"/>
      <c r="CA273" s="252"/>
      <c r="CB273" s="252"/>
      <c r="CC273" s="252"/>
      <c r="CD273" s="252"/>
      <c r="CE273" s="252"/>
      <c r="CF273" s="252"/>
      <c r="CG273" s="252"/>
      <c r="CH273" s="252"/>
      <c r="CI273" s="252"/>
      <c r="CJ273" s="252"/>
      <c r="CK273" s="252"/>
      <c r="CL273" s="252"/>
      <c r="CM273" s="252"/>
      <c r="CN273" s="252"/>
      <c r="CO273" s="252"/>
      <c r="CP273" s="252"/>
      <c r="CQ273" s="252"/>
      <c r="CR273" s="252"/>
      <c r="CS273" s="252"/>
      <c r="CT273" s="252"/>
      <c r="CU273" s="252"/>
      <c r="CV273" s="252"/>
      <c r="CW273" s="252"/>
      <c r="CX273" s="252"/>
      <c r="CY273" s="252"/>
      <c r="CZ273" s="252"/>
      <c r="DA273" s="252"/>
      <c r="DB273" s="252"/>
      <c r="DC273" s="252"/>
      <c r="DD273" s="252"/>
    </row>
    <row r="274" customFormat="false" ht="15" hidden="false" customHeight="false" outlineLevel="0" collapsed="false">
      <c r="A274" s="252"/>
      <c r="B274" s="252"/>
      <c r="C274" s="252"/>
      <c r="D274" s="252"/>
      <c r="E274" s="254"/>
      <c r="F274" s="254"/>
      <c r="G274" s="254"/>
      <c r="H274" s="254"/>
      <c r="I274" s="254"/>
      <c r="J274" s="254"/>
      <c r="K274" s="254"/>
      <c r="L274" s="254"/>
      <c r="M274" s="254"/>
      <c r="N274" s="254"/>
      <c r="O274" s="254"/>
      <c r="P274" s="252"/>
      <c r="Q274" s="252"/>
      <c r="R274" s="252"/>
      <c r="S274" s="252"/>
      <c r="T274" s="252"/>
      <c r="U274" s="252"/>
      <c r="V274" s="252"/>
      <c r="W274" s="252"/>
      <c r="X274" s="252"/>
      <c r="Y274" s="252"/>
      <c r="Z274" s="252"/>
      <c r="AA274" s="252"/>
      <c r="AB274" s="252"/>
      <c r="AC274" s="252"/>
      <c r="AD274" s="252"/>
      <c r="AE274" s="252"/>
      <c r="AF274" s="252"/>
      <c r="AG274" s="252"/>
      <c r="AH274" s="252"/>
      <c r="AI274" s="252"/>
      <c r="AJ274" s="252"/>
      <c r="AK274" s="252"/>
      <c r="AL274" s="252"/>
      <c r="AM274" s="252"/>
      <c r="AN274" s="252"/>
      <c r="AO274" s="252"/>
      <c r="AP274" s="252"/>
      <c r="AQ274" s="252"/>
      <c r="AR274" s="252"/>
      <c r="AS274" s="252"/>
      <c r="AT274" s="252"/>
      <c r="AU274" s="252"/>
      <c r="AV274" s="252"/>
      <c r="AW274" s="252"/>
      <c r="AX274" s="252"/>
      <c r="AY274" s="252"/>
      <c r="AZ274" s="252"/>
      <c r="BA274" s="252"/>
      <c r="BB274" s="252"/>
      <c r="BC274" s="252"/>
      <c r="BD274" s="252"/>
      <c r="BE274" s="252"/>
      <c r="BF274" s="252"/>
      <c r="BG274" s="252"/>
      <c r="BH274" s="252"/>
      <c r="BI274" s="252"/>
      <c r="BJ274" s="252"/>
      <c r="BK274" s="252"/>
      <c r="BL274" s="252"/>
      <c r="BM274" s="252"/>
      <c r="BN274" s="252"/>
      <c r="BO274" s="252"/>
      <c r="BP274" s="252"/>
      <c r="BQ274" s="252"/>
      <c r="BR274" s="252"/>
      <c r="BS274" s="252"/>
      <c r="BT274" s="252"/>
      <c r="BU274" s="252"/>
      <c r="BV274" s="252"/>
      <c r="BW274" s="252"/>
      <c r="BX274" s="252"/>
      <c r="BY274" s="252"/>
      <c r="BZ274" s="252"/>
      <c r="CA274" s="252"/>
      <c r="CB274" s="252"/>
      <c r="CC274" s="252"/>
      <c r="CD274" s="252"/>
      <c r="CE274" s="252"/>
      <c r="CF274" s="252"/>
      <c r="CG274" s="252"/>
      <c r="CH274" s="252"/>
      <c r="CI274" s="252"/>
      <c r="CJ274" s="252"/>
      <c r="CK274" s="252"/>
      <c r="CL274" s="252"/>
      <c r="CM274" s="252"/>
      <c r="CN274" s="252"/>
      <c r="CO274" s="252"/>
      <c r="CP274" s="252"/>
      <c r="CQ274" s="252"/>
      <c r="CR274" s="252"/>
      <c r="CS274" s="252"/>
      <c r="CT274" s="252"/>
      <c r="CU274" s="252"/>
      <c r="CV274" s="252"/>
      <c r="CW274" s="252"/>
      <c r="CX274" s="252"/>
      <c r="CY274" s="252"/>
      <c r="CZ274" s="252"/>
      <c r="DA274" s="252"/>
      <c r="DB274" s="252"/>
      <c r="DC274" s="252"/>
      <c r="DD274" s="252"/>
    </row>
    <row r="275" customFormat="false" ht="15" hidden="false" customHeight="false" outlineLevel="0" collapsed="false">
      <c r="A275" s="252"/>
      <c r="B275" s="252"/>
      <c r="C275" s="252"/>
      <c r="D275" s="252"/>
      <c r="E275" s="254"/>
      <c r="F275" s="254"/>
      <c r="G275" s="254"/>
      <c r="H275" s="254"/>
      <c r="I275" s="254"/>
      <c r="J275" s="254"/>
      <c r="K275" s="254"/>
      <c r="L275" s="254"/>
      <c r="M275" s="254"/>
      <c r="N275" s="254"/>
      <c r="O275" s="254"/>
      <c r="P275" s="252"/>
      <c r="Q275" s="252"/>
      <c r="R275" s="252"/>
      <c r="S275" s="252"/>
      <c r="T275" s="252"/>
      <c r="U275" s="252"/>
      <c r="V275" s="252"/>
      <c r="W275" s="252"/>
      <c r="X275" s="252"/>
      <c r="Y275" s="252"/>
      <c r="Z275" s="252"/>
      <c r="AA275" s="252"/>
      <c r="AB275" s="252"/>
      <c r="AC275" s="252"/>
      <c r="AD275" s="252"/>
      <c r="AE275" s="252"/>
      <c r="AF275" s="252"/>
      <c r="AG275" s="252"/>
      <c r="AH275" s="252"/>
      <c r="AI275" s="252"/>
      <c r="AJ275" s="252"/>
      <c r="AK275" s="252"/>
      <c r="AL275" s="252"/>
      <c r="AM275" s="252"/>
      <c r="AN275" s="252"/>
      <c r="AO275" s="252"/>
      <c r="AP275" s="252"/>
      <c r="AQ275" s="252"/>
      <c r="AR275" s="252"/>
      <c r="AS275" s="252"/>
      <c r="AT275" s="252"/>
      <c r="AU275" s="252"/>
      <c r="AV275" s="252"/>
      <c r="AW275" s="252"/>
      <c r="AX275" s="252"/>
      <c r="AY275" s="252"/>
      <c r="AZ275" s="252"/>
      <c r="BA275" s="252"/>
      <c r="BB275" s="252"/>
      <c r="BC275" s="252"/>
      <c r="BD275" s="252"/>
      <c r="BE275" s="252"/>
      <c r="BF275" s="252"/>
      <c r="BG275" s="252"/>
      <c r="BH275" s="252"/>
      <c r="BI275" s="252"/>
      <c r="BJ275" s="252"/>
      <c r="BK275" s="252"/>
      <c r="BL275" s="252"/>
      <c r="BM275" s="252"/>
      <c r="BN275" s="252"/>
      <c r="BO275" s="252"/>
      <c r="BP275" s="252"/>
      <c r="BQ275" s="252"/>
      <c r="BR275" s="252"/>
      <c r="BS275" s="252"/>
      <c r="BT275" s="252"/>
      <c r="BU275" s="252"/>
      <c r="BV275" s="252"/>
      <c r="BW275" s="252"/>
      <c r="BX275" s="252"/>
      <c r="BY275" s="252"/>
      <c r="BZ275" s="252"/>
      <c r="CA275" s="252"/>
      <c r="CB275" s="252"/>
      <c r="CC275" s="252"/>
      <c r="CD275" s="252"/>
      <c r="CE275" s="252"/>
      <c r="CF275" s="252"/>
      <c r="CG275" s="252"/>
      <c r="CH275" s="252"/>
      <c r="CI275" s="252"/>
      <c r="CJ275" s="252"/>
      <c r="CK275" s="252"/>
      <c r="CL275" s="252"/>
      <c r="CM275" s="252"/>
      <c r="CN275" s="252"/>
      <c r="CO275" s="252"/>
      <c r="CP275" s="252"/>
      <c r="CQ275" s="252"/>
      <c r="CR275" s="252"/>
      <c r="CS275" s="252"/>
      <c r="CT275" s="252"/>
      <c r="CU275" s="252"/>
      <c r="CV275" s="252"/>
      <c r="CW275" s="252"/>
      <c r="CX275" s="252"/>
      <c r="CY275" s="252"/>
      <c r="CZ275" s="252"/>
      <c r="DA275" s="252"/>
      <c r="DB275" s="252"/>
      <c r="DC275" s="252"/>
      <c r="DD275" s="252"/>
    </row>
    <row r="276" customFormat="false" ht="15" hidden="false" customHeight="false" outlineLevel="0" collapsed="false">
      <c r="A276" s="252"/>
      <c r="B276" s="252"/>
      <c r="C276" s="252"/>
      <c r="D276" s="252"/>
      <c r="E276" s="254"/>
      <c r="F276" s="254"/>
      <c r="G276" s="254"/>
      <c r="H276" s="254"/>
      <c r="I276" s="254"/>
      <c r="J276" s="254"/>
      <c r="K276" s="254"/>
      <c r="L276" s="254"/>
      <c r="M276" s="254"/>
      <c r="N276" s="254"/>
      <c r="O276" s="254"/>
      <c r="P276" s="252"/>
      <c r="Q276" s="252"/>
      <c r="R276" s="252"/>
      <c r="S276" s="252"/>
      <c r="T276" s="252"/>
      <c r="U276" s="252"/>
      <c r="V276" s="252"/>
      <c r="W276" s="252"/>
      <c r="X276" s="252"/>
      <c r="Y276" s="252"/>
      <c r="Z276" s="252"/>
      <c r="AA276" s="252"/>
      <c r="AB276" s="252"/>
      <c r="AC276" s="252"/>
      <c r="AD276" s="252"/>
      <c r="AE276" s="252"/>
      <c r="AF276" s="252"/>
      <c r="AG276" s="252"/>
      <c r="AH276" s="252"/>
      <c r="AI276" s="252"/>
      <c r="AJ276" s="252"/>
      <c r="AK276" s="252"/>
      <c r="AL276" s="252"/>
      <c r="AM276" s="252"/>
      <c r="AN276" s="252"/>
      <c r="AO276" s="252"/>
      <c r="AP276" s="252"/>
      <c r="AQ276" s="252"/>
      <c r="AR276" s="252"/>
      <c r="AS276" s="252"/>
      <c r="AT276" s="252"/>
      <c r="AU276" s="252"/>
      <c r="AV276" s="252"/>
      <c r="AW276" s="252"/>
      <c r="AX276" s="252"/>
      <c r="AY276" s="252"/>
      <c r="AZ276" s="252"/>
      <c r="BA276" s="252"/>
      <c r="BB276" s="252"/>
      <c r="BC276" s="252"/>
      <c r="BD276" s="252"/>
      <c r="BE276" s="252"/>
      <c r="BF276" s="252"/>
      <c r="BG276" s="252"/>
      <c r="BH276" s="252"/>
      <c r="BI276" s="252"/>
      <c r="BJ276" s="252"/>
      <c r="BK276" s="252"/>
      <c r="BL276" s="252"/>
      <c r="BM276" s="252"/>
      <c r="BN276" s="252"/>
      <c r="BO276" s="252"/>
      <c r="BP276" s="252"/>
      <c r="BQ276" s="252"/>
      <c r="BR276" s="252"/>
      <c r="BS276" s="252"/>
      <c r="BT276" s="252"/>
      <c r="BU276" s="252"/>
      <c r="BV276" s="252"/>
      <c r="BW276" s="252"/>
      <c r="BX276" s="252"/>
      <c r="BY276" s="252"/>
      <c r="BZ276" s="252"/>
      <c r="CA276" s="252"/>
      <c r="CB276" s="252"/>
      <c r="CC276" s="252"/>
      <c r="CD276" s="252"/>
      <c r="CE276" s="252"/>
      <c r="CF276" s="252"/>
      <c r="CG276" s="252"/>
      <c r="CH276" s="252"/>
      <c r="CI276" s="252"/>
      <c r="CJ276" s="252"/>
      <c r="CK276" s="252"/>
      <c r="CL276" s="252"/>
      <c r="CM276" s="252"/>
      <c r="CN276" s="252"/>
      <c r="CO276" s="252"/>
      <c r="CP276" s="252"/>
      <c r="CQ276" s="252"/>
      <c r="CR276" s="252"/>
      <c r="CS276" s="252"/>
      <c r="CT276" s="252"/>
      <c r="CU276" s="252"/>
      <c r="CV276" s="252"/>
      <c r="CW276" s="252"/>
      <c r="CX276" s="252"/>
      <c r="CY276" s="252"/>
      <c r="CZ276" s="252"/>
      <c r="DA276" s="252"/>
      <c r="DB276" s="252"/>
      <c r="DC276" s="252"/>
      <c r="DD276" s="252"/>
    </row>
    <row r="277" customFormat="false" ht="15" hidden="false" customHeight="false" outlineLevel="0" collapsed="false">
      <c r="A277" s="252"/>
      <c r="B277" s="252"/>
      <c r="C277" s="252"/>
      <c r="D277" s="252"/>
      <c r="E277" s="254"/>
      <c r="F277" s="254"/>
      <c r="G277" s="254"/>
      <c r="H277" s="254"/>
      <c r="I277" s="254"/>
      <c r="J277" s="254"/>
      <c r="K277" s="254"/>
      <c r="L277" s="254"/>
      <c r="M277" s="254"/>
      <c r="N277" s="254"/>
      <c r="O277" s="254"/>
      <c r="P277" s="252"/>
      <c r="Q277" s="252"/>
      <c r="R277" s="252"/>
      <c r="S277" s="252"/>
      <c r="T277" s="252"/>
      <c r="U277" s="252"/>
      <c r="V277" s="252"/>
      <c r="W277" s="252"/>
      <c r="X277" s="252"/>
      <c r="Y277" s="252"/>
      <c r="Z277" s="252"/>
      <c r="AA277" s="252"/>
      <c r="AB277" s="252"/>
      <c r="AC277" s="252"/>
      <c r="AD277" s="252"/>
      <c r="AE277" s="252"/>
      <c r="AF277" s="252"/>
      <c r="AG277" s="252"/>
      <c r="AH277" s="252"/>
      <c r="AI277" s="252"/>
      <c r="AJ277" s="252"/>
      <c r="AK277" s="252"/>
      <c r="AL277" s="252"/>
      <c r="AM277" s="252"/>
      <c r="AN277" s="252"/>
      <c r="AO277" s="252"/>
      <c r="AP277" s="252"/>
      <c r="AQ277" s="252"/>
      <c r="AR277" s="252"/>
      <c r="AS277" s="252"/>
      <c r="AT277" s="252"/>
      <c r="AU277" s="252"/>
      <c r="AV277" s="252"/>
      <c r="AW277" s="252"/>
      <c r="AX277" s="252"/>
      <c r="AY277" s="252"/>
      <c r="AZ277" s="252"/>
      <c r="BA277" s="252"/>
      <c r="BB277" s="252"/>
      <c r="BC277" s="252"/>
      <c r="BD277" s="252"/>
      <c r="BE277" s="252"/>
      <c r="BF277" s="252"/>
      <c r="BG277" s="252"/>
      <c r="BH277" s="252"/>
      <c r="BI277" s="252"/>
      <c r="BJ277" s="252"/>
      <c r="BK277" s="252"/>
      <c r="BL277" s="252"/>
      <c r="BM277" s="252"/>
      <c r="BN277" s="252"/>
      <c r="BO277" s="252"/>
      <c r="BP277" s="252"/>
      <c r="BQ277" s="252"/>
      <c r="BR277" s="252"/>
      <c r="BS277" s="252"/>
      <c r="BT277" s="252"/>
      <c r="BU277" s="252"/>
      <c r="BV277" s="252"/>
      <c r="BW277" s="252"/>
      <c r="BX277" s="252"/>
      <c r="BY277" s="252"/>
      <c r="BZ277" s="252"/>
      <c r="CA277" s="252"/>
      <c r="CB277" s="252"/>
      <c r="CC277" s="252"/>
      <c r="CD277" s="252"/>
      <c r="CE277" s="252"/>
      <c r="CF277" s="252"/>
      <c r="CG277" s="252"/>
      <c r="CH277" s="252"/>
      <c r="CI277" s="252"/>
      <c r="CJ277" s="252"/>
      <c r="CK277" s="252"/>
      <c r="CL277" s="252"/>
      <c r="CM277" s="252"/>
      <c r="CN277" s="252"/>
      <c r="CO277" s="252"/>
      <c r="CP277" s="252"/>
      <c r="CQ277" s="252"/>
      <c r="CR277" s="252"/>
      <c r="CS277" s="252"/>
      <c r="CT277" s="252"/>
      <c r="CU277" s="252"/>
      <c r="CV277" s="252"/>
      <c r="CW277" s="252"/>
      <c r="CX277" s="252"/>
      <c r="CY277" s="252"/>
      <c r="CZ277" s="252"/>
      <c r="DA277" s="252"/>
      <c r="DB277" s="252"/>
      <c r="DC277" s="252"/>
      <c r="DD277" s="252"/>
    </row>
    <row r="278" customFormat="false" ht="15" hidden="false" customHeight="false" outlineLevel="0" collapsed="false">
      <c r="A278" s="252"/>
      <c r="B278" s="252"/>
      <c r="C278" s="252"/>
      <c r="D278" s="252"/>
      <c r="E278" s="254"/>
      <c r="F278" s="254"/>
      <c r="G278" s="254"/>
      <c r="H278" s="254"/>
      <c r="I278" s="254"/>
      <c r="J278" s="254"/>
      <c r="K278" s="254"/>
      <c r="L278" s="254"/>
      <c r="M278" s="254"/>
      <c r="N278" s="254"/>
      <c r="O278" s="254"/>
      <c r="P278" s="252"/>
      <c r="Q278" s="252"/>
      <c r="R278" s="252"/>
      <c r="S278" s="252"/>
      <c r="T278" s="252"/>
      <c r="U278" s="252"/>
      <c r="V278" s="252"/>
      <c r="W278" s="252"/>
      <c r="X278" s="252"/>
      <c r="Y278" s="252"/>
      <c r="Z278" s="252"/>
      <c r="AA278" s="252"/>
      <c r="AB278" s="252"/>
      <c r="AC278" s="252"/>
      <c r="AD278" s="252"/>
      <c r="AE278" s="252"/>
      <c r="AF278" s="252"/>
      <c r="AG278" s="252"/>
      <c r="AH278" s="252"/>
      <c r="AI278" s="252"/>
      <c r="AJ278" s="252"/>
      <c r="AK278" s="252"/>
      <c r="AL278" s="252"/>
      <c r="AM278" s="252"/>
      <c r="AN278" s="252"/>
      <c r="AO278" s="252"/>
      <c r="AP278" s="252"/>
      <c r="AQ278" s="252"/>
      <c r="AR278" s="252"/>
      <c r="AS278" s="252"/>
      <c r="AT278" s="252"/>
      <c r="AU278" s="252"/>
      <c r="AV278" s="252"/>
      <c r="AW278" s="252"/>
      <c r="AX278" s="252"/>
      <c r="AY278" s="252"/>
      <c r="AZ278" s="252"/>
      <c r="BA278" s="252"/>
      <c r="BB278" s="252"/>
      <c r="BC278" s="252"/>
      <c r="BD278" s="252"/>
      <c r="BE278" s="252"/>
      <c r="BF278" s="252"/>
      <c r="BG278" s="252"/>
      <c r="BH278" s="252"/>
      <c r="BI278" s="252"/>
      <c r="BJ278" s="252"/>
      <c r="BK278" s="252"/>
      <c r="BL278" s="252"/>
      <c r="BM278" s="252"/>
      <c r="BN278" s="252"/>
      <c r="BO278" s="252"/>
      <c r="BP278" s="252"/>
      <c r="BQ278" s="252"/>
      <c r="BR278" s="252"/>
      <c r="BS278" s="252"/>
      <c r="BT278" s="252"/>
      <c r="BU278" s="252"/>
      <c r="BV278" s="252"/>
      <c r="BW278" s="252"/>
      <c r="BX278" s="252"/>
      <c r="BY278" s="252"/>
      <c r="BZ278" s="252"/>
      <c r="CA278" s="252"/>
      <c r="CB278" s="252"/>
      <c r="CC278" s="252"/>
      <c r="CD278" s="252"/>
      <c r="CE278" s="252"/>
      <c r="CF278" s="252"/>
      <c r="CG278" s="252"/>
      <c r="CH278" s="252"/>
      <c r="CI278" s="252"/>
      <c r="CJ278" s="252"/>
      <c r="CK278" s="252"/>
      <c r="CL278" s="252"/>
      <c r="CM278" s="252"/>
      <c r="CN278" s="252"/>
      <c r="CO278" s="252"/>
      <c r="CP278" s="252"/>
      <c r="CQ278" s="252"/>
      <c r="CR278" s="252"/>
      <c r="CS278" s="252"/>
      <c r="CT278" s="252"/>
      <c r="CU278" s="252"/>
      <c r="CV278" s="252"/>
      <c r="CW278" s="252"/>
      <c r="CX278" s="252"/>
      <c r="CY278" s="252"/>
      <c r="CZ278" s="252"/>
      <c r="DA278" s="252"/>
      <c r="DB278" s="252"/>
      <c r="DC278" s="252"/>
      <c r="DD278" s="252"/>
    </row>
    <row r="279" customFormat="false" ht="15" hidden="false" customHeight="false" outlineLevel="0" collapsed="false">
      <c r="A279" s="252"/>
      <c r="B279" s="252"/>
      <c r="C279" s="252"/>
      <c r="D279" s="252"/>
      <c r="E279" s="254"/>
      <c r="F279" s="254"/>
      <c r="G279" s="254"/>
      <c r="H279" s="254"/>
      <c r="I279" s="254"/>
      <c r="J279" s="254"/>
      <c r="K279" s="254"/>
      <c r="L279" s="254"/>
      <c r="M279" s="254"/>
      <c r="N279" s="254"/>
      <c r="O279" s="254"/>
      <c r="P279" s="252"/>
      <c r="Q279" s="252"/>
      <c r="R279" s="252"/>
      <c r="S279" s="252"/>
      <c r="T279" s="252"/>
      <c r="U279" s="252"/>
      <c r="V279" s="252"/>
      <c r="W279" s="252"/>
      <c r="X279" s="252"/>
      <c r="Y279" s="252"/>
      <c r="Z279" s="252"/>
      <c r="AA279" s="252"/>
      <c r="AB279" s="252"/>
      <c r="AC279" s="252"/>
      <c r="AD279" s="252"/>
      <c r="AE279" s="252"/>
      <c r="AF279" s="252"/>
      <c r="AG279" s="252"/>
      <c r="AH279" s="252"/>
      <c r="AI279" s="252"/>
      <c r="AJ279" s="252"/>
      <c r="AK279" s="252"/>
      <c r="AL279" s="252"/>
      <c r="AM279" s="252"/>
      <c r="AN279" s="252"/>
      <c r="AO279" s="252"/>
      <c r="AP279" s="252"/>
      <c r="AQ279" s="252"/>
      <c r="AR279" s="252"/>
      <c r="AS279" s="252"/>
      <c r="AT279" s="252"/>
      <c r="AU279" s="252"/>
      <c r="AV279" s="252"/>
      <c r="AW279" s="252"/>
      <c r="AX279" s="252"/>
      <c r="AY279" s="252"/>
      <c r="AZ279" s="252"/>
      <c r="BA279" s="252"/>
      <c r="BB279" s="252"/>
      <c r="BC279" s="252"/>
      <c r="BD279" s="252"/>
      <c r="BE279" s="252"/>
      <c r="BF279" s="252"/>
      <c r="BG279" s="252"/>
      <c r="BH279" s="252"/>
      <c r="BI279" s="252"/>
      <c r="BJ279" s="252"/>
      <c r="BK279" s="252"/>
      <c r="BL279" s="252"/>
      <c r="BM279" s="252"/>
      <c r="BN279" s="252"/>
      <c r="BO279" s="252"/>
      <c r="BP279" s="252"/>
      <c r="BQ279" s="252"/>
      <c r="BR279" s="252"/>
      <c r="BS279" s="252"/>
      <c r="BT279" s="252"/>
      <c r="BU279" s="252"/>
      <c r="BV279" s="252"/>
      <c r="BW279" s="252"/>
      <c r="BX279" s="252"/>
      <c r="BY279" s="252"/>
      <c r="BZ279" s="252"/>
      <c r="CA279" s="252"/>
      <c r="CB279" s="252"/>
      <c r="CC279" s="252"/>
      <c r="CD279" s="252"/>
      <c r="CE279" s="252"/>
      <c r="CF279" s="252"/>
      <c r="CG279" s="252"/>
      <c r="CH279" s="252"/>
      <c r="CI279" s="252"/>
      <c r="CJ279" s="252"/>
      <c r="CK279" s="252"/>
      <c r="CL279" s="252"/>
      <c r="CM279" s="252"/>
      <c r="CN279" s="252"/>
      <c r="CO279" s="252"/>
      <c r="CP279" s="252"/>
      <c r="CQ279" s="252"/>
      <c r="CR279" s="252"/>
      <c r="CS279" s="252"/>
      <c r="CT279" s="252"/>
      <c r="CU279" s="252"/>
      <c r="CV279" s="252"/>
      <c r="CW279" s="252"/>
      <c r="CX279" s="252"/>
      <c r="CY279" s="252"/>
      <c r="CZ279" s="252"/>
      <c r="DA279" s="252"/>
      <c r="DB279" s="252"/>
      <c r="DC279" s="252"/>
      <c r="DD279" s="252"/>
    </row>
    <row r="280" customFormat="false" ht="15" hidden="false" customHeight="false" outlineLevel="0" collapsed="false">
      <c r="A280" s="252"/>
      <c r="B280" s="252"/>
      <c r="C280" s="252"/>
      <c r="D280" s="252"/>
      <c r="E280" s="254"/>
      <c r="F280" s="254"/>
      <c r="G280" s="254"/>
      <c r="H280" s="254"/>
      <c r="I280" s="254"/>
      <c r="J280" s="254"/>
      <c r="K280" s="254"/>
      <c r="L280" s="254"/>
      <c r="M280" s="254"/>
      <c r="N280" s="254"/>
      <c r="O280" s="254"/>
      <c r="P280" s="252"/>
      <c r="Q280" s="252"/>
      <c r="R280" s="252"/>
      <c r="S280" s="252"/>
      <c r="T280" s="252"/>
      <c r="U280" s="252"/>
      <c r="V280" s="252"/>
      <c r="W280" s="252"/>
      <c r="X280" s="252"/>
      <c r="Y280" s="252"/>
      <c r="Z280" s="252"/>
      <c r="AA280" s="252"/>
      <c r="AB280" s="252"/>
      <c r="AC280" s="252"/>
      <c r="AD280" s="252"/>
      <c r="AE280" s="252"/>
      <c r="AF280" s="252"/>
      <c r="AG280" s="252"/>
      <c r="AH280" s="252"/>
      <c r="AI280" s="252"/>
      <c r="AJ280" s="252"/>
      <c r="AK280" s="252"/>
      <c r="AL280" s="252"/>
      <c r="AM280" s="252"/>
      <c r="AN280" s="252"/>
      <c r="AO280" s="252"/>
      <c r="AP280" s="252"/>
      <c r="AQ280" s="252"/>
      <c r="AR280" s="252"/>
      <c r="AS280" s="252"/>
      <c r="AT280" s="252"/>
      <c r="AU280" s="252"/>
      <c r="AV280" s="252"/>
      <c r="AW280" s="252"/>
      <c r="AX280" s="252"/>
      <c r="AY280" s="252"/>
      <c r="AZ280" s="252"/>
      <c r="BA280" s="252"/>
      <c r="BB280" s="252"/>
      <c r="BC280" s="252"/>
      <c r="BD280" s="252"/>
      <c r="BE280" s="252"/>
      <c r="BF280" s="252"/>
      <c r="BG280" s="252"/>
      <c r="BH280" s="252"/>
      <c r="BI280" s="252"/>
      <c r="BJ280" s="252"/>
      <c r="BK280" s="252"/>
      <c r="BL280" s="252"/>
      <c r="BM280" s="252"/>
      <c r="BN280" s="252"/>
      <c r="BO280" s="252"/>
      <c r="BP280" s="252"/>
      <c r="BQ280" s="252"/>
      <c r="BR280" s="252"/>
      <c r="BS280" s="252"/>
      <c r="BT280" s="252"/>
      <c r="BU280" s="252"/>
      <c r="BV280" s="252"/>
      <c r="BW280" s="252"/>
      <c r="BX280" s="252"/>
      <c r="BY280" s="252"/>
      <c r="BZ280" s="252"/>
      <c r="CA280" s="252"/>
      <c r="CB280" s="252"/>
      <c r="CC280" s="252"/>
      <c r="CD280" s="252"/>
      <c r="CE280" s="252"/>
      <c r="CF280" s="252"/>
      <c r="CG280" s="252"/>
      <c r="CH280" s="252"/>
      <c r="CI280" s="252"/>
      <c r="CJ280" s="252"/>
      <c r="CK280" s="252"/>
      <c r="CL280" s="252"/>
      <c r="CM280" s="252"/>
      <c r="CN280" s="252"/>
      <c r="CO280" s="252"/>
      <c r="CP280" s="252"/>
      <c r="CQ280" s="252"/>
      <c r="CR280" s="252"/>
      <c r="CS280" s="252"/>
      <c r="CT280" s="252"/>
      <c r="CU280" s="252"/>
      <c r="CV280" s="252"/>
      <c r="CW280" s="252"/>
      <c r="CX280" s="252"/>
      <c r="CY280" s="252"/>
      <c r="CZ280" s="252"/>
      <c r="DA280" s="252"/>
      <c r="DB280" s="252"/>
      <c r="DC280" s="252"/>
      <c r="DD280" s="252"/>
    </row>
    <row r="281" customFormat="false" ht="15" hidden="false" customHeight="false" outlineLevel="0" collapsed="false">
      <c r="A281" s="252"/>
      <c r="B281" s="252"/>
      <c r="C281" s="252"/>
      <c r="D281" s="252"/>
      <c r="E281" s="254"/>
      <c r="F281" s="254"/>
      <c r="G281" s="254"/>
      <c r="H281" s="254"/>
      <c r="I281" s="254"/>
      <c r="J281" s="254"/>
      <c r="K281" s="254"/>
      <c r="L281" s="254"/>
      <c r="M281" s="254"/>
      <c r="N281" s="254"/>
      <c r="O281" s="254"/>
      <c r="P281" s="252"/>
      <c r="Q281" s="252"/>
      <c r="R281" s="252"/>
      <c r="S281" s="252"/>
      <c r="T281" s="252"/>
      <c r="U281" s="252"/>
      <c r="V281" s="252"/>
      <c r="W281" s="252"/>
      <c r="X281" s="252"/>
      <c r="Y281" s="252"/>
      <c r="Z281" s="252"/>
      <c r="AA281" s="252"/>
      <c r="AB281" s="252"/>
      <c r="AC281" s="252"/>
      <c r="AD281" s="252"/>
      <c r="AE281" s="252"/>
      <c r="AF281" s="252"/>
      <c r="AG281" s="252"/>
      <c r="AH281" s="252"/>
      <c r="AI281" s="252"/>
      <c r="AJ281" s="252"/>
      <c r="AK281" s="252"/>
      <c r="AL281" s="252"/>
      <c r="AM281" s="252"/>
      <c r="AN281" s="252"/>
      <c r="AO281" s="252"/>
      <c r="AP281" s="252"/>
      <c r="AQ281" s="252"/>
      <c r="AR281" s="252"/>
      <c r="AS281" s="252"/>
      <c r="AT281" s="252"/>
      <c r="AU281" s="252"/>
      <c r="AV281" s="252"/>
      <c r="AW281" s="252"/>
      <c r="AX281" s="252"/>
      <c r="AY281" s="252"/>
      <c r="AZ281" s="252"/>
      <c r="BA281" s="252"/>
      <c r="BB281" s="252"/>
      <c r="BC281" s="252"/>
      <c r="BD281" s="252"/>
      <c r="BE281" s="252"/>
      <c r="BF281" s="252"/>
      <c r="BG281" s="252"/>
      <c r="BH281" s="252"/>
      <c r="BI281" s="252"/>
      <c r="BJ281" s="252"/>
      <c r="BK281" s="252"/>
      <c r="BL281" s="252"/>
      <c r="BM281" s="252"/>
      <c r="BN281" s="252"/>
      <c r="BO281" s="252"/>
      <c r="BP281" s="252"/>
      <c r="BQ281" s="252"/>
      <c r="BR281" s="252"/>
      <c r="BS281" s="252"/>
      <c r="BT281" s="252"/>
      <c r="BU281" s="252"/>
      <c r="BV281" s="252"/>
      <c r="BW281" s="252"/>
      <c r="BX281" s="252"/>
      <c r="BY281" s="252"/>
      <c r="BZ281" s="252"/>
      <c r="CA281" s="252"/>
      <c r="CB281" s="252"/>
      <c r="CC281" s="252"/>
      <c r="CD281" s="252"/>
      <c r="CE281" s="252"/>
      <c r="CF281" s="252"/>
      <c r="CG281" s="252"/>
      <c r="CH281" s="252"/>
      <c r="CI281" s="252"/>
      <c r="CJ281" s="252"/>
      <c r="CK281" s="252"/>
      <c r="CL281" s="252"/>
      <c r="CM281" s="252"/>
      <c r="CN281" s="252"/>
      <c r="CO281" s="252"/>
      <c r="CP281" s="252"/>
      <c r="CQ281" s="252"/>
      <c r="CR281" s="252"/>
      <c r="CS281" s="252"/>
      <c r="CT281" s="252"/>
      <c r="CU281" s="252"/>
      <c r="CV281" s="252"/>
      <c r="CW281" s="252"/>
      <c r="CX281" s="252"/>
      <c r="CY281" s="252"/>
      <c r="CZ281" s="252"/>
      <c r="DA281" s="252"/>
      <c r="DB281" s="252"/>
      <c r="DC281" s="252"/>
      <c r="DD281" s="252"/>
    </row>
    <row r="282" customFormat="false" ht="15" hidden="false" customHeight="false" outlineLevel="0" collapsed="false">
      <c r="A282" s="252"/>
      <c r="B282" s="252"/>
      <c r="C282" s="252"/>
      <c r="D282" s="252"/>
      <c r="E282" s="254"/>
      <c r="F282" s="254"/>
      <c r="G282" s="254"/>
      <c r="H282" s="254"/>
      <c r="I282" s="254"/>
      <c r="J282" s="254"/>
      <c r="K282" s="254"/>
      <c r="L282" s="254"/>
      <c r="M282" s="254"/>
      <c r="N282" s="254"/>
      <c r="O282" s="254"/>
      <c r="P282" s="252"/>
      <c r="Q282" s="252"/>
      <c r="R282" s="252"/>
      <c r="S282" s="252"/>
      <c r="T282" s="252"/>
      <c r="U282" s="252"/>
      <c r="V282" s="252"/>
      <c r="W282" s="252"/>
      <c r="X282" s="252"/>
      <c r="Y282" s="252"/>
      <c r="Z282" s="252"/>
      <c r="AA282" s="252"/>
      <c r="AB282" s="252"/>
      <c r="AC282" s="252"/>
      <c r="AD282" s="252"/>
      <c r="AE282" s="252"/>
      <c r="AF282" s="252"/>
      <c r="AG282" s="252"/>
      <c r="AH282" s="252"/>
      <c r="AI282" s="252"/>
      <c r="AJ282" s="252"/>
      <c r="AK282" s="252"/>
      <c r="AL282" s="252"/>
      <c r="AM282" s="252"/>
      <c r="AN282" s="252"/>
      <c r="AO282" s="252"/>
      <c r="AP282" s="252"/>
      <c r="AQ282" s="252"/>
      <c r="AR282" s="252"/>
      <c r="AS282" s="252"/>
      <c r="AT282" s="252"/>
      <c r="AU282" s="252"/>
      <c r="AV282" s="252"/>
      <c r="AW282" s="252"/>
      <c r="AX282" s="252"/>
      <c r="AY282" s="252"/>
      <c r="AZ282" s="252"/>
      <c r="BA282" s="252"/>
      <c r="BB282" s="252"/>
      <c r="BC282" s="252"/>
      <c r="BD282" s="252"/>
      <c r="BE282" s="252"/>
      <c r="BF282" s="252"/>
      <c r="BG282" s="252"/>
      <c r="BH282" s="252"/>
      <c r="BI282" s="252"/>
      <c r="BJ282" s="252"/>
      <c r="BK282" s="252"/>
      <c r="BL282" s="252"/>
      <c r="BM282" s="252"/>
      <c r="BN282" s="252"/>
      <c r="BO282" s="252"/>
      <c r="BP282" s="252"/>
      <c r="BQ282" s="252"/>
      <c r="BR282" s="252"/>
      <c r="BS282" s="252"/>
      <c r="BT282" s="252"/>
      <c r="BU282" s="252"/>
      <c r="BV282" s="252"/>
      <c r="BW282" s="252"/>
      <c r="BX282" s="252"/>
      <c r="BY282" s="252"/>
      <c r="BZ282" s="252"/>
      <c r="CA282" s="252"/>
      <c r="CB282" s="252"/>
      <c r="CC282" s="252"/>
      <c r="CD282" s="252"/>
      <c r="CE282" s="252"/>
      <c r="CF282" s="252"/>
      <c r="CG282" s="252"/>
      <c r="CH282" s="252"/>
      <c r="CI282" s="252"/>
      <c r="CJ282" s="252"/>
      <c r="CK282" s="252"/>
      <c r="CL282" s="252"/>
      <c r="CM282" s="252"/>
      <c r="CN282" s="252"/>
      <c r="CO282" s="252"/>
      <c r="CP282" s="252"/>
      <c r="CQ282" s="252"/>
      <c r="CR282" s="252"/>
      <c r="CS282" s="252"/>
      <c r="CT282" s="252"/>
      <c r="CU282" s="252"/>
      <c r="CV282" s="252"/>
      <c r="CW282" s="252"/>
      <c r="CX282" s="252"/>
      <c r="CY282" s="252"/>
      <c r="CZ282" s="252"/>
      <c r="DA282" s="252"/>
      <c r="DB282" s="252"/>
      <c r="DC282" s="252"/>
      <c r="DD282" s="252"/>
    </row>
    <row r="283" customFormat="false" ht="15" hidden="false" customHeight="false" outlineLevel="0" collapsed="false">
      <c r="A283" s="252"/>
      <c r="B283" s="252"/>
      <c r="C283" s="252"/>
      <c r="D283" s="252"/>
      <c r="E283" s="254"/>
      <c r="F283" s="254"/>
      <c r="G283" s="254"/>
      <c r="H283" s="254"/>
      <c r="I283" s="254"/>
      <c r="J283" s="254"/>
      <c r="K283" s="254"/>
      <c r="L283" s="254"/>
      <c r="M283" s="254"/>
      <c r="N283" s="254"/>
      <c r="O283" s="254"/>
      <c r="P283" s="252"/>
      <c r="Q283" s="252"/>
      <c r="R283" s="252"/>
      <c r="S283" s="252"/>
      <c r="T283" s="252"/>
      <c r="U283" s="252"/>
      <c r="V283" s="252"/>
      <c r="W283" s="252"/>
      <c r="X283" s="252"/>
      <c r="Y283" s="252"/>
      <c r="Z283" s="252"/>
      <c r="AA283" s="252"/>
      <c r="AB283" s="252"/>
      <c r="AC283" s="252"/>
      <c r="AD283" s="252"/>
      <c r="AE283" s="252"/>
      <c r="AF283" s="252"/>
      <c r="AG283" s="252"/>
      <c r="AH283" s="252"/>
      <c r="AI283" s="252"/>
      <c r="AJ283" s="252"/>
      <c r="AK283" s="252"/>
      <c r="AL283" s="252"/>
      <c r="AM283" s="252"/>
      <c r="AN283" s="252"/>
      <c r="AO283" s="252"/>
      <c r="AP283" s="252"/>
      <c r="AQ283" s="252"/>
      <c r="AR283" s="252"/>
      <c r="AS283" s="252"/>
      <c r="AT283" s="252"/>
      <c r="AU283" s="252"/>
      <c r="AV283" s="252"/>
      <c r="AW283" s="252"/>
      <c r="AX283" s="252"/>
      <c r="AY283" s="252"/>
      <c r="AZ283" s="252"/>
      <c r="BA283" s="252"/>
      <c r="BB283" s="252"/>
      <c r="BC283" s="252"/>
      <c r="BD283" s="252"/>
      <c r="BE283" s="252"/>
      <c r="BF283" s="252"/>
      <c r="BG283" s="252"/>
      <c r="BH283" s="252"/>
      <c r="BI283" s="252"/>
      <c r="BJ283" s="252"/>
      <c r="BK283" s="252"/>
      <c r="BL283" s="252"/>
      <c r="BM283" s="252"/>
      <c r="BN283" s="252"/>
      <c r="BO283" s="252"/>
      <c r="BP283" s="252"/>
      <c r="BQ283" s="252"/>
      <c r="BR283" s="252"/>
      <c r="BS283" s="252"/>
      <c r="BT283" s="252"/>
      <c r="BU283" s="252"/>
      <c r="BV283" s="252"/>
      <c r="BW283" s="252"/>
      <c r="BX283" s="252"/>
      <c r="BY283" s="252"/>
      <c r="BZ283" s="252"/>
      <c r="CA283" s="252"/>
      <c r="CB283" s="252"/>
      <c r="CC283" s="252"/>
      <c r="CD283" s="252"/>
      <c r="CE283" s="252"/>
      <c r="CF283" s="252"/>
      <c r="CG283" s="252"/>
      <c r="CH283" s="252"/>
      <c r="CI283" s="252"/>
      <c r="CJ283" s="252"/>
      <c r="CK283" s="252"/>
      <c r="CL283" s="252"/>
      <c r="CM283" s="252"/>
      <c r="CN283" s="252"/>
      <c r="CO283" s="252"/>
      <c r="CP283" s="252"/>
      <c r="CQ283" s="252"/>
      <c r="CR283" s="252"/>
      <c r="CS283" s="252"/>
      <c r="CT283" s="252"/>
      <c r="CU283" s="252"/>
      <c r="CV283" s="252"/>
      <c r="CW283" s="252"/>
      <c r="CX283" s="252"/>
      <c r="CY283" s="252"/>
      <c r="CZ283" s="252"/>
      <c r="DA283" s="252"/>
      <c r="DB283" s="252"/>
      <c r="DC283" s="252"/>
      <c r="DD283" s="252"/>
    </row>
    <row r="284" customFormat="false" ht="15" hidden="false" customHeight="false" outlineLevel="0" collapsed="false">
      <c r="A284" s="252"/>
      <c r="B284" s="252"/>
      <c r="C284" s="252"/>
      <c r="D284" s="252"/>
      <c r="E284" s="254"/>
      <c r="F284" s="254"/>
      <c r="G284" s="254"/>
      <c r="H284" s="254"/>
      <c r="I284" s="254"/>
      <c r="J284" s="254"/>
      <c r="K284" s="254"/>
      <c r="L284" s="254"/>
      <c r="M284" s="254"/>
      <c r="N284" s="254"/>
      <c r="O284" s="254"/>
      <c r="P284" s="252"/>
      <c r="Q284" s="252"/>
      <c r="R284" s="252"/>
      <c r="S284" s="252"/>
      <c r="T284" s="252"/>
      <c r="U284" s="252"/>
      <c r="V284" s="252"/>
      <c r="W284" s="252"/>
      <c r="X284" s="252"/>
      <c r="Y284" s="252"/>
      <c r="Z284" s="252"/>
      <c r="AA284" s="252"/>
      <c r="AB284" s="252"/>
      <c r="AC284" s="252"/>
      <c r="AD284" s="252"/>
      <c r="AE284" s="252"/>
      <c r="AF284" s="252"/>
      <c r="AG284" s="252"/>
      <c r="AH284" s="252"/>
      <c r="AI284" s="252"/>
      <c r="AJ284" s="252"/>
      <c r="AK284" s="252"/>
      <c r="AL284" s="252"/>
      <c r="AM284" s="252"/>
      <c r="AN284" s="252"/>
      <c r="AO284" s="252"/>
      <c r="AP284" s="252"/>
      <c r="AQ284" s="252"/>
      <c r="AR284" s="252"/>
      <c r="AS284" s="252"/>
      <c r="AT284" s="252"/>
      <c r="AU284" s="252"/>
      <c r="AV284" s="252"/>
      <c r="AW284" s="252"/>
      <c r="AX284" s="252"/>
      <c r="AY284" s="252"/>
      <c r="AZ284" s="252"/>
      <c r="BA284" s="252"/>
      <c r="BB284" s="252"/>
      <c r="BC284" s="252"/>
      <c r="BD284" s="252"/>
      <c r="BE284" s="252"/>
      <c r="BF284" s="252"/>
      <c r="BG284" s="252"/>
      <c r="BH284" s="252"/>
      <c r="BI284" s="252"/>
      <c r="BJ284" s="252"/>
      <c r="BK284" s="252"/>
      <c r="BL284" s="252"/>
      <c r="BM284" s="252"/>
      <c r="BN284" s="252"/>
      <c r="BO284" s="252"/>
      <c r="BP284" s="252"/>
      <c r="BQ284" s="252"/>
      <c r="BR284" s="252"/>
      <c r="BS284" s="252"/>
      <c r="BT284" s="252"/>
      <c r="BU284" s="252"/>
      <c r="BV284" s="252"/>
      <c r="BW284" s="252"/>
      <c r="BX284" s="252"/>
      <c r="BY284" s="252"/>
      <c r="BZ284" s="252"/>
      <c r="CA284" s="252"/>
      <c r="CB284" s="252"/>
      <c r="CC284" s="252"/>
      <c r="CD284" s="252"/>
      <c r="CE284" s="252"/>
      <c r="CF284" s="252"/>
      <c r="CG284" s="252"/>
      <c r="CH284" s="252"/>
      <c r="CI284" s="252"/>
      <c r="CJ284" s="252"/>
      <c r="CK284" s="252"/>
      <c r="CL284" s="252"/>
      <c r="CM284" s="252"/>
      <c r="CN284" s="252"/>
      <c r="CO284" s="252"/>
      <c r="CP284" s="252"/>
      <c r="CQ284" s="252"/>
      <c r="CR284" s="252"/>
      <c r="CS284" s="252"/>
      <c r="CT284" s="252"/>
      <c r="CU284" s="252"/>
      <c r="CV284" s="252"/>
      <c r="CW284" s="252"/>
      <c r="CX284" s="252"/>
      <c r="CY284" s="252"/>
      <c r="CZ284" s="252"/>
      <c r="DA284" s="252"/>
      <c r="DB284" s="252"/>
      <c r="DC284" s="252"/>
      <c r="DD284" s="252"/>
    </row>
    <row r="285" customFormat="false" ht="15" hidden="false" customHeight="false" outlineLevel="0" collapsed="false">
      <c r="A285" s="252"/>
      <c r="B285" s="252"/>
      <c r="C285" s="252"/>
      <c r="D285" s="252"/>
      <c r="E285" s="254"/>
      <c r="F285" s="254"/>
      <c r="G285" s="254"/>
      <c r="H285" s="254"/>
      <c r="I285" s="254"/>
      <c r="J285" s="254"/>
      <c r="K285" s="254"/>
      <c r="L285" s="254"/>
      <c r="M285" s="254"/>
      <c r="N285" s="254"/>
      <c r="O285" s="254"/>
      <c r="P285" s="252"/>
      <c r="Q285" s="252"/>
      <c r="R285" s="252"/>
      <c r="S285" s="252"/>
      <c r="T285" s="252"/>
      <c r="U285" s="252"/>
      <c r="V285" s="252"/>
      <c r="W285" s="252"/>
      <c r="X285" s="252"/>
      <c r="Y285" s="252"/>
      <c r="Z285" s="252"/>
      <c r="AA285" s="252"/>
      <c r="AB285" s="252"/>
      <c r="AC285" s="252"/>
      <c r="AD285" s="252"/>
      <c r="AE285" s="252"/>
      <c r="AF285" s="252"/>
      <c r="AG285" s="252"/>
      <c r="AH285" s="252"/>
      <c r="AI285" s="252"/>
      <c r="AJ285" s="252"/>
      <c r="AK285" s="252"/>
      <c r="AL285" s="252"/>
      <c r="AM285" s="252"/>
      <c r="AN285" s="252"/>
      <c r="AO285" s="252"/>
      <c r="AP285" s="252"/>
      <c r="AQ285" s="252"/>
      <c r="AR285" s="252"/>
      <c r="AS285" s="252"/>
      <c r="AT285" s="252"/>
      <c r="AU285" s="252"/>
      <c r="AV285" s="252"/>
      <c r="AW285" s="252"/>
      <c r="AX285" s="252"/>
      <c r="AY285" s="252"/>
      <c r="AZ285" s="252"/>
      <c r="BA285" s="252"/>
      <c r="BB285" s="252"/>
      <c r="BC285" s="252"/>
      <c r="BD285" s="252"/>
      <c r="BE285" s="252"/>
      <c r="BF285" s="252"/>
      <c r="BG285" s="252"/>
      <c r="BH285" s="252"/>
      <c r="BI285" s="252"/>
      <c r="BJ285" s="252"/>
      <c r="BK285" s="252"/>
      <c r="BL285" s="252"/>
      <c r="BM285" s="252"/>
      <c r="BN285" s="252"/>
      <c r="BO285" s="252"/>
      <c r="BP285" s="252"/>
      <c r="BQ285" s="252"/>
      <c r="BR285" s="252"/>
      <c r="BS285" s="252"/>
      <c r="BT285" s="252"/>
      <c r="BU285" s="252"/>
      <c r="BV285" s="252"/>
      <c r="BW285" s="252"/>
      <c r="BX285" s="252"/>
      <c r="BY285" s="252"/>
      <c r="BZ285" s="252"/>
      <c r="CA285" s="252"/>
      <c r="CB285" s="252"/>
      <c r="CC285" s="252"/>
      <c r="CD285" s="252"/>
      <c r="CE285" s="252"/>
      <c r="CF285" s="252"/>
      <c r="CG285" s="252"/>
      <c r="CH285" s="252"/>
      <c r="CI285" s="252"/>
      <c r="CJ285" s="252"/>
      <c r="CK285" s="252"/>
      <c r="CL285" s="252"/>
      <c r="CM285" s="252"/>
      <c r="CN285" s="252"/>
      <c r="CO285" s="252"/>
      <c r="CP285" s="252"/>
      <c r="CQ285" s="252"/>
      <c r="CR285" s="252"/>
      <c r="CS285" s="252"/>
      <c r="CT285" s="252"/>
      <c r="CU285" s="252"/>
      <c r="CV285" s="252"/>
      <c r="CW285" s="252"/>
      <c r="CX285" s="252"/>
      <c r="CY285" s="252"/>
      <c r="CZ285" s="252"/>
      <c r="DA285" s="252"/>
      <c r="DB285" s="252"/>
      <c r="DC285" s="252"/>
      <c r="DD285" s="252"/>
    </row>
    <row r="286" customFormat="false" ht="15" hidden="false" customHeight="false" outlineLevel="0" collapsed="false">
      <c r="A286" s="252"/>
      <c r="B286" s="252"/>
      <c r="C286" s="252"/>
      <c r="D286" s="252"/>
      <c r="E286" s="254"/>
      <c r="F286" s="254"/>
      <c r="G286" s="254"/>
      <c r="H286" s="254"/>
      <c r="I286" s="254"/>
      <c r="J286" s="254"/>
      <c r="K286" s="254"/>
      <c r="L286" s="254"/>
      <c r="M286" s="254"/>
      <c r="N286" s="254"/>
      <c r="O286" s="254"/>
      <c r="P286" s="252"/>
      <c r="Q286" s="252"/>
      <c r="R286" s="252"/>
      <c r="S286" s="252"/>
      <c r="T286" s="252"/>
      <c r="U286" s="252"/>
      <c r="V286" s="252"/>
      <c r="W286" s="252"/>
      <c r="X286" s="252"/>
      <c r="Y286" s="252"/>
      <c r="Z286" s="252"/>
      <c r="AA286" s="252"/>
      <c r="AB286" s="252"/>
      <c r="AC286" s="252"/>
      <c r="AD286" s="252"/>
      <c r="AE286" s="252"/>
      <c r="AF286" s="252"/>
      <c r="AG286" s="252"/>
      <c r="AH286" s="252"/>
      <c r="AI286" s="252"/>
      <c r="AJ286" s="252"/>
      <c r="AK286" s="252"/>
      <c r="AL286" s="252"/>
      <c r="AM286" s="252"/>
      <c r="AN286" s="252"/>
      <c r="AO286" s="252"/>
      <c r="AP286" s="252"/>
      <c r="AQ286" s="252"/>
      <c r="AR286" s="252"/>
      <c r="AS286" s="252"/>
      <c r="AT286" s="252"/>
      <c r="AU286" s="252"/>
      <c r="AV286" s="252"/>
      <c r="AW286" s="252"/>
      <c r="AX286" s="252"/>
      <c r="AY286" s="252"/>
      <c r="AZ286" s="252"/>
      <c r="BA286" s="252"/>
      <c r="BB286" s="252"/>
      <c r="BC286" s="252"/>
      <c r="BD286" s="252"/>
      <c r="BE286" s="252"/>
      <c r="BF286" s="252"/>
      <c r="BG286" s="252"/>
      <c r="BH286" s="252"/>
      <c r="BI286" s="252"/>
      <c r="BJ286" s="252"/>
      <c r="BK286" s="252"/>
      <c r="BL286" s="252"/>
      <c r="BM286" s="252"/>
      <c r="BN286" s="252"/>
      <c r="BO286" s="252"/>
      <c r="BP286" s="252"/>
      <c r="BQ286" s="252"/>
      <c r="BR286" s="252"/>
      <c r="BS286" s="252"/>
      <c r="BT286" s="252"/>
      <c r="BU286" s="252"/>
      <c r="BV286" s="252"/>
      <c r="BW286" s="252"/>
      <c r="BX286" s="252"/>
      <c r="BY286" s="252"/>
      <c r="BZ286" s="252"/>
      <c r="CA286" s="252"/>
      <c r="CB286" s="252"/>
      <c r="CC286" s="252"/>
      <c r="CD286" s="252"/>
      <c r="CE286" s="252"/>
      <c r="CF286" s="252"/>
      <c r="CG286" s="252"/>
      <c r="CH286" s="252"/>
      <c r="CI286" s="252"/>
      <c r="CJ286" s="252"/>
      <c r="CK286" s="252"/>
      <c r="CL286" s="252"/>
      <c r="CM286" s="252"/>
      <c r="CN286" s="252"/>
      <c r="CO286" s="252"/>
      <c r="CP286" s="252"/>
      <c r="CQ286" s="252"/>
      <c r="CR286" s="252"/>
      <c r="CS286" s="252"/>
      <c r="CT286" s="252"/>
      <c r="CU286" s="252"/>
      <c r="CV286" s="252"/>
      <c r="CW286" s="252"/>
      <c r="CX286" s="252"/>
      <c r="CY286" s="252"/>
      <c r="CZ286" s="252"/>
      <c r="DA286" s="252"/>
      <c r="DB286" s="252"/>
      <c r="DC286" s="252"/>
      <c r="DD286" s="252"/>
    </row>
    <row r="287" customFormat="false" ht="15" hidden="false" customHeight="false" outlineLevel="0" collapsed="false">
      <c r="A287" s="252"/>
      <c r="B287" s="252"/>
      <c r="C287" s="252"/>
      <c r="D287" s="252"/>
      <c r="E287" s="254"/>
      <c r="F287" s="254"/>
      <c r="G287" s="254"/>
      <c r="H287" s="254"/>
      <c r="I287" s="254"/>
      <c r="J287" s="254"/>
      <c r="K287" s="254"/>
      <c r="L287" s="254"/>
      <c r="M287" s="254"/>
      <c r="N287" s="254"/>
      <c r="O287" s="254"/>
      <c r="P287" s="252"/>
      <c r="Q287" s="252"/>
      <c r="R287" s="252"/>
      <c r="S287" s="252"/>
      <c r="T287" s="252"/>
      <c r="U287" s="252"/>
      <c r="V287" s="252"/>
      <c r="W287" s="252"/>
      <c r="X287" s="252"/>
      <c r="Y287" s="252"/>
      <c r="Z287" s="252"/>
      <c r="AA287" s="252"/>
      <c r="AB287" s="252"/>
      <c r="AC287" s="252"/>
      <c r="AD287" s="252"/>
      <c r="AE287" s="252"/>
      <c r="AF287" s="252"/>
      <c r="AG287" s="252"/>
      <c r="AH287" s="252"/>
      <c r="AI287" s="252"/>
      <c r="AJ287" s="252"/>
      <c r="AK287" s="252"/>
      <c r="AL287" s="252"/>
      <c r="AM287" s="252"/>
      <c r="AN287" s="252"/>
      <c r="AO287" s="252"/>
      <c r="AP287" s="252"/>
      <c r="AQ287" s="252"/>
      <c r="AR287" s="252"/>
      <c r="AS287" s="252"/>
      <c r="AT287" s="252"/>
      <c r="AU287" s="252"/>
      <c r="AV287" s="252"/>
      <c r="AW287" s="252"/>
      <c r="AX287" s="252"/>
      <c r="AY287" s="252"/>
      <c r="AZ287" s="252"/>
      <c r="BA287" s="252"/>
      <c r="BB287" s="252"/>
      <c r="BC287" s="252"/>
      <c r="BD287" s="252"/>
      <c r="BE287" s="252"/>
      <c r="BF287" s="252"/>
      <c r="BG287" s="252"/>
      <c r="BH287" s="252"/>
      <c r="BI287" s="252"/>
      <c r="BJ287" s="252"/>
      <c r="BK287" s="252"/>
      <c r="BL287" s="252"/>
      <c r="BM287" s="252"/>
      <c r="BN287" s="252"/>
      <c r="BO287" s="252"/>
      <c r="BP287" s="252"/>
      <c r="BQ287" s="252"/>
      <c r="BR287" s="252"/>
      <c r="BS287" s="252"/>
      <c r="BT287" s="252"/>
      <c r="BU287" s="252"/>
      <c r="BV287" s="252"/>
      <c r="BW287" s="252"/>
      <c r="BX287" s="252"/>
      <c r="BY287" s="252"/>
      <c r="BZ287" s="252"/>
      <c r="CA287" s="252"/>
      <c r="CB287" s="252"/>
      <c r="CC287" s="252"/>
      <c r="CD287" s="252"/>
      <c r="CE287" s="252"/>
      <c r="CF287" s="252"/>
      <c r="CG287" s="252"/>
      <c r="CH287" s="252"/>
      <c r="CI287" s="252"/>
      <c r="CJ287" s="252"/>
      <c r="CK287" s="252"/>
      <c r="CL287" s="252"/>
      <c r="CM287" s="252"/>
      <c r="CN287" s="252"/>
      <c r="CO287" s="252"/>
      <c r="CP287" s="252"/>
      <c r="CQ287" s="252"/>
      <c r="CR287" s="252"/>
      <c r="CS287" s="252"/>
      <c r="CT287" s="252"/>
      <c r="CU287" s="252"/>
      <c r="CV287" s="252"/>
      <c r="CW287" s="252"/>
      <c r="CX287" s="252"/>
      <c r="CY287" s="252"/>
      <c r="CZ287" s="252"/>
      <c r="DA287" s="252"/>
      <c r="DB287" s="252"/>
      <c r="DC287" s="252"/>
      <c r="DD287" s="252"/>
    </row>
    <row r="288" customFormat="false" ht="15" hidden="false" customHeight="false" outlineLevel="0" collapsed="false">
      <c r="A288" s="252"/>
      <c r="B288" s="252"/>
      <c r="C288" s="252"/>
      <c r="D288" s="252"/>
      <c r="E288" s="254"/>
      <c r="F288" s="254"/>
      <c r="G288" s="254"/>
      <c r="H288" s="254"/>
      <c r="I288" s="254"/>
      <c r="J288" s="254"/>
      <c r="K288" s="254"/>
      <c r="L288" s="254"/>
      <c r="M288" s="254"/>
      <c r="N288" s="254"/>
      <c r="O288" s="254"/>
      <c r="P288" s="252"/>
      <c r="Q288" s="252"/>
      <c r="R288" s="252"/>
      <c r="S288" s="252"/>
      <c r="T288" s="252"/>
      <c r="U288" s="252"/>
      <c r="V288" s="252"/>
      <c r="W288" s="252"/>
      <c r="X288" s="252"/>
      <c r="Y288" s="252"/>
      <c r="Z288" s="252"/>
      <c r="AA288" s="252"/>
      <c r="AB288" s="252"/>
      <c r="AC288" s="252"/>
      <c r="AD288" s="252"/>
      <c r="AE288" s="252"/>
      <c r="AF288" s="252"/>
      <c r="AG288" s="252"/>
      <c r="AH288" s="252"/>
      <c r="AI288" s="252"/>
      <c r="AJ288" s="252"/>
      <c r="AK288" s="252"/>
      <c r="AL288" s="252"/>
      <c r="AM288" s="252"/>
      <c r="AN288" s="252"/>
      <c r="AO288" s="252"/>
      <c r="AP288" s="252"/>
      <c r="AQ288" s="252"/>
      <c r="AR288" s="252"/>
      <c r="AS288" s="252"/>
      <c r="AT288" s="252"/>
      <c r="AU288" s="252"/>
      <c r="AV288" s="252"/>
      <c r="AW288" s="252"/>
      <c r="AX288" s="252"/>
      <c r="AY288" s="252"/>
      <c r="AZ288" s="252"/>
      <c r="BA288" s="252"/>
      <c r="BB288" s="252"/>
      <c r="BC288" s="252"/>
      <c r="BD288" s="252"/>
      <c r="BE288" s="252"/>
      <c r="BF288" s="252"/>
      <c r="BG288" s="252"/>
      <c r="BH288" s="252"/>
      <c r="BI288" s="252"/>
      <c r="BJ288" s="252"/>
      <c r="BK288" s="252"/>
      <c r="BL288" s="252"/>
      <c r="BM288" s="252"/>
      <c r="BN288" s="252"/>
      <c r="BO288" s="252"/>
      <c r="BP288" s="252"/>
      <c r="BQ288" s="252"/>
      <c r="BR288" s="252"/>
      <c r="BS288" s="252"/>
      <c r="BT288" s="252"/>
      <c r="BU288" s="252"/>
      <c r="BV288" s="252"/>
      <c r="BW288" s="252"/>
      <c r="BX288" s="252"/>
      <c r="BY288" s="252"/>
      <c r="BZ288" s="252"/>
      <c r="CA288" s="252"/>
      <c r="CB288" s="252"/>
      <c r="CC288" s="252"/>
      <c r="CD288" s="252"/>
      <c r="CE288" s="252"/>
      <c r="CF288" s="252"/>
      <c r="CG288" s="252"/>
      <c r="CH288" s="252"/>
      <c r="CI288" s="252"/>
      <c r="CJ288" s="252"/>
      <c r="CK288" s="252"/>
      <c r="CL288" s="252"/>
      <c r="CM288" s="252"/>
      <c r="CN288" s="252"/>
      <c r="CO288" s="252"/>
      <c r="CP288" s="252"/>
      <c r="CQ288" s="252"/>
      <c r="CR288" s="252"/>
      <c r="CS288" s="252"/>
      <c r="CT288" s="252"/>
      <c r="CU288" s="252"/>
      <c r="CV288" s="252"/>
      <c r="CW288" s="252"/>
      <c r="CX288" s="252"/>
      <c r="CY288" s="252"/>
      <c r="CZ288" s="252"/>
      <c r="DA288" s="252"/>
      <c r="DB288" s="252"/>
      <c r="DC288" s="252"/>
      <c r="DD288" s="252"/>
    </row>
    <row r="289" customFormat="false" ht="15" hidden="false" customHeight="false" outlineLevel="0" collapsed="false">
      <c r="A289" s="252"/>
      <c r="B289" s="252"/>
      <c r="C289" s="252"/>
      <c r="D289" s="252"/>
      <c r="E289" s="254"/>
      <c r="F289" s="254"/>
      <c r="G289" s="254"/>
      <c r="H289" s="254"/>
      <c r="I289" s="254"/>
      <c r="J289" s="254"/>
      <c r="K289" s="254"/>
      <c r="L289" s="254"/>
      <c r="M289" s="254"/>
      <c r="N289" s="254"/>
      <c r="O289" s="254"/>
      <c r="P289" s="252"/>
      <c r="Q289" s="252"/>
      <c r="R289" s="252"/>
      <c r="S289" s="252"/>
      <c r="T289" s="252"/>
      <c r="U289" s="252"/>
      <c r="V289" s="252"/>
      <c r="W289" s="252"/>
      <c r="X289" s="252"/>
      <c r="Y289" s="252"/>
      <c r="Z289" s="252"/>
      <c r="AA289" s="252"/>
      <c r="AB289" s="252"/>
      <c r="AC289" s="252"/>
      <c r="AD289" s="252"/>
      <c r="AE289" s="252"/>
      <c r="AF289" s="252"/>
      <c r="AG289" s="252"/>
      <c r="AH289" s="252"/>
      <c r="AI289" s="252"/>
      <c r="AJ289" s="252"/>
      <c r="AK289" s="252"/>
      <c r="AL289" s="252"/>
      <c r="AM289" s="252"/>
      <c r="AN289" s="252"/>
      <c r="AO289" s="252"/>
      <c r="AP289" s="252"/>
      <c r="AQ289" s="252"/>
      <c r="AR289" s="252"/>
      <c r="AS289" s="252"/>
      <c r="AT289" s="252"/>
      <c r="AU289" s="252"/>
      <c r="AV289" s="252"/>
      <c r="AW289" s="252"/>
      <c r="AX289" s="252"/>
      <c r="AY289" s="252"/>
      <c r="AZ289" s="252"/>
      <c r="BA289" s="252"/>
      <c r="BB289" s="252"/>
      <c r="BC289" s="252"/>
      <c r="BD289" s="252"/>
      <c r="BE289" s="252"/>
      <c r="BF289" s="252"/>
      <c r="BG289" s="252"/>
      <c r="BH289" s="252"/>
      <c r="BI289" s="252"/>
      <c r="BJ289" s="252"/>
      <c r="BK289" s="252"/>
      <c r="BL289" s="252"/>
      <c r="BM289" s="252"/>
      <c r="BN289" s="252"/>
      <c r="BO289" s="252"/>
      <c r="BP289" s="252"/>
      <c r="BQ289" s="252"/>
      <c r="BR289" s="252"/>
      <c r="BS289" s="252"/>
      <c r="BT289" s="252"/>
      <c r="BU289" s="252"/>
      <c r="BV289" s="252"/>
      <c r="BW289" s="252"/>
      <c r="BX289" s="252"/>
      <c r="BY289" s="252"/>
      <c r="BZ289" s="252"/>
      <c r="CA289" s="252"/>
      <c r="CB289" s="252"/>
      <c r="CC289" s="252"/>
      <c r="CD289" s="252"/>
      <c r="CE289" s="252"/>
      <c r="CF289" s="252"/>
      <c r="CG289" s="252"/>
      <c r="CH289" s="252"/>
      <c r="CI289" s="252"/>
      <c r="CJ289" s="252"/>
      <c r="CK289" s="252"/>
      <c r="CL289" s="252"/>
      <c r="CM289" s="252"/>
      <c r="CN289" s="252"/>
      <c r="CO289" s="252"/>
      <c r="CP289" s="252"/>
      <c r="CQ289" s="252"/>
      <c r="CR289" s="252"/>
      <c r="CS289" s="252"/>
      <c r="CT289" s="252"/>
      <c r="CU289" s="252"/>
      <c r="CV289" s="252"/>
      <c r="CW289" s="252"/>
      <c r="CX289" s="252"/>
      <c r="CY289" s="252"/>
      <c r="CZ289" s="252"/>
      <c r="DA289" s="252"/>
      <c r="DB289" s="252"/>
      <c r="DC289" s="252"/>
      <c r="DD289" s="252"/>
    </row>
    <row r="290" customFormat="false" ht="15" hidden="false" customHeight="false" outlineLevel="0" collapsed="false">
      <c r="A290" s="252"/>
      <c r="B290" s="252"/>
      <c r="C290" s="252"/>
      <c r="D290" s="252"/>
      <c r="E290" s="254"/>
      <c r="F290" s="254"/>
      <c r="G290" s="254"/>
      <c r="H290" s="254"/>
      <c r="I290" s="254"/>
      <c r="J290" s="254"/>
      <c r="K290" s="254"/>
      <c r="L290" s="254"/>
      <c r="M290" s="254"/>
      <c r="N290" s="254"/>
      <c r="O290" s="254"/>
      <c r="P290" s="252"/>
      <c r="Q290" s="252"/>
      <c r="R290" s="252"/>
      <c r="S290" s="252"/>
      <c r="T290" s="252"/>
      <c r="U290" s="252"/>
      <c r="V290" s="252"/>
      <c r="W290" s="252"/>
      <c r="X290" s="252"/>
      <c r="Y290" s="252"/>
      <c r="Z290" s="252"/>
      <c r="AA290" s="252"/>
      <c r="AB290" s="252"/>
      <c r="AC290" s="252"/>
      <c r="AD290" s="252"/>
      <c r="AE290" s="252"/>
      <c r="AF290" s="252"/>
      <c r="AG290" s="252"/>
      <c r="AH290" s="252"/>
      <c r="AI290" s="252"/>
      <c r="AJ290" s="252"/>
      <c r="AK290" s="252"/>
      <c r="AL290" s="252"/>
      <c r="AM290" s="252"/>
      <c r="AN290" s="252"/>
      <c r="AO290" s="252"/>
      <c r="AP290" s="252"/>
      <c r="AQ290" s="252"/>
      <c r="AR290" s="252"/>
      <c r="AS290" s="252"/>
      <c r="AT290" s="252"/>
      <c r="AU290" s="252"/>
      <c r="AV290" s="252"/>
      <c r="AW290" s="252"/>
      <c r="AX290" s="252"/>
      <c r="AY290" s="252"/>
      <c r="AZ290" s="252"/>
      <c r="BA290" s="252"/>
      <c r="BB290" s="252"/>
      <c r="BC290" s="252"/>
      <c r="BD290" s="252"/>
      <c r="BE290" s="252"/>
      <c r="BF290" s="252"/>
      <c r="BG290" s="252"/>
      <c r="BH290" s="252"/>
      <c r="BI290" s="252"/>
      <c r="BJ290" s="252"/>
      <c r="BK290" s="252"/>
      <c r="BL290" s="252"/>
      <c r="BM290" s="252"/>
      <c r="BN290" s="252"/>
      <c r="BO290" s="252"/>
      <c r="BP290" s="252"/>
      <c r="BQ290" s="252"/>
      <c r="BR290" s="252"/>
      <c r="BS290" s="252"/>
      <c r="BT290" s="252"/>
      <c r="BU290" s="252"/>
      <c r="BV290" s="252"/>
      <c r="BW290" s="252"/>
      <c r="BX290" s="252"/>
      <c r="BY290" s="252"/>
      <c r="BZ290" s="252"/>
      <c r="CA290" s="252"/>
      <c r="CB290" s="252"/>
      <c r="CC290" s="252"/>
      <c r="CD290" s="252"/>
      <c r="CE290" s="252"/>
      <c r="CF290" s="252"/>
      <c r="CG290" s="252"/>
      <c r="CH290" s="252"/>
      <c r="CI290" s="252"/>
      <c r="CJ290" s="252"/>
      <c r="CK290" s="252"/>
      <c r="CL290" s="252"/>
      <c r="CM290" s="252"/>
      <c r="CN290" s="252"/>
      <c r="CO290" s="252"/>
      <c r="CP290" s="252"/>
      <c r="CQ290" s="252"/>
      <c r="CR290" s="252"/>
      <c r="CS290" s="252"/>
      <c r="CT290" s="252"/>
      <c r="CU290" s="252"/>
      <c r="CV290" s="252"/>
      <c r="CW290" s="252"/>
      <c r="CX290" s="252"/>
      <c r="CY290" s="252"/>
      <c r="CZ290" s="252"/>
      <c r="DA290" s="252"/>
      <c r="DB290" s="252"/>
      <c r="DC290" s="252"/>
      <c r="DD290" s="252"/>
    </row>
    <row r="291" customFormat="false" ht="15" hidden="false" customHeight="false" outlineLevel="0" collapsed="false">
      <c r="A291" s="252"/>
      <c r="B291" s="252"/>
      <c r="C291" s="252"/>
      <c r="D291" s="252"/>
      <c r="E291" s="254"/>
      <c r="F291" s="254"/>
      <c r="G291" s="254"/>
      <c r="H291" s="254"/>
      <c r="I291" s="254"/>
      <c r="J291" s="254"/>
      <c r="K291" s="254"/>
      <c r="L291" s="254"/>
      <c r="M291" s="254"/>
      <c r="N291" s="254"/>
      <c r="O291" s="254"/>
      <c r="P291" s="252"/>
      <c r="Q291" s="252"/>
      <c r="R291" s="252"/>
      <c r="S291" s="252"/>
      <c r="T291" s="252"/>
      <c r="U291" s="252"/>
      <c r="V291" s="252"/>
      <c r="W291" s="252"/>
      <c r="X291" s="252"/>
      <c r="Y291" s="252"/>
      <c r="Z291" s="252"/>
      <c r="AA291" s="252"/>
      <c r="AB291" s="252"/>
      <c r="AC291" s="252"/>
      <c r="AD291" s="252"/>
      <c r="AE291" s="252"/>
      <c r="AF291" s="252"/>
      <c r="AG291" s="252"/>
      <c r="AH291" s="252"/>
      <c r="AI291" s="252"/>
      <c r="AJ291" s="252"/>
      <c r="AK291" s="252"/>
      <c r="AL291" s="252"/>
      <c r="AM291" s="252"/>
      <c r="AN291" s="252"/>
      <c r="AO291" s="252"/>
      <c r="AP291" s="252"/>
      <c r="AQ291" s="252"/>
      <c r="AR291" s="252"/>
      <c r="AS291" s="252"/>
      <c r="AT291" s="252"/>
      <c r="AU291" s="252"/>
      <c r="AV291" s="252"/>
      <c r="AW291" s="252"/>
      <c r="AX291" s="252"/>
      <c r="AY291" s="252"/>
      <c r="AZ291" s="252"/>
      <c r="BA291" s="252"/>
      <c r="BB291" s="252"/>
      <c r="BC291" s="252"/>
      <c r="BD291" s="252"/>
      <c r="BE291" s="252"/>
      <c r="BF291" s="252"/>
      <c r="BG291" s="252"/>
      <c r="BH291" s="252"/>
      <c r="BI291" s="252"/>
      <c r="BJ291" s="252"/>
      <c r="BK291" s="252"/>
      <c r="BL291" s="252"/>
      <c r="BM291" s="252"/>
      <c r="BN291" s="252"/>
      <c r="BO291" s="252"/>
      <c r="BP291" s="252"/>
      <c r="BQ291" s="252"/>
      <c r="BR291" s="252"/>
      <c r="BS291" s="252"/>
      <c r="BT291" s="252"/>
      <c r="BU291" s="252"/>
      <c r="BV291" s="252"/>
      <c r="BW291" s="252"/>
      <c r="BX291" s="252"/>
      <c r="BY291" s="252"/>
      <c r="BZ291" s="252"/>
      <c r="CA291" s="252"/>
      <c r="CB291" s="252"/>
      <c r="CC291" s="252"/>
      <c r="CD291" s="252"/>
      <c r="CE291" s="252"/>
      <c r="CF291" s="252"/>
      <c r="CG291" s="252"/>
      <c r="CH291" s="252"/>
      <c r="CI291" s="252"/>
      <c r="CJ291" s="252"/>
      <c r="CK291" s="252"/>
      <c r="CL291" s="252"/>
      <c r="CM291" s="252"/>
      <c r="CN291" s="252"/>
      <c r="CO291" s="252"/>
      <c r="CP291" s="252"/>
      <c r="CQ291" s="252"/>
      <c r="CR291" s="252"/>
      <c r="CS291" s="252"/>
      <c r="CT291" s="252"/>
      <c r="CU291" s="252"/>
      <c r="CV291" s="252"/>
      <c r="CW291" s="252"/>
      <c r="CX291" s="252"/>
      <c r="CY291" s="252"/>
      <c r="CZ291" s="252"/>
      <c r="DA291" s="252"/>
      <c r="DB291" s="252"/>
      <c r="DC291" s="252"/>
      <c r="DD291" s="252"/>
    </row>
    <row r="292" customFormat="false" ht="15" hidden="false" customHeight="false" outlineLevel="0" collapsed="false">
      <c r="A292" s="252"/>
      <c r="B292" s="252"/>
      <c r="C292" s="252"/>
      <c r="D292" s="252"/>
      <c r="E292" s="254"/>
      <c r="F292" s="254"/>
      <c r="G292" s="254"/>
      <c r="H292" s="254"/>
      <c r="I292" s="254"/>
      <c r="J292" s="254"/>
      <c r="K292" s="254"/>
      <c r="L292" s="254"/>
      <c r="M292" s="254"/>
      <c r="N292" s="254"/>
      <c r="O292" s="254"/>
      <c r="P292" s="252"/>
      <c r="Q292" s="252"/>
      <c r="R292" s="252"/>
      <c r="S292" s="252"/>
      <c r="T292" s="252"/>
      <c r="U292" s="252"/>
      <c r="V292" s="252"/>
      <c r="W292" s="252"/>
      <c r="X292" s="252"/>
      <c r="Y292" s="252"/>
      <c r="Z292" s="252"/>
      <c r="AA292" s="252"/>
      <c r="AB292" s="252"/>
      <c r="AC292" s="252"/>
      <c r="AD292" s="252"/>
      <c r="AE292" s="252"/>
      <c r="AF292" s="252"/>
      <c r="AG292" s="252"/>
      <c r="AH292" s="252"/>
      <c r="AI292" s="252"/>
      <c r="AJ292" s="252"/>
      <c r="AK292" s="252"/>
      <c r="AL292" s="252"/>
      <c r="AM292" s="252"/>
      <c r="AN292" s="252"/>
      <c r="AO292" s="252"/>
      <c r="AP292" s="252"/>
      <c r="AQ292" s="252"/>
      <c r="AR292" s="252"/>
      <c r="AS292" s="252"/>
      <c r="AT292" s="252"/>
      <c r="AU292" s="252"/>
      <c r="AV292" s="252"/>
      <c r="AW292" s="252"/>
      <c r="AX292" s="252"/>
      <c r="AY292" s="252"/>
      <c r="AZ292" s="252"/>
      <c r="BA292" s="252"/>
      <c r="BB292" s="252"/>
      <c r="BC292" s="252"/>
      <c r="BD292" s="252"/>
      <c r="BE292" s="252"/>
      <c r="BF292" s="252"/>
      <c r="BG292" s="252"/>
      <c r="BH292" s="252"/>
      <c r="BI292" s="252"/>
      <c r="BJ292" s="252"/>
      <c r="BK292" s="252"/>
      <c r="BL292" s="252"/>
      <c r="BM292" s="252"/>
      <c r="BN292" s="252"/>
      <c r="BO292" s="252"/>
      <c r="BP292" s="252"/>
      <c r="BQ292" s="252"/>
      <c r="BR292" s="252"/>
      <c r="BS292" s="252"/>
      <c r="BT292" s="252"/>
      <c r="BU292" s="252"/>
      <c r="BV292" s="252"/>
      <c r="BW292" s="252"/>
      <c r="BX292" s="252"/>
      <c r="BY292" s="252"/>
      <c r="BZ292" s="252"/>
      <c r="CA292" s="252"/>
      <c r="CB292" s="252"/>
      <c r="CC292" s="252"/>
      <c r="CD292" s="252"/>
      <c r="CE292" s="252"/>
      <c r="CF292" s="252"/>
      <c r="CG292" s="252"/>
      <c r="CH292" s="252"/>
      <c r="CI292" s="252"/>
      <c r="CJ292" s="252"/>
      <c r="CK292" s="252"/>
      <c r="CL292" s="252"/>
      <c r="CM292" s="252"/>
      <c r="CN292" s="252"/>
      <c r="CO292" s="252"/>
      <c r="CP292" s="252"/>
      <c r="CQ292" s="252"/>
      <c r="CR292" s="252"/>
      <c r="CS292" s="252"/>
      <c r="CT292" s="252"/>
      <c r="CU292" s="252"/>
      <c r="CV292" s="252"/>
      <c r="CW292" s="252"/>
      <c r="CX292" s="252"/>
      <c r="CY292" s="252"/>
      <c r="CZ292" s="252"/>
      <c r="DA292" s="252"/>
      <c r="DB292" s="252"/>
      <c r="DC292" s="252"/>
      <c r="DD292" s="252"/>
    </row>
    <row r="293" customFormat="false" ht="15" hidden="false" customHeight="false" outlineLevel="0" collapsed="false">
      <c r="A293" s="252"/>
      <c r="B293" s="252"/>
      <c r="C293" s="252"/>
      <c r="D293" s="252"/>
      <c r="E293" s="254"/>
      <c r="F293" s="254"/>
      <c r="G293" s="254"/>
      <c r="H293" s="254"/>
      <c r="I293" s="254"/>
      <c r="J293" s="254"/>
      <c r="K293" s="254"/>
      <c r="L293" s="254"/>
      <c r="M293" s="254"/>
      <c r="N293" s="254"/>
      <c r="O293" s="254"/>
      <c r="P293" s="252"/>
      <c r="Q293" s="252"/>
      <c r="R293" s="252"/>
      <c r="S293" s="252"/>
      <c r="T293" s="252"/>
      <c r="U293" s="252"/>
      <c r="V293" s="252"/>
      <c r="W293" s="252"/>
      <c r="X293" s="252"/>
      <c r="Y293" s="252"/>
      <c r="Z293" s="252"/>
      <c r="AA293" s="252"/>
      <c r="AB293" s="252"/>
      <c r="AC293" s="252"/>
      <c r="AD293" s="252"/>
      <c r="AE293" s="252"/>
      <c r="AF293" s="252"/>
      <c r="AG293" s="252"/>
      <c r="AH293" s="252"/>
      <c r="AI293" s="252"/>
      <c r="AJ293" s="252"/>
      <c r="AK293" s="252"/>
      <c r="AL293" s="252"/>
      <c r="AM293" s="252"/>
      <c r="AN293" s="252"/>
      <c r="AO293" s="252"/>
      <c r="AP293" s="252"/>
      <c r="AQ293" s="252"/>
      <c r="AR293" s="252"/>
      <c r="AS293" s="252"/>
      <c r="AT293" s="252"/>
      <c r="AU293" s="252"/>
      <c r="AV293" s="252"/>
      <c r="AW293" s="252"/>
      <c r="AX293" s="252"/>
      <c r="AY293" s="252"/>
      <c r="AZ293" s="252"/>
      <c r="BA293" s="252"/>
      <c r="BB293" s="252"/>
      <c r="BC293" s="252"/>
      <c r="BD293" s="252"/>
      <c r="BE293" s="252"/>
      <c r="BF293" s="252"/>
      <c r="BG293" s="252"/>
      <c r="BH293" s="252"/>
      <c r="BI293" s="252"/>
      <c r="BJ293" s="252"/>
      <c r="BK293" s="252"/>
      <c r="BL293" s="252"/>
      <c r="BM293" s="252"/>
      <c r="BN293" s="252"/>
      <c r="BO293" s="252"/>
      <c r="BP293" s="252"/>
      <c r="BQ293" s="252"/>
      <c r="BR293" s="252"/>
      <c r="BS293" s="252"/>
      <c r="BT293" s="252"/>
      <c r="BU293" s="252"/>
      <c r="BV293" s="252"/>
      <c r="BW293" s="252"/>
      <c r="BX293" s="252"/>
      <c r="BY293" s="252"/>
      <c r="BZ293" s="252"/>
      <c r="CA293" s="252"/>
      <c r="CB293" s="252"/>
      <c r="CC293" s="252"/>
      <c r="CD293" s="252"/>
      <c r="CE293" s="252"/>
      <c r="CF293" s="252"/>
      <c r="CG293" s="252"/>
      <c r="CH293" s="252"/>
      <c r="CI293" s="252"/>
      <c r="CJ293" s="252"/>
      <c r="CK293" s="252"/>
      <c r="CL293" s="252"/>
      <c r="CM293" s="252"/>
      <c r="CN293" s="252"/>
      <c r="CO293" s="252"/>
      <c r="CP293" s="252"/>
      <c r="CQ293" s="252"/>
      <c r="CR293" s="252"/>
      <c r="CS293" s="252"/>
      <c r="CT293" s="252"/>
      <c r="CU293" s="252"/>
      <c r="CV293" s="252"/>
      <c r="CW293" s="252"/>
      <c r="CX293" s="252"/>
      <c r="CY293" s="252"/>
      <c r="CZ293" s="252"/>
      <c r="DA293" s="252"/>
      <c r="DB293" s="252"/>
      <c r="DC293" s="252"/>
      <c r="DD293" s="252"/>
    </row>
    <row r="294" customFormat="false" ht="15" hidden="false" customHeight="false" outlineLevel="0" collapsed="false">
      <c r="A294" s="252"/>
      <c r="B294" s="252"/>
      <c r="C294" s="252"/>
      <c r="D294" s="252"/>
      <c r="E294" s="254"/>
      <c r="F294" s="254"/>
      <c r="G294" s="254"/>
      <c r="H294" s="254"/>
      <c r="I294" s="254"/>
      <c r="J294" s="254"/>
      <c r="K294" s="254"/>
      <c r="L294" s="254"/>
      <c r="M294" s="254"/>
      <c r="N294" s="254"/>
      <c r="O294" s="254"/>
      <c r="P294" s="252"/>
      <c r="Q294" s="252"/>
      <c r="R294" s="252"/>
      <c r="S294" s="252"/>
      <c r="T294" s="252"/>
      <c r="U294" s="252"/>
      <c r="V294" s="252"/>
      <c r="W294" s="252"/>
      <c r="X294" s="252"/>
      <c r="Y294" s="252"/>
      <c r="Z294" s="252"/>
      <c r="AA294" s="252"/>
      <c r="AB294" s="252"/>
      <c r="AC294" s="252"/>
      <c r="AD294" s="252"/>
      <c r="AE294" s="252"/>
      <c r="AF294" s="252"/>
      <c r="AG294" s="252"/>
      <c r="AH294" s="252"/>
      <c r="AI294" s="252"/>
      <c r="AJ294" s="252"/>
      <c r="AK294" s="252"/>
      <c r="AL294" s="252"/>
      <c r="AM294" s="252"/>
      <c r="AN294" s="252"/>
      <c r="AO294" s="252"/>
      <c r="AP294" s="252"/>
      <c r="AQ294" s="252"/>
      <c r="AR294" s="252"/>
      <c r="AS294" s="252"/>
      <c r="AT294" s="252"/>
      <c r="AU294" s="252"/>
      <c r="AV294" s="252"/>
      <c r="AW294" s="252"/>
      <c r="AX294" s="252"/>
      <c r="AY294" s="252"/>
      <c r="AZ294" s="252"/>
      <c r="BA294" s="252"/>
      <c r="BB294" s="252"/>
      <c r="BC294" s="252"/>
      <c r="BD294" s="252"/>
      <c r="BE294" s="252"/>
      <c r="BF294" s="252"/>
      <c r="BG294" s="252"/>
      <c r="BH294" s="252"/>
      <c r="BI294" s="252"/>
      <c r="BJ294" s="252"/>
      <c r="BK294" s="252"/>
      <c r="BL294" s="252"/>
      <c r="BM294" s="252"/>
      <c r="BN294" s="252"/>
      <c r="BO294" s="252"/>
      <c r="BP294" s="252"/>
      <c r="BQ294" s="252"/>
      <c r="BR294" s="252"/>
      <c r="BS294" s="252"/>
      <c r="BT294" s="252"/>
      <c r="BU294" s="252"/>
      <c r="BV294" s="252"/>
      <c r="BW294" s="252"/>
      <c r="BX294" s="252"/>
      <c r="BY294" s="252"/>
      <c r="BZ294" s="252"/>
      <c r="CA294" s="252"/>
      <c r="CB294" s="252"/>
      <c r="CC294" s="252"/>
      <c r="CD294" s="252"/>
      <c r="CE294" s="252"/>
      <c r="CF294" s="252"/>
      <c r="CG294" s="252"/>
      <c r="CH294" s="252"/>
      <c r="CI294" s="252"/>
      <c r="CJ294" s="252"/>
      <c r="CK294" s="252"/>
      <c r="CL294" s="252"/>
      <c r="CM294" s="252"/>
      <c r="CN294" s="252"/>
      <c r="CO294" s="252"/>
      <c r="CP294" s="252"/>
      <c r="CQ294" s="252"/>
      <c r="CR294" s="252"/>
      <c r="CS294" s="252"/>
      <c r="CT294" s="252"/>
      <c r="CU294" s="252"/>
      <c r="CV294" s="252"/>
      <c r="CW294" s="252"/>
      <c r="CX294" s="252"/>
      <c r="CY294" s="252"/>
      <c r="CZ294" s="252"/>
      <c r="DA294" s="252"/>
      <c r="DB294" s="252"/>
      <c r="DC294" s="252"/>
      <c r="DD294" s="252"/>
    </row>
    <row r="295" customFormat="false" ht="15" hidden="false" customHeight="false" outlineLevel="0" collapsed="false">
      <c r="A295" s="252"/>
      <c r="B295" s="252"/>
      <c r="C295" s="252"/>
      <c r="D295" s="252"/>
      <c r="E295" s="254"/>
      <c r="F295" s="254"/>
      <c r="G295" s="254"/>
      <c r="H295" s="254"/>
      <c r="I295" s="254"/>
      <c r="J295" s="254"/>
      <c r="K295" s="254"/>
      <c r="L295" s="254"/>
      <c r="M295" s="254"/>
      <c r="N295" s="254"/>
      <c r="O295" s="254"/>
      <c r="P295" s="252"/>
      <c r="Q295" s="252"/>
      <c r="R295" s="252"/>
      <c r="S295" s="252"/>
      <c r="T295" s="252"/>
      <c r="U295" s="252"/>
      <c r="V295" s="252"/>
      <c r="W295" s="252"/>
      <c r="X295" s="252"/>
      <c r="Y295" s="252"/>
      <c r="Z295" s="252"/>
      <c r="AA295" s="252"/>
      <c r="AB295" s="252"/>
      <c r="AC295" s="252"/>
      <c r="AD295" s="252"/>
      <c r="AE295" s="252"/>
      <c r="AF295" s="252"/>
      <c r="AG295" s="252"/>
      <c r="AH295" s="252"/>
      <c r="AI295" s="252"/>
      <c r="AJ295" s="252"/>
      <c r="AK295" s="252"/>
      <c r="AL295" s="252"/>
      <c r="AM295" s="252"/>
      <c r="AN295" s="252"/>
      <c r="AO295" s="252"/>
      <c r="AP295" s="252"/>
      <c r="AQ295" s="252"/>
      <c r="AR295" s="252"/>
      <c r="AS295" s="252"/>
      <c r="AT295" s="252"/>
      <c r="AU295" s="252"/>
      <c r="AV295" s="252"/>
      <c r="AW295" s="252"/>
      <c r="AX295" s="252"/>
      <c r="AY295" s="252"/>
      <c r="AZ295" s="252"/>
      <c r="BA295" s="252"/>
      <c r="BB295" s="252"/>
      <c r="BC295" s="252"/>
      <c r="BD295" s="252"/>
      <c r="BE295" s="252"/>
      <c r="BF295" s="252"/>
      <c r="BG295" s="252"/>
      <c r="BH295" s="252"/>
      <c r="BI295" s="252"/>
      <c r="BJ295" s="252"/>
      <c r="BK295" s="252"/>
      <c r="BL295" s="252"/>
      <c r="BM295" s="252"/>
      <c r="BN295" s="252"/>
      <c r="BO295" s="252"/>
      <c r="BP295" s="252"/>
      <c r="BQ295" s="252"/>
      <c r="BR295" s="252"/>
      <c r="BS295" s="252"/>
      <c r="BT295" s="252"/>
      <c r="BU295" s="252"/>
      <c r="BV295" s="252"/>
      <c r="BW295" s="252"/>
      <c r="BX295" s="252"/>
      <c r="BY295" s="252"/>
      <c r="BZ295" s="252"/>
      <c r="CA295" s="252"/>
      <c r="CB295" s="252"/>
      <c r="CC295" s="252"/>
      <c r="CD295" s="252"/>
      <c r="CE295" s="252"/>
      <c r="CF295" s="252"/>
      <c r="CG295" s="252"/>
      <c r="CH295" s="252"/>
      <c r="CI295" s="252"/>
      <c r="CJ295" s="252"/>
      <c r="CK295" s="252"/>
      <c r="CL295" s="252"/>
      <c r="CM295" s="252"/>
      <c r="CN295" s="252"/>
      <c r="CO295" s="252"/>
      <c r="CP295" s="252"/>
      <c r="CQ295" s="252"/>
      <c r="CR295" s="252"/>
      <c r="CS295" s="252"/>
      <c r="CT295" s="252"/>
      <c r="CU295" s="252"/>
      <c r="CV295" s="252"/>
      <c r="CW295" s="252"/>
      <c r="CX295" s="252"/>
      <c r="CY295" s="252"/>
      <c r="CZ295" s="252"/>
      <c r="DA295" s="252"/>
      <c r="DB295" s="252"/>
      <c r="DC295" s="252"/>
      <c r="DD295" s="252"/>
    </row>
    <row r="296" customFormat="false" ht="15" hidden="false" customHeight="false" outlineLevel="0" collapsed="false">
      <c r="A296" s="252"/>
      <c r="B296" s="252"/>
      <c r="C296" s="252"/>
      <c r="D296" s="252"/>
      <c r="E296" s="254"/>
      <c r="F296" s="254"/>
      <c r="G296" s="254"/>
      <c r="H296" s="254"/>
      <c r="I296" s="254"/>
      <c r="J296" s="254"/>
      <c r="K296" s="254"/>
      <c r="L296" s="254"/>
      <c r="M296" s="254"/>
      <c r="N296" s="254"/>
      <c r="O296" s="254"/>
      <c r="P296" s="252"/>
      <c r="Q296" s="252"/>
      <c r="R296" s="252"/>
      <c r="S296" s="252"/>
      <c r="T296" s="252"/>
      <c r="U296" s="252"/>
      <c r="V296" s="252"/>
      <c r="W296" s="252"/>
      <c r="X296" s="252"/>
      <c r="Y296" s="252"/>
      <c r="Z296" s="252"/>
      <c r="AA296" s="252"/>
      <c r="AB296" s="252"/>
      <c r="AC296" s="252"/>
      <c r="AD296" s="252"/>
      <c r="AE296" s="252"/>
      <c r="AF296" s="252"/>
      <c r="AG296" s="252"/>
      <c r="AH296" s="252"/>
      <c r="AI296" s="252"/>
      <c r="AJ296" s="252"/>
      <c r="AK296" s="252"/>
      <c r="AL296" s="252"/>
      <c r="AM296" s="252"/>
      <c r="AN296" s="252"/>
      <c r="AO296" s="252"/>
      <c r="AP296" s="252"/>
      <c r="AQ296" s="252"/>
      <c r="AR296" s="252"/>
      <c r="AS296" s="252"/>
      <c r="AT296" s="252"/>
      <c r="AU296" s="252"/>
      <c r="AV296" s="252"/>
      <c r="AW296" s="252"/>
      <c r="AX296" s="252"/>
      <c r="AY296" s="252"/>
      <c r="AZ296" s="252"/>
      <c r="BA296" s="252"/>
      <c r="BB296" s="252"/>
      <c r="BC296" s="252"/>
      <c r="BD296" s="252"/>
      <c r="BE296" s="252"/>
      <c r="BF296" s="252"/>
      <c r="BG296" s="252"/>
      <c r="BH296" s="252"/>
      <c r="BI296" s="252"/>
      <c r="BJ296" s="252"/>
      <c r="BK296" s="252"/>
      <c r="BL296" s="252"/>
      <c r="BM296" s="252"/>
      <c r="BN296" s="252"/>
      <c r="BO296" s="252"/>
      <c r="BP296" s="252"/>
      <c r="BQ296" s="252"/>
      <c r="BR296" s="252"/>
      <c r="BS296" s="252"/>
      <c r="BT296" s="252"/>
      <c r="BU296" s="252"/>
      <c r="BV296" s="252"/>
      <c r="BW296" s="252"/>
      <c r="BX296" s="252"/>
      <c r="BY296" s="252"/>
      <c r="BZ296" s="252"/>
      <c r="CA296" s="252"/>
      <c r="CB296" s="252"/>
      <c r="CC296" s="252"/>
      <c r="CD296" s="252"/>
      <c r="CE296" s="252"/>
      <c r="CF296" s="252"/>
      <c r="CG296" s="252"/>
      <c r="CH296" s="252"/>
      <c r="CI296" s="252"/>
      <c r="CJ296" s="252"/>
      <c r="CK296" s="252"/>
      <c r="CL296" s="252"/>
      <c r="CM296" s="252"/>
      <c r="CN296" s="252"/>
      <c r="CO296" s="252"/>
      <c r="CP296" s="252"/>
      <c r="CQ296" s="252"/>
      <c r="CR296" s="252"/>
      <c r="CS296" s="252"/>
      <c r="CT296" s="252"/>
      <c r="CU296" s="252"/>
      <c r="CV296" s="252"/>
      <c r="CW296" s="252"/>
      <c r="CX296" s="252"/>
      <c r="CY296" s="252"/>
      <c r="CZ296" s="252"/>
      <c r="DA296" s="252"/>
      <c r="DB296" s="252"/>
      <c r="DC296" s="252"/>
      <c r="DD296" s="252"/>
    </row>
    <row r="297" customFormat="false" ht="15" hidden="false" customHeight="false" outlineLevel="0" collapsed="false">
      <c r="A297" s="252"/>
      <c r="B297" s="252"/>
      <c r="C297" s="252"/>
      <c r="D297" s="252"/>
      <c r="E297" s="254"/>
      <c r="F297" s="254"/>
      <c r="G297" s="254"/>
      <c r="H297" s="254"/>
      <c r="I297" s="254"/>
      <c r="J297" s="254"/>
      <c r="K297" s="254"/>
      <c r="L297" s="254"/>
      <c r="M297" s="254"/>
      <c r="N297" s="254"/>
      <c r="O297" s="254"/>
      <c r="P297" s="252"/>
      <c r="Q297" s="252"/>
      <c r="R297" s="252"/>
      <c r="S297" s="252"/>
      <c r="T297" s="252"/>
      <c r="U297" s="252"/>
      <c r="V297" s="252"/>
      <c r="W297" s="252"/>
      <c r="X297" s="252"/>
      <c r="Y297" s="252"/>
      <c r="Z297" s="252"/>
      <c r="AA297" s="252"/>
      <c r="AB297" s="252"/>
      <c r="AC297" s="252"/>
      <c r="AD297" s="252"/>
      <c r="AE297" s="252"/>
      <c r="AF297" s="252"/>
      <c r="AG297" s="252"/>
      <c r="AH297" s="252"/>
      <c r="AI297" s="252"/>
      <c r="AJ297" s="252"/>
      <c r="AK297" s="252"/>
      <c r="AL297" s="252"/>
      <c r="AM297" s="252"/>
      <c r="AN297" s="252"/>
      <c r="AO297" s="252"/>
      <c r="AP297" s="252"/>
      <c r="AQ297" s="252"/>
      <c r="AR297" s="252"/>
      <c r="AS297" s="252"/>
      <c r="AT297" s="252"/>
      <c r="AU297" s="252"/>
      <c r="AV297" s="252"/>
      <c r="AW297" s="252"/>
      <c r="AX297" s="252"/>
      <c r="AY297" s="252"/>
      <c r="AZ297" s="252"/>
      <c r="BA297" s="252"/>
      <c r="BB297" s="252"/>
      <c r="BC297" s="252"/>
      <c r="BD297" s="252"/>
      <c r="BE297" s="252"/>
      <c r="BF297" s="252"/>
      <c r="BG297" s="252"/>
      <c r="BH297" s="252"/>
      <c r="BI297" s="252"/>
      <c r="BJ297" s="252"/>
      <c r="BK297" s="252"/>
      <c r="BL297" s="252"/>
      <c r="BM297" s="252"/>
      <c r="BN297" s="252"/>
      <c r="BO297" s="252"/>
      <c r="BP297" s="252"/>
      <c r="BQ297" s="252"/>
      <c r="BR297" s="252"/>
      <c r="BS297" s="252"/>
      <c r="BT297" s="252"/>
      <c r="BU297" s="252"/>
      <c r="BV297" s="252"/>
      <c r="BW297" s="252"/>
      <c r="BX297" s="252"/>
      <c r="BY297" s="252"/>
      <c r="BZ297" s="252"/>
      <c r="CA297" s="252"/>
      <c r="CB297" s="252"/>
      <c r="CC297" s="252"/>
      <c r="CD297" s="252"/>
      <c r="CE297" s="252"/>
      <c r="CF297" s="252"/>
      <c r="CG297" s="252"/>
      <c r="CH297" s="252"/>
      <c r="CI297" s="252"/>
      <c r="CJ297" s="252"/>
      <c r="CK297" s="252"/>
      <c r="CL297" s="252"/>
      <c r="CM297" s="252"/>
      <c r="CN297" s="252"/>
      <c r="CO297" s="252"/>
      <c r="CP297" s="252"/>
      <c r="CQ297" s="252"/>
      <c r="CR297" s="252"/>
      <c r="CS297" s="252"/>
      <c r="CT297" s="252"/>
      <c r="CU297" s="252"/>
      <c r="CV297" s="252"/>
      <c r="CW297" s="252"/>
      <c r="CX297" s="252"/>
      <c r="CY297" s="252"/>
      <c r="CZ297" s="252"/>
      <c r="DA297" s="252"/>
      <c r="DB297" s="252"/>
      <c r="DC297" s="252"/>
      <c r="DD297" s="252"/>
    </row>
    <row r="298" customFormat="false" ht="15" hidden="false" customHeight="false" outlineLevel="0" collapsed="false">
      <c r="A298" s="252"/>
      <c r="B298" s="252"/>
      <c r="C298" s="252"/>
      <c r="D298" s="252"/>
      <c r="E298" s="254"/>
      <c r="F298" s="254"/>
      <c r="G298" s="254"/>
      <c r="H298" s="254"/>
      <c r="I298" s="254"/>
      <c r="J298" s="254"/>
      <c r="K298" s="254"/>
      <c r="L298" s="254"/>
      <c r="M298" s="254"/>
      <c r="N298" s="254"/>
      <c r="O298" s="254"/>
      <c r="P298" s="252"/>
      <c r="Q298" s="252"/>
      <c r="R298" s="252"/>
      <c r="S298" s="252"/>
      <c r="T298" s="252"/>
      <c r="U298" s="252"/>
      <c r="V298" s="252"/>
      <c r="W298" s="252"/>
      <c r="X298" s="252"/>
      <c r="Y298" s="252"/>
      <c r="Z298" s="252"/>
      <c r="AA298" s="252"/>
      <c r="AB298" s="252"/>
      <c r="AC298" s="252"/>
      <c r="AD298" s="252"/>
      <c r="AE298" s="252"/>
      <c r="AF298" s="252"/>
      <c r="AG298" s="252"/>
      <c r="AH298" s="252"/>
      <c r="AI298" s="252"/>
      <c r="AJ298" s="252"/>
      <c r="AK298" s="252"/>
      <c r="AL298" s="252"/>
      <c r="AM298" s="252"/>
      <c r="AN298" s="252"/>
      <c r="AO298" s="252"/>
      <c r="AP298" s="252"/>
      <c r="AQ298" s="252"/>
      <c r="AR298" s="252"/>
      <c r="AS298" s="252"/>
      <c r="AT298" s="252"/>
      <c r="AU298" s="252"/>
      <c r="AV298" s="252"/>
      <c r="AW298" s="252"/>
      <c r="AX298" s="252"/>
      <c r="AY298" s="252"/>
      <c r="AZ298" s="252"/>
      <c r="BA298" s="252"/>
      <c r="BB298" s="252"/>
      <c r="BC298" s="252"/>
      <c r="BD298" s="252"/>
      <c r="BE298" s="252"/>
      <c r="BF298" s="252"/>
      <c r="BG298" s="252"/>
      <c r="BH298" s="252"/>
      <c r="BI298" s="252"/>
      <c r="BJ298" s="252"/>
      <c r="BK298" s="252"/>
      <c r="BL298" s="252"/>
      <c r="BM298" s="252"/>
      <c r="BN298" s="252"/>
      <c r="BO298" s="252"/>
      <c r="BP298" s="252"/>
      <c r="BQ298" s="252"/>
      <c r="BR298" s="252"/>
      <c r="BS298" s="252"/>
      <c r="BT298" s="252"/>
      <c r="BU298" s="252"/>
      <c r="BV298" s="252"/>
      <c r="BW298" s="252"/>
      <c r="BX298" s="252"/>
      <c r="BY298" s="252"/>
      <c r="BZ298" s="252"/>
      <c r="CA298" s="252"/>
      <c r="CB298" s="252"/>
      <c r="CC298" s="252"/>
      <c r="CD298" s="252"/>
      <c r="CE298" s="252"/>
      <c r="CF298" s="252"/>
      <c r="CG298" s="252"/>
      <c r="CH298" s="252"/>
      <c r="CI298" s="252"/>
      <c r="CJ298" s="252"/>
      <c r="CK298" s="252"/>
      <c r="CL298" s="252"/>
      <c r="CM298" s="252"/>
      <c r="CN298" s="252"/>
      <c r="CO298" s="252"/>
      <c r="CP298" s="252"/>
      <c r="CQ298" s="252"/>
      <c r="CR298" s="252"/>
      <c r="CS298" s="252"/>
      <c r="CT298" s="252"/>
      <c r="CU298" s="252"/>
      <c r="CV298" s="252"/>
      <c r="CW298" s="252"/>
      <c r="CX298" s="252"/>
      <c r="CY298" s="252"/>
      <c r="CZ298" s="252"/>
      <c r="DA298" s="252"/>
      <c r="DB298" s="252"/>
      <c r="DC298" s="252"/>
      <c r="DD298" s="252"/>
    </row>
    <row r="299" customFormat="false" ht="15" hidden="false" customHeight="false" outlineLevel="0" collapsed="false">
      <c r="A299" s="252"/>
      <c r="B299" s="252"/>
      <c r="C299" s="252"/>
      <c r="D299" s="252"/>
      <c r="E299" s="254"/>
      <c r="F299" s="254"/>
      <c r="G299" s="254"/>
      <c r="H299" s="254"/>
      <c r="I299" s="254"/>
      <c r="J299" s="254"/>
      <c r="K299" s="254"/>
      <c r="L299" s="254"/>
      <c r="M299" s="254"/>
      <c r="N299" s="254"/>
      <c r="O299" s="254"/>
      <c r="P299" s="252"/>
      <c r="Q299" s="252"/>
      <c r="R299" s="252"/>
      <c r="S299" s="252"/>
      <c r="T299" s="252"/>
      <c r="U299" s="252"/>
      <c r="V299" s="252"/>
      <c r="W299" s="252"/>
      <c r="X299" s="252"/>
      <c r="Y299" s="252"/>
      <c r="Z299" s="252"/>
      <c r="AA299" s="252"/>
      <c r="AB299" s="252"/>
      <c r="AC299" s="252"/>
      <c r="AD299" s="252"/>
      <c r="AE299" s="252"/>
      <c r="AF299" s="252"/>
      <c r="AG299" s="252"/>
      <c r="AH299" s="252"/>
      <c r="AI299" s="252"/>
      <c r="AJ299" s="252"/>
      <c r="AK299" s="252"/>
      <c r="AL299" s="252"/>
      <c r="AM299" s="252"/>
      <c r="AN299" s="252"/>
      <c r="AO299" s="252"/>
      <c r="AP299" s="252"/>
      <c r="AQ299" s="252"/>
      <c r="AR299" s="252"/>
      <c r="AS299" s="252"/>
      <c r="AT299" s="252"/>
      <c r="AU299" s="252"/>
      <c r="AV299" s="252"/>
      <c r="AW299" s="252"/>
      <c r="AX299" s="252"/>
      <c r="AY299" s="252"/>
      <c r="AZ299" s="252"/>
      <c r="BA299" s="252"/>
      <c r="BB299" s="252"/>
      <c r="BC299" s="252"/>
      <c r="BD299" s="252"/>
      <c r="BE299" s="252"/>
      <c r="BF299" s="252"/>
      <c r="BG299" s="252"/>
      <c r="BH299" s="252"/>
      <c r="BI299" s="252"/>
      <c r="BJ299" s="252"/>
      <c r="BK299" s="252"/>
      <c r="BL299" s="252"/>
      <c r="BM299" s="252"/>
      <c r="BN299" s="252"/>
      <c r="BO299" s="252"/>
      <c r="BP299" s="252"/>
      <c r="BQ299" s="252"/>
      <c r="BR299" s="252"/>
      <c r="BS299" s="252"/>
      <c r="BT299" s="252"/>
      <c r="BU299" s="252"/>
      <c r="BV299" s="252"/>
      <c r="BW299" s="252"/>
      <c r="BX299" s="252"/>
      <c r="BY299" s="252"/>
      <c r="BZ299" s="252"/>
      <c r="CA299" s="252"/>
      <c r="CB299" s="252"/>
      <c r="CC299" s="252"/>
      <c r="CD299" s="252"/>
      <c r="CE299" s="252"/>
      <c r="CF299" s="252"/>
      <c r="CG299" s="252"/>
      <c r="CH299" s="252"/>
      <c r="CI299" s="252"/>
      <c r="CJ299" s="252"/>
      <c r="CK299" s="252"/>
      <c r="CL299" s="252"/>
      <c r="CM299" s="252"/>
      <c r="CN299" s="252"/>
      <c r="CO299" s="252"/>
      <c r="CP299" s="252"/>
      <c r="CQ299" s="252"/>
      <c r="CR299" s="252"/>
      <c r="CS299" s="252"/>
      <c r="CT299" s="252"/>
      <c r="CU299" s="252"/>
      <c r="CV299" s="252"/>
      <c r="CW299" s="252"/>
      <c r="CX299" s="252"/>
      <c r="CY299" s="252"/>
      <c r="CZ299" s="252"/>
      <c r="DA299" s="252"/>
      <c r="DB299" s="252"/>
      <c r="DC299" s="252"/>
      <c r="DD299" s="252"/>
    </row>
    <row r="300" customFormat="false" ht="15" hidden="false" customHeight="false" outlineLevel="0" collapsed="false">
      <c r="A300" s="252"/>
      <c r="B300" s="252"/>
      <c r="C300" s="252"/>
      <c r="D300" s="252"/>
      <c r="E300" s="254"/>
      <c r="F300" s="254"/>
      <c r="G300" s="254"/>
      <c r="H300" s="254"/>
      <c r="I300" s="254"/>
      <c r="J300" s="254"/>
      <c r="K300" s="254"/>
      <c r="L300" s="254"/>
      <c r="M300" s="254"/>
      <c r="N300" s="254"/>
      <c r="O300" s="254"/>
      <c r="P300" s="252"/>
      <c r="Q300" s="252"/>
      <c r="R300" s="252"/>
      <c r="S300" s="252"/>
      <c r="T300" s="252"/>
      <c r="U300" s="252"/>
      <c r="V300" s="252"/>
      <c r="W300" s="252"/>
      <c r="X300" s="252"/>
      <c r="Y300" s="252"/>
      <c r="Z300" s="252"/>
      <c r="AA300" s="252"/>
      <c r="AB300" s="252"/>
      <c r="AC300" s="252"/>
      <c r="AD300" s="252"/>
      <c r="AE300" s="252"/>
      <c r="AF300" s="252"/>
      <c r="AG300" s="252"/>
      <c r="AH300" s="252"/>
      <c r="AI300" s="252"/>
      <c r="AJ300" s="252"/>
      <c r="AK300" s="252"/>
      <c r="AL300" s="252"/>
      <c r="AM300" s="252"/>
      <c r="AN300" s="252"/>
      <c r="AO300" s="252"/>
      <c r="AP300" s="252"/>
      <c r="AQ300" s="252"/>
      <c r="AR300" s="252"/>
      <c r="AS300" s="252"/>
      <c r="AT300" s="252"/>
      <c r="AU300" s="252"/>
      <c r="AV300" s="252"/>
      <c r="AW300" s="252"/>
      <c r="AX300" s="252"/>
      <c r="AY300" s="252"/>
      <c r="AZ300" s="252"/>
      <c r="BA300" s="252"/>
      <c r="BB300" s="252"/>
      <c r="BC300" s="252"/>
      <c r="BD300" s="252"/>
      <c r="BE300" s="252"/>
      <c r="BF300" s="252"/>
      <c r="BG300" s="252"/>
      <c r="BH300" s="252"/>
      <c r="BI300" s="252"/>
      <c r="BJ300" s="252"/>
      <c r="BK300" s="252"/>
      <c r="BL300" s="252"/>
      <c r="BM300" s="252"/>
      <c r="BN300" s="252"/>
      <c r="BO300" s="252"/>
      <c r="BP300" s="252"/>
      <c r="BQ300" s="252"/>
      <c r="BR300" s="252"/>
      <c r="BS300" s="252"/>
      <c r="BT300" s="252"/>
      <c r="BU300" s="252"/>
      <c r="BV300" s="252"/>
      <c r="BW300" s="252"/>
      <c r="BX300" s="252"/>
      <c r="BY300" s="252"/>
      <c r="BZ300" s="252"/>
      <c r="CA300" s="252"/>
      <c r="CB300" s="252"/>
      <c r="CC300" s="252"/>
      <c r="CD300" s="252"/>
      <c r="CE300" s="252"/>
      <c r="CF300" s="252"/>
      <c r="CG300" s="252"/>
      <c r="CH300" s="252"/>
      <c r="CI300" s="252"/>
      <c r="CJ300" s="252"/>
      <c r="CK300" s="252"/>
      <c r="CL300" s="252"/>
      <c r="CM300" s="252"/>
      <c r="CN300" s="252"/>
      <c r="CO300" s="252"/>
      <c r="CP300" s="252"/>
      <c r="CQ300" s="252"/>
      <c r="CR300" s="252"/>
      <c r="CS300" s="252"/>
      <c r="CT300" s="252"/>
      <c r="CU300" s="252"/>
      <c r="CV300" s="252"/>
      <c r="CW300" s="252"/>
      <c r="CX300" s="252"/>
      <c r="CY300" s="252"/>
      <c r="CZ300" s="252"/>
      <c r="DA300" s="252"/>
      <c r="DB300" s="252"/>
      <c r="DC300" s="252"/>
      <c r="DD300" s="252"/>
    </row>
    <row r="301" customFormat="false" ht="15" hidden="false" customHeight="false" outlineLevel="0" collapsed="false">
      <c r="A301" s="252"/>
      <c r="B301" s="252"/>
      <c r="C301" s="252"/>
      <c r="D301" s="252"/>
      <c r="E301" s="254"/>
      <c r="F301" s="254"/>
      <c r="G301" s="254"/>
      <c r="H301" s="254"/>
      <c r="I301" s="254"/>
      <c r="J301" s="254"/>
      <c r="K301" s="254"/>
      <c r="L301" s="254"/>
      <c r="M301" s="254"/>
      <c r="N301" s="254"/>
      <c r="O301" s="254"/>
      <c r="P301" s="252"/>
      <c r="Q301" s="252"/>
      <c r="R301" s="252"/>
      <c r="S301" s="252"/>
      <c r="T301" s="252"/>
      <c r="U301" s="252"/>
      <c r="V301" s="252"/>
      <c r="W301" s="252"/>
      <c r="X301" s="252"/>
      <c r="Y301" s="252"/>
      <c r="Z301" s="252"/>
      <c r="AA301" s="252"/>
      <c r="AB301" s="252"/>
      <c r="AC301" s="252"/>
      <c r="AD301" s="252"/>
      <c r="AE301" s="252"/>
      <c r="AF301" s="252"/>
      <c r="AG301" s="252"/>
      <c r="AH301" s="252"/>
      <c r="AI301" s="252"/>
      <c r="AJ301" s="252"/>
      <c r="AK301" s="252"/>
      <c r="AL301" s="252"/>
      <c r="AM301" s="252"/>
      <c r="AN301" s="252"/>
      <c r="AO301" s="252"/>
      <c r="AP301" s="252"/>
      <c r="AQ301" s="252"/>
      <c r="AR301" s="252"/>
      <c r="AS301" s="252"/>
      <c r="AT301" s="252"/>
      <c r="AU301" s="252"/>
      <c r="AV301" s="252"/>
      <c r="AW301" s="252"/>
      <c r="AX301" s="252"/>
      <c r="AY301" s="252"/>
      <c r="AZ301" s="252"/>
      <c r="BA301" s="252"/>
      <c r="BB301" s="252"/>
      <c r="BC301" s="252"/>
      <c r="BD301" s="252"/>
      <c r="BE301" s="252"/>
      <c r="BF301" s="252"/>
      <c r="BG301" s="252"/>
      <c r="BH301" s="252"/>
      <c r="BI301" s="252"/>
      <c r="BJ301" s="252"/>
      <c r="BK301" s="252"/>
      <c r="BL301" s="252"/>
      <c r="BM301" s="252"/>
      <c r="BN301" s="252"/>
      <c r="BO301" s="252"/>
      <c r="BP301" s="252"/>
      <c r="BQ301" s="252"/>
      <c r="BR301" s="252"/>
      <c r="BS301" s="252"/>
      <c r="BT301" s="252"/>
      <c r="BU301" s="252"/>
      <c r="BV301" s="252"/>
      <c r="BW301" s="252"/>
      <c r="BX301" s="252"/>
      <c r="BY301" s="252"/>
      <c r="BZ301" s="252"/>
      <c r="CA301" s="252"/>
      <c r="CB301" s="252"/>
      <c r="CC301" s="252"/>
      <c r="CD301" s="252"/>
      <c r="CE301" s="252"/>
      <c r="CF301" s="252"/>
      <c r="CG301" s="252"/>
      <c r="CH301" s="252"/>
      <c r="CI301" s="252"/>
      <c r="CJ301" s="252"/>
      <c r="CK301" s="252"/>
      <c r="CL301" s="252"/>
      <c r="CM301" s="252"/>
      <c r="CN301" s="252"/>
      <c r="CO301" s="252"/>
      <c r="CP301" s="252"/>
      <c r="CQ301" s="252"/>
      <c r="CR301" s="252"/>
      <c r="CS301" s="252"/>
      <c r="CT301" s="252"/>
      <c r="CU301" s="252"/>
      <c r="CV301" s="252"/>
      <c r="CW301" s="252"/>
      <c r="CX301" s="252"/>
      <c r="CY301" s="252"/>
      <c r="CZ301" s="252"/>
      <c r="DA301" s="252"/>
      <c r="DB301" s="252"/>
      <c r="DC301" s="252"/>
      <c r="DD301" s="252"/>
    </row>
    <row r="302" customFormat="false" ht="15" hidden="false" customHeight="false" outlineLevel="0" collapsed="false">
      <c r="A302" s="252"/>
      <c r="B302" s="252"/>
      <c r="C302" s="252"/>
      <c r="D302" s="252"/>
      <c r="E302" s="254"/>
      <c r="F302" s="254"/>
      <c r="G302" s="254"/>
      <c r="H302" s="254"/>
      <c r="I302" s="254"/>
      <c r="J302" s="254"/>
      <c r="K302" s="254"/>
      <c r="L302" s="254"/>
      <c r="M302" s="254"/>
      <c r="N302" s="254"/>
      <c r="O302" s="254"/>
      <c r="P302" s="252"/>
      <c r="Q302" s="252"/>
      <c r="R302" s="252"/>
      <c r="S302" s="252"/>
      <c r="T302" s="252"/>
      <c r="U302" s="252"/>
      <c r="V302" s="252"/>
      <c r="W302" s="252"/>
      <c r="X302" s="252"/>
      <c r="Y302" s="252"/>
      <c r="Z302" s="252"/>
      <c r="AA302" s="252"/>
      <c r="AB302" s="252"/>
      <c r="AC302" s="252"/>
      <c r="AD302" s="252"/>
      <c r="AE302" s="252"/>
      <c r="AF302" s="252"/>
      <c r="AG302" s="252"/>
      <c r="AH302" s="252"/>
      <c r="AI302" s="252"/>
      <c r="AJ302" s="252"/>
      <c r="AK302" s="252"/>
      <c r="AL302" s="252"/>
      <c r="AM302" s="252"/>
      <c r="AN302" s="252"/>
      <c r="AO302" s="252"/>
      <c r="AP302" s="252"/>
      <c r="AQ302" s="252"/>
      <c r="AR302" s="252"/>
      <c r="AS302" s="252"/>
      <c r="AT302" s="252"/>
      <c r="AU302" s="252"/>
      <c r="AV302" s="252"/>
      <c r="AW302" s="252"/>
      <c r="AX302" s="252"/>
      <c r="AY302" s="252"/>
      <c r="AZ302" s="252"/>
      <c r="BA302" s="252"/>
      <c r="BB302" s="252"/>
      <c r="BC302" s="252"/>
      <c r="BD302" s="252"/>
      <c r="BE302" s="252"/>
      <c r="BF302" s="252"/>
      <c r="BG302" s="252"/>
      <c r="BH302" s="252"/>
      <c r="BI302" s="252"/>
      <c r="BJ302" s="252"/>
      <c r="BK302" s="252"/>
      <c r="BL302" s="252"/>
      <c r="BM302" s="252"/>
      <c r="BN302" s="252"/>
      <c r="BO302" s="252"/>
      <c r="BP302" s="252"/>
      <c r="BQ302" s="252"/>
      <c r="BR302" s="252"/>
      <c r="BS302" s="252"/>
      <c r="BT302" s="252"/>
      <c r="BU302" s="252"/>
      <c r="BV302" s="252"/>
      <c r="BW302" s="252"/>
      <c r="BX302" s="252"/>
      <c r="BY302" s="252"/>
      <c r="BZ302" s="252"/>
      <c r="CA302" s="252"/>
      <c r="CB302" s="252"/>
      <c r="CC302" s="252"/>
      <c r="CD302" s="252"/>
      <c r="CE302" s="252"/>
      <c r="CF302" s="252"/>
      <c r="CG302" s="252"/>
      <c r="CH302" s="252"/>
      <c r="CI302" s="252"/>
      <c r="CJ302" s="252"/>
      <c r="CK302" s="252"/>
      <c r="CL302" s="252"/>
      <c r="CM302" s="252"/>
      <c r="CN302" s="252"/>
      <c r="CO302" s="252"/>
      <c r="CP302" s="252"/>
      <c r="CQ302" s="252"/>
      <c r="CR302" s="252"/>
      <c r="CS302" s="252"/>
      <c r="CT302" s="252"/>
      <c r="CU302" s="252"/>
      <c r="CV302" s="252"/>
      <c r="CW302" s="252"/>
      <c r="CX302" s="252"/>
      <c r="CY302" s="252"/>
      <c r="CZ302" s="252"/>
      <c r="DA302" s="252"/>
      <c r="DB302" s="252"/>
      <c r="DC302" s="252"/>
      <c r="DD302" s="252"/>
    </row>
    <row r="303" customFormat="false" ht="15" hidden="false" customHeight="false" outlineLevel="0" collapsed="false">
      <c r="A303" s="252"/>
      <c r="B303" s="252"/>
      <c r="C303" s="252"/>
      <c r="D303" s="252"/>
      <c r="E303" s="254"/>
      <c r="F303" s="254"/>
      <c r="G303" s="254"/>
      <c r="H303" s="254"/>
      <c r="I303" s="254"/>
      <c r="J303" s="254"/>
      <c r="K303" s="254"/>
      <c r="L303" s="254"/>
      <c r="M303" s="254"/>
      <c r="N303" s="254"/>
      <c r="O303" s="254"/>
      <c r="P303" s="252"/>
      <c r="Q303" s="252"/>
      <c r="R303" s="252"/>
      <c r="S303" s="252"/>
      <c r="T303" s="252"/>
      <c r="U303" s="252"/>
      <c r="V303" s="252"/>
      <c r="W303" s="252"/>
      <c r="X303" s="252"/>
      <c r="Y303" s="252"/>
      <c r="Z303" s="252"/>
      <c r="AA303" s="252"/>
      <c r="AB303" s="252"/>
      <c r="AC303" s="252"/>
      <c r="AD303" s="252"/>
      <c r="AE303" s="252"/>
      <c r="AF303" s="252"/>
      <c r="AG303" s="252"/>
      <c r="AH303" s="252"/>
      <c r="AI303" s="252"/>
      <c r="AJ303" s="252"/>
      <c r="AK303" s="252"/>
      <c r="AL303" s="252"/>
      <c r="AM303" s="252"/>
      <c r="AN303" s="252"/>
      <c r="AO303" s="252"/>
      <c r="AP303" s="252"/>
      <c r="AQ303" s="252"/>
      <c r="AR303" s="252"/>
      <c r="AS303" s="252"/>
      <c r="AT303" s="252"/>
      <c r="AU303" s="252"/>
      <c r="AV303" s="252"/>
      <c r="AW303" s="252"/>
      <c r="AX303" s="252"/>
      <c r="AY303" s="252"/>
      <c r="AZ303" s="252"/>
      <c r="BA303" s="252"/>
      <c r="BB303" s="252"/>
      <c r="BC303" s="252"/>
      <c r="BD303" s="252"/>
      <c r="BE303" s="252"/>
      <c r="BF303" s="252"/>
      <c r="BG303" s="252"/>
      <c r="BH303" s="252"/>
      <c r="BI303" s="252"/>
      <c r="BJ303" s="252"/>
      <c r="BK303" s="252"/>
      <c r="BL303" s="252"/>
      <c r="BM303" s="252"/>
      <c r="BN303" s="252"/>
      <c r="BO303" s="252"/>
      <c r="BP303" s="252"/>
      <c r="BQ303" s="252"/>
      <c r="BR303" s="252"/>
      <c r="BS303" s="252"/>
      <c r="BT303" s="252"/>
      <c r="BU303" s="252"/>
      <c r="BV303" s="252"/>
      <c r="BW303" s="252"/>
      <c r="BX303" s="252"/>
      <c r="BY303" s="252"/>
      <c r="BZ303" s="252"/>
      <c r="CA303" s="252"/>
      <c r="CB303" s="252"/>
      <c r="CC303" s="252"/>
      <c r="CD303" s="252"/>
      <c r="CE303" s="252"/>
      <c r="CF303" s="252"/>
      <c r="CG303" s="252"/>
      <c r="CH303" s="252"/>
      <c r="CI303" s="252"/>
      <c r="CJ303" s="252"/>
      <c r="CK303" s="252"/>
      <c r="CL303" s="252"/>
      <c r="CM303" s="252"/>
      <c r="CN303" s="252"/>
      <c r="CO303" s="252"/>
      <c r="CP303" s="252"/>
      <c r="CQ303" s="252"/>
      <c r="CR303" s="252"/>
      <c r="CS303" s="252"/>
      <c r="CT303" s="252"/>
      <c r="CU303" s="252"/>
      <c r="CV303" s="252"/>
      <c r="CW303" s="252"/>
      <c r="CX303" s="252"/>
      <c r="CY303" s="252"/>
      <c r="CZ303" s="252"/>
      <c r="DA303" s="252"/>
      <c r="DB303" s="252"/>
      <c r="DC303" s="252"/>
      <c r="DD303" s="252"/>
    </row>
    <row r="304" customFormat="false" ht="15" hidden="false" customHeight="false" outlineLevel="0" collapsed="false">
      <c r="A304" s="252"/>
      <c r="B304" s="252"/>
      <c r="C304" s="252"/>
      <c r="D304" s="252"/>
      <c r="E304" s="254"/>
      <c r="F304" s="254"/>
      <c r="G304" s="254"/>
      <c r="H304" s="254"/>
      <c r="I304" s="254"/>
      <c r="J304" s="254"/>
      <c r="K304" s="254"/>
      <c r="L304" s="254"/>
      <c r="M304" s="254"/>
      <c r="N304" s="254"/>
      <c r="O304" s="254"/>
      <c r="P304" s="252"/>
      <c r="Q304" s="252"/>
      <c r="R304" s="252"/>
      <c r="S304" s="252"/>
      <c r="T304" s="252"/>
      <c r="U304" s="252"/>
      <c r="V304" s="252"/>
      <c r="W304" s="252"/>
      <c r="X304" s="252"/>
      <c r="Y304" s="252"/>
      <c r="Z304" s="252"/>
      <c r="AA304" s="252"/>
      <c r="AB304" s="252"/>
      <c r="AC304" s="252"/>
      <c r="AD304" s="252"/>
      <c r="AE304" s="252"/>
      <c r="AF304" s="252"/>
      <c r="AG304" s="252"/>
      <c r="AH304" s="252"/>
      <c r="AI304" s="252"/>
      <c r="AJ304" s="252"/>
      <c r="AK304" s="252"/>
      <c r="AL304" s="252"/>
      <c r="AM304" s="252"/>
      <c r="AN304" s="252"/>
      <c r="AO304" s="252"/>
      <c r="AP304" s="252"/>
      <c r="AQ304" s="252"/>
      <c r="AR304" s="252"/>
      <c r="AS304" s="252"/>
      <c r="AT304" s="252"/>
      <c r="AU304" s="252"/>
      <c r="AV304" s="252"/>
      <c r="AW304" s="252"/>
      <c r="AX304" s="252"/>
      <c r="AY304" s="252"/>
      <c r="AZ304" s="252"/>
      <c r="BA304" s="252"/>
      <c r="BB304" s="252"/>
      <c r="BC304" s="252"/>
      <c r="BD304" s="252"/>
      <c r="BE304" s="252"/>
      <c r="BF304" s="252"/>
      <c r="BG304" s="252"/>
      <c r="BH304" s="252"/>
      <c r="BI304" s="252"/>
      <c r="BJ304" s="252"/>
      <c r="BK304" s="252"/>
      <c r="BL304" s="252"/>
      <c r="BM304" s="252"/>
      <c r="BN304" s="252"/>
      <c r="BO304" s="252"/>
      <c r="BP304" s="252"/>
      <c r="BQ304" s="252"/>
      <c r="BR304" s="252"/>
      <c r="BS304" s="252"/>
      <c r="BT304" s="252"/>
      <c r="BU304" s="252"/>
      <c r="BV304" s="252"/>
      <c r="BW304" s="252"/>
      <c r="BX304" s="252"/>
      <c r="BY304" s="252"/>
      <c r="BZ304" s="252"/>
      <c r="CA304" s="252"/>
      <c r="CB304" s="252"/>
      <c r="CC304" s="252"/>
      <c r="CD304" s="252"/>
      <c r="CE304" s="252"/>
      <c r="CF304" s="252"/>
      <c r="CG304" s="252"/>
      <c r="CH304" s="252"/>
      <c r="CI304" s="252"/>
      <c r="CJ304" s="252"/>
      <c r="CK304" s="252"/>
      <c r="CL304" s="252"/>
      <c r="CM304" s="252"/>
      <c r="CN304" s="252"/>
      <c r="CO304" s="252"/>
      <c r="CP304" s="252"/>
      <c r="CQ304" s="252"/>
      <c r="CR304" s="252"/>
      <c r="CS304" s="252"/>
      <c r="CT304" s="252"/>
      <c r="CU304" s="252"/>
      <c r="CV304" s="252"/>
      <c r="CW304" s="252"/>
      <c r="CX304" s="252"/>
      <c r="CY304" s="252"/>
      <c r="CZ304" s="252"/>
      <c r="DA304" s="252"/>
      <c r="DB304" s="252"/>
      <c r="DC304" s="252"/>
      <c r="DD304" s="252"/>
    </row>
    <row r="305" customFormat="false" ht="15" hidden="false" customHeight="false" outlineLevel="0" collapsed="false">
      <c r="A305" s="252"/>
      <c r="B305" s="252"/>
      <c r="C305" s="252"/>
      <c r="D305" s="252"/>
      <c r="E305" s="254"/>
      <c r="F305" s="254"/>
      <c r="G305" s="254"/>
      <c r="H305" s="254"/>
      <c r="I305" s="254"/>
      <c r="J305" s="254"/>
      <c r="K305" s="254"/>
      <c r="L305" s="254"/>
      <c r="M305" s="254"/>
      <c r="N305" s="254"/>
      <c r="O305" s="254"/>
      <c r="P305" s="252"/>
      <c r="Q305" s="252"/>
      <c r="R305" s="252"/>
      <c r="S305" s="252"/>
      <c r="T305" s="252"/>
      <c r="U305" s="252"/>
      <c r="V305" s="252"/>
      <c r="W305" s="252"/>
      <c r="X305" s="252"/>
      <c r="Y305" s="252"/>
      <c r="Z305" s="252"/>
      <c r="AA305" s="252"/>
      <c r="AB305" s="252"/>
      <c r="AC305" s="252"/>
      <c r="AD305" s="252"/>
      <c r="AE305" s="252"/>
      <c r="AF305" s="252"/>
      <c r="AG305" s="252"/>
      <c r="AH305" s="252"/>
      <c r="AI305" s="252"/>
      <c r="AJ305" s="252"/>
      <c r="AK305" s="252"/>
      <c r="AL305" s="252"/>
      <c r="AM305" s="252"/>
      <c r="AN305" s="252"/>
      <c r="AO305" s="252"/>
      <c r="AP305" s="252"/>
      <c r="AQ305" s="252"/>
      <c r="AR305" s="252"/>
      <c r="AS305" s="252"/>
      <c r="AT305" s="252"/>
      <c r="AU305" s="252"/>
      <c r="AV305" s="252"/>
      <c r="AW305" s="252"/>
      <c r="AX305" s="252"/>
      <c r="AY305" s="252"/>
      <c r="AZ305" s="252"/>
      <c r="BA305" s="252"/>
      <c r="BB305" s="252"/>
      <c r="BC305" s="252"/>
      <c r="BD305" s="252"/>
      <c r="BE305" s="252"/>
      <c r="BF305" s="252"/>
      <c r="BG305" s="252"/>
      <c r="BH305" s="252"/>
      <c r="BI305" s="252"/>
      <c r="BJ305" s="252"/>
      <c r="BK305" s="252"/>
      <c r="BL305" s="252"/>
      <c r="BM305" s="252"/>
      <c r="BN305" s="252"/>
      <c r="BO305" s="252"/>
      <c r="BP305" s="252"/>
      <c r="BQ305" s="252"/>
      <c r="BR305" s="252"/>
      <c r="BS305" s="252"/>
      <c r="BT305" s="252"/>
      <c r="BU305" s="252"/>
      <c r="BV305" s="252"/>
      <c r="BW305" s="252"/>
      <c r="BX305" s="252"/>
      <c r="BY305" s="252"/>
      <c r="BZ305" s="252"/>
      <c r="CA305" s="252"/>
      <c r="CB305" s="252"/>
      <c r="CC305" s="252"/>
      <c r="CD305" s="252"/>
      <c r="CE305" s="252"/>
      <c r="CF305" s="252"/>
      <c r="CG305" s="252"/>
      <c r="CH305" s="252"/>
      <c r="CI305" s="252"/>
      <c r="CJ305" s="252"/>
      <c r="CK305" s="252"/>
      <c r="CL305" s="252"/>
      <c r="CM305" s="252"/>
      <c r="CN305" s="252"/>
      <c r="CO305" s="252"/>
      <c r="CP305" s="252"/>
      <c r="CQ305" s="252"/>
      <c r="CR305" s="252"/>
      <c r="CS305" s="252"/>
      <c r="CT305" s="252"/>
      <c r="CU305" s="252"/>
      <c r="CV305" s="252"/>
      <c r="CW305" s="252"/>
      <c r="CX305" s="252"/>
      <c r="CY305" s="252"/>
      <c r="CZ305" s="252"/>
      <c r="DA305" s="252"/>
      <c r="DB305" s="252"/>
      <c r="DC305" s="252"/>
      <c r="DD305" s="252"/>
    </row>
    <row r="306" customFormat="false" ht="15" hidden="false" customHeight="false" outlineLevel="0" collapsed="false">
      <c r="A306" s="252"/>
      <c r="B306" s="252"/>
      <c r="C306" s="252"/>
      <c r="D306" s="252"/>
      <c r="E306" s="254"/>
      <c r="F306" s="254"/>
      <c r="G306" s="254"/>
      <c r="H306" s="254"/>
      <c r="I306" s="254"/>
      <c r="J306" s="254"/>
      <c r="K306" s="254"/>
      <c r="L306" s="254"/>
      <c r="M306" s="254"/>
      <c r="N306" s="254"/>
      <c r="O306" s="254"/>
      <c r="P306" s="252"/>
      <c r="Q306" s="252"/>
      <c r="R306" s="252"/>
      <c r="S306" s="252"/>
      <c r="T306" s="252"/>
      <c r="U306" s="252"/>
      <c r="V306" s="252"/>
      <c r="W306" s="252"/>
      <c r="X306" s="252"/>
      <c r="Y306" s="252"/>
      <c r="Z306" s="252"/>
      <c r="AA306" s="252"/>
      <c r="AB306" s="252"/>
      <c r="AC306" s="252"/>
      <c r="AD306" s="252"/>
      <c r="AE306" s="252"/>
      <c r="AF306" s="252"/>
      <c r="AG306" s="252"/>
      <c r="AH306" s="252"/>
      <c r="AI306" s="252"/>
      <c r="AJ306" s="252"/>
      <c r="AK306" s="252"/>
      <c r="AL306" s="252"/>
      <c r="AM306" s="252"/>
      <c r="AN306" s="252"/>
      <c r="AO306" s="252"/>
      <c r="AP306" s="252"/>
      <c r="AQ306" s="252"/>
      <c r="AR306" s="252"/>
      <c r="AS306" s="252"/>
      <c r="AT306" s="252"/>
      <c r="AU306" s="252"/>
      <c r="AV306" s="252"/>
      <c r="AW306" s="252"/>
      <c r="AX306" s="252"/>
      <c r="AY306" s="252"/>
      <c r="AZ306" s="252"/>
      <c r="BA306" s="252"/>
      <c r="BB306" s="252"/>
      <c r="BC306" s="252"/>
      <c r="BD306" s="252"/>
      <c r="BE306" s="252"/>
      <c r="BF306" s="252"/>
      <c r="BG306" s="252"/>
      <c r="BH306" s="252"/>
      <c r="BI306" s="252"/>
      <c r="BJ306" s="252"/>
      <c r="BK306" s="252"/>
      <c r="BL306" s="252"/>
      <c r="BM306" s="252"/>
      <c r="BN306" s="252"/>
      <c r="BO306" s="252"/>
      <c r="BP306" s="252"/>
      <c r="BQ306" s="252"/>
      <c r="BR306" s="252"/>
      <c r="BS306" s="252"/>
      <c r="BT306" s="252"/>
      <c r="BU306" s="252"/>
      <c r="BV306" s="252"/>
      <c r="BW306" s="252"/>
      <c r="BX306" s="252"/>
      <c r="BY306" s="252"/>
      <c r="BZ306" s="252"/>
      <c r="CA306" s="252"/>
      <c r="CB306" s="252"/>
      <c r="CC306" s="252"/>
      <c r="CD306" s="252"/>
      <c r="CE306" s="252"/>
      <c r="CF306" s="252"/>
      <c r="CG306" s="252"/>
      <c r="CH306" s="252"/>
      <c r="CI306" s="252"/>
      <c r="CJ306" s="252"/>
      <c r="CK306" s="252"/>
      <c r="CL306" s="252"/>
      <c r="CM306" s="252"/>
      <c r="CN306" s="252"/>
      <c r="CO306" s="252"/>
      <c r="CP306" s="252"/>
      <c r="CQ306" s="252"/>
      <c r="CR306" s="252"/>
      <c r="CS306" s="252"/>
      <c r="CT306" s="252"/>
      <c r="CU306" s="252"/>
      <c r="CV306" s="252"/>
      <c r="CW306" s="252"/>
      <c r="CX306" s="252"/>
      <c r="CY306" s="252"/>
      <c r="CZ306" s="252"/>
      <c r="DA306" s="252"/>
      <c r="DB306" s="252"/>
      <c r="DC306" s="252"/>
      <c r="DD306" s="252"/>
    </row>
    <row r="307" customFormat="false" ht="15" hidden="false" customHeight="false" outlineLevel="0" collapsed="false">
      <c r="A307" s="252"/>
      <c r="B307" s="252"/>
      <c r="C307" s="252"/>
      <c r="D307" s="252"/>
      <c r="E307" s="254"/>
      <c r="F307" s="254"/>
      <c r="G307" s="254"/>
      <c r="H307" s="254"/>
      <c r="I307" s="254"/>
      <c r="J307" s="254"/>
      <c r="K307" s="254"/>
      <c r="L307" s="254"/>
      <c r="M307" s="254"/>
      <c r="N307" s="254"/>
      <c r="O307" s="254"/>
      <c r="P307" s="252"/>
      <c r="Q307" s="252"/>
      <c r="R307" s="252"/>
      <c r="S307" s="252"/>
      <c r="T307" s="252"/>
      <c r="U307" s="252"/>
      <c r="V307" s="252"/>
      <c r="W307" s="252"/>
      <c r="X307" s="252"/>
      <c r="Y307" s="252"/>
      <c r="Z307" s="252"/>
      <c r="AA307" s="252"/>
      <c r="AB307" s="252"/>
      <c r="AC307" s="252"/>
      <c r="AD307" s="252"/>
      <c r="AE307" s="252"/>
      <c r="AF307" s="252"/>
      <c r="AG307" s="252"/>
      <c r="AH307" s="252"/>
      <c r="AI307" s="252"/>
      <c r="AJ307" s="252"/>
      <c r="AK307" s="252"/>
      <c r="AL307" s="252"/>
      <c r="AM307" s="252"/>
      <c r="AN307" s="252"/>
      <c r="AO307" s="252"/>
      <c r="AP307" s="252"/>
      <c r="AQ307" s="252"/>
      <c r="AR307" s="252"/>
      <c r="AS307" s="252"/>
      <c r="AT307" s="252"/>
      <c r="AU307" s="252"/>
      <c r="AV307" s="252"/>
      <c r="AW307" s="252"/>
      <c r="AX307" s="252"/>
      <c r="AY307" s="252"/>
      <c r="AZ307" s="252"/>
      <c r="BA307" s="252"/>
      <c r="BB307" s="252"/>
      <c r="BC307" s="252"/>
      <c r="BD307" s="252"/>
      <c r="BE307" s="252"/>
      <c r="BF307" s="252"/>
      <c r="BG307" s="252"/>
      <c r="BH307" s="252"/>
      <c r="BI307" s="252"/>
      <c r="BJ307" s="252"/>
      <c r="BK307" s="252"/>
      <c r="BL307" s="252"/>
      <c r="BM307" s="252"/>
      <c r="BN307" s="252"/>
      <c r="BO307" s="252"/>
      <c r="BP307" s="252"/>
      <c r="BQ307" s="252"/>
      <c r="BR307" s="252"/>
      <c r="BS307" s="252"/>
      <c r="BT307" s="252"/>
      <c r="BU307" s="252"/>
      <c r="BV307" s="252"/>
      <c r="BW307" s="252"/>
      <c r="BX307" s="252"/>
      <c r="BY307" s="252"/>
      <c r="BZ307" s="252"/>
      <c r="CA307" s="252"/>
      <c r="CB307" s="252"/>
      <c r="CC307" s="252"/>
      <c r="CD307" s="252"/>
      <c r="CE307" s="252"/>
      <c r="CF307" s="252"/>
      <c r="CG307" s="252"/>
      <c r="CH307" s="252"/>
      <c r="CI307" s="252"/>
      <c r="CJ307" s="252"/>
      <c r="CK307" s="252"/>
      <c r="CL307" s="252"/>
      <c r="CM307" s="252"/>
      <c r="CN307" s="252"/>
      <c r="CO307" s="252"/>
      <c r="CP307" s="252"/>
      <c r="CQ307" s="252"/>
      <c r="CR307" s="252"/>
      <c r="CS307" s="252"/>
      <c r="CT307" s="252"/>
      <c r="CU307" s="252"/>
      <c r="CV307" s="252"/>
      <c r="CW307" s="252"/>
      <c r="CX307" s="252"/>
      <c r="CY307" s="252"/>
      <c r="CZ307" s="252"/>
      <c r="DA307" s="252"/>
      <c r="DB307" s="252"/>
      <c r="DC307" s="252"/>
      <c r="DD307" s="252"/>
    </row>
    <row r="308" customFormat="false" ht="15" hidden="false" customHeight="false" outlineLevel="0" collapsed="false">
      <c r="A308" s="252"/>
      <c r="B308" s="252"/>
      <c r="C308" s="252"/>
      <c r="D308" s="252"/>
      <c r="E308" s="254"/>
      <c r="F308" s="254"/>
      <c r="G308" s="254"/>
      <c r="H308" s="254"/>
      <c r="I308" s="254"/>
      <c r="J308" s="254"/>
      <c r="K308" s="254"/>
      <c r="L308" s="254"/>
      <c r="M308" s="254"/>
      <c r="N308" s="254"/>
      <c r="O308" s="254"/>
      <c r="P308" s="252"/>
      <c r="Q308" s="252"/>
      <c r="R308" s="252"/>
      <c r="S308" s="252"/>
      <c r="T308" s="252"/>
      <c r="U308" s="252"/>
      <c r="V308" s="252"/>
      <c r="W308" s="252"/>
      <c r="X308" s="252"/>
      <c r="Y308" s="252"/>
      <c r="Z308" s="252"/>
      <c r="AA308" s="252"/>
      <c r="AB308" s="252"/>
      <c r="AC308" s="252"/>
      <c r="AD308" s="252"/>
      <c r="AE308" s="252"/>
      <c r="AF308" s="252"/>
      <c r="AG308" s="252"/>
      <c r="AH308" s="252"/>
      <c r="AI308" s="252"/>
      <c r="AJ308" s="252"/>
      <c r="AK308" s="252"/>
      <c r="AL308" s="252"/>
      <c r="AM308" s="252"/>
      <c r="AN308" s="252"/>
      <c r="AO308" s="252"/>
      <c r="AP308" s="252"/>
      <c r="AQ308" s="252"/>
      <c r="AR308" s="252"/>
      <c r="AS308" s="252"/>
      <c r="AT308" s="252"/>
      <c r="AU308" s="252"/>
      <c r="AV308" s="252"/>
      <c r="AW308" s="252"/>
      <c r="AX308" s="252"/>
      <c r="AY308" s="252"/>
      <c r="AZ308" s="252"/>
      <c r="BA308" s="252"/>
      <c r="BB308" s="252"/>
      <c r="BC308" s="252"/>
      <c r="BD308" s="252"/>
      <c r="BE308" s="252"/>
      <c r="BF308" s="252"/>
      <c r="BG308" s="252"/>
      <c r="BH308" s="252"/>
      <c r="BI308" s="252"/>
      <c r="BJ308" s="252"/>
      <c r="BK308" s="252"/>
      <c r="BL308" s="252"/>
      <c r="BM308" s="252"/>
      <c r="BN308" s="252"/>
      <c r="BO308" s="252"/>
      <c r="BP308" s="252"/>
      <c r="BQ308" s="252"/>
      <c r="BR308" s="252"/>
      <c r="BS308" s="252"/>
      <c r="BT308" s="252"/>
      <c r="BU308" s="252"/>
      <c r="BV308" s="252"/>
      <c r="BW308" s="252"/>
      <c r="BX308" s="252"/>
      <c r="BY308" s="252"/>
      <c r="BZ308" s="252"/>
      <c r="CA308" s="252"/>
      <c r="CB308" s="252"/>
      <c r="CC308" s="252"/>
      <c r="CD308" s="252"/>
      <c r="CE308" s="252"/>
      <c r="CF308" s="252"/>
      <c r="CG308" s="252"/>
      <c r="CH308" s="252"/>
      <c r="CI308" s="252"/>
      <c r="CJ308" s="252"/>
      <c r="CK308" s="252"/>
      <c r="CL308" s="252"/>
      <c r="CM308" s="252"/>
      <c r="CN308" s="252"/>
      <c r="CO308" s="252"/>
      <c r="CP308" s="252"/>
      <c r="CQ308" s="252"/>
      <c r="CR308" s="252"/>
      <c r="CS308" s="252"/>
      <c r="CT308" s="252"/>
      <c r="CU308" s="252"/>
      <c r="CV308" s="252"/>
      <c r="CW308" s="252"/>
      <c r="CX308" s="252"/>
      <c r="CY308" s="252"/>
      <c r="CZ308" s="252"/>
      <c r="DA308" s="252"/>
      <c r="DB308" s="252"/>
      <c r="DC308" s="252"/>
      <c r="DD308" s="252"/>
    </row>
    <row r="309" customFormat="false" ht="15" hidden="false" customHeight="false" outlineLevel="0" collapsed="false">
      <c r="A309" s="252"/>
      <c r="B309" s="252"/>
      <c r="C309" s="252"/>
      <c r="D309" s="252"/>
      <c r="E309" s="254"/>
      <c r="F309" s="254"/>
      <c r="G309" s="254"/>
      <c r="H309" s="254"/>
      <c r="I309" s="254"/>
      <c r="J309" s="254"/>
      <c r="K309" s="254"/>
      <c r="L309" s="254"/>
      <c r="M309" s="254"/>
      <c r="N309" s="254"/>
      <c r="O309" s="254"/>
      <c r="P309" s="252"/>
      <c r="Q309" s="252"/>
      <c r="R309" s="252"/>
      <c r="S309" s="252"/>
      <c r="T309" s="252"/>
      <c r="U309" s="252"/>
      <c r="V309" s="252"/>
      <c r="W309" s="252"/>
      <c r="X309" s="252"/>
      <c r="Y309" s="252"/>
      <c r="Z309" s="252"/>
      <c r="AA309" s="252"/>
      <c r="AB309" s="252"/>
      <c r="AC309" s="252"/>
      <c r="AD309" s="252"/>
      <c r="AE309" s="252"/>
      <c r="AF309" s="252"/>
      <c r="AG309" s="252"/>
      <c r="AH309" s="252"/>
      <c r="AI309" s="252"/>
      <c r="AJ309" s="252"/>
      <c r="AK309" s="252"/>
      <c r="AL309" s="252"/>
      <c r="AM309" s="252"/>
      <c r="AN309" s="252"/>
      <c r="AO309" s="252"/>
      <c r="AP309" s="252"/>
      <c r="AQ309" s="252"/>
      <c r="AR309" s="252"/>
      <c r="AS309" s="252"/>
      <c r="AT309" s="252"/>
      <c r="AU309" s="252"/>
      <c r="AV309" s="252"/>
      <c r="AW309" s="252"/>
      <c r="AX309" s="252"/>
      <c r="AY309" s="252"/>
      <c r="AZ309" s="252"/>
      <c r="BA309" s="252"/>
      <c r="BB309" s="252"/>
      <c r="BC309" s="252"/>
      <c r="BD309" s="252"/>
      <c r="BE309" s="252"/>
      <c r="BF309" s="252"/>
      <c r="BG309" s="252"/>
      <c r="BH309" s="252"/>
      <c r="BI309" s="252"/>
      <c r="BJ309" s="252"/>
      <c r="BK309" s="252"/>
      <c r="BL309" s="252"/>
      <c r="BM309" s="252"/>
      <c r="BN309" s="252"/>
      <c r="BO309" s="252"/>
      <c r="BP309" s="252"/>
      <c r="BQ309" s="252"/>
      <c r="BR309" s="252"/>
      <c r="BS309" s="252"/>
      <c r="BT309" s="252"/>
      <c r="BU309" s="252"/>
      <c r="BV309" s="252"/>
      <c r="BW309" s="252"/>
      <c r="BX309" s="252"/>
      <c r="BY309" s="252"/>
      <c r="BZ309" s="252"/>
      <c r="CA309" s="252"/>
      <c r="CB309" s="252"/>
      <c r="CC309" s="252"/>
      <c r="CD309" s="252"/>
      <c r="CE309" s="252"/>
      <c r="CF309" s="252"/>
      <c r="CG309" s="252"/>
      <c r="CH309" s="252"/>
      <c r="CI309" s="252"/>
      <c r="CJ309" s="252"/>
      <c r="CK309" s="252"/>
      <c r="CL309" s="252"/>
      <c r="CM309" s="252"/>
      <c r="CN309" s="252"/>
      <c r="CO309" s="252"/>
      <c r="CP309" s="252"/>
      <c r="CQ309" s="252"/>
      <c r="CR309" s="252"/>
      <c r="CS309" s="252"/>
      <c r="CT309" s="252"/>
      <c r="CU309" s="252"/>
      <c r="CV309" s="252"/>
      <c r="CW309" s="252"/>
      <c r="CX309" s="252"/>
      <c r="CY309" s="252"/>
      <c r="CZ309" s="252"/>
      <c r="DA309" s="252"/>
      <c r="DB309" s="252"/>
      <c r="DC309" s="252"/>
      <c r="DD309" s="252"/>
    </row>
    <row r="310" customFormat="false" ht="15" hidden="false" customHeight="false" outlineLevel="0" collapsed="false">
      <c r="A310" s="252"/>
      <c r="B310" s="252"/>
      <c r="C310" s="252"/>
      <c r="D310" s="252"/>
      <c r="E310" s="254"/>
      <c r="F310" s="254"/>
      <c r="G310" s="254"/>
      <c r="H310" s="254"/>
      <c r="I310" s="254"/>
      <c r="J310" s="254"/>
      <c r="K310" s="254"/>
      <c r="L310" s="254"/>
      <c r="M310" s="254"/>
      <c r="N310" s="254"/>
      <c r="O310" s="254"/>
      <c r="P310" s="252"/>
      <c r="Q310" s="252"/>
      <c r="R310" s="252"/>
      <c r="S310" s="252"/>
      <c r="T310" s="252"/>
      <c r="U310" s="252"/>
      <c r="V310" s="252"/>
      <c r="W310" s="252"/>
      <c r="X310" s="252"/>
      <c r="Y310" s="252"/>
      <c r="Z310" s="252"/>
      <c r="AA310" s="252"/>
      <c r="AB310" s="252"/>
      <c r="AC310" s="252"/>
      <c r="AD310" s="252"/>
      <c r="AE310" s="252"/>
      <c r="AF310" s="252"/>
      <c r="AG310" s="252"/>
      <c r="AH310" s="252"/>
      <c r="AI310" s="252"/>
      <c r="AJ310" s="252"/>
      <c r="AK310" s="252"/>
      <c r="AL310" s="252"/>
      <c r="AM310" s="252"/>
      <c r="AN310" s="252"/>
      <c r="AO310" s="252"/>
      <c r="AP310" s="252"/>
      <c r="AQ310" s="252"/>
      <c r="AR310" s="252"/>
      <c r="AS310" s="252"/>
      <c r="AT310" s="252"/>
      <c r="AU310" s="252"/>
      <c r="AV310" s="252"/>
      <c r="AW310" s="252"/>
      <c r="AX310" s="252"/>
      <c r="AY310" s="252"/>
      <c r="AZ310" s="252"/>
      <c r="BA310" s="252"/>
      <c r="BB310" s="252"/>
      <c r="BC310" s="252"/>
      <c r="BD310" s="252"/>
      <c r="BE310" s="252"/>
      <c r="BF310" s="252"/>
      <c r="BG310" s="252"/>
      <c r="BH310" s="252"/>
      <c r="BI310" s="252"/>
      <c r="BJ310" s="252"/>
      <c r="BK310" s="252"/>
      <c r="BL310" s="252"/>
      <c r="BM310" s="252"/>
      <c r="BN310" s="252"/>
      <c r="BO310" s="252"/>
      <c r="BP310" s="252"/>
      <c r="BQ310" s="252"/>
      <c r="BR310" s="252"/>
      <c r="BS310" s="252"/>
      <c r="BT310" s="252"/>
      <c r="BU310" s="252"/>
      <c r="BV310" s="252"/>
      <c r="BW310" s="252"/>
      <c r="BX310" s="252"/>
      <c r="BY310" s="252"/>
      <c r="BZ310" s="252"/>
      <c r="CA310" s="252"/>
      <c r="CB310" s="252"/>
      <c r="CC310" s="252"/>
      <c r="CD310" s="252"/>
      <c r="CE310" s="252"/>
      <c r="CF310" s="252"/>
      <c r="CG310" s="252"/>
      <c r="CH310" s="252"/>
      <c r="CI310" s="252"/>
      <c r="CJ310" s="252"/>
      <c r="CK310" s="252"/>
      <c r="CL310" s="252"/>
      <c r="CM310" s="252"/>
      <c r="CN310" s="252"/>
      <c r="CO310" s="252"/>
      <c r="CP310" s="252"/>
      <c r="CQ310" s="252"/>
      <c r="CR310" s="252"/>
      <c r="CS310" s="252"/>
      <c r="CT310" s="252"/>
      <c r="CU310" s="252"/>
      <c r="CV310" s="252"/>
      <c r="CW310" s="252"/>
      <c r="CX310" s="252"/>
      <c r="CY310" s="252"/>
      <c r="CZ310" s="252"/>
      <c r="DA310" s="252"/>
      <c r="DB310" s="252"/>
      <c r="DC310" s="252"/>
      <c r="DD310" s="252"/>
    </row>
    <row r="311" customFormat="false" ht="15" hidden="false" customHeight="false" outlineLevel="0" collapsed="false">
      <c r="A311" s="252"/>
      <c r="B311" s="252"/>
      <c r="C311" s="252"/>
      <c r="D311" s="252"/>
      <c r="E311" s="254"/>
      <c r="F311" s="254"/>
      <c r="G311" s="254"/>
      <c r="H311" s="254"/>
      <c r="I311" s="254"/>
      <c r="J311" s="254"/>
      <c r="K311" s="254"/>
      <c r="L311" s="254"/>
      <c r="M311" s="254"/>
      <c r="N311" s="254"/>
      <c r="O311" s="254"/>
      <c r="P311" s="252"/>
      <c r="Q311" s="252"/>
      <c r="R311" s="252"/>
      <c r="S311" s="252"/>
      <c r="T311" s="252"/>
      <c r="U311" s="252"/>
      <c r="V311" s="252"/>
      <c r="W311" s="252"/>
      <c r="X311" s="252"/>
      <c r="Y311" s="252"/>
      <c r="Z311" s="252"/>
      <c r="AA311" s="252"/>
      <c r="AB311" s="252"/>
      <c r="AC311" s="252"/>
      <c r="AD311" s="252"/>
      <c r="AE311" s="252"/>
      <c r="AF311" s="252"/>
      <c r="AG311" s="252"/>
      <c r="AH311" s="252"/>
      <c r="AI311" s="252"/>
      <c r="AJ311" s="252"/>
      <c r="AK311" s="252"/>
      <c r="AL311" s="252"/>
      <c r="AM311" s="252"/>
      <c r="AN311" s="252"/>
      <c r="AO311" s="252"/>
      <c r="AP311" s="252"/>
      <c r="AQ311" s="252"/>
      <c r="AR311" s="252"/>
      <c r="AS311" s="252"/>
      <c r="AT311" s="252"/>
      <c r="AU311" s="252"/>
      <c r="AV311" s="252"/>
      <c r="AW311" s="252"/>
      <c r="AX311" s="252"/>
      <c r="AY311" s="252"/>
      <c r="AZ311" s="252"/>
      <c r="BA311" s="252"/>
      <c r="BB311" s="252"/>
      <c r="BC311" s="252"/>
      <c r="BD311" s="252"/>
      <c r="BE311" s="252"/>
      <c r="BF311" s="252"/>
      <c r="BG311" s="252"/>
      <c r="BH311" s="252"/>
      <c r="BI311" s="252"/>
      <c r="BJ311" s="252"/>
      <c r="BK311" s="252"/>
      <c r="BL311" s="252"/>
      <c r="BM311" s="252"/>
      <c r="BN311" s="252"/>
      <c r="BO311" s="252"/>
      <c r="BP311" s="252"/>
      <c r="BQ311" s="252"/>
      <c r="BR311" s="252"/>
      <c r="BS311" s="252"/>
      <c r="BT311" s="252"/>
      <c r="BU311" s="252"/>
      <c r="BV311" s="252"/>
      <c r="BW311" s="252"/>
      <c r="BX311" s="252"/>
      <c r="BY311" s="252"/>
      <c r="BZ311" s="252"/>
      <c r="CA311" s="252"/>
      <c r="CB311" s="252"/>
      <c r="CC311" s="252"/>
      <c r="CD311" s="252"/>
      <c r="CE311" s="252"/>
      <c r="CF311" s="252"/>
      <c r="CG311" s="252"/>
      <c r="CH311" s="252"/>
      <c r="CI311" s="252"/>
      <c r="CJ311" s="252"/>
      <c r="CK311" s="252"/>
      <c r="CL311" s="252"/>
      <c r="CM311" s="252"/>
      <c r="CN311" s="252"/>
      <c r="CO311" s="252"/>
      <c r="CP311" s="252"/>
      <c r="CQ311" s="252"/>
      <c r="CR311" s="252"/>
      <c r="CS311" s="252"/>
      <c r="CT311" s="252"/>
      <c r="CU311" s="252"/>
      <c r="CV311" s="252"/>
      <c r="CW311" s="252"/>
      <c r="CX311" s="252"/>
      <c r="CY311" s="252"/>
      <c r="CZ311" s="252"/>
      <c r="DA311" s="252"/>
      <c r="DB311" s="252"/>
      <c r="DC311" s="252"/>
      <c r="DD311" s="252"/>
    </row>
    <row r="312" customFormat="false" ht="15" hidden="false" customHeight="false" outlineLevel="0" collapsed="false">
      <c r="A312" s="252"/>
      <c r="B312" s="252"/>
      <c r="C312" s="252"/>
      <c r="D312" s="252"/>
      <c r="E312" s="254"/>
      <c r="F312" s="254"/>
      <c r="G312" s="254"/>
      <c r="H312" s="254"/>
      <c r="I312" s="254"/>
      <c r="J312" s="254"/>
      <c r="K312" s="254"/>
      <c r="L312" s="254"/>
      <c r="M312" s="254"/>
      <c r="N312" s="254"/>
      <c r="O312" s="254"/>
      <c r="P312" s="252"/>
      <c r="Q312" s="252"/>
      <c r="R312" s="252"/>
      <c r="S312" s="252"/>
      <c r="T312" s="252"/>
      <c r="U312" s="252"/>
      <c r="V312" s="252"/>
      <c r="W312" s="252"/>
      <c r="X312" s="252"/>
      <c r="Y312" s="252"/>
      <c r="Z312" s="252"/>
      <c r="AA312" s="252"/>
      <c r="AB312" s="252"/>
      <c r="AC312" s="252"/>
      <c r="AD312" s="252"/>
      <c r="AE312" s="252"/>
      <c r="AF312" s="252"/>
      <c r="AG312" s="252"/>
      <c r="AH312" s="252"/>
      <c r="AI312" s="252"/>
      <c r="AJ312" s="252"/>
      <c r="AK312" s="252"/>
      <c r="AL312" s="252"/>
      <c r="AM312" s="252"/>
      <c r="AN312" s="252"/>
      <c r="AO312" s="252"/>
      <c r="AP312" s="252"/>
      <c r="AQ312" s="252"/>
      <c r="AR312" s="252"/>
      <c r="AS312" s="252"/>
      <c r="AT312" s="252"/>
      <c r="AU312" s="252"/>
      <c r="AV312" s="252"/>
      <c r="AW312" s="252"/>
      <c r="AX312" s="252"/>
      <c r="AY312" s="252"/>
      <c r="AZ312" s="252"/>
      <c r="BA312" s="252"/>
      <c r="BB312" s="252"/>
      <c r="BC312" s="252"/>
      <c r="BD312" s="252"/>
      <c r="BE312" s="252"/>
      <c r="BF312" s="252"/>
      <c r="BG312" s="252"/>
      <c r="BH312" s="252"/>
      <c r="BI312" s="252"/>
      <c r="BJ312" s="252"/>
      <c r="BK312" s="252"/>
      <c r="BL312" s="252"/>
      <c r="BM312" s="252"/>
      <c r="BN312" s="252"/>
      <c r="BO312" s="252"/>
      <c r="BP312" s="252"/>
      <c r="BQ312" s="252"/>
      <c r="BR312" s="252"/>
      <c r="BS312" s="252"/>
      <c r="BT312" s="252"/>
      <c r="BU312" s="252"/>
      <c r="BV312" s="252"/>
      <c r="BW312" s="252"/>
      <c r="BX312" s="252"/>
      <c r="BY312" s="252"/>
      <c r="BZ312" s="252"/>
      <c r="CA312" s="252"/>
      <c r="CB312" s="252"/>
      <c r="CC312" s="252"/>
      <c r="CD312" s="252"/>
      <c r="CE312" s="252"/>
      <c r="CF312" s="252"/>
      <c r="CG312" s="252"/>
      <c r="CH312" s="252"/>
      <c r="CI312" s="252"/>
      <c r="CJ312" s="252"/>
      <c r="CK312" s="252"/>
      <c r="CL312" s="252"/>
      <c r="CM312" s="252"/>
      <c r="CN312" s="252"/>
      <c r="CO312" s="252"/>
      <c r="CP312" s="252"/>
      <c r="CQ312" s="252"/>
      <c r="CR312" s="252"/>
      <c r="CS312" s="252"/>
      <c r="CT312" s="252"/>
      <c r="CU312" s="252"/>
      <c r="CV312" s="252"/>
      <c r="CW312" s="252"/>
      <c r="CX312" s="252"/>
      <c r="CY312" s="252"/>
      <c r="CZ312" s="252"/>
      <c r="DA312" s="252"/>
      <c r="DB312" s="252"/>
      <c r="DC312" s="252"/>
      <c r="DD312" s="252"/>
    </row>
    <row r="313" customFormat="false" ht="15" hidden="false" customHeight="false" outlineLevel="0" collapsed="false">
      <c r="A313" s="252"/>
      <c r="B313" s="252"/>
      <c r="C313" s="252"/>
      <c r="D313" s="252"/>
      <c r="E313" s="254"/>
      <c r="F313" s="254"/>
      <c r="G313" s="254"/>
      <c r="H313" s="254"/>
      <c r="I313" s="254"/>
      <c r="J313" s="254"/>
      <c r="K313" s="254"/>
      <c r="L313" s="254"/>
      <c r="M313" s="254"/>
      <c r="N313" s="254"/>
      <c r="O313" s="254"/>
      <c r="P313" s="252"/>
      <c r="Q313" s="252"/>
      <c r="R313" s="252"/>
      <c r="S313" s="252"/>
      <c r="T313" s="252"/>
      <c r="U313" s="252"/>
      <c r="V313" s="252"/>
      <c r="W313" s="252"/>
      <c r="X313" s="252"/>
      <c r="Y313" s="252"/>
      <c r="Z313" s="252"/>
      <c r="AA313" s="252"/>
      <c r="AB313" s="252"/>
      <c r="AC313" s="252"/>
      <c r="AD313" s="252"/>
      <c r="AE313" s="252"/>
      <c r="AF313" s="252"/>
      <c r="AG313" s="252"/>
      <c r="AH313" s="252"/>
      <c r="AI313" s="252"/>
      <c r="AJ313" s="252"/>
      <c r="AK313" s="252"/>
      <c r="AL313" s="252"/>
      <c r="AM313" s="252"/>
      <c r="AN313" s="252"/>
      <c r="AO313" s="252"/>
      <c r="AP313" s="252"/>
      <c r="AQ313" s="252"/>
      <c r="AR313" s="252"/>
      <c r="AS313" s="252"/>
      <c r="AT313" s="252"/>
      <c r="AU313" s="252"/>
      <c r="AV313" s="252"/>
      <c r="AW313" s="252"/>
      <c r="AX313" s="252"/>
      <c r="AY313" s="252"/>
      <c r="AZ313" s="252"/>
      <c r="BA313" s="252"/>
      <c r="BB313" s="252"/>
      <c r="BC313" s="252"/>
      <c r="BD313" s="252"/>
      <c r="BE313" s="252"/>
      <c r="BF313" s="252"/>
      <c r="BG313" s="252"/>
      <c r="BH313" s="252"/>
      <c r="BI313" s="252"/>
      <c r="BJ313" s="252"/>
      <c r="BK313" s="252"/>
      <c r="BL313" s="252"/>
      <c r="BM313" s="252"/>
      <c r="BN313" s="252"/>
      <c r="BO313" s="252"/>
      <c r="BP313" s="252"/>
      <c r="BQ313" s="252"/>
      <c r="BR313" s="252"/>
      <c r="BS313" s="252"/>
      <c r="BT313" s="252"/>
      <c r="BU313" s="252"/>
      <c r="BV313" s="252"/>
      <c r="BW313" s="252"/>
      <c r="BX313" s="252"/>
      <c r="BY313" s="252"/>
      <c r="BZ313" s="252"/>
      <c r="CA313" s="252"/>
      <c r="CB313" s="252"/>
      <c r="CC313" s="252"/>
      <c r="CD313" s="252"/>
      <c r="CE313" s="252"/>
      <c r="CF313" s="252"/>
      <c r="CG313" s="252"/>
      <c r="CH313" s="252"/>
      <c r="CI313" s="252"/>
      <c r="CJ313" s="252"/>
      <c r="CK313" s="252"/>
      <c r="CL313" s="252"/>
      <c r="CM313" s="252"/>
      <c r="CN313" s="252"/>
      <c r="CO313" s="252"/>
      <c r="CP313" s="252"/>
      <c r="CQ313" s="252"/>
      <c r="CR313" s="252"/>
      <c r="CS313" s="252"/>
      <c r="CT313" s="252"/>
      <c r="CU313" s="252"/>
      <c r="CV313" s="252"/>
      <c r="CW313" s="252"/>
      <c r="CX313" s="252"/>
      <c r="CY313" s="252"/>
      <c r="CZ313" s="252"/>
      <c r="DA313" s="252"/>
      <c r="DB313" s="252"/>
      <c r="DC313" s="252"/>
      <c r="DD313" s="252"/>
    </row>
    <row r="314" customFormat="false" ht="15" hidden="false" customHeight="false" outlineLevel="0" collapsed="false">
      <c r="A314" s="252"/>
      <c r="B314" s="252"/>
      <c r="C314" s="252"/>
      <c r="D314" s="252"/>
      <c r="E314" s="254"/>
      <c r="F314" s="254"/>
      <c r="G314" s="254"/>
      <c r="H314" s="254"/>
      <c r="I314" s="254"/>
      <c r="J314" s="254"/>
      <c r="K314" s="254"/>
      <c r="L314" s="254"/>
      <c r="M314" s="254"/>
      <c r="N314" s="254"/>
      <c r="O314" s="254"/>
      <c r="P314" s="252"/>
      <c r="Q314" s="252"/>
      <c r="R314" s="252"/>
      <c r="S314" s="252"/>
      <c r="T314" s="252"/>
      <c r="U314" s="252"/>
      <c r="V314" s="252"/>
      <c r="W314" s="252"/>
      <c r="X314" s="252"/>
      <c r="Y314" s="252"/>
      <c r="Z314" s="252"/>
      <c r="AA314" s="252"/>
      <c r="AB314" s="252"/>
      <c r="AC314" s="252"/>
      <c r="AD314" s="252"/>
      <c r="AE314" s="252"/>
      <c r="AF314" s="252"/>
      <c r="AG314" s="252"/>
      <c r="AH314" s="252"/>
      <c r="AI314" s="252"/>
      <c r="AJ314" s="252"/>
      <c r="AK314" s="252"/>
      <c r="AL314" s="252"/>
      <c r="AM314" s="252"/>
      <c r="AN314" s="252"/>
      <c r="AO314" s="252"/>
      <c r="AP314" s="252"/>
      <c r="AQ314" s="252"/>
      <c r="AR314" s="252"/>
      <c r="AS314" s="252"/>
      <c r="AT314" s="252"/>
      <c r="AU314" s="252"/>
      <c r="AV314" s="252"/>
      <c r="AW314" s="252"/>
      <c r="AX314" s="252"/>
      <c r="AY314" s="252"/>
      <c r="AZ314" s="252"/>
      <c r="BA314" s="252"/>
      <c r="BB314" s="252"/>
      <c r="BC314" s="252"/>
      <c r="BD314" s="252"/>
      <c r="BE314" s="252"/>
      <c r="BF314" s="252"/>
      <c r="BG314" s="252"/>
      <c r="BH314" s="252"/>
      <c r="BI314" s="252"/>
      <c r="BJ314" s="252"/>
      <c r="BK314" s="252"/>
      <c r="BL314" s="252"/>
      <c r="BM314" s="252"/>
      <c r="BN314" s="252"/>
      <c r="BO314" s="252"/>
      <c r="BP314" s="252"/>
      <c r="BQ314" s="252"/>
      <c r="BR314" s="252"/>
      <c r="BS314" s="252"/>
      <c r="BT314" s="252"/>
      <c r="BU314" s="252"/>
      <c r="BV314" s="252"/>
      <c r="BW314" s="252"/>
      <c r="BX314" s="252"/>
      <c r="BY314" s="252"/>
      <c r="BZ314" s="252"/>
      <c r="CA314" s="252"/>
      <c r="CB314" s="252"/>
      <c r="CC314" s="252"/>
      <c r="CD314" s="252"/>
      <c r="CE314" s="252"/>
      <c r="CF314" s="252"/>
      <c r="CG314" s="252"/>
      <c r="CH314" s="252"/>
      <c r="CI314" s="252"/>
      <c r="CJ314" s="252"/>
      <c r="CK314" s="252"/>
      <c r="CL314" s="252"/>
      <c r="CM314" s="252"/>
      <c r="CN314" s="252"/>
      <c r="CO314" s="252"/>
      <c r="CP314" s="252"/>
      <c r="CQ314" s="252"/>
      <c r="CR314" s="252"/>
      <c r="CS314" s="252"/>
      <c r="CT314" s="252"/>
      <c r="CU314" s="252"/>
      <c r="CV314" s="252"/>
      <c r="CW314" s="252"/>
      <c r="CX314" s="252"/>
      <c r="CY314" s="252"/>
      <c r="CZ314" s="252"/>
      <c r="DA314" s="252"/>
      <c r="DB314" s="252"/>
      <c r="DC314" s="252"/>
      <c r="DD314" s="252"/>
    </row>
    <row r="315" customFormat="false" ht="15" hidden="false" customHeight="false" outlineLevel="0" collapsed="false">
      <c r="A315" s="252"/>
      <c r="B315" s="252"/>
      <c r="C315" s="252"/>
      <c r="D315" s="252"/>
      <c r="E315" s="254"/>
      <c r="F315" s="254"/>
      <c r="G315" s="254"/>
      <c r="H315" s="254"/>
      <c r="I315" s="254"/>
      <c r="J315" s="254"/>
      <c r="K315" s="254"/>
      <c r="L315" s="254"/>
      <c r="M315" s="254"/>
      <c r="N315" s="254"/>
      <c r="O315" s="254"/>
      <c r="P315" s="252"/>
      <c r="Q315" s="252"/>
      <c r="R315" s="252"/>
      <c r="S315" s="252"/>
      <c r="T315" s="252"/>
      <c r="U315" s="252"/>
      <c r="V315" s="252"/>
      <c r="W315" s="252"/>
      <c r="X315" s="252"/>
      <c r="Y315" s="252"/>
      <c r="Z315" s="252"/>
      <c r="AA315" s="252"/>
      <c r="AB315" s="252"/>
      <c r="AC315" s="252"/>
      <c r="AD315" s="252"/>
      <c r="AE315" s="252"/>
      <c r="AF315" s="252"/>
      <c r="AG315" s="252"/>
      <c r="AH315" s="252"/>
      <c r="AI315" s="252"/>
      <c r="AJ315" s="252"/>
      <c r="AK315" s="252"/>
      <c r="AL315" s="252"/>
      <c r="AM315" s="252"/>
      <c r="AN315" s="252"/>
      <c r="AO315" s="252"/>
      <c r="AP315" s="252"/>
      <c r="AQ315" s="252"/>
      <c r="AR315" s="252"/>
      <c r="AS315" s="252"/>
      <c r="AT315" s="252"/>
      <c r="AU315" s="252"/>
      <c r="AV315" s="252"/>
      <c r="AW315" s="252"/>
      <c r="AX315" s="252"/>
      <c r="AY315" s="252"/>
      <c r="AZ315" s="252"/>
      <c r="BA315" s="252"/>
      <c r="BB315" s="252"/>
      <c r="BC315" s="252"/>
      <c r="BD315" s="252"/>
      <c r="BE315" s="252"/>
      <c r="BF315" s="252"/>
      <c r="BG315" s="252"/>
      <c r="BH315" s="252"/>
      <c r="BI315" s="252"/>
      <c r="BJ315" s="252"/>
      <c r="BK315" s="252"/>
      <c r="BL315" s="252"/>
      <c r="BM315" s="252"/>
      <c r="BN315" s="252"/>
      <c r="BO315" s="252"/>
      <c r="BP315" s="252"/>
      <c r="BQ315" s="252"/>
      <c r="BR315" s="252"/>
      <c r="BS315" s="252"/>
      <c r="BT315" s="252"/>
      <c r="BU315" s="252"/>
      <c r="BV315" s="252"/>
      <c r="BW315" s="252"/>
      <c r="BX315" s="252"/>
      <c r="BY315" s="252"/>
      <c r="BZ315" s="252"/>
      <c r="CA315" s="252"/>
      <c r="CB315" s="252"/>
      <c r="CC315" s="252"/>
      <c r="CD315" s="252"/>
      <c r="CE315" s="252"/>
      <c r="CF315" s="252"/>
      <c r="CG315" s="252"/>
      <c r="CH315" s="252"/>
      <c r="CI315" s="252"/>
      <c r="CJ315" s="252"/>
      <c r="CK315" s="252"/>
      <c r="CL315" s="252"/>
      <c r="CM315" s="252"/>
      <c r="CN315" s="252"/>
      <c r="CO315" s="252"/>
      <c r="CP315" s="252"/>
      <c r="CQ315" s="252"/>
      <c r="CR315" s="252"/>
      <c r="CS315" s="252"/>
      <c r="CT315" s="252"/>
      <c r="CU315" s="252"/>
      <c r="CV315" s="252"/>
      <c r="CW315" s="252"/>
      <c r="CX315" s="252"/>
      <c r="CY315" s="252"/>
      <c r="CZ315" s="252"/>
      <c r="DA315" s="252"/>
      <c r="DB315" s="252"/>
      <c r="DC315" s="252"/>
      <c r="DD315" s="252"/>
    </row>
    <row r="316" customFormat="false" ht="15" hidden="false" customHeight="false" outlineLevel="0" collapsed="false">
      <c r="A316" s="252"/>
      <c r="B316" s="252"/>
      <c r="C316" s="252"/>
      <c r="D316" s="252"/>
      <c r="E316" s="254"/>
      <c r="F316" s="254"/>
      <c r="G316" s="254"/>
      <c r="H316" s="254"/>
      <c r="I316" s="254"/>
      <c r="J316" s="254"/>
      <c r="K316" s="254"/>
      <c r="L316" s="254"/>
      <c r="M316" s="254"/>
      <c r="N316" s="254"/>
      <c r="O316" s="254"/>
      <c r="P316" s="252"/>
      <c r="Q316" s="252"/>
      <c r="R316" s="252"/>
      <c r="S316" s="252"/>
      <c r="T316" s="252"/>
      <c r="U316" s="252"/>
      <c r="V316" s="252"/>
      <c r="W316" s="252"/>
      <c r="X316" s="252"/>
      <c r="Y316" s="252"/>
      <c r="Z316" s="252"/>
      <c r="AA316" s="252"/>
      <c r="AB316" s="252"/>
      <c r="AC316" s="252"/>
      <c r="AD316" s="252"/>
      <c r="AE316" s="252"/>
      <c r="AF316" s="252"/>
      <c r="AG316" s="252"/>
      <c r="AH316" s="252"/>
      <c r="AI316" s="252"/>
      <c r="AJ316" s="252"/>
      <c r="AK316" s="252"/>
      <c r="AL316" s="252"/>
      <c r="AM316" s="252"/>
      <c r="AN316" s="252"/>
      <c r="AO316" s="252"/>
      <c r="AP316" s="252"/>
      <c r="AQ316" s="252"/>
      <c r="AR316" s="252"/>
      <c r="AS316" s="252"/>
      <c r="AT316" s="252"/>
      <c r="AU316" s="252"/>
      <c r="AV316" s="252"/>
      <c r="AW316" s="252"/>
      <c r="AX316" s="252"/>
      <c r="AY316" s="252"/>
      <c r="AZ316" s="252"/>
      <c r="BA316" s="252"/>
      <c r="BB316" s="252"/>
      <c r="BC316" s="252"/>
      <c r="BD316" s="252"/>
      <c r="BE316" s="252"/>
      <c r="BF316" s="252"/>
      <c r="BG316" s="252"/>
      <c r="BH316" s="252"/>
      <c r="BI316" s="252"/>
      <c r="BJ316" s="252"/>
      <c r="BK316" s="252"/>
      <c r="BL316" s="252"/>
      <c r="BM316" s="252"/>
      <c r="BN316" s="252"/>
      <c r="BO316" s="252"/>
      <c r="BP316" s="252"/>
      <c r="BQ316" s="252"/>
      <c r="BR316" s="252"/>
      <c r="BS316" s="252"/>
      <c r="BT316" s="252"/>
      <c r="BU316" s="252"/>
      <c r="BV316" s="252"/>
      <c r="BW316" s="252"/>
      <c r="BX316" s="252"/>
      <c r="BY316" s="252"/>
      <c r="BZ316" s="252"/>
      <c r="CA316" s="252"/>
      <c r="CB316" s="252"/>
      <c r="CC316" s="252"/>
      <c r="CD316" s="252"/>
      <c r="CE316" s="252"/>
      <c r="CF316" s="252"/>
      <c r="CG316" s="252"/>
      <c r="CH316" s="252"/>
      <c r="CI316" s="252"/>
      <c r="CJ316" s="252"/>
      <c r="CK316" s="252"/>
      <c r="CL316" s="252"/>
      <c r="CM316" s="252"/>
      <c r="CN316" s="252"/>
      <c r="CO316" s="252"/>
      <c r="CP316" s="252"/>
      <c r="CQ316" s="252"/>
      <c r="CR316" s="252"/>
      <c r="CS316" s="252"/>
      <c r="CT316" s="252"/>
      <c r="CU316" s="252"/>
      <c r="CV316" s="252"/>
      <c r="CW316" s="252"/>
      <c r="CX316" s="252"/>
      <c r="CY316" s="252"/>
      <c r="CZ316" s="252"/>
      <c r="DA316" s="252"/>
      <c r="DB316" s="252"/>
      <c r="DC316" s="252"/>
      <c r="DD316" s="252"/>
    </row>
    <row r="317" customFormat="false" ht="15" hidden="false" customHeight="false" outlineLevel="0" collapsed="false">
      <c r="A317" s="252"/>
      <c r="B317" s="252"/>
      <c r="C317" s="252"/>
      <c r="D317" s="252"/>
      <c r="E317" s="254"/>
      <c r="F317" s="254"/>
      <c r="G317" s="254"/>
      <c r="H317" s="254"/>
      <c r="I317" s="254"/>
      <c r="J317" s="254"/>
      <c r="K317" s="254"/>
      <c r="L317" s="254"/>
      <c r="M317" s="254"/>
      <c r="N317" s="254"/>
      <c r="O317" s="254"/>
      <c r="P317" s="252"/>
      <c r="Q317" s="252"/>
      <c r="R317" s="252"/>
      <c r="S317" s="252"/>
      <c r="T317" s="252"/>
      <c r="U317" s="252"/>
      <c r="V317" s="252"/>
      <c r="W317" s="252"/>
      <c r="X317" s="252"/>
      <c r="Y317" s="252"/>
      <c r="Z317" s="252"/>
      <c r="AA317" s="252"/>
      <c r="AB317" s="252"/>
      <c r="AC317" s="252"/>
      <c r="AD317" s="252"/>
      <c r="AE317" s="252"/>
      <c r="AF317" s="252"/>
      <c r="AG317" s="252"/>
      <c r="AH317" s="252"/>
      <c r="AI317" s="252"/>
      <c r="AJ317" s="252"/>
      <c r="AK317" s="252"/>
      <c r="AL317" s="252"/>
      <c r="AM317" s="252"/>
      <c r="AN317" s="252"/>
      <c r="AO317" s="252"/>
      <c r="AP317" s="252"/>
      <c r="AQ317" s="252"/>
      <c r="AR317" s="252"/>
      <c r="AS317" s="252"/>
      <c r="AT317" s="252"/>
      <c r="AU317" s="252"/>
      <c r="AV317" s="252"/>
      <c r="AW317" s="252"/>
      <c r="AX317" s="252"/>
      <c r="AY317" s="252"/>
      <c r="AZ317" s="252"/>
      <c r="BA317" s="252"/>
      <c r="BB317" s="252"/>
      <c r="BC317" s="252"/>
      <c r="BD317" s="252"/>
      <c r="BE317" s="252"/>
      <c r="BF317" s="252"/>
      <c r="BG317" s="252"/>
      <c r="BH317" s="252"/>
      <c r="BI317" s="252"/>
      <c r="BJ317" s="252"/>
      <c r="BK317" s="252"/>
      <c r="BL317" s="252"/>
      <c r="BM317" s="252"/>
      <c r="BN317" s="252"/>
      <c r="BO317" s="252"/>
      <c r="BP317" s="252"/>
      <c r="BQ317" s="252"/>
      <c r="BR317" s="252"/>
      <c r="BS317" s="252"/>
      <c r="BT317" s="252"/>
      <c r="BU317" s="252"/>
      <c r="BV317" s="252"/>
      <c r="BW317" s="252"/>
      <c r="BX317" s="252"/>
      <c r="BY317" s="252"/>
      <c r="BZ317" s="252"/>
      <c r="CA317" s="252"/>
      <c r="CB317" s="252"/>
      <c r="CC317" s="252"/>
      <c r="CD317" s="252"/>
      <c r="CE317" s="252"/>
      <c r="CF317" s="252"/>
      <c r="CG317" s="252"/>
      <c r="CH317" s="252"/>
      <c r="CI317" s="252"/>
      <c r="CJ317" s="252"/>
      <c r="CK317" s="252"/>
      <c r="CL317" s="252"/>
      <c r="CM317" s="252"/>
      <c r="CN317" s="252"/>
      <c r="CO317" s="252"/>
      <c r="CP317" s="252"/>
      <c r="CQ317" s="252"/>
      <c r="CR317" s="252"/>
      <c r="CS317" s="252"/>
      <c r="CT317" s="252"/>
      <c r="CU317" s="252"/>
      <c r="CV317" s="252"/>
      <c r="CW317" s="252"/>
      <c r="CX317" s="252"/>
      <c r="CY317" s="252"/>
      <c r="CZ317" s="252"/>
      <c r="DA317" s="252"/>
      <c r="DB317" s="252"/>
      <c r="DC317" s="252"/>
      <c r="DD317" s="252"/>
    </row>
    <row r="318" customFormat="false" ht="15" hidden="false" customHeight="false" outlineLevel="0" collapsed="false">
      <c r="A318" s="252"/>
      <c r="B318" s="252"/>
      <c r="C318" s="252"/>
      <c r="D318" s="252"/>
      <c r="E318" s="254"/>
      <c r="F318" s="254"/>
      <c r="G318" s="254"/>
      <c r="H318" s="254"/>
      <c r="I318" s="254"/>
      <c r="J318" s="254"/>
      <c r="K318" s="254"/>
      <c r="L318" s="254"/>
      <c r="M318" s="254"/>
      <c r="N318" s="254"/>
      <c r="O318" s="254"/>
      <c r="P318" s="252"/>
      <c r="Q318" s="252"/>
      <c r="R318" s="252"/>
      <c r="S318" s="252"/>
      <c r="T318" s="252"/>
      <c r="U318" s="252"/>
      <c r="V318" s="252"/>
      <c r="W318" s="252"/>
      <c r="X318" s="252"/>
      <c r="Y318" s="252"/>
      <c r="Z318" s="252"/>
      <c r="AA318" s="252"/>
      <c r="AB318" s="252"/>
      <c r="AC318" s="252"/>
      <c r="AD318" s="252"/>
      <c r="AE318" s="252"/>
      <c r="AF318" s="252"/>
      <c r="AG318" s="252"/>
      <c r="AH318" s="252"/>
      <c r="AI318" s="252"/>
      <c r="AJ318" s="252"/>
      <c r="AK318" s="252"/>
      <c r="AL318" s="252"/>
      <c r="AM318" s="252"/>
      <c r="AN318" s="252"/>
      <c r="AO318" s="252"/>
      <c r="AP318" s="252"/>
      <c r="AQ318" s="252"/>
      <c r="AR318" s="252"/>
      <c r="AS318" s="252"/>
      <c r="AT318" s="252"/>
      <c r="AU318" s="252"/>
      <c r="AV318" s="252"/>
      <c r="AW318" s="252"/>
      <c r="AX318" s="252"/>
      <c r="AY318" s="252"/>
      <c r="AZ318" s="252"/>
      <c r="BA318" s="252"/>
      <c r="BB318" s="252"/>
      <c r="BC318" s="252"/>
      <c r="BD318" s="252"/>
      <c r="BE318" s="252"/>
      <c r="BF318" s="252"/>
      <c r="BG318" s="252"/>
      <c r="BH318" s="252"/>
      <c r="BI318" s="252"/>
      <c r="BJ318" s="252"/>
      <c r="BK318" s="252"/>
      <c r="BL318" s="252"/>
      <c r="BM318" s="252"/>
      <c r="BN318" s="252"/>
      <c r="BO318" s="252"/>
      <c r="BP318" s="252"/>
      <c r="BQ318" s="252"/>
      <c r="BR318" s="252"/>
      <c r="BS318" s="252"/>
      <c r="BT318" s="252"/>
      <c r="BU318" s="252"/>
      <c r="BV318" s="252"/>
      <c r="BW318" s="252"/>
      <c r="BX318" s="252"/>
      <c r="BY318" s="252"/>
      <c r="BZ318" s="252"/>
      <c r="CA318" s="252"/>
      <c r="CB318" s="252"/>
      <c r="CC318" s="252"/>
      <c r="CD318" s="252"/>
      <c r="CE318" s="252"/>
      <c r="CF318" s="252"/>
      <c r="CG318" s="252"/>
      <c r="CH318" s="252"/>
      <c r="CI318" s="252"/>
      <c r="CJ318" s="252"/>
      <c r="CK318" s="252"/>
      <c r="CL318" s="252"/>
      <c r="CM318" s="252"/>
      <c r="CN318" s="252"/>
      <c r="CO318" s="252"/>
      <c r="CP318" s="252"/>
      <c r="CQ318" s="252"/>
      <c r="CR318" s="252"/>
      <c r="CS318" s="252"/>
      <c r="CT318" s="252"/>
      <c r="CU318" s="252"/>
      <c r="CV318" s="252"/>
      <c r="CW318" s="252"/>
      <c r="CX318" s="252"/>
      <c r="CY318" s="252"/>
      <c r="CZ318" s="252"/>
      <c r="DA318" s="252"/>
      <c r="DB318" s="252"/>
      <c r="DC318" s="252"/>
      <c r="DD318" s="252"/>
    </row>
    <row r="319" customFormat="false" ht="15" hidden="false" customHeight="false" outlineLevel="0" collapsed="false">
      <c r="A319" s="252"/>
      <c r="B319" s="252"/>
      <c r="C319" s="252"/>
      <c r="D319" s="252"/>
      <c r="E319" s="254"/>
      <c r="F319" s="254"/>
      <c r="G319" s="254"/>
      <c r="H319" s="254"/>
      <c r="I319" s="254"/>
      <c r="J319" s="254"/>
      <c r="K319" s="254"/>
      <c r="L319" s="254"/>
      <c r="M319" s="254"/>
      <c r="N319" s="254"/>
      <c r="O319" s="254"/>
      <c r="P319" s="252"/>
      <c r="Q319" s="252"/>
      <c r="R319" s="252"/>
      <c r="S319" s="252"/>
      <c r="T319" s="252"/>
      <c r="U319" s="252"/>
      <c r="V319" s="252"/>
      <c r="W319" s="252"/>
      <c r="X319" s="252"/>
      <c r="Y319" s="252"/>
      <c r="Z319" s="252"/>
      <c r="AA319" s="252"/>
      <c r="AB319" s="252"/>
      <c r="AC319" s="252"/>
      <c r="AD319" s="252"/>
      <c r="AE319" s="252"/>
      <c r="AF319" s="252"/>
      <c r="AG319" s="252"/>
      <c r="AH319" s="252"/>
      <c r="AI319" s="252"/>
      <c r="AJ319" s="252"/>
      <c r="AK319" s="252"/>
      <c r="AL319" s="252"/>
      <c r="AM319" s="252"/>
      <c r="AN319" s="252"/>
      <c r="AO319" s="252"/>
      <c r="AP319" s="252"/>
      <c r="AQ319" s="252"/>
      <c r="AR319" s="252"/>
      <c r="AS319" s="252"/>
      <c r="AT319" s="252"/>
      <c r="AU319" s="252"/>
      <c r="AV319" s="252"/>
      <c r="AW319" s="252"/>
      <c r="AX319" s="252"/>
      <c r="AY319" s="252"/>
      <c r="AZ319" s="252"/>
      <c r="BA319" s="252"/>
      <c r="BB319" s="252"/>
      <c r="BC319" s="252"/>
      <c r="BD319" s="252"/>
      <c r="BE319" s="252"/>
      <c r="BF319" s="252"/>
      <c r="BG319" s="252"/>
      <c r="BH319" s="252"/>
      <c r="BI319" s="252"/>
      <c r="BJ319" s="252"/>
      <c r="BK319" s="252"/>
      <c r="BL319" s="252"/>
      <c r="BM319" s="252"/>
      <c r="BN319" s="252"/>
      <c r="BO319" s="252"/>
      <c r="BP319" s="252"/>
      <c r="BQ319" s="252"/>
      <c r="BR319" s="252"/>
      <c r="BS319" s="252"/>
      <c r="BT319" s="252"/>
      <c r="BU319" s="252"/>
      <c r="BV319" s="252"/>
      <c r="BW319" s="252"/>
      <c r="BX319" s="252"/>
      <c r="BY319" s="252"/>
      <c r="BZ319" s="252"/>
      <c r="CA319" s="252"/>
      <c r="CB319" s="252"/>
      <c r="CC319" s="252"/>
      <c r="CD319" s="252"/>
      <c r="CE319" s="252"/>
      <c r="CF319" s="252"/>
      <c r="CG319" s="252"/>
      <c r="CH319" s="252"/>
      <c r="CI319" s="252"/>
      <c r="CJ319" s="252"/>
      <c r="CK319" s="252"/>
      <c r="CL319" s="252"/>
      <c r="CM319" s="252"/>
      <c r="CN319" s="252"/>
      <c r="CO319" s="252"/>
      <c r="CP319" s="252"/>
      <c r="CQ319" s="252"/>
      <c r="CR319" s="252"/>
      <c r="CS319" s="252"/>
      <c r="CT319" s="252"/>
      <c r="CU319" s="252"/>
      <c r="CV319" s="252"/>
      <c r="CW319" s="252"/>
      <c r="CX319" s="252"/>
      <c r="CY319" s="252"/>
      <c r="CZ319" s="252"/>
      <c r="DA319" s="252"/>
      <c r="DB319" s="252"/>
      <c r="DC319" s="252"/>
      <c r="DD319" s="252"/>
    </row>
    <row r="320" customFormat="false" ht="15" hidden="false" customHeight="false" outlineLevel="0" collapsed="false">
      <c r="A320" s="252"/>
      <c r="B320" s="252"/>
      <c r="C320" s="252"/>
      <c r="D320" s="252"/>
      <c r="E320" s="254"/>
      <c r="F320" s="254"/>
      <c r="G320" s="254"/>
      <c r="H320" s="254"/>
      <c r="I320" s="254"/>
      <c r="J320" s="254"/>
      <c r="K320" s="254"/>
      <c r="L320" s="254"/>
      <c r="M320" s="254"/>
      <c r="N320" s="254"/>
      <c r="O320" s="254"/>
      <c r="P320" s="252"/>
      <c r="Q320" s="252"/>
      <c r="R320" s="252"/>
      <c r="S320" s="252"/>
      <c r="T320" s="252"/>
      <c r="U320" s="252"/>
      <c r="V320" s="252"/>
      <c r="W320" s="252"/>
      <c r="X320" s="252"/>
      <c r="Y320" s="252"/>
      <c r="Z320" s="252"/>
      <c r="AA320" s="252"/>
      <c r="AB320" s="252"/>
      <c r="AC320" s="252"/>
      <c r="AD320" s="252"/>
      <c r="AE320" s="252"/>
      <c r="AF320" s="252"/>
      <c r="AG320" s="252"/>
      <c r="AH320" s="252"/>
      <c r="AI320" s="252"/>
      <c r="AJ320" s="252"/>
      <c r="AK320" s="252"/>
      <c r="AL320" s="252"/>
      <c r="AM320" s="252"/>
      <c r="AN320" s="252"/>
      <c r="AO320" s="252"/>
      <c r="AP320" s="252"/>
      <c r="AQ320" s="252"/>
      <c r="AR320" s="252"/>
      <c r="AS320" s="252"/>
      <c r="AT320" s="252"/>
      <c r="AU320" s="252"/>
      <c r="AV320" s="252"/>
      <c r="AW320" s="252"/>
      <c r="AX320" s="252"/>
      <c r="AY320" s="252"/>
      <c r="AZ320" s="252"/>
      <c r="BA320" s="252"/>
      <c r="BB320" s="252"/>
      <c r="BC320" s="252"/>
      <c r="BD320" s="252"/>
      <c r="BE320" s="252"/>
      <c r="BF320" s="252"/>
      <c r="BG320" s="252"/>
      <c r="BH320" s="252"/>
      <c r="BI320" s="252"/>
      <c r="BJ320" s="252"/>
      <c r="BK320" s="252"/>
      <c r="BL320" s="252"/>
      <c r="BM320" s="252"/>
      <c r="BN320" s="252"/>
      <c r="BO320" s="252"/>
      <c r="BP320" s="252"/>
      <c r="BQ320" s="252"/>
      <c r="BR320" s="252"/>
      <c r="BS320" s="252"/>
      <c r="BT320" s="252"/>
      <c r="BU320" s="252"/>
      <c r="BV320" s="252"/>
      <c r="BW320" s="252"/>
      <c r="BX320" s="252"/>
      <c r="BY320" s="252"/>
      <c r="BZ320" s="252"/>
      <c r="CA320" s="252"/>
      <c r="CB320" s="252"/>
      <c r="CC320" s="252"/>
      <c r="CD320" s="252"/>
      <c r="CE320" s="252"/>
      <c r="CF320" s="252"/>
      <c r="CG320" s="252"/>
      <c r="CH320" s="252"/>
      <c r="CI320" s="252"/>
      <c r="CJ320" s="252"/>
      <c r="CK320" s="252"/>
      <c r="CL320" s="252"/>
      <c r="CM320" s="252"/>
      <c r="CN320" s="252"/>
      <c r="CO320" s="252"/>
      <c r="CP320" s="252"/>
      <c r="CQ320" s="252"/>
      <c r="CR320" s="252"/>
      <c r="CS320" s="252"/>
      <c r="CT320" s="252"/>
      <c r="CU320" s="252"/>
      <c r="CV320" s="252"/>
      <c r="CW320" s="252"/>
      <c r="CX320" s="252"/>
      <c r="CY320" s="252"/>
      <c r="CZ320" s="252"/>
      <c r="DA320" s="252"/>
      <c r="DB320" s="252"/>
      <c r="DC320" s="252"/>
      <c r="DD320" s="252"/>
    </row>
    <row r="321" customFormat="false" ht="15" hidden="false" customHeight="false" outlineLevel="0" collapsed="false">
      <c r="A321" s="252"/>
      <c r="B321" s="252"/>
      <c r="C321" s="252"/>
      <c r="D321" s="252"/>
      <c r="E321" s="254"/>
      <c r="F321" s="254"/>
      <c r="G321" s="254"/>
      <c r="H321" s="254"/>
      <c r="I321" s="254"/>
      <c r="J321" s="254"/>
      <c r="K321" s="254"/>
      <c r="L321" s="254"/>
      <c r="M321" s="254"/>
      <c r="N321" s="254"/>
      <c r="O321" s="254"/>
      <c r="P321" s="252"/>
      <c r="Q321" s="252"/>
      <c r="R321" s="252"/>
      <c r="S321" s="252"/>
      <c r="T321" s="252"/>
      <c r="U321" s="252"/>
      <c r="V321" s="252"/>
      <c r="W321" s="252"/>
      <c r="X321" s="252"/>
      <c r="Y321" s="252"/>
      <c r="Z321" s="252"/>
      <c r="AA321" s="252"/>
      <c r="AB321" s="252"/>
      <c r="AC321" s="252"/>
      <c r="AD321" s="252"/>
      <c r="AE321" s="252"/>
      <c r="AF321" s="252"/>
      <c r="AG321" s="252"/>
      <c r="AH321" s="252"/>
      <c r="AI321" s="252"/>
      <c r="AJ321" s="252"/>
      <c r="AK321" s="252"/>
      <c r="AL321" s="252"/>
      <c r="AM321" s="252"/>
      <c r="AN321" s="252"/>
      <c r="AO321" s="252"/>
      <c r="AP321" s="252"/>
      <c r="AQ321" s="252"/>
      <c r="AR321" s="252"/>
      <c r="AS321" s="252"/>
      <c r="AT321" s="252"/>
      <c r="AU321" s="252"/>
      <c r="AV321" s="252"/>
      <c r="AW321" s="252"/>
      <c r="AX321" s="252"/>
      <c r="AY321" s="252"/>
      <c r="AZ321" s="252"/>
      <c r="BA321" s="252"/>
      <c r="BB321" s="252"/>
      <c r="BC321" s="252"/>
      <c r="BD321" s="252"/>
      <c r="BE321" s="252"/>
      <c r="BF321" s="252"/>
      <c r="BG321" s="252"/>
      <c r="BH321" s="252"/>
      <c r="BI321" s="252"/>
      <c r="BJ321" s="252"/>
      <c r="BK321" s="252"/>
      <c r="BL321" s="252"/>
      <c r="BM321" s="252"/>
      <c r="BN321" s="252"/>
      <c r="BO321" s="252"/>
      <c r="BP321" s="252"/>
      <c r="BQ321" s="252"/>
      <c r="BR321" s="252"/>
      <c r="BS321" s="252"/>
      <c r="BT321" s="252"/>
      <c r="BU321" s="252"/>
      <c r="BV321" s="252"/>
      <c r="BW321" s="252"/>
      <c r="BX321" s="252"/>
      <c r="BY321" s="252"/>
      <c r="BZ321" s="252"/>
      <c r="CA321" s="252"/>
      <c r="CB321" s="252"/>
      <c r="CC321" s="252"/>
      <c r="CD321" s="252"/>
      <c r="CE321" s="252"/>
      <c r="CF321" s="252"/>
      <c r="CG321" s="252"/>
      <c r="CH321" s="252"/>
      <c r="CI321" s="252"/>
      <c r="CJ321" s="252"/>
      <c r="CK321" s="252"/>
      <c r="CL321" s="252"/>
      <c r="CM321" s="252"/>
      <c r="CN321" s="252"/>
      <c r="CO321" s="252"/>
      <c r="CP321" s="252"/>
      <c r="CQ321" s="252"/>
      <c r="CR321" s="252"/>
      <c r="CS321" s="252"/>
      <c r="CT321" s="252"/>
      <c r="CU321" s="252"/>
      <c r="CV321" s="252"/>
      <c r="CW321" s="252"/>
      <c r="CX321" s="252"/>
      <c r="CY321" s="252"/>
      <c r="CZ321" s="252"/>
      <c r="DA321" s="252"/>
      <c r="DB321" s="252"/>
      <c r="DC321" s="252"/>
      <c r="DD321" s="252"/>
    </row>
    <row r="322" customFormat="false" ht="15" hidden="false" customHeight="false" outlineLevel="0" collapsed="false">
      <c r="A322" s="252"/>
      <c r="B322" s="252"/>
      <c r="C322" s="252"/>
      <c r="D322" s="252"/>
      <c r="E322" s="254"/>
      <c r="F322" s="254"/>
      <c r="G322" s="254"/>
      <c r="H322" s="254"/>
      <c r="I322" s="254"/>
      <c r="J322" s="254"/>
      <c r="K322" s="254"/>
      <c r="L322" s="254"/>
      <c r="M322" s="254"/>
      <c r="N322" s="254"/>
      <c r="O322" s="254"/>
      <c r="P322" s="252"/>
      <c r="Q322" s="252"/>
      <c r="R322" s="252"/>
      <c r="S322" s="252"/>
      <c r="T322" s="252"/>
      <c r="U322" s="252"/>
      <c r="V322" s="252"/>
      <c r="W322" s="252"/>
      <c r="X322" s="252"/>
      <c r="Y322" s="252"/>
      <c r="Z322" s="252"/>
      <c r="AA322" s="252"/>
      <c r="AB322" s="252"/>
      <c r="AC322" s="252"/>
      <c r="AD322" s="252"/>
      <c r="AE322" s="252"/>
      <c r="AF322" s="252"/>
      <c r="AG322" s="252"/>
      <c r="AH322" s="252"/>
      <c r="AI322" s="252"/>
      <c r="AJ322" s="252"/>
      <c r="AK322" s="252"/>
      <c r="AL322" s="252"/>
      <c r="AM322" s="252"/>
      <c r="AN322" s="252"/>
      <c r="AO322" s="252"/>
      <c r="AP322" s="252"/>
      <c r="AQ322" s="252"/>
      <c r="AR322" s="252"/>
      <c r="AS322" s="252"/>
      <c r="AT322" s="252"/>
      <c r="AU322" s="252"/>
      <c r="AV322" s="252"/>
      <c r="AW322" s="252"/>
      <c r="AX322" s="252"/>
      <c r="AY322" s="252"/>
      <c r="AZ322" s="252"/>
      <c r="BA322" s="252"/>
      <c r="BB322" s="252"/>
      <c r="BC322" s="252"/>
      <c r="BD322" s="252"/>
      <c r="BE322" s="252"/>
      <c r="BF322" s="252"/>
      <c r="BG322" s="252"/>
      <c r="BH322" s="252"/>
      <c r="BI322" s="252"/>
      <c r="BJ322" s="252"/>
      <c r="BK322" s="252"/>
      <c r="BL322" s="252"/>
      <c r="BM322" s="252"/>
      <c r="BN322" s="252"/>
      <c r="BO322" s="252"/>
      <c r="BP322" s="252"/>
      <c r="BQ322" s="252"/>
      <c r="BR322" s="252"/>
      <c r="BS322" s="252"/>
      <c r="BT322" s="252"/>
      <c r="BU322" s="252"/>
      <c r="BV322" s="252"/>
      <c r="BW322" s="252"/>
      <c r="BX322" s="252"/>
      <c r="BY322" s="252"/>
      <c r="BZ322" s="252"/>
      <c r="CA322" s="252"/>
      <c r="CB322" s="252"/>
      <c r="CC322" s="252"/>
      <c r="CD322" s="252"/>
      <c r="CE322" s="252"/>
      <c r="CF322" s="252"/>
      <c r="CG322" s="252"/>
      <c r="CH322" s="252"/>
      <c r="CI322" s="252"/>
      <c r="CJ322" s="252"/>
      <c r="CK322" s="252"/>
      <c r="CL322" s="252"/>
      <c r="CM322" s="252"/>
      <c r="CN322" s="252"/>
      <c r="CO322" s="252"/>
      <c r="CP322" s="252"/>
      <c r="CQ322" s="252"/>
      <c r="CR322" s="252"/>
      <c r="CS322" s="252"/>
      <c r="CT322" s="252"/>
      <c r="CU322" s="252"/>
      <c r="CV322" s="252"/>
      <c r="CW322" s="252"/>
      <c r="CX322" s="252"/>
      <c r="CY322" s="252"/>
      <c r="CZ322" s="252"/>
      <c r="DA322" s="252"/>
      <c r="DB322" s="252"/>
      <c r="DC322" s="252"/>
      <c r="DD322" s="252"/>
    </row>
    <row r="323" customFormat="false" ht="15" hidden="false" customHeight="false" outlineLevel="0" collapsed="false">
      <c r="A323" s="252"/>
      <c r="B323" s="252"/>
      <c r="C323" s="252"/>
      <c r="D323" s="252"/>
      <c r="E323" s="254"/>
      <c r="F323" s="254"/>
      <c r="G323" s="254"/>
      <c r="H323" s="254"/>
      <c r="I323" s="254"/>
      <c r="J323" s="254"/>
      <c r="K323" s="254"/>
      <c r="L323" s="254"/>
      <c r="M323" s="254"/>
      <c r="N323" s="254"/>
      <c r="O323" s="254"/>
      <c r="P323" s="252"/>
      <c r="Q323" s="252"/>
      <c r="R323" s="252"/>
      <c r="S323" s="252"/>
      <c r="T323" s="252"/>
      <c r="U323" s="252"/>
      <c r="V323" s="252"/>
      <c r="W323" s="252"/>
      <c r="X323" s="252"/>
      <c r="Y323" s="252"/>
      <c r="Z323" s="252"/>
      <c r="AA323" s="252"/>
      <c r="AB323" s="252"/>
      <c r="AC323" s="252"/>
      <c r="AD323" s="252"/>
      <c r="AE323" s="252"/>
      <c r="AF323" s="252"/>
      <c r="AG323" s="252"/>
      <c r="AH323" s="252"/>
      <c r="AI323" s="252"/>
      <c r="AJ323" s="252"/>
      <c r="AK323" s="252"/>
      <c r="AL323" s="252"/>
      <c r="AM323" s="252"/>
      <c r="AN323" s="252"/>
      <c r="AO323" s="252"/>
      <c r="AP323" s="252"/>
      <c r="AQ323" s="252"/>
      <c r="AR323" s="252"/>
      <c r="AS323" s="252"/>
      <c r="AT323" s="252"/>
      <c r="AU323" s="252"/>
      <c r="AV323" s="252"/>
      <c r="AW323" s="252"/>
      <c r="AX323" s="252"/>
      <c r="AY323" s="252"/>
      <c r="AZ323" s="252"/>
      <c r="BA323" s="252"/>
      <c r="BB323" s="252"/>
      <c r="BC323" s="252"/>
      <c r="BD323" s="252"/>
      <c r="BE323" s="252"/>
      <c r="BF323" s="252"/>
      <c r="BG323" s="252"/>
      <c r="BH323" s="252"/>
      <c r="BI323" s="252"/>
      <c r="BJ323" s="252"/>
      <c r="BK323" s="252"/>
      <c r="BL323" s="252"/>
      <c r="BM323" s="252"/>
      <c r="BN323" s="252"/>
      <c r="BO323" s="252"/>
      <c r="BP323" s="252"/>
      <c r="BQ323" s="252"/>
      <c r="BR323" s="252"/>
      <c r="BS323" s="252"/>
      <c r="BT323" s="252"/>
      <c r="BU323" s="252"/>
      <c r="BV323" s="252"/>
      <c r="BW323" s="252"/>
      <c r="BX323" s="252"/>
      <c r="BY323" s="252"/>
      <c r="BZ323" s="252"/>
      <c r="CA323" s="252"/>
      <c r="CB323" s="252"/>
      <c r="CC323" s="252"/>
      <c r="CD323" s="252"/>
      <c r="CE323" s="252"/>
      <c r="CF323" s="252"/>
      <c r="CG323" s="252"/>
      <c r="CH323" s="252"/>
      <c r="CI323" s="252"/>
      <c r="CJ323" s="252"/>
      <c r="CK323" s="252"/>
      <c r="CL323" s="252"/>
      <c r="CM323" s="252"/>
      <c r="CN323" s="252"/>
      <c r="CO323" s="252"/>
      <c r="CP323" s="252"/>
      <c r="CQ323" s="252"/>
      <c r="CR323" s="252"/>
      <c r="CS323" s="252"/>
      <c r="CT323" s="252"/>
      <c r="CU323" s="252"/>
      <c r="CV323" s="252"/>
      <c r="CW323" s="252"/>
      <c r="CX323" s="252"/>
      <c r="CY323" s="252"/>
      <c r="CZ323" s="252"/>
      <c r="DA323" s="252"/>
      <c r="DB323" s="252"/>
      <c r="DC323" s="252"/>
      <c r="DD323" s="252"/>
    </row>
    <row r="324" customFormat="false" ht="15" hidden="false" customHeight="false" outlineLevel="0" collapsed="false">
      <c r="A324" s="252"/>
      <c r="B324" s="252"/>
      <c r="C324" s="252"/>
      <c r="D324" s="252"/>
      <c r="E324" s="254"/>
      <c r="F324" s="254"/>
      <c r="G324" s="254"/>
      <c r="H324" s="254"/>
      <c r="I324" s="254"/>
      <c r="J324" s="254"/>
      <c r="K324" s="254"/>
      <c r="L324" s="254"/>
      <c r="M324" s="254"/>
      <c r="N324" s="254"/>
      <c r="O324" s="254"/>
      <c r="P324" s="252"/>
      <c r="Q324" s="252"/>
      <c r="R324" s="252"/>
      <c r="S324" s="252"/>
      <c r="T324" s="252"/>
      <c r="U324" s="252"/>
      <c r="V324" s="252"/>
      <c r="W324" s="252"/>
      <c r="X324" s="252"/>
      <c r="Y324" s="252"/>
      <c r="Z324" s="252"/>
      <c r="AA324" s="252"/>
      <c r="AB324" s="252"/>
      <c r="AC324" s="252"/>
      <c r="AD324" s="252"/>
      <c r="AE324" s="252"/>
      <c r="AF324" s="252"/>
      <c r="AG324" s="252"/>
      <c r="AH324" s="252"/>
      <c r="AI324" s="252"/>
      <c r="AJ324" s="252"/>
      <c r="AK324" s="252"/>
      <c r="AL324" s="252"/>
      <c r="AM324" s="252"/>
      <c r="AN324" s="252"/>
      <c r="AO324" s="252"/>
      <c r="AP324" s="252"/>
      <c r="AQ324" s="252"/>
      <c r="AR324" s="252"/>
      <c r="AS324" s="252"/>
      <c r="AT324" s="252"/>
      <c r="AU324" s="252"/>
      <c r="AV324" s="252"/>
      <c r="AW324" s="252"/>
      <c r="AX324" s="252"/>
      <c r="AY324" s="252"/>
      <c r="AZ324" s="252"/>
      <c r="BA324" s="252"/>
      <c r="BB324" s="252"/>
      <c r="BC324" s="252"/>
      <c r="BD324" s="252"/>
      <c r="BE324" s="252"/>
      <c r="BF324" s="252"/>
      <c r="BG324" s="252"/>
      <c r="BH324" s="252"/>
      <c r="BI324" s="252"/>
      <c r="BJ324" s="252"/>
      <c r="BK324" s="252"/>
      <c r="BL324" s="252"/>
      <c r="BM324" s="252"/>
      <c r="BN324" s="252"/>
      <c r="BO324" s="252"/>
      <c r="BP324" s="252"/>
      <c r="BQ324" s="252"/>
      <c r="BR324" s="252"/>
      <c r="BS324" s="252"/>
      <c r="BT324" s="252"/>
      <c r="BU324" s="252"/>
      <c r="BV324" s="252"/>
      <c r="BW324" s="252"/>
      <c r="BX324" s="252"/>
      <c r="BY324" s="252"/>
      <c r="BZ324" s="252"/>
      <c r="CA324" s="252"/>
      <c r="CB324" s="252"/>
      <c r="CC324" s="252"/>
      <c r="CD324" s="252"/>
      <c r="CE324" s="252"/>
      <c r="CF324" s="252"/>
      <c r="CG324" s="252"/>
      <c r="CH324" s="252"/>
      <c r="CI324" s="252"/>
      <c r="CJ324" s="252"/>
      <c r="CK324" s="252"/>
      <c r="CL324" s="252"/>
      <c r="CM324" s="252"/>
      <c r="CN324" s="252"/>
      <c r="CO324" s="252"/>
      <c r="CP324" s="252"/>
      <c r="CQ324" s="252"/>
      <c r="CR324" s="252"/>
      <c r="CS324" s="252"/>
      <c r="CT324" s="252"/>
      <c r="CU324" s="252"/>
      <c r="CV324" s="252"/>
      <c r="CW324" s="252"/>
      <c r="CX324" s="252"/>
      <c r="CY324" s="252"/>
      <c r="CZ324" s="252"/>
      <c r="DA324" s="252"/>
      <c r="DB324" s="252"/>
      <c r="DC324" s="252"/>
      <c r="DD324" s="252"/>
    </row>
    <row r="325" customFormat="false" ht="15" hidden="false" customHeight="false" outlineLevel="0" collapsed="false">
      <c r="A325" s="252"/>
      <c r="B325" s="252"/>
      <c r="C325" s="252"/>
      <c r="D325" s="252"/>
      <c r="E325" s="254"/>
      <c r="F325" s="254"/>
      <c r="G325" s="254"/>
      <c r="H325" s="254"/>
      <c r="I325" s="254"/>
      <c r="J325" s="254"/>
      <c r="K325" s="254"/>
      <c r="L325" s="254"/>
      <c r="M325" s="254"/>
      <c r="N325" s="254"/>
      <c r="O325" s="254"/>
      <c r="P325" s="252"/>
      <c r="Q325" s="252"/>
      <c r="R325" s="252"/>
      <c r="S325" s="252"/>
      <c r="T325" s="252"/>
      <c r="U325" s="252"/>
      <c r="V325" s="252"/>
      <c r="W325" s="252"/>
      <c r="X325" s="252"/>
      <c r="Y325" s="252"/>
      <c r="Z325" s="252"/>
      <c r="AA325" s="252"/>
      <c r="AB325" s="252"/>
      <c r="AC325" s="252"/>
      <c r="AD325" s="252"/>
      <c r="AE325" s="252"/>
      <c r="AF325" s="252"/>
      <c r="AG325" s="252"/>
      <c r="AH325" s="252"/>
      <c r="AI325" s="252"/>
      <c r="AJ325" s="252"/>
      <c r="AK325" s="252"/>
      <c r="AL325" s="252"/>
      <c r="AM325" s="252"/>
      <c r="AN325" s="252"/>
      <c r="AO325" s="252"/>
      <c r="AP325" s="252"/>
      <c r="AQ325" s="252"/>
      <c r="AR325" s="252"/>
      <c r="AS325" s="252"/>
      <c r="AT325" s="252"/>
      <c r="AU325" s="252"/>
      <c r="AV325" s="252"/>
      <c r="AW325" s="252"/>
      <c r="AX325" s="252"/>
      <c r="AY325" s="252"/>
      <c r="AZ325" s="252"/>
      <c r="BA325" s="252"/>
      <c r="BB325" s="252"/>
      <c r="BC325" s="252"/>
      <c r="BD325" s="252"/>
      <c r="BE325" s="252"/>
      <c r="BF325" s="252"/>
      <c r="BG325" s="252"/>
      <c r="BH325" s="252"/>
      <c r="BI325" s="252"/>
      <c r="BJ325" s="252"/>
      <c r="BK325" s="252"/>
      <c r="BL325" s="252"/>
      <c r="BM325" s="252"/>
      <c r="BN325" s="252"/>
      <c r="BO325" s="252"/>
      <c r="BP325" s="252"/>
      <c r="BQ325" s="252"/>
      <c r="BR325" s="252"/>
      <c r="BS325" s="252"/>
      <c r="BT325" s="252"/>
      <c r="BU325" s="252"/>
      <c r="BV325" s="252"/>
      <c r="BW325" s="252"/>
      <c r="BX325" s="252"/>
      <c r="BY325" s="252"/>
      <c r="BZ325" s="252"/>
      <c r="CA325" s="252"/>
      <c r="CB325" s="252"/>
      <c r="CC325" s="252"/>
      <c r="CD325" s="252"/>
      <c r="CE325" s="252"/>
      <c r="CF325" s="252"/>
      <c r="CG325" s="252"/>
      <c r="CH325" s="252"/>
      <c r="CI325" s="252"/>
      <c r="CJ325" s="252"/>
      <c r="CK325" s="252"/>
      <c r="CL325" s="252"/>
      <c r="CM325" s="252"/>
      <c r="CN325" s="252"/>
      <c r="CO325" s="252"/>
      <c r="CP325" s="252"/>
      <c r="CQ325" s="252"/>
      <c r="CR325" s="252"/>
      <c r="CS325" s="252"/>
      <c r="CT325" s="252"/>
      <c r="CU325" s="252"/>
      <c r="CV325" s="252"/>
      <c r="CW325" s="252"/>
      <c r="CX325" s="252"/>
      <c r="CY325" s="252"/>
      <c r="CZ325" s="252"/>
      <c r="DA325" s="252"/>
      <c r="DB325" s="252"/>
      <c r="DC325" s="252"/>
      <c r="DD325" s="252"/>
    </row>
    <row r="326" customFormat="false" ht="15" hidden="false" customHeight="false" outlineLevel="0" collapsed="false">
      <c r="A326" s="252"/>
      <c r="B326" s="252"/>
      <c r="C326" s="252"/>
      <c r="D326" s="252"/>
      <c r="E326" s="254"/>
      <c r="F326" s="254"/>
      <c r="G326" s="254"/>
      <c r="H326" s="254"/>
      <c r="I326" s="254"/>
      <c r="J326" s="254"/>
      <c r="K326" s="254"/>
      <c r="L326" s="254"/>
      <c r="M326" s="254"/>
      <c r="N326" s="254"/>
      <c r="O326" s="254"/>
      <c r="P326" s="252"/>
      <c r="Q326" s="252"/>
      <c r="R326" s="252"/>
      <c r="S326" s="252"/>
      <c r="T326" s="252"/>
      <c r="U326" s="252"/>
      <c r="V326" s="252"/>
      <c r="W326" s="252"/>
      <c r="X326" s="252"/>
      <c r="Y326" s="252"/>
      <c r="Z326" s="252"/>
      <c r="AA326" s="252"/>
      <c r="AB326" s="252"/>
      <c r="AC326" s="252"/>
      <c r="AD326" s="252"/>
      <c r="AE326" s="252"/>
      <c r="AF326" s="252"/>
      <c r="AG326" s="252"/>
      <c r="AH326" s="252"/>
      <c r="AI326" s="252"/>
      <c r="AJ326" s="252"/>
      <c r="AK326" s="252"/>
      <c r="AL326" s="252"/>
      <c r="AM326" s="252"/>
      <c r="AN326" s="252"/>
      <c r="AO326" s="252"/>
      <c r="AP326" s="252"/>
      <c r="AQ326" s="252"/>
      <c r="AR326" s="252"/>
      <c r="AS326" s="252"/>
      <c r="AT326" s="252"/>
      <c r="AU326" s="252"/>
      <c r="AV326" s="252"/>
      <c r="AW326" s="252"/>
      <c r="AX326" s="252"/>
      <c r="AY326" s="252"/>
      <c r="AZ326" s="252"/>
      <c r="BA326" s="252"/>
      <c r="BB326" s="252"/>
      <c r="BC326" s="252"/>
      <c r="BD326" s="252"/>
      <c r="BE326" s="252"/>
      <c r="BF326" s="252"/>
      <c r="BG326" s="252"/>
      <c r="BH326" s="252"/>
      <c r="BI326" s="252"/>
      <c r="BJ326" s="252"/>
      <c r="BK326" s="252"/>
      <c r="BL326" s="252"/>
      <c r="BM326" s="252"/>
      <c r="BN326" s="252"/>
      <c r="BO326" s="252"/>
      <c r="BP326" s="252"/>
      <c r="BQ326" s="252"/>
      <c r="BR326" s="252"/>
      <c r="BS326" s="252"/>
      <c r="BT326" s="252"/>
      <c r="BU326" s="252"/>
      <c r="BV326" s="252"/>
      <c r="BW326" s="252"/>
      <c r="BX326" s="252"/>
      <c r="BY326" s="252"/>
      <c r="BZ326" s="252"/>
      <c r="CA326" s="252"/>
      <c r="CB326" s="252"/>
      <c r="CC326" s="252"/>
      <c r="CD326" s="252"/>
      <c r="CE326" s="252"/>
      <c r="CF326" s="252"/>
      <c r="CG326" s="252"/>
      <c r="CH326" s="252"/>
      <c r="CI326" s="252"/>
      <c r="CJ326" s="252"/>
      <c r="CK326" s="252"/>
      <c r="CL326" s="252"/>
      <c r="CM326" s="252"/>
      <c r="CN326" s="252"/>
      <c r="CO326" s="252"/>
      <c r="CP326" s="252"/>
      <c r="CQ326" s="252"/>
      <c r="CR326" s="252"/>
      <c r="CS326" s="252"/>
      <c r="CT326" s="252"/>
      <c r="CU326" s="252"/>
      <c r="CV326" s="252"/>
      <c r="CW326" s="252"/>
      <c r="CX326" s="252"/>
      <c r="CY326" s="252"/>
      <c r="CZ326" s="252"/>
      <c r="DA326" s="252"/>
      <c r="DB326" s="252"/>
      <c r="DC326" s="252"/>
      <c r="DD326" s="252"/>
    </row>
    <row r="327" customFormat="false" ht="15" hidden="false" customHeight="false" outlineLevel="0" collapsed="false">
      <c r="A327" s="252"/>
      <c r="B327" s="252"/>
      <c r="C327" s="252"/>
      <c r="D327" s="252"/>
      <c r="E327" s="254"/>
      <c r="F327" s="254"/>
      <c r="G327" s="254"/>
      <c r="H327" s="254"/>
      <c r="I327" s="254"/>
      <c r="J327" s="254"/>
      <c r="K327" s="254"/>
      <c r="L327" s="254"/>
      <c r="M327" s="254"/>
      <c r="N327" s="254"/>
      <c r="O327" s="254"/>
      <c r="P327" s="252"/>
      <c r="Q327" s="252"/>
      <c r="R327" s="252"/>
      <c r="S327" s="252"/>
      <c r="T327" s="252"/>
      <c r="U327" s="252"/>
      <c r="V327" s="252"/>
      <c r="W327" s="252"/>
      <c r="X327" s="252"/>
      <c r="Y327" s="252"/>
      <c r="Z327" s="252"/>
      <c r="AA327" s="252"/>
      <c r="AB327" s="252"/>
      <c r="AC327" s="252"/>
      <c r="AD327" s="252"/>
      <c r="AE327" s="252"/>
      <c r="AF327" s="252"/>
      <c r="AG327" s="252"/>
      <c r="AH327" s="252"/>
      <c r="AI327" s="252"/>
      <c r="AJ327" s="252"/>
      <c r="AK327" s="252"/>
      <c r="AL327" s="252"/>
      <c r="AM327" s="252"/>
      <c r="AN327" s="252"/>
      <c r="AO327" s="252"/>
      <c r="AP327" s="252"/>
      <c r="AQ327" s="252"/>
      <c r="AR327" s="252"/>
      <c r="AS327" s="252"/>
      <c r="AT327" s="252"/>
      <c r="AU327" s="252"/>
      <c r="AV327" s="252"/>
      <c r="AW327" s="252"/>
      <c r="AX327" s="252"/>
      <c r="AY327" s="252"/>
      <c r="AZ327" s="252"/>
      <c r="BA327" s="252"/>
      <c r="BB327" s="252"/>
      <c r="BC327" s="252"/>
      <c r="BD327" s="252"/>
      <c r="BE327" s="252"/>
      <c r="BF327" s="252"/>
      <c r="BG327" s="252"/>
      <c r="BH327" s="252"/>
      <c r="BI327" s="252"/>
      <c r="BJ327" s="252"/>
      <c r="BK327" s="252"/>
      <c r="BL327" s="252"/>
      <c r="BM327" s="252"/>
      <c r="BN327" s="252"/>
      <c r="BO327" s="252"/>
      <c r="BP327" s="252"/>
      <c r="BQ327" s="252"/>
      <c r="BR327" s="252"/>
      <c r="BS327" s="252"/>
      <c r="BT327" s="252"/>
      <c r="BU327" s="252"/>
      <c r="BV327" s="252"/>
      <c r="BW327" s="252"/>
      <c r="BX327" s="252"/>
      <c r="BY327" s="252"/>
      <c r="BZ327" s="252"/>
      <c r="CA327" s="252"/>
      <c r="CB327" s="252"/>
      <c r="CC327" s="252"/>
      <c r="CD327" s="252"/>
      <c r="CE327" s="252"/>
      <c r="CF327" s="252"/>
      <c r="CG327" s="252"/>
      <c r="CH327" s="252"/>
      <c r="CI327" s="252"/>
      <c r="CJ327" s="252"/>
      <c r="CK327" s="252"/>
      <c r="CL327" s="252"/>
      <c r="CM327" s="252"/>
      <c r="CN327" s="252"/>
      <c r="CO327" s="252"/>
      <c r="CP327" s="252"/>
      <c r="CQ327" s="252"/>
      <c r="CR327" s="252"/>
      <c r="CS327" s="252"/>
      <c r="CT327" s="252"/>
      <c r="CU327" s="252"/>
      <c r="CV327" s="252"/>
      <c r="CW327" s="252"/>
      <c r="CX327" s="252"/>
      <c r="CY327" s="252"/>
      <c r="CZ327" s="252"/>
      <c r="DA327" s="252"/>
      <c r="DB327" s="252"/>
      <c r="DC327" s="252"/>
      <c r="DD327" s="252"/>
    </row>
    <row r="328" customFormat="false" ht="15" hidden="false" customHeight="false" outlineLevel="0" collapsed="false">
      <c r="A328" s="252"/>
      <c r="B328" s="252"/>
      <c r="C328" s="252"/>
      <c r="D328" s="252"/>
      <c r="E328" s="254"/>
      <c r="F328" s="254"/>
      <c r="G328" s="254"/>
      <c r="H328" s="254"/>
      <c r="I328" s="254"/>
      <c r="J328" s="254"/>
      <c r="K328" s="254"/>
      <c r="L328" s="254"/>
      <c r="M328" s="254"/>
      <c r="N328" s="254"/>
      <c r="O328" s="254"/>
      <c r="P328" s="252"/>
      <c r="Q328" s="252"/>
      <c r="R328" s="252"/>
      <c r="S328" s="252"/>
      <c r="T328" s="252"/>
      <c r="U328" s="252"/>
      <c r="V328" s="252"/>
      <c r="W328" s="252"/>
      <c r="X328" s="252"/>
      <c r="Y328" s="252"/>
      <c r="Z328" s="252"/>
      <c r="AA328" s="252"/>
      <c r="AB328" s="252"/>
      <c r="AC328" s="252"/>
      <c r="AD328" s="252"/>
      <c r="AE328" s="252"/>
      <c r="AF328" s="252"/>
      <c r="AG328" s="252"/>
      <c r="AH328" s="252"/>
      <c r="AI328" s="252"/>
      <c r="AJ328" s="252"/>
      <c r="AK328" s="252"/>
      <c r="AL328" s="252"/>
      <c r="AM328" s="252"/>
      <c r="AN328" s="252"/>
      <c r="AO328" s="252"/>
      <c r="AP328" s="252"/>
      <c r="AQ328" s="252"/>
      <c r="AR328" s="252"/>
      <c r="AS328" s="252"/>
      <c r="AT328" s="252"/>
      <c r="AU328" s="252"/>
      <c r="AV328" s="252"/>
      <c r="AW328" s="252"/>
      <c r="AX328" s="252"/>
      <c r="AY328" s="252"/>
      <c r="AZ328" s="252"/>
      <c r="BA328" s="252"/>
      <c r="BB328" s="252"/>
      <c r="BC328" s="252"/>
      <c r="BD328" s="252"/>
      <c r="BE328" s="252"/>
      <c r="BF328" s="252"/>
      <c r="BG328" s="252"/>
      <c r="BH328" s="252"/>
      <c r="BI328" s="252"/>
      <c r="BJ328" s="252"/>
      <c r="BK328" s="252"/>
      <c r="BL328" s="252"/>
      <c r="BM328" s="252"/>
      <c r="BN328" s="252"/>
      <c r="BO328" s="252"/>
      <c r="BP328" s="252"/>
      <c r="BQ328" s="252"/>
      <c r="BR328" s="252"/>
      <c r="BS328" s="252"/>
      <c r="BT328" s="252"/>
      <c r="BU328" s="252"/>
      <c r="BV328" s="252"/>
      <c r="BW328" s="252"/>
      <c r="BX328" s="252"/>
      <c r="BY328" s="252"/>
      <c r="BZ328" s="252"/>
      <c r="CA328" s="252"/>
      <c r="CB328" s="252"/>
      <c r="CC328" s="252"/>
      <c r="CD328" s="252"/>
      <c r="CE328" s="252"/>
      <c r="CF328" s="252"/>
      <c r="CG328" s="252"/>
      <c r="CH328" s="252"/>
      <c r="CI328" s="252"/>
      <c r="CJ328" s="252"/>
      <c r="CK328" s="252"/>
      <c r="CL328" s="252"/>
      <c r="CM328" s="252"/>
      <c r="CN328" s="252"/>
      <c r="CO328" s="252"/>
      <c r="CP328" s="252"/>
      <c r="CQ328" s="252"/>
      <c r="CR328" s="252"/>
      <c r="CS328" s="252"/>
      <c r="CT328" s="252"/>
      <c r="CU328" s="252"/>
      <c r="CV328" s="252"/>
      <c r="CW328" s="252"/>
      <c r="CX328" s="252"/>
      <c r="CY328" s="252"/>
      <c r="CZ328" s="252"/>
      <c r="DA328" s="252"/>
      <c r="DB328" s="252"/>
      <c r="DC328" s="252"/>
      <c r="DD328" s="252"/>
    </row>
    <row r="329" customFormat="false" ht="15" hidden="false" customHeight="false" outlineLevel="0" collapsed="false">
      <c r="A329" s="252"/>
      <c r="B329" s="252"/>
      <c r="C329" s="252"/>
      <c r="D329" s="252"/>
      <c r="E329" s="254"/>
      <c r="F329" s="254"/>
      <c r="G329" s="254"/>
      <c r="H329" s="254"/>
      <c r="I329" s="254"/>
      <c r="J329" s="254"/>
      <c r="K329" s="254"/>
      <c r="L329" s="254"/>
      <c r="M329" s="254"/>
      <c r="N329" s="254"/>
      <c r="O329" s="254"/>
      <c r="P329" s="252"/>
      <c r="Q329" s="252"/>
      <c r="R329" s="252"/>
      <c r="S329" s="252"/>
      <c r="T329" s="252"/>
      <c r="U329" s="252"/>
      <c r="V329" s="252"/>
      <c r="W329" s="252"/>
      <c r="X329" s="252"/>
      <c r="Y329" s="252"/>
      <c r="Z329" s="252"/>
      <c r="AA329" s="252"/>
      <c r="AB329" s="252"/>
      <c r="AC329" s="252"/>
      <c r="AD329" s="252"/>
      <c r="AE329" s="252"/>
      <c r="AF329" s="252"/>
      <c r="AG329" s="252"/>
      <c r="AH329" s="252"/>
      <c r="AI329" s="252"/>
      <c r="AJ329" s="252"/>
      <c r="AK329" s="252"/>
      <c r="AL329" s="252"/>
      <c r="AM329" s="252"/>
      <c r="AN329" s="252"/>
      <c r="AO329" s="252"/>
      <c r="AP329" s="252"/>
      <c r="AQ329" s="252"/>
      <c r="AR329" s="252"/>
      <c r="AS329" s="252"/>
      <c r="AT329" s="252"/>
      <c r="AU329" s="252"/>
      <c r="AV329" s="252"/>
      <c r="AW329" s="252"/>
      <c r="AX329" s="252"/>
      <c r="AY329" s="252"/>
      <c r="AZ329" s="252"/>
      <c r="BA329" s="252"/>
      <c r="BB329" s="252"/>
      <c r="BC329" s="252"/>
      <c r="BD329" s="252"/>
      <c r="BE329" s="252"/>
      <c r="BF329" s="252"/>
      <c r="BG329" s="252"/>
      <c r="BH329" s="252"/>
      <c r="BI329" s="252"/>
      <c r="BJ329" s="252"/>
      <c r="BK329" s="252"/>
      <c r="BL329" s="252"/>
      <c r="BM329" s="252"/>
      <c r="BN329" s="252"/>
      <c r="BO329" s="252"/>
      <c r="BP329" s="252"/>
      <c r="BQ329" s="252"/>
      <c r="BR329" s="252"/>
      <c r="BS329" s="252"/>
      <c r="BT329" s="252"/>
      <c r="BU329" s="252"/>
      <c r="BV329" s="252"/>
      <c r="BW329" s="252"/>
      <c r="BX329" s="252"/>
      <c r="BY329" s="252"/>
      <c r="BZ329" s="252"/>
      <c r="CA329" s="252"/>
      <c r="CB329" s="252"/>
      <c r="CC329" s="252"/>
      <c r="CD329" s="252"/>
      <c r="CE329" s="252"/>
      <c r="CF329" s="252"/>
      <c r="CG329" s="252"/>
      <c r="CH329" s="252"/>
      <c r="CI329" s="252"/>
      <c r="CJ329" s="252"/>
      <c r="CK329" s="252"/>
      <c r="CL329" s="252"/>
      <c r="CM329" s="252"/>
      <c r="CN329" s="252"/>
      <c r="CO329" s="252"/>
      <c r="CP329" s="252"/>
      <c r="CQ329" s="252"/>
      <c r="CR329" s="252"/>
      <c r="CS329" s="252"/>
      <c r="CT329" s="252"/>
      <c r="CU329" s="252"/>
      <c r="CV329" s="252"/>
      <c r="CW329" s="252"/>
      <c r="CX329" s="252"/>
      <c r="CY329" s="252"/>
      <c r="CZ329" s="252"/>
      <c r="DA329" s="252"/>
      <c r="DB329" s="252"/>
      <c r="DC329" s="252"/>
      <c r="DD329" s="252"/>
    </row>
    <row r="330" customFormat="false" ht="15" hidden="false" customHeight="false" outlineLevel="0" collapsed="false">
      <c r="A330" s="252"/>
      <c r="B330" s="252"/>
      <c r="C330" s="252"/>
      <c r="D330" s="252"/>
      <c r="E330" s="254"/>
      <c r="F330" s="254"/>
      <c r="G330" s="254"/>
      <c r="H330" s="254"/>
      <c r="I330" s="254"/>
      <c r="J330" s="254"/>
      <c r="K330" s="254"/>
      <c r="L330" s="254"/>
      <c r="M330" s="254"/>
      <c r="N330" s="254"/>
      <c r="O330" s="254"/>
      <c r="P330" s="252"/>
      <c r="Q330" s="252"/>
      <c r="R330" s="252"/>
      <c r="S330" s="252"/>
      <c r="T330" s="252"/>
      <c r="U330" s="252"/>
      <c r="V330" s="252"/>
      <c r="W330" s="252"/>
      <c r="X330" s="252"/>
      <c r="Y330" s="252"/>
      <c r="Z330" s="252"/>
      <c r="AA330" s="252"/>
      <c r="AB330" s="252"/>
      <c r="AC330" s="252"/>
      <c r="AD330" s="252"/>
      <c r="AE330" s="252"/>
      <c r="AF330" s="252"/>
      <c r="AG330" s="252"/>
      <c r="AH330" s="252"/>
      <c r="AI330" s="252"/>
      <c r="AJ330" s="252"/>
      <c r="AK330" s="252"/>
      <c r="AL330" s="252"/>
      <c r="AM330" s="252"/>
      <c r="AN330" s="252"/>
      <c r="AO330" s="252"/>
      <c r="AP330" s="252"/>
      <c r="AQ330" s="252"/>
      <c r="AR330" s="252"/>
      <c r="AS330" s="252"/>
      <c r="AT330" s="252"/>
      <c r="AU330" s="252"/>
      <c r="AV330" s="252"/>
      <c r="AW330" s="252"/>
      <c r="AX330" s="252"/>
      <c r="AY330" s="252"/>
      <c r="AZ330" s="252"/>
      <c r="BA330" s="252"/>
      <c r="BB330" s="252"/>
      <c r="BC330" s="252"/>
      <c r="BD330" s="252"/>
      <c r="BE330" s="252"/>
      <c r="BF330" s="252"/>
      <c r="BG330" s="252"/>
      <c r="BH330" s="252"/>
      <c r="BI330" s="252"/>
      <c r="BJ330" s="252"/>
      <c r="BK330" s="252"/>
      <c r="BL330" s="252"/>
      <c r="BM330" s="252"/>
      <c r="BN330" s="252"/>
      <c r="BO330" s="252"/>
      <c r="BP330" s="252"/>
      <c r="BQ330" s="252"/>
      <c r="BR330" s="252"/>
      <c r="BS330" s="252"/>
      <c r="BT330" s="252"/>
      <c r="BU330" s="252"/>
      <c r="BV330" s="252"/>
      <c r="BW330" s="252"/>
      <c r="BX330" s="252"/>
      <c r="BY330" s="252"/>
      <c r="BZ330" s="252"/>
      <c r="CA330" s="252"/>
      <c r="CB330" s="252"/>
      <c r="CC330" s="252"/>
      <c r="CD330" s="252"/>
      <c r="CE330" s="252"/>
      <c r="CF330" s="252"/>
      <c r="CG330" s="252"/>
      <c r="CH330" s="252"/>
      <c r="CI330" s="252"/>
      <c r="CJ330" s="252"/>
      <c r="CK330" s="252"/>
      <c r="CL330" s="252"/>
      <c r="CM330" s="252"/>
      <c r="CN330" s="252"/>
      <c r="CO330" s="252"/>
      <c r="CP330" s="252"/>
      <c r="CQ330" s="252"/>
      <c r="CR330" s="252"/>
      <c r="CS330" s="252"/>
      <c r="CT330" s="252"/>
      <c r="CU330" s="252"/>
      <c r="CV330" s="252"/>
      <c r="CW330" s="252"/>
      <c r="CX330" s="252"/>
      <c r="CY330" s="252"/>
      <c r="CZ330" s="252"/>
      <c r="DA330" s="252"/>
      <c r="DB330" s="252"/>
      <c r="DC330" s="252"/>
      <c r="DD330" s="252"/>
    </row>
    <row r="331" customFormat="false" ht="15" hidden="false" customHeight="false" outlineLevel="0" collapsed="false">
      <c r="A331" s="252"/>
      <c r="B331" s="252"/>
      <c r="C331" s="252"/>
      <c r="D331" s="252"/>
      <c r="E331" s="254"/>
      <c r="F331" s="254"/>
      <c r="G331" s="254"/>
      <c r="H331" s="254"/>
      <c r="I331" s="254"/>
      <c r="J331" s="254"/>
      <c r="K331" s="254"/>
      <c r="L331" s="254"/>
      <c r="M331" s="254"/>
      <c r="N331" s="254"/>
      <c r="O331" s="254"/>
      <c r="P331" s="252"/>
      <c r="Q331" s="252"/>
      <c r="R331" s="252"/>
      <c r="S331" s="252"/>
      <c r="T331" s="252"/>
      <c r="U331" s="252"/>
      <c r="V331" s="252"/>
      <c r="W331" s="252"/>
      <c r="X331" s="252"/>
      <c r="Y331" s="252"/>
      <c r="Z331" s="252"/>
      <c r="AA331" s="252"/>
      <c r="AB331" s="252"/>
      <c r="AC331" s="252"/>
      <c r="AD331" s="252"/>
      <c r="AE331" s="252"/>
      <c r="AF331" s="252"/>
      <c r="AG331" s="252"/>
      <c r="AH331" s="252"/>
      <c r="AI331" s="252"/>
      <c r="AJ331" s="252"/>
      <c r="AK331" s="252"/>
      <c r="AL331" s="252"/>
      <c r="AM331" s="252"/>
      <c r="AN331" s="252"/>
      <c r="AO331" s="252"/>
      <c r="AP331" s="252"/>
      <c r="AQ331" s="252"/>
      <c r="AR331" s="252"/>
      <c r="AS331" s="252"/>
      <c r="AT331" s="252"/>
      <c r="AU331" s="252"/>
      <c r="AV331" s="252"/>
      <c r="AW331" s="252"/>
      <c r="AX331" s="252"/>
      <c r="AY331" s="252"/>
      <c r="AZ331" s="252"/>
      <c r="BA331" s="252"/>
      <c r="BB331" s="252"/>
      <c r="BC331" s="252"/>
      <c r="BD331" s="252"/>
      <c r="BE331" s="252"/>
      <c r="BF331" s="252"/>
      <c r="BG331" s="252"/>
      <c r="BH331" s="252"/>
      <c r="BI331" s="252"/>
      <c r="BJ331" s="252"/>
      <c r="BK331" s="252"/>
      <c r="BL331" s="252"/>
      <c r="BM331" s="252"/>
      <c r="BN331" s="252"/>
      <c r="BO331" s="252"/>
      <c r="BP331" s="252"/>
      <c r="BQ331" s="252"/>
      <c r="BR331" s="252"/>
      <c r="BS331" s="252"/>
      <c r="BT331" s="252"/>
      <c r="BU331" s="252"/>
      <c r="BV331" s="252"/>
      <c r="BW331" s="252"/>
      <c r="BX331" s="252"/>
      <c r="BY331" s="252"/>
      <c r="BZ331" s="252"/>
      <c r="CA331" s="252"/>
      <c r="CB331" s="252"/>
      <c r="CC331" s="252"/>
      <c r="CD331" s="252"/>
      <c r="CE331" s="252"/>
      <c r="CF331" s="252"/>
      <c r="CG331" s="252"/>
      <c r="CH331" s="252"/>
      <c r="CI331" s="252"/>
      <c r="CJ331" s="252"/>
      <c r="CK331" s="252"/>
      <c r="CL331" s="252"/>
      <c r="CM331" s="252"/>
      <c r="CN331" s="252"/>
      <c r="CO331" s="252"/>
      <c r="CP331" s="252"/>
      <c r="CQ331" s="252"/>
      <c r="CR331" s="252"/>
      <c r="CS331" s="252"/>
      <c r="CT331" s="252"/>
      <c r="CU331" s="252"/>
      <c r="CV331" s="252"/>
      <c r="CW331" s="252"/>
      <c r="CX331" s="252"/>
      <c r="CY331" s="252"/>
      <c r="CZ331" s="252"/>
      <c r="DA331" s="252"/>
      <c r="DB331" s="252"/>
      <c r="DC331" s="252"/>
      <c r="DD331" s="252"/>
    </row>
    <row r="332" customFormat="false" ht="15" hidden="false" customHeight="false" outlineLevel="0" collapsed="false">
      <c r="A332" s="252"/>
      <c r="B332" s="252"/>
      <c r="C332" s="252"/>
      <c r="D332" s="252"/>
      <c r="E332" s="254"/>
      <c r="F332" s="254"/>
      <c r="G332" s="254"/>
      <c r="H332" s="254"/>
      <c r="I332" s="254"/>
      <c r="J332" s="254"/>
      <c r="K332" s="254"/>
      <c r="L332" s="254"/>
      <c r="M332" s="254"/>
      <c r="N332" s="254"/>
      <c r="O332" s="254"/>
      <c r="P332" s="252"/>
      <c r="Q332" s="252"/>
      <c r="R332" s="252"/>
      <c r="S332" s="252"/>
      <c r="T332" s="252"/>
      <c r="U332" s="252"/>
      <c r="V332" s="252"/>
      <c r="W332" s="252"/>
      <c r="X332" s="252"/>
      <c r="Y332" s="252"/>
      <c r="Z332" s="252"/>
      <c r="AA332" s="252"/>
      <c r="AB332" s="252"/>
      <c r="AC332" s="252"/>
      <c r="AD332" s="252"/>
      <c r="AE332" s="252"/>
      <c r="AF332" s="252"/>
      <c r="AG332" s="252"/>
      <c r="AH332" s="252"/>
      <c r="AI332" s="252"/>
      <c r="AJ332" s="252"/>
      <c r="AK332" s="252"/>
      <c r="AL332" s="252"/>
      <c r="AM332" s="252"/>
      <c r="AN332" s="252"/>
      <c r="AO332" s="252"/>
      <c r="AP332" s="252"/>
      <c r="AQ332" s="252"/>
      <c r="AR332" s="252"/>
      <c r="AS332" s="252"/>
      <c r="AT332" s="252"/>
      <c r="AU332" s="252"/>
      <c r="AV332" s="252"/>
      <c r="AW332" s="252"/>
      <c r="AX332" s="252"/>
      <c r="AY332" s="252"/>
      <c r="AZ332" s="252"/>
      <c r="BA332" s="252"/>
      <c r="BB332" s="252"/>
      <c r="BC332" s="252"/>
      <c r="BD332" s="252"/>
      <c r="BE332" s="252"/>
      <c r="BF332" s="252"/>
      <c r="BG332" s="252"/>
      <c r="BH332" s="252"/>
      <c r="BI332" s="252"/>
      <c r="BJ332" s="252"/>
      <c r="BK332" s="252"/>
      <c r="BL332" s="252"/>
      <c r="BM332" s="252"/>
      <c r="BN332" s="252"/>
      <c r="BO332" s="252"/>
      <c r="BP332" s="252"/>
      <c r="BQ332" s="252"/>
      <c r="BR332" s="252"/>
      <c r="BS332" s="252"/>
      <c r="BT332" s="252"/>
      <c r="BU332" s="252"/>
      <c r="BV332" s="252"/>
      <c r="BW332" s="252"/>
      <c r="BX332" s="252"/>
      <c r="BY332" s="252"/>
      <c r="BZ332" s="252"/>
      <c r="CA332" s="252"/>
      <c r="CB332" s="252"/>
      <c r="CC332" s="252"/>
      <c r="CD332" s="252"/>
      <c r="CE332" s="252"/>
      <c r="CF332" s="252"/>
      <c r="CG332" s="252"/>
      <c r="CH332" s="252"/>
      <c r="CI332" s="252"/>
      <c r="CJ332" s="252"/>
      <c r="CK332" s="252"/>
      <c r="CL332" s="252"/>
      <c r="CM332" s="252"/>
      <c r="CN332" s="252"/>
      <c r="CO332" s="252"/>
      <c r="CP332" s="252"/>
      <c r="CQ332" s="252"/>
      <c r="CR332" s="252"/>
      <c r="CS332" s="252"/>
      <c r="CT332" s="252"/>
      <c r="CU332" s="252"/>
      <c r="CV332" s="252"/>
      <c r="CW332" s="252"/>
      <c r="CX332" s="252"/>
      <c r="CY332" s="252"/>
      <c r="CZ332" s="252"/>
      <c r="DA332" s="252"/>
      <c r="DB332" s="252"/>
      <c r="DC332" s="252"/>
      <c r="DD332" s="252"/>
    </row>
    <row r="333" customFormat="false" ht="15" hidden="false" customHeight="false" outlineLevel="0" collapsed="false">
      <c r="A333" s="252"/>
      <c r="B333" s="252"/>
      <c r="C333" s="252"/>
      <c r="D333" s="252"/>
      <c r="E333" s="254"/>
      <c r="F333" s="254"/>
      <c r="G333" s="254"/>
      <c r="H333" s="254"/>
      <c r="I333" s="254"/>
      <c r="J333" s="254"/>
      <c r="K333" s="254"/>
      <c r="L333" s="254"/>
      <c r="M333" s="254"/>
      <c r="N333" s="254"/>
      <c r="O333" s="254"/>
      <c r="P333" s="252"/>
      <c r="Q333" s="252"/>
      <c r="R333" s="252"/>
      <c r="S333" s="252"/>
      <c r="T333" s="252"/>
      <c r="U333" s="252"/>
      <c r="V333" s="252"/>
      <c r="W333" s="252"/>
      <c r="X333" s="252"/>
      <c r="Y333" s="252"/>
      <c r="Z333" s="252"/>
      <c r="AA333" s="252"/>
      <c r="AB333" s="252"/>
      <c r="AC333" s="252"/>
      <c r="AD333" s="252"/>
      <c r="AE333" s="252"/>
      <c r="AF333" s="252"/>
      <c r="AG333" s="252"/>
      <c r="AH333" s="252"/>
      <c r="AI333" s="252"/>
      <c r="AJ333" s="252"/>
      <c r="AK333" s="252"/>
      <c r="AL333" s="252"/>
      <c r="AM333" s="252"/>
      <c r="AN333" s="252"/>
      <c r="AO333" s="252"/>
      <c r="AP333" s="252"/>
      <c r="AQ333" s="252"/>
      <c r="AR333" s="252"/>
      <c r="AS333" s="252"/>
      <c r="AT333" s="252"/>
      <c r="AU333" s="252"/>
      <c r="AV333" s="252"/>
      <c r="AW333" s="252"/>
      <c r="AX333" s="252"/>
      <c r="AY333" s="252"/>
      <c r="AZ333" s="252"/>
      <c r="BA333" s="252"/>
      <c r="BB333" s="252"/>
      <c r="BC333" s="252"/>
      <c r="BD333" s="252"/>
      <c r="BE333" s="252"/>
      <c r="BF333" s="252"/>
      <c r="BG333" s="252"/>
      <c r="BH333" s="252"/>
      <c r="BI333" s="252"/>
      <c r="BJ333" s="252"/>
      <c r="BK333" s="252"/>
      <c r="BL333" s="252"/>
      <c r="BM333" s="252"/>
      <c r="BN333" s="252"/>
      <c r="BO333" s="252"/>
      <c r="BP333" s="252"/>
      <c r="BQ333" s="252"/>
      <c r="BR333" s="252"/>
      <c r="BS333" s="252"/>
      <c r="BT333" s="252"/>
      <c r="BU333" s="252"/>
      <c r="BV333" s="252"/>
      <c r="BW333" s="252"/>
      <c r="BX333" s="252"/>
      <c r="BY333" s="252"/>
      <c r="BZ333" s="252"/>
      <c r="CA333" s="252"/>
      <c r="CB333" s="252"/>
      <c r="CC333" s="252"/>
      <c r="CD333" s="252"/>
      <c r="CE333" s="252"/>
      <c r="CF333" s="252"/>
      <c r="CG333" s="252"/>
      <c r="CH333" s="252"/>
      <c r="CI333" s="252"/>
      <c r="CJ333" s="252"/>
      <c r="CK333" s="252"/>
      <c r="CL333" s="252"/>
      <c r="CM333" s="252"/>
      <c r="CN333" s="252"/>
      <c r="CO333" s="252"/>
      <c r="CP333" s="252"/>
      <c r="CQ333" s="252"/>
      <c r="CR333" s="252"/>
      <c r="CS333" s="252"/>
      <c r="CT333" s="252"/>
      <c r="CU333" s="252"/>
      <c r="CV333" s="252"/>
      <c r="CW333" s="252"/>
      <c r="CX333" s="252"/>
      <c r="CY333" s="252"/>
      <c r="CZ333" s="252"/>
      <c r="DA333" s="252"/>
      <c r="DB333" s="252"/>
      <c r="DC333" s="252"/>
      <c r="DD333" s="252"/>
    </row>
    <row r="334" customFormat="false" ht="15" hidden="false" customHeight="false" outlineLevel="0" collapsed="false">
      <c r="A334" s="252"/>
      <c r="B334" s="252"/>
      <c r="C334" s="252"/>
      <c r="D334" s="252"/>
      <c r="E334" s="254"/>
      <c r="F334" s="254"/>
      <c r="G334" s="254"/>
      <c r="H334" s="254"/>
      <c r="I334" s="254"/>
      <c r="J334" s="254"/>
      <c r="K334" s="254"/>
      <c r="L334" s="254"/>
      <c r="M334" s="254"/>
      <c r="N334" s="254"/>
      <c r="O334" s="254"/>
      <c r="P334" s="252"/>
      <c r="Q334" s="252"/>
      <c r="R334" s="252"/>
      <c r="S334" s="252"/>
      <c r="T334" s="252"/>
      <c r="U334" s="252"/>
      <c r="V334" s="252"/>
      <c r="W334" s="252"/>
      <c r="X334" s="252"/>
      <c r="Y334" s="252"/>
      <c r="Z334" s="252"/>
      <c r="AA334" s="252"/>
      <c r="AB334" s="252"/>
      <c r="AC334" s="252"/>
      <c r="AD334" s="252"/>
      <c r="AE334" s="252"/>
      <c r="AF334" s="252"/>
      <c r="AG334" s="252"/>
      <c r="AH334" s="252"/>
      <c r="AI334" s="252"/>
      <c r="AJ334" s="252"/>
      <c r="AK334" s="252"/>
      <c r="AL334" s="252"/>
      <c r="AM334" s="252"/>
      <c r="AN334" s="252"/>
      <c r="AO334" s="252"/>
      <c r="AP334" s="252"/>
      <c r="AQ334" s="252"/>
      <c r="AR334" s="252"/>
      <c r="AS334" s="252"/>
      <c r="AT334" s="252"/>
      <c r="AU334" s="252"/>
      <c r="AV334" s="252"/>
      <c r="AW334" s="252"/>
      <c r="AX334" s="252"/>
      <c r="AY334" s="252"/>
      <c r="AZ334" s="252"/>
      <c r="BA334" s="252"/>
      <c r="BB334" s="252"/>
      <c r="BC334" s="252"/>
      <c r="BD334" s="252"/>
      <c r="BE334" s="252"/>
      <c r="BF334" s="252"/>
      <c r="BG334" s="252"/>
      <c r="BH334" s="252"/>
      <c r="BI334" s="252"/>
      <c r="BJ334" s="252"/>
      <c r="BK334" s="252"/>
      <c r="BL334" s="252"/>
      <c r="BM334" s="252"/>
      <c r="BN334" s="252"/>
      <c r="BO334" s="252"/>
      <c r="BP334" s="252"/>
      <c r="BQ334" s="252"/>
      <c r="BR334" s="252"/>
      <c r="BS334" s="252"/>
      <c r="BT334" s="252"/>
      <c r="BU334" s="252"/>
      <c r="BV334" s="252"/>
      <c r="BW334" s="252"/>
      <c r="BX334" s="252"/>
      <c r="BY334" s="252"/>
      <c r="BZ334" s="252"/>
      <c r="CA334" s="252"/>
      <c r="CB334" s="252"/>
      <c r="CC334" s="252"/>
      <c r="CD334" s="252"/>
      <c r="CE334" s="252"/>
      <c r="CF334" s="252"/>
      <c r="CG334" s="252"/>
      <c r="CH334" s="252"/>
      <c r="CI334" s="252"/>
      <c r="CJ334" s="252"/>
      <c r="CK334" s="252"/>
      <c r="CL334" s="252"/>
      <c r="CM334" s="252"/>
      <c r="CN334" s="252"/>
      <c r="CO334" s="252"/>
      <c r="CP334" s="252"/>
      <c r="CQ334" s="252"/>
      <c r="CR334" s="252"/>
      <c r="CS334" s="252"/>
      <c r="CT334" s="252"/>
      <c r="CU334" s="252"/>
      <c r="CV334" s="252"/>
      <c r="CW334" s="252"/>
      <c r="CX334" s="252"/>
      <c r="CY334" s="252"/>
      <c r="CZ334" s="252"/>
      <c r="DA334" s="252"/>
      <c r="DB334" s="252"/>
      <c r="DC334" s="252"/>
      <c r="DD334" s="252"/>
    </row>
    <row r="335" customFormat="false" ht="15" hidden="false" customHeight="false" outlineLevel="0" collapsed="false">
      <c r="A335" s="252"/>
      <c r="B335" s="252"/>
      <c r="C335" s="252"/>
      <c r="D335" s="252"/>
      <c r="E335" s="254"/>
      <c r="F335" s="254"/>
      <c r="G335" s="254"/>
      <c r="H335" s="254"/>
      <c r="I335" s="254"/>
      <c r="J335" s="254"/>
      <c r="K335" s="254"/>
      <c r="L335" s="254"/>
      <c r="M335" s="254"/>
      <c r="N335" s="254"/>
      <c r="O335" s="254"/>
      <c r="P335" s="252"/>
      <c r="Q335" s="252"/>
      <c r="R335" s="252"/>
      <c r="S335" s="252"/>
      <c r="T335" s="252"/>
      <c r="U335" s="252"/>
      <c r="V335" s="252"/>
      <c r="W335" s="252"/>
      <c r="X335" s="252"/>
      <c r="Y335" s="252"/>
      <c r="Z335" s="252"/>
      <c r="AA335" s="252"/>
      <c r="AB335" s="252"/>
      <c r="AC335" s="252"/>
      <c r="AD335" s="252"/>
      <c r="AE335" s="252"/>
      <c r="AF335" s="252"/>
      <c r="AG335" s="252"/>
      <c r="AH335" s="252"/>
      <c r="AI335" s="252"/>
      <c r="AJ335" s="252"/>
      <c r="AK335" s="252"/>
      <c r="AL335" s="252"/>
      <c r="AM335" s="252"/>
      <c r="AN335" s="252"/>
      <c r="AO335" s="252"/>
      <c r="AP335" s="252"/>
      <c r="AQ335" s="252"/>
      <c r="AR335" s="252"/>
      <c r="AS335" s="252"/>
      <c r="AT335" s="252"/>
      <c r="AU335" s="252"/>
      <c r="AV335" s="252"/>
      <c r="AW335" s="252"/>
      <c r="AX335" s="252"/>
      <c r="AY335" s="252"/>
      <c r="AZ335" s="252"/>
      <c r="BA335" s="252"/>
      <c r="BB335" s="252"/>
      <c r="BC335" s="252"/>
      <c r="BD335" s="252"/>
      <c r="BE335" s="252"/>
      <c r="BF335" s="252"/>
      <c r="BG335" s="252"/>
      <c r="BH335" s="252"/>
      <c r="BI335" s="252"/>
      <c r="BJ335" s="252"/>
      <c r="BK335" s="252"/>
      <c r="BL335" s="252"/>
      <c r="BM335" s="252"/>
      <c r="BN335" s="252"/>
      <c r="BO335" s="252"/>
      <c r="BP335" s="252"/>
      <c r="BQ335" s="252"/>
      <c r="BR335" s="252"/>
      <c r="BS335" s="252"/>
      <c r="BT335" s="252"/>
      <c r="BU335" s="252"/>
      <c r="BV335" s="252"/>
      <c r="BW335" s="252"/>
      <c r="BX335" s="252"/>
      <c r="BY335" s="252"/>
      <c r="BZ335" s="252"/>
      <c r="CA335" s="252"/>
      <c r="CB335" s="252"/>
      <c r="CC335" s="252"/>
      <c r="CD335" s="252"/>
      <c r="CE335" s="252"/>
      <c r="CF335" s="252"/>
      <c r="CG335" s="252"/>
      <c r="CH335" s="252"/>
      <c r="CI335" s="252"/>
      <c r="CJ335" s="252"/>
      <c r="CK335" s="252"/>
      <c r="CL335" s="252"/>
      <c r="CM335" s="252"/>
      <c r="CN335" s="252"/>
      <c r="CO335" s="252"/>
      <c r="CP335" s="252"/>
      <c r="CQ335" s="252"/>
      <c r="CR335" s="252"/>
      <c r="CS335" s="252"/>
      <c r="CT335" s="252"/>
      <c r="CU335" s="252"/>
      <c r="CV335" s="252"/>
      <c r="CW335" s="252"/>
      <c r="CX335" s="252"/>
      <c r="CY335" s="252"/>
      <c r="CZ335" s="252"/>
      <c r="DA335" s="252"/>
      <c r="DB335" s="252"/>
      <c r="DC335" s="252"/>
      <c r="DD335" s="252"/>
    </row>
    <row r="336" customFormat="false" ht="15" hidden="false" customHeight="false" outlineLevel="0" collapsed="false">
      <c r="A336" s="252"/>
      <c r="B336" s="252"/>
      <c r="C336" s="252"/>
      <c r="D336" s="252"/>
      <c r="E336" s="254"/>
      <c r="F336" s="254"/>
      <c r="G336" s="254"/>
      <c r="H336" s="254"/>
      <c r="I336" s="254"/>
      <c r="J336" s="254"/>
      <c r="K336" s="254"/>
      <c r="L336" s="254"/>
      <c r="M336" s="254"/>
      <c r="N336" s="254"/>
      <c r="O336" s="254"/>
      <c r="P336" s="252"/>
      <c r="Q336" s="252"/>
      <c r="R336" s="252"/>
      <c r="S336" s="252"/>
      <c r="T336" s="252"/>
      <c r="U336" s="252"/>
      <c r="V336" s="252"/>
      <c r="W336" s="252"/>
      <c r="X336" s="252"/>
      <c r="Y336" s="252"/>
      <c r="Z336" s="252"/>
      <c r="AA336" s="252"/>
      <c r="AB336" s="252"/>
      <c r="AC336" s="252"/>
      <c r="AD336" s="252"/>
      <c r="AE336" s="252"/>
      <c r="AF336" s="252"/>
      <c r="AG336" s="252"/>
      <c r="AH336" s="252"/>
      <c r="AI336" s="252"/>
      <c r="AJ336" s="252"/>
      <c r="AK336" s="252"/>
      <c r="AL336" s="252"/>
      <c r="AM336" s="252"/>
      <c r="AN336" s="252"/>
      <c r="AO336" s="252"/>
      <c r="AP336" s="252"/>
      <c r="AQ336" s="252"/>
      <c r="AR336" s="252"/>
      <c r="AS336" s="252"/>
      <c r="AT336" s="252"/>
      <c r="AU336" s="252"/>
      <c r="AV336" s="252"/>
      <c r="AW336" s="252"/>
      <c r="AX336" s="252"/>
      <c r="AY336" s="252"/>
      <c r="AZ336" s="252"/>
      <c r="BA336" s="252"/>
      <c r="BB336" s="252"/>
      <c r="BC336" s="252"/>
      <c r="BD336" s="252"/>
      <c r="BE336" s="252"/>
      <c r="BF336" s="252"/>
      <c r="BG336" s="252"/>
      <c r="BH336" s="252"/>
      <c r="BI336" s="252"/>
      <c r="BJ336" s="252"/>
      <c r="BK336" s="252"/>
      <c r="BL336" s="252"/>
      <c r="BM336" s="252"/>
      <c r="BN336" s="252"/>
      <c r="BO336" s="252"/>
      <c r="BP336" s="252"/>
      <c r="BQ336" s="252"/>
      <c r="BR336" s="252"/>
      <c r="BS336" s="252"/>
      <c r="BT336" s="252"/>
      <c r="BU336" s="252"/>
      <c r="BV336" s="252"/>
      <c r="BW336" s="252"/>
      <c r="BX336" s="252"/>
      <c r="BY336" s="252"/>
      <c r="BZ336" s="252"/>
      <c r="CA336" s="252"/>
      <c r="CB336" s="252"/>
      <c r="CC336" s="252"/>
      <c r="CD336" s="252"/>
      <c r="CE336" s="252"/>
      <c r="CF336" s="252"/>
      <c r="CG336" s="252"/>
      <c r="CH336" s="252"/>
      <c r="CI336" s="252"/>
      <c r="CJ336" s="252"/>
      <c r="CK336" s="252"/>
      <c r="CL336" s="252"/>
      <c r="CM336" s="252"/>
      <c r="CN336" s="252"/>
      <c r="CO336" s="252"/>
      <c r="CP336" s="252"/>
      <c r="CQ336" s="252"/>
      <c r="CR336" s="252"/>
      <c r="CS336" s="252"/>
      <c r="CT336" s="252"/>
      <c r="CU336" s="252"/>
      <c r="CV336" s="252"/>
      <c r="CW336" s="252"/>
      <c r="CX336" s="252"/>
      <c r="CY336" s="252"/>
      <c r="CZ336" s="252"/>
      <c r="DA336" s="252"/>
      <c r="DB336" s="252"/>
      <c r="DC336" s="252"/>
      <c r="DD336" s="252"/>
    </row>
    <row r="337" customFormat="false" ht="15" hidden="false" customHeight="false" outlineLevel="0" collapsed="false">
      <c r="A337" s="252"/>
      <c r="B337" s="252"/>
      <c r="C337" s="252"/>
      <c r="D337" s="252"/>
      <c r="E337" s="254"/>
      <c r="F337" s="254"/>
      <c r="G337" s="254"/>
      <c r="H337" s="254"/>
      <c r="I337" s="254"/>
      <c r="J337" s="254"/>
      <c r="K337" s="254"/>
      <c r="L337" s="254"/>
      <c r="M337" s="254"/>
      <c r="N337" s="254"/>
      <c r="O337" s="254"/>
      <c r="P337" s="252"/>
      <c r="Q337" s="252"/>
      <c r="R337" s="252"/>
      <c r="S337" s="252"/>
      <c r="T337" s="252"/>
      <c r="U337" s="252"/>
      <c r="V337" s="252"/>
      <c r="W337" s="252"/>
      <c r="X337" s="252"/>
      <c r="Y337" s="252"/>
      <c r="Z337" s="252"/>
      <c r="AA337" s="252"/>
      <c r="AB337" s="252"/>
      <c r="AC337" s="252"/>
      <c r="AD337" s="252"/>
      <c r="AE337" s="252"/>
      <c r="AF337" s="252"/>
      <c r="AG337" s="252"/>
      <c r="AH337" s="252"/>
      <c r="AI337" s="252"/>
      <c r="AJ337" s="252"/>
      <c r="AK337" s="252"/>
      <c r="AL337" s="252"/>
      <c r="AM337" s="252"/>
      <c r="AN337" s="252"/>
      <c r="AO337" s="252"/>
      <c r="AP337" s="252"/>
      <c r="AQ337" s="252"/>
      <c r="AR337" s="252"/>
      <c r="AS337" s="252"/>
      <c r="AT337" s="252"/>
      <c r="AU337" s="252"/>
      <c r="AV337" s="252"/>
      <c r="AW337" s="252"/>
      <c r="AX337" s="252"/>
      <c r="AY337" s="252"/>
      <c r="AZ337" s="252"/>
      <c r="BA337" s="252"/>
      <c r="BB337" s="252"/>
      <c r="BC337" s="252"/>
      <c r="BD337" s="252"/>
      <c r="BE337" s="252"/>
      <c r="BF337" s="252"/>
      <c r="BG337" s="252"/>
      <c r="BH337" s="252"/>
      <c r="BI337" s="252"/>
      <c r="BJ337" s="252"/>
      <c r="BK337" s="252"/>
      <c r="BL337" s="252"/>
      <c r="BM337" s="252"/>
      <c r="BN337" s="252"/>
      <c r="BO337" s="252"/>
      <c r="BP337" s="252"/>
      <c r="BQ337" s="252"/>
      <c r="BR337" s="252"/>
      <c r="BS337" s="252"/>
      <c r="BT337" s="252"/>
      <c r="BU337" s="252"/>
      <c r="BV337" s="252"/>
      <c r="BW337" s="252"/>
      <c r="BX337" s="252"/>
      <c r="BY337" s="252"/>
      <c r="BZ337" s="252"/>
      <c r="CA337" s="252"/>
      <c r="CB337" s="252"/>
      <c r="CC337" s="252"/>
      <c r="CD337" s="252"/>
      <c r="CE337" s="252"/>
      <c r="CF337" s="252"/>
      <c r="CG337" s="252"/>
      <c r="CH337" s="252"/>
      <c r="CI337" s="252"/>
      <c r="CJ337" s="252"/>
      <c r="CK337" s="252"/>
      <c r="CL337" s="252"/>
      <c r="CM337" s="252"/>
      <c r="CN337" s="252"/>
      <c r="CO337" s="252"/>
      <c r="CP337" s="252"/>
      <c r="CQ337" s="252"/>
      <c r="CR337" s="252"/>
      <c r="CS337" s="252"/>
      <c r="CT337" s="252"/>
      <c r="CU337" s="252"/>
      <c r="CV337" s="252"/>
      <c r="CW337" s="252"/>
      <c r="CX337" s="252"/>
      <c r="CY337" s="252"/>
      <c r="CZ337" s="252"/>
      <c r="DA337" s="252"/>
      <c r="DB337" s="252"/>
      <c r="DC337" s="252"/>
      <c r="DD337" s="252"/>
    </row>
    <row r="338" customFormat="false" ht="15" hidden="false" customHeight="false" outlineLevel="0" collapsed="false">
      <c r="A338" s="252"/>
      <c r="B338" s="252"/>
      <c r="C338" s="252"/>
      <c r="D338" s="252"/>
      <c r="E338" s="254"/>
      <c r="F338" s="254"/>
      <c r="G338" s="254"/>
      <c r="H338" s="254"/>
      <c r="I338" s="254"/>
      <c r="J338" s="254"/>
      <c r="K338" s="254"/>
      <c r="L338" s="254"/>
      <c r="M338" s="254"/>
      <c r="N338" s="254"/>
      <c r="O338" s="254"/>
      <c r="P338" s="252"/>
      <c r="Q338" s="252"/>
      <c r="R338" s="252"/>
      <c r="S338" s="252"/>
      <c r="T338" s="252"/>
      <c r="U338" s="252"/>
      <c r="V338" s="252"/>
      <c r="W338" s="252"/>
      <c r="X338" s="252"/>
      <c r="Y338" s="252"/>
      <c r="Z338" s="252"/>
      <c r="AA338" s="252"/>
      <c r="AB338" s="252"/>
      <c r="AC338" s="252"/>
      <c r="AD338" s="252"/>
      <c r="AE338" s="252"/>
      <c r="AF338" s="252"/>
      <c r="AG338" s="252"/>
      <c r="AH338" s="252"/>
      <c r="AI338" s="252"/>
      <c r="AJ338" s="252"/>
      <c r="AK338" s="252"/>
      <c r="AL338" s="252"/>
      <c r="AM338" s="252"/>
      <c r="AN338" s="252"/>
      <c r="AO338" s="252"/>
      <c r="AP338" s="252"/>
      <c r="AQ338" s="252"/>
      <c r="AR338" s="252"/>
      <c r="AS338" s="252"/>
      <c r="AT338" s="252"/>
      <c r="AU338" s="252"/>
      <c r="AV338" s="252"/>
      <c r="AW338" s="252"/>
      <c r="AX338" s="252"/>
      <c r="AY338" s="252"/>
      <c r="AZ338" s="252"/>
      <c r="BA338" s="252"/>
      <c r="BB338" s="252"/>
      <c r="BC338" s="252"/>
      <c r="BD338" s="252"/>
      <c r="BE338" s="252"/>
      <c r="BF338" s="252"/>
      <c r="BG338" s="252"/>
      <c r="BH338" s="252"/>
      <c r="BI338" s="252"/>
      <c r="BJ338" s="252"/>
      <c r="BK338" s="252"/>
      <c r="BL338" s="252"/>
      <c r="BM338" s="252"/>
      <c r="BN338" s="252"/>
      <c r="BO338" s="252"/>
      <c r="BP338" s="252"/>
      <c r="BQ338" s="252"/>
      <c r="BR338" s="252"/>
      <c r="BS338" s="252"/>
      <c r="BT338" s="252"/>
      <c r="BU338" s="252"/>
      <c r="BV338" s="252"/>
      <c r="BW338" s="252"/>
      <c r="BX338" s="252"/>
      <c r="BY338" s="252"/>
      <c r="BZ338" s="252"/>
      <c r="CA338" s="252"/>
      <c r="CB338" s="252"/>
      <c r="CC338" s="252"/>
      <c r="CD338" s="252"/>
      <c r="CE338" s="252"/>
      <c r="CF338" s="252"/>
      <c r="CG338" s="252"/>
      <c r="CH338" s="252"/>
      <c r="CI338" s="252"/>
      <c r="CJ338" s="252"/>
      <c r="CK338" s="252"/>
      <c r="CL338" s="252"/>
      <c r="CM338" s="252"/>
      <c r="CN338" s="252"/>
      <c r="CO338" s="252"/>
      <c r="CP338" s="252"/>
      <c r="CQ338" s="252"/>
      <c r="CR338" s="252"/>
      <c r="CS338" s="252"/>
      <c r="CT338" s="252"/>
      <c r="CU338" s="252"/>
      <c r="CV338" s="252"/>
      <c r="CW338" s="252"/>
      <c r="CX338" s="252"/>
      <c r="CY338" s="252"/>
      <c r="CZ338" s="252"/>
      <c r="DA338" s="252"/>
      <c r="DB338" s="252"/>
      <c r="DC338" s="252"/>
      <c r="DD338" s="252"/>
    </row>
    <row r="339" customFormat="false" ht="15" hidden="false" customHeight="false" outlineLevel="0" collapsed="false">
      <c r="A339" s="252"/>
      <c r="B339" s="252"/>
      <c r="C339" s="252"/>
      <c r="D339" s="252"/>
      <c r="E339" s="254"/>
      <c r="F339" s="254"/>
      <c r="G339" s="254"/>
      <c r="H339" s="254"/>
      <c r="I339" s="254"/>
      <c r="J339" s="254"/>
      <c r="K339" s="254"/>
      <c r="L339" s="254"/>
      <c r="M339" s="254"/>
      <c r="N339" s="254"/>
      <c r="O339" s="254"/>
      <c r="P339" s="252"/>
      <c r="Q339" s="252"/>
      <c r="R339" s="252"/>
      <c r="S339" s="252"/>
      <c r="T339" s="252"/>
      <c r="U339" s="252"/>
      <c r="V339" s="252"/>
      <c r="W339" s="252"/>
      <c r="X339" s="252"/>
      <c r="Y339" s="252"/>
      <c r="Z339" s="252"/>
      <c r="AA339" s="252"/>
      <c r="AB339" s="252"/>
      <c r="AC339" s="252"/>
      <c r="AD339" s="252"/>
      <c r="AE339" s="252"/>
      <c r="AF339" s="252"/>
      <c r="AG339" s="252"/>
      <c r="AH339" s="252"/>
      <c r="AI339" s="252"/>
      <c r="AJ339" s="252"/>
      <c r="AK339" s="252"/>
      <c r="AL339" s="252"/>
      <c r="AM339" s="252"/>
      <c r="AN339" s="252"/>
      <c r="AO339" s="252"/>
      <c r="AP339" s="252"/>
      <c r="AQ339" s="252"/>
      <c r="AR339" s="252"/>
      <c r="AS339" s="252"/>
      <c r="AT339" s="252"/>
      <c r="AU339" s="252"/>
      <c r="AV339" s="252"/>
      <c r="AW339" s="252"/>
      <c r="AX339" s="252"/>
      <c r="AY339" s="252"/>
      <c r="AZ339" s="252"/>
      <c r="BA339" s="252"/>
      <c r="BB339" s="252"/>
      <c r="BC339" s="252"/>
      <c r="BD339" s="252"/>
      <c r="BE339" s="252"/>
      <c r="BF339" s="252"/>
      <c r="BG339" s="252"/>
      <c r="BH339" s="252"/>
      <c r="BI339" s="252"/>
      <c r="BJ339" s="252"/>
      <c r="BK339" s="252"/>
      <c r="BL339" s="252"/>
      <c r="BM339" s="252"/>
      <c r="BN339" s="252"/>
      <c r="BO339" s="252"/>
      <c r="BP339" s="252"/>
      <c r="BQ339" s="252"/>
      <c r="BR339" s="252"/>
      <c r="BS339" s="252"/>
      <c r="BT339" s="252"/>
      <c r="BU339" s="252"/>
      <c r="BV339" s="252"/>
      <c r="BW339" s="252"/>
      <c r="BX339" s="252"/>
      <c r="BY339" s="252"/>
      <c r="BZ339" s="252"/>
      <c r="CA339" s="252"/>
      <c r="CB339" s="252"/>
      <c r="CC339" s="252"/>
      <c r="CD339" s="252"/>
      <c r="CE339" s="252"/>
      <c r="CF339" s="252"/>
      <c r="CG339" s="252"/>
      <c r="CH339" s="252"/>
      <c r="CI339" s="252"/>
      <c r="CJ339" s="252"/>
      <c r="CK339" s="252"/>
      <c r="CL339" s="252"/>
      <c r="CM339" s="252"/>
      <c r="CN339" s="252"/>
      <c r="CO339" s="252"/>
      <c r="CP339" s="252"/>
      <c r="CQ339" s="252"/>
      <c r="CR339" s="252"/>
      <c r="CS339" s="252"/>
      <c r="CT339" s="252"/>
      <c r="CU339" s="252"/>
      <c r="CV339" s="252"/>
      <c r="CW339" s="252"/>
      <c r="CX339" s="252"/>
      <c r="CY339" s="252"/>
      <c r="CZ339" s="252"/>
      <c r="DA339" s="252"/>
      <c r="DB339" s="252"/>
      <c r="DC339" s="252"/>
      <c r="DD339" s="252"/>
    </row>
    <row r="340" customFormat="false" ht="15" hidden="false" customHeight="false" outlineLevel="0" collapsed="false">
      <c r="A340" s="252"/>
      <c r="B340" s="252"/>
      <c r="C340" s="252"/>
      <c r="D340" s="252"/>
      <c r="E340" s="254"/>
      <c r="F340" s="254"/>
      <c r="G340" s="254"/>
      <c r="H340" s="254"/>
      <c r="I340" s="254"/>
      <c r="J340" s="254"/>
      <c r="K340" s="254"/>
      <c r="L340" s="254"/>
      <c r="M340" s="254"/>
      <c r="N340" s="254"/>
      <c r="O340" s="254"/>
      <c r="P340" s="252"/>
      <c r="Q340" s="252"/>
      <c r="R340" s="252"/>
      <c r="S340" s="252"/>
      <c r="T340" s="252"/>
      <c r="U340" s="252"/>
      <c r="V340" s="252"/>
      <c r="W340" s="252"/>
      <c r="X340" s="252"/>
      <c r="Y340" s="252"/>
      <c r="Z340" s="252"/>
      <c r="AA340" s="252"/>
      <c r="AB340" s="252"/>
      <c r="AC340" s="252"/>
      <c r="AD340" s="252"/>
      <c r="AE340" s="252"/>
      <c r="AF340" s="252"/>
      <c r="AG340" s="252"/>
      <c r="AH340" s="252"/>
      <c r="AI340" s="252"/>
      <c r="AJ340" s="252"/>
      <c r="AK340" s="252"/>
      <c r="AL340" s="252"/>
      <c r="AM340" s="252"/>
      <c r="AN340" s="252"/>
      <c r="AO340" s="252"/>
      <c r="AP340" s="252"/>
      <c r="AQ340" s="252"/>
      <c r="AR340" s="252"/>
      <c r="AS340" s="252"/>
      <c r="AT340" s="252"/>
      <c r="AU340" s="252"/>
      <c r="AV340" s="252"/>
      <c r="AW340" s="252"/>
      <c r="AX340" s="252"/>
      <c r="AY340" s="252"/>
      <c r="AZ340" s="252"/>
      <c r="BA340" s="252"/>
      <c r="BB340" s="252"/>
      <c r="BC340" s="252"/>
      <c r="BD340" s="252"/>
      <c r="BE340" s="252"/>
      <c r="BF340" s="252"/>
      <c r="BG340" s="252"/>
      <c r="BH340" s="252"/>
      <c r="BI340" s="252"/>
      <c r="BJ340" s="252"/>
      <c r="BK340" s="252"/>
      <c r="BL340" s="252"/>
      <c r="BM340" s="252"/>
      <c r="BN340" s="252"/>
      <c r="BO340" s="252"/>
      <c r="BP340" s="252"/>
      <c r="BQ340" s="252"/>
      <c r="BR340" s="252"/>
      <c r="BS340" s="252"/>
      <c r="BT340" s="252"/>
      <c r="BU340" s="252"/>
      <c r="BV340" s="252"/>
      <c r="BW340" s="252"/>
      <c r="BX340" s="252"/>
      <c r="BY340" s="252"/>
      <c r="BZ340" s="252"/>
      <c r="CA340" s="252"/>
      <c r="CB340" s="252"/>
      <c r="CC340" s="252"/>
      <c r="CD340" s="252"/>
      <c r="CE340" s="252"/>
      <c r="CF340" s="252"/>
      <c r="CG340" s="252"/>
      <c r="CH340" s="252"/>
      <c r="CI340" s="252"/>
      <c r="CJ340" s="252"/>
      <c r="CK340" s="252"/>
      <c r="CL340" s="252"/>
      <c r="CM340" s="252"/>
      <c r="CN340" s="252"/>
      <c r="CO340" s="252"/>
      <c r="CP340" s="252"/>
      <c r="CQ340" s="252"/>
      <c r="CR340" s="252"/>
      <c r="CS340" s="252"/>
      <c r="CT340" s="252"/>
      <c r="CU340" s="252"/>
      <c r="CV340" s="252"/>
      <c r="CW340" s="252"/>
      <c r="CX340" s="252"/>
      <c r="CY340" s="252"/>
      <c r="CZ340" s="252"/>
      <c r="DA340" s="252"/>
      <c r="DB340" s="252"/>
      <c r="DC340" s="252"/>
      <c r="DD340" s="252"/>
    </row>
    <row r="341" customFormat="false" ht="15" hidden="false" customHeight="false" outlineLevel="0" collapsed="false">
      <c r="A341" s="252"/>
      <c r="B341" s="252"/>
      <c r="C341" s="252"/>
      <c r="D341" s="252"/>
      <c r="E341" s="254"/>
      <c r="F341" s="254"/>
      <c r="G341" s="254"/>
      <c r="H341" s="254"/>
      <c r="I341" s="254"/>
      <c r="J341" s="254"/>
      <c r="K341" s="254"/>
      <c r="L341" s="254"/>
      <c r="M341" s="254"/>
      <c r="N341" s="254"/>
      <c r="O341" s="254"/>
      <c r="P341" s="252"/>
      <c r="Q341" s="252"/>
      <c r="R341" s="252"/>
      <c r="S341" s="252"/>
      <c r="T341" s="252"/>
      <c r="U341" s="252"/>
      <c r="V341" s="252"/>
      <c r="W341" s="252"/>
      <c r="X341" s="252"/>
      <c r="Y341" s="252"/>
      <c r="Z341" s="252"/>
      <c r="AA341" s="252"/>
      <c r="AB341" s="252"/>
      <c r="AC341" s="252"/>
      <c r="AD341" s="252"/>
      <c r="AE341" s="252"/>
      <c r="AF341" s="252"/>
      <c r="AG341" s="252"/>
      <c r="AH341" s="252"/>
      <c r="AI341" s="252"/>
      <c r="AJ341" s="252"/>
      <c r="AK341" s="252"/>
      <c r="AL341" s="252"/>
      <c r="AM341" s="252"/>
      <c r="AN341" s="252"/>
      <c r="AO341" s="252"/>
      <c r="AP341" s="252"/>
      <c r="AQ341" s="252"/>
      <c r="AR341" s="252"/>
      <c r="AS341" s="252"/>
      <c r="AT341" s="252"/>
      <c r="AU341" s="252"/>
      <c r="AV341" s="252"/>
      <c r="AW341" s="252"/>
      <c r="AX341" s="252"/>
      <c r="AY341" s="252"/>
      <c r="AZ341" s="252"/>
      <c r="BA341" s="252"/>
      <c r="BB341" s="252"/>
      <c r="BC341" s="252"/>
      <c r="BD341" s="252"/>
      <c r="BE341" s="252"/>
      <c r="BF341" s="252"/>
      <c r="BG341" s="252"/>
      <c r="BH341" s="252"/>
      <c r="BI341" s="252"/>
      <c r="BJ341" s="252"/>
      <c r="BK341" s="252"/>
      <c r="BL341" s="252"/>
      <c r="BM341" s="252"/>
      <c r="BN341" s="252"/>
      <c r="BO341" s="252"/>
      <c r="BP341" s="252"/>
      <c r="BQ341" s="252"/>
      <c r="BR341" s="252"/>
      <c r="BS341" s="252"/>
      <c r="BT341" s="252"/>
      <c r="BU341" s="252"/>
      <c r="BV341" s="252"/>
      <c r="BW341" s="252"/>
      <c r="BX341" s="252"/>
      <c r="BY341" s="252"/>
      <c r="BZ341" s="252"/>
      <c r="CA341" s="252"/>
      <c r="CB341" s="252"/>
      <c r="CC341" s="252"/>
      <c r="CD341" s="252"/>
      <c r="CE341" s="252"/>
      <c r="CF341" s="252"/>
      <c r="CG341" s="252"/>
      <c r="CH341" s="252"/>
      <c r="CI341" s="252"/>
      <c r="CJ341" s="252"/>
      <c r="CK341" s="252"/>
      <c r="CL341" s="252"/>
      <c r="CM341" s="252"/>
      <c r="CN341" s="252"/>
      <c r="CO341" s="252"/>
      <c r="CP341" s="252"/>
      <c r="CQ341" s="252"/>
      <c r="CR341" s="252"/>
      <c r="CS341" s="252"/>
      <c r="CT341" s="252"/>
      <c r="CU341" s="252"/>
      <c r="CV341" s="252"/>
      <c r="CW341" s="252"/>
      <c r="CX341" s="252"/>
      <c r="CY341" s="252"/>
      <c r="CZ341" s="252"/>
      <c r="DA341" s="252"/>
      <c r="DB341" s="252"/>
      <c r="DC341" s="252"/>
      <c r="DD341" s="252"/>
    </row>
    <row r="342" customFormat="false" ht="15" hidden="false" customHeight="false" outlineLevel="0" collapsed="false">
      <c r="A342" s="252"/>
      <c r="B342" s="252"/>
      <c r="C342" s="252"/>
      <c r="D342" s="252"/>
      <c r="E342" s="254"/>
      <c r="F342" s="254"/>
      <c r="G342" s="254"/>
      <c r="H342" s="254"/>
      <c r="I342" s="254"/>
      <c r="J342" s="254"/>
      <c r="K342" s="254"/>
      <c r="L342" s="254"/>
      <c r="M342" s="254"/>
      <c r="N342" s="254"/>
      <c r="O342" s="254"/>
      <c r="P342" s="252"/>
      <c r="Q342" s="252"/>
      <c r="R342" s="252"/>
      <c r="S342" s="252"/>
      <c r="T342" s="252"/>
      <c r="U342" s="252"/>
      <c r="V342" s="252"/>
      <c r="W342" s="252"/>
      <c r="X342" s="252"/>
      <c r="Y342" s="252"/>
      <c r="Z342" s="252"/>
      <c r="AA342" s="252"/>
      <c r="AB342" s="252"/>
      <c r="AC342" s="252"/>
      <c r="AD342" s="252"/>
      <c r="AE342" s="252"/>
      <c r="AF342" s="252"/>
      <c r="AG342" s="252"/>
      <c r="AH342" s="252"/>
      <c r="AI342" s="252"/>
      <c r="AJ342" s="252"/>
      <c r="AK342" s="252"/>
      <c r="AL342" s="252"/>
      <c r="AM342" s="252"/>
      <c r="AN342" s="252"/>
      <c r="AO342" s="252"/>
      <c r="AP342" s="252"/>
      <c r="AQ342" s="252"/>
      <c r="AR342" s="252"/>
      <c r="AS342" s="252"/>
      <c r="AT342" s="252"/>
      <c r="AU342" s="252"/>
      <c r="AV342" s="252"/>
      <c r="AW342" s="252"/>
      <c r="AX342" s="252"/>
      <c r="AY342" s="252"/>
      <c r="AZ342" s="252"/>
      <c r="BA342" s="252"/>
      <c r="BB342" s="252"/>
      <c r="BC342" s="252"/>
      <c r="BD342" s="252"/>
      <c r="BE342" s="252"/>
      <c r="BF342" s="252"/>
      <c r="BG342" s="252"/>
      <c r="BH342" s="252"/>
      <c r="BI342" s="252"/>
      <c r="BJ342" s="252"/>
      <c r="BK342" s="252"/>
      <c r="BL342" s="252"/>
      <c r="BM342" s="252"/>
      <c r="BN342" s="252"/>
      <c r="BO342" s="252"/>
      <c r="BP342" s="252"/>
      <c r="BQ342" s="252"/>
      <c r="BR342" s="252"/>
      <c r="BS342" s="252"/>
      <c r="BT342" s="252"/>
      <c r="BU342" s="252"/>
      <c r="BV342" s="252"/>
      <c r="BW342" s="252"/>
      <c r="BX342" s="252"/>
      <c r="BY342" s="252"/>
      <c r="BZ342" s="252"/>
      <c r="CA342" s="252"/>
      <c r="CB342" s="252"/>
      <c r="CC342" s="252"/>
      <c r="CD342" s="252"/>
      <c r="CE342" s="252"/>
      <c r="CF342" s="252"/>
      <c r="CG342" s="252"/>
      <c r="CH342" s="252"/>
      <c r="CI342" s="252"/>
      <c r="CJ342" s="252"/>
      <c r="CK342" s="252"/>
      <c r="CL342" s="252"/>
      <c r="CM342" s="252"/>
      <c r="CN342" s="252"/>
      <c r="CO342" s="252"/>
      <c r="CP342" s="252"/>
      <c r="CQ342" s="252"/>
      <c r="CR342" s="252"/>
      <c r="CS342" s="252"/>
      <c r="CT342" s="252"/>
      <c r="CU342" s="252"/>
      <c r="CV342" s="252"/>
      <c r="CW342" s="252"/>
      <c r="CX342" s="252"/>
      <c r="CY342" s="252"/>
      <c r="CZ342" s="252"/>
      <c r="DA342" s="252"/>
      <c r="DB342" s="252"/>
      <c r="DC342" s="252"/>
      <c r="DD342" s="252"/>
    </row>
    <row r="343" customFormat="false" ht="15" hidden="false" customHeight="false" outlineLevel="0" collapsed="false">
      <c r="A343" s="252"/>
      <c r="B343" s="252"/>
      <c r="C343" s="252"/>
      <c r="D343" s="252"/>
      <c r="E343" s="254"/>
      <c r="F343" s="254"/>
      <c r="G343" s="254"/>
      <c r="H343" s="254"/>
      <c r="I343" s="254"/>
      <c r="J343" s="254"/>
      <c r="K343" s="254"/>
      <c r="L343" s="254"/>
      <c r="M343" s="254"/>
      <c r="N343" s="254"/>
      <c r="O343" s="254"/>
      <c r="P343" s="252"/>
      <c r="Q343" s="252"/>
      <c r="R343" s="252"/>
      <c r="S343" s="252"/>
      <c r="T343" s="252"/>
      <c r="U343" s="252"/>
      <c r="V343" s="252"/>
      <c r="W343" s="252"/>
      <c r="X343" s="252"/>
      <c r="Y343" s="252"/>
      <c r="Z343" s="252"/>
      <c r="AA343" s="252"/>
      <c r="AB343" s="252"/>
      <c r="AC343" s="252"/>
      <c r="AD343" s="252"/>
      <c r="AE343" s="252"/>
      <c r="AF343" s="252"/>
      <c r="AG343" s="252"/>
      <c r="AH343" s="252"/>
      <c r="AI343" s="252"/>
      <c r="AJ343" s="252"/>
      <c r="AK343" s="252"/>
      <c r="AL343" s="252"/>
      <c r="AM343" s="252"/>
      <c r="AN343" s="252"/>
      <c r="AO343" s="252"/>
      <c r="AP343" s="252"/>
      <c r="AQ343" s="252"/>
      <c r="AR343" s="252"/>
      <c r="AS343" s="252"/>
      <c r="AT343" s="252"/>
      <c r="AU343" s="252"/>
      <c r="AV343" s="252"/>
      <c r="AW343" s="252"/>
      <c r="AX343" s="252"/>
      <c r="AY343" s="252"/>
      <c r="AZ343" s="252"/>
      <c r="BA343" s="252"/>
      <c r="BB343" s="252"/>
      <c r="BC343" s="252"/>
      <c r="BD343" s="252"/>
      <c r="BE343" s="252"/>
      <c r="BF343" s="252"/>
      <c r="BG343" s="252"/>
      <c r="BH343" s="252"/>
      <c r="BI343" s="252"/>
      <c r="BJ343" s="252"/>
      <c r="BK343" s="252"/>
      <c r="BL343" s="252"/>
      <c r="BM343" s="252"/>
      <c r="BN343" s="252"/>
      <c r="BO343" s="252"/>
      <c r="BP343" s="252"/>
      <c r="BQ343" s="252"/>
      <c r="BR343" s="252"/>
      <c r="BS343" s="252"/>
      <c r="BT343" s="252"/>
      <c r="BU343" s="252"/>
      <c r="BV343" s="252"/>
      <c r="BW343" s="252"/>
      <c r="BX343" s="252"/>
      <c r="BY343" s="252"/>
      <c r="BZ343" s="252"/>
      <c r="CA343" s="252"/>
      <c r="CB343" s="252"/>
      <c r="CC343" s="252"/>
      <c r="CD343" s="252"/>
      <c r="CE343" s="252"/>
      <c r="CF343" s="252"/>
      <c r="CG343" s="252"/>
      <c r="CH343" s="252"/>
      <c r="CI343" s="252"/>
      <c r="CJ343" s="252"/>
      <c r="CK343" s="252"/>
      <c r="CL343" s="252"/>
      <c r="CM343" s="252"/>
      <c r="CN343" s="252"/>
      <c r="CO343" s="252"/>
      <c r="CP343" s="252"/>
      <c r="CQ343" s="252"/>
      <c r="CR343" s="252"/>
      <c r="CS343" s="252"/>
      <c r="CT343" s="252"/>
      <c r="CU343" s="252"/>
      <c r="CV343" s="252"/>
      <c r="CW343" s="252"/>
      <c r="CX343" s="252"/>
      <c r="CY343" s="252"/>
      <c r="CZ343" s="252"/>
      <c r="DA343" s="252"/>
      <c r="DB343" s="252"/>
      <c r="DC343" s="252"/>
      <c r="DD343" s="252"/>
    </row>
    <row r="344" customFormat="false" ht="15" hidden="false" customHeight="false" outlineLevel="0" collapsed="false">
      <c r="A344" s="252"/>
      <c r="B344" s="252"/>
      <c r="C344" s="252"/>
      <c r="D344" s="252"/>
      <c r="E344" s="254"/>
      <c r="F344" s="254"/>
      <c r="G344" s="254"/>
      <c r="H344" s="254"/>
      <c r="I344" s="254"/>
      <c r="J344" s="254"/>
      <c r="K344" s="254"/>
      <c r="L344" s="254"/>
      <c r="M344" s="254"/>
      <c r="N344" s="254"/>
      <c r="O344" s="254"/>
      <c r="P344" s="252"/>
      <c r="Q344" s="252"/>
      <c r="R344" s="252"/>
      <c r="S344" s="252"/>
      <c r="T344" s="252"/>
      <c r="U344" s="252"/>
      <c r="V344" s="252"/>
      <c r="W344" s="252"/>
      <c r="X344" s="252"/>
      <c r="Y344" s="252"/>
      <c r="Z344" s="252"/>
      <c r="AA344" s="252"/>
      <c r="AB344" s="252"/>
      <c r="AC344" s="252"/>
      <c r="AD344" s="252"/>
      <c r="AE344" s="252"/>
      <c r="AF344" s="252"/>
      <c r="AG344" s="252"/>
      <c r="AH344" s="252"/>
      <c r="AI344" s="252"/>
      <c r="AJ344" s="252"/>
      <c r="AK344" s="252"/>
      <c r="AL344" s="252"/>
      <c r="AM344" s="252"/>
      <c r="AN344" s="252"/>
      <c r="AO344" s="252"/>
      <c r="AP344" s="252"/>
      <c r="AQ344" s="252"/>
      <c r="AR344" s="252"/>
      <c r="AS344" s="252"/>
      <c r="AT344" s="252"/>
      <c r="AU344" s="252"/>
      <c r="AV344" s="252"/>
      <c r="AW344" s="252"/>
      <c r="AX344" s="252"/>
      <c r="AY344" s="252"/>
      <c r="AZ344" s="252"/>
      <c r="BA344" s="252"/>
      <c r="BB344" s="252"/>
      <c r="BC344" s="252"/>
      <c r="BD344" s="252"/>
      <c r="BE344" s="252"/>
      <c r="BF344" s="252"/>
      <c r="BG344" s="252"/>
      <c r="BH344" s="252"/>
      <c r="BI344" s="252"/>
      <c r="BJ344" s="252"/>
      <c r="BK344" s="252"/>
      <c r="BL344" s="252"/>
      <c r="BM344" s="252"/>
      <c r="BN344" s="252"/>
      <c r="BO344" s="252"/>
      <c r="BP344" s="252"/>
      <c r="BQ344" s="252"/>
      <c r="BR344" s="252"/>
      <c r="BS344" s="252"/>
      <c r="BT344" s="252"/>
      <c r="BU344" s="252"/>
      <c r="BV344" s="252"/>
      <c r="BW344" s="252"/>
      <c r="BX344" s="252"/>
      <c r="BY344" s="252"/>
      <c r="BZ344" s="252"/>
      <c r="CA344" s="252"/>
      <c r="CB344" s="252"/>
      <c r="CC344" s="252"/>
      <c r="CD344" s="252"/>
      <c r="CE344" s="252"/>
      <c r="CF344" s="252"/>
      <c r="CG344" s="252"/>
      <c r="CH344" s="252"/>
      <c r="CI344" s="252"/>
      <c r="CJ344" s="252"/>
      <c r="CK344" s="252"/>
      <c r="CL344" s="252"/>
      <c r="CM344" s="252"/>
      <c r="CN344" s="252"/>
      <c r="CO344" s="252"/>
      <c r="CP344" s="252"/>
      <c r="CQ344" s="252"/>
      <c r="CR344" s="252"/>
      <c r="CS344" s="252"/>
      <c r="CT344" s="252"/>
      <c r="CU344" s="252"/>
      <c r="CV344" s="252"/>
      <c r="CW344" s="252"/>
      <c r="CX344" s="252"/>
      <c r="CY344" s="252"/>
      <c r="CZ344" s="252"/>
      <c r="DA344" s="252"/>
      <c r="DB344" s="252"/>
      <c r="DC344" s="252"/>
      <c r="DD344" s="252"/>
    </row>
    <row r="345" customFormat="false" ht="15" hidden="false" customHeight="false" outlineLevel="0" collapsed="false">
      <c r="A345" s="252"/>
      <c r="B345" s="252"/>
      <c r="C345" s="252"/>
      <c r="D345" s="252"/>
      <c r="E345" s="254"/>
      <c r="F345" s="254"/>
      <c r="G345" s="254"/>
      <c r="H345" s="254"/>
      <c r="I345" s="254"/>
      <c r="J345" s="254"/>
      <c r="K345" s="254"/>
      <c r="L345" s="254"/>
      <c r="M345" s="254"/>
      <c r="N345" s="254"/>
      <c r="O345" s="254"/>
      <c r="P345" s="252"/>
      <c r="Q345" s="252"/>
      <c r="R345" s="252"/>
      <c r="S345" s="252"/>
      <c r="T345" s="252"/>
      <c r="U345" s="252"/>
      <c r="V345" s="252"/>
      <c r="W345" s="252"/>
      <c r="X345" s="252"/>
      <c r="Y345" s="252"/>
      <c r="Z345" s="252"/>
      <c r="AA345" s="252"/>
      <c r="AB345" s="252"/>
      <c r="AC345" s="252"/>
      <c r="AD345" s="252"/>
      <c r="AE345" s="252"/>
      <c r="AF345" s="252"/>
      <c r="AG345" s="252"/>
      <c r="AH345" s="252"/>
      <c r="AI345" s="252"/>
      <c r="AJ345" s="252"/>
      <c r="AK345" s="252"/>
      <c r="AL345" s="252"/>
      <c r="AM345" s="252"/>
      <c r="AN345" s="252"/>
      <c r="AO345" s="252"/>
      <c r="AP345" s="252"/>
      <c r="AQ345" s="252"/>
      <c r="AR345" s="252"/>
      <c r="AS345" s="252"/>
      <c r="AT345" s="252"/>
      <c r="AU345" s="252"/>
      <c r="AV345" s="252"/>
      <c r="AW345" s="252"/>
      <c r="AX345" s="252"/>
      <c r="AY345" s="252"/>
      <c r="AZ345" s="252"/>
      <c r="BA345" s="252"/>
      <c r="BB345" s="252"/>
      <c r="BC345" s="252"/>
      <c r="BD345" s="252"/>
      <c r="BE345" s="252"/>
      <c r="BF345" s="252"/>
      <c r="BG345" s="252"/>
      <c r="BH345" s="252"/>
      <c r="BI345" s="252"/>
      <c r="BJ345" s="252"/>
      <c r="BK345" s="252"/>
      <c r="BL345" s="252"/>
      <c r="BM345" s="252"/>
      <c r="BN345" s="252"/>
      <c r="BO345" s="252"/>
      <c r="BP345" s="252"/>
      <c r="BQ345" s="252"/>
      <c r="BR345" s="252"/>
      <c r="BS345" s="252"/>
      <c r="BT345" s="252"/>
      <c r="BU345" s="252"/>
      <c r="BV345" s="252"/>
      <c r="BW345" s="252"/>
      <c r="BX345" s="252"/>
      <c r="BY345" s="252"/>
      <c r="BZ345" s="252"/>
      <c r="CA345" s="252"/>
      <c r="CB345" s="252"/>
      <c r="CC345" s="252"/>
      <c r="CD345" s="252"/>
      <c r="CE345" s="252"/>
      <c r="CF345" s="252"/>
      <c r="CG345" s="252"/>
      <c r="CH345" s="252"/>
      <c r="CI345" s="252"/>
      <c r="CJ345" s="252"/>
      <c r="CK345" s="252"/>
      <c r="CL345" s="252"/>
      <c r="CM345" s="252"/>
      <c r="CN345" s="252"/>
      <c r="CO345" s="252"/>
      <c r="CP345" s="252"/>
      <c r="CQ345" s="252"/>
      <c r="CR345" s="252"/>
      <c r="CS345" s="252"/>
      <c r="CT345" s="252"/>
      <c r="CU345" s="252"/>
      <c r="CV345" s="252"/>
      <c r="CW345" s="252"/>
      <c r="CX345" s="252"/>
      <c r="CY345" s="252"/>
      <c r="CZ345" s="252"/>
      <c r="DA345" s="252"/>
      <c r="DB345" s="252"/>
      <c r="DC345" s="252"/>
      <c r="DD345" s="252"/>
    </row>
    <row r="346" customFormat="false" ht="15" hidden="false" customHeight="false" outlineLevel="0" collapsed="false">
      <c r="A346" s="252"/>
      <c r="B346" s="252"/>
      <c r="C346" s="252"/>
      <c r="D346" s="252"/>
      <c r="E346" s="254"/>
      <c r="F346" s="254"/>
      <c r="G346" s="254"/>
      <c r="H346" s="254"/>
      <c r="I346" s="254"/>
      <c r="J346" s="254"/>
      <c r="K346" s="254"/>
      <c r="L346" s="254"/>
      <c r="M346" s="254"/>
      <c r="N346" s="254"/>
      <c r="O346" s="254"/>
      <c r="P346" s="252"/>
      <c r="Q346" s="252"/>
      <c r="R346" s="252"/>
      <c r="S346" s="252"/>
      <c r="T346" s="252"/>
      <c r="U346" s="252"/>
      <c r="V346" s="252"/>
      <c r="W346" s="252"/>
      <c r="X346" s="252"/>
      <c r="Y346" s="252"/>
      <c r="Z346" s="252"/>
      <c r="AA346" s="252"/>
      <c r="AB346" s="252"/>
      <c r="AC346" s="252"/>
      <c r="AD346" s="252"/>
      <c r="AE346" s="252"/>
      <c r="AF346" s="252"/>
      <c r="AG346" s="252"/>
      <c r="AH346" s="252"/>
      <c r="AI346" s="252"/>
      <c r="AJ346" s="252"/>
      <c r="AK346" s="252"/>
      <c r="AL346" s="252"/>
      <c r="AM346" s="252"/>
      <c r="AN346" s="252"/>
      <c r="AO346" s="252"/>
      <c r="AP346" s="252"/>
      <c r="AQ346" s="252"/>
      <c r="AR346" s="252"/>
      <c r="AS346" s="252"/>
      <c r="AT346" s="252"/>
      <c r="AU346" s="252"/>
      <c r="AV346" s="252"/>
      <c r="AW346" s="252"/>
      <c r="AX346" s="252"/>
      <c r="AY346" s="252"/>
      <c r="AZ346" s="252"/>
      <c r="BA346" s="252"/>
      <c r="BB346" s="252"/>
      <c r="BC346" s="252"/>
      <c r="BD346" s="252"/>
      <c r="BE346" s="252"/>
      <c r="BF346" s="252"/>
      <c r="BG346" s="252"/>
      <c r="BH346" s="252"/>
      <c r="BI346" s="252"/>
      <c r="BJ346" s="252"/>
      <c r="BK346" s="252"/>
      <c r="BL346" s="252"/>
      <c r="BM346" s="252"/>
      <c r="BN346" s="252"/>
      <c r="BO346" s="252"/>
      <c r="BP346" s="252"/>
      <c r="BQ346" s="252"/>
      <c r="BR346" s="252"/>
      <c r="BS346" s="252"/>
      <c r="BT346" s="252"/>
      <c r="BU346" s="252"/>
      <c r="BV346" s="252"/>
      <c r="BW346" s="252"/>
      <c r="BX346" s="252"/>
      <c r="BY346" s="252"/>
      <c r="BZ346" s="252"/>
      <c r="CA346" s="252"/>
      <c r="CB346" s="252"/>
      <c r="CC346" s="252"/>
      <c r="CD346" s="252"/>
      <c r="CE346" s="252"/>
      <c r="CF346" s="252"/>
      <c r="CG346" s="252"/>
      <c r="CH346" s="252"/>
      <c r="CI346" s="252"/>
      <c r="CJ346" s="252"/>
      <c r="CK346" s="252"/>
      <c r="CL346" s="252"/>
      <c r="CM346" s="252"/>
      <c r="CN346" s="252"/>
      <c r="CO346" s="252"/>
      <c r="CP346" s="252"/>
      <c r="CQ346" s="252"/>
      <c r="CR346" s="252"/>
      <c r="CS346" s="252"/>
      <c r="CT346" s="252"/>
      <c r="CU346" s="252"/>
      <c r="CV346" s="252"/>
      <c r="CW346" s="252"/>
      <c r="CX346" s="252"/>
      <c r="CY346" s="252"/>
      <c r="CZ346" s="252"/>
      <c r="DA346" s="252"/>
      <c r="DB346" s="252"/>
      <c r="DC346" s="252"/>
      <c r="DD346" s="252"/>
    </row>
    <row r="347" customFormat="false" ht="15" hidden="false" customHeight="false" outlineLevel="0" collapsed="false">
      <c r="A347" s="252"/>
      <c r="B347" s="252"/>
      <c r="C347" s="252"/>
      <c r="D347" s="252"/>
      <c r="E347" s="254"/>
      <c r="F347" s="254"/>
      <c r="G347" s="254"/>
      <c r="H347" s="254"/>
      <c r="I347" s="254"/>
      <c r="J347" s="254"/>
      <c r="K347" s="254"/>
      <c r="L347" s="254"/>
      <c r="M347" s="254"/>
      <c r="N347" s="254"/>
      <c r="O347" s="254"/>
      <c r="P347" s="252"/>
      <c r="Q347" s="252"/>
      <c r="R347" s="252"/>
      <c r="S347" s="252"/>
      <c r="T347" s="252"/>
      <c r="U347" s="252"/>
      <c r="V347" s="252"/>
      <c r="W347" s="252"/>
      <c r="X347" s="252"/>
      <c r="Y347" s="252"/>
      <c r="Z347" s="252"/>
      <c r="AA347" s="252"/>
      <c r="AB347" s="252"/>
      <c r="AC347" s="252"/>
      <c r="AD347" s="252"/>
      <c r="AE347" s="252"/>
      <c r="AF347" s="252"/>
      <c r="AG347" s="252"/>
      <c r="AH347" s="252"/>
      <c r="AI347" s="252"/>
      <c r="AJ347" s="252"/>
      <c r="AK347" s="252"/>
      <c r="AL347" s="252"/>
      <c r="AM347" s="252"/>
      <c r="AN347" s="252"/>
      <c r="AO347" s="252"/>
      <c r="AP347" s="252"/>
      <c r="AQ347" s="252"/>
      <c r="AR347" s="252"/>
      <c r="AS347" s="252"/>
      <c r="AT347" s="252"/>
      <c r="AU347" s="252"/>
      <c r="AV347" s="252"/>
      <c r="AW347" s="252"/>
      <c r="AX347" s="252"/>
      <c r="AY347" s="252"/>
      <c r="AZ347" s="252"/>
      <c r="BA347" s="252"/>
      <c r="BB347" s="252"/>
      <c r="BC347" s="252"/>
      <c r="BD347" s="252"/>
      <c r="BE347" s="252"/>
      <c r="BF347" s="252"/>
      <c r="BG347" s="252"/>
      <c r="BH347" s="252"/>
      <c r="BI347" s="252"/>
      <c r="BJ347" s="252"/>
      <c r="BK347" s="252"/>
      <c r="BL347" s="252"/>
      <c r="BM347" s="252"/>
      <c r="BN347" s="252"/>
      <c r="BO347" s="252"/>
      <c r="BP347" s="252"/>
      <c r="BQ347" s="252"/>
      <c r="BR347" s="252"/>
      <c r="BS347" s="252"/>
      <c r="BT347" s="252"/>
      <c r="BU347" s="252"/>
      <c r="BV347" s="252"/>
      <c r="BW347" s="252"/>
      <c r="BX347" s="252"/>
      <c r="BY347" s="252"/>
      <c r="BZ347" s="252"/>
      <c r="CA347" s="252"/>
      <c r="CB347" s="252"/>
      <c r="CC347" s="252"/>
      <c r="CD347" s="252"/>
      <c r="CE347" s="252"/>
      <c r="CF347" s="252"/>
      <c r="CG347" s="252"/>
      <c r="CH347" s="252"/>
      <c r="CI347" s="252"/>
      <c r="CJ347" s="252"/>
      <c r="CK347" s="252"/>
      <c r="CL347" s="252"/>
      <c r="CM347" s="252"/>
      <c r="CN347" s="252"/>
      <c r="CO347" s="252"/>
      <c r="CP347" s="252"/>
      <c r="CQ347" s="252"/>
      <c r="CR347" s="252"/>
      <c r="CS347" s="252"/>
      <c r="CT347" s="252"/>
      <c r="CU347" s="252"/>
      <c r="CV347" s="252"/>
      <c r="CW347" s="252"/>
      <c r="CX347" s="252"/>
      <c r="CY347" s="252"/>
      <c r="CZ347" s="252"/>
      <c r="DA347" s="252"/>
      <c r="DB347" s="252"/>
      <c r="DC347" s="252"/>
      <c r="DD347" s="252"/>
    </row>
    <row r="348" customFormat="false" ht="15" hidden="false" customHeight="false" outlineLevel="0" collapsed="false">
      <c r="A348" s="252"/>
      <c r="B348" s="252"/>
      <c r="C348" s="252"/>
      <c r="D348" s="252"/>
      <c r="E348" s="254"/>
      <c r="F348" s="254"/>
      <c r="G348" s="254"/>
      <c r="H348" s="254"/>
      <c r="I348" s="254"/>
      <c r="J348" s="254"/>
      <c r="K348" s="254"/>
      <c r="L348" s="254"/>
      <c r="M348" s="254"/>
      <c r="N348" s="254"/>
      <c r="O348" s="254"/>
      <c r="P348" s="252"/>
      <c r="Q348" s="252"/>
      <c r="R348" s="252"/>
      <c r="S348" s="252"/>
      <c r="T348" s="252"/>
      <c r="U348" s="252"/>
      <c r="V348" s="252"/>
      <c r="W348" s="252"/>
      <c r="X348" s="252"/>
      <c r="Y348" s="252"/>
      <c r="Z348" s="252"/>
      <c r="AA348" s="252"/>
      <c r="AB348" s="252"/>
      <c r="AC348" s="252"/>
      <c r="AD348" s="252"/>
      <c r="AE348" s="252"/>
      <c r="AF348" s="252"/>
      <c r="AG348" s="252"/>
      <c r="AH348" s="252"/>
      <c r="AI348" s="252"/>
      <c r="AJ348" s="252"/>
      <c r="AK348" s="252"/>
      <c r="AL348" s="252"/>
      <c r="AM348" s="252"/>
      <c r="AN348" s="252"/>
      <c r="AO348" s="252"/>
      <c r="AP348" s="252"/>
      <c r="AQ348" s="252"/>
      <c r="AR348" s="252"/>
      <c r="AS348" s="252"/>
      <c r="AT348" s="252"/>
      <c r="AU348" s="252"/>
      <c r="AV348" s="252"/>
      <c r="AW348" s="252"/>
      <c r="AX348" s="252"/>
      <c r="AY348" s="252"/>
      <c r="AZ348" s="252"/>
      <c r="BA348" s="252"/>
      <c r="BB348" s="252"/>
      <c r="BC348" s="252"/>
      <c r="BD348" s="252"/>
      <c r="BE348" s="252"/>
      <c r="BF348" s="252"/>
      <c r="BG348" s="252"/>
      <c r="BH348" s="252"/>
      <c r="BI348" s="252"/>
      <c r="BJ348" s="252"/>
      <c r="BK348" s="252"/>
      <c r="BL348" s="252"/>
      <c r="BM348" s="252"/>
      <c r="BN348" s="252"/>
      <c r="BO348" s="252"/>
      <c r="BP348" s="252"/>
      <c r="BQ348" s="252"/>
      <c r="BR348" s="252"/>
      <c r="BS348" s="252"/>
      <c r="BT348" s="252"/>
      <c r="BU348" s="252"/>
      <c r="BV348" s="252"/>
      <c r="BW348" s="252"/>
      <c r="BX348" s="252"/>
      <c r="BY348" s="252"/>
      <c r="BZ348" s="252"/>
      <c r="CA348" s="252"/>
      <c r="CB348" s="252"/>
      <c r="CC348" s="252"/>
      <c r="CD348" s="252"/>
      <c r="CE348" s="252"/>
      <c r="CF348" s="252"/>
      <c r="CG348" s="252"/>
      <c r="CH348" s="252"/>
      <c r="CI348" s="252"/>
      <c r="CJ348" s="252"/>
      <c r="CK348" s="252"/>
      <c r="CL348" s="252"/>
      <c r="CM348" s="252"/>
      <c r="CN348" s="252"/>
      <c r="CO348" s="252"/>
      <c r="CP348" s="252"/>
      <c r="CQ348" s="252"/>
      <c r="CR348" s="252"/>
      <c r="CS348" s="252"/>
      <c r="CT348" s="252"/>
      <c r="CU348" s="252"/>
      <c r="CV348" s="252"/>
      <c r="CW348" s="252"/>
      <c r="CX348" s="252"/>
      <c r="CY348" s="252"/>
      <c r="CZ348" s="252"/>
      <c r="DA348" s="252"/>
      <c r="DB348" s="252"/>
      <c r="DC348" s="252"/>
      <c r="DD348" s="252"/>
    </row>
    <row r="349" customFormat="false" ht="15" hidden="false" customHeight="false" outlineLevel="0" collapsed="false">
      <c r="A349" s="252"/>
      <c r="B349" s="252"/>
      <c r="C349" s="252"/>
      <c r="D349" s="252"/>
      <c r="E349" s="254"/>
      <c r="F349" s="254"/>
      <c r="G349" s="254"/>
      <c r="H349" s="254"/>
      <c r="I349" s="254"/>
      <c r="J349" s="254"/>
      <c r="K349" s="254"/>
      <c r="L349" s="254"/>
      <c r="M349" s="254"/>
      <c r="N349" s="254"/>
      <c r="O349" s="254"/>
      <c r="P349" s="252"/>
      <c r="Q349" s="252"/>
      <c r="R349" s="252"/>
      <c r="S349" s="252"/>
      <c r="T349" s="252"/>
      <c r="U349" s="252"/>
      <c r="V349" s="252"/>
      <c r="W349" s="252"/>
      <c r="X349" s="252"/>
      <c r="Y349" s="252"/>
      <c r="Z349" s="252"/>
      <c r="AA349" s="252"/>
      <c r="AB349" s="252"/>
      <c r="AC349" s="252"/>
      <c r="AD349" s="252"/>
      <c r="AE349" s="252"/>
      <c r="AF349" s="252"/>
      <c r="AG349" s="252"/>
      <c r="AH349" s="252"/>
      <c r="AI349" s="252"/>
      <c r="AJ349" s="252"/>
      <c r="AK349" s="252"/>
      <c r="AL349" s="252"/>
      <c r="AM349" s="252"/>
      <c r="AN349" s="252"/>
      <c r="AO349" s="252"/>
      <c r="AP349" s="252"/>
      <c r="AQ349" s="252"/>
      <c r="AR349" s="252"/>
      <c r="AS349" s="252"/>
      <c r="AT349" s="252"/>
      <c r="AU349" s="252"/>
      <c r="AV349" s="252"/>
      <c r="AW349" s="252"/>
      <c r="AX349" s="252"/>
      <c r="AY349" s="252"/>
      <c r="AZ349" s="252"/>
      <c r="BA349" s="252"/>
      <c r="BB349" s="252"/>
      <c r="BC349" s="252"/>
      <c r="BD349" s="252"/>
      <c r="BE349" s="252"/>
      <c r="BF349" s="252"/>
      <c r="BG349" s="252"/>
      <c r="BH349" s="252"/>
      <c r="BI349" s="252"/>
      <c r="BJ349" s="252"/>
      <c r="BK349" s="252"/>
      <c r="BL349" s="252"/>
      <c r="BM349" s="252"/>
      <c r="BN349" s="252"/>
      <c r="BO349" s="252"/>
      <c r="BP349" s="252"/>
      <c r="BQ349" s="252"/>
      <c r="BR349" s="252"/>
      <c r="BS349" s="252"/>
      <c r="BT349" s="252"/>
      <c r="BU349" s="252"/>
      <c r="BV349" s="252"/>
      <c r="BW349" s="252"/>
      <c r="BX349" s="252"/>
      <c r="BY349" s="252"/>
      <c r="BZ349" s="252"/>
      <c r="CA349" s="252"/>
      <c r="CB349" s="252"/>
      <c r="CC349" s="252"/>
      <c r="CD349" s="252"/>
      <c r="CE349" s="252"/>
      <c r="CF349" s="252"/>
      <c r="CG349" s="252"/>
      <c r="CH349" s="252"/>
      <c r="CI349" s="252"/>
      <c r="CJ349" s="252"/>
      <c r="CK349" s="252"/>
      <c r="CL349" s="252"/>
      <c r="CM349" s="252"/>
      <c r="CN349" s="252"/>
      <c r="CO349" s="252"/>
      <c r="CP349" s="252"/>
      <c r="CQ349" s="252"/>
      <c r="CR349" s="252"/>
      <c r="CS349" s="252"/>
      <c r="CT349" s="252"/>
      <c r="CU349" s="252"/>
      <c r="CV349" s="252"/>
      <c r="CW349" s="252"/>
      <c r="CX349" s="252"/>
      <c r="CY349" s="252"/>
      <c r="CZ349" s="252"/>
      <c r="DA349" s="252"/>
      <c r="DB349" s="252"/>
      <c r="DC349" s="252"/>
      <c r="DD349" s="252"/>
    </row>
    <row r="350" customFormat="false" ht="15" hidden="false" customHeight="false" outlineLevel="0" collapsed="false">
      <c r="A350" s="252"/>
      <c r="B350" s="252"/>
      <c r="C350" s="252"/>
      <c r="D350" s="252"/>
      <c r="E350" s="254"/>
      <c r="F350" s="254"/>
      <c r="G350" s="254"/>
      <c r="H350" s="254"/>
      <c r="I350" s="254"/>
      <c r="J350" s="254"/>
      <c r="K350" s="254"/>
      <c r="L350" s="254"/>
      <c r="M350" s="254"/>
      <c r="N350" s="254"/>
      <c r="O350" s="254"/>
      <c r="P350" s="252"/>
      <c r="Q350" s="252"/>
      <c r="R350" s="252"/>
      <c r="S350" s="252"/>
      <c r="T350" s="252"/>
      <c r="U350" s="252"/>
      <c r="V350" s="252"/>
      <c r="W350" s="252"/>
      <c r="X350" s="252"/>
      <c r="Y350" s="252"/>
      <c r="Z350" s="252"/>
      <c r="AA350" s="252"/>
      <c r="AB350" s="252"/>
      <c r="AC350" s="252"/>
      <c r="AD350" s="252"/>
      <c r="AE350" s="252"/>
      <c r="AF350" s="252"/>
      <c r="AG350" s="252"/>
      <c r="AH350" s="252"/>
      <c r="AI350" s="252"/>
      <c r="AJ350" s="252"/>
      <c r="AK350" s="252"/>
      <c r="AL350" s="252"/>
      <c r="AM350" s="252"/>
      <c r="AN350" s="252"/>
      <c r="AO350" s="252"/>
      <c r="AP350" s="252"/>
      <c r="AQ350" s="252"/>
      <c r="AR350" s="252"/>
      <c r="AS350" s="252"/>
      <c r="AT350" s="252"/>
      <c r="AU350" s="252"/>
      <c r="AV350" s="252"/>
      <c r="AW350" s="252"/>
      <c r="AX350" s="252"/>
      <c r="AY350" s="252"/>
      <c r="AZ350" s="252"/>
      <c r="BA350" s="252"/>
      <c r="BB350" s="252"/>
      <c r="BC350" s="252"/>
      <c r="BD350" s="252"/>
      <c r="BE350" s="252"/>
      <c r="BF350" s="252"/>
      <c r="BG350" s="252"/>
      <c r="BH350" s="252"/>
      <c r="BI350" s="252"/>
      <c r="BJ350" s="252"/>
      <c r="BK350" s="252"/>
      <c r="BL350" s="252"/>
      <c r="BM350" s="252"/>
      <c r="BN350" s="252"/>
      <c r="BO350" s="252"/>
      <c r="BP350" s="252"/>
      <c r="BQ350" s="252"/>
      <c r="BR350" s="252"/>
      <c r="BS350" s="252"/>
      <c r="BT350" s="252"/>
      <c r="BU350" s="252"/>
      <c r="BV350" s="252"/>
      <c r="BW350" s="252"/>
      <c r="BX350" s="252"/>
      <c r="BY350" s="252"/>
      <c r="BZ350" s="252"/>
      <c r="CA350" s="252"/>
      <c r="CB350" s="252"/>
      <c r="CC350" s="252"/>
      <c r="CD350" s="252"/>
      <c r="CE350" s="252"/>
      <c r="CF350" s="252"/>
      <c r="CG350" s="252"/>
      <c r="CH350" s="252"/>
      <c r="CI350" s="252"/>
      <c r="CJ350" s="252"/>
      <c r="CK350" s="252"/>
      <c r="CL350" s="252"/>
      <c r="CM350" s="252"/>
      <c r="CN350" s="252"/>
      <c r="CO350" s="252"/>
      <c r="CP350" s="252"/>
      <c r="CQ350" s="252"/>
      <c r="CR350" s="252"/>
      <c r="CS350" s="252"/>
      <c r="CT350" s="252"/>
      <c r="CU350" s="252"/>
      <c r="CV350" s="252"/>
      <c r="CW350" s="252"/>
      <c r="CX350" s="252"/>
      <c r="CY350" s="252"/>
      <c r="CZ350" s="252"/>
      <c r="DA350" s="252"/>
      <c r="DB350" s="252"/>
      <c r="DC350" s="252"/>
      <c r="DD350" s="252"/>
    </row>
    <row r="351" customFormat="false" ht="15" hidden="false" customHeight="false" outlineLevel="0" collapsed="false">
      <c r="A351" s="252"/>
      <c r="B351" s="252"/>
      <c r="C351" s="252"/>
      <c r="D351" s="252"/>
      <c r="E351" s="254"/>
      <c r="F351" s="254"/>
      <c r="G351" s="254"/>
      <c r="H351" s="254"/>
      <c r="I351" s="254"/>
      <c r="J351" s="254"/>
      <c r="K351" s="254"/>
      <c r="L351" s="254"/>
      <c r="M351" s="254"/>
      <c r="N351" s="254"/>
      <c r="O351" s="254"/>
      <c r="P351" s="252"/>
      <c r="Q351" s="252"/>
      <c r="R351" s="252"/>
      <c r="S351" s="252"/>
      <c r="T351" s="252"/>
      <c r="U351" s="252"/>
      <c r="V351" s="252"/>
      <c r="W351" s="252"/>
      <c r="X351" s="252"/>
      <c r="Y351" s="252"/>
      <c r="Z351" s="252"/>
      <c r="AA351" s="252"/>
      <c r="AB351" s="252"/>
      <c r="AC351" s="252"/>
      <c r="AD351" s="252"/>
      <c r="AE351" s="252"/>
      <c r="AF351" s="252"/>
      <c r="AG351" s="252"/>
      <c r="AH351" s="252"/>
      <c r="AI351" s="252"/>
      <c r="AJ351" s="252"/>
      <c r="AK351" s="252"/>
      <c r="AL351" s="252"/>
      <c r="AM351" s="252"/>
      <c r="AN351" s="252"/>
      <c r="AO351" s="252"/>
      <c r="AP351" s="252"/>
      <c r="AQ351" s="252"/>
      <c r="AR351" s="252"/>
      <c r="AS351" s="252"/>
      <c r="AT351" s="252"/>
      <c r="AU351" s="252"/>
      <c r="AV351" s="252"/>
      <c r="AW351" s="252"/>
      <c r="AX351" s="252"/>
      <c r="AY351" s="252"/>
      <c r="AZ351" s="252"/>
      <c r="BA351" s="252"/>
      <c r="BB351" s="252"/>
      <c r="BC351" s="252"/>
      <c r="BD351" s="252"/>
      <c r="BE351" s="252"/>
      <c r="BF351" s="252"/>
      <c r="BG351" s="252"/>
      <c r="BH351" s="252"/>
      <c r="BI351" s="252"/>
      <c r="BJ351" s="252"/>
      <c r="BK351" s="252"/>
      <c r="BL351" s="252"/>
      <c r="BM351" s="252"/>
      <c r="BN351" s="252"/>
      <c r="BO351" s="252"/>
      <c r="BP351" s="252"/>
      <c r="BQ351" s="252"/>
      <c r="BR351" s="252"/>
      <c r="BS351" s="252"/>
      <c r="BT351" s="252"/>
      <c r="BU351" s="252"/>
      <c r="BV351" s="252"/>
      <c r="BW351" s="252"/>
      <c r="BX351" s="252"/>
      <c r="BY351" s="252"/>
      <c r="BZ351" s="252"/>
      <c r="CA351" s="252"/>
      <c r="CB351" s="252"/>
      <c r="CC351" s="252"/>
      <c r="CD351" s="252"/>
      <c r="CE351" s="252"/>
      <c r="CF351" s="252"/>
      <c r="CG351" s="252"/>
      <c r="CH351" s="252"/>
      <c r="CI351" s="252"/>
      <c r="CJ351" s="252"/>
      <c r="CK351" s="252"/>
      <c r="CL351" s="252"/>
      <c r="CM351" s="252"/>
      <c r="CN351" s="252"/>
      <c r="CO351" s="252"/>
      <c r="CP351" s="252"/>
      <c r="CQ351" s="252"/>
      <c r="CR351" s="252"/>
      <c r="CS351" s="252"/>
      <c r="CT351" s="252"/>
      <c r="CU351" s="252"/>
      <c r="CV351" s="252"/>
      <c r="CW351" s="252"/>
      <c r="CX351" s="252"/>
      <c r="CY351" s="252"/>
      <c r="CZ351" s="252"/>
      <c r="DA351" s="252"/>
      <c r="DB351" s="252"/>
      <c r="DC351" s="252"/>
      <c r="DD351" s="252"/>
    </row>
    <row r="352" customFormat="false" ht="15" hidden="false" customHeight="false" outlineLevel="0" collapsed="false">
      <c r="A352" s="252"/>
      <c r="B352" s="252"/>
      <c r="C352" s="252"/>
      <c r="D352" s="252"/>
      <c r="E352" s="254"/>
      <c r="F352" s="254"/>
      <c r="G352" s="254"/>
      <c r="H352" s="254"/>
      <c r="I352" s="254"/>
      <c r="J352" s="254"/>
      <c r="K352" s="254"/>
      <c r="L352" s="254"/>
      <c r="M352" s="254"/>
      <c r="N352" s="254"/>
      <c r="O352" s="254"/>
      <c r="P352" s="252"/>
      <c r="Q352" s="252"/>
      <c r="R352" s="252"/>
      <c r="S352" s="252"/>
      <c r="T352" s="252"/>
      <c r="U352" s="252"/>
      <c r="V352" s="252"/>
      <c r="W352" s="252"/>
      <c r="X352" s="252"/>
      <c r="Y352" s="252"/>
      <c r="Z352" s="252"/>
      <c r="AA352" s="252"/>
      <c r="AB352" s="252"/>
      <c r="AC352" s="252"/>
      <c r="AD352" s="252"/>
      <c r="AE352" s="252"/>
      <c r="AF352" s="252"/>
      <c r="AG352" s="252"/>
      <c r="AH352" s="252"/>
      <c r="AI352" s="252"/>
      <c r="AJ352" s="252"/>
      <c r="AK352" s="252"/>
      <c r="AL352" s="252"/>
      <c r="AM352" s="252"/>
      <c r="AN352" s="252"/>
      <c r="AO352" s="252"/>
      <c r="AP352" s="252"/>
      <c r="AQ352" s="252"/>
      <c r="AR352" s="252"/>
      <c r="AS352" s="252"/>
      <c r="AT352" s="252"/>
      <c r="AU352" s="252"/>
      <c r="AV352" s="252"/>
      <c r="AW352" s="252"/>
      <c r="AX352" s="252"/>
      <c r="AY352" s="252"/>
      <c r="AZ352" s="252"/>
      <c r="BA352" s="252"/>
      <c r="BB352" s="252"/>
      <c r="BC352" s="252"/>
      <c r="BD352" s="252"/>
      <c r="BE352" s="252"/>
      <c r="BF352" s="252"/>
      <c r="BG352" s="252"/>
      <c r="BH352" s="252"/>
      <c r="BI352" s="252"/>
      <c r="BJ352" s="252"/>
      <c r="BK352" s="252"/>
      <c r="BL352" s="252"/>
      <c r="BM352" s="252"/>
      <c r="BN352" s="252"/>
      <c r="BO352" s="252"/>
      <c r="BP352" s="252"/>
      <c r="BQ352" s="252"/>
      <c r="BR352" s="252"/>
      <c r="BS352" s="252"/>
      <c r="BT352" s="252"/>
      <c r="BU352" s="252"/>
      <c r="BV352" s="252"/>
      <c r="BW352" s="252"/>
      <c r="BX352" s="252"/>
      <c r="BY352" s="252"/>
      <c r="BZ352" s="252"/>
      <c r="CA352" s="252"/>
      <c r="CB352" s="252"/>
      <c r="CC352" s="252"/>
      <c r="CD352" s="252"/>
      <c r="CE352" s="252"/>
      <c r="CF352" s="252"/>
      <c r="CG352" s="252"/>
      <c r="CH352" s="252"/>
      <c r="CI352" s="252"/>
      <c r="CJ352" s="252"/>
      <c r="CK352" s="252"/>
      <c r="CL352" s="252"/>
      <c r="CM352" s="252"/>
      <c r="CN352" s="252"/>
      <c r="CO352" s="252"/>
      <c r="CP352" s="252"/>
      <c r="CQ352" s="252"/>
      <c r="CR352" s="252"/>
      <c r="CS352" s="252"/>
      <c r="CT352" s="252"/>
      <c r="CU352" s="252"/>
      <c r="CV352" s="252"/>
      <c r="CW352" s="252"/>
      <c r="CX352" s="252"/>
      <c r="CY352" s="252"/>
      <c r="CZ352" s="252"/>
      <c r="DA352" s="252"/>
      <c r="DB352" s="252"/>
      <c r="DC352" s="252"/>
      <c r="DD352" s="252"/>
    </row>
    <row r="353" customFormat="false" ht="15" hidden="false" customHeight="false" outlineLevel="0" collapsed="false">
      <c r="A353" s="252"/>
      <c r="B353" s="252"/>
      <c r="C353" s="252"/>
      <c r="D353" s="252"/>
      <c r="E353" s="254"/>
      <c r="F353" s="254"/>
      <c r="G353" s="254"/>
      <c r="H353" s="254"/>
      <c r="I353" s="254"/>
      <c r="J353" s="254"/>
      <c r="K353" s="254"/>
      <c r="L353" s="254"/>
      <c r="M353" s="254"/>
      <c r="N353" s="254"/>
      <c r="O353" s="254"/>
      <c r="P353" s="252"/>
      <c r="Q353" s="252"/>
      <c r="R353" s="252"/>
      <c r="S353" s="252"/>
      <c r="T353" s="252"/>
      <c r="U353" s="252"/>
      <c r="V353" s="252"/>
      <c r="W353" s="252"/>
      <c r="X353" s="252"/>
      <c r="Y353" s="252"/>
      <c r="Z353" s="252"/>
      <c r="AA353" s="252"/>
      <c r="AB353" s="252"/>
      <c r="AC353" s="252"/>
      <c r="AD353" s="252"/>
      <c r="AE353" s="252"/>
      <c r="AF353" s="252"/>
      <c r="AG353" s="252"/>
      <c r="AH353" s="252"/>
      <c r="AI353" s="252"/>
      <c r="AJ353" s="252"/>
      <c r="AK353" s="252"/>
      <c r="AL353" s="252"/>
      <c r="AM353" s="252"/>
      <c r="AN353" s="252"/>
      <c r="AO353" s="252"/>
      <c r="AP353" s="252"/>
      <c r="AQ353" s="252"/>
      <c r="AR353" s="252"/>
      <c r="AS353" s="252"/>
      <c r="AT353" s="252"/>
      <c r="AU353" s="252"/>
      <c r="AV353" s="252"/>
      <c r="AW353" s="252"/>
      <c r="AX353" s="252"/>
      <c r="AY353" s="252"/>
      <c r="AZ353" s="252"/>
      <c r="BA353" s="252"/>
      <c r="BB353" s="252"/>
      <c r="BC353" s="252"/>
      <c r="BD353" s="252"/>
      <c r="BE353" s="252"/>
      <c r="BF353" s="252"/>
      <c r="BG353" s="252"/>
      <c r="BH353" s="252"/>
      <c r="BI353" s="252"/>
      <c r="BJ353" s="252"/>
      <c r="BK353" s="252"/>
      <c r="BL353" s="252"/>
      <c r="BM353" s="252"/>
      <c r="BN353" s="252"/>
      <c r="BO353" s="252"/>
      <c r="BP353" s="252"/>
      <c r="BQ353" s="252"/>
      <c r="BR353" s="252"/>
      <c r="BS353" s="252"/>
      <c r="BT353" s="252"/>
      <c r="BU353" s="252"/>
      <c r="BV353" s="252"/>
      <c r="BW353" s="252"/>
      <c r="BX353" s="252"/>
      <c r="BY353" s="252"/>
      <c r="BZ353" s="252"/>
      <c r="CA353" s="252"/>
      <c r="CB353" s="252"/>
      <c r="CC353" s="252"/>
      <c r="CD353" s="252"/>
      <c r="CE353" s="252"/>
      <c r="CF353" s="252"/>
      <c r="CG353" s="252"/>
      <c r="CH353" s="252"/>
      <c r="CI353" s="252"/>
      <c r="CJ353" s="252"/>
      <c r="CK353" s="252"/>
      <c r="CL353" s="252"/>
      <c r="CM353" s="252"/>
      <c r="CN353" s="252"/>
      <c r="CO353" s="252"/>
      <c r="CP353" s="252"/>
      <c r="CQ353" s="252"/>
      <c r="CR353" s="252"/>
      <c r="CS353" s="252"/>
      <c r="CT353" s="252"/>
      <c r="CU353" s="252"/>
      <c r="CV353" s="252"/>
      <c r="CW353" s="252"/>
      <c r="CX353" s="252"/>
      <c r="CY353" s="252"/>
      <c r="CZ353" s="252"/>
      <c r="DA353" s="252"/>
      <c r="DB353" s="252"/>
      <c r="DC353" s="252"/>
      <c r="DD353" s="252"/>
    </row>
    <row r="354" customFormat="false" ht="15" hidden="false" customHeight="false" outlineLevel="0" collapsed="false">
      <c r="A354" s="252"/>
      <c r="B354" s="252"/>
      <c r="C354" s="252"/>
      <c r="D354" s="252"/>
      <c r="E354" s="254"/>
      <c r="F354" s="254"/>
      <c r="G354" s="254"/>
      <c r="H354" s="254"/>
      <c r="I354" s="254"/>
      <c r="J354" s="254"/>
      <c r="K354" s="254"/>
      <c r="L354" s="254"/>
      <c r="M354" s="254"/>
      <c r="N354" s="254"/>
      <c r="O354" s="254"/>
      <c r="P354" s="252"/>
      <c r="Q354" s="252"/>
      <c r="R354" s="252"/>
      <c r="S354" s="252"/>
      <c r="T354" s="252"/>
      <c r="U354" s="252"/>
      <c r="V354" s="252"/>
      <c r="W354" s="252"/>
      <c r="X354" s="252"/>
      <c r="Y354" s="252"/>
      <c r="Z354" s="252"/>
      <c r="AA354" s="252"/>
      <c r="AB354" s="252"/>
      <c r="AC354" s="252"/>
      <c r="AD354" s="252"/>
      <c r="AE354" s="252"/>
      <c r="AF354" s="252"/>
      <c r="AG354" s="252"/>
      <c r="AH354" s="252"/>
      <c r="AI354" s="252"/>
      <c r="AJ354" s="252"/>
      <c r="AK354" s="252"/>
      <c r="AL354" s="252"/>
      <c r="AM354" s="252"/>
      <c r="AN354" s="252"/>
      <c r="AO354" s="252"/>
      <c r="AP354" s="252"/>
      <c r="AQ354" s="252"/>
      <c r="AR354" s="252"/>
      <c r="AS354" s="252"/>
      <c r="AT354" s="252"/>
      <c r="AU354" s="252"/>
      <c r="AV354" s="252"/>
      <c r="AW354" s="252"/>
      <c r="AX354" s="252"/>
      <c r="AY354" s="252"/>
      <c r="AZ354" s="252"/>
      <c r="BA354" s="252"/>
      <c r="BB354" s="252"/>
      <c r="BC354" s="252"/>
      <c r="BD354" s="252"/>
      <c r="BE354" s="252"/>
      <c r="BF354" s="252"/>
      <c r="BG354" s="252"/>
      <c r="BH354" s="252"/>
      <c r="BI354" s="252"/>
      <c r="BJ354" s="252"/>
      <c r="BK354" s="252"/>
      <c r="BL354" s="252"/>
      <c r="BM354" s="252"/>
      <c r="BN354" s="252"/>
      <c r="BO354" s="252"/>
      <c r="BP354" s="252"/>
      <c r="BQ354" s="252"/>
      <c r="BR354" s="252"/>
      <c r="BS354" s="252"/>
      <c r="BT354" s="252"/>
      <c r="BU354" s="252"/>
      <c r="BV354" s="252"/>
      <c r="BW354" s="252"/>
      <c r="BX354" s="252"/>
      <c r="BY354" s="252"/>
      <c r="BZ354" s="252"/>
      <c r="CA354" s="252"/>
      <c r="CB354" s="252"/>
      <c r="CC354" s="252"/>
      <c r="CD354" s="252"/>
      <c r="CE354" s="252"/>
      <c r="CF354" s="252"/>
      <c r="CG354" s="252"/>
      <c r="CH354" s="252"/>
      <c r="CI354" s="252"/>
      <c r="CJ354" s="252"/>
      <c r="CK354" s="252"/>
      <c r="CL354" s="252"/>
      <c r="CM354" s="252"/>
      <c r="CN354" s="252"/>
      <c r="CO354" s="252"/>
      <c r="CP354" s="252"/>
      <c r="CQ354" s="252"/>
      <c r="CR354" s="252"/>
      <c r="CS354" s="252"/>
      <c r="CT354" s="252"/>
      <c r="CU354" s="252"/>
      <c r="CV354" s="252"/>
      <c r="CW354" s="252"/>
      <c r="CX354" s="252"/>
      <c r="CY354" s="252"/>
      <c r="CZ354" s="252"/>
      <c r="DA354" s="252"/>
      <c r="DB354" s="252"/>
      <c r="DC354" s="252"/>
      <c r="DD354" s="252"/>
    </row>
    <row r="355" customFormat="false" ht="15" hidden="false" customHeight="false" outlineLevel="0" collapsed="false">
      <c r="A355" s="252"/>
      <c r="B355" s="252"/>
      <c r="C355" s="252"/>
      <c r="D355" s="252"/>
      <c r="E355" s="254"/>
      <c r="F355" s="254"/>
      <c r="G355" s="254"/>
      <c r="H355" s="254"/>
      <c r="I355" s="254"/>
      <c r="J355" s="254"/>
      <c r="K355" s="254"/>
      <c r="L355" s="254"/>
      <c r="M355" s="254"/>
      <c r="N355" s="254"/>
      <c r="O355" s="254"/>
      <c r="P355" s="252"/>
      <c r="Q355" s="252"/>
      <c r="R355" s="252"/>
      <c r="S355" s="252"/>
      <c r="T355" s="252"/>
      <c r="U355" s="252"/>
      <c r="V355" s="252"/>
      <c r="W355" s="252"/>
      <c r="X355" s="252"/>
      <c r="Y355" s="252"/>
      <c r="Z355" s="252"/>
      <c r="AA355" s="252"/>
      <c r="AB355" s="252"/>
      <c r="AC355" s="252"/>
      <c r="AD355" s="252"/>
      <c r="AE355" s="252"/>
      <c r="AF355" s="252"/>
      <c r="AG355" s="252"/>
      <c r="AH355" s="252"/>
      <c r="AI355" s="252"/>
      <c r="AJ355" s="252"/>
      <c r="AK355" s="252"/>
      <c r="AL355" s="252"/>
      <c r="AM355" s="252"/>
      <c r="AN355" s="252"/>
      <c r="AO355" s="252"/>
      <c r="AP355" s="252"/>
      <c r="AQ355" s="252"/>
      <c r="AR355" s="252"/>
      <c r="AS355" s="252"/>
      <c r="AT355" s="252"/>
      <c r="AU355" s="252"/>
      <c r="AV355" s="252"/>
      <c r="AW355" s="252"/>
      <c r="AX355" s="252"/>
      <c r="AY355" s="252"/>
      <c r="AZ355" s="252"/>
      <c r="BA355" s="252"/>
      <c r="BB355" s="252"/>
      <c r="BC355" s="252"/>
      <c r="BD355" s="252"/>
      <c r="BE355" s="252"/>
      <c r="BF355" s="252"/>
      <c r="BG355" s="252"/>
      <c r="BH355" s="252"/>
      <c r="BI355" s="252"/>
      <c r="BJ355" s="252"/>
      <c r="BK355" s="252"/>
      <c r="BL355" s="252"/>
      <c r="BM355" s="252"/>
      <c r="BN355" s="252"/>
      <c r="BO355" s="252"/>
      <c r="BP355" s="252"/>
      <c r="BQ355" s="252"/>
      <c r="BR355" s="252"/>
      <c r="BS355" s="252"/>
      <c r="BT355" s="252"/>
      <c r="BU355" s="252"/>
      <c r="BV355" s="252"/>
      <c r="BW355" s="252"/>
      <c r="BX355" s="252"/>
      <c r="BY355" s="252"/>
      <c r="BZ355" s="252"/>
      <c r="CA355" s="252"/>
      <c r="CB355" s="252"/>
      <c r="CC355" s="252"/>
      <c r="CD355" s="252"/>
      <c r="CE355" s="252"/>
      <c r="CF355" s="252"/>
      <c r="CG355" s="252"/>
      <c r="CH355" s="252"/>
      <c r="CI355" s="252"/>
      <c r="CJ355" s="252"/>
      <c r="CK355" s="252"/>
      <c r="CL355" s="252"/>
      <c r="CM355" s="252"/>
      <c r="CN355" s="252"/>
      <c r="CO355" s="252"/>
      <c r="CP355" s="252"/>
      <c r="CQ355" s="252"/>
      <c r="CR355" s="252"/>
      <c r="CS355" s="252"/>
      <c r="CT355" s="252"/>
      <c r="CU355" s="252"/>
      <c r="CV355" s="252"/>
      <c r="CW355" s="252"/>
      <c r="CX355" s="252"/>
      <c r="CY355" s="252"/>
      <c r="CZ355" s="252"/>
      <c r="DA355" s="252"/>
      <c r="DB355" s="252"/>
      <c r="DC355" s="252"/>
      <c r="DD355" s="252"/>
    </row>
    <row r="356" customFormat="false" ht="15" hidden="false" customHeight="false" outlineLevel="0" collapsed="false">
      <c r="A356" s="252"/>
      <c r="B356" s="252"/>
      <c r="C356" s="252"/>
      <c r="D356" s="252"/>
      <c r="E356" s="254"/>
      <c r="F356" s="254"/>
      <c r="G356" s="254"/>
      <c r="H356" s="254"/>
      <c r="I356" s="254"/>
      <c r="J356" s="254"/>
      <c r="K356" s="254"/>
      <c r="L356" s="254"/>
      <c r="M356" s="254"/>
      <c r="N356" s="254"/>
      <c r="O356" s="254"/>
      <c r="P356" s="252"/>
      <c r="Q356" s="252"/>
      <c r="R356" s="252"/>
      <c r="S356" s="252"/>
      <c r="T356" s="252"/>
      <c r="U356" s="252"/>
      <c r="V356" s="252"/>
      <c r="W356" s="252"/>
      <c r="X356" s="252"/>
      <c r="Y356" s="252"/>
      <c r="Z356" s="252"/>
      <c r="AA356" s="252"/>
      <c r="AB356" s="252"/>
      <c r="AC356" s="252"/>
      <c r="AD356" s="252"/>
      <c r="AE356" s="252"/>
      <c r="AF356" s="252"/>
      <c r="AG356" s="252"/>
      <c r="AH356" s="252"/>
      <c r="AI356" s="252"/>
      <c r="AJ356" s="252"/>
      <c r="AK356" s="252"/>
      <c r="AL356" s="252"/>
      <c r="AM356" s="252"/>
      <c r="AN356" s="252"/>
      <c r="AO356" s="252"/>
      <c r="AP356" s="252"/>
      <c r="AQ356" s="252"/>
      <c r="AR356" s="252"/>
      <c r="AS356" s="252"/>
      <c r="AT356" s="252"/>
      <c r="AU356" s="252"/>
      <c r="AV356" s="252"/>
      <c r="AW356" s="252"/>
      <c r="AX356" s="252"/>
      <c r="AY356" s="252"/>
      <c r="AZ356" s="252"/>
      <c r="BA356" s="252"/>
      <c r="BB356" s="252"/>
      <c r="BC356" s="252"/>
      <c r="BD356" s="252"/>
      <c r="BE356" s="252"/>
      <c r="BF356" s="252"/>
      <c r="BG356" s="252"/>
      <c r="BH356" s="252"/>
      <c r="BI356" s="252"/>
      <c r="BJ356" s="252"/>
      <c r="BK356" s="252"/>
      <c r="BL356" s="252"/>
      <c r="BM356" s="252"/>
      <c r="BN356" s="252"/>
      <c r="BO356" s="252"/>
      <c r="BP356" s="252"/>
      <c r="BQ356" s="252"/>
      <c r="BR356" s="252"/>
      <c r="BS356" s="252"/>
      <c r="BT356" s="252"/>
      <c r="BU356" s="252"/>
      <c r="BV356" s="252"/>
      <c r="BW356" s="252"/>
      <c r="BX356" s="252"/>
      <c r="BY356" s="252"/>
      <c r="BZ356" s="252"/>
      <c r="CA356" s="252"/>
      <c r="CB356" s="252"/>
      <c r="CC356" s="252"/>
      <c r="CD356" s="252"/>
      <c r="CE356" s="252"/>
      <c r="CF356" s="252"/>
      <c r="CG356" s="252"/>
      <c r="CH356" s="252"/>
      <c r="CI356" s="252"/>
      <c r="CJ356" s="252"/>
      <c r="CK356" s="252"/>
      <c r="CL356" s="252"/>
      <c r="CM356" s="252"/>
      <c r="CN356" s="252"/>
      <c r="CO356" s="252"/>
      <c r="CP356" s="252"/>
      <c r="CQ356" s="252"/>
      <c r="CR356" s="252"/>
      <c r="CS356" s="252"/>
      <c r="CT356" s="252"/>
      <c r="CU356" s="252"/>
      <c r="CV356" s="252"/>
      <c r="CW356" s="252"/>
      <c r="CX356" s="252"/>
      <c r="CY356" s="252"/>
      <c r="CZ356" s="252"/>
      <c r="DA356" s="252"/>
      <c r="DB356" s="252"/>
      <c r="DC356" s="252"/>
      <c r="DD356" s="252"/>
    </row>
    <row r="357" customFormat="false" ht="15" hidden="false" customHeight="false" outlineLevel="0" collapsed="false">
      <c r="A357" s="252"/>
      <c r="B357" s="252"/>
      <c r="C357" s="252"/>
      <c r="D357" s="252"/>
      <c r="E357" s="254"/>
      <c r="F357" s="254"/>
      <c r="G357" s="254"/>
      <c r="H357" s="254"/>
      <c r="I357" s="254"/>
      <c r="J357" s="254"/>
      <c r="K357" s="254"/>
      <c r="L357" s="254"/>
      <c r="M357" s="254"/>
      <c r="N357" s="254"/>
      <c r="O357" s="254"/>
      <c r="P357" s="252"/>
      <c r="Q357" s="252"/>
      <c r="R357" s="252"/>
      <c r="S357" s="252"/>
      <c r="T357" s="252"/>
      <c r="U357" s="252"/>
      <c r="V357" s="252"/>
      <c r="W357" s="252"/>
      <c r="X357" s="252"/>
      <c r="Y357" s="252"/>
      <c r="Z357" s="252"/>
      <c r="AA357" s="252"/>
      <c r="AB357" s="252"/>
      <c r="AC357" s="252"/>
      <c r="AD357" s="252"/>
      <c r="AE357" s="252"/>
      <c r="AF357" s="252"/>
      <c r="AG357" s="252"/>
      <c r="AH357" s="252"/>
      <c r="AI357" s="252"/>
      <c r="AJ357" s="252"/>
      <c r="AK357" s="252"/>
      <c r="AL357" s="252"/>
      <c r="AM357" s="252"/>
      <c r="AN357" s="252"/>
      <c r="AO357" s="252"/>
      <c r="AP357" s="252"/>
      <c r="AQ357" s="252"/>
      <c r="AR357" s="252"/>
      <c r="AS357" s="252"/>
      <c r="AT357" s="252"/>
      <c r="AU357" s="252"/>
      <c r="AV357" s="252"/>
      <c r="AW357" s="252"/>
      <c r="AX357" s="252"/>
      <c r="AY357" s="252"/>
      <c r="AZ357" s="252"/>
      <c r="BA357" s="252"/>
      <c r="BB357" s="252"/>
      <c r="BC357" s="252"/>
      <c r="BD357" s="252"/>
      <c r="BE357" s="252"/>
      <c r="BF357" s="252"/>
      <c r="BG357" s="252"/>
      <c r="BH357" s="252"/>
      <c r="BI357" s="252"/>
      <c r="BJ357" s="252"/>
      <c r="BK357" s="252"/>
      <c r="BL357" s="252"/>
      <c r="BM357" s="252"/>
      <c r="BN357" s="252"/>
      <c r="BO357" s="252"/>
      <c r="BP357" s="252"/>
      <c r="BQ357" s="252"/>
      <c r="BR357" s="252"/>
      <c r="BS357" s="252"/>
      <c r="BT357" s="252"/>
      <c r="BU357" s="252"/>
      <c r="BV357" s="252"/>
      <c r="BW357" s="252"/>
      <c r="BX357" s="252"/>
      <c r="BY357" s="252"/>
      <c r="BZ357" s="252"/>
      <c r="CA357" s="252"/>
      <c r="CB357" s="252"/>
      <c r="CC357" s="252"/>
      <c r="CD357" s="252"/>
      <c r="CE357" s="252"/>
      <c r="CF357" s="252"/>
      <c r="CG357" s="252"/>
      <c r="CH357" s="252"/>
      <c r="CI357" s="252"/>
      <c r="CJ357" s="252"/>
      <c r="CK357" s="252"/>
      <c r="CL357" s="252"/>
      <c r="CM357" s="252"/>
      <c r="CN357" s="252"/>
      <c r="CO357" s="252"/>
      <c r="CP357" s="252"/>
      <c r="CQ357" s="252"/>
      <c r="CR357" s="252"/>
      <c r="CS357" s="252"/>
      <c r="CT357" s="252"/>
      <c r="CU357" s="252"/>
      <c r="CV357" s="252"/>
      <c r="CW357" s="252"/>
      <c r="CX357" s="252"/>
      <c r="CY357" s="252"/>
      <c r="CZ357" s="252"/>
      <c r="DA357" s="252"/>
      <c r="DB357" s="252"/>
      <c r="DC357" s="252"/>
      <c r="DD357" s="252"/>
    </row>
    <row r="358" customFormat="false" ht="15" hidden="false" customHeight="false" outlineLevel="0" collapsed="false">
      <c r="A358" s="252"/>
      <c r="B358" s="252"/>
      <c r="C358" s="252"/>
      <c r="D358" s="252"/>
      <c r="E358" s="254"/>
      <c r="F358" s="254"/>
      <c r="G358" s="254"/>
      <c r="H358" s="254"/>
      <c r="I358" s="254"/>
      <c r="J358" s="254"/>
      <c r="K358" s="254"/>
      <c r="L358" s="254"/>
      <c r="M358" s="254"/>
      <c r="N358" s="254"/>
      <c r="O358" s="254"/>
      <c r="P358" s="252"/>
      <c r="Q358" s="252"/>
      <c r="R358" s="252"/>
      <c r="S358" s="252"/>
      <c r="T358" s="252"/>
      <c r="U358" s="252"/>
      <c r="V358" s="252"/>
      <c r="W358" s="252"/>
      <c r="X358" s="252"/>
      <c r="Y358" s="252"/>
      <c r="Z358" s="252"/>
      <c r="AA358" s="252"/>
      <c r="AB358" s="252"/>
      <c r="AC358" s="252"/>
      <c r="AD358" s="252"/>
      <c r="AE358" s="252"/>
      <c r="AF358" s="252"/>
      <c r="AG358" s="252"/>
      <c r="AH358" s="252"/>
      <c r="AI358" s="252"/>
      <c r="AJ358" s="252"/>
      <c r="AK358" s="252"/>
      <c r="AL358" s="252"/>
      <c r="AM358" s="252"/>
      <c r="AN358" s="252"/>
      <c r="AO358" s="252"/>
      <c r="AP358" s="252"/>
      <c r="AQ358" s="252"/>
      <c r="AR358" s="252"/>
      <c r="AS358" s="252"/>
      <c r="AT358" s="252"/>
      <c r="AU358" s="252"/>
      <c r="AV358" s="252"/>
      <c r="AW358" s="252"/>
      <c r="AX358" s="252"/>
      <c r="AY358" s="252"/>
      <c r="AZ358" s="252"/>
      <c r="BA358" s="252"/>
      <c r="BB358" s="252"/>
      <c r="BC358" s="252"/>
      <c r="BD358" s="252"/>
      <c r="BE358" s="252"/>
      <c r="BF358" s="252"/>
      <c r="BG358" s="252"/>
      <c r="BH358" s="252"/>
      <c r="BI358" s="252"/>
      <c r="BJ358" s="252"/>
      <c r="BK358" s="252"/>
      <c r="BL358" s="252"/>
      <c r="BM358" s="252"/>
      <c r="BN358" s="252"/>
      <c r="BO358" s="252"/>
      <c r="BP358" s="252"/>
      <c r="BQ358" s="252"/>
      <c r="BR358" s="252"/>
      <c r="BS358" s="252"/>
      <c r="BT358" s="252"/>
      <c r="BU358" s="252"/>
      <c r="BV358" s="252"/>
      <c r="BW358" s="252"/>
      <c r="BX358" s="252"/>
      <c r="BY358" s="252"/>
      <c r="BZ358" s="252"/>
      <c r="CA358" s="252"/>
      <c r="CB358" s="252"/>
      <c r="CC358" s="252"/>
      <c r="CD358" s="252"/>
      <c r="CE358" s="252"/>
      <c r="CF358" s="252"/>
      <c r="CG358" s="252"/>
      <c r="CH358" s="252"/>
      <c r="CI358" s="252"/>
      <c r="CJ358" s="252"/>
      <c r="CK358" s="252"/>
      <c r="CL358" s="252"/>
      <c r="CM358" s="252"/>
      <c r="CN358" s="252"/>
      <c r="CO358" s="252"/>
      <c r="CP358" s="252"/>
      <c r="CQ358" s="252"/>
      <c r="CR358" s="252"/>
      <c r="CS358" s="252"/>
      <c r="CT358" s="252"/>
      <c r="CU358" s="252"/>
      <c r="CV358" s="252"/>
      <c r="CW358" s="252"/>
      <c r="CX358" s="252"/>
      <c r="CY358" s="252"/>
      <c r="CZ358" s="252"/>
      <c r="DA358" s="252"/>
      <c r="DB358" s="252"/>
      <c r="DC358" s="252"/>
      <c r="DD358" s="252"/>
    </row>
    <row r="359" customFormat="false" ht="15" hidden="false" customHeight="false" outlineLevel="0" collapsed="false">
      <c r="A359" s="252"/>
      <c r="B359" s="252"/>
      <c r="C359" s="252"/>
      <c r="D359" s="252"/>
      <c r="E359" s="254"/>
      <c r="F359" s="254"/>
      <c r="G359" s="254"/>
      <c r="H359" s="254"/>
      <c r="I359" s="254"/>
      <c r="J359" s="254"/>
      <c r="K359" s="254"/>
      <c r="L359" s="254"/>
      <c r="M359" s="254"/>
      <c r="N359" s="254"/>
      <c r="O359" s="254"/>
      <c r="P359" s="252"/>
      <c r="Q359" s="252"/>
      <c r="R359" s="252"/>
      <c r="S359" s="252"/>
      <c r="T359" s="252"/>
      <c r="U359" s="252"/>
      <c r="V359" s="252"/>
      <c r="W359" s="252"/>
      <c r="X359" s="252"/>
      <c r="Y359" s="252"/>
      <c r="Z359" s="252"/>
      <c r="AA359" s="252"/>
      <c r="AB359" s="252"/>
      <c r="AC359" s="252"/>
      <c r="AD359" s="252"/>
      <c r="AE359" s="252"/>
      <c r="AF359" s="252"/>
      <c r="AG359" s="252"/>
      <c r="AH359" s="252"/>
      <c r="AI359" s="252"/>
      <c r="AJ359" s="252"/>
      <c r="AK359" s="252"/>
      <c r="AL359" s="252"/>
      <c r="AM359" s="252"/>
      <c r="AN359" s="252"/>
      <c r="AO359" s="252"/>
      <c r="AP359" s="252"/>
      <c r="AQ359" s="252"/>
      <c r="AR359" s="252"/>
      <c r="AS359" s="252"/>
      <c r="AT359" s="252"/>
      <c r="AU359" s="252"/>
      <c r="AV359" s="252"/>
      <c r="AW359" s="252"/>
      <c r="AX359" s="252"/>
      <c r="AY359" s="252"/>
      <c r="AZ359" s="252"/>
      <c r="BA359" s="252"/>
      <c r="BB359" s="252"/>
      <c r="BC359" s="252"/>
      <c r="BD359" s="252"/>
      <c r="BE359" s="252"/>
      <c r="BF359" s="252"/>
      <c r="BG359" s="252"/>
      <c r="BH359" s="252"/>
      <c r="BI359" s="252"/>
      <c r="BJ359" s="252"/>
      <c r="BK359" s="252"/>
      <c r="BL359" s="252"/>
      <c r="BM359" s="252"/>
      <c r="BN359" s="252"/>
      <c r="BO359" s="252"/>
      <c r="BP359" s="252"/>
      <c r="BQ359" s="252"/>
      <c r="BR359" s="252"/>
      <c r="BS359" s="252"/>
      <c r="BT359" s="252"/>
      <c r="BU359" s="252"/>
      <c r="BV359" s="252"/>
      <c r="BW359" s="252"/>
      <c r="BX359" s="252"/>
      <c r="BY359" s="252"/>
      <c r="BZ359" s="252"/>
      <c r="CA359" s="252"/>
      <c r="CB359" s="252"/>
      <c r="CC359" s="252"/>
      <c r="CD359" s="252"/>
      <c r="CE359" s="252"/>
      <c r="CF359" s="252"/>
      <c r="CG359" s="252"/>
      <c r="CH359" s="252"/>
      <c r="CI359" s="252"/>
      <c r="CJ359" s="252"/>
      <c r="CK359" s="252"/>
      <c r="CL359" s="252"/>
      <c r="CM359" s="252"/>
      <c r="CN359" s="252"/>
      <c r="CO359" s="252"/>
      <c r="CP359" s="252"/>
      <c r="CQ359" s="252"/>
      <c r="CR359" s="252"/>
      <c r="CS359" s="252"/>
      <c r="CT359" s="252"/>
      <c r="CU359" s="252"/>
      <c r="CV359" s="252"/>
      <c r="CW359" s="252"/>
      <c r="CX359" s="252"/>
      <c r="CY359" s="252"/>
      <c r="CZ359" s="252"/>
      <c r="DA359" s="252"/>
      <c r="DB359" s="252"/>
      <c r="DC359" s="252"/>
      <c r="DD359" s="252"/>
    </row>
    <row r="360" customFormat="false" ht="15" hidden="false" customHeight="false" outlineLevel="0" collapsed="false">
      <c r="A360" s="252"/>
      <c r="B360" s="252"/>
      <c r="C360" s="252"/>
      <c r="D360" s="252"/>
      <c r="E360" s="254"/>
      <c r="F360" s="254"/>
      <c r="G360" s="254"/>
      <c r="H360" s="254"/>
      <c r="I360" s="254"/>
      <c r="J360" s="254"/>
      <c r="K360" s="254"/>
      <c r="L360" s="254"/>
      <c r="M360" s="254"/>
      <c r="N360" s="254"/>
      <c r="O360" s="254"/>
      <c r="P360" s="252"/>
      <c r="Q360" s="252"/>
      <c r="R360" s="252"/>
      <c r="S360" s="252"/>
      <c r="T360" s="252"/>
      <c r="U360" s="252"/>
      <c r="V360" s="252"/>
      <c r="W360" s="252"/>
      <c r="X360" s="252"/>
      <c r="Y360" s="252"/>
      <c r="Z360" s="252"/>
      <c r="AA360" s="252"/>
      <c r="AB360" s="252"/>
      <c r="AC360" s="252"/>
      <c r="AD360" s="252"/>
      <c r="AE360" s="252"/>
      <c r="AF360" s="252"/>
      <c r="AG360" s="252"/>
      <c r="AH360" s="252"/>
      <c r="AI360" s="252"/>
      <c r="AJ360" s="252"/>
      <c r="AK360" s="252"/>
      <c r="AL360" s="252"/>
      <c r="AM360" s="252"/>
      <c r="AN360" s="252"/>
      <c r="AO360" s="252"/>
      <c r="AP360" s="252"/>
      <c r="AQ360" s="252"/>
      <c r="AR360" s="252"/>
      <c r="AS360" s="252"/>
      <c r="AT360" s="252"/>
      <c r="AU360" s="252"/>
      <c r="AV360" s="252"/>
      <c r="AW360" s="252"/>
      <c r="AX360" s="252"/>
      <c r="AY360" s="252"/>
      <c r="AZ360" s="252"/>
      <c r="BA360" s="252"/>
      <c r="BB360" s="252"/>
      <c r="BC360" s="252"/>
      <c r="BD360" s="252"/>
      <c r="BE360" s="252"/>
      <c r="BF360" s="252"/>
      <c r="BG360" s="252"/>
      <c r="BH360" s="252"/>
      <c r="BI360" s="252"/>
      <c r="BJ360" s="252"/>
      <c r="BK360" s="252"/>
      <c r="BL360" s="252"/>
      <c r="BM360" s="252"/>
      <c r="BN360" s="252"/>
      <c r="BO360" s="252"/>
      <c r="BP360" s="252"/>
      <c r="BQ360" s="252"/>
      <c r="BR360" s="252"/>
      <c r="BS360" s="252"/>
      <c r="BT360" s="252"/>
      <c r="BU360" s="252"/>
      <c r="BV360" s="252"/>
      <c r="BW360" s="252"/>
      <c r="BX360" s="252"/>
      <c r="BY360" s="252"/>
      <c r="BZ360" s="252"/>
      <c r="CA360" s="252"/>
      <c r="CB360" s="252"/>
      <c r="CC360" s="252"/>
      <c r="CD360" s="252"/>
      <c r="CE360" s="252"/>
      <c r="CF360" s="252"/>
      <c r="CG360" s="252"/>
      <c r="CH360" s="252"/>
      <c r="CI360" s="252"/>
      <c r="CJ360" s="252"/>
      <c r="CK360" s="252"/>
      <c r="CL360" s="252"/>
      <c r="CM360" s="252"/>
      <c r="CN360" s="252"/>
      <c r="CO360" s="252"/>
      <c r="CP360" s="252"/>
      <c r="CQ360" s="252"/>
      <c r="CR360" s="252"/>
      <c r="CS360" s="252"/>
      <c r="CT360" s="252"/>
      <c r="CU360" s="252"/>
      <c r="CV360" s="252"/>
      <c r="CW360" s="252"/>
      <c r="CX360" s="252"/>
      <c r="CY360" s="252"/>
      <c r="CZ360" s="252"/>
      <c r="DA360" s="252"/>
      <c r="DB360" s="252"/>
      <c r="DC360" s="252"/>
      <c r="DD360" s="252"/>
    </row>
    <row r="361" customFormat="false" ht="15" hidden="false" customHeight="false" outlineLevel="0" collapsed="false">
      <c r="A361" s="252"/>
      <c r="B361" s="252"/>
      <c r="C361" s="252"/>
      <c r="D361" s="252"/>
      <c r="E361" s="254"/>
      <c r="F361" s="254"/>
      <c r="G361" s="254"/>
      <c r="H361" s="254"/>
      <c r="I361" s="254"/>
      <c r="J361" s="254"/>
      <c r="K361" s="254"/>
      <c r="L361" s="254"/>
      <c r="M361" s="254"/>
      <c r="N361" s="254"/>
      <c r="O361" s="254"/>
      <c r="P361" s="252"/>
      <c r="Q361" s="252"/>
      <c r="R361" s="252"/>
      <c r="S361" s="252"/>
      <c r="T361" s="252"/>
      <c r="U361" s="252"/>
      <c r="V361" s="252"/>
      <c r="W361" s="252"/>
      <c r="X361" s="252"/>
      <c r="Y361" s="252"/>
      <c r="Z361" s="252"/>
      <c r="AA361" s="252"/>
      <c r="AB361" s="252"/>
      <c r="AC361" s="252"/>
      <c r="AD361" s="252"/>
      <c r="AE361" s="252"/>
      <c r="AF361" s="252"/>
      <c r="AG361" s="252"/>
      <c r="AH361" s="252"/>
      <c r="AI361" s="252"/>
      <c r="AJ361" s="252"/>
      <c r="AK361" s="252"/>
      <c r="AL361" s="252"/>
      <c r="AM361" s="252"/>
      <c r="AN361" s="252"/>
      <c r="AO361" s="252"/>
      <c r="AP361" s="252"/>
      <c r="AQ361" s="252"/>
      <c r="AR361" s="252"/>
      <c r="AS361" s="252"/>
      <c r="AT361" s="252"/>
      <c r="AU361" s="252"/>
      <c r="AV361" s="252"/>
      <c r="AW361" s="252"/>
      <c r="AX361" s="252"/>
      <c r="AY361" s="252"/>
      <c r="AZ361" s="252"/>
      <c r="BA361" s="252"/>
      <c r="BB361" s="252"/>
      <c r="BC361" s="252"/>
      <c r="BD361" s="252"/>
      <c r="BE361" s="252"/>
      <c r="BF361" s="252"/>
      <c r="BG361" s="252"/>
      <c r="BH361" s="252"/>
      <c r="BI361" s="252"/>
      <c r="BJ361" s="252"/>
      <c r="BK361" s="252"/>
      <c r="BL361" s="252"/>
      <c r="BM361" s="252"/>
      <c r="BN361" s="252"/>
      <c r="BO361" s="252"/>
      <c r="BP361" s="252"/>
      <c r="BQ361" s="252"/>
      <c r="BR361" s="252"/>
      <c r="BS361" s="252"/>
      <c r="BT361" s="252"/>
      <c r="BU361" s="252"/>
      <c r="BV361" s="252"/>
      <c r="BW361" s="252"/>
      <c r="BX361" s="252"/>
      <c r="BY361" s="252"/>
      <c r="BZ361" s="252"/>
      <c r="CA361" s="252"/>
      <c r="CB361" s="252"/>
      <c r="CC361" s="252"/>
      <c r="CD361" s="252"/>
      <c r="CE361" s="252"/>
      <c r="CF361" s="252"/>
      <c r="CG361" s="252"/>
      <c r="CH361" s="252"/>
      <c r="CI361" s="252"/>
      <c r="CJ361" s="252"/>
      <c r="CK361" s="252"/>
      <c r="CL361" s="252"/>
      <c r="CM361" s="252"/>
      <c r="CN361" s="252"/>
      <c r="CO361" s="252"/>
      <c r="CP361" s="252"/>
      <c r="CQ361" s="252"/>
      <c r="CR361" s="252"/>
      <c r="CS361" s="252"/>
      <c r="CT361" s="252"/>
      <c r="CU361" s="252"/>
      <c r="CV361" s="252"/>
      <c r="CW361" s="252"/>
      <c r="CX361" s="252"/>
      <c r="CY361" s="252"/>
      <c r="CZ361" s="252"/>
      <c r="DA361" s="252"/>
      <c r="DB361" s="252"/>
      <c r="DC361" s="252"/>
      <c r="DD361" s="252"/>
    </row>
    <row r="362" customFormat="false" ht="15" hidden="false" customHeight="false" outlineLevel="0" collapsed="false">
      <c r="A362" s="252"/>
      <c r="B362" s="252"/>
      <c r="C362" s="252"/>
      <c r="D362" s="252"/>
      <c r="E362" s="254"/>
      <c r="F362" s="254"/>
      <c r="G362" s="254"/>
      <c r="H362" s="254"/>
      <c r="I362" s="254"/>
      <c r="J362" s="254"/>
      <c r="K362" s="254"/>
      <c r="L362" s="254"/>
      <c r="M362" s="254"/>
      <c r="N362" s="254"/>
      <c r="O362" s="254"/>
      <c r="P362" s="252"/>
      <c r="Q362" s="252"/>
      <c r="R362" s="252"/>
      <c r="S362" s="252"/>
      <c r="T362" s="252"/>
      <c r="U362" s="252"/>
      <c r="V362" s="252"/>
      <c r="W362" s="252"/>
      <c r="X362" s="252"/>
      <c r="Y362" s="252"/>
      <c r="Z362" s="252"/>
      <c r="AA362" s="252"/>
      <c r="AB362" s="252"/>
      <c r="AC362" s="252"/>
      <c r="AD362" s="252"/>
      <c r="AE362" s="252"/>
      <c r="AF362" s="252"/>
      <c r="AG362" s="252"/>
      <c r="AH362" s="252"/>
      <c r="AI362" s="252"/>
      <c r="AJ362" s="252"/>
      <c r="AK362" s="252"/>
      <c r="AL362" s="252"/>
      <c r="AM362" s="252"/>
      <c r="AN362" s="252"/>
      <c r="AO362" s="252"/>
      <c r="AP362" s="252"/>
      <c r="AQ362" s="252"/>
      <c r="AR362" s="252"/>
      <c r="AS362" s="252"/>
      <c r="AT362" s="252"/>
      <c r="AU362" s="252"/>
      <c r="AV362" s="252"/>
      <c r="AW362" s="252"/>
      <c r="AX362" s="252"/>
      <c r="AY362" s="252"/>
      <c r="AZ362" s="252"/>
      <c r="BA362" s="252"/>
      <c r="BB362" s="252"/>
      <c r="BC362" s="252"/>
      <c r="BD362" s="252"/>
      <c r="BE362" s="252"/>
      <c r="BF362" s="252"/>
      <c r="BG362" s="252"/>
      <c r="BH362" s="252"/>
      <c r="BI362" s="252"/>
      <c r="BJ362" s="252"/>
      <c r="BK362" s="252"/>
      <c r="BL362" s="252"/>
      <c r="BM362" s="252"/>
      <c r="BN362" s="252"/>
      <c r="BO362" s="252"/>
      <c r="BP362" s="252"/>
      <c r="BQ362" s="252"/>
      <c r="BR362" s="252"/>
      <c r="BS362" s="252"/>
      <c r="BT362" s="252"/>
      <c r="BU362" s="252"/>
      <c r="BV362" s="252"/>
      <c r="BW362" s="252"/>
      <c r="BX362" s="252"/>
      <c r="BY362" s="252"/>
      <c r="BZ362" s="252"/>
      <c r="CA362" s="252"/>
      <c r="CB362" s="252"/>
      <c r="CC362" s="252"/>
      <c r="CD362" s="252"/>
      <c r="CE362" s="252"/>
      <c r="CF362" s="252"/>
      <c r="CG362" s="252"/>
      <c r="CH362" s="252"/>
      <c r="CI362" s="252"/>
      <c r="CJ362" s="252"/>
      <c r="CK362" s="252"/>
      <c r="CL362" s="252"/>
      <c r="CM362" s="252"/>
      <c r="CN362" s="252"/>
      <c r="CO362" s="252"/>
      <c r="CP362" s="252"/>
      <c r="CQ362" s="252"/>
      <c r="CR362" s="252"/>
      <c r="CS362" s="252"/>
      <c r="CT362" s="252"/>
      <c r="CU362" s="252"/>
      <c r="CV362" s="252"/>
      <c r="CW362" s="252"/>
      <c r="CX362" s="252"/>
      <c r="CY362" s="252"/>
      <c r="CZ362" s="252"/>
      <c r="DA362" s="252"/>
      <c r="DB362" s="252"/>
      <c r="DC362" s="252"/>
      <c r="DD362" s="252"/>
    </row>
    <row r="363" customFormat="false" ht="15" hidden="false" customHeight="false" outlineLevel="0" collapsed="false">
      <c r="A363" s="252"/>
      <c r="B363" s="252"/>
      <c r="C363" s="252"/>
      <c r="D363" s="252"/>
      <c r="E363" s="254"/>
      <c r="F363" s="254"/>
      <c r="G363" s="254"/>
      <c r="H363" s="254"/>
      <c r="I363" s="254"/>
      <c r="J363" s="254"/>
      <c r="K363" s="254"/>
      <c r="L363" s="254"/>
      <c r="M363" s="254"/>
      <c r="N363" s="254"/>
      <c r="O363" s="254"/>
      <c r="P363" s="252"/>
      <c r="Q363" s="252"/>
      <c r="R363" s="252"/>
      <c r="S363" s="252"/>
      <c r="T363" s="252"/>
      <c r="U363" s="252"/>
      <c r="V363" s="252"/>
      <c r="W363" s="252"/>
      <c r="X363" s="252"/>
      <c r="Y363" s="252"/>
      <c r="Z363" s="252"/>
      <c r="AA363" s="252"/>
      <c r="AB363" s="252"/>
      <c r="AC363" s="252"/>
      <c r="AD363" s="252"/>
      <c r="AE363" s="252"/>
      <c r="AF363" s="252"/>
      <c r="AG363" s="252"/>
      <c r="AH363" s="252"/>
      <c r="AI363" s="252"/>
      <c r="AJ363" s="252"/>
      <c r="AK363" s="252"/>
      <c r="AL363" s="252"/>
      <c r="AM363" s="252"/>
      <c r="AN363" s="252"/>
      <c r="AO363" s="252"/>
      <c r="AP363" s="252"/>
      <c r="AQ363" s="252"/>
      <c r="AR363" s="252"/>
      <c r="AS363" s="252"/>
      <c r="AT363" s="252"/>
      <c r="AU363" s="252"/>
      <c r="AV363" s="252"/>
      <c r="AW363" s="252"/>
      <c r="AX363" s="252"/>
      <c r="AY363" s="252"/>
      <c r="AZ363" s="252"/>
      <c r="BA363" s="252"/>
      <c r="BB363" s="252"/>
      <c r="BC363" s="252"/>
      <c r="BD363" s="252"/>
      <c r="BE363" s="252"/>
      <c r="BF363" s="252"/>
      <c r="BG363" s="252"/>
      <c r="BH363" s="252"/>
      <c r="BI363" s="252"/>
      <c r="BJ363" s="252"/>
      <c r="BK363" s="252"/>
      <c r="BL363" s="252"/>
      <c r="BM363" s="252"/>
      <c r="BN363" s="252"/>
      <c r="BO363" s="252"/>
      <c r="BP363" s="252"/>
      <c r="BQ363" s="252"/>
      <c r="BR363" s="252"/>
      <c r="BS363" s="252"/>
      <c r="BT363" s="252"/>
      <c r="BU363" s="252"/>
      <c r="BV363" s="252"/>
      <c r="BW363" s="252"/>
      <c r="BX363" s="252"/>
      <c r="BY363" s="252"/>
      <c r="BZ363" s="252"/>
      <c r="CA363" s="252"/>
      <c r="CB363" s="252"/>
      <c r="CC363" s="252"/>
      <c r="CD363" s="252"/>
      <c r="CE363" s="252"/>
      <c r="CF363" s="252"/>
      <c r="CG363" s="252"/>
      <c r="CH363" s="252"/>
      <c r="CI363" s="252"/>
      <c r="CJ363" s="252"/>
      <c r="CK363" s="252"/>
      <c r="CL363" s="252"/>
      <c r="CM363" s="252"/>
      <c r="CN363" s="252"/>
      <c r="CO363" s="252"/>
      <c r="CP363" s="252"/>
      <c r="CQ363" s="252"/>
      <c r="CR363" s="252"/>
      <c r="CS363" s="252"/>
      <c r="CT363" s="252"/>
      <c r="CU363" s="252"/>
      <c r="CV363" s="252"/>
      <c r="CW363" s="252"/>
      <c r="CX363" s="252"/>
      <c r="CY363" s="252"/>
      <c r="CZ363" s="252"/>
      <c r="DA363" s="252"/>
      <c r="DB363" s="252"/>
      <c r="DC363" s="252"/>
      <c r="DD363" s="252"/>
    </row>
    <row r="364" customFormat="false" ht="15" hidden="false" customHeight="false" outlineLevel="0" collapsed="false">
      <c r="A364" s="252"/>
      <c r="B364" s="252"/>
      <c r="C364" s="252"/>
      <c r="D364" s="252"/>
      <c r="E364" s="254"/>
      <c r="F364" s="254"/>
      <c r="G364" s="254"/>
      <c r="H364" s="254"/>
      <c r="I364" s="254"/>
      <c r="J364" s="254"/>
      <c r="K364" s="254"/>
      <c r="L364" s="254"/>
      <c r="M364" s="254"/>
      <c r="N364" s="254"/>
      <c r="O364" s="254"/>
      <c r="P364" s="252"/>
      <c r="Q364" s="252"/>
      <c r="R364" s="252"/>
      <c r="S364" s="252"/>
      <c r="T364" s="252"/>
      <c r="U364" s="252"/>
      <c r="V364" s="252"/>
      <c r="W364" s="252"/>
      <c r="X364" s="252"/>
      <c r="Y364" s="252"/>
      <c r="Z364" s="252"/>
      <c r="AA364" s="252"/>
      <c r="AB364" s="252"/>
      <c r="AC364" s="252"/>
      <c r="AD364" s="252"/>
      <c r="AE364" s="252"/>
      <c r="AF364" s="252"/>
      <c r="AG364" s="252"/>
      <c r="AH364" s="252"/>
      <c r="AI364" s="252"/>
      <c r="AJ364" s="252"/>
      <c r="AK364" s="252"/>
      <c r="AL364" s="252"/>
      <c r="AM364" s="252"/>
      <c r="AN364" s="252"/>
      <c r="AO364" s="252"/>
      <c r="AP364" s="252"/>
      <c r="AQ364" s="252"/>
      <c r="AR364" s="252"/>
      <c r="AS364" s="252"/>
      <c r="AT364" s="252"/>
      <c r="AU364" s="252"/>
      <c r="AV364" s="252"/>
      <c r="AW364" s="252"/>
      <c r="AX364" s="252"/>
      <c r="AY364" s="252"/>
      <c r="AZ364" s="252"/>
      <c r="BA364" s="252"/>
      <c r="BB364" s="252"/>
      <c r="BC364" s="252"/>
      <c r="BD364" s="252"/>
      <c r="BE364" s="252"/>
      <c r="BF364" s="252"/>
      <c r="BG364" s="252"/>
      <c r="BH364" s="252"/>
      <c r="BI364" s="252"/>
      <c r="BJ364" s="252"/>
      <c r="BK364" s="252"/>
      <c r="BL364" s="252"/>
      <c r="BM364" s="252"/>
      <c r="BN364" s="252"/>
      <c r="BO364" s="252"/>
      <c r="BP364" s="252"/>
      <c r="BQ364" s="252"/>
      <c r="BR364" s="252"/>
      <c r="BS364" s="252"/>
      <c r="BT364" s="252"/>
      <c r="BU364" s="252"/>
      <c r="BV364" s="252"/>
      <c r="BW364" s="252"/>
      <c r="BX364" s="252"/>
      <c r="BY364" s="252"/>
      <c r="BZ364" s="252"/>
      <c r="CA364" s="252"/>
      <c r="CB364" s="252"/>
      <c r="CC364" s="252"/>
      <c r="CD364" s="252"/>
      <c r="CE364" s="252"/>
      <c r="CF364" s="252"/>
      <c r="CG364" s="252"/>
      <c r="CH364" s="252"/>
      <c r="CI364" s="252"/>
      <c r="CJ364" s="252"/>
      <c r="CK364" s="252"/>
      <c r="CL364" s="252"/>
      <c r="CM364" s="252"/>
      <c r="CN364" s="252"/>
      <c r="CO364" s="252"/>
      <c r="CP364" s="252"/>
      <c r="CQ364" s="252"/>
      <c r="CR364" s="252"/>
      <c r="CS364" s="252"/>
      <c r="CT364" s="252"/>
      <c r="CU364" s="252"/>
      <c r="CV364" s="252"/>
      <c r="CW364" s="252"/>
      <c r="CX364" s="252"/>
      <c r="CY364" s="252"/>
      <c r="CZ364" s="252"/>
      <c r="DA364" s="252"/>
      <c r="DB364" s="252"/>
      <c r="DC364" s="252"/>
      <c r="DD364" s="252"/>
    </row>
    <row r="365" customFormat="false" ht="15" hidden="false" customHeight="false" outlineLevel="0" collapsed="false">
      <c r="A365" s="252"/>
      <c r="B365" s="252"/>
      <c r="C365" s="252"/>
      <c r="D365" s="252"/>
      <c r="E365" s="254"/>
      <c r="F365" s="254"/>
      <c r="G365" s="254"/>
      <c r="H365" s="254"/>
      <c r="I365" s="254"/>
      <c r="J365" s="254"/>
      <c r="K365" s="254"/>
      <c r="L365" s="254"/>
      <c r="M365" s="254"/>
      <c r="N365" s="254"/>
      <c r="O365" s="254"/>
      <c r="P365" s="252"/>
      <c r="Q365" s="252"/>
      <c r="R365" s="252"/>
      <c r="S365" s="252"/>
      <c r="T365" s="252"/>
      <c r="U365" s="252"/>
      <c r="V365" s="252"/>
      <c r="W365" s="252"/>
      <c r="X365" s="252"/>
      <c r="Y365" s="252"/>
      <c r="Z365" s="252"/>
      <c r="AA365" s="252"/>
      <c r="AB365" s="252"/>
      <c r="AC365" s="252"/>
      <c r="AD365" s="252"/>
      <c r="AE365" s="252"/>
      <c r="AF365" s="252"/>
      <c r="AG365" s="252"/>
      <c r="AH365" s="252"/>
      <c r="AI365" s="252"/>
      <c r="AJ365" s="252"/>
      <c r="AK365" s="252"/>
      <c r="AL365" s="252"/>
      <c r="AM365" s="252"/>
      <c r="AN365" s="252"/>
      <c r="AO365" s="252"/>
      <c r="AP365" s="252"/>
      <c r="AQ365" s="252"/>
      <c r="AR365" s="252"/>
      <c r="AS365" s="252"/>
      <c r="AT365" s="252"/>
      <c r="AU365" s="252"/>
      <c r="AV365" s="252"/>
      <c r="AW365" s="252"/>
      <c r="AX365" s="252"/>
      <c r="AY365" s="252"/>
      <c r="AZ365" s="252"/>
      <c r="BA365" s="252"/>
      <c r="BB365" s="252"/>
      <c r="BC365" s="252"/>
      <c r="BD365" s="252"/>
      <c r="BE365" s="252"/>
      <c r="BF365" s="252"/>
      <c r="BG365" s="252"/>
      <c r="BH365" s="252"/>
      <c r="BI365" s="252"/>
      <c r="BJ365" s="252"/>
      <c r="BK365" s="252"/>
      <c r="BL365" s="252"/>
      <c r="BM365" s="252"/>
      <c r="BN365" s="252"/>
      <c r="BO365" s="252"/>
      <c r="BP365" s="252"/>
      <c r="BQ365" s="252"/>
      <c r="BR365" s="252"/>
      <c r="BS365" s="252"/>
      <c r="BT365" s="252"/>
      <c r="BU365" s="252"/>
      <c r="BV365" s="252"/>
      <c r="BW365" s="252"/>
      <c r="BX365" s="252"/>
      <c r="BY365" s="252"/>
      <c r="BZ365" s="252"/>
      <c r="CA365" s="252"/>
      <c r="CB365" s="252"/>
      <c r="CC365" s="252"/>
      <c r="CD365" s="252"/>
      <c r="CE365" s="252"/>
      <c r="CF365" s="252"/>
      <c r="CG365" s="252"/>
      <c r="CH365" s="252"/>
      <c r="CI365" s="252"/>
      <c r="CJ365" s="252"/>
      <c r="CK365" s="252"/>
      <c r="CL365" s="252"/>
      <c r="CM365" s="252"/>
      <c r="CN365" s="252"/>
      <c r="CO365" s="252"/>
      <c r="CP365" s="252"/>
      <c r="CQ365" s="252"/>
      <c r="CR365" s="252"/>
      <c r="CS365" s="252"/>
      <c r="CT365" s="252"/>
      <c r="CU365" s="252"/>
      <c r="CV365" s="252"/>
      <c r="CW365" s="252"/>
      <c r="CX365" s="252"/>
      <c r="CY365" s="252"/>
      <c r="CZ365" s="252"/>
      <c r="DA365" s="252"/>
      <c r="DB365" s="252"/>
      <c r="DC365" s="252"/>
      <c r="DD365" s="252"/>
    </row>
    <row r="366" customFormat="false" ht="15" hidden="false" customHeight="false" outlineLevel="0" collapsed="false">
      <c r="A366" s="252"/>
      <c r="B366" s="252"/>
      <c r="C366" s="252"/>
      <c r="D366" s="252"/>
      <c r="E366" s="254"/>
      <c r="F366" s="254"/>
      <c r="G366" s="254"/>
      <c r="H366" s="254"/>
      <c r="I366" s="254"/>
      <c r="J366" s="254"/>
      <c r="K366" s="254"/>
      <c r="L366" s="254"/>
      <c r="M366" s="254"/>
      <c r="N366" s="254"/>
      <c r="O366" s="254"/>
      <c r="P366" s="252"/>
      <c r="Q366" s="252"/>
      <c r="R366" s="252"/>
      <c r="S366" s="252"/>
      <c r="T366" s="252"/>
      <c r="U366" s="252"/>
      <c r="V366" s="252"/>
      <c r="W366" s="252"/>
      <c r="X366" s="252"/>
      <c r="Y366" s="252"/>
      <c r="Z366" s="252"/>
      <c r="AA366" s="252"/>
      <c r="AB366" s="252"/>
      <c r="AC366" s="252"/>
      <c r="AD366" s="252"/>
      <c r="AE366" s="252"/>
      <c r="AF366" s="252"/>
      <c r="AG366" s="252"/>
      <c r="AH366" s="252"/>
      <c r="AI366" s="252"/>
      <c r="AJ366" s="252"/>
      <c r="AK366" s="252"/>
      <c r="AL366" s="252"/>
      <c r="AM366" s="252"/>
      <c r="AN366" s="252"/>
      <c r="AO366" s="252"/>
      <c r="AP366" s="252"/>
      <c r="AQ366" s="252"/>
      <c r="AR366" s="252"/>
      <c r="AS366" s="252"/>
      <c r="AT366" s="252"/>
      <c r="AU366" s="252"/>
      <c r="AV366" s="252"/>
      <c r="AW366" s="252"/>
      <c r="AX366" s="252"/>
      <c r="AY366" s="252"/>
      <c r="AZ366" s="252"/>
      <c r="BA366" s="252"/>
      <c r="BB366" s="252"/>
      <c r="BC366" s="252"/>
      <c r="BD366" s="252"/>
      <c r="BE366" s="252"/>
      <c r="BF366" s="252"/>
      <c r="BG366" s="252"/>
      <c r="BH366" s="252"/>
      <c r="BI366" s="252"/>
      <c r="BJ366" s="252"/>
      <c r="BK366" s="252"/>
      <c r="BL366" s="252"/>
      <c r="BM366" s="252"/>
      <c r="BN366" s="252"/>
      <c r="BO366" s="252"/>
      <c r="BP366" s="252"/>
      <c r="BQ366" s="252"/>
      <c r="BR366" s="252"/>
      <c r="BS366" s="252"/>
      <c r="BT366" s="252"/>
      <c r="BU366" s="252"/>
      <c r="BV366" s="252"/>
      <c r="BW366" s="252"/>
      <c r="BX366" s="252"/>
      <c r="BY366" s="252"/>
      <c r="BZ366" s="252"/>
      <c r="CA366" s="252"/>
      <c r="CB366" s="252"/>
      <c r="CC366" s="252"/>
      <c r="CD366" s="252"/>
      <c r="CE366" s="252"/>
      <c r="CF366" s="252"/>
      <c r="CG366" s="252"/>
      <c r="CH366" s="252"/>
      <c r="CI366" s="252"/>
      <c r="CJ366" s="252"/>
      <c r="CK366" s="252"/>
      <c r="CL366" s="252"/>
      <c r="CM366" s="252"/>
      <c r="CN366" s="252"/>
      <c r="CO366" s="252"/>
      <c r="CP366" s="252"/>
      <c r="CQ366" s="252"/>
      <c r="CR366" s="252"/>
      <c r="CS366" s="252"/>
      <c r="CT366" s="252"/>
      <c r="CU366" s="252"/>
      <c r="CV366" s="252"/>
      <c r="CW366" s="252"/>
      <c r="CX366" s="252"/>
      <c r="CY366" s="252"/>
      <c r="CZ366" s="252"/>
      <c r="DA366" s="252"/>
      <c r="DB366" s="252"/>
      <c r="DC366" s="252"/>
      <c r="DD366" s="252"/>
    </row>
    <row r="367" customFormat="false" ht="15" hidden="false" customHeight="false" outlineLevel="0" collapsed="false">
      <c r="A367" s="252"/>
      <c r="B367" s="252"/>
      <c r="C367" s="252"/>
      <c r="D367" s="252"/>
      <c r="E367" s="254"/>
      <c r="F367" s="254"/>
      <c r="G367" s="254"/>
      <c r="H367" s="254"/>
      <c r="I367" s="254"/>
      <c r="J367" s="254"/>
      <c r="K367" s="254"/>
      <c r="L367" s="254"/>
      <c r="M367" s="254"/>
      <c r="N367" s="254"/>
      <c r="O367" s="254"/>
      <c r="P367" s="252"/>
      <c r="Q367" s="252"/>
      <c r="R367" s="252"/>
      <c r="S367" s="252"/>
      <c r="T367" s="252"/>
      <c r="U367" s="252"/>
      <c r="V367" s="252"/>
      <c r="W367" s="252"/>
      <c r="X367" s="252"/>
      <c r="Y367" s="252"/>
      <c r="Z367" s="252"/>
      <c r="AA367" s="252"/>
      <c r="AB367" s="252"/>
      <c r="AC367" s="252"/>
      <c r="AD367" s="252"/>
      <c r="AE367" s="252"/>
      <c r="AF367" s="252"/>
      <c r="AG367" s="252"/>
      <c r="AH367" s="252"/>
      <c r="AI367" s="252"/>
      <c r="AJ367" s="252"/>
      <c r="AK367" s="252"/>
      <c r="AL367" s="252"/>
      <c r="AM367" s="252"/>
      <c r="AN367" s="252"/>
      <c r="AO367" s="252"/>
      <c r="AP367" s="252"/>
      <c r="AQ367" s="252"/>
      <c r="AR367" s="252"/>
      <c r="AS367" s="252"/>
      <c r="AT367" s="252"/>
      <c r="AU367" s="252"/>
      <c r="AV367" s="252"/>
      <c r="AW367" s="252"/>
      <c r="AX367" s="252"/>
      <c r="AY367" s="252"/>
      <c r="AZ367" s="252"/>
      <c r="BA367" s="252"/>
      <c r="BB367" s="252"/>
      <c r="BC367" s="252"/>
      <c r="BD367" s="252"/>
      <c r="BE367" s="252"/>
      <c r="BF367" s="252"/>
      <c r="BG367" s="252"/>
      <c r="BH367" s="252"/>
      <c r="BI367" s="252"/>
      <c r="BJ367" s="252"/>
      <c r="BK367" s="252"/>
      <c r="BL367" s="252"/>
      <c r="BM367" s="252"/>
      <c r="BN367" s="252"/>
      <c r="BO367" s="252"/>
      <c r="BP367" s="252"/>
      <c r="BQ367" s="252"/>
      <c r="BR367" s="252"/>
      <c r="BS367" s="252"/>
      <c r="BT367" s="252"/>
      <c r="BU367" s="252"/>
      <c r="BV367" s="252"/>
      <c r="BW367" s="252"/>
      <c r="BX367" s="252"/>
      <c r="BY367" s="252"/>
      <c r="BZ367" s="252"/>
      <c r="CA367" s="252"/>
      <c r="CB367" s="252"/>
      <c r="CC367" s="252"/>
      <c r="CD367" s="252"/>
      <c r="CE367" s="252"/>
      <c r="CF367" s="252"/>
      <c r="CG367" s="252"/>
      <c r="CH367" s="252"/>
      <c r="CI367" s="252"/>
      <c r="CJ367" s="252"/>
      <c r="CK367" s="252"/>
      <c r="CL367" s="252"/>
      <c r="CM367" s="252"/>
      <c r="CN367" s="252"/>
      <c r="CO367" s="252"/>
      <c r="CP367" s="252"/>
      <c r="CQ367" s="252"/>
      <c r="CR367" s="252"/>
      <c r="CS367" s="252"/>
      <c r="CT367" s="252"/>
      <c r="CU367" s="252"/>
      <c r="CV367" s="252"/>
      <c r="CW367" s="252"/>
      <c r="CX367" s="252"/>
      <c r="CY367" s="252"/>
      <c r="CZ367" s="252"/>
      <c r="DA367" s="252"/>
      <c r="DB367" s="252"/>
      <c r="DC367" s="252"/>
      <c r="DD367" s="252"/>
    </row>
    <row r="368" customFormat="false" ht="15" hidden="false" customHeight="false" outlineLevel="0" collapsed="false">
      <c r="A368" s="252"/>
      <c r="B368" s="252"/>
      <c r="C368" s="252"/>
      <c r="D368" s="252"/>
      <c r="E368" s="254"/>
      <c r="F368" s="254"/>
      <c r="G368" s="254"/>
      <c r="H368" s="254"/>
      <c r="I368" s="254"/>
      <c r="J368" s="254"/>
      <c r="K368" s="254"/>
      <c r="L368" s="254"/>
      <c r="M368" s="254"/>
      <c r="N368" s="254"/>
      <c r="O368" s="254"/>
      <c r="P368" s="252"/>
      <c r="Q368" s="252"/>
      <c r="R368" s="252"/>
      <c r="S368" s="252"/>
      <c r="T368" s="252"/>
      <c r="U368" s="252"/>
      <c r="V368" s="252"/>
      <c r="W368" s="252"/>
      <c r="X368" s="252"/>
      <c r="Y368" s="252"/>
      <c r="Z368" s="252"/>
      <c r="AA368" s="252"/>
      <c r="AB368" s="252"/>
      <c r="AC368" s="252"/>
      <c r="AD368" s="252"/>
      <c r="AE368" s="252"/>
      <c r="AF368" s="252"/>
      <c r="AG368" s="252"/>
      <c r="AH368" s="252"/>
      <c r="AI368" s="252"/>
      <c r="AJ368" s="252"/>
      <c r="AK368" s="252"/>
      <c r="AL368" s="252"/>
      <c r="AM368" s="252"/>
      <c r="AN368" s="252"/>
      <c r="AO368" s="252"/>
      <c r="AP368" s="252"/>
      <c r="AQ368" s="252"/>
      <c r="AR368" s="252"/>
      <c r="AS368" s="252"/>
      <c r="AT368" s="252"/>
      <c r="AU368" s="252"/>
      <c r="AV368" s="252"/>
      <c r="AW368" s="252"/>
      <c r="AX368" s="252"/>
      <c r="AY368" s="252"/>
      <c r="AZ368" s="252"/>
      <c r="BA368" s="252"/>
      <c r="BB368" s="252"/>
      <c r="BC368" s="252"/>
      <c r="BD368" s="252"/>
      <c r="BE368" s="252"/>
      <c r="BF368" s="252"/>
      <c r="BG368" s="252"/>
      <c r="BH368" s="252"/>
      <c r="BI368" s="252"/>
      <c r="BJ368" s="252"/>
      <c r="BK368" s="252"/>
      <c r="BL368" s="252"/>
      <c r="BM368" s="252"/>
      <c r="BN368" s="252"/>
      <c r="BO368" s="252"/>
      <c r="BP368" s="252"/>
      <c r="BQ368" s="252"/>
      <c r="BR368" s="252"/>
      <c r="BS368" s="252"/>
      <c r="BT368" s="252"/>
      <c r="BU368" s="252"/>
      <c r="BV368" s="252"/>
      <c r="BW368" s="252"/>
      <c r="BX368" s="252"/>
      <c r="BY368" s="252"/>
      <c r="BZ368" s="252"/>
      <c r="CA368" s="252"/>
      <c r="CB368" s="252"/>
      <c r="CC368" s="252"/>
      <c r="CD368" s="252"/>
      <c r="CE368" s="252"/>
      <c r="CF368" s="252"/>
      <c r="CG368" s="252"/>
      <c r="CH368" s="252"/>
      <c r="CI368" s="252"/>
      <c r="CJ368" s="252"/>
      <c r="CK368" s="252"/>
      <c r="CL368" s="252"/>
      <c r="CM368" s="252"/>
      <c r="CN368" s="252"/>
      <c r="CO368" s="252"/>
      <c r="CP368" s="252"/>
      <c r="CQ368" s="252"/>
      <c r="CR368" s="252"/>
      <c r="CS368" s="252"/>
      <c r="CT368" s="252"/>
      <c r="CU368" s="252"/>
      <c r="CV368" s="252"/>
      <c r="CW368" s="252"/>
      <c r="CX368" s="252"/>
      <c r="CY368" s="252"/>
      <c r="CZ368" s="252"/>
      <c r="DA368" s="252"/>
      <c r="DB368" s="252"/>
      <c r="DC368" s="252"/>
      <c r="DD368" s="252"/>
    </row>
    <row r="369" customFormat="false" ht="15" hidden="false" customHeight="false" outlineLevel="0" collapsed="false">
      <c r="A369" s="252"/>
      <c r="B369" s="252"/>
      <c r="C369" s="252"/>
      <c r="D369" s="252"/>
      <c r="E369" s="254"/>
      <c r="F369" s="254"/>
      <c r="G369" s="254"/>
      <c r="H369" s="254"/>
      <c r="I369" s="254"/>
      <c r="J369" s="254"/>
      <c r="K369" s="254"/>
      <c r="L369" s="254"/>
      <c r="M369" s="254"/>
      <c r="N369" s="254"/>
      <c r="O369" s="254"/>
      <c r="P369" s="252"/>
      <c r="Q369" s="252"/>
      <c r="R369" s="252"/>
      <c r="S369" s="252"/>
      <c r="T369" s="252"/>
      <c r="U369" s="252"/>
      <c r="V369" s="252"/>
      <c r="W369" s="252"/>
      <c r="X369" s="252"/>
      <c r="Y369" s="252"/>
      <c r="Z369" s="252"/>
      <c r="AA369" s="252"/>
      <c r="AB369" s="252"/>
      <c r="AC369" s="252"/>
      <c r="AD369" s="252"/>
      <c r="AE369" s="252"/>
      <c r="AF369" s="252"/>
      <c r="AG369" s="252"/>
      <c r="AH369" s="252"/>
      <c r="AI369" s="252"/>
      <c r="AJ369" s="252"/>
      <c r="AK369" s="252"/>
      <c r="AL369" s="252"/>
      <c r="AM369" s="252"/>
      <c r="AN369" s="252"/>
      <c r="AO369" s="252"/>
      <c r="AP369" s="252"/>
      <c r="AQ369" s="252"/>
      <c r="AR369" s="252"/>
      <c r="AS369" s="252"/>
      <c r="AT369" s="252"/>
      <c r="AU369" s="252"/>
      <c r="AV369" s="252"/>
      <c r="AW369" s="252"/>
      <c r="AX369" s="252"/>
      <c r="AY369" s="252"/>
      <c r="AZ369" s="252"/>
      <c r="BA369" s="252"/>
      <c r="BB369" s="252"/>
      <c r="BC369" s="252"/>
      <c r="BD369" s="252"/>
      <c r="BE369" s="252"/>
      <c r="BF369" s="252"/>
      <c r="BG369" s="252"/>
      <c r="BH369" s="252"/>
      <c r="BI369" s="252"/>
      <c r="BJ369" s="252"/>
      <c r="BK369" s="252"/>
      <c r="BL369" s="252"/>
      <c r="BM369" s="252"/>
      <c r="BN369" s="252"/>
      <c r="BO369" s="252"/>
      <c r="BP369" s="252"/>
      <c r="BQ369" s="252"/>
      <c r="BR369" s="252"/>
      <c r="BS369" s="252"/>
      <c r="BT369" s="252"/>
      <c r="BU369" s="252"/>
      <c r="BV369" s="252"/>
      <c r="BW369" s="252"/>
      <c r="BX369" s="252"/>
      <c r="BY369" s="252"/>
      <c r="BZ369" s="252"/>
      <c r="CA369" s="252"/>
      <c r="CB369" s="252"/>
      <c r="CC369" s="252"/>
      <c r="CD369" s="252"/>
      <c r="CE369" s="252"/>
      <c r="CF369" s="252"/>
      <c r="CG369" s="252"/>
      <c r="CH369" s="252"/>
      <c r="CI369" s="252"/>
      <c r="CJ369" s="252"/>
      <c r="CK369" s="252"/>
      <c r="CL369" s="252"/>
      <c r="CM369" s="252"/>
      <c r="CN369" s="252"/>
      <c r="CO369" s="252"/>
      <c r="CP369" s="252"/>
      <c r="CQ369" s="252"/>
      <c r="CR369" s="252"/>
      <c r="CS369" s="252"/>
      <c r="CT369" s="252"/>
      <c r="CU369" s="252"/>
      <c r="CV369" s="252"/>
      <c r="CW369" s="252"/>
      <c r="CX369" s="252"/>
      <c r="CY369" s="252"/>
      <c r="CZ369" s="252"/>
      <c r="DA369" s="252"/>
      <c r="DB369" s="252"/>
      <c r="DC369" s="252"/>
      <c r="DD369" s="252"/>
    </row>
    <row r="370" customFormat="false" ht="15" hidden="false" customHeight="false" outlineLevel="0" collapsed="false">
      <c r="A370" s="252"/>
      <c r="B370" s="252"/>
      <c r="C370" s="252"/>
      <c r="D370" s="252"/>
      <c r="E370" s="254"/>
      <c r="F370" s="254"/>
      <c r="G370" s="254"/>
      <c r="H370" s="254"/>
      <c r="I370" s="254"/>
      <c r="J370" s="254"/>
      <c r="K370" s="254"/>
      <c r="L370" s="254"/>
      <c r="M370" s="254"/>
      <c r="N370" s="254"/>
      <c r="O370" s="254"/>
      <c r="P370" s="252"/>
      <c r="Q370" s="252"/>
      <c r="R370" s="252"/>
      <c r="S370" s="252"/>
      <c r="T370" s="252"/>
      <c r="U370" s="252"/>
      <c r="V370" s="252"/>
      <c r="W370" s="252"/>
      <c r="X370" s="252"/>
      <c r="Y370" s="252"/>
      <c r="Z370" s="252"/>
      <c r="AA370" s="252"/>
      <c r="AB370" s="252"/>
      <c r="AC370" s="252"/>
      <c r="AD370" s="252"/>
      <c r="AE370" s="252"/>
      <c r="AF370" s="252"/>
      <c r="AG370" s="252"/>
      <c r="AH370" s="252"/>
      <c r="AI370" s="252"/>
      <c r="AJ370" s="252"/>
      <c r="AK370" s="252"/>
      <c r="AL370" s="252"/>
      <c r="AM370" s="252"/>
      <c r="AN370" s="252"/>
      <c r="AO370" s="252"/>
      <c r="AP370" s="252"/>
      <c r="AQ370" s="252"/>
      <c r="AR370" s="252"/>
      <c r="AS370" s="252"/>
      <c r="AT370" s="252"/>
      <c r="AU370" s="252"/>
      <c r="AV370" s="252"/>
      <c r="AW370" s="252"/>
      <c r="AX370" s="252"/>
      <c r="AY370" s="252"/>
      <c r="AZ370" s="252"/>
      <c r="BA370" s="252"/>
      <c r="BB370" s="252"/>
      <c r="BC370" s="252"/>
      <c r="BD370" s="252"/>
      <c r="BE370" s="252"/>
      <c r="BF370" s="252"/>
      <c r="BG370" s="252"/>
      <c r="BH370" s="252"/>
      <c r="BI370" s="252"/>
      <c r="BJ370" s="252"/>
      <c r="BK370" s="252"/>
      <c r="BL370" s="252"/>
      <c r="BM370" s="252"/>
      <c r="BN370" s="252"/>
      <c r="BO370" s="252"/>
      <c r="BP370" s="252"/>
      <c r="BQ370" s="252"/>
      <c r="BR370" s="252"/>
      <c r="BS370" s="252"/>
      <c r="BT370" s="252"/>
      <c r="BU370" s="252"/>
      <c r="BV370" s="252"/>
      <c r="BW370" s="252"/>
      <c r="BX370" s="252"/>
      <c r="BY370" s="252"/>
      <c r="BZ370" s="252"/>
      <c r="CA370" s="252"/>
      <c r="CB370" s="252"/>
      <c r="CC370" s="252"/>
      <c r="CD370" s="252"/>
      <c r="CE370" s="252"/>
      <c r="CF370" s="252"/>
      <c r="CG370" s="252"/>
      <c r="CH370" s="252"/>
      <c r="CI370" s="252"/>
      <c r="CJ370" s="252"/>
      <c r="CK370" s="252"/>
      <c r="CL370" s="252"/>
      <c r="CM370" s="252"/>
      <c r="CN370" s="252"/>
      <c r="CO370" s="252"/>
      <c r="CP370" s="252"/>
      <c r="CQ370" s="252"/>
      <c r="CR370" s="252"/>
      <c r="CS370" s="252"/>
      <c r="CT370" s="252"/>
      <c r="CU370" s="252"/>
      <c r="CV370" s="252"/>
      <c r="CW370" s="252"/>
      <c r="CX370" s="252"/>
      <c r="CY370" s="252"/>
      <c r="CZ370" s="252"/>
      <c r="DA370" s="252"/>
      <c r="DB370" s="252"/>
      <c r="DC370" s="252"/>
      <c r="DD370" s="252"/>
    </row>
    <row r="371" customFormat="false" ht="15" hidden="false" customHeight="false" outlineLevel="0" collapsed="false">
      <c r="A371" s="252"/>
      <c r="B371" s="252"/>
      <c r="C371" s="252"/>
      <c r="D371" s="252"/>
      <c r="E371" s="254"/>
      <c r="F371" s="254"/>
      <c r="G371" s="254"/>
      <c r="H371" s="254"/>
      <c r="I371" s="254"/>
      <c r="J371" s="254"/>
      <c r="K371" s="254"/>
      <c r="L371" s="254"/>
      <c r="M371" s="254"/>
      <c r="N371" s="254"/>
      <c r="O371" s="254"/>
      <c r="P371" s="252"/>
      <c r="Q371" s="252"/>
      <c r="R371" s="252"/>
      <c r="S371" s="252"/>
      <c r="T371" s="252"/>
      <c r="U371" s="252"/>
      <c r="V371" s="252"/>
      <c r="W371" s="252"/>
      <c r="X371" s="252"/>
      <c r="Y371" s="252"/>
      <c r="Z371" s="252"/>
      <c r="AA371" s="252"/>
      <c r="AB371" s="252"/>
      <c r="AC371" s="252"/>
      <c r="AD371" s="252"/>
      <c r="AE371" s="252"/>
      <c r="AF371" s="252"/>
      <c r="AG371" s="252"/>
      <c r="AH371" s="252"/>
      <c r="AI371" s="252"/>
      <c r="AJ371" s="252"/>
      <c r="AK371" s="252"/>
      <c r="AL371" s="252"/>
      <c r="AM371" s="252"/>
      <c r="AN371" s="252"/>
      <c r="AO371" s="252"/>
      <c r="AP371" s="252"/>
      <c r="AQ371" s="252"/>
      <c r="AR371" s="252"/>
      <c r="AS371" s="252"/>
      <c r="AT371" s="252"/>
      <c r="AU371" s="252"/>
      <c r="AV371" s="252"/>
      <c r="AW371" s="252"/>
      <c r="AX371" s="252"/>
      <c r="AY371" s="252"/>
      <c r="AZ371" s="252"/>
      <c r="BA371" s="252"/>
      <c r="BB371" s="252"/>
      <c r="BC371" s="252"/>
      <c r="BD371" s="252"/>
      <c r="BE371" s="252"/>
      <c r="BF371" s="252"/>
      <c r="BG371" s="252"/>
      <c r="BH371" s="252"/>
      <c r="BI371" s="252"/>
      <c r="BJ371" s="252"/>
      <c r="BK371" s="252"/>
      <c r="BL371" s="252"/>
      <c r="BM371" s="252"/>
      <c r="BN371" s="252"/>
      <c r="BO371" s="252"/>
      <c r="BP371" s="252"/>
      <c r="BQ371" s="252"/>
      <c r="BR371" s="252"/>
      <c r="BS371" s="252"/>
      <c r="BT371" s="252"/>
      <c r="BU371" s="252"/>
      <c r="BV371" s="252"/>
      <c r="BW371" s="252"/>
      <c r="BX371" s="252"/>
      <c r="BY371" s="252"/>
      <c r="BZ371" s="252"/>
      <c r="CA371" s="252"/>
      <c r="CB371" s="252"/>
      <c r="CC371" s="252"/>
      <c r="CD371" s="252"/>
      <c r="CE371" s="252"/>
      <c r="CF371" s="252"/>
      <c r="CG371" s="252"/>
      <c r="CH371" s="252"/>
      <c r="CI371" s="252"/>
      <c r="CJ371" s="252"/>
      <c r="CK371" s="252"/>
      <c r="CL371" s="252"/>
      <c r="CM371" s="252"/>
      <c r="CN371" s="252"/>
      <c r="CO371" s="252"/>
      <c r="CP371" s="252"/>
      <c r="CQ371" s="252"/>
      <c r="CR371" s="252"/>
      <c r="CS371" s="252"/>
      <c r="CT371" s="252"/>
      <c r="CU371" s="252"/>
      <c r="CV371" s="252"/>
      <c r="CW371" s="252"/>
      <c r="CX371" s="252"/>
      <c r="CY371" s="252"/>
      <c r="CZ371" s="252"/>
      <c r="DA371" s="252"/>
      <c r="DB371" s="252"/>
      <c r="DC371" s="252"/>
      <c r="DD371" s="252"/>
    </row>
    <row r="372" customFormat="false" ht="15" hidden="false" customHeight="false" outlineLevel="0" collapsed="false">
      <c r="A372" s="252"/>
      <c r="B372" s="252"/>
      <c r="C372" s="252"/>
      <c r="D372" s="252"/>
      <c r="E372" s="254"/>
      <c r="F372" s="254"/>
      <c r="G372" s="254"/>
      <c r="H372" s="254"/>
      <c r="I372" s="254"/>
      <c r="J372" s="254"/>
      <c r="K372" s="254"/>
      <c r="L372" s="254"/>
      <c r="M372" s="254"/>
      <c r="N372" s="254"/>
      <c r="O372" s="254"/>
      <c r="P372" s="252"/>
      <c r="Q372" s="252"/>
      <c r="R372" s="252"/>
      <c r="S372" s="252"/>
      <c r="T372" s="252"/>
      <c r="U372" s="252"/>
      <c r="V372" s="252"/>
      <c r="W372" s="252"/>
      <c r="X372" s="252"/>
      <c r="Y372" s="252"/>
      <c r="Z372" s="252"/>
      <c r="AA372" s="252"/>
      <c r="AB372" s="252"/>
      <c r="AC372" s="252"/>
      <c r="AD372" s="252"/>
      <c r="AE372" s="252"/>
      <c r="AF372" s="252"/>
      <c r="AG372" s="252"/>
      <c r="AH372" s="252"/>
      <c r="AI372" s="252"/>
      <c r="AJ372" s="252"/>
      <c r="AK372" s="252"/>
      <c r="AL372" s="252"/>
      <c r="AM372" s="252"/>
      <c r="AN372" s="252"/>
      <c r="AO372" s="252"/>
      <c r="AP372" s="252"/>
      <c r="AQ372" s="252"/>
      <c r="AR372" s="252"/>
      <c r="AS372" s="252"/>
      <c r="AT372" s="252"/>
      <c r="AU372" s="252"/>
      <c r="AV372" s="252"/>
      <c r="AW372" s="252"/>
      <c r="AX372" s="252"/>
      <c r="AY372" s="252"/>
      <c r="AZ372" s="252"/>
      <c r="BA372" s="252"/>
      <c r="BB372" s="252"/>
      <c r="BC372" s="252"/>
      <c r="BD372" s="252"/>
      <c r="BE372" s="252"/>
      <c r="BF372" s="252"/>
      <c r="BG372" s="252"/>
      <c r="BH372" s="252"/>
      <c r="BI372" s="252"/>
      <c r="BJ372" s="252"/>
      <c r="BK372" s="252"/>
      <c r="BL372" s="252"/>
      <c r="BM372" s="252"/>
      <c r="BN372" s="252"/>
      <c r="BO372" s="252"/>
      <c r="BP372" s="252"/>
      <c r="BQ372" s="252"/>
      <c r="BR372" s="252"/>
      <c r="BS372" s="252"/>
      <c r="BT372" s="252"/>
      <c r="BU372" s="252"/>
      <c r="BV372" s="252"/>
      <c r="BW372" s="252"/>
      <c r="BX372" s="252"/>
      <c r="BY372" s="252"/>
      <c r="BZ372" s="252"/>
      <c r="CA372" s="252"/>
      <c r="CB372" s="252"/>
      <c r="CC372" s="252"/>
      <c r="CD372" s="252"/>
      <c r="CE372" s="252"/>
      <c r="CF372" s="252"/>
      <c r="CG372" s="252"/>
      <c r="CH372" s="252"/>
      <c r="CI372" s="252"/>
      <c r="CJ372" s="252"/>
      <c r="CK372" s="252"/>
      <c r="CL372" s="252"/>
      <c r="CM372" s="252"/>
      <c r="CN372" s="252"/>
      <c r="CO372" s="252"/>
      <c r="CP372" s="252"/>
      <c r="CQ372" s="252"/>
      <c r="CR372" s="252"/>
      <c r="CS372" s="252"/>
      <c r="CT372" s="252"/>
      <c r="CU372" s="252"/>
      <c r="CV372" s="252"/>
      <c r="CW372" s="252"/>
      <c r="CX372" s="252"/>
      <c r="CY372" s="252"/>
      <c r="CZ372" s="252"/>
      <c r="DA372" s="252"/>
      <c r="DB372" s="252"/>
      <c r="DC372" s="252"/>
      <c r="DD372" s="252"/>
    </row>
    <row r="373" customFormat="false" ht="15" hidden="false" customHeight="false" outlineLevel="0" collapsed="false">
      <c r="A373" s="252"/>
      <c r="B373" s="252"/>
      <c r="C373" s="252"/>
      <c r="D373" s="252"/>
      <c r="E373" s="254"/>
      <c r="F373" s="254"/>
      <c r="G373" s="254"/>
      <c r="H373" s="254"/>
      <c r="I373" s="254"/>
      <c r="J373" s="254"/>
      <c r="K373" s="254"/>
      <c r="L373" s="254"/>
      <c r="M373" s="254"/>
      <c r="N373" s="254"/>
      <c r="O373" s="254"/>
      <c r="P373" s="252"/>
      <c r="Q373" s="252"/>
      <c r="R373" s="252"/>
      <c r="S373" s="252"/>
      <c r="T373" s="252"/>
      <c r="U373" s="252"/>
      <c r="V373" s="252"/>
      <c r="W373" s="252"/>
      <c r="X373" s="252"/>
      <c r="Y373" s="252"/>
      <c r="Z373" s="252"/>
      <c r="AA373" s="252"/>
      <c r="AB373" s="252"/>
      <c r="AC373" s="252"/>
      <c r="AD373" s="252"/>
      <c r="AE373" s="252"/>
      <c r="AF373" s="252"/>
      <c r="AG373" s="252"/>
      <c r="AH373" s="252"/>
      <c r="AI373" s="252"/>
      <c r="AJ373" s="252"/>
      <c r="AK373" s="252"/>
      <c r="AL373" s="252"/>
      <c r="AM373" s="252"/>
      <c r="AN373" s="252"/>
      <c r="AO373" s="252"/>
      <c r="AP373" s="252"/>
      <c r="AQ373" s="252"/>
      <c r="AR373" s="252"/>
      <c r="AS373" s="252"/>
      <c r="AT373" s="252"/>
      <c r="AU373" s="252"/>
      <c r="AV373" s="252"/>
      <c r="AW373" s="252"/>
      <c r="AX373" s="252"/>
      <c r="AY373" s="252"/>
      <c r="AZ373" s="252"/>
      <c r="BA373" s="252"/>
      <c r="BB373" s="252"/>
      <c r="BC373" s="252"/>
      <c r="BD373" s="252"/>
      <c r="BE373" s="252"/>
      <c r="BF373" s="252"/>
      <c r="BG373" s="252"/>
      <c r="BH373" s="252"/>
      <c r="BI373" s="252"/>
      <c r="BJ373" s="252"/>
      <c r="BK373" s="252"/>
      <c r="BL373" s="252"/>
      <c r="BM373" s="252"/>
      <c r="BN373" s="252"/>
      <c r="BO373" s="252"/>
      <c r="BP373" s="252"/>
      <c r="BQ373" s="252"/>
      <c r="BR373" s="252"/>
      <c r="BS373" s="252"/>
      <c r="BT373" s="252"/>
      <c r="BU373" s="252"/>
      <c r="BV373" s="252"/>
      <c r="BW373" s="252"/>
      <c r="BX373" s="252"/>
      <c r="BY373" s="252"/>
      <c r="BZ373" s="252"/>
      <c r="CA373" s="252"/>
      <c r="CB373" s="252"/>
      <c r="CC373" s="252"/>
      <c r="CD373" s="252"/>
      <c r="CE373" s="252"/>
      <c r="CF373" s="252"/>
      <c r="CG373" s="252"/>
      <c r="CH373" s="252"/>
      <c r="CI373" s="252"/>
      <c r="CJ373" s="252"/>
      <c r="CK373" s="252"/>
      <c r="CL373" s="252"/>
      <c r="CM373" s="252"/>
      <c r="CN373" s="252"/>
      <c r="CO373" s="252"/>
      <c r="CP373" s="252"/>
      <c r="CQ373" s="252"/>
      <c r="CR373" s="252"/>
      <c r="CS373" s="252"/>
      <c r="CT373" s="252"/>
      <c r="CU373" s="252"/>
      <c r="CV373" s="252"/>
      <c r="CW373" s="252"/>
      <c r="CX373" s="252"/>
      <c r="CY373" s="252"/>
      <c r="CZ373" s="252"/>
      <c r="DA373" s="252"/>
      <c r="DB373" s="252"/>
      <c r="DC373" s="252"/>
      <c r="DD373" s="252"/>
    </row>
    <row r="374" customFormat="false" ht="15" hidden="false" customHeight="false" outlineLevel="0" collapsed="false">
      <c r="A374" s="252"/>
      <c r="B374" s="252"/>
      <c r="C374" s="252"/>
      <c r="D374" s="252"/>
      <c r="E374" s="254"/>
      <c r="F374" s="254"/>
      <c r="G374" s="254"/>
      <c r="H374" s="254"/>
      <c r="I374" s="254"/>
      <c r="J374" s="254"/>
      <c r="K374" s="254"/>
      <c r="L374" s="254"/>
      <c r="M374" s="254"/>
      <c r="N374" s="254"/>
      <c r="O374" s="254"/>
      <c r="P374" s="252"/>
      <c r="Q374" s="252"/>
      <c r="R374" s="252"/>
      <c r="S374" s="252"/>
      <c r="T374" s="252"/>
      <c r="U374" s="252"/>
      <c r="V374" s="252"/>
      <c r="W374" s="252"/>
      <c r="X374" s="252"/>
      <c r="Y374" s="252"/>
      <c r="Z374" s="252"/>
      <c r="AA374" s="252"/>
      <c r="AB374" s="252"/>
      <c r="AC374" s="252"/>
      <c r="AD374" s="252"/>
      <c r="AE374" s="252"/>
      <c r="AF374" s="252"/>
      <c r="AG374" s="252"/>
      <c r="AH374" s="252"/>
      <c r="AI374" s="252"/>
      <c r="AJ374" s="252"/>
      <c r="AK374" s="252"/>
      <c r="AL374" s="252"/>
      <c r="AM374" s="252"/>
      <c r="AN374" s="252"/>
      <c r="AO374" s="252"/>
      <c r="AP374" s="252"/>
      <c r="AQ374" s="252"/>
      <c r="AR374" s="252"/>
      <c r="AS374" s="252"/>
      <c r="AT374" s="252"/>
      <c r="AU374" s="252"/>
      <c r="AV374" s="252"/>
      <c r="AW374" s="252"/>
      <c r="AX374" s="252"/>
      <c r="AY374" s="252"/>
      <c r="AZ374" s="252"/>
      <c r="BA374" s="252"/>
      <c r="BB374" s="252"/>
      <c r="BC374" s="252"/>
      <c r="BD374" s="252"/>
      <c r="BE374" s="252"/>
      <c r="BF374" s="252"/>
      <c r="BG374" s="252"/>
      <c r="BH374" s="252"/>
      <c r="BI374" s="252"/>
      <c r="BJ374" s="252"/>
      <c r="BK374" s="252"/>
      <c r="BL374" s="252"/>
      <c r="BM374" s="252"/>
      <c r="BN374" s="252"/>
      <c r="BO374" s="252"/>
      <c r="BP374" s="252"/>
      <c r="BQ374" s="252"/>
      <c r="BR374" s="252"/>
      <c r="BS374" s="252"/>
      <c r="BT374" s="252"/>
      <c r="BU374" s="252"/>
      <c r="BV374" s="252"/>
      <c r="BW374" s="252"/>
      <c r="BX374" s="252"/>
      <c r="BY374" s="252"/>
      <c r="BZ374" s="252"/>
      <c r="CA374" s="252"/>
      <c r="CB374" s="252"/>
      <c r="CC374" s="252"/>
      <c r="CD374" s="252"/>
      <c r="CE374" s="252"/>
      <c r="CF374" s="252"/>
      <c r="CG374" s="252"/>
      <c r="CH374" s="252"/>
      <c r="CI374" s="252"/>
      <c r="CJ374" s="252"/>
      <c r="CK374" s="252"/>
      <c r="CL374" s="252"/>
      <c r="CM374" s="252"/>
      <c r="CN374" s="252"/>
      <c r="CO374" s="252"/>
      <c r="CP374" s="252"/>
      <c r="CQ374" s="252"/>
      <c r="CR374" s="252"/>
      <c r="CS374" s="252"/>
      <c r="CT374" s="252"/>
      <c r="CU374" s="252"/>
      <c r="CV374" s="252"/>
      <c r="CW374" s="252"/>
      <c r="CX374" s="252"/>
      <c r="CY374" s="252"/>
      <c r="CZ374" s="252"/>
      <c r="DA374" s="252"/>
      <c r="DB374" s="252"/>
      <c r="DC374" s="252"/>
      <c r="DD374" s="252"/>
    </row>
    <row r="375" customFormat="false" ht="15" hidden="false" customHeight="false" outlineLevel="0" collapsed="false">
      <c r="A375" s="252"/>
      <c r="B375" s="252"/>
      <c r="C375" s="252"/>
      <c r="D375" s="252"/>
      <c r="E375" s="254"/>
      <c r="F375" s="254"/>
      <c r="G375" s="254"/>
      <c r="H375" s="254"/>
      <c r="I375" s="254"/>
      <c r="J375" s="254"/>
      <c r="K375" s="254"/>
      <c r="L375" s="254"/>
      <c r="M375" s="254"/>
      <c r="N375" s="254"/>
      <c r="O375" s="254"/>
      <c r="P375" s="252"/>
      <c r="Q375" s="252"/>
      <c r="R375" s="252"/>
      <c r="S375" s="252"/>
      <c r="T375" s="252"/>
      <c r="U375" s="252"/>
      <c r="V375" s="252"/>
      <c r="W375" s="252"/>
      <c r="X375" s="252"/>
      <c r="Y375" s="252"/>
      <c r="Z375" s="252"/>
      <c r="AA375" s="252"/>
      <c r="AB375" s="252"/>
      <c r="AC375" s="252"/>
      <c r="AD375" s="252"/>
      <c r="AE375" s="252"/>
      <c r="AF375" s="252"/>
      <c r="AG375" s="252"/>
      <c r="AH375" s="252"/>
      <c r="AI375" s="252"/>
      <c r="AJ375" s="252"/>
      <c r="AK375" s="252"/>
      <c r="AL375" s="252"/>
      <c r="AM375" s="252"/>
      <c r="AN375" s="252"/>
      <c r="AO375" s="252"/>
      <c r="AP375" s="252"/>
      <c r="AQ375" s="252"/>
      <c r="AR375" s="252"/>
      <c r="AS375" s="252"/>
      <c r="AT375" s="252"/>
      <c r="AU375" s="252"/>
      <c r="AV375" s="252"/>
      <c r="AW375" s="252"/>
      <c r="AX375" s="252"/>
      <c r="AY375" s="252"/>
      <c r="AZ375" s="252"/>
      <c r="BA375" s="252"/>
      <c r="BB375" s="252"/>
      <c r="BC375" s="252"/>
      <c r="BD375" s="252"/>
      <c r="BE375" s="252"/>
      <c r="BF375" s="252"/>
      <c r="BG375" s="252"/>
      <c r="BH375" s="252"/>
      <c r="BI375" s="252"/>
      <c r="BJ375" s="252"/>
      <c r="BK375" s="252"/>
      <c r="BL375" s="252"/>
      <c r="BM375" s="252"/>
      <c r="BN375" s="252"/>
      <c r="BO375" s="252"/>
      <c r="BP375" s="252"/>
      <c r="BQ375" s="252"/>
      <c r="BR375" s="252"/>
      <c r="BS375" s="252"/>
      <c r="BT375" s="252"/>
      <c r="BU375" s="252"/>
      <c r="BV375" s="252"/>
      <c r="BW375" s="252"/>
      <c r="BX375" s="252"/>
      <c r="BY375" s="252"/>
      <c r="BZ375" s="252"/>
      <c r="CA375" s="252"/>
      <c r="CB375" s="252"/>
      <c r="CC375" s="252"/>
      <c r="CD375" s="252"/>
      <c r="CE375" s="252"/>
      <c r="CF375" s="252"/>
      <c r="CG375" s="252"/>
      <c r="CH375" s="252"/>
      <c r="CI375" s="252"/>
      <c r="CJ375" s="252"/>
      <c r="CK375" s="252"/>
      <c r="CL375" s="252"/>
      <c r="CM375" s="252"/>
      <c r="CN375" s="252"/>
      <c r="CO375" s="252"/>
      <c r="CP375" s="252"/>
      <c r="CQ375" s="252"/>
      <c r="CR375" s="252"/>
      <c r="CS375" s="252"/>
      <c r="CT375" s="252"/>
      <c r="CU375" s="252"/>
      <c r="CV375" s="252"/>
      <c r="CW375" s="252"/>
      <c r="CX375" s="252"/>
      <c r="CY375" s="252"/>
      <c r="CZ375" s="252"/>
      <c r="DA375" s="252"/>
      <c r="DB375" s="252"/>
      <c r="DC375" s="252"/>
      <c r="DD375" s="252"/>
    </row>
    <row r="376" customFormat="false" ht="15" hidden="false" customHeight="false" outlineLevel="0" collapsed="false">
      <c r="A376" s="252"/>
      <c r="B376" s="252"/>
      <c r="C376" s="252"/>
      <c r="D376" s="252"/>
      <c r="E376" s="254"/>
      <c r="F376" s="254"/>
      <c r="G376" s="254"/>
      <c r="H376" s="254"/>
      <c r="I376" s="254"/>
      <c r="J376" s="254"/>
      <c r="K376" s="254"/>
      <c r="L376" s="254"/>
      <c r="M376" s="254"/>
      <c r="N376" s="254"/>
      <c r="O376" s="254"/>
      <c r="P376" s="252"/>
      <c r="Q376" s="252"/>
      <c r="R376" s="252"/>
      <c r="S376" s="252"/>
      <c r="T376" s="252"/>
      <c r="U376" s="252"/>
      <c r="V376" s="252"/>
      <c r="W376" s="252"/>
      <c r="X376" s="252"/>
      <c r="Y376" s="252"/>
      <c r="Z376" s="252"/>
      <c r="AA376" s="252"/>
      <c r="AB376" s="252"/>
      <c r="AC376" s="252"/>
      <c r="AD376" s="252"/>
      <c r="AE376" s="252"/>
      <c r="AF376" s="252"/>
      <c r="AG376" s="252"/>
      <c r="AH376" s="252"/>
      <c r="AI376" s="252"/>
      <c r="AJ376" s="252"/>
      <c r="AK376" s="252"/>
      <c r="AL376" s="252"/>
      <c r="AM376" s="252"/>
      <c r="AN376" s="252"/>
      <c r="AO376" s="252"/>
      <c r="AP376" s="252"/>
      <c r="AQ376" s="252"/>
      <c r="AR376" s="252"/>
      <c r="AS376" s="252"/>
      <c r="AT376" s="252"/>
      <c r="AU376" s="252"/>
      <c r="AV376" s="252"/>
      <c r="AW376" s="252"/>
      <c r="AX376" s="252"/>
      <c r="AY376" s="252"/>
      <c r="AZ376" s="252"/>
      <c r="BA376" s="252"/>
      <c r="BB376" s="252"/>
      <c r="BC376" s="252"/>
      <c r="BD376" s="252"/>
      <c r="BE376" s="252"/>
      <c r="BF376" s="252"/>
      <c r="BG376" s="252"/>
      <c r="BH376" s="252"/>
      <c r="BI376" s="252"/>
      <c r="BJ376" s="252"/>
      <c r="BK376" s="252"/>
      <c r="BL376" s="252"/>
      <c r="BM376" s="252"/>
      <c r="BN376" s="252"/>
      <c r="BO376" s="252"/>
      <c r="BP376" s="252"/>
      <c r="BQ376" s="252"/>
      <c r="BR376" s="252"/>
      <c r="BS376" s="252"/>
      <c r="BT376" s="252"/>
      <c r="BU376" s="252"/>
      <c r="BV376" s="252"/>
      <c r="BW376" s="252"/>
      <c r="BX376" s="252"/>
      <c r="BY376" s="252"/>
      <c r="BZ376" s="252"/>
      <c r="CA376" s="252"/>
      <c r="CB376" s="252"/>
      <c r="CC376" s="252"/>
      <c r="CD376" s="252"/>
      <c r="CE376" s="252"/>
      <c r="CF376" s="252"/>
      <c r="CG376" s="252"/>
      <c r="CH376" s="252"/>
      <c r="CI376" s="252"/>
      <c r="CJ376" s="252"/>
      <c r="CK376" s="252"/>
      <c r="CL376" s="252"/>
      <c r="CM376" s="252"/>
      <c r="CN376" s="252"/>
      <c r="CO376" s="252"/>
      <c r="CP376" s="252"/>
      <c r="CQ376" s="252"/>
      <c r="CR376" s="252"/>
      <c r="CS376" s="252"/>
      <c r="CT376" s="252"/>
      <c r="CU376" s="252"/>
      <c r="CV376" s="252"/>
      <c r="CW376" s="252"/>
      <c r="CX376" s="252"/>
      <c r="CY376" s="252"/>
      <c r="CZ376" s="252"/>
      <c r="DA376" s="252"/>
      <c r="DB376" s="252"/>
      <c r="DC376" s="252"/>
      <c r="DD376" s="252"/>
    </row>
    <row r="377" customFormat="false" ht="15" hidden="false" customHeight="false" outlineLevel="0" collapsed="false">
      <c r="A377" s="252"/>
      <c r="B377" s="252"/>
      <c r="C377" s="252"/>
      <c r="D377" s="252"/>
      <c r="E377" s="254"/>
      <c r="F377" s="254"/>
      <c r="G377" s="254"/>
      <c r="H377" s="254"/>
      <c r="I377" s="254"/>
      <c r="J377" s="254"/>
      <c r="K377" s="254"/>
      <c r="L377" s="254"/>
      <c r="M377" s="254"/>
      <c r="N377" s="254"/>
      <c r="O377" s="254"/>
      <c r="P377" s="252"/>
      <c r="Q377" s="252"/>
      <c r="R377" s="252"/>
      <c r="S377" s="252"/>
      <c r="T377" s="252"/>
      <c r="U377" s="252"/>
      <c r="V377" s="252"/>
      <c r="W377" s="252"/>
      <c r="X377" s="252"/>
      <c r="Y377" s="252"/>
      <c r="Z377" s="252"/>
      <c r="AA377" s="252"/>
      <c r="AB377" s="252"/>
      <c r="AC377" s="252"/>
      <c r="AD377" s="252"/>
      <c r="AE377" s="252"/>
      <c r="AF377" s="252"/>
      <c r="AG377" s="252"/>
      <c r="AH377" s="252"/>
      <c r="AI377" s="252"/>
      <c r="AJ377" s="252"/>
      <c r="AK377" s="252"/>
      <c r="AL377" s="252"/>
      <c r="AM377" s="252"/>
      <c r="AN377" s="252"/>
      <c r="AO377" s="252"/>
      <c r="AP377" s="252"/>
      <c r="AQ377" s="252"/>
      <c r="AR377" s="252"/>
      <c r="AS377" s="252"/>
      <c r="AT377" s="252"/>
      <c r="AU377" s="252"/>
      <c r="AV377" s="252"/>
      <c r="AW377" s="252"/>
      <c r="AX377" s="252"/>
      <c r="AY377" s="252"/>
      <c r="AZ377" s="252"/>
      <c r="BA377" s="252"/>
      <c r="BB377" s="252"/>
      <c r="BC377" s="252"/>
      <c r="BD377" s="252"/>
      <c r="BE377" s="252"/>
      <c r="BF377" s="252"/>
      <c r="BG377" s="252"/>
      <c r="BH377" s="252"/>
      <c r="BI377" s="252"/>
      <c r="BJ377" s="252"/>
      <c r="BK377" s="252"/>
      <c r="BL377" s="252"/>
      <c r="BM377" s="252"/>
      <c r="BN377" s="252"/>
      <c r="BO377" s="252"/>
      <c r="BP377" s="252"/>
      <c r="BQ377" s="252"/>
      <c r="BR377" s="252"/>
      <c r="BS377" s="252"/>
      <c r="BT377" s="252"/>
      <c r="BU377" s="252"/>
      <c r="BV377" s="252"/>
      <c r="BW377" s="252"/>
      <c r="BX377" s="252"/>
      <c r="BY377" s="252"/>
      <c r="BZ377" s="252"/>
      <c r="CA377" s="252"/>
      <c r="CB377" s="252"/>
      <c r="CC377" s="252"/>
      <c r="CD377" s="252"/>
      <c r="CE377" s="252"/>
      <c r="CF377" s="252"/>
      <c r="CG377" s="252"/>
      <c r="CH377" s="252"/>
      <c r="CI377" s="252"/>
      <c r="CJ377" s="252"/>
      <c r="CK377" s="252"/>
      <c r="CL377" s="252"/>
      <c r="CM377" s="252"/>
      <c r="CN377" s="252"/>
      <c r="CO377" s="252"/>
      <c r="CP377" s="252"/>
      <c r="CQ377" s="252"/>
      <c r="CR377" s="252"/>
      <c r="CS377" s="252"/>
      <c r="CT377" s="252"/>
      <c r="CU377" s="252"/>
      <c r="CV377" s="252"/>
      <c r="CW377" s="252"/>
      <c r="CX377" s="252"/>
      <c r="CY377" s="252"/>
      <c r="CZ377" s="252"/>
      <c r="DA377" s="252"/>
      <c r="DB377" s="252"/>
      <c r="DC377" s="252"/>
      <c r="DD377" s="252"/>
    </row>
    <row r="378" customFormat="false" ht="15" hidden="false" customHeight="false" outlineLevel="0" collapsed="false">
      <c r="A378" s="252"/>
      <c r="B378" s="252"/>
      <c r="C378" s="252"/>
      <c r="D378" s="252"/>
      <c r="E378" s="254"/>
      <c r="F378" s="254"/>
      <c r="G378" s="254"/>
      <c r="H378" s="254"/>
      <c r="I378" s="254"/>
      <c r="J378" s="254"/>
      <c r="K378" s="254"/>
      <c r="L378" s="254"/>
      <c r="M378" s="254"/>
      <c r="N378" s="254"/>
      <c r="O378" s="254"/>
      <c r="P378" s="252"/>
      <c r="Q378" s="252"/>
      <c r="R378" s="252"/>
      <c r="S378" s="252"/>
      <c r="T378" s="252"/>
      <c r="U378" s="252"/>
      <c r="V378" s="252"/>
      <c r="W378" s="252"/>
      <c r="X378" s="252"/>
      <c r="Y378" s="252"/>
      <c r="Z378" s="252"/>
      <c r="AA378" s="252"/>
      <c r="AB378" s="252"/>
      <c r="AC378" s="252"/>
      <c r="AD378" s="252"/>
      <c r="AE378" s="252"/>
      <c r="AF378" s="252"/>
      <c r="AG378" s="252"/>
      <c r="AH378" s="252"/>
      <c r="AI378" s="252"/>
      <c r="AJ378" s="252"/>
      <c r="AK378" s="252"/>
      <c r="AL378" s="252"/>
      <c r="AM378" s="252"/>
      <c r="AN378" s="252"/>
      <c r="AO378" s="252"/>
      <c r="AP378" s="252"/>
      <c r="AQ378" s="252"/>
      <c r="AR378" s="252"/>
      <c r="AS378" s="252"/>
      <c r="AT378" s="252"/>
      <c r="AU378" s="252"/>
      <c r="AV378" s="252"/>
      <c r="AW378" s="252"/>
      <c r="AX378" s="252"/>
      <c r="AY378" s="252"/>
      <c r="AZ378" s="252"/>
      <c r="BA378" s="252"/>
      <c r="BB378" s="252"/>
      <c r="BC378" s="252"/>
      <c r="BD378" s="252"/>
      <c r="BE378" s="252"/>
      <c r="BF378" s="252"/>
      <c r="BG378" s="252"/>
      <c r="BH378" s="252"/>
      <c r="BI378" s="252"/>
      <c r="BJ378" s="252"/>
      <c r="BK378" s="252"/>
      <c r="BL378" s="252"/>
      <c r="BM378" s="252"/>
      <c r="BN378" s="252"/>
      <c r="BO378" s="252"/>
      <c r="BP378" s="252"/>
      <c r="BQ378" s="252"/>
      <c r="BR378" s="252"/>
      <c r="BS378" s="252"/>
      <c r="BT378" s="252"/>
      <c r="BU378" s="252"/>
      <c r="BV378" s="252"/>
      <c r="BW378" s="252"/>
      <c r="BX378" s="252"/>
      <c r="BY378" s="252"/>
      <c r="BZ378" s="252"/>
      <c r="CA378" s="252"/>
      <c r="CB378" s="252"/>
      <c r="CC378" s="252"/>
      <c r="CD378" s="252"/>
      <c r="CE378" s="252"/>
      <c r="CF378" s="252"/>
      <c r="CG378" s="252"/>
      <c r="CH378" s="252"/>
      <c r="CI378" s="252"/>
      <c r="CJ378" s="252"/>
      <c r="CK378" s="252"/>
      <c r="CL378" s="252"/>
      <c r="CM378" s="252"/>
      <c r="CN378" s="252"/>
      <c r="CO378" s="252"/>
      <c r="CP378" s="252"/>
      <c r="CQ378" s="252"/>
      <c r="CR378" s="252"/>
      <c r="CS378" s="252"/>
      <c r="CT378" s="252"/>
      <c r="CU378" s="252"/>
      <c r="CV378" s="252"/>
      <c r="CW378" s="252"/>
      <c r="CX378" s="252"/>
      <c r="CY378" s="252"/>
      <c r="CZ378" s="252"/>
      <c r="DA378" s="252"/>
      <c r="DB378" s="252"/>
      <c r="DC378" s="252"/>
      <c r="DD378" s="252"/>
    </row>
    <row r="379" customFormat="false" ht="15" hidden="false" customHeight="false" outlineLevel="0" collapsed="false">
      <c r="A379" s="252"/>
      <c r="B379" s="252"/>
      <c r="C379" s="252"/>
      <c r="D379" s="252"/>
      <c r="E379" s="254"/>
      <c r="F379" s="254"/>
      <c r="G379" s="254"/>
      <c r="H379" s="254"/>
      <c r="I379" s="254"/>
      <c r="J379" s="254"/>
      <c r="K379" s="254"/>
      <c r="L379" s="254"/>
      <c r="M379" s="254"/>
      <c r="N379" s="254"/>
      <c r="O379" s="254"/>
      <c r="P379" s="252"/>
      <c r="Q379" s="252"/>
      <c r="R379" s="252"/>
      <c r="S379" s="252"/>
      <c r="T379" s="252"/>
      <c r="U379" s="252"/>
      <c r="V379" s="252"/>
      <c r="W379" s="252"/>
      <c r="X379" s="252"/>
      <c r="Y379" s="252"/>
      <c r="Z379" s="252"/>
      <c r="AA379" s="252"/>
      <c r="AB379" s="252"/>
      <c r="AC379" s="252"/>
      <c r="AD379" s="252"/>
      <c r="AE379" s="252"/>
      <c r="AF379" s="252"/>
      <c r="AG379" s="252"/>
      <c r="AH379" s="252"/>
      <c r="AI379" s="252"/>
      <c r="AJ379" s="252"/>
      <c r="AK379" s="252"/>
      <c r="AL379" s="252"/>
      <c r="AM379" s="252"/>
      <c r="AN379" s="252"/>
      <c r="AO379" s="252"/>
      <c r="AP379" s="252"/>
      <c r="AQ379" s="252"/>
      <c r="AR379" s="252"/>
      <c r="AS379" s="252"/>
      <c r="AT379" s="252"/>
      <c r="AU379" s="252"/>
      <c r="AV379" s="252"/>
      <c r="AW379" s="252"/>
      <c r="AX379" s="252"/>
      <c r="AY379" s="252"/>
      <c r="AZ379" s="252"/>
      <c r="BA379" s="252"/>
      <c r="BB379" s="252"/>
      <c r="BC379" s="252"/>
      <c r="BD379" s="252"/>
      <c r="BE379" s="252"/>
      <c r="BF379" s="252"/>
      <c r="BG379" s="252"/>
      <c r="BH379" s="252"/>
      <c r="BI379" s="252"/>
      <c r="BJ379" s="252"/>
      <c r="BK379" s="252"/>
      <c r="BL379" s="252"/>
      <c r="BM379" s="252"/>
      <c r="BN379" s="252"/>
      <c r="BO379" s="252"/>
      <c r="BP379" s="252"/>
      <c r="BQ379" s="252"/>
      <c r="BR379" s="252"/>
      <c r="BS379" s="252"/>
      <c r="BT379" s="252"/>
      <c r="BU379" s="252"/>
      <c r="BV379" s="252"/>
      <c r="BW379" s="252"/>
      <c r="BX379" s="252"/>
      <c r="BY379" s="252"/>
      <c r="BZ379" s="252"/>
      <c r="CA379" s="252"/>
      <c r="CB379" s="252"/>
      <c r="CC379" s="252"/>
      <c r="CD379" s="252"/>
      <c r="CE379" s="252"/>
      <c r="CF379" s="252"/>
      <c r="CG379" s="252"/>
      <c r="CH379" s="252"/>
      <c r="CI379" s="252"/>
      <c r="CJ379" s="252"/>
      <c r="CK379" s="252"/>
      <c r="CL379" s="252"/>
      <c r="CM379" s="252"/>
      <c r="CN379" s="252"/>
      <c r="CO379" s="252"/>
      <c r="CP379" s="252"/>
      <c r="CQ379" s="252"/>
      <c r="CR379" s="252"/>
      <c r="CS379" s="252"/>
      <c r="CT379" s="252"/>
      <c r="CU379" s="252"/>
      <c r="CV379" s="252"/>
      <c r="CW379" s="252"/>
      <c r="CX379" s="252"/>
      <c r="CY379" s="252"/>
      <c r="CZ379" s="252"/>
      <c r="DA379" s="252"/>
      <c r="DB379" s="252"/>
      <c r="DC379" s="252"/>
      <c r="DD379" s="252"/>
    </row>
    <row r="380" customFormat="false" ht="15" hidden="false" customHeight="false" outlineLevel="0" collapsed="false">
      <c r="A380" s="252"/>
      <c r="B380" s="252"/>
      <c r="C380" s="252"/>
      <c r="D380" s="252"/>
      <c r="E380" s="254"/>
      <c r="F380" s="254"/>
      <c r="G380" s="254"/>
      <c r="H380" s="254"/>
      <c r="I380" s="254"/>
      <c r="J380" s="254"/>
      <c r="K380" s="254"/>
      <c r="L380" s="254"/>
      <c r="M380" s="254"/>
      <c r="N380" s="254"/>
      <c r="O380" s="254"/>
      <c r="P380" s="252"/>
      <c r="Q380" s="252"/>
      <c r="R380" s="252"/>
      <c r="S380" s="252"/>
      <c r="T380" s="252"/>
      <c r="U380" s="252"/>
      <c r="V380" s="252"/>
      <c r="W380" s="252"/>
      <c r="X380" s="252"/>
      <c r="Y380" s="252"/>
      <c r="Z380" s="252"/>
      <c r="AA380" s="252"/>
      <c r="AB380" s="252"/>
      <c r="AC380" s="252"/>
      <c r="AD380" s="252"/>
      <c r="AE380" s="252"/>
      <c r="AF380" s="252"/>
      <c r="AG380" s="252"/>
      <c r="AH380" s="252"/>
      <c r="AI380" s="252"/>
      <c r="AJ380" s="252"/>
      <c r="AK380" s="252"/>
      <c r="AL380" s="252"/>
      <c r="AM380" s="252"/>
      <c r="AN380" s="252"/>
      <c r="AO380" s="252"/>
      <c r="AP380" s="252"/>
      <c r="AQ380" s="252"/>
      <c r="AR380" s="252"/>
      <c r="AS380" s="252"/>
      <c r="AT380" s="252"/>
      <c r="AU380" s="252"/>
      <c r="AV380" s="252"/>
      <c r="AW380" s="252"/>
      <c r="AX380" s="252"/>
      <c r="AY380" s="252"/>
      <c r="AZ380" s="252"/>
      <c r="BA380" s="252"/>
      <c r="BB380" s="252"/>
      <c r="BC380" s="252"/>
      <c r="BD380" s="252"/>
      <c r="BE380" s="252"/>
      <c r="BF380" s="252"/>
      <c r="BG380" s="252"/>
      <c r="BH380" s="252"/>
      <c r="BI380" s="252"/>
      <c r="BJ380" s="252"/>
      <c r="BK380" s="252"/>
      <c r="BL380" s="252"/>
      <c r="BM380" s="252"/>
      <c r="BN380" s="252"/>
      <c r="BO380" s="252"/>
      <c r="BP380" s="252"/>
      <c r="BQ380" s="252"/>
      <c r="BR380" s="252"/>
      <c r="BS380" s="252"/>
      <c r="BT380" s="252"/>
      <c r="BU380" s="252"/>
      <c r="BV380" s="252"/>
      <c r="BW380" s="252"/>
      <c r="BX380" s="252"/>
      <c r="BY380" s="252"/>
      <c r="BZ380" s="252"/>
      <c r="CA380" s="252"/>
      <c r="CB380" s="252"/>
      <c r="CC380" s="252"/>
      <c r="CD380" s="252"/>
      <c r="CE380" s="252"/>
      <c r="CF380" s="252"/>
      <c r="CG380" s="252"/>
      <c r="CH380" s="252"/>
      <c r="CI380" s="252"/>
      <c r="CJ380" s="252"/>
      <c r="CK380" s="252"/>
      <c r="CL380" s="252"/>
      <c r="CM380" s="252"/>
      <c r="CN380" s="252"/>
      <c r="CO380" s="252"/>
      <c r="CP380" s="252"/>
      <c r="CQ380" s="252"/>
      <c r="CR380" s="252"/>
      <c r="CS380" s="252"/>
      <c r="CT380" s="252"/>
      <c r="CU380" s="252"/>
      <c r="CV380" s="252"/>
      <c r="CW380" s="252"/>
      <c r="CX380" s="252"/>
      <c r="CY380" s="252"/>
      <c r="CZ380" s="252"/>
      <c r="DA380" s="252"/>
      <c r="DB380" s="252"/>
      <c r="DC380" s="252"/>
      <c r="DD380" s="252"/>
    </row>
    <row r="381" customFormat="false" ht="15" hidden="false" customHeight="false" outlineLevel="0" collapsed="false">
      <c r="A381" s="252"/>
      <c r="B381" s="252"/>
      <c r="C381" s="252"/>
      <c r="D381" s="252"/>
      <c r="E381" s="254"/>
      <c r="F381" s="254"/>
      <c r="G381" s="254"/>
      <c r="H381" s="254"/>
      <c r="I381" s="254"/>
      <c r="J381" s="254"/>
      <c r="K381" s="254"/>
      <c r="L381" s="254"/>
      <c r="M381" s="254"/>
      <c r="N381" s="254"/>
      <c r="O381" s="254"/>
      <c r="P381" s="252"/>
      <c r="Q381" s="252"/>
      <c r="R381" s="252"/>
      <c r="S381" s="252"/>
      <c r="T381" s="252"/>
      <c r="U381" s="252"/>
      <c r="V381" s="252"/>
      <c r="W381" s="252"/>
      <c r="X381" s="252"/>
      <c r="Y381" s="252"/>
      <c r="Z381" s="252"/>
      <c r="AA381" s="252"/>
      <c r="AB381" s="252"/>
      <c r="AC381" s="252"/>
      <c r="AD381" s="252"/>
      <c r="AE381" s="252"/>
      <c r="AF381" s="252"/>
      <c r="AG381" s="252"/>
      <c r="AH381" s="252"/>
      <c r="AI381" s="252"/>
      <c r="AJ381" s="252"/>
      <c r="AK381" s="252"/>
      <c r="AL381" s="252"/>
      <c r="AM381" s="252"/>
      <c r="AN381" s="252"/>
      <c r="AO381" s="252"/>
      <c r="AP381" s="252"/>
      <c r="AQ381" s="252"/>
      <c r="AR381" s="252"/>
      <c r="AS381" s="252"/>
      <c r="AT381" s="252"/>
      <c r="AU381" s="252"/>
      <c r="AV381" s="252"/>
      <c r="AW381" s="252"/>
      <c r="AX381" s="252"/>
      <c r="AY381" s="252"/>
      <c r="AZ381" s="252"/>
      <c r="BA381" s="252"/>
      <c r="BB381" s="252"/>
      <c r="BC381" s="252"/>
      <c r="BD381" s="252"/>
      <c r="BE381" s="252"/>
      <c r="BF381" s="252"/>
      <c r="BG381" s="252"/>
      <c r="BH381" s="252"/>
      <c r="BI381" s="252"/>
      <c r="BJ381" s="252"/>
      <c r="BK381" s="252"/>
      <c r="BL381" s="252"/>
      <c r="BM381" s="252"/>
      <c r="BN381" s="252"/>
      <c r="BO381" s="252"/>
      <c r="BP381" s="252"/>
      <c r="BQ381" s="252"/>
      <c r="BR381" s="252"/>
      <c r="BS381" s="252"/>
      <c r="BT381" s="252"/>
      <c r="BU381" s="252"/>
      <c r="BV381" s="252"/>
      <c r="BW381" s="252"/>
      <c r="BX381" s="252"/>
      <c r="BY381" s="252"/>
      <c r="BZ381" s="252"/>
      <c r="CA381" s="252"/>
      <c r="CB381" s="252"/>
      <c r="CC381" s="252"/>
      <c r="CD381" s="252"/>
      <c r="CE381" s="252"/>
      <c r="CF381" s="252"/>
      <c r="CG381" s="252"/>
      <c r="CH381" s="252"/>
      <c r="CI381" s="252"/>
      <c r="CJ381" s="252"/>
      <c r="CK381" s="252"/>
      <c r="CL381" s="252"/>
      <c r="CM381" s="252"/>
      <c r="CN381" s="252"/>
      <c r="CO381" s="252"/>
      <c r="CP381" s="252"/>
      <c r="CQ381" s="252"/>
      <c r="CR381" s="252"/>
      <c r="CS381" s="252"/>
      <c r="CT381" s="252"/>
      <c r="CU381" s="252"/>
      <c r="CV381" s="252"/>
      <c r="CW381" s="252"/>
      <c r="CX381" s="252"/>
      <c r="CY381" s="252"/>
      <c r="CZ381" s="252"/>
      <c r="DA381" s="252"/>
      <c r="DB381" s="252"/>
      <c r="DC381" s="252"/>
      <c r="DD381" s="252"/>
    </row>
    <row r="382" customFormat="false" ht="15" hidden="false" customHeight="false" outlineLevel="0" collapsed="false">
      <c r="A382" s="252"/>
      <c r="B382" s="252"/>
      <c r="C382" s="252"/>
      <c r="D382" s="252"/>
      <c r="E382" s="254"/>
      <c r="F382" s="254"/>
      <c r="G382" s="254"/>
      <c r="H382" s="254"/>
      <c r="I382" s="254"/>
      <c r="J382" s="254"/>
      <c r="K382" s="254"/>
      <c r="L382" s="254"/>
      <c r="M382" s="254"/>
      <c r="N382" s="254"/>
      <c r="O382" s="254"/>
      <c r="P382" s="252"/>
      <c r="Q382" s="252"/>
      <c r="R382" s="252"/>
      <c r="S382" s="252"/>
      <c r="T382" s="252"/>
      <c r="U382" s="252"/>
      <c r="V382" s="252"/>
      <c r="W382" s="252"/>
      <c r="X382" s="252"/>
      <c r="Y382" s="252"/>
      <c r="Z382" s="252"/>
      <c r="AA382" s="252"/>
      <c r="AB382" s="252"/>
      <c r="AC382" s="252"/>
      <c r="AD382" s="252"/>
      <c r="AE382" s="252"/>
      <c r="AF382" s="252"/>
      <c r="AG382" s="252"/>
      <c r="AH382" s="252"/>
      <c r="AI382" s="252"/>
      <c r="AJ382" s="252"/>
      <c r="AK382" s="252"/>
      <c r="AL382" s="252"/>
      <c r="AM382" s="252"/>
      <c r="AN382" s="252"/>
      <c r="AO382" s="252"/>
      <c r="AP382" s="252"/>
      <c r="AQ382" s="252"/>
      <c r="AR382" s="252"/>
      <c r="AS382" s="252"/>
      <c r="AT382" s="252"/>
      <c r="AU382" s="252"/>
      <c r="AV382" s="252"/>
      <c r="AW382" s="252"/>
      <c r="AX382" s="252"/>
      <c r="AY382" s="252"/>
      <c r="AZ382" s="252"/>
      <c r="BA382" s="252"/>
      <c r="BB382" s="252"/>
      <c r="BC382" s="252"/>
      <c r="BD382" s="252"/>
      <c r="BE382" s="252"/>
      <c r="BF382" s="252"/>
      <c r="BG382" s="252"/>
      <c r="BH382" s="252"/>
      <c r="BI382" s="252"/>
      <c r="BJ382" s="252"/>
      <c r="BK382" s="252"/>
      <c r="BL382" s="252"/>
      <c r="BM382" s="252"/>
      <c r="BN382" s="252"/>
      <c r="BO382" s="252"/>
      <c r="BP382" s="252"/>
      <c r="BQ382" s="252"/>
      <c r="BR382" s="252"/>
      <c r="BS382" s="252"/>
      <c r="BT382" s="252"/>
      <c r="BU382" s="252"/>
      <c r="BV382" s="252"/>
      <c r="BW382" s="252"/>
      <c r="BX382" s="252"/>
      <c r="BY382" s="252"/>
      <c r="BZ382" s="252"/>
      <c r="CA382" s="252"/>
      <c r="CB382" s="252"/>
      <c r="CC382" s="252"/>
      <c r="CD382" s="252"/>
      <c r="CE382" s="252"/>
      <c r="CF382" s="252"/>
      <c r="CG382" s="252"/>
      <c r="CH382" s="252"/>
      <c r="CI382" s="252"/>
      <c r="CJ382" s="252"/>
      <c r="CK382" s="252"/>
      <c r="CL382" s="252"/>
      <c r="CM382" s="252"/>
      <c r="CN382" s="252"/>
      <c r="CO382" s="252"/>
      <c r="CP382" s="252"/>
      <c r="CQ382" s="252"/>
      <c r="CR382" s="252"/>
      <c r="CS382" s="252"/>
      <c r="CT382" s="252"/>
      <c r="CU382" s="252"/>
      <c r="CV382" s="252"/>
      <c r="CW382" s="252"/>
      <c r="CX382" s="252"/>
      <c r="CY382" s="252"/>
      <c r="CZ382" s="252"/>
      <c r="DA382" s="252"/>
      <c r="DB382" s="252"/>
      <c r="DC382" s="252"/>
      <c r="DD382" s="252"/>
    </row>
    <row r="383" customFormat="false" ht="15" hidden="false" customHeight="false" outlineLevel="0" collapsed="false">
      <c r="A383" s="252"/>
      <c r="B383" s="252"/>
      <c r="C383" s="252"/>
      <c r="D383" s="252"/>
      <c r="E383" s="254"/>
      <c r="F383" s="254"/>
      <c r="G383" s="254"/>
      <c r="H383" s="254"/>
      <c r="I383" s="254"/>
      <c r="J383" s="254"/>
      <c r="K383" s="254"/>
      <c r="L383" s="254"/>
      <c r="M383" s="254"/>
      <c r="N383" s="254"/>
      <c r="O383" s="254"/>
      <c r="P383" s="252"/>
      <c r="Q383" s="252"/>
      <c r="R383" s="252"/>
      <c r="S383" s="252"/>
      <c r="T383" s="252"/>
      <c r="U383" s="252"/>
      <c r="V383" s="252"/>
      <c r="W383" s="252"/>
      <c r="X383" s="252"/>
      <c r="Y383" s="252"/>
      <c r="Z383" s="252"/>
      <c r="AA383" s="252"/>
      <c r="AB383" s="252"/>
      <c r="AC383" s="252"/>
      <c r="AD383" s="252"/>
      <c r="AE383" s="252"/>
      <c r="AF383" s="252"/>
      <c r="AG383" s="252"/>
      <c r="AH383" s="252"/>
      <c r="AI383" s="252"/>
      <c r="AJ383" s="252"/>
      <c r="AK383" s="252"/>
      <c r="AL383" s="252"/>
      <c r="AM383" s="252"/>
      <c r="AN383" s="252"/>
      <c r="AO383" s="252"/>
      <c r="AP383" s="252"/>
      <c r="AQ383" s="252"/>
      <c r="AR383" s="252"/>
      <c r="AS383" s="252"/>
      <c r="AT383" s="252"/>
      <c r="AU383" s="252"/>
      <c r="AV383" s="252"/>
      <c r="AW383" s="252"/>
      <c r="AX383" s="252"/>
      <c r="AY383" s="252"/>
      <c r="AZ383" s="252"/>
      <c r="BA383" s="252"/>
      <c r="BB383" s="252"/>
      <c r="BC383" s="252"/>
      <c r="BD383" s="252"/>
      <c r="BE383" s="252"/>
      <c r="BF383" s="252"/>
      <c r="BG383" s="252"/>
      <c r="BH383" s="252"/>
      <c r="BI383" s="252"/>
      <c r="BJ383" s="252"/>
      <c r="BK383" s="252"/>
      <c r="BL383" s="252"/>
      <c r="BM383" s="252"/>
      <c r="BN383" s="252"/>
      <c r="BO383" s="252"/>
      <c r="BP383" s="252"/>
      <c r="BQ383" s="252"/>
      <c r="BR383" s="252"/>
      <c r="BS383" s="252"/>
      <c r="BT383" s="252"/>
      <c r="BU383" s="252"/>
      <c r="BV383" s="252"/>
      <c r="BW383" s="252"/>
      <c r="BX383" s="252"/>
      <c r="BY383" s="252"/>
      <c r="BZ383" s="252"/>
      <c r="CA383" s="252"/>
      <c r="CB383" s="252"/>
      <c r="CC383" s="252"/>
      <c r="CD383" s="252"/>
      <c r="CE383" s="252"/>
      <c r="CF383" s="252"/>
      <c r="CG383" s="252"/>
      <c r="CH383" s="252"/>
      <c r="CI383" s="252"/>
      <c r="CJ383" s="252"/>
      <c r="CK383" s="252"/>
      <c r="CL383" s="252"/>
      <c r="CM383" s="252"/>
      <c r="CN383" s="252"/>
      <c r="CO383" s="252"/>
      <c r="CP383" s="252"/>
      <c r="CQ383" s="252"/>
      <c r="CR383" s="252"/>
      <c r="CS383" s="252"/>
      <c r="CT383" s="252"/>
      <c r="CU383" s="252"/>
      <c r="CV383" s="252"/>
      <c r="CW383" s="252"/>
      <c r="CX383" s="252"/>
      <c r="CY383" s="252"/>
      <c r="CZ383" s="252"/>
      <c r="DA383" s="252"/>
      <c r="DB383" s="252"/>
      <c r="DC383" s="252"/>
      <c r="DD383" s="252"/>
    </row>
    <row r="384" customFormat="false" ht="15" hidden="false" customHeight="false" outlineLevel="0" collapsed="false">
      <c r="A384" s="252"/>
      <c r="B384" s="252"/>
      <c r="C384" s="252"/>
      <c r="D384" s="252"/>
      <c r="E384" s="254"/>
      <c r="F384" s="254"/>
      <c r="G384" s="254"/>
      <c r="H384" s="254"/>
      <c r="I384" s="254"/>
      <c r="J384" s="254"/>
      <c r="K384" s="254"/>
      <c r="L384" s="254"/>
      <c r="M384" s="254"/>
      <c r="N384" s="254"/>
      <c r="O384" s="254"/>
      <c r="P384" s="252"/>
      <c r="Q384" s="252"/>
      <c r="R384" s="252"/>
      <c r="S384" s="252"/>
      <c r="T384" s="252"/>
      <c r="U384" s="252"/>
      <c r="V384" s="252"/>
      <c r="W384" s="252"/>
      <c r="X384" s="252"/>
      <c r="Y384" s="252"/>
      <c r="Z384" s="252"/>
      <c r="AA384" s="252"/>
      <c r="AB384" s="252"/>
      <c r="AC384" s="252"/>
      <c r="AD384" s="252"/>
      <c r="AE384" s="252"/>
      <c r="AF384" s="252"/>
      <c r="AG384" s="252"/>
      <c r="AH384" s="252"/>
      <c r="AI384" s="252"/>
      <c r="AJ384" s="252"/>
      <c r="AK384" s="252"/>
      <c r="AL384" s="252"/>
      <c r="AM384" s="252"/>
      <c r="AN384" s="252"/>
      <c r="AO384" s="252"/>
      <c r="AP384" s="252"/>
      <c r="AQ384" s="252"/>
      <c r="AR384" s="252"/>
      <c r="AS384" s="252"/>
      <c r="AT384" s="252"/>
      <c r="AU384" s="252"/>
      <c r="AV384" s="252"/>
      <c r="AW384" s="252"/>
      <c r="AX384" s="252"/>
      <c r="AY384" s="252"/>
      <c r="AZ384" s="252"/>
      <c r="BA384" s="252"/>
      <c r="BB384" s="252"/>
      <c r="BC384" s="252"/>
      <c r="BD384" s="252"/>
      <c r="BE384" s="252"/>
      <c r="BF384" s="252"/>
      <c r="BG384" s="252"/>
      <c r="BH384" s="252"/>
      <c r="BI384" s="252"/>
      <c r="BJ384" s="252"/>
      <c r="BK384" s="252"/>
      <c r="BL384" s="252"/>
      <c r="BM384" s="252"/>
      <c r="BN384" s="252"/>
      <c r="BO384" s="252"/>
      <c r="BP384" s="252"/>
      <c r="BQ384" s="252"/>
      <c r="BR384" s="252"/>
      <c r="BS384" s="252"/>
      <c r="BT384" s="252"/>
      <c r="BU384" s="252"/>
      <c r="BV384" s="252"/>
      <c r="BW384" s="252"/>
      <c r="BX384" s="252"/>
      <c r="BY384" s="252"/>
      <c r="BZ384" s="252"/>
      <c r="CA384" s="252"/>
      <c r="CB384" s="252"/>
      <c r="CC384" s="252"/>
      <c r="CD384" s="252"/>
      <c r="CE384" s="252"/>
      <c r="CF384" s="252"/>
      <c r="CG384" s="252"/>
      <c r="CH384" s="252"/>
      <c r="CI384" s="252"/>
      <c r="CJ384" s="252"/>
      <c r="CK384" s="252"/>
      <c r="CL384" s="252"/>
      <c r="CM384" s="252"/>
      <c r="CN384" s="252"/>
      <c r="CO384" s="252"/>
      <c r="CP384" s="252"/>
      <c r="CQ384" s="252"/>
      <c r="CR384" s="252"/>
      <c r="CS384" s="252"/>
      <c r="CT384" s="252"/>
      <c r="CU384" s="252"/>
      <c r="CV384" s="252"/>
      <c r="CW384" s="252"/>
      <c r="CX384" s="252"/>
      <c r="CY384" s="252"/>
      <c r="CZ384" s="252"/>
      <c r="DA384" s="252"/>
      <c r="DB384" s="252"/>
      <c r="DC384" s="252"/>
      <c r="DD384" s="252"/>
    </row>
    <row r="385" customFormat="false" ht="15" hidden="false" customHeight="false" outlineLevel="0" collapsed="false">
      <c r="A385" s="252"/>
      <c r="B385" s="252"/>
      <c r="C385" s="252"/>
      <c r="D385" s="252"/>
      <c r="E385" s="254"/>
      <c r="F385" s="254"/>
      <c r="G385" s="254"/>
      <c r="H385" s="254"/>
      <c r="I385" s="254"/>
      <c r="J385" s="254"/>
      <c r="K385" s="254"/>
      <c r="L385" s="254"/>
      <c r="M385" s="254"/>
      <c r="N385" s="254"/>
      <c r="O385" s="254"/>
      <c r="P385" s="252"/>
      <c r="Q385" s="252"/>
      <c r="R385" s="252"/>
      <c r="S385" s="252"/>
      <c r="T385" s="252"/>
      <c r="U385" s="252"/>
      <c r="V385" s="252"/>
      <c r="W385" s="252"/>
      <c r="X385" s="252"/>
      <c r="Y385" s="252"/>
      <c r="Z385" s="252"/>
      <c r="AA385" s="252"/>
      <c r="AB385" s="252"/>
      <c r="AC385" s="252"/>
      <c r="AD385" s="252"/>
      <c r="AE385" s="252"/>
      <c r="AF385" s="252"/>
      <c r="AG385" s="252"/>
      <c r="AH385" s="252"/>
      <c r="AI385" s="252"/>
      <c r="AJ385" s="252"/>
      <c r="AK385" s="252"/>
      <c r="AL385" s="252"/>
      <c r="AM385" s="252"/>
      <c r="AN385" s="252"/>
      <c r="AO385" s="252"/>
      <c r="AP385" s="252"/>
      <c r="AQ385" s="252"/>
      <c r="AR385" s="252"/>
      <c r="AS385" s="252"/>
      <c r="AT385" s="252"/>
      <c r="AU385" s="252"/>
      <c r="AV385" s="252"/>
      <c r="AW385" s="252"/>
      <c r="AX385" s="252"/>
      <c r="AY385" s="252"/>
      <c r="AZ385" s="252"/>
      <c r="BA385" s="252"/>
      <c r="BB385" s="252"/>
      <c r="BC385" s="252"/>
      <c r="BD385" s="252"/>
      <c r="BE385" s="252"/>
      <c r="BF385" s="252"/>
      <c r="BG385" s="252"/>
      <c r="BH385" s="252"/>
      <c r="BI385" s="252"/>
      <c r="BJ385" s="252"/>
      <c r="BK385" s="252"/>
      <c r="BL385" s="252"/>
      <c r="BM385" s="252"/>
      <c r="BN385" s="252"/>
      <c r="BO385" s="252"/>
      <c r="BP385" s="252"/>
      <c r="BQ385" s="252"/>
      <c r="BR385" s="252"/>
      <c r="BS385" s="252"/>
      <c r="BT385" s="252"/>
      <c r="BU385" s="252"/>
      <c r="BV385" s="252"/>
      <c r="BW385" s="252"/>
      <c r="BX385" s="252"/>
      <c r="BY385" s="252"/>
      <c r="BZ385" s="252"/>
      <c r="CA385" s="252"/>
      <c r="CB385" s="252"/>
      <c r="CC385" s="252"/>
      <c r="CD385" s="252"/>
      <c r="CE385" s="252"/>
      <c r="CF385" s="252"/>
      <c r="CG385" s="252"/>
      <c r="CH385" s="252"/>
      <c r="CI385" s="252"/>
      <c r="CJ385" s="252"/>
      <c r="CK385" s="252"/>
      <c r="CL385" s="252"/>
      <c r="CM385" s="252"/>
      <c r="CN385" s="252"/>
      <c r="CO385" s="252"/>
      <c r="CP385" s="252"/>
      <c r="CQ385" s="252"/>
      <c r="CR385" s="252"/>
      <c r="CS385" s="252"/>
      <c r="CT385" s="252"/>
      <c r="CU385" s="252"/>
      <c r="CV385" s="252"/>
      <c r="CW385" s="252"/>
      <c r="CX385" s="252"/>
      <c r="CY385" s="252"/>
      <c r="CZ385" s="252"/>
      <c r="DA385" s="252"/>
      <c r="DB385" s="252"/>
      <c r="DC385" s="252"/>
      <c r="DD385" s="252"/>
    </row>
    <row r="386" customFormat="false" ht="15" hidden="false" customHeight="false" outlineLevel="0" collapsed="false">
      <c r="A386" s="252"/>
      <c r="B386" s="252"/>
      <c r="C386" s="252"/>
      <c r="D386" s="252"/>
      <c r="E386" s="254"/>
      <c r="F386" s="254"/>
      <c r="G386" s="254"/>
      <c r="H386" s="254"/>
      <c r="I386" s="254"/>
      <c r="J386" s="254"/>
      <c r="K386" s="254"/>
      <c r="L386" s="254"/>
      <c r="M386" s="254"/>
      <c r="N386" s="254"/>
      <c r="O386" s="254"/>
      <c r="P386" s="252"/>
      <c r="Q386" s="252"/>
      <c r="R386" s="252"/>
      <c r="S386" s="252"/>
      <c r="T386" s="252"/>
      <c r="U386" s="252"/>
      <c r="V386" s="252"/>
      <c r="W386" s="252"/>
      <c r="X386" s="252"/>
      <c r="Y386" s="252"/>
      <c r="Z386" s="252"/>
      <c r="AA386" s="252"/>
      <c r="AB386" s="252"/>
      <c r="AC386" s="252"/>
      <c r="AD386" s="252"/>
      <c r="AE386" s="252"/>
      <c r="AF386" s="252"/>
      <c r="AG386" s="252"/>
      <c r="AH386" s="252"/>
      <c r="AI386" s="252"/>
      <c r="AJ386" s="252"/>
      <c r="AK386" s="252"/>
      <c r="AL386" s="252"/>
      <c r="AM386" s="252"/>
      <c r="AN386" s="252"/>
      <c r="AO386" s="252"/>
      <c r="AP386" s="252"/>
      <c r="AQ386" s="252"/>
      <c r="AR386" s="252"/>
      <c r="AS386" s="252"/>
      <c r="AT386" s="252"/>
      <c r="AU386" s="252"/>
      <c r="AV386" s="252"/>
      <c r="AW386" s="252"/>
      <c r="AX386" s="252"/>
      <c r="AY386" s="252"/>
      <c r="AZ386" s="252"/>
      <c r="BA386" s="252"/>
      <c r="BB386" s="252"/>
      <c r="BC386" s="252"/>
      <c r="BD386" s="252"/>
      <c r="BE386" s="252"/>
      <c r="BF386" s="252"/>
      <c r="BG386" s="252"/>
      <c r="BH386" s="252"/>
      <c r="BI386" s="252"/>
      <c r="BJ386" s="252"/>
      <c r="BK386" s="252"/>
      <c r="BL386" s="252"/>
      <c r="BM386" s="252"/>
      <c r="BN386" s="252"/>
      <c r="BO386" s="252"/>
      <c r="BP386" s="252"/>
      <c r="BQ386" s="252"/>
      <c r="BR386" s="252"/>
      <c r="BS386" s="252"/>
      <c r="BT386" s="252"/>
      <c r="BU386" s="252"/>
      <c r="BV386" s="252"/>
      <c r="BW386" s="252"/>
      <c r="BX386" s="252"/>
      <c r="BY386" s="252"/>
      <c r="BZ386" s="252"/>
      <c r="CA386" s="252"/>
      <c r="CB386" s="252"/>
      <c r="CC386" s="252"/>
      <c r="CD386" s="252"/>
      <c r="CE386" s="252"/>
      <c r="CF386" s="252"/>
      <c r="CG386" s="252"/>
      <c r="CH386" s="252"/>
      <c r="CI386" s="252"/>
      <c r="CJ386" s="252"/>
      <c r="CK386" s="252"/>
      <c r="CL386" s="252"/>
      <c r="CM386" s="252"/>
      <c r="CN386" s="252"/>
      <c r="CO386" s="252"/>
      <c r="CP386" s="252"/>
      <c r="CQ386" s="252"/>
      <c r="CR386" s="252"/>
      <c r="CS386" s="252"/>
      <c r="CT386" s="252"/>
      <c r="CU386" s="252"/>
      <c r="CV386" s="252"/>
      <c r="CW386" s="252"/>
      <c r="CX386" s="252"/>
      <c r="CY386" s="252"/>
      <c r="CZ386" s="252"/>
      <c r="DA386" s="252"/>
      <c r="DB386" s="252"/>
      <c r="DC386" s="252"/>
      <c r="DD386" s="252"/>
    </row>
    <row r="387" customFormat="false" ht="15" hidden="false" customHeight="false" outlineLevel="0" collapsed="false">
      <c r="A387" s="252"/>
      <c r="B387" s="252"/>
      <c r="C387" s="252"/>
      <c r="D387" s="252"/>
      <c r="E387" s="254"/>
      <c r="F387" s="254"/>
      <c r="G387" s="254"/>
      <c r="H387" s="254"/>
      <c r="I387" s="254"/>
      <c r="J387" s="254"/>
      <c r="K387" s="254"/>
      <c r="L387" s="254"/>
      <c r="M387" s="254"/>
      <c r="N387" s="254"/>
      <c r="O387" s="254"/>
      <c r="P387" s="252"/>
      <c r="Q387" s="252"/>
      <c r="R387" s="252"/>
      <c r="S387" s="252"/>
      <c r="T387" s="252"/>
      <c r="U387" s="252"/>
      <c r="V387" s="252"/>
      <c r="W387" s="252"/>
      <c r="X387" s="252"/>
      <c r="Y387" s="252"/>
      <c r="Z387" s="252"/>
      <c r="AA387" s="252"/>
      <c r="AB387" s="252"/>
      <c r="AC387" s="252"/>
      <c r="AD387" s="252"/>
      <c r="AE387" s="252"/>
      <c r="AF387" s="252"/>
      <c r="AG387" s="252"/>
      <c r="AH387" s="252"/>
      <c r="AI387" s="252"/>
      <c r="AJ387" s="252"/>
      <c r="AK387" s="252"/>
      <c r="AL387" s="252"/>
      <c r="AM387" s="252"/>
      <c r="AN387" s="252"/>
      <c r="AO387" s="252"/>
      <c r="AP387" s="252"/>
      <c r="AQ387" s="252"/>
      <c r="AR387" s="252"/>
      <c r="AS387" s="252"/>
      <c r="AT387" s="252"/>
      <c r="AU387" s="252"/>
      <c r="AV387" s="252"/>
      <c r="AW387" s="252"/>
      <c r="AX387" s="252"/>
      <c r="AY387" s="252"/>
      <c r="AZ387" s="252"/>
      <c r="BA387" s="252"/>
      <c r="BB387" s="252"/>
      <c r="BC387" s="252"/>
      <c r="BD387" s="252"/>
      <c r="BE387" s="252"/>
      <c r="BF387" s="252"/>
      <c r="BG387" s="252"/>
      <c r="BH387" s="252"/>
      <c r="BI387" s="252"/>
      <c r="BJ387" s="252"/>
      <c r="BK387" s="252"/>
      <c r="BL387" s="252"/>
      <c r="BM387" s="252"/>
      <c r="BN387" s="252"/>
      <c r="BO387" s="252"/>
      <c r="BP387" s="252"/>
      <c r="BQ387" s="252"/>
      <c r="BR387" s="252"/>
      <c r="BS387" s="252"/>
      <c r="BT387" s="252"/>
      <c r="BU387" s="252"/>
      <c r="BV387" s="252"/>
      <c r="BW387" s="252"/>
      <c r="BX387" s="252"/>
      <c r="BY387" s="252"/>
      <c r="BZ387" s="252"/>
      <c r="CA387" s="252"/>
      <c r="CB387" s="252"/>
      <c r="CC387" s="252"/>
      <c r="CD387" s="252"/>
      <c r="CE387" s="252"/>
      <c r="CF387" s="252"/>
      <c r="CG387" s="252"/>
      <c r="CH387" s="252"/>
      <c r="CI387" s="252"/>
      <c r="CJ387" s="252"/>
      <c r="CK387" s="252"/>
      <c r="CL387" s="252"/>
      <c r="CM387" s="252"/>
      <c r="CN387" s="252"/>
      <c r="CO387" s="252"/>
      <c r="CP387" s="252"/>
      <c r="CQ387" s="252"/>
      <c r="CR387" s="252"/>
      <c r="CS387" s="252"/>
      <c r="CT387" s="252"/>
      <c r="CU387" s="252"/>
      <c r="CV387" s="252"/>
      <c r="CW387" s="252"/>
      <c r="CX387" s="252"/>
      <c r="CY387" s="252"/>
      <c r="CZ387" s="252"/>
      <c r="DA387" s="252"/>
      <c r="DB387" s="252"/>
      <c r="DC387" s="252"/>
      <c r="DD387" s="252"/>
    </row>
    <row r="388" customFormat="false" ht="15" hidden="false" customHeight="false" outlineLevel="0" collapsed="false">
      <c r="A388" s="252"/>
      <c r="B388" s="252"/>
      <c r="C388" s="252"/>
      <c r="D388" s="252"/>
      <c r="E388" s="254"/>
      <c r="F388" s="254"/>
      <c r="G388" s="254"/>
      <c r="H388" s="254"/>
      <c r="I388" s="254"/>
      <c r="J388" s="254"/>
      <c r="K388" s="254"/>
      <c r="L388" s="254"/>
      <c r="M388" s="254"/>
      <c r="N388" s="254"/>
      <c r="O388" s="254"/>
      <c r="P388" s="252"/>
      <c r="Q388" s="252"/>
      <c r="R388" s="252"/>
      <c r="S388" s="252"/>
      <c r="T388" s="252"/>
      <c r="U388" s="252"/>
      <c r="V388" s="252"/>
      <c r="W388" s="252"/>
      <c r="X388" s="252"/>
      <c r="Y388" s="252"/>
      <c r="Z388" s="252"/>
      <c r="AA388" s="252"/>
      <c r="AB388" s="252"/>
      <c r="AC388" s="252"/>
      <c r="AD388" s="252"/>
      <c r="AE388" s="252"/>
      <c r="AF388" s="252"/>
      <c r="AG388" s="252"/>
      <c r="AH388" s="252"/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  <c r="AT388" s="252"/>
      <c r="AU388" s="252"/>
      <c r="AV388" s="252"/>
      <c r="AW388" s="252"/>
      <c r="AX388" s="252"/>
      <c r="AY388" s="252"/>
      <c r="AZ388" s="252"/>
      <c r="BA388" s="252"/>
      <c r="BB388" s="252"/>
      <c r="BC388" s="252"/>
      <c r="BD388" s="252"/>
      <c r="BE388" s="252"/>
      <c r="BF388" s="252"/>
      <c r="BG388" s="252"/>
      <c r="BH388" s="252"/>
      <c r="BI388" s="252"/>
      <c r="BJ388" s="252"/>
      <c r="BK388" s="252"/>
      <c r="BL388" s="252"/>
      <c r="BM388" s="252"/>
      <c r="BN388" s="252"/>
      <c r="BO388" s="252"/>
      <c r="BP388" s="252"/>
      <c r="BQ388" s="252"/>
      <c r="BR388" s="252"/>
      <c r="BS388" s="252"/>
      <c r="BT388" s="252"/>
      <c r="BU388" s="252"/>
      <c r="BV388" s="252"/>
      <c r="BW388" s="252"/>
      <c r="BX388" s="252"/>
      <c r="BY388" s="252"/>
      <c r="BZ388" s="252"/>
      <c r="CA388" s="252"/>
      <c r="CB388" s="252"/>
      <c r="CC388" s="252"/>
      <c r="CD388" s="252"/>
      <c r="CE388" s="252"/>
      <c r="CF388" s="252"/>
      <c r="CG388" s="252"/>
      <c r="CH388" s="252"/>
      <c r="CI388" s="252"/>
      <c r="CJ388" s="252"/>
      <c r="CK388" s="252"/>
      <c r="CL388" s="252"/>
      <c r="CM388" s="252"/>
      <c r="CN388" s="252"/>
      <c r="CO388" s="252"/>
      <c r="CP388" s="252"/>
      <c r="CQ388" s="252"/>
      <c r="CR388" s="252"/>
      <c r="CS388" s="252"/>
      <c r="CT388" s="252"/>
      <c r="CU388" s="252"/>
      <c r="CV388" s="252"/>
      <c r="CW388" s="252"/>
      <c r="CX388" s="252"/>
      <c r="CY388" s="252"/>
      <c r="CZ388" s="252"/>
      <c r="DA388" s="252"/>
      <c r="DB388" s="252"/>
      <c r="DC388" s="252"/>
      <c r="DD388" s="252"/>
    </row>
    <row r="389" customFormat="false" ht="15" hidden="false" customHeight="false" outlineLevel="0" collapsed="false">
      <c r="A389" s="252"/>
      <c r="B389" s="252"/>
      <c r="C389" s="252"/>
      <c r="D389" s="252"/>
      <c r="E389" s="254"/>
      <c r="F389" s="254"/>
      <c r="G389" s="254"/>
      <c r="H389" s="254"/>
      <c r="I389" s="254"/>
      <c r="J389" s="254"/>
      <c r="K389" s="254"/>
      <c r="L389" s="254"/>
      <c r="M389" s="254"/>
      <c r="N389" s="254"/>
      <c r="O389" s="254"/>
      <c r="P389" s="252"/>
      <c r="Q389" s="252"/>
      <c r="R389" s="252"/>
      <c r="S389" s="252"/>
      <c r="T389" s="252"/>
      <c r="U389" s="252"/>
      <c r="V389" s="252"/>
      <c r="W389" s="252"/>
      <c r="X389" s="252"/>
      <c r="Y389" s="252"/>
      <c r="Z389" s="252"/>
      <c r="AA389" s="252"/>
      <c r="AB389" s="252"/>
      <c r="AC389" s="252"/>
      <c r="AD389" s="252"/>
      <c r="AE389" s="252"/>
      <c r="AF389" s="252"/>
      <c r="AG389" s="252"/>
      <c r="AH389" s="252"/>
      <c r="AI389" s="252"/>
      <c r="AJ389" s="252"/>
      <c r="AK389" s="252"/>
      <c r="AL389" s="252"/>
      <c r="AM389" s="252"/>
      <c r="AN389" s="252"/>
      <c r="AO389" s="252"/>
      <c r="AP389" s="252"/>
      <c r="AQ389" s="252"/>
      <c r="AR389" s="252"/>
      <c r="AS389" s="252"/>
      <c r="AT389" s="252"/>
      <c r="AU389" s="252"/>
      <c r="AV389" s="252"/>
      <c r="AW389" s="252"/>
      <c r="AX389" s="252"/>
      <c r="AY389" s="252"/>
      <c r="AZ389" s="252"/>
      <c r="BA389" s="252"/>
      <c r="BB389" s="252"/>
      <c r="BC389" s="252"/>
      <c r="BD389" s="252"/>
      <c r="BE389" s="252"/>
      <c r="BF389" s="252"/>
      <c r="BG389" s="252"/>
      <c r="BH389" s="252"/>
      <c r="BI389" s="252"/>
      <c r="BJ389" s="252"/>
      <c r="BK389" s="252"/>
      <c r="BL389" s="252"/>
      <c r="BM389" s="252"/>
      <c r="BN389" s="252"/>
      <c r="BO389" s="252"/>
      <c r="BP389" s="252"/>
      <c r="BQ389" s="252"/>
      <c r="BR389" s="252"/>
      <c r="BS389" s="252"/>
      <c r="BT389" s="252"/>
      <c r="BU389" s="252"/>
      <c r="BV389" s="252"/>
      <c r="BW389" s="252"/>
      <c r="BX389" s="252"/>
      <c r="BY389" s="252"/>
      <c r="BZ389" s="252"/>
      <c r="CA389" s="252"/>
      <c r="CB389" s="252"/>
      <c r="CC389" s="252"/>
      <c r="CD389" s="252"/>
      <c r="CE389" s="252"/>
      <c r="CF389" s="252"/>
      <c r="CG389" s="252"/>
      <c r="CH389" s="252"/>
      <c r="CI389" s="252"/>
      <c r="CJ389" s="252"/>
      <c r="CK389" s="252"/>
      <c r="CL389" s="252"/>
      <c r="CM389" s="252"/>
      <c r="CN389" s="252"/>
      <c r="CO389" s="252"/>
      <c r="CP389" s="252"/>
      <c r="CQ389" s="252"/>
      <c r="CR389" s="252"/>
      <c r="CS389" s="252"/>
      <c r="CT389" s="252"/>
      <c r="CU389" s="252"/>
      <c r="CV389" s="252"/>
      <c r="CW389" s="252"/>
      <c r="CX389" s="252"/>
      <c r="CY389" s="252"/>
      <c r="CZ389" s="252"/>
      <c r="DA389" s="252"/>
      <c r="DB389" s="252"/>
      <c r="DC389" s="252"/>
      <c r="DD389" s="252"/>
    </row>
    <row r="390" customFormat="false" ht="15" hidden="false" customHeight="false" outlineLevel="0" collapsed="false">
      <c r="A390" s="252"/>
      <c r="B390" s="252"/>
      <c r="C390" s="252"/>
      <c r="D390" s="252"/>
      <c r="E390" s="254"/>
      <c r="F390" s="254"/>
      <c r="G390" s="254"/>
      <c r="H390" s="254"/>
      <c r="I390" s="254"/>
      <c r="J390" s="254"/>
      <c r="K390" s="254"/>
      <c r="L390" s="254"/>
      <c r="M390" s="254"/>
      <c r="N390" s="254"/>
      <c r="O390" s="254"/>
      <c r="P390" s="252"/>
      <c r="Q390" s="252"/>
      <c r="R390" s="252"/>
      <c r="S390" s="252"/>
      <c r="T390" s="252"/>
      <c r="U390" s="252"/>
      <c r="V390" s="252"/>
      <c r="W390" s="252"/>
      <c r="X390" s="252"/>
      <c r="Y390" s="252"/>
      <c r="Z390" s="252"/>
      <c r="AA390" s="252"/>
      <c r="AB390" s="252"/>
      <c r="AC390" s="252"/>
      <c r="AD390" s="252"/>
      <c r="AE390" s="252"/>
      <c r="AF390" s="252"/>
      <c r="AG390" s="252"/>
      <c r="AH390" s="252"/>
      <c r="AI390" s="252"/>
      <c r="AJ390" s="252"/>
      <c r="AK390" s="252"/>
      <c r="AL390" s="252"/>
      <c r="AM390" s="252"/>
      <c r="AN390" s="252"/>
      <c r="AO390" s="252"/>
      <c r="AP390" s="252"/>
      <c r="AQ390" s="252"/>
      <c r="AR390" s="252"/>
      <c r="AS390" s="252"/>
      <c r="AT390" s="252"/>
      <c r="AU390" s="252"/>
      <c r="AV390" s="252"/>
      <c r="AW390" s="252"/>
      <c r="AX390" s="252"/>
      <c r="AY390" s="252"/>
      <c r="AZ390" s="252"/>
      <c r="BA390" s="252"/>
      <c r="BB390" s="252"/>
      <c r="BC390" s="252"/>
      <c r="BD390" s="252"/>
      <c r="BE390" s="252"/>
      <c r="BF390" s="252"/>
      <c r="BG390" s="252"/>
      <c r="BH390" s="252"/>
      <c r="BI390" s="252"/>
      <c r="BJ390" s="252"/>
      <c r="BK390" s="252"/>
      <c r="BL390" s="252"/>
      <c r="BM390" s="252"/>
      <c r="BN390" s="252"/>
      <c r="BO390" s="252"/>
      <c r="BP390" s="252"/>
      <c r="BQ390" s="252"/>
      <c r="BR390" s="252"/>
      <c r="BS390" s="252"/>
      <c r="BT390" s="252"/>
      <c r="BU390" s="252"/>
      <c r="BV390" s="252"/>
      <c r="BW390" s="252"/>
      <c r="BX390" s="252"/>
      <c r="BY390" s="252"/>
      <c r="BZ390" s="252"/>
      <c r="CA390" s="252"/>
      <c r="CB390" s="252"/>
      <c r="CC390" s="252"/>
      <c r="CD390" s="252"/>
      <c r="CE390" s="252"/>
      <c r="CF390" s="252"/>
      <c r="CG390" s="252"/>
      <c r="CH390" s="252"/>
      <c r="CI390" s="252"/>
      <c r="CJ390" s="252"/>
      <c r="CK390" s="252"/>
      <c r="CL390" s="252"/>
      <c r="CM390" s="252"/>
      <c r="CN390" s="252"/>
      <c r="CO390" s="252"/>
      <c r="CP390" s="252"/>
      <c r="CQ390" s="252"/>
      <c r="CR390" s="252"/>
      <c r="CS390" s="252"/>
      <c r="CT390" s="252"/>
      <c r="CU390" s="252"/>
      <c r="CV390" s="252"/>
      <c r="CW390" s="252"/>
      <c r="CX390" s="252"/>
      <c r="CY390" s="252"/>
      <c r="CZ390" s="252"/>
      <c r="DA390" s="252"/>
      <c r="DB390" s="252"/>
      <c r="DC390" s="252"/>
      <c r="DD390" s="252"/>
    </row>
    <row r="391" customFormat="false" ht="15" hidden="false" customHeight="false" outlineLevel="0" collapsed="false">
      <c r="A391" s="252"/>
      <c r="B391" s="252"/>
      <c r="C391" s="252"/>
      <c r="D391" s="252"/>
      <c r="E391" s="254"/>
      <c r="F391" s="254"/>
      <c r="G391" s="254"/>
      <c r="H391" s="254"/>
      <c r="I391" s="254"/>
      <c r="J391" s="254"/>
      <c r="K391" s="254"/>
      <c r="L391" s="254"/>
      <c r="M391" s="254"/>
      <c r="N391" s="254"/>
      <c r="O391" s="254"/>
      <c r="P391" s="252"/>
      <c r="Q391" s="252"/>
      <c r="R391" s="252"/>
      <c r="S391" s="252"/>
      <c r="T391" s="252"/>
      <c r="U391" s="252"/>
      <c r="V391" s="252"/>
      <c r="W391" s="252"/>
      <c r="X391" s="252"/>
      <c r="Y391" s="252"/>
      <c r="Z391" s="252"/>
      <c r="AA391" s="252"/>
      <c r="AB391" s="252"/>
      <c r="AC391" s="252"/>
      <c r="AD391" s="252"/>
      <c r="AE391" s="252"/>
      <c r="AF391" s="252"/>
      <c r="AG391" s="252"/>
      <c r="AH391" s="252"/>
      <c r="AI391" s="252"/>
      <c r="AJ391" s="252"/>
      <c r="AK391" s="252"/>
      <c r="AL391" s="252"/>
      <c r="AM391" s="252"/>
      <c r="AN391" s="252"/>
      <c r="AO391" s="252"/>
      <c r="AP391" s="252"/>
      <c r="AQ391" s="252"/>
      <c r="AR391" s="252"/>
      <c r="AS391" s="252"/>
      <c r="AT391" s="252"/>
      <c r="AU391" s="252"/>
      <c r="AV391" s="252"/>
      <c r="AW391" s="252"/>
      <c r="AX391" s="252"/>
      <c r="AY391" s="252"/>
      <c r="AZ391" s="252"/>
      <c r="BA391" s="252"/>
      <c r="BB391" s="252"/>
      <c r="BC391" s="252"/>
      <c r="BD391" s="252"/>
      <c r="BE391" s="252"/>
      <c r="BF391" s="252"/>
      <c r="BG391" s="252"/>
      <c r="BH391" s="252"/>
      <c r="BI391" s="252"/>
      <c r="BJ391" s="252"/>
      <c r="BK391" s="252"/>
      <c r="BL391" s="252"/>
      <c r="BM391" s="252"/>
      <c r="BN391" s="252"/>
      <c r="BO391" s="252"/>
      <c r="BP391" s="252"/>
      <c r="BQ391" s="252"/>
      <c r="BR391" s="252"/>
      <c r="BS391" s="252"/>
      <c r="BT391" s="252"/>
      <c r="BU391" s="252"/>
      <c r="BV391" s="252"/>
      <c r="BW391" s="252"/>
      <c r="BX391" s="252"/>
      <c r="BY391" s="252"/>
      <c r="BZ391" s="252"/>
      <c r="CA391" s="252"/>
      <c r="CB391" s="252"/>
      <c r="CC391" s="252"/>
      <c r="CD391" s="252"/>
      <c r="CE391" s="252"/>
      <c r="CF391" s="252"/>
      <c r="CG391" s="252"/>
      <c r="CH391" s="252"/>
      <c r="CI391" s="252"/>
      <c r="CJ391" s="252"/>
      <c r="CK391" s="252"/>
      <c r="CL391" s="252"/>
      <c r="CM391" s="252"/>
      <c r="CN391" s="252"/>
      <c r="CO391" s="252"/>
      <c r="CP391" s="252"/>
      <c r="CQ391" s="252"/>
      <c r="CR391" s="252"/>
      <c r="CS391" s="252"/>
      <c r="CT391" s="252"/>
      <c r="CU391" s="252"/>
      <c r="CV391" s="252"/>
      <c r="CW391" s="252"/>
      <c r="CX391" s="252"/>
      <c r="CY391" s="252"/>
      <c r="CZ391" s="252"/>
      <c r="DA391" s="252"/>
      <c r="DB391" s="252"/>
      <c r="DC391" s="252"/>
      <c r="DD391" s="252"/>
    </row>
    <row r="392" customFormat="false" ht="15" hidden="false" customHeight="false" outlineLevel="0" collapsed="false">
      <c r="A392" s="252"/>
      <c r="B392" s="252"/>
      <c r="C392" s="252"/>
      <c r="D392" s="252"/>
      <c r="E392" s="254"/>
      <c r="F392" s="254"/>
      <c r="G392" s="254"/>
      <c r="H392" s="254"/>
      <c r="I392" s="254"/>
      <c r="J392" s="254"/>
      <c r="K392" s="254"/>
      <c r="L392" s="254"/>
      <c r="M392" s="254"/>
      <c r="N392" s="254"/>
      <c r="O392" s="254"/>
      <c r="P392" s="252"/>
      <c r="Q392" s="252"/>
      <c r="R392" s="252"/>
      <c r="S392" s="252"/>
      <c r="T392" s="252"/>
      <c r="U392" s="252"/>
      <c r="V392" s="252"/>
      <c r="W392" s="252"/>
      <c r="X392" s="252"/>
      <c r="Y392" s="252"/>
      <c r="Z392" s="252"/>
      <c r="AA392" s="252"/>
      <c r="AB392" s="252"/>
      <c r="AC392" s="252"/>
      <c r="AD392" s="252"/>
      <c r="AE392" s="252"/>
      <c r="AF392" s="252"/>
      <c r="AG392" s="252"/>
      <c r="AH392" s="252"/>
      <c r="AI392" s="252"/>
      <c r="AJ392" s="252"/>
      <c r="AK392" s="252"/>
      <c r="AL392" s="252"/>
      <c r="AM392" s="252"/>
      <c r="AN392" s="252"/>
      <c r="AO392" s="252"/>
      <c r="AP392" s="252"/>
      <c r="AQ392" s="252"/>
      <c r="AR392" s="252"/>
      <c r="AS392" s="252"/>
      <c r="AT392" s="252"/>
      <c r="AU392" s="252"/>
      <c r="AV392" s="252"/>
      <c r="AW392" s="252"/>
      <c r="AX392" s="252"/>
      <c r="AY392" s="252"/>
      <c r="AZ392" s="252"/>
      <c r="BA392" s="252"/>
      <c r="BB392" s="252"/>
      <c r="BC392" s="252"/>
      <c r="BD392" s="252"/>
      <c r="BE392" s="252"/>
      <c r="BF392" s="252"/>
      <c r="BG392" s="252"/>
      <c r="BH392" s="252"/>
      <c r="BI392" s="252"/>
      <c r="BJ392" s="252"/>
      <c r="BK392" s="252"/>
      <c r="BL392" s="252"/>
      <c r="BM392" s="252"/>
      <c r="BN392" s="252"/>
      <c r="BO392" s="252"/>
      <c r="BP392" s="252"/>
      <c r="BQ392" s="252"/>
      <c r="BR392" s="252"/>
      <c r="BS392" s="252"/>
      <c r="BT392" s="252"/>
      <c r="BU392" s="252"/>
      <c r="BV392" s="252"/>
      <c r="BW392" s="252"/>
      <c r="BX392" s="252"/>
      <c r="BY392" s="252"/>
      <c r="BZ392" s="252"/>
      <c r="CA392" s="252"/>
      <c r="CB392" s="252"/>
      <c r="CC392" s="252"/>
      <c r="CD392" s="252"/>
      <c r="CE392" s="252"/>
      <c r="CF392" s="252"/>
      <c r="CG392" s="252"/>
      <c r="CH392" s="252"/>
      <c r="CI392" s="252"/>
      <c r="CJ392" s="252"/>
      <c r="CK392" s="252"/>
      <c r="CL392" s="252"/>
      <c r="CM392" s="252"/>
      <c r="CN392" s="252"/>
      <c r="CO392" s="252"/>
      <c r="CP392" s="252"/>
      <c r="CQ392" s="252"/>
      <c r="CR392" s="252"/>
      <c r="CS392" s="252"/>
      <c r="CT392" s="252"/>
      <c r="CU392" s="252"/>
      <c r="CV392" s="252"/>
      <c r="CW392" s="252"/>
      <c r="CX392" s="252"/>
      <c r="CY392" s="252"/>
      <c r="CZ392" s="252"/>
      <c r="DA392" s="252"/>
      <c r="DB392" s="252"/>
      <c r="DC392" s="252"/>
      <c r="DD392" s="252"/>
    </row>
    <row r="393" customFormat="false" ht="15" hidden="false" customHeight="false" outlineLevel="0" collapsed="false">
      <c r="A393" s="252"/>
      <c r="B393" s="252"/>
      <c r="C393" s="252"/>
      <c r="D393" s="252"/>
      <c r="E393" s="254"/>
      <c r="F393" s="254"/>
      <c r="G393" s="254"/>
      <c r="H393" s="254"/>
      <c r="I393" s="254"/>
      <c r="J393" s="254"/>
      <c r="K393" s="254"/>
      <c r="L393" s="254"/>
      <c r="M393" s="254"/>
      <c r="N393" s="254"/>
      <c r="O393" s="254"/>
      <c r="P393" s="252"/>
      <c r="Q393" s="252"/>
      <c r="R393" s="252"/>
      <c r="S393" s="252"/>
      <c r="T393" s="252"/>
      <c r="U393" s="252"/>
      <c r="V393" s="252"/>
      <c r="W393" s="252"/>
      <c r="X393" s="252"/>
      <c r="Y393" s="252"/>
      <c r="Z393" s="252"/>
      <c r="AA393" s="252"/>
      <c r="AB393" s="252"/>
      <c r="AC393" s="252"/>
      <c r="AD393" s="252"/>
      <c r="AE393" s="252"/>
      <c r="AF393" s="252"/>
      <c r="AG393" s="252"/>
      <c r="AH393" s="252"/>
      <c r="AI393" s="252"/>
      <c r="AJ393" s="252"/>
      <c r="AK393" s="252"/>
      <c r="AL393" s="252"/>
      <c r="AM393" s="252"/>
      <c r="AN393" s="252"/>
      <c r="AO393" s="252"/>
      <c r="AP393" s="252"/>
      <c r="AQ393" s="252"/>
      <c r="AR393" s="252"/>
      <c r="AS393" s="252"/>
      <c r="AT393" s="252"/>
      <c r="AU393" s="252"/>
      <c r="AV393" s="252"/>
      <c r="AW393" s="252"/>
      <c r="AX393" s="252"/>
      <c r="AY393" s="252"/>
      <c r="AZ393" s="252"/>
      <c r="BA393" s="252"/>
      <c r="BB393" s="252"/>
      <c r="BC393" s="252"/>
      <c r="BD393" s="252"/>
      <c r="BE393" s="252"/>
      <c r="BF393" s="252"/>
      <c r="BG393" s="252"/>
      <c r="BH393" s="252"/>
      <c r="BI393" s="252"/>
      <c r="BJ393" s="252"/>
      <c r="BK393" s="252"/>
      <c r="BL393" s="252"/>
      <c r="BM393" s="252"/>
      <c r="BN393" s="252"/>
      <c r="BO393" s="252"/>
      <c r="BP393" s="252"/>
      <c r="BQ393" s="252"/>
      <c r="BR393" s="252"/>
      <c r="BS393" s="252"/>
      <c r="BT393" s="252"/>
      <c r="BU393" s="252"/>
      <c r="BV393" s="252"/>
      <c r="BW393" s="252"/>
      <c r="BX393" s="252"/>
      <c r="BY393" s="252"/>
      <c r="BZ393" s="252"/>
      <c r="CA393" s="252"/>
      <c r="CB393" s="252"/>
      <c r="CC393" s="252"/>
      <c r="CD393" s="252"/>
      <c r="CE393" s="252"/>
      <c r="CF393" s="252"/>
      <c r="CG393" s="252"/>
      <c r="CH393" s="252"/>
      <c r="CI393" s="252"/>
      <c r="CJ393" s="252"/>
      <c r="CK393" s="252"/>
      <c r="CL393" s="252"/>
      <c r="CM393" s="252"/>
      <c r="CN393" s="252"/>
      <c r="CO393" s="252"/>
      <c r="CP393" s="252"/>
      <c r="CQ393" s="252"/>
      <c r="CR393" s="252"/>
      <c r="CS393" s="252"/>
      <c r="CT393" s="252"/>
      <c r="CU393" s="252"/>
      <c r="CV393" s="252"/>
      <c r="CW393" s="252"/>
      <c r="CX393" s="252"/>
      <c r="CY393" s="252"/>
      <c r="CZ393" s="252"/>
      <c r="DA393" s="252"/>
      <c r="DB393" s="252"/>
      <c r="DC393" s="252"/>
      <c r="DD393" s="252"/>
    </row>
    <row r="394" customFormat="false" ht="15" hidden="false" customHeight="false" outlineLevel="0" collapsed="false">
      <c r="A394" s="252"/>
      <c r="B394" s="252"/>
      <c r="C394" s="252"/>
      <c r="D394" s="252"/>
      <c r="E394" s="254"/>
      <c r="F394" s="254"/>
      <c r="G394" s="254"/>
      <c r="H394" s="254"/>
      <c r="I394" s="254"/>
      <c r="J394" s="254"/>
      <c r="K394" s="254"/>
      <c r="L394" s="254"/>
      <c r="M394" s="254"/>
      <c r="N394" s="254"/>
      <c r="O394" s="254"/>
      <c r="P394" s="252"/>
      <c r="Q394" s="252"/>
      <c r="R394" s="252"/>
      <c r="S394" s="252"/>
      <c r="T394" s="252"/>
      <c r="U394" s="252"/>
      <c r="V394" s="252"/>
      <c r="W394" s="252"/>
      <c r="X394" s="252"/>
      <c r="Y394" s="252"/>
      <c r="Z394" s="252"/>
      <c r="AA394" s="252"/>
      <c r="AB394" s="252"/>
      <c r="AC394" s="252"/>
      <c r="AD394" s="252"/>
      <c r="AE394" s="252"/>
      <c r="AF394" s="252"/>
      <c r="AG394" s="252"/>
      <c r="AH394" s="252"/>
      <c r="AI394" s="252"/>
      <c r="AJ394" s="252"/>
      <c r="AK394" s="252"/>
      <c r="AL394" s="252"/>
      <c r="AM394" s="252"/>
      <c r="AN394" s="252"/>
      <c r="AO394" s="252"/>
      <c r="AP394" s="252"/>
      <c r="AQ394" s="252"/>
      <c r="AR394" s="252"/>
      <c r="AS394" s="252"/>
      <c r="AT394" s="252"/>
      <c r="AU394" s="252"/>
      <c r="AV394" s="252"/>
      <c r="AW394" s="252"/>
      <c r="AX394" s="252"/>
      <c r="AY394" s="252"/>
      <c r="AZ394" s="252"/>
      <c r="BA394" s="252"/>
      <c r="BB394" s="252"/>
      <c r="BC394" s="252"/>
      <c r="BD394" s="252"/>
      <c r="BE394" s="252"/>
      <c r="BF394" s="252"/>
      <c r="BG394" s="252"/>
      <c r="BH394" s="252"/>
      <c r="BI394" s="252"/>
      <c r="BJ394" s="252"/>
      <c r="BK394" s="252"/>
      <c r="BL394" s="252"/>
      <c r="BM394" s="252"/>
      <c r="BN394" s="252"/>
      <c r="BO394" s="252"/>
      <c r="BP394" s="252"/>
      <c r="BQ394" s="252"/>
      <c r="BR394" s="252"/>
      <c r="BS394" s="252"/>
      <c r="BT394" s="252"/>
      <c r="BU394" s="252"/>
      <c r="BV394" s="252"/>
      <c r="BW394" s="252"/>
      <c r="BX394" s="252"/>
      <c r="BY394" s="252"/>
      <c r="BZ394" s="252"/>
      <c r="CA394" s="252"/>
      <c r="CB394" s="252"/>
      <c r="CC394" s="252"/>
      <c r="CD394" s="252"/>
      <c r="CE394" s="252"/>
      <c r="CF394" s="252"/>
      <c r="CG394" s="252"/>
      <c r="CH394" s="252"/>
      <c r="CI394" s="252"/>
      <c r="CJ394" s="252"/>
      <c r="CK394" s="252"/>
      <c r="CL394" s="252"/>
      <c r="CM394" s="252"/>
      <c r="CN394" s="252"/>
      <c r="CO394" s="252"/>
      <c r="CP394" s="252"/>
      <c r="CQ394" s="252"/>
      <c r="CR394" s="252"/>
      <c r="CS394" s="252"/>
      <c r="CT394" s="252"/>
      <c r="CU394" s="252"/>
      <c r="CV394" s="252"/>
      <c r="CW394" s="252"/>
      <c r="CX394" s="252"/>
      <c r="CY394" s="252"/>
      <c r="CZ394" s="252"/>
      <c r="DA394" s="252"/>
      <c r="DB394" s="252"/>
      <c r="DC394" s="252"/>
      <c r="DD394" s="252"/>
    </row>
    <row r="395" customFormat="false" ht="15" hidden="false" customHeight="false" outlineLevel="0" collapsed="false">
      <c r="A395" s="252"/>
      <c r="B395" s="252"/>
      <c r="C395" s="252"/>
      <c r="D395" s="252"/>
      <c r="E395" s="254"/>
      <c r="F395" s="254"/>
      <c r="G395" s="254"/>
      <c r="H395" s="254"/>
      <c r="I395" s="254"/>
      <c r="J395" s="254"/>
      <c r="K395" s="254"/>
      <c r="L395" s="254"/>
      <c r="M395" s="254"/>
      <c r="N395" s="254"/>
      <c r="O395" s="254"/>
      <c r="P395" s="252"/>
      <c r="Q395" s="252"/>
      <c r="R395" s="252"/>
      <c r="S395" s="252"/>
      <c r="T395" s="252"/>
      <c r="U395" s="252"/>
      <c r="V395" s="252"/>
      <c r="W395" s="252"/>
      <c r="X395" s="252"/>
      <c r="Y395" s="252"/>
      <c r="Z395" s="252"/>
      <c r="AA395" s="252"/>
      <c r="AB395" s="252"/>
      <c r="AC395" s="252"/>
      <c r="AD395" s="252"/>
      <c r="AE395" s="252"/>
      <c r="AF395" s="252"/>
      <c r="AG395" s="252"/>
      <c r="AH395" s="252"/>
      <c r="AI395" s="252"/>
      <c r="AJ395" s="252"/>
      <c r="AK395" s="252"/>
      <c r="AL395" s="252"/>
      <c r="AM395" s="252"/>
      <c r="AN395" s="252"/>
      <c r="AO395" s="252"/>
      <c r="AP395" s="252"/>
      <c r="AQ395" s="252"/>
      <c r="AR395" s="252"/>
      <c r="AS395" s="252"/>
      <c r="AT395" s="252"/>
      <c r="AU395" s="252"/>
      <c r="AV395" s="252"/>
      <c r="AW395" s="252"/>
      <c r="AX395" s="252"/>
      <c r="AY395" s="252"/>
      <c r="AZ395" s="252"/>
      <c r="BA395" s="252"/>
      <c r="BB395" s="252"/>
      <c r="BC395" s="252"/>
      <c r="BD395" s="252"/>
      <c r="BE395" s="252"/>
      <c r="BF395" s="252"/>
      <c r="BG395" s="252"/>
      <c r="BH395" s="252"/>
      <c r="BI395" s="252"/>
      <c r="BJ395" s="252"/>
      <c r="BK395" s="252"/>
      <c r="BL395" s="252"/>
      <c r="BM395" s="252"/>
      <c r="BN395" s="252"/>
      <c r="BO395" s="252"/>
      <c r="BP395" s="252"/>
      <c r="BQ395" s="252"/>
      <c r="BR395" s="252"/>
      <c r="BS395" s="252"/>
      <c r="BT395" s="252"/>
      <c r="BU395" s="252"/>
      <c r="BV395" s="252"/>
      <c r="BW395" s="252"/>
      <c r="BX395" s="252"/>
      <c r="BY395" s="252"/>
      <c r="BZ395" s="252"/>
      <c r="CA395" s="252"/>
      <c r="CB395" s="252"/>
      <c r="CC395" s="252"/>
      <c r="CD395" s="252"/>
      <c r="CE395" s="252"/>
      <c r="CF395" s="252"/>
      <c r="CG395" s="252"/>
      <c r="CH395" s="252"/>
      <c r="CI395" s="252"/>
      <c r="CJ395" s="252"/>
      <c r="CK395" s="252"/>
      <c r="CL395" s="252"/>
      <c r="CM395" s="252"/>
      <c r="CN395" s="252"/>
      <c r="CO395" s="252"/>
      <c r="CP395" s="252"/>
      <c r="CQ395" s="252"/>
      <c r="CR395" s="252"/>
      <c r="CS395" s="252"/>
      <c r="CT395" s="252"/>
      <c r="CU395" s="252"/>
      <c r="CV395" s="252"/>
      <c r="CW395" s="252"/>
      <c r="CX395" s="252"/>
      <c r="CY395" s="252"/>
      <c r="CZ395" s="252"/>
      <c r="DA395" s="252"/>
      <c r="DB395" s="252"/>
      <c r="DC395" s="252"/>
      <c r="DD395" s="252"/>
    </row>
    <row r="396" customFormat="false" ht="15" hidden="false" customHeight="false" outlineLevel="0" collapsed="false">
      <c r="A396" s="252"/>
      <c r="B396" s="252"/>
      <c r="C396" s="252"/>
      <c r="D396" s="252"/>
      <c r="E396" s="254"/>
      <c r="F396" s="254"/>
      <c r="G396" s="254"/>
      <c r="H396" s="254"/>
      <c r="I396" s="254"/>
      <c r="J396" s="254"/>
      <c r="K396" s="254"/>
      <c r="L396" s="254"/>
      <c r="M396" s="254"/>
      <c r="N396" s="254"/>
      <c r="O396" s="254"/>
      <c r="P396" s="252"/>
      <c r="Q396" s="252"/>
      <c r="R396" s="252"/>
      <c r="S396" s="252"/>
      <c r="T396" s="252"/>
      <c r="U396" s="252"/>
      <c r="V396" s="252"/>
      <c r="W396" s="252"/>
      <c r="X396" s="252"/>
      <c r="Y396" s="252"/>
      <c r="Z396" s="252"/>
      <c r="AA396" s="252"/>
      <c r="AB396" s="252"/>
      <c r="AC396" s="252"/>
      <c r="AD396" s="252"/>
      <c r="AE396" s="252"/>
      <c r="AF396" s="252"/>
      <c r="AG396" s="252"/>
      <c r="AH396" s="252"/>
      <c r="AI396" s="252"/>
      <c r="AJ396" s="252"/>
      <c r="AK396" s="252"/>
      <c r="AL396" s="252"/>
      <c r="AM396" s="252"/>
      <c r="AN396" s="252"/>
      <c r="AO396" s="252"/>
      <c r="AP396" s="252"/>
      <c r="AQ396" s="252"/>
      <c r="AR396" s="252"/>
      <c r="AS396" s="252"/>
      <c r="AT396" s="252"/>
      <c r="AU396" s="252"/>
      <c r="AV396" s="252"/>
      <c r="AW396" s="252"/>
      <c r="AX396" s="252"/>
      <c r="AY396" s="252"/>
      <c r="AZ396" s="252"/>
      <c r="BA396" s="252"/>
      <c r="BB396" s="252"/>
      <c r="BC396" s="252"/>
      <c r="BD396" s="252"/>
      <c r="BE396" s="252"/>
      <c r="BF396" s="252"/>
      <c r="BG396" s="252"/>
      <c r="BH396" s="252"/>
      <c r="BI396" s="252"/>
      <c r="BJ396" s="252"/>
      <c r="BK396" s="252"/>
      <c r="BL396" s="252"/>
      <c r="BM396" s="252"/>
      <c r="BN396" s="252"/>
      <c r="BO396" s="252"/>
      <c r="BP396" s="252"/>
      <c r="BQ396" s="252"/>
      <c r="BR396" s="252"/>
      <c r="BS396" s="252"/>
      <c r="BT396" s="252"/>
      <c r="BU396" s="252"/>
      <c r="BV396" s="252"/>
      <c r="BW396" s="252"/>
      <c r="BX396" s="252"/>
      <c r="BY396" s="252"/>
      <c r="BZ396" s="252"/>
      <c r="CA396" s="252"/>
      <c r="CB396" s="252"/>
      <c r="CC396" s="252"/>
      <c r="CD396" s="252"/>
      <c r="CE396" s="252"/>
      <c r="CF396" s="252"/>
      <c r="CG396" s="252"/>
      <c r="CH396" s="252"/>
      <c r="CI396" s="252"/>
      <c r="CJ396" s="252"/>
      <c r="CK396" s="252"/>
      <c r="CL396" s="252"/>
      <c r="CM396" s="252"/>
      <c r="CN396" s="252"/>
      <c r="CO396" s="252"/>
      <c r="CP396" s="252"/>
      <c r="CQ396" s="252"/>
      <c r="CR396" s="252"/>
      <c r="CS396" s="252"/>
      <c r="CT396" s="252"/>
      <c r="CU396" s="252"/>
      <c r="CV396" s="252"/>
      <c r="CW396" s="252"/>
      <c r="CX396" s="252"/>
      <c r="CY396" s="252"/>
      <c r="CZ396" s="252"/>
      <c r="DA396" s="252"/>
      <c r="DB396" s="252"/>
      <c r="DC396" s="252"/>
      <c r="DD396" s="252"/>
    </row>
    <row r="397" customFormat="false" ht="15" hidden="false" customHeight="false" outlineLevel="0" collapsed="false">
      <c r="A397" s="252"/>
      <c r="B397" s="252"/>
      <c r="C397" s="252"/>
      <c r="D397" s="252"/>
      <c r="E397" s="254"/>
      <c r="F397" s="254"/>
      <c r="G397" s="254"/>
      <c r="H397" s="254"/>
      <c r="I397" s="254"/>
      <c r="J397" s="254"/>
      <c r="K397" s="254"/>
      <c r="L397" s="254"/>
      <c r="M397" s="254"/>
      <c r="N397" s="254"/>
      <c r="O397" s="254"/>
      <c r="P397" s="252"/>
      <c r="Q397" s="252"/>
      <c r="R397" s="252"/>
      <c r="S397" s="252"/>
      <c r="T397" s="252"/>
      <c r="U397" s="252"/>
      <c r="V397" s="252"/>
      <c r="W397" s="252"/>
      <c r="X397" s="252"/>
      <c r="Y397" s="252"/>
      <c r="Z397" s="252"/>
      <c r="AA397" s="252"/>
      <c r="AB397" s="252"/>
      <c r="AC397" s="252"/>
      <c r="AD397" s="252"/>
      <c r="AE397" s="252"/>
      <c r="AF397" s="252"/>
      <c r="AG397" s="252"/>
      <c r="AH397" s="252"/>
      <c r="AI397" s="252"/>
      <c r="AJ397" s="252"/>
      <c r="AK397" s="252"/>
      <c r="AL397" s="252"/>
      <c r="AM397" s="252"/>
      <c r="AN397" s="252"/>
      <c r="AO397" s="252"/>
      <c r="AP397" s="252"/>
      <c r="AQ397" s="252"/>
      <c r="AR397" s="252"/>
      <c r="AS397" s="252"/>
      <c r="AT397" s="252"/>
      <c r="AU397" s="252"/>
      <c r="AV397" s="252"/>
      <c r="AW397" s="252"/>
      <c r="AX397" s="252"/>
      <c r="AY397" s="252"/>
      <c r="AZ397" s="252"/>
      <c r="BA397" s="252"/>
      <c r="BB397" s="252"/>
      <c r="BC397" s="252"/>
      <c r="BD397" s="252"/>
      <c r="BE397" s="252"/>
      <c r="BF397" s="252"/>
      <c r="BG397" s="252"/>
      <c r="BH397" s="252"/>
      <c r="BI397" s="252"/>
      <c r="BJ397" s="252"/>
      <c r="BK397" s="252"/>
      <c r="BL397" s="252"/>
      <c r="BM397" s="252"/>
      <c r="BN397" s="252"/>
      <c r="BO397" s="252"/>
      <c r="BP397" s="252"/>
      <c r="BQ397" s="252"/>
      <c r="BR397" s="252"/>
      <c r="BS397" s="252"/>
      <c r="BT397" s="252"/>
      <c r="BU397" s="252"/>
      <c r="BV397" s="252"/>
      <c r="BW397" s="252"/>
      <c r="BX397" s="252"/>
      <c r="BY397" s="252"/>
      <c r="BZ397" s="252"/>
      <c r="CA397" s="252"/>
      <c r="CB397" s="252"/>
      <c r="CC397" s="252"/>
      <c r="CD397" s="252"/>
      <c r="CE397" s="252"/>
      <c r="CF397" s="252"/>
      <c r="CG397" s="252"/>
      <c r="CH397" s="252"/>
      <c r="CI397" s="252"/>
      <c r="CJ397" s="252"/>
      <c r="CK397" s="252"/>
      <c r="CL397" s="252"/>
      <c r="CM397" s="252"/>
      <c r="CN397" s="252"/>
      <c r="CO397" s="252"/>
      <c r="CP397" s="252"/>
      <c r="CQ397" s="252"/>
      <c r="CR397" s="252"/>
      <c r="CS397" s="252"/>
      <c r="CT397" s="252"/>
      <c r="CU397" s="252"/>
      <c r="CV397" s="252"/>
      <c r="CW397" s="252"/>
      <c r="CX397" s="252"/>
      <c r="CY397" s="252"/>
      <c r="CZ397" s="252"/>
      <c r="DA397" s="252"/>
      <c r="DB397" s="252"/>
      <c r="DC397" s="252"/>
      <c r="DD397" s="252"/>
    </row>
    <row r="398" customFormat="false" ht="15" hidden="false" customHeight="false" outlineLevel="0" collapsed="false">
      <c r="A398" s="252"/>
      <c r="B398" s="252"/>
      <c r="C398" s="252"/>
      <c r="D398" s="252"/>
      <c r="E398" s="254"/>
      <c r="F398" s="254"/>
      <c r="G398" s="254"/>
      <c r="H398" s="254"/>
      <c r="I398" s="254"/>
      <c r="J398" s="254"/>
      <c r="K398" s="254"/>
      <c r="L398" s="254"/>
      <c r="M398" s="254"/>
      <c r="N398" s="254"/>
      <c r="O398" s="254"/>
      <c r="P398" s="252"/>
      <c r="Q398" s="252"/>
      <c r="R398" s="252"/>
      <c r="S398" s="252"/>
      <c r="T398" s="252"/>
      <c r="U398" s="252"/>
      <c r="V398" s="252"/>
      <c r="W398" s="252"/>
      <c r="X398" s="252"/>
      <c r="Y398" s="252"/>
      <c r="Z398" s="252"/>
      <c r="AA398" s="252"/>
      <c r="AB398" s="252"/>
      <c r="AC398" s="252"/>
      <c r="AD398" s="252"/>
      <c r="AE398" s="252"/>
      <c r="AF398" s="252"/>
      <c r="AG398" s="252"/>
      <c r="AH398" s="252"/>
      <c r="AI398" s="252"/>
      <c r="AJ398" s="252"/>
      <c r="AK398" s="252"/>
      <c r="AL398" s="252"/>
      <c r="AM398" s="252"/>
      <c r="AN398" s="252"/>
      <c r="AO398" s="252"/>
      <c r="AP398" s="252"/>
      <c r="AQ398" s="252"/>
      <c r="AR398" s="252"/>
      <c r="AS398" s="252"/>
      <c r="AT398" s="252"/>
      <c r="AU398" s="252"/>
      <c r="AV398" s="252"/>
      <c r="AW398" s="252"/>
      <c r="AX398" s="252"/>
      <c r="AY398" s="252"/>
      <c r="AZ398" s="252"/>
      <c r="BA398" s="252"/>
      <c r="BB398" s="252"/>
      <c r="BC398" s="252"/>
      <c r="BD398" s="252"/>
      <c r="BE398" s="252"/>
      <c r="BF398" s="252"/>
      <c r="BG398" s="252"/>
      <c r="BH398" s="252"/>
      <c r="BI398" s="252"/>
      <c r="BJ398" s="252"/>
      <c r="BK398" s="252"/>
      <c r="BL398" s="252"/>
      <c r="BM398" s="252"/>
      <c r="BN398" s="252"/>
      <c r="BO398" s="252"/>
      <c r="BP398" s="252"/>
      <c r="BQ398" s="252"/>
      <c r="BR398" s="252"/>
      <c r="BS398" s="252"/>
      <c r="BT398" s="252"/>
      <c r="BU398" s="252"/>
      <c r="BV398" s="252"/>
      <c r="BW398" s="252"/>
      <c r="BX398" s="252"/>
      <c r="BY398" s="252"/>
      <c r="BZ398" s="252"/>
      <c r="CA398" s="252"/>
      <c r="CB398" s="252"/>
      <c r="CC398" s="252"/>
      <c r="CD398" s="252"/>
      <c r="CE398" s="252"/>
      <c r="CF398" s="252"/>
      <c r="CG398" s="252"/>
      <c r="CH398" s="252"/>
      <c r="CI398" s="252"/>
      <c r="CJ398" s="252"/>
      <c r="CK398" s="252"/>
      <c r="CL398" s="252"/>
      <c r="CM398" s="252"/>
      <c r="CN398" s="252"/>
      <c r="CO398" s="252"/>
      <c r="CP398" s="252"/>
      <c r="CQ398" s="252"/>
      <c r="CR398" s="252"/>
      <c r="CS398" s="252"/>
      <c r="CT398" s="252"/>
      <c r="CU398" s="252"/>
      <c r="CV398" s="252"/>
      <c r="CW398" s="252"/>
      <c r="CX398" s="252"/>
      <c r="CY398" s="252"/>
      <c r="CZ398" s="252"/>
      <c r="DA398" s="252"/>
      <c r="DB398" s="252"/>
      <c r="DC398" s="252"/>
      <c r="DD398" s="252"/>
    </row>
    <row r="399" customFormat="false" ht="15" hidden="false" customHeight="false" outlineLevel="0" collapsed="false">
      <c r="A399" s="252"/>
      <c r="B399" s="252"/>
      <c r="C399" s="252"/>
      <c r="D399" s="252"/>
      <c r="E399" s="254"/>
      <c r="F399" s="254"/>
      <c r="G399" s="254"/>
      <c r="H399" s="254"/>
      <c r="I399" s="254"/>
      <c r="J399" s="254"/>
      <c r="K399" s="254"/>
      <c r="L399" s="254"/>
      <c r="M399" s="254"/>
      <c r="N399" s="254"/>
      <c r="O399" s="254"/>
      <c r="P399" s="252"/>
      <c r="Q399" s="252"/>
      <c r="R399" s="252"/>
      <c r="S399" s="252"/>
      <c r="T399" s="252"/>
      <c r="U399" s="252"/>
      <c r="V399" s="252"/>
      <c r="W399" s="252"/>
      <c r="X399" s="252"/>
      <c r="Y399" s="252"/>
      <c r="Z399" s="252"/>
      <c r="AA399" s="252"/>
      <c r="AB399" s="252"/>
      <c r="AC399" s="252"/>
      <c r="AD399" s="252"/>
      <c r="AE399" s="252"/>
      <c r="AF399" s="252"/>
      <c r="AG399" s="252"/>
      <c r="AH399" s="252"/>
      <c r="AI399" s="252"/>
      <c r="AJ399" s="252"/>
      <c r="AK399" s="252"/>
      <c r="AL399" s="252"/>
      <c r="AM399" s="252"/>
      <c r="AN399" s="252"/>
      <c r="AO399" s="252"/>
      <c r="AP399" s="252"/>
      <c r="AQ399" s="252"/>
      <c r="AR399" s="252"/>
      <c r="AS399" s="252"/>
      <c r="AT399" s="252"/>
      <c r="AU399" s="252"/>
      <c r="AV399" s="252"/>
      <c r="AW399" s="252"/>
      <c r="AX399" s="252"/>
      <c r="AY399" s="252"/>
      <c r="AZ399" s="252"/>
      <c r="BA399" s="252"/>
      <c r="BB399" s="252"/>
      <c r="BC399" s="252"/>
      <c r="BD399" s="252"/>
      <c r="BE399" s="252"/>
      <c r="BF399" s="252"/>
      <c r="BG399" s="252"/>
      <c r="BH399" s="252"/>
      <c r="BI399" s="252"/>
      <c r="BJ399" s="252"/>
      <c r="BK399" s="252"/>
      <c r="BL399" s="252"/>
      <c r="BM399" s="252"/>
      <c r="BN399" s="252"/>
      <c r="BO399" s="252"/>
      <c r="BP399" s="252"/>
      <c r="BQ399" s="252"/>
      <c r="BR399" s="252"/>
      <c r="BS399" s="252"/>
      <c r="BT399" s="252"/>
      <c r="BU399" s="252"/>
      <c r="BV399" s="252"/>
      <c r="BW399" s="252"/>
      <c r="BX399" s="252"/>
      <c r="BY399" s="252"/>
      <c r="BZ399" s="252"/>
      <c r="CA399" s="252"/>
      <c r="CB399" s="252"/>
      <c r="CC399" s="252"/>
      <c r="CD399" s="252"/>
      <c r="CE399" s="252"/>
      <c r="CF399" s="252"/>
      <c r="CG399" s="252"/>
      <c r="CH399" s="252"/>
      <c r="CI399" s="252"/>
      <c r="CJ399" s="252"/>
      <c r="CK399" s="252"/>
      <c r="CL399" s="252"/>
      <c r="CM399" s="252"/>
      <c r="CN399" s="252"/>
      <c r="CO399" s="252"/>
      <c r="CP399" s="252"/>
      <c r="CQ399" s="252"/>
      <c r="CR399" s="252"/>
      <c r="CS399" s="252"/>
      <c r="CT399" s="252"/>
      <c r="CU399" s="252"/>
      <c r="CV399" s="252"/>
      <c r="CW399" s="252"/>
      <c r="CX399" s="252"/>
      <c r="CY399" s="252"/>
      <c r="CZ399" s="252"/>
      <c r="DA399" s="252"/>
      <c r="DB399" s="252"/>
      <c r="DC399" s="252"/>
      <c r="DD399" s="252"/>
    </row>
    <row r="400" customFormat="false" ht="15" hidden="false" customHeight="false" outlineLevel="0" collapsed="false">
      <c r="A400" s="252"/>
      <c r="B400" s="252"/>
      <c r="C400" s="252"/>
      <c r="D400" s="252"/>
      <c r="E400" s="254"/>
      <c r="F400" s="254"/>
      <c r="G400" s="254"/>
      <c r="H400" s="254"/>
      <c r="I400" s="254"/>
      <c r="J400" s="254"/>
      <c r="K400" s="254"/>
      <c r="L400" s="254"/>
      <c r="M400" s="254"/>
      <c r="N400" s="254"/>
      <c r="O400" s="254"/>
      <c r="P400" s="252"/>
      <c r="Q400" s="252"/>
      <c r="R400" s="252"/>
      <c r="S400" s="252"/>
      <c r="T400" s="252"/>
      <c r="U400" s="252"/>
      <c r="V400" s="252"/>
      <c r="W400" s="252"/>
      <c r="X400" s="252"/>
      <c r="Y400" s="252"/>
      <c r="Z400" s="252"/>
      <c r="AA400" s="252"/>
      <c r="AB400" s="252"/>
      <c r="AC400" s="252"/>
      <c r="AD400" s="252"/>
      <c r="AE400" s="252"/>
      <c r="AF400" s="252"/>
      <c r="AG400" s="252"/>
      <c r="AH400" s="252"/>
      <c r="AI400" s="252"/>
      <c r="AJ400" s="252"/>
      <c r="AK400" s="252"/>
      <c r="AL400" s="252"/>
      <c r="AM400" s="252"/>
      <c r="AN400" s="252"/>
      <c r="AO400" s="252"/>
      <c r="AP400" s="252"/>
      <c r="AQ400" s="252"/>
      <c r="AR400" s="252"/>
      <c r="AS400" s="252"/>
      <c r="AT400" s="252"/>
      <c r="AU400" s="252"/>
      <c r="AV400" s="252"/>
      <c r="AW400" s="252"/>
      <c r="AX400" s="252"/>
      <c r="AY400" s="252"/>
      <c r="AZ400" s="252"/>
      <c r="BA400" s="252"/>
      <c r="BB400" s="252"/>
      <c r="BC400" s="252"/>
      <c r="BD400" s="252"/>
      <c r="BE400" s="252"/>
      <c r="BF400" s="252"/>
      <c r="BG400" s="252"/>
      <c r="BH400" s="252"/>
      <c r="BI400" s="252"/>
      <c r="BJ400" s="252"/>
      <c r="BK400" s="252"/>
      <c r="BL400" s="252"/>
      <c r="BM400" s="252"/>
      <c r="BN400" s="252"/>
      <c r="BO400" s="252"/>
      <c r="BP400" s="252"/>
      <c r="BQ400" s="252"/>
      <c r="BR400" s="252"/>
      <c r="BS400" s="252"/>
      <c r="BT400" s="252"/>
      <c r="BU400" s="252"/>
      <c r="BV400" s="252"/>
      <c r="BW400" s="252"/>
      <c r="BX400" s="252"/>
      <c r="BY400" s="252"/>
      <c r="BZ400" s="252"/>
      <c r="CA400" s="252"/>
      <c r="CB400" s="252"/>
      <c r="CC400" s="252"/>
      <c r="CD400" s="252"/>
      <c r="CE400" s="252"/>
      <c r="CF400" s="252"/>
      <c r="CG400" s="252"/>
      <c r="CH400" s="252"/>
      <c r="CI400" s="252"/>
      <c r="CJ400" s="252"/>
      <c r="CK400" s="252"/>
      <c r="CL400" s="252"/>
      <c r="CM400" s="252"/>
      <c r="CN400" s="252"/>
      <c r="CO400" s="252"/>
      <c r="CP400" s="252"/>
      <c r="CQ400" s="252"/>
      <c r="CR400" s="252"/>
      <c r="CS400" s="252"/>
      <c r="CT400" s="252"/>
      <c r="CU400" s="252"/>
      <c r="CV400" s="252"/>
      <c r="CW400" s="252"/>
      <c r="CX400" s="252"/>
      <c r="CY400" s="252"/>
      <c r="CZ400" s="252"/>
      <c r="DA400" s="252"/>
      <c r="DB400" s="252"/>
      <c r="DC400" s="252"/>
      <c r="DD400" s="252"/>
    </row>
    <row r="401" customFormat="false" ht="15" hidden="false" customHeight="false" outlineLevel="0" collapsed="false">
      <c r="A401" s="252"/>
      <c r="B401" s="252"/>
      <c r="C401" s="252"/>
      <c r="D401" s="252"/>
      <c r="E401" s="254"/>
      <c r="F401" s="254"/>
      <c r="G401" s="254"/>
      <c r="H401" s="254"/>
      <c r="I401" s="254"/>
      <c r="J401" s="254"/>
      <c r="K401" s="254"/>
      <c r="L401" s="254"/>
      <c r="M401" s="254"/>
      <c r="N401" s="254"/>
      <c r="O401" s="254"/>
      <c r="P401" s="252"/>
      <c r="Q401" s="252"/>
      <c r="R401" s="252"/>
      <c r="S401" s="252"/>
      <c r="T401" s="252"/>
      <c r="U401" s="252"/>
      <c r="V401" s="252"/>
      <c r="W401" s="252"/>
      <c r="X401" s="252"/>
      <c r="Y401" s="252"/>
      <c r="Z401" s="252"/>
      <c r="AA401" s="252"/>
      <c r="AB401" s="252"/>
      <c r="AC401" s="252"/>
      <c r="AD401" s="252"/>
      <c r="AE401" s="252"/>
      <c r="AF401" s="252"/>
      <c r="AG401" s="252"/>
      <c r="AH401" s="252"/>
      <c r="AI401" s="252"/>
      <c r="AJ401" s="252"/>
      <c r="AK401" s="252"/>
      <c r="AL401" s="252"/>
      <c r="AM401" s="252"/>
      <c r="AN401" s="252"/>
      <c r="AO401" s="252"/>
      <c r="AP401" s="252"/>
      <c r="AQ401" s="252"/>
      <c r="AR401" s="252"/>
      <c r="AS401" s="252"/>
      <c r="AT401" s="252"/>
      <c r="AU401" s="252"/>
      <c r="AV401" s="252"/>
      <c r="AW401" s="252"/>
      <c r="AX401" s="252"/>
      <c r="AY401" s="252"/>
      <c r="AZ401" s="252"/>
      <c r="BA401" s="252"/>
      <c r="BB401" s="252"/>
      <c r="BC401" s="252"/>
      <c r="BD401" s="252"/>
      <c r="BE401" s="252"/>
      <c r="BF401" s="252"/>
      <c r="BG401" s="252"/>
      <c r="BH401" s="252"/>
      <c r="BI401" s="252"/>
      <c r="BJ401" s="252"/>
      <c r="BK401" s="252"/>
      <c r="BL401" s="252"/>
      <c r="BM401" s="252"/>
      <c r="BN401" s="252"/>
      <c r="BO401" s="252"/>
      <c r="BP401" s="252"/>
      <c r="BQ401" s="252"/>
      <c r="BR401" s="252"/>
      <c r="BS401" s="252"/>
      <c r="BT401" s="252"/>
      <c r="BU401" s="252"/>
      <c r="BV401" s="252"/>
      <c r="BW401" s="252"/>
      <c r="BX401" s="252"/>
      <c r="BY401" s="252"/>
      <c r="BZ401" s="252"/>
      <c r="CA401" s="252"/>
      <c r="CB401" s="252"/>
      <c r="CC401" s="252"/>
      <c r="CD401" s="252"/>
      <c r="CE401" s="252"/>
      <c r="CF401" s="252"/>
      <c r="CG401" s="252"/>
      <c r="CH401" s="252"/>
      <c r="CI401" s="252"/>
      <c r="CJ401" s="252"/>
      <c r="CK401" s="252"/>
      <c r="CL401" s="252"/>
      <c r="CM401" s="252"/>
      <c r="CN401" s="252"/>
      <c r="CO401" s="252"/>
      <c r="CP401" s="252"/>
      <c r="CQ401" s="252"/>
      <c r="CR401" s="252"/>
      <c r="CS401" s="252"/>
      <c r="CT401" s="252"/>
      <c r="CU401" s="252"/>
      <c r="CV401" s="252"/>
      <c r="CW401" s="252"/>
      <c r="CX401" s="252"/>
      <c r="CY401" s="252"/>
      <c r="CZ401" s="252"/>
      <c r="DA401" s="252"/>
      <c r="DB401" s="252"/>
      <c r="DC401" s="252"/>
      <c r="DD401" s="252"/>
    </row>
    <row r="402" customFormat="false" ht="15" hidden="false" customHeight="false" outlineLevel="0" collapsed="false">
      <c r="A402" s="252"/>
      <c r="B402" s="252"/>
      <c r="C402" s="252"/>
      <c r="D402" s="252"/>
      <c r="E402" s="254"/>
      <c r="F402" s="254"/>
      <c r="G402" s="254"/>
      <c r="H402" s="254"/>
      <c r="I402" s="254"/>
      <c r="J402" s="254"/>
      <c r="K402" s="254"/>
      <c r="L402" s="254"/>
      <c r="M402" s="254"/>
      <c r="N402" s="254"/>
      <c r="O402" s="254"/>
      <c r="P402" s="252"/>
      <c r="Q402" s="252"/>
      <c r="R402" s="252"/>
      <c r="S402" s="252"/>
      <c r="T402" s="252"/>
      <c r="U402" s="252"/>
      <c r="V402" s="252"/>
      <c r="W402" s="252"/>
      <c r="X402" s="252"/>
      <c r="Y402" s="252"/>
      <c r="Z402" s="252"/>
      <c r="AA402" s="252"/>
      <c r="AB402" s="252"/>
      <c r="AC402" s="252"/>
      <c r="AD402" s="252"/>
      <c r="AE402" s="252"/>
      <c r="AF402" s="252"/>
      <c r="AG402" s="252"/>
      <c r="AH402" s="252"/>
      <c r="AI402" s="252"/>
      <c r="AJ402" s="252"/>
      <c r="AK402" s="252"/>
      <c r="AL402" s="252"/>
      <c r="AM402" s="252"/>
      <c r="AN402" s="252"/>
      <c r="AO402" s="252"/>
      <c r="AP402" s="252"/>
      <c r="AQ402" s="252"/>
      <c r="AR402" s="252"/>
      <c r="AS402" s="252"/>
      <c r="AT402" s="252"/>
      <c r="AU402" s="252"/>
      <c r="AV402" s="252"/>
      <c r="AW402" s="252"/>
      <c r="AX402" s="252"/>
      <c r="AY402" s="252"/>
      <c r="AZ402" s="252"/>
      <c r="BA402" s="252"/>
      <c r="BB402" s="252"/>
      <c r="BC402" s="252"/>
      <c r="BD402" s="252"/>
      <c r="BE402" s="252"/>
      <c r="BF402" s="252"/>
      <c r="BG402" s="252"/>
      <c r="BH402" s="252"/>
      <c r="BI402" s="252"/>
      <c r="BJ402" s="252"/>
      <c r="BK402" s="252"/>
      <c r="BL402" s="252"/>
      <c r="BM402" s="252"/>
      <c r="BN402" s="252"/>
      <c r="BO402" s="252"/>
      <c r="BP402" s="252"/>
      <c r="BQ402" s="252"/>
      <c r="BR402" s="252"/>
      <c r="BS402" s="252"/>
      <c r="BT402" s="252"/>
      <c r="BU402" s="252"/>
      <c r="BV402" s="252"/>
      <c r="BW402" s="252"/>
      <c r="BX402" s="252"/>
      <c r="BY402" s="252"/>
      <c r="BZ402" s="252"/>
      <c r="CA402" s="252"/>
      <c r="CB402" s="252"/>
      <c r="CC402" s="252"/>
      <c r="CD402" s="252"/>
      <c r="CE402" s="252"/>
      <c r="CF402" s="252"/>
      <c r="CG402" s="252"/>
      <c r="CH402" s="252"/>
      <c r="CI402" s="252"/>
      <c r="CJ402" s="252"/>
      <c r="CK402" s="252"/>
      <c r="CL402" s="252"/>
      <c r="CM402" s="252"/>
      <c r="CN402" s="252"/>
      <c r="CO402" s="252"/>
      <c r="CP402" s="252"/>
      <c r="CQ402" s="252"/>
      <c r="CR402" s="252"/>
      <c r="CS402" s="252"/>
      <c r="CT402" s="252"/>
      <c r="CU402" s="252"/>
      <c r="CV402" s="252"/>
      <c r="CW402" s="252"/>
      <c r="CX402" s="252"/>
      <c r="CY402" s="252"/>
      <c r="CZ402" s="252"/>
      <c r="DA402" s="252"/>
      <c r="DB402" s="252"/>
      <c r="DC402" s="252"/>
      <c r="DD402" s="252"/>
    </row>
    <row r="403" customFormat="false" ht="15" hidden="false" customHeight="false" outlineLevel="0" collapsed="false">
      <c r="A403" s="252"/>
      <c r="B403" s="252"/>
      <c r="C403" s="252"/>
      <c r="D403" s="252"/>
      <c r="E403" s="254"/>
      <c r="F403" s="254"/>
      <c r="G403" s="254"/>
      <c r="H403" s="254"/>
      <c r="I403" s="254"/>
      <c r="J403" s="254"/>
      <c r="K403" s="254"/>
      <c r="L403" s="254"/>
      <c r="M403" s="254"/>
      <c r="N403" s="254"/>
      <c r="O403" s="254"/>
      <c r="P403" s="252"/>
      <c r="Q403" s="252"/>
      <c r="R403" s="252"/>
      <c r="S403" s="252"/>
      <c r="T403" s="252"/>
      <c r="U403" s="252"/>
      <c r="V403" s="252"/>
      <c r="W403" s="252"/>
      <c r="X403" s="252"/>
      <c r="Y403" s="252"/>
      <c r="Z403" s="252"/>
      <c r="AA403" s="252"/>
      <c r="AB403" s="252"/>
      <c r="AC403" s="252"/>
      <c r="AD403" s="252"/>
      <c r="AE403" s="252"/>
      <c r="AF403" s="252"/>
      <c r="AG403" s="252"/>
      <c r="AH403" s="252"/>
      <c r="AI403" s="252"/>
      <c r="AJ403" s="252"/>
      <c r="AK403" s="252"/>
      <c r="AL403" s="252"/>
      <c r="AM403" s="252"/>
      <c r="AN403" s="252"/>
      <c r="AO403" s="252"/>
      <c r="AP403" s="252"/>
      <c r="AQ403" s="252"/>
      <c r="AR403" s="252"/>
      <c r="AS403" s="252"/>
      <c r="AT403" s="252"/>
      <c r="AU403" s="252"/>
      <c r="AV403" s="252"/>
      <c r="AW403" s="252"/>
      <c r="AX403" s="252"/>
      <c r="AY403" s="252"/>
      <c r="AZ403" s="252"/>
      <c r="BA403" s="252"/>
      <c r="BB403" s="252"/>
      <c r="BC403" s="252"/>
      <c r="BD403" s="252"/>
      <c r="BE403" s="252"/>
      <c r="BF403" s="252"/>
      <c r="BG403" s="252"/>
      <c r="BH403" s="252"/>
      <c r="BI403" s="252"/>
      <c r="BJ403" s="252"/>
      <c r="BK403" s="252"/>
      <c r="BL403" s="252"/>
      <c r="BM403" s="252"/>
      <c r="BN403" s="252"/>
      <c r="BO403" s="252"/>
      <c r="BP403" s="252"/>
      <c r="BQ403" s="252"/>
      <c r="BR403" s="252"/>
      <c r="BS403" s="252"/>
      <c r="BT403" s="252"/>
      <c r="BU403" s="252"/>
      <c r="BV403" s="252"/>
      <c r="BW403" s="252"/>
      <c r="BX403" s="252"/>
      <c r="BY403" s="252"/>
      <c r="BZ403" s="252"/>
      <c r="CA403" s="252"/>
      <c r="CB403" s="252"/>
      <c r="CC403" s="252"/>
      <c r="CD403" s="252"/>
      <c r="CE403" s="252"/>
      <c r="CF403" s="252"/>
      <c r="CG403" s="252"/>
      <c r="CH403" s="252"/>
      <c r="CI403" s="252"/>
      <c r="CJ403" s="252"/>
      <c r="CK403" s="252"/>
      <c r="CL403" s="252"/>
      <c r="CM403" s="252"/>
      <c r="CN403" s="252"/>
      <c r="CO403" s="252"/>
      <c r="CP403" s="252"/>
      <c r="CQ403" s="252"/>
      <c r="CR403" s="252"/>
      <c r="CS403" s="252"/>
      <c r="CT403" s="252"/>
      <c r="CU403" s="252"/>
      <c r="CV403" s="252"/>
      <c r="CW403" s="252"/>
      <c r="CX403" s="252"/>
      <c r="CY403" s="252"/>
      <c r="CZ403" s="252"/>
      <c r="DA403" s="252"/>
      <c r="DB403" s="252"/>
      <c r="DC403" s="252"/>
      <c r="DD403" s="252"/>
    </row>
    <row r="404" customFormat="false" ht="15" hidden="false" customHeight="false" outlineLevel="0" collapsed="false">
      <c r="A404" s="252"/>
      <c r="B404" s="252"/>
      <c r="C404" s="252"/>
      <c r="D404" s="252"/>
      <c r="E404" s="254"/>
      <c r="F404" s="254"/>
      <c r="G404" s="254"/>
      <c r="H404" s="254"/>
      <c r="I404" s="254"/>
      <c r="J404" s="254"/>
      <c r="K404" s="254"/>
      <c r="L404" s="254"/>
      <c r="M404" s="254"/>
      <c r="N404" s="254"/>
      <c r="O404" s="254"/>
      <c r="P404" s="252"/>
      <c r="Q404" s="252"/>
      <c r="R404" s="252"/>
      <c r="S404" s="252"/>
      <c r="T404" s="252"/>
      <c r="U404" s="252"/>
      <c r="V404" s="252"/>
      <c r="W404" s="252"/>
      <c r="X404" s="252"/>
      <c r="Y404" s="252"/>
      <c r="Z404" s="252"/>
      <c r="AA404" s="252"/>
      <c r="AB404" s="252"/>
      <c r="AC404" s="252"/>
      <c r="AD404" s="252"/>
      <c r="AE404" s="252"/>
      <c r="AF404" s="252"/>
      <c r="AG404" s="252"/>
      <c r="AH404" s="252"/>
      <c r="AI404" s="252"/>
      <c r="AJ404" s="252"/>
      <c r="AK404" s="252"/>
      <c r="AL404" s="252"/>
      <c r="AM404" s="252"/>
      <c r="AN404" s="252"/>
      <c r="AO404" s="252"/>
      <c r="AP404" s="252"/>
      <c r="AQ404" s="252"/>
      <c r="AR404" s="252"/>
      <c r="AS404" s="252"/>
      <c r="AT404" s="252"/>
      <c r="AU404" s="252"/>
      <c r="AV404" s="252"/>
      <c r="AW404" s="252"/>
      <c r="AX404" s="252"/>
      <c r="AY404" s="252"/>
      <c r="AZ404" s="252"/>
      <c r="BA404" s="252"/>
      <c r="BB404" s="252"/>
      <c r="BC404" s="252"/>
      <c r="BD404" s="252"/>
      <c r="BE404" s="252"/>
      <c r="BF404" s="252"/>
      <c r="BG404" s="252"/>
      <c r="BH404" s="252"/>
      <c r="BI404" s="252"/>
      <c r="BJ404" s="252"/>
      <c r="BK404" s="252"/>
      <c r="BL404" s="252"/>
      <c r="BM404" s="252"/>
      <c r="BN404" s="252"/>
      <c r="BO404" s="252"/>
      <c r="BP404" s="252"/>
      <c r="BQ404" s="252"/>
      <c r="BR404" s="252"/>
      <c r="BS404" s="252"/>
      <c r="BT404" s="252"/>
      <c r="BU404" s="252"/>
      <c r="BV404" s="252"/>
      <c r="BW404" s="252"/>
      <c r="BX404" s="252"/>
      <c r="BY404" s="252"/>
      <c r="BZ404" s="252"/>
      <c r="CA404" s="252"/>
      <c r="CB404" s="252"/>
      <c r="CC404" s="252"/>
      <c r="CD404" s="252"/>
      <c r="CE404" s="252"/>
      <c r="CF404" s="252"/>
      <c r="CG404" s="252"/>
      <c r="CH404" s="252"/>
      <c r="CI404" s="252"/>
      <c r="CJ404" s="252"/>
      <c r="CK404" s="252"/>
      <c r="CL404" s="252"/>
      <c r="CM404" s="252"/>
      <c r="CN404" s="252"/>
      <c r="CO404" s="252"/>
      <c r="CP404" s="252"/>
      <c r="CQ404" s="252"/>
      <c r="CR404" s="252"/>
      <c r="CS404" s="252"/>
      <c r="CT404" s="252"/>
      <c r="CU404" s="252"/>
      <c r="CV404" s="252"/>
      <c r="CW404" s="252"/>
      <c r="CX404" s="252"/>
      <c r="CY404" s="252"/>
      <c r="CZ404" s="252"/>
      <c r="DA404" s="252"/>
      <c r="DB404" s="252"/>
      <c r="DC404" s="252"/>
      <c r="DD404" s="252"/>
    </row>
    <row r="405" customFormat="false" ht="15" hidden="false" customHeight="false" outlineLevel="0" collapsed="false">
      <c r="A405" s="252"/>
      <c r="B405" s="252"/>
      <c r="C405" s="252"/>
      <c r="D405" s="252"/>
      <c r="E405" s="254"/>
      <c r="F405" s="254"/>
      <c r="G405" s="254"/>
      <c r="H405" s="254"/>
      <c r="I405" s="254"/>
      <c r="J405" s="254"/>
      <c r="K405" s="254"/>
      <c r="L405" s="254"/>
      <c r="M405" s="254"/>
      <c r="N405" s="254"/>
      <c r="O405" s="254"/>
      <c r="P405" s="252"/>
      <c r="Q405" s="252"/>
      <c r="R405" s="252"/>
      <c r="S405" s="252"/>
      <c r="T405" s="252"/>
      <c r="U405" s="252"/>
      <c r="V405" s="252"/>
      <c r="W405" s="252"/>
      <c r="X405" s="252"/>
      <c r="Y405" s="252"/>
      <c r="Z405" s="252"/>
      <c r="AA405" s="252"/>
      <c r="AB405" s="252"/>
      <c r="AC405" s="252"/>
      <c r="AD405" s="252"/>
      <c r="AE405" s="252"/>
      <c r="AF405" s="252"/>
      <c r="AG405" s="252"/>
      <c r="AH405" s="252"/>
      <c r="AI405" s="252"/>
      <c r="AJ405" s="252"/>
      <c r="AK405" s="252"/>
      <c r="AL405" s="252"/>
      <c r="AM405" s="252"/>
      <c r="AN405" s="252"/>
      <c r="AO405" s="252"/>
      <c r="AP405" s="252"/>
      <c r="AQ405" s="252"/>
      <c r="AR405" s="252"/>
      <c r="AS405" s="252"/>
      <c r="AT405" s="252"/>
      <c r="AU405" s="252"/>
      <c r="AV405" s="252"/>
      <c r="AW405" s="252"/>
      <c r="AX405" s="252"/>
      <c r="AY405" s="252"/>
      <c r="AZ405" s="252"/>
      <c r="BA405" s="252"/>
      <c r="BB405" s="252"/>
      <c r="BC405" s="252"/>
      <c r="BD405" s="252"/>
      <c r="BE405" s="252"/>
      <c r="BF405" s="252"/>
      <c r="BG405" s="252"/>
      <c r="BH405" s="252"/>
      <c r="BI405" s="252"/>
      <c r="BJ405" s="252"/>
      <c r="BK405" s="252"/>
      <c r="BL405" s="252"/>
      <c r="BM405" s="252"/>
      <c r="BN405" s="252"/>
      <c r="BO405" s="252"/>
      <c r="BP405" s="252"/>
      <c r="BQ405" s="252"/>
      <c r="BR405" s="252"/>
      <c r="BS405" s="252"/>
      <c r="BT405" s="252"/>
      <c r="BU405" s="252"/>
      <c r="BV405" s="252"/>
      <c r="BW405" s="252"/>
      <c r="BX405" s="252"/>
      <c r="BY405" s="252"/>
      <c r="BZ405" s="252"/>
      <c r="CA405" s="252"/>
      <c r="CB405" s="252"/>
      <c r="CC405" s="252"/>
      <c r="CD405" s="252"/>
      <c r="CE405" s="252"/>
      <c r="CF405" s="252"/>
      <c r="CG405" s="252"/>
      <c r="CH405" s="252"/>
      <c r="CI405" s="252"/>
      <c r="CJ405" s="252"/>
      <c r="CK405" s="252"/>
      <c r="CL405" s="252"/>
      <c r="CM405" s="252"/>
      <c r="CN405" s="252"/>
      <c r="CO405" s="252"/>
      <c r="CP405" s="252"/>
      <c r="CQ405" s="252"/>
      <c r="CR405" s="252"/>
      <c r="CS405" s="252"/>
      <c r="CT405" s="252"/>
      <c r="CU405" s="252"/>
      <c r="CV405" s="252"/>
      <c r="CW405" s="252"/>
      <c r="CX405" s="252"/>
      <c r="CY405" s="252"/>
      <c r="CZ405" s="252"/>
      <c r="DA405" s="252"/>
      <c r="DB405" s="252"/>
      <c r="DC405" s="252"/>
      <c r="DD405" s="252"/>
    </row>
    <row r="406" customFormat="false" ht="15" hidden="false" customHeight="false" outlineLevel="0" collapsed="false">
      <c r="A406" s="252"/>
      <c r="B406" s="252"/>
      <c r="C406" s="252"/>
      <c r="D406" s="252"/>
      <c r="E406" s="254"/>
      <c r="F406" s="254"/>
      <c r="G406" s="254"/>
      <c r="H406" s="254"/>
      <c r="I406" s="254"/>
      <c r="J406" s="254"/>
      <c r="K406" s="254"/>
      <c r="L406" s="254"/>
      <c r="M406" s="254"/>
      <c r="N406" s="254"/>
      <c r="O406" s="254"/>
      <c r="P406" s="252"/>
      <c r="Q406" s="252"/>
      <c r="R406" s="252"/>
      <c r="S406" s="252"/>
      <c r="T406" s="252"/>
      <c r="U406" s="252"/>
      <c r="V406" s="252"/>
      <c r="W406" s="252"/>
      <c r="X406" s="252"/>
      <c r="Y406" s="252"/>
      <c r="Z406" s="252"/>
      <c r="AA406" s="252"/>
      <c r="AB406" s="252"/>
      <c r="AC406" s="252"/>
      <c r="AD406" s="252"/>
      <c r="AE406" s="252"/>
      <c r="AF406" s="252"/>
      <c r="AG406" s="252"/>
      <c r="AH406" s="252"/>
      <c r="AI406" s="252"/>
      <c r="AJ406" s="252"/>
      <c r="AK406" s="252"/>
      <c r="AL406" s="252"/>
      <c r="AM406" s="252"/>
      <c r="AN406" s="252"/>
      <c r="AO406" s="252"/>
      <c r="AP406" s="252"/>
      <c r="AQ406" s="252"/>
      <c r="AR406" s="252"/>
      <c r="AS406" s="252"/>
      <c r="AT406" s="252"/>
      <c r="AU406" s="252"/>
      <c r="AV406" s="252"/>
      <c r="AW406" s="252"/>
      <c r="AX406" s="252"/>
      <c r="AY406" s="252"/>
      <c r="AZ406" s="252"/>
      <c r="BA406" s="252"/>
      <c r="BB406" s="252"/>
      <c r="BC406" s="252"/>
      <c r="BD406" s="252"/>
      <c r="BE406" s="252"/>
      <c r="BF406" s="252"/>
      <c r="BG406" s="252"/>
      <c r="BH406" s="252"/>
      <c r="BI406" s="252"/>
      <c r="BJ406" s="252"/>
      <c r="BK406" s="252"/>
      <c r="BL406" s="252"/>
      <c r="BM406" s="252"/>
      <c r="BN406" s="252"/>
      <c r="BO406" s="252"/>
      <c r="BP406" s="252"/>
      <c r="BQ406" s="252"/>
      <c r="BR406" s="252"/>
      <c r="BS406" s="252"/>
      <c r="BT406" s="252"/>
      <c r="BU406" s="252"/>
      <c r="BV406" s="252"/>
      <c r="BW406" s="252"/>
      <c r="BX406" s="252"/>
      <c r="BY406" s="252"/>
      <c r="BZ406" s="252"/>
      <c r="CA406" s="252"/>
      <c r="CB406" s="252"/>
      <c r="CC406" s="252"/>
      <c r="CD406" s="252"/>
      <c r="CE406" s="252"/>
      <c r="CF406" s="252"/>
      <c r="CG406" s="252"/>
      <c r="CH406" s="252"/>
      <c r="CI406" s="252"/>
      <c r="CJ406" s="252"/>
      <c r="CK406" s="252"/>
      <c r="CL406" s="252"/>
      <c r="CM406" s="252"/>
      <c r="CN406" s="252"/>
      <c r="CO406" s="252"/>
      <c r="CP406" s="252"/>
      <c r="CQ406" s="252"/>
      <c r="CR406" s="252"/>
      <c r="CS406" s="252"/>
      <c r="CT406" s="252"/>
      <c r="CU406" s="252"/>
      <c r="CV406" s="252"/>
      <c r="CW406" s="252"/>
      <c r="CX406" s="252"/>
      <c r="CY406" s="252"/>
      <c r="CZ406" s="252"/>
      <c r="DA406" s="252"/>
      <c r="DB406" s="252"/>
      <c r="DC406" s="252"/>
      <c r="DD406" s="252"/>
    </row>
    <row r="407" customFormat="false" ht="15" hidden="false" customHeight="false" outlineLevel="0" collapsed="false">
      <c r="A407" s="252"/>
      <c r="B407" s="252"/>
      <c r="C407" s="252"/>
      <c r="D407" s="252"/>
      <c r="E407" s="254"/>
      <c r="F407" s="254"/>
      <c r="G407" s="254"/>
      <c r="H407" s="254"/>
      <c r="I407" s="254"/>
      <c r="J407" s="254"/>
      <c r="K407" s="254"/>
      <c r="L407" s="254"/>
      <c r="M407" s="254"/>
      <c r="N407" s="254"/>
      <c r="O407" s="254"/>
      <c r="P407" s="252"/>
      <c r="Q407" s="252"/>
      <c r="R407" s="252"/>
      <c r="S407" s="252"/>
      <c r="T407" s="252"/>
      <c r="U407" s="252"/>
      <c r="V407" s="252"/>
      <c r="W407" s="252"/>
      <c r="X407" s="252"/>
      <c r="Y407" s="252"/>
      <c r="Z407" s="252"/>
      <c r="AA407" s="252"/>
      <c r="AB407" s="252"/>
      <c r="AC407" s="252"/>
      <c r="AD407" s="252"/>
      <c r="AE407" s="252"/>
      <c r="AF407" s="252"/>
      <c r="AG407" s="252"/>
      <c r="AH407" s="252"/>
      <c r="AI407" s="252"/>
      <c r="AJ407" s="252"/>
      <c r="AK407" s="252"/>
      <c r="AL407" s="252"/>
      <c r="AM407" s="252"/>
      <c r="AN407" s="252"/>
      <c r="AO407" s="252"/>
      <c r="AP407" s="252"/>
      <c r="AQ407" s="252"/>
      <c r="AR407" s="252"/>
      <c r="AS407" s="252"/>
      <c r="AT407" s="252"/>
      <c r="AU407" s="252"/>
      <c r="AV407" s="252"/>
      <c r="AW407" s="252"/>
      <c r="AX407" s="252"/>
      <c r="AY407" s="252"/>
      <c r="AZ407" s="252"/>
      <c r="BA407" s="252"/>
      <c r="BB407" s="252"/>
      <c r="BC407" s="252"/>
      <c r="BD407" s="252"/>
      <c r="BE407" s="252"/>
      <c r="BF407" s="252"/>
      <c r="BG407" s="252"/>
      <c r="BH407" s="252"/>
      <c r="BI407" s="252"/>
      <c r="BJ407" s="252"/>
      <c r="BK407" s="252"/>
      <c r="BL407" s="252"/>
      <c r="BM407" s="252"/>
      <c r="BN407" s="252"/>
      <c r="BO407" s="252"/>
      <c r="BP407" s="252"/>
      <c r="BQ407" s="252"/>
      <c r="BR407" s="252"/>
      <c r="BS407" s="252"/>
      <c r="BT407" s="252"/>
      <c r="BU407" s="252"/>
      <c r="BV407" s="252"/>
      <c r="BW407" s="252"/>
      <c r="BX407" s="252"/>
      <c r="BY407" s="252"/>
      <c r="BZ407" s="252"/>
      <c r="CA407" s="252"/>
      <c r="CB407" s="252"/>
      <c r="CC407" s="252"/>
      <c r="CD407" s="252"/>
      <c r="CE407" s="252"/>
      <c r="CF407" s="252"/>
      <c r="CG407" s="252"/>
      <c r="CH407" s="252"/>
      <c r="CI407" s="252"/>
      <c r="CJ407" s="252"/>
      <c r="CK407" s="252"/>
      <c r="CL407" s="252"/>
      <c r="CM407" s="252"/>
      <c r="CN407" s="252"/>
      <c r="CO407" s="252"/>
      <c r="CP407" s="252"/>
      <c r="CQ407" s="252"/>
      <c r="CR407" s="252"/>
      <c r="CS407" s="252"/>
      <c r="CT407" s="252"/>
      <c r="CU407" s="252"/>
      <c r="CV407" s="252"/>
      <c r="CW407" s="252"/>
      <c r="CX407" s="252"/>
      <c r="CY407" s="252"/>
      <c r="CZ407" s="252"/>
      <c r="DA407" s="252"/>
      <c r="DB407" s="252"/>
      <c r="DC407" s="252"/>
      <c r="DD407" s="252"/>
    </row>
    <row r="408" customFormat="false" ht="15" hidden="false" customHeight="false" outlineLevel="0" collapsed="false">
      <c r="A408" s="252"/>
      <c r="B408" s="252"/>
      <c r="C408" s="252"/>
      <c r="D408" s="252"/>
      <c r="E408" s="254"/>
      <c r="F408" s="254"/>
      <c r="G408" s="254"/>
      <c r="H408" s="254"/>
      <c r="I408" s="254"/>
      <c r="J408" s="254"/>
      <c r="K408" s="254"/>
      <c r="L408" s="254"/>
      <c r="M408" s="254"/>
      <c r="N408" s="254"/>
      <c r="O408" s="254"/>
      <c r="P408" s="252"/>
      <c r="Q408" s="252"/>
      <c r="R408" s="252"/>
      <c r="S408" s="252"/>
      <c r="T408" s="252"/>
      <c r="U408" s="252"/>
      <c r="V408" s="252"/>
      <c r="W408" s="252"/>
      <c r="X408" s="252"/>
      <c r="Y408" s="252"/>
      <c r="Z408" s="252"/>
      <c r="AA408" s="252"/>
      <c r="AB408" s="252"/>
      <c r="AC408" s="252"/>
      <c r="AD408" s="252"/>
      <c r="AE408" s="252"/>
      <c r="AF408" s="252"/>
      <c r="AG408" s="252"/>
      <c r="AH408" s="252"/>
      <c r="AI408" s="252"/>
      <c r="AJ408" s="252"/>
      <c r="AK408" s="252"/>
      <c r="AL408" s="252"/>
      <c r="AM408" s="252"/>
      <c r="AN408" s="252"/>
      <c r="AO408" s="252"/>
      <c r="AP408" s="252"/>
      <c r="AQ408" s="252"/>
      <c r="AR408" s="252"/>
      <c r="AS408" s="252"/>
      <c r="AT408" s="252"/>
      <c r="AU408" s="252"/>
      <c r="AV408" s="252"/>
      <c r="AW408" s="252"/>
      <c r="AX408" s="252"/>
      <c r="AY408" s="252"/>
      <c r="AZ408" s="252"/>
      <c r="BA408" s="252"/>
      <c r="BB408" s="252"/>
      <c r="BC408" s="252"/>
      <c r="BD408" s="252"/>
      <c r="BE408" s="252"/>
      <c r="BF408" s="252"/>
      <c r="BG408" s="252"/>
      <c r="BH408" s="252"/>
      <c r="BI408" s="252"/>
      <c r="BJ408" s="252"/>
      <c r="BK408" s="252"/>
      <c r="BL408" s="252"/>
      <c r="BM408" s="252"/>
      <c r="BN408" s="252"/>
      <c r="BO408" s="252"/>
      <c r="BP408" s="252"/>
      <c r="BQ408" s="252"/>
      <c r="BR408" s="252"/>
      <c r="BS408" s="252"/>
      <c r="BT408" s="252"/>
      <c r="BU408" s="252"/>
      <c r="BV408" s="252"/>
      <c r="BW408" s="252"/>
      <c r="BX408" s="252"/>
      <c r="BY408" s="252"/>
      <c r="BZ408" s="252"/>
      <c r="CA408" s="252"/>
      <c r="CB408" s="252"/>
      <c r="CC408" s="252"/>
      <c r="CD408" s="252"/>
      <c r="CE408" s="252"/>
      <c r="CF408" s="252"/>
      <c r="CG408" s="252"/>
      <c r="CH408" s="252"/>
      <c r="CI408" s="252"/>
      <c r="CJ408" s="252"/>
      <c r="CK408" s="252"/>
      <c r="CL408" s="252"/>
      <c r="CM408" s="252"/>
      <c r="CN408" s="252"/>
      <c r="CO408" s="252"/>
      <c r="CP408" s="252"/>
      <c r="CQ408" s="252"/>
      <c r="CR408" s="252"/>
      <c r="CS408" s="252"/>
      <c r="CT408" s="252"/>
      <c r="CU408" s="252"/>
      <c r="CV408" s="252"/>
      <c r="CW408" s="252"/>
      <c r="CX408" s="252"/>
      <c r="CY408" s="252"/>
      <c r="CZ408" s="252"/>
      <c r="DA408" s="252"/>
      <c r="DB408" s="252"/>
      <c r="DC408" s="252"/>
      <c r="DD408" s="252"/>
    </row>
    <row r="409" customFormat="false" ht="15" hidden="false" customHeight="false" outlineLevel="0" collapsed="false">
      <c r="A409" s="252"/>
      <c r="B409" s="252"/>
      <c r="C409" s="252"/>
      <c r="D409" s="252"/>
      <c r="E409" s="254"/>
      <c r="F409" s="254"/>
      <c r="G409" s="254"/>
      <c r="H409" s="254"/>
      <c r="I409" s="254"/>
      <c r="J409" s="254"/>
      <c r="K409" s="254"/>
      <c r="L409" s="254"/>
      <c r="M409" s="254"/>
      <c r="N409" s="254"/>
      <c r="O409" s="254"/>
      <c r="P409" s="252"/>
      <c r="Q409" s="252"/>
      <c r="R409" s="252"/>
      <c r="S409" s="252"/>
      <c r="T409" s="252"/>
      <c r="U409" s="252"/>
      <c r="V409" s="252"/>
      <c r="W409" s="252"/>
      <c r="X409" s="252"/>
      <c r="Y409" s="252"/>
      <c r="Z409" s="252"/>
      <c r="AA409" s="252"/>
      <c r="AB409" s="252"/>
      <c r="AC409" s="252"/>
      <c r="AD409" s="252"/>
      <c r="AE409" s="252"/>
      <c r="AF409" s="252"/>
      <c r="AG409" s="252"/>
      <c r="AH409" s="252"/>
      <c r="AI409" s="252"/>
      <c r="AJ409" s="252"/>
      <c r="AK409" s="252"/>
      <c r="AL409" s="252"/>
      <c r="AM409" s="252"/>
      <c r="AN409" s="252"/>
      <c r="AO409" s="252"/>
      <c r="AP409" s="252"/>
      <c r="AQ409" s="252"/>
      <c r="AR409" s="252"/>
      <c r="AS409" s="252"/>
      <c r="AT409" s="252"/>
      <c r="AU409" s="252"/>
      <c r="AV409" s="252"/>
      <c r="AW409" s="252"/>
      <c r="AX409" s="252"/>
      <c r="AY409" s="252"/>
      <c r="AZ409" s="252"/>
      <c r="BA409" s="252"/>
      <c r="BB409" s="252"/>
      <c r="BC409" s="252"/>
      <c r="BD409" s="252"/>
      <c r="BE409" s="252"/>
      <c r="BF409" s="252"/>
      <c r="BG409" s="252"/>
      <c r="BH409" s="252"/>
      <c r="BI409" s="252"/>
      <c r="BJ409" s="252"/>
      <c r="BK409" s="252"/>
      <c r="BL409" s="252"/>
      <c r="BM409" s="252"/>
      <c r="BN409" s="252"/>
      <c r="BO409" s="252"/>
      <c r="BP409" s="252"/>
      <c r="BQ409" s="252"/>
      <c r="BR409" s="252"/>
      <c r="BS409" s="252"/>
      <c r="BT409" s="252"/>
      <c r="BU409" s="252"/>
      <c r="BV409" s="252"/>
      <c r="BW409" s="252"/>
      <c r="BX409" s="252"/>
      <c r="BY409" s="252"/>
      <c r="BZ409" s="252"/>
      <c r="CA409" s="252"/>
      <c r="CB409" s="252"/>
      <c r="CC409" s="252"/>
      <c r="CD409" s="252"/>
      <c r="CE409" s="252"/>
      <c r="CF409" s="252"/>
      <c r="CG409" s="252"/>
      <c r="CH409" s="252"/>
      <c r="CI409" s="252"/>
      <c r="CJ409" s="252"/>
      <c r="CK409" s="252"/>
      <c r="CL409" s="252"/>
      <c r="CM409" s="252"/>
      <c r="CN409" s="252"/>
      <c r="CO409" s="252"/>
      <c r="CP409" s="252"/>
      <c r="CQ409" s="252"/>
      <c r="CR409" s="252"/>
      <c r="CS409" s="252"/>
      <c r="CT409" s="252"/>
      <c r="CU409" s="252"/>
      <c r="CV409" s="252"/>
      <c r="CW409" s="252"/>
      <c r="CX409" s="252"/>
      <c r="CY409" s="252"/>
      <c r="CZ409" s="252"/>
      <c r="DA409" s="252"/>
      <c r="DB409" s="252"/>
      <c r="DC409" s="252"/>
      <c r="DD409" s="252"/>
    </row>
    <row r="410" customFormat="false" ht="15" hidden="false" customHeight="false" outlineLevel="0" collapsed="false">
      <c r="A410" s="252"/>
      <c r="B410" s="252"/>
      <c r="C410" s="252"/>
      <c r="D410" s="252"/>
      <c r="E410" s="254"/>
      <c r="F410" s="254"/>
      <c r="G410" s="254"/>
      <c r="H410" s="254"/>
      <c r="I410" s="254"/>
      <c r="J410" s="254"/>
      <c r="K410" s="254"/>
      <c r="L410" s="254"/>
      <c r="M410" s="254"/>
      <c r="N410" s="254"/>
      <c r="O410" s="254"/>
      <c r="P410" s="252"/>
      <c r="Q410" s="252"/>
      <c r="R410" s="252"/>
      <c r="S410" s="252"/>
      <c r="T410" s="252"/>
      <c r="U410" s="252"/>
      <c r="V410" s="252"/>
      <c r="W410" s="252"/>
      <c r="X410" s="252"/>
      <c r="Y410" s="252"/>
      <c r="Z410" s="252"/>
      <c r="AA410" s="252"/>
      <c r="AB410" s="252"/>
      <c r="AC410" s="252"/>
      <c r="AD410" s="252"/>
      <c r="AE410" s="252"/>
      <c r="AF410" s="252"/>
      <c r="AG410" s="252"/>
      <c r="AH410" s="252"/>
      <c r="AI410" s="252"/>
      <c r="AJ410" s="252"/>
      <c r="AK410" s="252"/>
      <c r="AL410" s="252"/>
      <c r="AM410" s="252"/>
      <c r="AN410" s="252"/>
      <c r="AO410" s="252"/>
      <c r="AP410" s="252"/>
      <c r="AQ410" s="252"/>
      <c r="AR410" s="252"/>
      <c r="AS410" s="252"/>
      <c r="AT410" s="252"/>
      <c r="AU410" s="252"/>
      <c r="AV410" s="252"/>
      <c r="AW410" s="252"/>
      <c r="AX410" s="252"/>
      <c r="AY410" s="252"/>
      <c r="AZ410" s="252"/>
      <c r="BA410" s="252"/>
      <c r="BB410" s="252"/>
      <c r="BC410" s="252"/>
      <c r="BD410" s="252"/>
      <c r="BE410" s="252"/>
      <c r="BF410" s="252"/>
      <c r="BG410" s="252"/>
      <c r="BH410" s="252"/>
      <c r="BI410" s="252"/>
      <c r="BJ410" s="252"/>
      <c r="BK410" s="252"/>
      <c r="BL410" s="252"/>
      <c r="BM410" s="252"/>
      <c r="BN410" s="252"/>
      <c r="BO410" s="252"/>
      <c r="BP410" s="252"/>
      <c r="BQ410" s="252"/>
      <c r="BR410" s="252"/>
      <c r="BS410" s="252"/>
      <c r="BT410" s="252"/>
      <c r="BU410" s="252"/>
      <c r="BV410" s="252"/>
      <c r="BW410" s="252"/>
      <c r="BX410" s="252"/>
      <c r="BY410" s="252"/>
      <c r="BZ410" s="252"/>
      <c r="CA410" s="252"/>
      <c r="CB410" s="252"/>
      <c r="CC410" s="252"/>
      <c r="CD410" s="252"/>
      <c r="CE410" s="252"/>
      <c r="CF410" s="252"/>
      <c r="CG410" s="252"/>
      <c r="CH410" s="252"/>
      <c r="CI410" s="252"/>
      <c r="CJ410" s="252"/>
      <c r="CK410" s="252"/>
      <c r="CL410" s="252"/>
      <c r="CM410" s="252"/>
      <c r="CN410" s="252"/>
      <c r="CO410" s="252"/>
      <c r="CP410" s="252"/>
      <c r="CQ410" s="252"/>
      <c r="CR410" s="252"/>
      <c r="CS410" s="252"/>
      <c r="CT410" s="252"/>
      <c r="CU410" s="252"/>
      <c r="CV410" s="252"/>
      <c r="CW410" s="252"/>
      <c r="CX410" s="252"/>
      <c r="CY410" s="252"/>
      <c r="CZ410" s="252"/>
      <c r="DA410" s="252"/>
      <c r="DB410" s="252"/>
      <c r="DC410" s="252"/>
      <c r="DD410" s="252"/>
    </row>
    <row r="411" customFormat="false" ht="15" hidden="false" customHeight="false" outlineLevel="0" collapsed="false">
      <c r="A411" s="252"/>
      <c r="B411" s="252"/>
      <c r="C411" s="252"/>
      <c r="D411" s="252"/>
      <c r="E411" s="254"/>
      <c r="F411" s="254"/>
      <c r="G411" s="254"/>
      <c r="H411" s="254"/>
      <c r="I411" s="254"/>
      <c r="J411" s="254"/>
      <c r="K411" s="254"/>
      <c r="L411" s="254"/>
      <c r="M411" s="254"/>
      <c r="N411" s="254"/>
      <c r="O411" s="254"/>
      <c r="P411" s="252"/>
      <c r="Q411" s="252"/>
      <c r="R411" s="252"/>
      <c r="S411" s="252"/>
      <c r="T411" s="252"/>
      <c r="U411" s="252"/>
      <c r="V411" s="252"/>
      <c r="W411" s="252"/>
      <c r="X411" s="252"/>
      <c r="Y411" s="252"/>
      <c r="Z411" s="252"/>
      <c r="AA411" s="252"/>
      <c r="AB411" s="252"/>
      <c r="AC411" s="252"/>
      <c r="AD411" s="252"/>
      <c r="AE411" s="252"/>
      <c r="AF411" s="252"/>
      <c r="AG411" s="252"/>
      <c r="AH411" s="252"/>
      <c r="AI411" s="252"/>
      <c r="AJ411" s="252"/>
      <c r="AK411" s="252"/>
      <c r="AL411" s="252"/>
      <c r="AM411" s="252"/>
      <c r="AN411" s="252"/>
      <c r="AO411" s="252"/>
      <c r="AP411" s="252"/>
      <c r="AQ411" s="252"/>
      <c r="AR411" s="252"/>
      <c r="AS411" s="252"/>
      <c r="AT411" s="252"/>
      <c r="AU411" s="252"/>
      <c r="AV411" s="252"/>
      <c r="AW411" s="252"/>
      <c r="AX411" s="252"/>
      <c r="AY411" s="252"/>
      <c r="AZ411" s="252"/>
      <c r="BA411" s="252"/>
      <c r="BB411" s="252"/>
      <c r="BC411" s="252"/>
      <c r="BD411" s="252"/>
      <c r="BE411" s="252"/>
      <c r="BF411" s="252"/>
      <c r="BG411" s="252"/>
      <c r="BH411" s="252"/>
      <c r="BI411" s="252"/>
      <c r="BJ411" s="252"/>
      <c r="BK411" s="252"/>
      <c r="BL411" s="252"/>
      <c r="BM411" s="252"/>
      <c r="BN411" s="252"/>
      <c r="BO411" s="252"/>
      <c r="BP411" s="252"/>
      <c r="BQ411" s="252"/>
      <c r="BR411" s="252"/>
      <c r="BS411" s="252"/>
      <c r="BT411" s="252"/>
      <c r="BU411" s="252"/>
      <c r="BV411" s="252"/>
      <c r="BW411" s="252"/>
      <c r="BX411" s="252"/>
      <c r="BY411" s="252"/>
      <c r="BZ411" s="252"/>
      <c r="CA411" s="252"/>
      <c r="CB411" s="252"/>
      <c r="CC411" s="252"/>
      <c r="CD411" s="252"/>
      <c r="CE411" s="252"/>
      <c r="CF411" s="252"/>
      <c r="CG411" s="252"/>
      <c r="CH411" s="252"/>
      <c r="CI411" s="252"/>
      <c r="CJ411" s="252"/>
      <c r="CK411" s="252"/>
      <c r="CL411" s="252"/>
      <c r="CM411" s="252"/>
      <c r="CN411" s="252"/>
      <c r="CO411" s="252"/>
      <c r="CP411" s="252"/>
      <c r="CQ411" s="252"/>
      <c r="CR411" s="252"/>
      <c r="CS411" s="252"/>
      <c r="CT411" s="252"/>
      <c r="CU411" s="252"/>
      <c r="CV411" s="252"/>
      <c r="CW411" s="252"/>
      <c r="CX411" s="252"/>
      <c r="CY411" s="252"/>
      <c r="CZ411" s="252"/>
      <c r="DA411" s="252"/>
      <c r="DB411" s="252"/>
      <c r="DC411" s="252"/>
      <c r="DD411" s="252"/>
    </row>
    <row r="412" customFormat="false" ht="15" hidden="false" customHeight="false" outlineLevel="0" collapsed="false">
      <c r="A412" s="252"/>
      <c r="B412" s="252"/>
      <c r="C412" s="252"/>
      <c r="D412" s="252"/>
      <c r="E412" s="254"/>
      <c r="F412" s="254"/>
      <c r="G412" s="254"/>
      <c r="H412" s="254"/>
      <c r="I412" s="254"/>
      <c r="J412" s="254"/>
      <c r="K412" s="254"/>
      <c r="L412" s="254"/>
      <c r="M412" s="254"/>
      <c r="N412" s="254"/>
      <c r="O412" s="254"/>
      <c r="P412" s="252"/>
      <c r="Q412" s="252"/>
      <c r="R412" s="252"/>
      <c r="S412" s="252"/>
      <c r="T412" s="252"/>
      <c r="U412" s="252"/>
      <c r="V412" s="252"/>
      <c r="W412" s="252"/>
      <c r="X412" s="252"/>
      <c r="Y412" s="252"/>
      <c r="Z412" s="252"/>
      <c r="AA412" s="252"/>
      <c r="AB412" s="252"/>
      <c r="AC412" s="252"/>
      <c r="AD412" s="252"/>
      <c r="AE412" s="252"/>
      <c r="AF412" s="252"/>
      <c r="AG412" s="252"/>
      <c r="AH412" s="252"/>
      <c r="AI412" s="252"/>
      <c r="AJ412" s="252"/>
      <c r="AK412" s="252"/>
      <c r="AL412" s="252"/>
      <c r="AM412" s="252"/>
      <c r="AN412" s="252"/>
      <c r="AO412" s="252"/>
      <c r="AP412" s="252"/>
      <c r="AQ412" s="252"/>
      <c r="AR412" s="252"/>
      <c r="AS412" s="252"/>
      <c r="AT412" s="252"/>
      <c r="AU412" s="252"/>
      <c r="AV412" s="252"/>
      <c r="AW412" s="252"/>
      <c r="AX412" s="252"/>
      <c r="AY412" s="252"/>
      <c r="AZ412" s="252"/>
      <c r="BA412" s="252"/>
      <c r="BB412" s="252"/>
      <c r="BC412" s="252"/>
      <c r="BD412" s="252"/>
      <c r="BE412" s="252"/>
      <c r="BF412" s="252"/>
      <c r="BG412" s="252"/>
      <c r="BH412" s="252"/>
      <c r="BI412" s="252"/>
      <c r="BJ412" s="252"/>
      <c r="BK412" s="252"/>
      <c r="BL412" s="252"/>
      <c r="BM412" s="252"/>
      <c r="BN412" s="252"/>
      <c r="BO412" s="252"/>
      <c r="BP412" s="252"/>
      <c r="BQ412" s="252"/>
      <c r="BR412" s="252"/>
      <c r="BS412" s="252"/>
      <c r="BT412" s="252"/>
      <c r="BU412" s="252"/>
      <c r="BV412" s="252"/>
      <c r="BW412" s="252"/>
      <c r="BX412" s="252"/>
      <c r="BY412" s="252"/>
      <c r="BZ412" s="252"/>
      <c r="CA412" s="252"/>
      <c r="CB412" s="252"/>
      <c r="CC412" s="252"/>
      <c r="CD412" s="252"/>
      <c r="CE412" s="252"/>
      <c r="CF412" s="252"/>
      <c r="CG412" s="252"/>
      <c r="CH412" s="252"/>
      <c r="CI412" s="252"/>
      <c r="CJ412" s="252"/>
      <c r="CK412" s="252"/>
      <c r="CL412" s="252"/>
      <c r="CM412" s="252"/>
      <c r="CN412" s="252"/>
      <c r="CO412" s="252"/>
      <c r="CP412" s="252"/>
      <c r="CQ412" s="252"/>
      <c r="CR412" s="252"/>
      <c r="CS412" s="252"/>
      <c r="CT412" s="252"/>
      <c r="CU412" s="252"/>
      <c r="CV412" s="252"/>
      <c r="CW412" s="252"/>
      <c r="CX412" s="252"/>
      <c r="CY412" s="252"/>
      <c r="CZ412" s="252"/>
      <c r="DA412" s="252"/>
      <c r="DB412" s="252"/>
      <c r="DC412" s="252"/>
      <c r="DD412" s="252"/>
    </row>
    <row r="413" customFormat="false" ht="15" hidden="false" customHeight="false" outlineLevel="0" collapsed="false">
      <c r="A413" s="252"/>
      <c r="B413" s="252"/>
      <c r="C413" s="252"/>
      <c r="D413" s="252"/>
      <c r="E413" s="254"/>
      <c r="F413" s="254"/>
      <c r="G413" s="254"/>
      <c r="H413" s="254"/>
      <c r="I413" s="254"/>
      <c r="J413" s="254"/>
      <c r="K413" s="254"/>
      <c r="L413" s="254"/>
      <c r="M413" s="254"/>
      <c r="N413" s="254"/>
      <c r="O413" s="254"/>
      <c r="P413" s="252"/>
      <c r="Q413" s="252"/>
      <c r="R413" s="252"/>
      <c r="S413" s="252"/>
      <c r="T413" s="252"/>
      <c r="U413" s="252"/>
      <c r="V413" s="252"/>
      <c r="W413" s="252"/>
      <c r="X413" s="252"/>
      <c r="Y413" s="252"/>
      <c r="Z413" s="252"/>
      <c r="AA413" s="252"/>
      <c r="AB413" s="252"/>
      <c r="AC413" s="252"/>
      <c r="AD413" s="252"/>
      <c r="AE413" s="252"/>
      <c r="AF413" s="252"/>
      <c r="AG413" s="252"/>
      <c r="AH413" s="252"/>
      <c r="AI413" s="252"/>
      <c r="AJ413" s="252"/>
      <c r="AK413" s="252"/>
      <c r="AL413" s="252"/>
      <c r="AM413" s="252"/>
      <c r="AN413" s="252"/>
      <c r="AO413" s="252"/>
      <c r="AP413" s="252"/>
      <c r="AQ413" s="252"/>
      <c r="AR413" s="252"/>
      <c r="AS413" s="252"/>
      <c r="AT413" s="252"/>
      <c r="AU413" s="252"/>
      <c r="AV413" s="252"/>
      <c r="AW413" s="252"/>
      <c r="AX413" s="252"/>
      <c r="AY413" s="252"/>
      <c r="AZ413" s="252"/>
      <c r="BA413" s="252"/>
      <c r="BB413" s="252"/>
      <c r="BC413" s="252"/>
      <c r="BD413" s="252"/>
      <c r="BE413" s="252"/>
      <c r="BF413" s="252"/>
      <c r="BG413" s="252"/>
      <c r="BH413" s="252"/>
      <c r="BI413" s="252"/>
      <c r="BJ413" s="252"/>
      <c r="BK413" s="252"/>
      <c r="BL413" s="252"/>
      <c r="BM413" s="252"/>
      <c r="BN413" s="252"/>
      <c r="BO413" s="252"/>
      <c r="BP413" s="252"/>
      <c r="BQ413" s="252"/>
      <c r="BR413" s="252"/>
      <c r="BS413" s="252"/>
      <c r="BT413" s="252"/>
      <c r="BU413" s="252"/>
      <c r="BV413" s="252"/>
      <c r="BW413" s="252"/>
      <c r="BX413" s="252"/>
      <c r="BY413" s="252"/>
      <c r="BZ413" s="252"/>
      <c r="CA413" s="252"/>
      <c r="CB413" s="252"/>
      <c r="CC413" s="252"/>
      <c r="CD413" s="252"/>
      <c r="CE413" s="252"/>
      <c r="CF413" s="252"/>
      <c r="CG413" s="252"/>
      <c r="CH413" s="252"/>
      <c r="CI413" s="252"/>
      <c r="CJ413" s="252"/>
      <c r="CK413" s="252"/>
      <c r="CL413" s="252"/>
      <c r="CM413" s="252"/>
      <c r="CN413" s="252"/>
      <c r="CO413" s="252"/>
      <c r="CP413" s="252"/>
      <c r="CQ413" s="252"/>
      <c r="CR413" s="252"/>
      <c r="CS413" s="252"/>
      <c r="CT413" s="252"/>
      <c r="CU413" s="252"/>
      <c r="CV413" s="252"/>
      <c r="CW413" s="252"/>
      <c r="CX413" s="252"/>
      <c r="CY413" s="252"/>
      <c r="CZ413" s="252"/>
      <c r="DA413" s="252"/>
      <c r="DB413" s="252"/>
      <c r="DC413" s="252"/>
      <c r="DD413" s="252"/>
    </row>
    <row r="414" customFormat="false" ht="15" hidden="false" customHeight="false" outlineLevel="0" collapsed="false">
      <c r="A414" s="252"/>
      <c r="B414" s="252"/>
      <c r="C414" s="252"/>
      <c r="D414" s="252"/>
      <c r="E414" s="254"/>
      <c r="F414" s="254"/>
      <c r="G414" s="254"/>
      <c r="H414" s="254"/>
      <c r="I414" s="254"/>
      <c r="J414" s="254"/>
      <c r="K414" s="254"/>
      <c r="L414" s="254"/>
      <c r="M414" s="254"/>
      <c r="N414" s="254"/>
      <c r="O414" s="254"/>
      <c r="P414" s="252"/>
      <c r="Q414" s="252"/>
      <c r="R414" s="252"/>
      <c r="S414" s="252"/>
      <c r="T414" s="252"/>
      <c r="U414" s="252"/>
      <c r="V414" s="252"/>
      <c r="W414" s="252"/>
      <c r="X414" s="252"/>
      <c r="Y414" s="252"/>
      <c r="Z414" s="252"/>
      <c r="AA414" s="252"/>
      <c r="AB414" s="252"/>
      <c r="AC414" s="252"/>
      <c r="AD414" s="252"/>
      <c r="AE414" s="252"/>
      <c r="AF414" s="252"/>
      <c r="AG414" s="252"/>
      <c r="AH414" s="252"/>
      <c r="AI414" s="252"/>
      <c r="AJ414" s="252"/>
      <c r="AK414" s="252"/>
      <c r="AL414" s="252"/>
      <c r="AM414" s="252"/>
      <c r="AN414" s="252"/>
      <c r="AO414" s="252"/>
      <c r="AP414" s="252"/>
      <c r="AQ414" s="252"/>
      <c r="AR414" s="252"/>
      <c r="AS414" s="252"/>
      <c r="AT414" s="252"/>
      <c r="AU414" s="252"/>
      <c r="AV414" s="252"/>
      <c r="AW414" s="252"/>
      <c r="AX414" s="252"/>
      <c r="AY414" s="252"/>
      <c r="AZ414" s="252"/>
      <c r="BA414" s="252"/>
      <c r="BB414" s="252"/>
      <c r="BC414" s="252"/>
      <c r="BD414" s="252"/>
      <c r="BE414" s="252"/>
      <c r="BF414" s="252"/>
      <c r="BG414" s="252"/>
      <c r="BH414" s="252"/>
      <c r="BI414" s="252"/>
      <c r="BJ414" s="252"/>
      <c r="BK414" s="252"/>
      <c r="BL414" s="252"/>
      <c r="BM414" s="252"/>
      <c r="BN414" s="252"/>
      <c r="BO414" s="252"/>
      <c r="BP414" s="252"/>
      <c r="BQ414" s="252"/>
      <c r="BR414" s="252"/>
      <c r="BS414" s="252"/>
      <c r="BT414" s="252"/>
      <c r="BU414" s="252"/>
      <c r="BV414" s="252"/>
      <c r="BW414" s="252"/>
      <c r="BX414" s="252"/>
      <c r="BY414" s="252"/>
      <c r="BZ414" s="252"/>
      <c r="CA414" s="252"/>
      <c r="CB414" s="252"/>
      <c r="CC414" s="252"/>
      <c r="CD414" s="252"/>
      <c r="CE414" s="252"/>
      <c r="CF414" s="252"/>
      <c r="CG414" s="252"/>
      <c r="CH414" s="252"/>
      <c r="CI414" s="252"/>
      <c r="CJ414" s="252"/>
      <c r="CK414" s="252"/>
      <c r="CL414" s="252"/>
      <c r="CM414" s="252"/>
      <c r="CN414" s="252"/>
      <c r="CO414" s="252"/>
      <c r="CP414" s="252"/>
      <c r="CQ414" s="252"/>
      <c r="CR414" s="252"/>
      <c r="CS414" s="252"/>
      <c r="CT414" s="252"/>
      <c r="CU414" s="252"/>
      <c r="CV414" s="252"/>
      <c r="CW414" s="252"/>
      <c r="CX414" s="252"/>
      <c r="CY414" s="252"/>
      <c r="CZ414" s="252"/>
      <c r="DA414" s="252"/>
      <c r="DB414" s="252"/>
      <c r="DC414" s="252"/>
      <c r="DD414" s="252"/>
    </row>
    <row r="415" customFormat="false" ht="15" hidden="false" customHeight="false" outlineLevel="0" collapsed="false">
      <c r="A415" s="252"/>
      <c r="B415" s="252"/>
      <c r="C415" s="252"/>
      <c r="D415" s="252"/>
      <c r="E415" s="254"/>
      <c r="F415" s="254"/>
      <c r="G415" s="254"/>
      <c r="H415" s="254"/>
      <c r="I415" s="254"/>
      <c r="J415" s="254"/>
      <c r="K415" s="254"/>
      <c r="L415" s="254"/>
      <c r="M415" s="254"/>
      <c r="N415" s="254"/>
      <c r="O415" s="254"/>
      <c r="P415" s="252"/>
      <c r="Q415" s="252"/>
      <c r="R415" s="252"/>
      <c r="S415" s="252"/>
      <c r="T415" s="252"/>
      <c r="U415" s="252"/>
      <c r="V415" s="252"/>
      <c r="W415" s="252"/>
      <c r="X415" s="252"/>
      <c r="Y415" s="252"/>
      <c r="Z415" s="252"/>
      <c r="AA415" s="252"/>
      <c r="AB415" s="252"/>
      <c r="AC415" s="252"/>
      <c r="AD415" s="252"/>
      <c r="AE415" s="252"/>
      <c r="AF415" s="252"/>
      <c r="AG415" s="252"/>
      <c r="AH415" s="252"/>
      <c r="AI415" s="252"/>
      <c r="AJ415" s="252"/>
      <c r="AK415" s="252"/>
      <c r="AL415" s="252"/>
      <c r="AM415" s="252"/>
      <c r="AN415" s="252"/>
      <c r="AO415" s="252"/>
      <c r="AP415" s="252"/>
      <c r="AQ415" s="252"/>
      <c r="AR415" s="252"/>
      <c r="AS415" s="252"/>
      <c r="AT415" s="252"/>
      <c r="AU415" s="252"/>
      <c r="AV415" s="252"/>
      <c r="AW415" s="252"/>
      <c r="AX415" s="252"/>
      <c r="AY415" s="252"/>
      <c r="AZ415" s="252"/>
      <c r="BA415" s="252"/>
      <c r="BB415" s="252"/>
      <c r="BC415" s="252"/>
      <c r="BD415" s="252"/>
      <c r="BE415" s="252"/>
      <c r="BF415" s="252"/>
      <c r="BG415" s="252"/>
      <c r="BH415" s="252"/>
      <c r="BI415" s="252"/>
      <c r="BJ415" s="252"/>
      <c r="BK415" s="252"/>
      <c r="BL415" s="252"/>
      <c r="BM415" s="252"/>
      <c r="BN415" s="252"/>
      <c r="BO415" s="252"/>
      <c r="BP415" s="252"/>
      <c r="BQ415" s="252"/>
      <c r="BR415" s="252"/>
      <c r="BS415" s="252"/>
      <c r="BT415" s="252"/>
      <c r="BU415" s="252"/>
      <c r="BV415" s="252"/>
      <c r="BW415" s="252"/>
      <c r="BX415" s="252"/>
      <c r="BY415" s="252"/>
      <c r="BZ415" s="252"/>
      <c r="CA415" s="252"/>
      <c r="CB415" s="252"/>
      <c r="CC415" s="252"/>
      <c r="CD415" s="252"/>
      <c r="CE415" s="252"/>
      <c r="CF415" s="252"/>
      <c r="CG415" s="252"/>
      <c r="CH415" s="252"/>
      <c r="CI415" s="252"/>
      <c r="CJ415" s="252"/>
      <c r="CK415" s="252"/>
      <c r="CL415" s="252"/>
      <c r="CM415" s="252"/>
      <c r="CN415" s="252"/>
      <c r="CO415" s="252"/>
      <c r="CP415" s="252"/>
      <c r="CQ415" s="252"/>
      <c r="CR415" s="252"/>
      <c r="CS415" s="252"/>
      <c r="CT415" s="252"/>
      <c r="CU415" s="252"/>
      <c r="CV415" s="252"/>
      <c r="CW415" s="252"/>
      <c r="CX415" s="252"/>
      <c r="CY415" s="252"/>
      <c r="CZ415" s="252"/>
      <c r="DA415" s="252"/>
      <c r="DB415" s="252"/>
      <c r="DC415" s="252"/>
      <c r="DD415" s="252"/>
    </row>
    <row r="416" customFormat="false" ht="15" hidden="false" customHeight="false" outlineLevel="0" collapsed="false">
      <c r="A416" s="252"/>
      <c r="B416" s="252"/>
      <c r="C416" s="252"/>
      <c r="D416" s="252"/>
      <c r="E416" s="254"/>
      <c r="F416" s="254"/>
      <c r="G416" s="254"/>
      <c r="H416" s="254"/>
      <c r="I416" s="254"/>
      <c r="J416" s="254"/>
      <c r="K416" s="254"/>
      <c r="L416" s="254"/>
      <c r="M416" s="254"/>
      <c r="N416" s="254"/>
      <c r="O416" s="254"/>
      <c r="P416" s="252"/>
      <c r="Q416" s="252"/>
      <c r="R416" s="252"/>
      <c r="S416" s="252"/>
      <c r="T416" s="252"/>
      <c r="U416" s="252"/>
      <c r="V416" s="252"/>
      <c r="W416" s="252"/>
      <c r="X416" s="252"/>
      <c r="Y416" s="252"/>
      <c r="Z416" s="252"/>
      <c r="AA416" s="252"/>
      <c r="AB416" s="252"/>
      <c r="AC416" s="252"/>
      <c r="AD416" s="252"/>
      <c r="AE416" s="252"/>
      <c r="AF416" s="252"/>
      <c r="AG416" s="252"/>
      <c r="AH416" s="252"/>
      <c r="AI416" s="252"/>
      <c r="AJ416" s="252"/>
      <c r="AK416" s="252"/>
      <c r="AL416" s="252"/>
      <c r="AM416" s="252"/>
      <c r="AN416" s="252"/>
      <c r="AO416" s="252"/>
      <c r="AP416" s="252"/>
      <c r="AQ416" s="252"/>
      <c r="AR416" s="252"/>
      <c r="AS416" s="252"/>
      <c r="AT416" s="252"/>
      <c r="AU416" s="252"/>
      <c r="AV416" s="252"/>
      <c r="AW416" s="252"/>
      <c r="AX416" s="252"/>
      <c r="AY416" s="252"/>
      <c r="AZ416" s="252"/>
      <c r="BA416" s="252"/>
      <c r="BB416" s="252"/>
      <c r="BC416" s="252"/>
      <c r="BD416" s="252"/>
      <c r="BE416" s="252"/>
      <c r="BF416" s="252"/>
      <c r="BG416" s="252"/>
      <c r="BH416" s="252"/>
      <c r="BI416" s="252"/>
      <c r="BJ416" s="252"/>
      <c r="BK416" s="252"/>
      <c r="BL416" s="252"/>
      <c r="BM416" s="252"/>
      <c r="BN416" s="252"/>
      <c r="BO416" s="252"/>
      <c r="BP416" s="252"/>
      <c r="BQ416" s="252"/>
      <c r="BR416" s="252"/>
      <c r="BS416" s="252"/>
      <c r="BT416" s="252"/>
      <c r="BU416" s="252"/>
      <c r="BV416" s="252"/>
      <c r="BW416" s="252"/>
      <c r="BX416" s="252"/>
      <c r="BY416" s="252"/>
      <c r="BZ416" s="252"/>
      <c r="CA416" s="252"/>
      <c r="CB416" s="252"/>
      <c r="CC416" s="252"/>
      <c r="CD416" s="252"/>
      <c r="CE416" s="252"/>
      <c r="CF416" s="252"/>
      <c r="CG416" s="252"/>
      <c r="CH416" s="252"/>
      <c r="CI416" s="252"/>
      <c r="CJ416" s="252"/>
      <c r="CK416" s="252"/>
      <c r="CL416" s="252"/>
      <c r="CM416" s="252"/>
      <c r="CN416" s="252"/>
      <c r="CO416" s="252"/>
      <c r="CP416" s="252"/>
      <c r="CQ416" s="252"/>
      <c r="CR416" s="252"/>
      <c r="CS416" s="252"/>
      <c r="CT416" s="252"/>
      <c r="CU416" s="252"/>
      <c r="CV416" s="252"/>
      <c r="CW416" s="252"/>
      <c r="CX416" s="252"/>
      <c r="CY416" s="252"/>
      <c r="CZ416" s="252"/>
      <c r="DA416" s="252"/>
      <c r="DB416" s="252"/>
      <c r="DC416" s="252"/>
      <c r="DD416" s="252"/>
    </row>
    <row r="417" customFormat="false" ht="15" hidden="false" customHeight="false" outlineLevel="0" collapsed="false">
      <c r="A417" s="252"/>
      <c r="B417" s="252"/>
      <c r="C417" s="252"/>
      <c r="D417" s="252"/>
      <c r="E417" s="254"/>
      <c r="F417" s="254"/>
      <c r="G417" s="254"/>
      <c r="H417" s="254"/>
      <c r="I417" s="254"/>
      <c r="J417" s="254"/>
      <c r="K417" s="254"/>
      <c r="L417" s="254"/>
      <c r="M417" s="254"/>
      <c r="N417" s="254"/>
      <c r="O417" s="254"/>
      <c r="P417" s="252"/>
      <c r="Q417" s="252"/>
      <c r="R417" s="252"/>
      <c r="S417" s="252"/>
      <c r="T417" s="252"/>
      <c r="U417" s="252"/>
      <c r="V417" s="252"/>
      <c r="W417" s="252"/>
      <c r="X417" s="252"/>
      <c r="Y417" s="252"/>
      <c r="Z417" s="252"/>
      <c r="AA417" s="252"/>
      <c r="AB417" s="252"/>
      <c r="AC417" s="252"/>
      <c r="AD417" s="252"/>
      <c r="AE417" s="252"/>
      <c r="AF417" s="252"/>
      <c r="AG417" s="252"/>
      <c r="AH417" s="252"/>
      <c r="AI417" s="252"/>
      <c r="AJ417" s="252"/>
      <c r="AK417" s="252"/>
      <c r="AL417" s="252"/>
      <c r="AM417" s="252"/>
      <c r="AN417" s="252"/>
      <c r="AO417" s="252"/>
      <c r="AP417" s="252"/>
      <c r="AQ417" s="252"/>
      <c r="AR417" s="252"/>
      <c r="AS417" s="252"/>
      <c r="AT417" s="252"/>
      <c r="AU417" s="252"/>
      <c r="AV417" s="252"/>
      <c r="AW417" s="252"/>
      <c r="AX417" s="252"/>
      <c r="AY417" s="252"/>
      <c r="AZ417" s="252"/>
      <c r="BA417" s="252"/>
      <c r="BB417" s="252"/>
      <c r="BC417" s="252"/>
      <c r="BD417" s="252"/>
      <c r="BE417" s="252"/>
      <c r="BF417" s="252"/>
      <c r="BG417" s="252"/>
      <c r="BH417" s="252"/>
      <c r="BI417" s="252"/>
      <c r="BJ417" s="252"/>
      <c r="BK417" s="252"/>
      <c r="BL417" s="252"/>
      <c r="BM417" s="252"/>
      <c r="BN417" s="252"/>
      <c r="BO417" s="252"/>
      <c r="BP417" s="252"/>
      <c r="BQ417" s="252"/>
      <c r="BR417" s="252"/>
      <c r="BS417" s="252"/>
      <c r="BT417" s="252"/>
      <c r="BU417" s="252"/>
      <c r="BV417" s="252"/>
      <c r="BW417" s="252"/>
      <c r="BX417" s="252"/>
      <c r="BY417" s="252"/>
      <c r="BZ417" s="252"/>
      <c r="CA417" s="252"/>
      <c r="CB417" s="252"/>
      <c r="CC417" s="252"/>
      <c r="CD417" s="252"/>
      <c r="CE417" s="252"/>
      <c r="CF417" s="252"/>
      <c r="CG417" s="252"/>
      <c r="CH417" s="252"/>
      <c r="CI417" s="252"/>
      <c r="CJ417" s="252"/>
      <c r="CK417" s="252"/>
      <c r="CL417" s="252"/>
      <c r="CM417" s="252"/>
      <c r="CN417" s="252"/>
      <c r="CO417" s="252"/>
      <c r="CP417" s="252"/>
      <c r="CQ417" s="252"/>
      <c r="CR417" s="252"/>
      <c r="CS417" s="252"/>
      <c r="CT417" s="252"/>
      <c r="CU417" s="252"/>
      <c r="CV417" s="252"/>
      <c r="CW417" s="252"/>
      <c r="CX417" s="252"/>
      <c r="CY417" s="252"/>
      <c r="CZ417" s="252"/>
      <c r="DA417" s="252"/>
      <c r="DB417" s="252"/>
      <c r="DC417" s="252"/>
      <c r="DD417" s="252"/>
    </row>
    <row r="418" customFormat="false" ht="15" hidden="false" customHeight="false" outlineLevel="0" collapsed="false">
      <c r="A418" s="252"/>
      <c r="B418" s="252"/>
      <c r="C418" s="252"/>
      <c r="D418" s="252"/>
      <c r="E418" s="254"/>
      <c r="F418" s="254"/>
      <c r="G418" s="254"/>
      <c r="H418" s="254"/>
      <c r="I418" s="254"/>
      <c r="J418" s="254"/>
      <c r="K418" s="254"/>
      <c r="L418" s="254"/>
      <c r="M418" s="254"/>
      <c r="N418" s="254"/>
      <c r="O418" s="254"/>
      <c r="P418" s="252"/>
      <c r="Q418" s="252"/>
      <c r="R418" s="252"/>
      <c r="S418" s="252"/>
      <c r="T418" s="252"/>
      <c r="U418" s="252"/>
      <c r="V418" s="252"/>
      <c r="W418" s="252"/>
      <c r="X418" s="252"/>
      <c r="Y418" s="252"/>
      <c r="Z418" s="252"/>
      <c r="AA418" s="252"/>
      <c r="AB418" s="252"/>
      <c r="AC418" s="252"/>
      <c r="AD418" s="252"/>
      <c r="AE418" s="252"/>
      <c r="AF418" s="252"/>
      <c r="AG418" s="252"/>
      <c r="AH418" s="252"/>
      <c r="AI418" s="252"/>
      <c r="AJ418" s="252"/>
      <c r="AK418" s="252"/>
      <c r="AL418" s="252"/>
      <c r="AM418" s="252"/>
      <c r="AN418" s="252"/>
      <c r="AO418" s="252"/>
      <c r="AP418" s="252"/>
      <c r="AQ418" s="252"/>
      <c r="AR418" s="252"/>
      <c r="AS418" s="252"/>
      <c r="AT418" s="252"/>
      <c r="AU418" s="252"/>
      <c r="AV418" s="252"/>
      <c r="AW418" s="252"/>
      <c r="AX418" s="252"/>
      <c r="AY418" s="252"/>
      <c r="AZ418" s="252"/>
      <c r="BA418" s="252"/>
      <c r="BB418" s="252"/>
      <c r="BC418" s="252"/>
      <c r="BD418" s="252"/>
      <c r="BE418" s="252"/>
      <c r="BF418" s="252"/>
      <c r="BG418" s="252"/>
      <c r="BH418" s="252"/>
      <c r="BI418" s="252"/>
      <c r="BJ418" s="252"/>
      <c r="BK418" s="252"/>
      <c r="BL418" s="252"/>
      <c r="BM418" s="252"/>
      <c r="BN418" s="252"/>
      <c r="BO418" s="252"/>
      <c r="BP418" s="252"/>
      <c r="BQ418" s="252"/>
      <c r="BR418" s="252"/>
      <c r="BS418" s="252"/>
      <c r="BT418" s="252"/>
      <c r="BU418" s="252"/>
      <c r="BV418" s="252"/>
      <c r="BW418" s="252"/>
      <c r="BX418" s="252"/>
      <c r="BY418" s="252"/>
      <c r="BZ418" s="252"/>
      <c r="CA418" s="252"/>
      <c r="CB418" s="252"/>
      <c r="CC418" s="252"/>
      <c r="CD418" s="252"/>
      <c r="CE418" s="252"/>
      <c r="CF418" s="252"/>
      <c r="CG418" s="252"/>
      <c r="CH418" s="252"/>
      <c r="CI418" s="252"/>
      <c r="CJ418" s="252"/>
      <c r="CK418" s="252"/>
      <c r="CL418" s="252"/>
      <c r="CM418" s="252"/>
      <c r="CN418" s="252"/>
      <c r="CO418" s="252"/>
      <c r="CP418" s="252"/>
      <c r="CQ418" s="252"/>
      <c r="CR418" s="252"/>
      <c r="CS418" s="252"/>
      <c r="CT418" s="252"/>
      <c r="CU418" s="252"/>
      <c r="CV418" s="252"/>
      <c r="CW418" s="252"/>
      <c r="CX418" s="252"/>
      <c r="CY418" s="252"/>
      <c r="CZ418" s="252"/>
      <c r="DA418" s="252"/>
      <c r="DB418" s="252"/>
      <c r="DC418" s="252"/>
      <c r="DD418" s="252"/>
    </row>
    <row r="419" customFormat="false" ht="15" hidden="false" customHeight="false" outlineLevel="0" collapsed="false">
      <c r="A419" s="252"/>
      <c r="B419" s="252"/>
      <c r="C419" s="252"/>
      <c r="D419" s="252"/>
      <c r="E419" s="254"/>
      <c r="F419" s="254"/>
      <c r="G419" s="254"/>
      <c r="H419" s="254"/>
      <c r="I419" s="254"/>
      <c r="J419" s="254"/>
      <c r="K419" s="254"/>
      <c r="L419" s="254"/>
      <c r="M419" s="254"/>
      <c r="N419" s="254"/>
      <c r="O419" s="254"/>
      <c r="P419" s="252"/>
      <c r="Q419" s="252"/>
      <c r="R419" s="252"/>
      <c r="S419" s="252"/>
      <c r="T419" s="252"/>
      <c r="U419" s="252"/>
      <c r="V419" s="252"/>
      <c r="W419" s="252"/>
      <c r="X419" s="252"/>
      <c r="Y419" s="252"/>
      <c r="Z419" s="252"/>
      <c r="AA419" s="252"/>
      <c r="AB419" s="252"/>
      <c r="AC419" s="252"/>
      <c r="AD419" s="252"/>
      <c r="AE419" s="252"/>
      <c r="AF419" s="252"/>
      <c r="AG419" s="252"/>
      <c r="AH419" s="252"/>
      <c r="AI419" s="252"/>
      <c r="AJ419" s="252"/>
      <c r="AK419" s="252"/>
      <c r="AL419" s="252"/>
      <c r="AM419" s="252"/>
      <c r="AN419" s="252"/>
      <c r="AO419" s="252"/>
      <c r="AP419" s="252"/>
      <c r="AQ419" s="252"/>
      <c r="AR419" s="252"/>
      <c r="AS419" s="252"/>
      <c r="AT419" s="252"/>
      <c r="AU419" s="252"/>
      <c r="AV419" s="252"/>
      <c r="AW419" s="252"/>
      <c r="AX419" s="252"/>
      <c r="AY419" s="252"/>
      <c r="AZ419" s="252"/>
      <c r="BA419" s="252"/>
      <c r="BB419" s="252"/>
      <c r="BC419" s="252"/>
      <c r="BD419" s="252"/>
      <c r="BE419" s="252"/>
      <c r="BF419" s="252"/>
      <c r="BG419" s="252"/>
      <c r="BH419" s="252"/>
      <c r="BI419" s="252"/>
      <c r="BJ419" s="252"/>
      <c r="BK419" s="252"/>
      <c r="BL419" s="252"/>
      <c r="BM419" s="252"/>
      <c r="BN419" s="252"/>
      <c r="BO419" s="252"/>
      <c r="BP419" s="252"/>
      <c r="BQ419" s="252"/>
      <c r="BR419" s="252"/>
      <c r="BS419" s="252"/>
      <c r="BT419" s="252"/>
      <c r="BU419" s="252"/>
      <c r="BV419" s="252"/>
      <c r="BW419" s="252"/>
      <c r="BX419" s="252"/>
      <c r="BY419" s="252"/>
      <c r="BZ419" s="252"/>
      <c r="CA419" s="252"/>
      <c r="CB419" s="252"/>
      <c r="CC419" s="252"/>
      <c r="CD419" s="252"/>
      <c r="CE419" s="252"/>
      <c r="CF419" s="252"/>
      <c r="CG419" s="252"/>
      <c r="CH419" s="252"/>
      <c r="CI419" s="252"/>
      <c r="CJ419" s="252"/>
      <c r="CK419" s="252"/>
      <c r="CL419" s="252"/>
      <c r="CM419" s="252"/>
      <c r="CN419" s="252"/>
      <c r="CO419" s="252"/>
      <c r="CP419" s="252"/>
      <c r="CQ419" s="252"/>
      <c r="CR419" s="252"/>
      <c r="CS419" s="252"/>
      <c r="CT419" s="252"/>
      <c r="CU419" s="252"/>
      <c r="CV419" s="252"/>
      <c r="CW419" s="252"/>
      <c r="CX419" s="252"/>
      <c r="CY419" s="252"/>
      <c r="CZ419" s="252"/>
      <c r="DA419" s="252"/>
      <c r="DB419" s="252"/>
      <c r="DC419" s="252"/>
      <c r="DD419" s="252"/>
    </row>
    <row r="420" customFormat="false" ht="15" hidden="false" customHeight="false" outlineLevel="0" collapsed="false">
      <c r="A420" s="252"/>
      <c r="B420" s="252"/>
      <c r="C420" s="252"/>
      <c r="D420" s="252"/>
      <c r="E420" s="254"/>
      <c r="F420" s="254"/>
      <c r="G420" s="254"/>
      <c r="H420" s="254"/>
      <c r="I420" s="254"/>
      <c r="J420" s="254"/>
      <c r="K420" s="254"/>
      <c r="L420" s="254"/>
      <c r="M420" s="254"/>
      <c r="N420" s="254"/>
      <c r="O420" s="254"/>
      <c r="P420" s="252"/>
      <c r="Q420" s="252"/>
      <c r="R420" s="252"/>
      <c r="S420" s="252"/>
      <c r="T420" s="252"/>
      <c r="U420" s="252"/>
      <c r="V420" s="252"/>
      <c r="W420" s="252"/>
      <c r="X420" s="252"/>
      <c r="Y420" s="252"/>
      <c r="Z420" s="252"/>
      <c r="AA420" s="252"/>
      <c r="AB420" s="252"/>
      <c r="AC420" s="252"/>
      <c r="AD420" s="252"/>
      <c r="AE420" s="252"/>
      <c r="AF420" s="252"/>
      <c r="AG420" s="252"/>
      <c r="AH420" s="252"/>
      <c r="AI420" s="252"/>
      <c r="AJ420" s="252"/>
      <c r="AK420" s="252"/>
      <c r="AL420" s="252"/>
      <c r="AM420" s="252"/>
      <c r="AN420" s="252"/>
      <c r="AO420" s="252"/>
      <c r="AP420" s="252"/>
      <c r="AQ420" s="252"/>
      <c r="AR420" s="252"/>
      <c r="AS420" s="252"/>
      <c r="AT420" s="252"/>
      <c r="AU420" s="252"/>
      <c r="AV420" s="252"/>
      <c r="AW420" s="252"/>
      <c r="AX420" s="252"/>
      <c r="AY420" s="252"/>
      <c r="AZ420" s="252"/>
      <c r="BA420" s="252"/>
      <c r="BB420" s="252"/>
      <c r="BC420" s="252"/>
      <c r="BD420" s="252"/>
      <c r="BE420" s="252"/>
      <c r="BF420" s="252"/>
      <c r="BG420" s="252"/>
      <c r="BH420" s="252"/>
      <c r="BI420" s="252"/>
      <c r="BJ420" s="252"/>
      <c r="BK420" s="252"/>
      <c r="BL420" s="252"/>
      <c r="BM420" s="252"/>
      <c r="BN420" s="252"/>
      <c r="BO420" s="252"/>
      <c r="BP420" s="252"/>
      <c r="BQ420" s="252"/>
      <c r="BR420" s="252"/>
      <c r="BS420" s="252"/>
      <c r="BT420" s="252"/>
      <c r="BU420" s="252"/>
      <c r="BV420" s="252"/>
      <c r="BW420" s="252"/>
      <c r="BX420" s="252"/>
      <c r="BY420" s="252"/>
      <c r="BZ420" s="252"/>
      <c r="CA420" s="252"/>
      <c r="CB420" s="252"/>
      <c r="CC420" s="252"/>
      <c r="CD420" s="252"/>
      <c r="CE420" s="252"/>
      <c r="CF420" s="252"/>
      <c r="CG420" s="252"/>
      <c r="CH420" s="252"/>
      <c r="CI420" s="252"/>
      <c r="CJ420" s="252"/>
      <c r="CK420" s="252"/>
      <c r="CL420" s="252"/>
      <c r="CM420" s="252"/>
      <c r="CN420" s="252"/>
      <c r="CO420" s="252"/>
      <c r="CP420" s="252"/>
      <c r="CQ420" s="252"/>
      <c r="CR420" s="252"/>
      <c r="CS420" s="252"/>
      <c r="CT420" s="252"/>
      <c r="CU420" s="252"/>
      <c r="CV420" s="252"/>
      <c r="CW420" s="252"/>
      <c r="CX420" s="252"/>
      <c r="CY420" s="252"/>
      <c r="CZ420" s="252"/>
      <c r="DA420" s="252"/>
      <c r="DB420" s="252"/>
      <c r="DC420" s="252"/>
      <c r="DD420" s="252"/>
    </row>
    <row r="421" customFormat="false" ht="15" hidden="false" customHeight="false" outlineLevel="0" collapsed="false">
      <c r="A421" s="252"/>
      <c r="B421" s="252"/>
      <c r="C421" s="252"/>
      <c r="D421" s="252"/>
      <c r="E421" s="254"/>
      <c r="F421" s="254"/>
      <c r="G421" s="254"/>
      <c r="H421" s="254"/>
      <c r="I421" s="254"/>
      <c r="J421" s="254"/>
      <c r="K421" s="254"/>
      <c r="L421" s="254"/>
      <c r="M421" s="254"/>
      <c r="N421" s="254"/>
      <c r="O421" s="254"/>
      <c r="P421" s="252"/>
      <c r="Q421" s="252"/>
      <c r="R421" s="252"/>
      <c r="S421" s="252"/>
      <c r="T421" s="252"/>
      <c r="U421" s="252"/>
      <c r="V421" s="252"/>
      <c r="W421" s="252"/>
      <c r="X421" s="252"/>
      <c r="Y421" s="252"/>
      <c r="Z421" s="252"/>
      <c r="AA421" s="252"/>
      <c r="AB421" s="252"/>
      <c r="AC421" s="252"/>
      <c r="AD421" s="252"/>
      <c r="AE421" s="252"/>
      <c r="AF421" s="252"/>
      <c r="AG421" s="252"/>
      <c r="AH421" s="252"/>
      <c r="AI421" s="252"/>
      <c r="AJ421" s="252"/>
      <c r="AK421" s="252"/>
      <c r="AL421" s="252"/>
      <c r="AM421" s="252"/>
      <c r="AN421" s="252"/>
      <c r="AO421" s="252"/>
      <c r="AP421" s="252"/>
      <c r="AQ421" s="252"/>
      <c r="AR421" s="252"/>
      <c r="AS421" s="252"/>
      <c r="AT421" s="252"/>
      <c r="AU421" s="252"/>
      <c r="AV421" s="252"/>
      <c r="AW421" s="252"/>
      <c r="AX421" s="252"/>
      <c r="AY421" s="252"/>
      <c r="AZ421" s="252"/>
      <c r="BA421" s="252"/>
      <c r="BB421" s="252"/>
      <c r="BC421" s="252"/>
      <c r="BD421" s="252"/>
      <c r="BE421" s="252"/>
      <c r="BF421" s="252"/>
      <c r="BG421" s="252"/>
      <c r="BH421" s="252"/>
      <c r="BI421" s="252"/>
      <c r="BJ421" s="252"/>
      <c r="BK421" s="252"/>
      <c r="BL421" s="252"/>
      <c r="BM421" s="252"/>
      <c r="BN421" s="252"/>
      <c r="BO421" s="252"/>
      <c r="BP421" s="252"/>
      <c r="BQ421" s="252"/>
      <c r="BR421" s="252"/>
      <c r="BS421" s="252"/>
      <c r="BT421" s="252"/>
      <c r="BU421" s="252"/>
      <c r="BV421" s="252"/>
      <c r="BW421" s="252"/>
      <c r="BX421" s="252"/>
      <c r="BY421" s="252"/>
      <c r="BZ421" s="252"/>
      <c r="CA421" s="252"/>
      <c r="CB421" s="252"/>
      <c r="CC421" s="252"/>
      <c r="CD421" s="252"/>
      <c r="CE421" s="252"/>
      <c r="CF421" s="252"/>
      <c r="CG421" s="252"/>
      <c r="CH421" s="252"/>
      <c r="CI421" s="252"/>
      <c r="CJ421" s="252"/>
      <c r="CK421" s="252"/>
      <c r="CL421" s="252"/>
      <c r="CM421" s="252"/>
      <c r="CN421" s="252"/>
      <c r="CO421" s="252"/>
      <c r="CP421" s="252"/>
      <c r="CQ421" s="252"/>
      <c r="CR421" s="252"/>
      <c r="CS421" s="252"/>
      <c r="CT421" s="252"/>
      <c r="CU421" s="252"/>
      <c r="CV421" s="252"/>
      <c r="CW421" s="252"/>
      <c r="CX421" s="252"/>
      <c r="CY421" s="252"/>
      <c r="CZ421" s="252"/>
      <c r="DA421" s="252"/>
      <c r="DB421" s="252"/>
      <c r="DC421" s="252"/>
      <c r="DD421" s="252"/>
    </row>
    <row r="422" customFormat="false" ht="15" hidden="false" customHeight="false" outlineLevel="0" collapsed="false">
      <c r="A422" s="252"/>
      <c r="B422" s="252"/>
      <c r="C422" s="252"/>
      <c r="D422" s="252"/>
      <c r="E422" s="254"/>
      <c r="F422" s="254"/>
      <c r="G422" s="254"/>
      <c r="H422" s="254"/>
      <c r="I422" s="254"/>
      <c r="J422" s="254"/>
      <c r="K422" s="254"/>
      <c r="L422" s="254"/>
      <c r="M422" s="254"/>
      <c r="N422" s="254"/>
      <c r="O422" s="254"/>
      <c r="P422" s="252"/>
      <c r="Q422" s="252"/>
      <c r="R422" s="252"/>
      <c r="S422" s="252"/>
      <c r="T422" s="252"/>
      <c r="U422" s="252"/>
      <c r="V422" s="252"/>
      <c r="W422" s="252"/>
      <c r="X422" s="252"/>
      <c r="Y422" s="252"/>
      <c r="Z422" s="252"/>
      <c r="AA422" s="252"/>
      <c r="AB422" s="252"/>
      <c r="AC422" s="252"/>
      <c r="AD422" s="252"/>
      <c r="AE422" s="252"/>
      <c r="AF422" s="252"/>
      <c r="AG422" s="252"/>
      <c r="AH422" s="252"/>
      <c r="AI422" s="252"/>
      <c r="AJ422" s="252"/>
      <c r="AK422" s="252"/>
      <c r="AL422" s="252"/>
      <c r="AM422" s="252"/>
      <c r="AN422" s="252"/>
      <c r="AO422" s="252"/>
      <c r="AP422" s="252"/>
      <c r="AQ422" s="252"/>
      <c r="AR422" s="252"/>
      <c r="AS422" s="252"/>
      <c r="AT422" s="252"/>
      <c r="AU422" s="252"/>
      <c r="AV422" s="252"/>
      <c r="AW422" s="252"/>
      <c r="AX422" s="252"/>
      <c r="AY422" s="252"/>
      <c r="AZ422" s="252"/>
      <c r="BA422" s="252"/>
      <c r="BB422" s="252"/>
      <c r="BC422" s="252"/>
      <c r="BD422" s="252"/>
      <c r="BE422" s="252"/>
      <c r="BF422" s="252"/>
      <c r="BG422" s="252"/>
      <c r="BH422" s="252"/>
      <c r="BI422" s="252"/>
      <c r="BJ422" s="252"/>
      <c r="BK422" s="252"/>
      <c r="BL422" s="252"/>
      <c r="BM422" s="252"/>
      <c r="BN422" s="252"/>
      <c r="BO422" s="252"/>
      <c r="BP422" s="252"/>
      <c r="BQ422" s="252"/>
      <c r="BR422" s="252"/>
      <c r="BS422" s="252"/>
      <c r="BT422" s="252"/>
      <c r="BU422" s="252"/>
      <c r="BV422" s="252"/>
      <c r="BW422" s="252"/>
      <c r="BX422" s="252"/>
      <c r="BY422" s="252"/>
      <c r="BZ422" s="252"/>
      <c r="CA422" s="252"/>
      <c r="CB422" s="252"/>
      <c r="CC422" s="252"/>
      <c r="CD422" s="252"/>
      <c r="CE422" s="252"/>
      <c r="CF422" s="252"/>
      <c r="CG422" s="252"/>
      <c r="CH422" s="252"/>
      <c r="CI422" s="252"/>
      <c r="CJ422" s="252"/>
      <c r="CK422" s="252"/>
      <c r="CL422" s="252"/>
      <c r="CM422" s="252"/>
      <c r="CN422" s="252"/>
      <c r="CO422" s="252"/>
      <c r="CP422" s="252"/>
      <c r="CQ422" s="252"/>
      <c r="CR422" s="252"/>
      <c r="CS422" s="252"/>
      <c r="CT422" s="252"/>
      <c r="CU422" s="252"/>
      <c r="CV422" s="252"/>
      <c r="CW422" s="252"/>
      <c r="CX422" s="252"/>
      <c r="CY422" s="252"/>
      <c r="CZ422" s="252"/>
      <c r="DA422" s="252"/>
      <c r="DB422" s="252"/>
      <c r="DC422" s="252"/>
      <c r="DD422" s="252"/>
    </row>
    <row r="423" customFormat="false" ht="15" hidden="false" customHeight="false" outlineLevel="0" collapsed="false">
      <c r="A423" s="252"/>
      <c r="B423" s="252"/>
      <c r="C423" s="252"/>
      <c r="D423" s="252"/>
      <c r="E423" s="254"/>
      <c r="F423" s="254"/>
      <c r="G423" s="254"/>
      <c r="H423" s="254"/>
      <c r="I423" s="254"/>
      <c r="J423" s="254"/>
      <c r="K423" s="254"/>
      <c r="L423" s="254"/>
      <c r="M423" s="254"/>
      <c r="N423" s="254"/>
      <c r="O423" s="254"/>
      <c r="P423" s="252"/>
      <c r="Q423" s="252"/>
      <c r="R423" s="252"/>
      <c r="S423" s="252"/>
      <c r="T423" s="252"/>
      <c r="U423" s="252"/>
      <c r="V423" s="252"/>
      <c r="W423" s="252"/>
      <c r="X423" s="252"/>
      <c r="Y423" s="252"/>
      <c r="Z423" s="252"/>
      <c r="AA423" s="252"/>
      <c r="AB423" s="252"/>
      <c r="AC423" s="252"/>
      <c r="AD423" s="252"/>
      <c r="AE423" s="252"/>
      <c r="AF423" s="252"/>
      <c r="AG423" s="252"/>
      <c r="AH423" s="252"/>
      <c r="AI423" s="252"/>
      <c r="AJ423" s="252"/>
      <c r="AK423" s="252"/>
      <c r="AL423" s="252"/>
      <c r="AM423" s="252"/>
      <c r="AN423" s="252"/>
      <c r="AO423" s="252"/>
      <c r="AP423" s="252"/>
      <c r="AQ423" s="252"/>
      <c r="AR423" s="252"/>
      <c r="AS423" s="252"/>
      <c r="AT423" s="252"/>
      <c r="AU423" s="252"/>
      <c r="AV423" s="252"/>
      <c r="AW423" s="252"/>
      <c r="AX423" s="252"/>
      <c r="AY423" s="252"/>
      <c r="AZ423" s="252"/>
      <c r="BA423" s="252"/>
      <c r="BB423" s="252"/>
      <c r="BC423" s="252"/>
      <c r="BD423" s="252"/>
      <c r="BE423" s="252"/>
      <c r="BF423" s="252"/>
      <c r="BG423" s="252"/>
      <c r="BH423" s="252"/>
      <c r="BI423" s="252"/>
      <c r="BJ423" s="252"/>
      <c r="BK423" s="252"/>
      <c r="BL423" s="252"/>
      <c r="BM423" s="252"/>
      <c r="BN423" s="252"/>
      <c r="BO423" s="252"/>
      <c r="BP423" s="252"/>
      <c r="BQ423" s="252"/>
      <c r="BR423" s="252"/>
      <c r="BS423" s="252"/>
      <c r="BT423" s="252"/>
      <c r="BU423" s="252"/>
      <c r="BV423" s="252"/>
      <c r="BW423" s="252"/>
      <c r="BX423" s="252"/>
      <c r="BY423" s="252"/>
      <c r="BZ423" s="252"/>
      <c r="CA423" s="252"/>
      <c r="CB423" s="252"/>
      <c r="CC423" s="252"/>
      <c r="CD423" s="252"/>
      <c r="CE423" s="252"/>
      <c r="CF423" s="252"/>
      <c r="CG423" s="252"/>
      <c r="CH423" s="252"/>
      <c r="CI423" s="252"/>
      <c r="CJ423" s="252"/>
      <c r="CK423" s="252"/>
      <c r="CL423" s="252"/>
      <c r="CM423" s="252"/>
      <c r="CN423" s="252"/>
      <c r="CO423" s="252"/>
      <c r="CP423" s="252"/>
      <c r="CQ423" s="252"/>
      <c r="CR423" s="252"/>
      <c r="CS423" s="252"/>
      <c r="CT423" s="252"/>
      <c r="CU423" s="252"/>
      <c r="CV423" s="252"/>
      <c r="CW423" s="252"/>
      <c r="CX423" s="252"/>
      <c r="CY423" s="252"/>
      <c r="CZ423" s="252"/>
      <c r="DA423" s="252"/>
      <c r="DB423" s="252"/>
      <c r="DC423" s="252"/>
      <c r="DD423" s="252"/>
    </row>
    <row r="424" customFormat="false" ht="15" hidden="false" customHeight="false" outlineLevel="0" collapsed="false">
      <c r="A424" s="252"/>
      <c r="B424" s="252"/>
      <c r="C424" s="252"/>
      <c r="D424" s="252"/>
      <c r="E424" s="254"/>
      <c r="F424" s="254"/>
      <c r="G424" s="254"/>
      <c r="H424" s="254"/>
      <c r="I424" s="254"/>
      <c r="J424" s="254"/>
      <c r="K424" s="254"/>
      <c r="L424" s="254"/>
      <c r="M424" s="254"/>
      <c r="N424" s="254"/>
      <c r="O424" s="254"/>
      <c r="P424" s="252"/>
      <c r="Q424" s="252"/>
      <c r="R424" s="252"/>
      <c r="S424" s="252"/>
      <c r="T424" s="252"/>
      <c r="U424" s="252"/>
      <c r="V424" s="252"/>
      <c r="W424" s="252"/>
      <c r="X424" s="252"/>
      <c r="Y424" s="252"/>
      <c r="Z424" s="252"/>
      <c r="AA424" s="252"/>
      <c r="AB424" s="252"/>
      <c r="AC424" s="252"/>
      <c r="AD424" s="252"/>
      <c r="AE424" s="252"/>
      <c r="AF424" s="252"/>
      <c r="AG424" s="252"/>
      <c r="AH424" s="252"/>
      <c r="AI424" s="252"/>
      <c r="AJ424" s="252"/>
      <c r="AK424" s="252"/>
      <c r="AL424" s="252"/>
      <c r="AM424" s="252"/>
      <c r="AN424" s="252"/>
      <c r="AO424" s="252"/>
      <c r="AP424" s="252"/>
      <c r="AQ424" s="252"/>
      <c r="AR424" s="252"/>
      <c r="AS424" s="252"/>
      <c r="AT424" s="252"/>
      <c r="AU424" s="252"/>
      <c r="AV424" s="252"/>
      <c r="AW424" s="252"/>
      <c r="AX424" s="252"/>
      <c r="AY424" s="252"/>
      <c r="AZ424" s="252"/>
      <c r="BA424" s="252"/>
      <c r="BB424" s="252"/>
      <c r="BC424" s="252"/>
      <c r="BD424" s="252"/>
      <c r="BE424" s="252"/>
      <c r="BF424" s="252"/>
      <c r="BG424" s="252"/>
      <c r="BH424" s="252"/>
      <c r="BI424" s="252"/>
      <c r="BJ424" s="252"/>
      <c r="BK424" s="252"/>
      <c r="BL424" s="252"/>
      <c r="BM424" s="252"/>
      <c r="BN424" s="252"/>
      <c r="BO424" s="252"/>
      <c r="BP424" s="252"/>
      <c r="BQ424" s="252"/>
      <c r="BR424" s="252"/>
      <c r="BS424" s="252"/>
      <c r="BT424" s="252"/>
      <c r="BU424" s="252"/>
      <c r="BV424" s="252"/>
      <c r="BW424" s="252"/>
      <c r="BX424" s="252"/>
      <c r="BY424" s="252"/>
      <c r="BZ424" s="252"/>
      <c r="CA424" s="252"/>
      <c r="CB424" s="252"/>
      <c r="CC424" s="252"/>
      <c r="CD424" s="252"/>
      <c r="CE424" s="252"/>
      <c r="CF424" s="252"/>
      <c r="CG424" s="252"/>
      <c r="CH424" s="252"/>
      <c r="CI424" s="252"/>
      <c r="CJ424" s="252"/>
      <c r="CK424" s="252"/>
      <c r="CL424" s="252"/>
      <c r="CM424" s="252"/>
      <c r="CN424" s="252"/>
      <c r="CO424" s="252"/>
      <c r="CP424" s="252"/>
      <c r="CQ424" s="252"/>
      <c r="CR424" s="252"/>
      <c r="CS424" s="252"/>
      <c r="CT424" s="252"/>
      <c r="CU424" s="252"/>
      <c r="CV424" s="252"/>
      <c r="CW424" s="252"/>
      <c r="CX424" s="252"/>
      <c r="CY424" s="252"/>
      <c r="CZ424" s="252"/>
      <c r="DA424" s="252"/>
      <c r="DB424" s="252"/>
      <c r="DC424" s="252"/>
      <c r="DD424" s="252"/>
    </row>
    <row r="425" customFormat="false" ht="15" hidden="false" customHeight="false" outlineLevel="0" collapsed="false">
      <c r="A425" s="252"/>
      <c r="B425" s="252"/>
      <c r="C425" s="252"/>
      <c r="D425" s="252"/>
      <c r="E425" s="254"/>
      <c r="F425" s="254"/>
      <c r="G425" s="254"/>
      <c r="H425" s="254"/>
      <c r="I425" s="254"/>
      <c r="J425" s="254"/>
      <c r="K425" s="254"/>
      <c r="L425" s="254"/>
      <c r="M425" s="254"/>
      <c r="N425" s="254"/>
      <c r="O425" s="254"/>
      <c r="P425" s="252"/>
      <c r="Q425" s="252"/>
      <c r="R425" s="252"/>
      <c r="S425" s="252"/>
      <c r="T425" s="252"/>
      <c r="U425" s="252"/>
      <c r="V425" s="252"/>
      <c r="W425" s="252"/>
      <c r="X425" s="252"/>
      <c r="Y425" s="252"/>
      <c r="Z425" s="252"/>
      <c r="AA425" s="252"/>
      <c r="AB425" s="252"/>
      <c r="AC425" s="252"/>
      <c r="AD425" s="252"/>
      <c r="AE425" s="252"/>
      <c r="AF425" s="252"/>
      <c r="AG425" s="252"/>
      <c r="AH425" s="252"/>
      <c r="AI425" s="252"/>
      <c r="AJ425" s="252"/>
      <c r="AK425" s="252"/>
      <c r="AL425" s="252"/>
      <c r="AM425" s="252"/>
      <c r="AN425" s="252"/>
      <c r="AO425" s="252"/>
      <c r="AP425" s="252"/>
      <c r="AQ425" s="252"/>
      <c r="AR425" s="252"/>
      <c r="AS425" s="252"/>
      <c r="AT425" s="252"/>
      <c r="AU425" s="252"/>
      <c r="AV425" s="252"/>
      <c r="AW425" s="252"/>
      <c r="AX425" s="252"/>
      <c r="AY425" s="252"/>
      <c r="AZ425" s="252"/>
      <c r="BA425" s="252"/>
      <c r="BB425" s="252"/>
      <c r="BC425" s="252"/>
      <c r="BD425" s="252"/>
      <c r="BE425" s="252"/>
      <c r="BF425" s="252"/>
      <c r="BG425" s="252"/>
      <c r="BH425" s="252"/>
      <c r="BI425" s="252"/>
      <c r="BJ425" s="252"/>
      <c r="BK425" s="252"/>
      <c r="BL425" s="252"/>
      <c r="BM425" s="252"/>
      <c r="BN425" s="252"/>
      <c r="BO425" s="252"/>
      <c r="BP425" s="252"/>
      <c r="BQ425" s="252"/>
      <c r="BR425" s="252"/>
      <c r="BS425" s="252"/>
      <c r="BT425" s="252"/>
      <c r="BU425" s="252"/>
      <c r="BV425" s="252"/>
      <c r="BW425" s="252"/>
      <c r="BX425" s="252"/>
      <c r="BY425" s="252"/>
      <c r="BZ425" s="252"/>
      <c r="CA425" s="252"/>
      <c r="CB425" s="252"/>
      <c r="CC425" s="252"/>
      <c r="CD425" s="252"/>
      <c r="CE425" s="252"/>
      <c r="CF425" s="252"/>
      <c r="CG425" s="252"/>
      <c r="CH425" s="252"/>
      <c r="CI425" s="252"/>
      <c r="CJ425" s="252"/>
      <c r="CK425" s="252"/>
      <c r="CL425" s="252"/>
      <c r="CM425" s="252"/>
      <c r="CN425" s="252"/>
      <c r="CO425" s="252"/>
      <c r="CP425" s="252"/>
      <c r="CQ425" s="252"/>
      <c r="CR425" s="252"/>
      <c r="CS425" s="252"/>
      <c r="CT425" s="252"/>
      <c r="CU425" s="252"/>
      <c r="CV425" s="252"/>
      <c r="CW425" s="252"/>
      <c r="CX425" s="252"/>
      <c r="CY425" s="252"/>
      <c r="CZ425" s="252"/>
      <c r="DA425" s="252"/>
      <c r="DB425" s="252"/>
      <c r="DC425" s="252"/>
      <c r="DD425" s="252"/>
    </row>
    <row r="426" customFormat="false" ht="15" hidden="false" customHeight="false" outlineLevel="0" collapsed="false">
      <c r="A426" s="252"/>
      <c r="B426" s="252"/>
      <c r="C426" s="252"/>
      <c r="D426" s="252"/>
      <c r="E426" s="254"/>
      <c r="F426" s="254"/>
      <c r="G426" s="254"/>
      <c r="H426" s="254"/>
      <c r="I426" s="254"/>
      <c r="J426" s="254"/>
      <c r="K426" s="254"/>
      <c r="L426" s="254"/>
      <c r="M426" s="254"/>
      <c r="N426" s="254"/>
      <c r="O426" s="254"/>
      <c r="P426" s="252"/>
      <c r="Q426" s="252"/>
      <c r="R426" s="252"/>
      <c r="S426" s="252"/>
      <c r="T426" s="252"/>
      <c r="U426" s="252"/>
      <c r="V426" s="252"/>
      <c r="W426" s="252"/>
      <c r="X426" s="252"/>
      <c r="Y426" s="252"/>
      <c r="Z426" s="252"/>
      <c r="AA426" s="252"/>
      <c r="AB426" s="252"/>
      <c r="AC426" s="252"/>
      <c r="AD426" s="252"/>
      <c r="AE426" s="252"/>
      <c r="AF426" s="252"/>
      <c r="AG426" s="252"/>
      <c r="AH426" s="252"/>
      <c r="AI426" s="252"/>
      <c r="AJ426" s="252"/>
      <c r="AK426" s="252"/>
      <c r="AL426" s="252"/>
      <c r="AM426" s="252"/>
      <c r="AN426" s="252"/>
      <c r="AO426" s="252"/>
      <c r="AP426" s="252"/>
      <c r="AQ426" s="252"/>
      <c r="AR426" s="252"/>
      <c r="AS426" s="252"/>
      <c r="AT426" s="252"/>
      <c r="AU426" s="252"/>
      <c r="AV426" s="252"/>
      <c r="AW426" s="252"/>
      <c r="AX426" s="252"/>
      <c r="AY426" s="252"/>
      <c r="AZ426" s="252"/>
      <c r="BA426" s="252"/>
      <c r="BB426" s="252"/>
      <c r="BC426" s="252"/>
      <c r="BD426" s="252"/>
      <c r="BE426" s="252"/>
      <c r="BF426" s="252"/>
      <c r="BG426" s="252"/>
      <c r="BH426" s="252"/>
      <c r="BI426" s="252"/>
      <c r="BJ426" s="252"/>
      <c r="BK426" s="252"/>
      <c r="BL426" s="252"/>
      <c r="BM426" s="252"/>
      <c r="BN426" s="252"/>
      <c r="BO426" s="252"/>
      <c r="BP426" s="252"/>
      <c r="BQ426" s="252"/>
      <c r="BR426" s="252"/>
      <c r="BS426" s="252"/>
      <c r="BT426" s="252"/>
      <c r="BU426" s="252"/>
      <c r="BV426" s="252"/>
      <c r="BW426" s="252"/>
      <c r="BX426" s="252"/>
      <c r="BY426" s="252"/>
      <c r="BZ426" s="252"/>
      <c r="CA426" s="252"/>
      <c r="CB426" s="252"/>
      <c r="CC426" s="252"/>
      <c r="CD426" s="252"/>
      <c r="CE426" s="252"/>
      <c r="CF426" s="252"/>
      <c r="CG426" s="252"/>
      <c r="CH426" s="252"/>
      <c r="CI426" s="252"/>
      <c r="CJ426" s="252"/>
      <c r="CK426" s="252"/>
      <c r="CL426" s="252"/>
      <c r="CM426" s="252"/>
      <c r="CN426" s="252"/>
      <c r="CO426" s="252"/>
      <c r="CP426" s="252"/>
      <c r="CQ426" s="252"/>
      <c r="CR426" s="252"/>
      <c r="CS426" s="252"/>
      <c r="CT426" s="252"/>
      <c r="CU426" s="252"/>
      <c r="CV426" s="252"/>
      <c r="CW426" s="252"/>
      <c r="CX426" s="252"/>
      <c r="CY426" s="252"/>
      <c r="CZ426" s="252"/>
      <c r="DA426" s="252"/>
      <c r="DB426" s="252"/>
      <c r="DC426" s="252"/>
      <c r="DD426" s="252"/>
    </row>
    <row r="427" customFormat="false" ht="15" hidden="false" customHeight="false" outlineLevel="0" collapsed="false">
      <c r="A427" s="252"/>
      <c r="B427" s="252"/>
      <c r="C427" s="252"/>
      <c r="D427" s="252"/>
      <c r="E427" s="254"/>
      <c r="F427" s="254"/>
      <c r="G427" s="254"/>
      <c r="H427" s="254"/>
      <c r="I427" s="254"/>
      <c r="J427" s="254"/>
      <c r="K427" s="254"/>
      <c r="L427" s="254"/>
      <c r="M427" s="254"/>
      <c r="N427" s="254"/>
      <c r="O427" s="254"/>
      <c r="P427" s="252"/>
      <c r="Q427" s="252"/>
      <c r="R427" s="252"/>
      <c r="S427" s="252"/>
      <c r="T427" s="252"/>
      <c r="U427" s="252"/>
      <c r="V427" s="252"/>
      <c r="W427" s="252"/>
      <c r="X427" s="252"/>
      <c r="Y427" s="252"/>
      <c r="Z427" s="252"/>
      <c r="AA427" s="252"/>
      <c r="AB427" s="252"/>
      <c r="AC427" s="252"/>
      <c r="AD427" s="252"/>
      <c r="AE427" s="252"/>
      <c r="AF427" s="252"/>
      <c r="AG427" s="252"/>
      <c r="AH427" s="252"/>
      <c r="AI427" s="252"/>
      <c r="AJ427" s="252"/>
      <c r="AK427" s="252"/>
      <c r="AL427" s="252"/>
      <c r="AM427" s="252"/>
      <c r="AN427" s="252"/>
      <c r="AO427" s="252"/>
      <c r="AP427" s="252"/>
      <c r="AQ427" s="252"/>
      <c r="AR427" s="252"/>
      <c r="AS427" s="252"/>
      <c r="AT427" s="252"/>
      <c r="AU427" s="252"/>
      <c r="AV427" s="252"/>
      <c r="AW427" s="252"/>
      <c r="AX427" s="252"/>
      <c r="AY427" s="252"/>
      <c r="AZ427" s="252"/>
      <c r="BA427" s="252"/>
      <c r="BB427" s="252"/>
      <c r="BC427" s="252"/>
      <c r="BD427" s="252"/>
      <c r="BE427" s="252"/>
      <c r="BF427" s="252"/>
      <c r="BG427" s="252"/>
      <c r="BH427" s="252"/>
      <c r="BI427" s="252"/>
      <c r="BJ427" s="252"/>
      <c r="BK427" s="252"/>
      <c r="BL427" s="252"/>
      <c r="BM427" s="252"/>
      <c r="BN427" s="252"/>
      <c r="BO427" s="252"/>
      <c r="BP427" s="252"/>
      <c r="BQ427" s="252"/>
      <c r="BR427" s="252"/>
      <c r="BS427" s="252"/>
      <c r="BT427" s="252"/>
      <c r="BU427" s="252"/>
      <c r="BV427" s="252"/>
      <c r="BW427" s="252"/>
      <c r="BX427" s="252"/>
      <c r="BY427" s="252"/>
      <c r="BZ427" s="252"/>
      <c r="CA427" s="252"/>
      <c r="CB427" s="252"/>
      <c r="CC427" s="252"/>
      <c r="CD427" s="252"/>
      <c r="CE427" s="252"/>
      <c r="CF427" s="252"/>
      <c r="CG427" s="252"/>
      <c r="CH427" s="252"/>
      <c r="CI427" s="252"/>
      <c r="CJ427" s="252"/>
      <c r="CK427" s="252"/>
      <c r="CL427" s="252"/>
      <c r="CM427" s="252"/>
      <c r="CN427" s="252"/>
      <c r="CO427" s="252"/>
      <c r="CP427" s="252"/>
      <c r="CQ427" s="252"/>
      <c r="CR427" s="252"/>
      <c r="CS427" s="252"/>
      <c r="CT427" s="252"/>
      <c r="CU427" s="252"/>
      <c r="CV427" s="252"/>
      <c r="CW427" s="252"/>
      <c r="CX427" s="252"/>
      <c r="CY427" s="252"/>
      <c r="CZ427" s="252"/>
      <c r="DA427" s="252"/>
      <c r="DB427" s="252"/>
      <c r="DC427" s="252"/>
      <c r="DD427" s="252"/>
    </row>
    <row r="428" customFormat="false" ht="15" hidden="false" customHeight="false" outlineLevel="0" collapsed="false">
      <c r="A428" s="252"/>
      <c r="B428" s="252"/>
      <c r="C428" s="252"/>
      <c r="D428" s="252"/>
      <c r="E428" s="254"/>
      <c r="F428" s="254"/>
      <c r="G428" s="254"/>
      <c r="H428" s="254"/>
      <c r="I428" s="254"/>
      <c r="J428" s="254"/>
      <c r="K428" s="254"/>
      <c r="L428" s="254"/>
      <c r="M428" s="254"/>
      <c r="N428" s="254"/>
      <c r="O428" s="254"/>
      <c r="P428" s="252"/>
      <c r="Q428" s="252"/>
      <c r="R428" s="252"/>
      <c r="S428" s="252"/>
      <c r="T428" s="252"/>
      <c r="U428" s="252"/>
      <c r="V428" s="252"/>
      <c r="W428" s="252"/>
      <c r="X428" s="252"/>
      <c r="Y428" s="252"/>
      <c r="Z428" s="252"/>
      <c r="AA428" s="252"/>
      <c r="AB428" s="252"/>
      <c r="AC428" s="252"/>
      <c r="AD428" s="252"/>
      <c r="AE428" s="252"/>
      <c r="AF428" s="252"/>
      <c r="AG428" s="252"/>
      <c r="AH428" s="252"/>
      <c r="AI428" s="252"/>
      <c r="AJ428" s="252"/>
      <c r="AK428" s="252"/>
      <c r="AL428" s="252"/>
      <c r="AM428" s="252"/>
      <c r="AN428" s="252"/>
      <c r="AO428" s="252"/>
      <c r="AP428" s="252"/>
      <c r="AQ428" s="252"/>
      <c r="AR428" s="252"/>
      <c r="AS428" s="252"/>
      <c r="AT428" s="252"/>
      <c r="AU428" s="252"/>
      <c r="AV428" s="252"/>
      <c r="AW428" s="252"/>
      <c r="AX428" s="252"/>
      <c r="AY428" s="252"/>
      <c r="AZ428" s="252"/>
      <c r="BA428" s="252"/>
      <c r="BB428" s="252"/>
      <c r="BC428" s="252"/>
      <c r="BD428" s="252"/>
      <c r="BE428" s="252"/>
      <c r="BF428" s="252"/>
      <c r="BG428" s="252"/>
      <c r="BH428" s="252"/>
      <c r="BI428" s="252"/>
      <c r="BJ428" s="252"/>
      <c r="BK428" s="252"/>
      <c r="BL428" s="252"/>
      <c r="BM428" s="252"/>
      <c r="BN428" s="252"/>
      <c r="BO428" s="252"/>
      <c r="BP428" s="252"/>
      <c r="BQ428" s="252"/>
      <c r="BR428" s="252"/>
      <c r="BS428" s="252"/>
      <c r="BT428" s="252"/>
      <c r="BU428" s="252"/>
      <c r="BV428" s="252"/>
      <c r="BW428" s="252"/>
      <c r="BX428" s="252"/>
      <c r="BY428" s="252"/>
      <c r="BZ428" s="252"/>
      <c r="CA428" s="252"/>
      <c r="CB428" s="252"/>
      <c r="CC428" s="252"/>
      <c r="CD428" s="252"/>
      <c r="CE428" s="252"/>
      <c r="CF428" s="252"/>
      <c r="CG428" s="252"/>
      <c r="CH428" s="252"/>
      <c r="CI428" s="252"/>
      <c r="CJ428" s="252"/>
      <c r="CK428" s="252"/>
      <c r="CL428" s="252"/>
      <c r="CM428" s="252"/>
      <c r="CN428" s="252"/>
      <c r="CO428" s="252"/>
      <c r="CP428" s="252"/>
      <c r="CQ428" s="252"/>
      <c r="CR428" s="252"/>
      <c r="CS428" s="252"/>
      <c r="CT428" s="252"/>
      <c r="CU428" s="252"/>
      <c r="CV428" s="252"/>
      <c r="CW428" s="252"/>
      <c r="CX428" s="252"/>
      <c r="CY428" s="252"/>
      <c r="CZ428" s="252"/>
      <c r="DA428" s="252"/>
      <c r="DB428" s="252"/>
      <c r="DC428" s="252"/>
      <c r="DD428" s="252"/>
    </row>
    <row r="429" customFormat="false" ht="15" hidden="false" customHeight="false" outlineLevel="0" collapsed="false">
      <c r="A429" s="252"/>
      <c r="B429" s="252"/>
      <c r="C429" s="252"/>
      <c r="D429" s="252"/>
      <c r="E429" s="254"/>
      <c r="F429" s="254"/>
      <c r="G429" s="254"/>
      <c r="H429" s="254"/>
      <c r="I429" s="254"/>
      <c r="J429" s="254"/>
      <c r="K429" s="254"/>
      <c r="L429" s="254"/>
      <c r="M429" s="254"/>
      <c r="N429" s="254"/>
      <c r="O429" s="254"/>
      <c r="P429" s="252"/>
      <c r="Q429" s="252"/>
      <c r="R429" s="252"/>
      <c r="S429" s="252"/>
      <c r="T429" s="252"/>
      <c r="U429" s="252"/>
      <c r="V429" s="252"/>
      <c r="W429" s="252"/>
      <c r="X429" s="252"/>
      <c r="Y429" s="252"/>
      <c r="Z429" s="252"/>
      <c r="AA429" s="252"/>
      <c r="AB429" s="252"/>
      <c r="AC429" s="252"/>
      <c r="AD429" s="252"/>
      <c r="AE429" s="252"/>
      <c r="AF429" s="252"/>
      <c r="AG429" s="252"/>
      <c r="AH429" s="252"/>
      <c r="AI429" s="252"/>
      <c r="AJ429" s="252"/>
      <c r="AK429" s="252"/>
      <c r="AL429" s="252"/>
      <c r="AM429" s="252"/>
      <c r="AN429" s="252"/>
      <c r="AO429" s="252"/>
      <c r="AP429" s="252"/>
      <c r="AQ429" s="252"/>
      <c r="AR429" s="252"/>
      <c r="AS429" s="252"/>
      <c r="AT429" s="252"/>
      <c r="AU429" s="252"/>
      <c r="AV429" s="252"/>
      <c r="AW429" s="252"/>
      <c r="AX429" s="252"/>
      <c r="AY429" s="252"/>
      <c r="AZ429" s="252"/>
      <c r="BA429" s="252"/>
      <c r="BB429" s="252"/>
      <c r="BC429" s="252"/>
      <c r="BD429" s="252"/>
      <c r="BE429" s="252"/>
      <c r="BF429" s="252"/>
      <c r="BG429" s="252"/>
      <c r="BH429" s="252"/>
      <c r="BI429" s="252"/>
      <c r="BJ429" s="252"/>
      <c r="BK429" s="252"/>
      <c r="BL429" s="252"/>
      <c r="BM429" s="252"/>
      <c r="BN429" s="252"/>
      <c r="BO429" s="252"/>
      <c r="BP429" s="252"/>
      <c r="BQ429" s="252"/>
      <c r="BR429" s="252"/>
      <c r="BS429" s="252"/>
      <c r="BT429" s="252"/>
      <c r="BU429" s="252"/>
      <c r="BV429" s="252"/>
      <c r="BW429" s="252"/>
      <c r="BX429" s="252"/>
      <c r="BY429" s="252"/>
      <c r="BZ429" s="252"/>
      <c r="CA429" s="252"/>
      <c r="CB429" s="252"/>
      <c r="CC429" s="252"/>
      <c r="CD429" s="252"/>
      <c r="CE429" s="252"/>
      <c r="CF429" s="252"/>
      <c r="CG429" s="252"/>
      <c r="CH429" s="252"/>
      <c r="CI429" s="252"/>
      <c r="CJ429" s="252"/>
      <c r="CK429" s="252"/>
      <c r="CL429" s="252"/>
      <c r="CM429" s="252"/>
      <c r="CN429" s="252"/>
      <c r="CO429" s="252"/>
      <c r="CP429" s="252"/>
      <c r="CQ429" s="252"/>
      <c r="CR429" s="252"/>
      <c r="CS429" s="252"/>
      <c r="CT429" s="252"/>
      <c r="CU429" s="252"/>
      <c r="CV429" s="252"/>
      <c r="CW429" s="252"/>
      <c r="CX429" s="252"/>
      <c r="CY429" s="252"/>
      <c r="CZ429" s="252"/>
      <c r="DA429" s="252"/>
      <c r="DB429" s="252"/>
      <c r="DC429" s="252"/>
      <c r="DD429" s="252"/>
    </row>
    <row r="430" customFormat="false" ht="15" hidden="false" customHeight="false" outlineLevel="0" collapsed="false">
      <c r="A430" s="252"/>
      <c r="B430" s="252"/>
      <c r="C430" s="252"/>
      <c r="D430" s="252"/>
      <c r="E430" s="254"/>
      <c r="F430" s="254"/>
      <c r="G430" s="254"/>
      <c r="H430" s="254"/>
      <c r="I430" s="254"/>
      <c r="J430" s="254"/>
      <c r="K430" s="254"/>
      <c r="L430" s="254"/>
      <c r="M430" s="254"/>
      <c r="N430" s="254"/>
      <c r="O430" s="254"/>
      <c r="P430" s="252"/>
      <c r="Q430" s="252"/>
      <c r="R430" s="252"/>
      <c r="S430" s="252"/>
      <c r="T430" s="252"/>
      <c r="U430" s="252"/>
      <c r="V430" s="252"/>
      <c r="W430" s="252"/>
      <c r="X430" s="252"/>
      <c r="Y430" s="252"/>
      <c r="Z430" s="252"/>
      <c r="AA430" s="252"/>
      <c r="AB430" s="252"/>
      <c r="AC430" s="252"/>
      <c r="AD430" s="252"/>
      <c r="AE430" s="252"/>
      <c r="AF430" s="252"/>
      <c r="AG430" s="252"/>
      <c r="AH430" s="252"/>
      <c r="AI430" s="252"/>
      <c r="AJ430" s="252"/>
      <c r="AK430" s="252"/>
      <c r="AL430" s="252"/>
      <c r="AM430" s="252"/>
      <c r="AN430" s="252"/>
      <c r="AO430" s="252"/>
      <c r="AP430" s="252"/>
      <c r="AQ430" s="252"/>
      <c r="AR430" s="252"/>
      <c r="AS430" s="252"/>
      <c r="AT430" s="252"/>
      <c r="AU430" s="252"/>
      <c r="AV430" s="252"/>
      <c r="AW430" s="252"/>
      <c r="AX430" s="252"/>
      <c r="AY430" s="252"/>
      <c r="AZ430" s="252"/>
      <c r="BA430" s="252"/>
      <c r="BB430" s="252"/>
      <c r="BC430" s="252"/>
      <c r="BD430" s="252"/>
      <c r="BE430" s="252"/>
      <c r="BF430" s="252"/>
      <c r="BG430" s="252"/>
      <c r="BH430" s="252"/>
      <c r="BI430" s="252"/>
      <c r="BJ430" s="252"/>
      <c r="BK430" s="252"/>
      <c r="BL430" s="252"/>
      <c r="BM430" s="252"/>
      <c r="BN430" s="252"/>
      <c r="BO430" s="252"/>
      <c r="BP430" s="252"/>
      <c r="BQ430" s="252"/>
      <c r="BR430" s="252"/>
      <c r="BS430" s="252"/>
      <c r="BT430" s="252"/>
      <c r="BU430" s="252"/>
      <c r="BV430" s="252"/>
      <c r="BW430" s="252"/>
      <c r="BX430" s="252"/>
      <c r="BY430" s="252"/>
      <c r="BZ430" s="252"/>
      <c r="CA430" s="252"/>
      <c r="CB430" s="252"/>
      <c r="CC430" s="252"/>
      <c r="CD430" s="252"/>
      <c r="CE430" s="252"/>
      <c r="CF430" s="252"/>
      <c r="CG430" s="252"/>
      <c r="CH430" s="252"/>
      <c r="CI430" s="252"/>
      <c r="CJ430" s="252"/>
      <c r="CK430" s="252"/>
      <c r="CL430" s="252"/>
      <c r="CM430" s="252"/>
      <c r="CN430" s="252"/>
      <c r="CO430" s="252"/>
      <c r="CP430" s="252"/>
      <c r="CQ430" s="252"/>
      <c r="CR430" s="252"/>
      <c r="CS430" s="252"/>
      <c r="CT430" s="252"/>
      <c r="CU430" s="252"/>
      <c r="CV430" s="252"/>
      <c r="CW430" s="252"/>
      <c r="CX430" s="252"/>
      <c r="CY430" s="252"/>
      <c r="CZ430" s="252"/>
      <c r="DA430" s="252"/>
      <c r="DB430" s="252"/>
      <c r="DC430" s="252"/>
      <c r="DD430" s="252"/>
    </row>
    <row r="431" customFormat="false" ht="15" hidden="false" customHeight="false" outlineLevel="0" collapsed="false">
      <c r="A431" s="252"/>
      <c r="B431" s="252"/>
      <c r="C431" s="252"/>
      <c r="D431" s="252"/>
      <c r="E431" s="254"/>
      <c r="F431" s="254"/>
      <c r="G431" s="254"/>
      <c r="H431" s="254"/>
      <c r="I431" s="254"/>
      <c r="J431" s="254"/>
      <c r="K431" s="254"/>
      <c r="L431" s="254"/>
      <c r="M431" s="254"/>
      <c r="N431" s="254"/>
      <c r="O431" s="254"/>
      <c r="P431" s="252"/>
      <c r="Q431" s="252"/>
      <c r="R431" s="252"/>
      <c r="S431" s="252"/>
      <c r="T431" s="252"/>
      <c r="U431" s="252"/>
      <c r="V431" s="252"/>
      <c r="W431" s="252"/>
      <c r="X431" s="252"/>
      <c r="Y431" s="252"/>
      <c r="Z431" s="252"/>
      <c r="AA431" s="252"/>
      <c r="AB431" s="252"/>
      <c r="AC431" s="252"/>
      <c r="AD431" s="252"/>
      <c r="AE431" s="252"/>
      <c r="AF431" s="252"/>
      <c r="AG431" s="252"/>
      <c r="AH431" s="252"/>
      <c r="AI431" s="252"/>
      <c r="AJ431" s="252"/>
      <c r="AK431" s="252"/>
      <c r="AL431" s="252"/>
      <c r="AM431" s="252"/>
      <c r="AN431" s="252"/>
      <c r="AO431" s="252"/>
      <c r="AP431" s="252"/>
      <c r="AQ431" s="252"/>
      <c r="AR431" s="252"/>
      <c r="AS431" s="252"/>
      <c r="AT431" s="252"/>
      <c r="AU431" s="252"/>
      <c r="AV431" s="252"/>
      <c r="AW431" s="252"/>
      <c r="AX431" s="252"/>
      <c r="AY431" s="252"/>
      <c r="AZ431" s="252"/>
      <c r="BA431" s="252"/>
      <c r="BB431" s="252"/>
      <c r="BC431" s="252"/>
      <c r="BD431" s="252"/>
      <c r="BE431" s="252"/>
      <c r="BF431" s="252"/>
      <c r="BG431" s="252"/>
      <c r="BH431" s="252"/>
      <c r="BI431" s="252"/>
      <c r="BJ431" s="252"/>
      <c r="BK431" s="252"/>
      <c r="BL431" s="252"/>
      <c r="BM431" s="252"/>
      <c r="BN431" s="252"/>
      <c r="BO431" s="252"/>
      <c r="BP431" s="252"/>
      <c r="BQ431" s="252"/>
      <c r="BR431" s="252"/>
      <c r="BS431" s="252"/>
      <c r="BT431" s="252"/>
      <c r="BU431" s="252"/>
      <c r="BV431" s="252"/>
      <c r="BW431" s="252"/>
      <c r="BX431" s="252"/>
      <c r="BY431" s="252"/>
      <c r="BZ431" s="252"/>
      <c r="CA431" s="252"/>
      <c r="CB431" s="252"/>
      <c r="CC431" s="252"/>
      <c r="CD431" s="252"/>
      <c r="CE431" s="252"/>
      <c r="CF431" s="252"/>
      <c r="CG431" s="252"/>
      <c r="CH431" s="252"/>
      <c r="CI431" s="252"/>
      <c r="CJ431" s="252"/>
      <c r="CK431" s="252"/>
      <c r="CL431" s="252"/>
      <c r="CM431" s="252"/>
      <c r="CN431" s="252"/>
      <c r="CO431" s="252"/>
      <c r="CP431" s="252"/>
      <c r="CQ431" s="252"/>
      <c r="CR431" s="252"/>
      <c r="CS431" s="252"/>
      <c r="CT431" s="252"/>
      <c r="CU431" s="252"/>
      <c r="CV431" s="252"/>
      <c r="CW431" s="252"/>
      <c r="CX431" s="252"/>
      <c r="CY431" s="252"/>
      <c r="CZ431" s="252"/>
      <c r="DA431" s="252"/>
      <c r="DB431" s="252"/>
      <c r="DC431" s="252"/>
      <c r="DD431" s="252"/>
    </row>
    <row r="432" customFormat="false" ht="15" hidden="false" customHeight="false" outlineLevel="0" collapsed="false">
      <c r="A432" s="252"/>
      <c r="B432" s="252"/>
      <c r="C432" s="252"/>
      <c r="D432" s="252"/>
      <c r="E432" s="254"/>
      <c r="F432" s="254"/>
      <c r="G432" s="254"/>
      <c r="H432" s="254"/>
      <c r="I432" s="254"/>
      <c r="J432" s="254"/>
      <c r="K432" s="254"/>
      <c r="L432" s="254"/>
      <c r="M432" s="254"/>
      <c r="N432" s="254"/>
      <c r="O432" s="254"/>
      <c r="P432" s="252"/>
      <c r="Q432" s="252"/>
      <c r="R432" s="252"/>
      <c r="S432" s="252"/>
      <c r="T432" s="252"/>
      <c r="U432" s="252"/>
      <c r="V432" s="252"/>
      <c r="W432" s="252"/>
      <c r="X432" s="252"/>
      <c r="Y432" s="252"/>
      <c r="Z432" s="252"/>
      <c r="AA432" s="252"/>
      <c r="AB432" s="252"/>
      <c r="AC432" s="252"/>
      <c r="AD432" s="252"/>
      <c r="AE432" s="252"/>
      <c r="AF432" s="252"/>
      <c r="AG432" s="252"/>
      <c r="AH432" s="252"/>
      <c r="AI432" s="252"/>
      <c r="AJ432" s="252"/>
      <c r="AK432" s="252"/>
      <c r="AL432" s="252"/>
      <c r="AM432" s="252"/>
      <c r="AN432" s="252"/>
      <c r="AO432" s="252"/>
      <c r="AP432" s="252"/>
      <c r="AQ432" s="252"/>
      <c r="AR432" s="252"/>
      <c r="AS432" s="252"/>
      <c r="AT432" s="252"/>
      <c r="AU432" s="252"/>
      <c r="AV432" s="252"/>
      <c r="AW432" s="252"/>
      <c r="AX432" s="252"/>
      <c r="AY432" s="252"/>
      <c r="AZ432" s="252"/>
      <c r="BA432" s="252"/>
      <c r="BB432" s="252"/>
      <c r="BC432" s="252"/>
      <c r="BD432" s="252"/>
      <c r="BE432" s="252"/>
      <c r="BF432" s="252"/>
      <c r="BG432" s="252"/>
      <c r="BH432" s="252"/>
      <c r="BI432" s="252"/>
      <c r="BJ432" s="252"/>
      <c r="BK432" s="252"/>
      <c r="BL432" s="252"/>
      <c r="BM432" s="252"/>
      <c r="BN432" s="252"/>
      <c r="BO432" s="252"/>
      <c r="BP432" s="252"/>
      <c r="BQ432" s="252"/>
      <c r="BR432" s="252"/>
      <c r="BS432" s="252"/>
      <c r="BT432" s="252"/>
      <c r="BU432" s="252"/>
      <c r="BV432" s="252"/>
      <c r="BW432" s="252"/>
      <c r="BX432" s="252"/>
      <c r="BY432" s="252"/>
      <c r="BZ432" s="252"/>
      <c r="CA432" s="252"/>
      <c r="CB432" s="252"/>
      <c r="CC432" s="252"/>
      <c r="CD432" s="252"/>
      <c r="CE432" s="252"/>
      <c r="CF432" s="252"/>
      <c r="CG432" s="252"/>
      <c r="CH432" s="252"/>
      <c r="CI432" s="252"/>
      <c r="CJ432" s="252"/>
      <c r="CK432" s="252"/>
      <c r="CL432" s="252"/>
      <c r="CM432" s="252"/>
      <c r="CN432" s="252"/>
      <c r="CO432" s="252"/>
      <c r="CP432" s="252"/>
      <c r="CQ432" s="252"/>
      <c r="CR432" s="252"/>
      <c r="CS432" s="252"/>
      <c r="CT432" s="252"/>
      <c r="CU432" s="252"/>
      <c r="CV432" s="252"/>
      <c r="CW432" s="252"/>
      <c r="CX432" s="252"/>
      <c r="CY432" s="252"/>
      <c r="CZ432" s="252"/>
      <c r="DA432" s="252"/>
      <c r="DB432" s="252"/>
      <c r="DC432" s="252"/>
      <c r="DD432" s="252"/>
    </row>
    <row r="433" customFormat="false" ht="15" hidden="false" customHeight="false" outlineLevel="0" collapsed="false">
      <c r="A433" s="252"/>
      <c r="B433" s="252"/>
      <c r="C433" s="252"/>
      <c r="D433" s="252"/>
      <c r="E433" s="254"/>
      <c r="F433" s="254"/>
      <c r="G433" s="254"/>
      <c r="H433" s="254"/>
      <c r="I433" s="254"/>
      <c r="J433" s="254"/>
      <c r="K433" s="254"/>
      <c r="L433" s="254"/>
      <c r="M433" s="254"/>
      <c r="N433" s="254"/>
      <c r="O433" s="254"/>
      <c r="P433" s="252"/>
      <c r="Q433" s="252"/>
      <c r="R433" s="252"/>
      <c r="S433" s="252"/>
      <c r="T433" s="252"/>
      <c r="U433" s="252"/>
      <c r="V433" s="252"/>
      <c r="W433" s="252"/>
      <c r="X433" s="252"/>
      <c r="Y433" s="252"/>
      <c r="Z433" s="252"/>
      <c r="AA433" s="252"/>
      <c r="AB433" s="252"/>
      <c r="AC433" s="252"/>
      <c r="AD433" s="252"/>
      <c r="AE433" s="252"/>
      <c r="AF433" s="252"/>
      <c r="AG433" s="252"/>
      <c r="AH433" s="252"/>
      <c r="AI433" s="252"/>
      <c r="AJ433" s="252"/>
      <c r="AK433" s="252"/>
      <c r="AL433" s="252"/>
      <c r="AM433" s="252"/>
      <c r="AN433" s="252"/>
      <c r="AO433" s="252"/>
      <c r="AP433" s="252"/>
      <c r="AQ433" s="252"/>
      <c r="AR433" s="252"/>
      <c r="AS433" s="252"/>
      <c r="AT433" s="252"/>
      <c r="AU433" s="252"/>
      <c r="AV433" s="252"/>
      <c r="AW433" s="252"/>
      <c r="AX433" s="252"/>
      <c r="AY433" s="252"/>
      <c r="AZ433" s="252"/>
      <c r="BA433" s="252"/>
      <c r="BB433" s="252"/>
      <c r="BC433" s="252"/>
      <c r="BD433" s="252"/>
      <c r="BE433" s="252"/>
      <c r="BF433" s="252"/>
      <c r="BG433" s="252"/>
      <c r="BH433" s="252"/>
      <c r="BI433" s="252"/>
      <c r="BJ433" s="252"/>
      <c r="BK433" s="252"/>
      <c r="BL433" s="252"/>
      <c r="BM433" s="252"/>
      <c r="BN433" s="252"/>
      <c r="BO433" s="252"/>
      <c r="BP433" s="252"/>
      <c r="BQ433" s="252"/>
      <c r="BR433" s="252"/>
      <c r="BS433" s="252"/>
      <c r="BT433" s="252"/>
      <c r="BU433" s="252"/>
      <c r="BV433" s="252"/>
      <c r="BW433" s="252"/>
      <c r="BX433" s="252"/>
      <c r="BY433" s="252"/>
      <c r="BZ433" s="252"/>
      <c r="CA433" s="252"/>
      <c r="CB433" s="252"/>
      <c r="CC433" s="252"/>
      <c r="CD433" s="252"/>
      <c r="CE433" s="252"/>
      <c r="CF433" s="252"/>
      <c r="CG433" s="252"/>
      <c r="CH433" s="252"/>
      <c r="CI433" s="252"/>
      <c r="CJ433" s="252"/>
      <c r="CK433" s="252"/>
      <c r="CL433" s="252"/>
      <c r="CM433" s="252"/>
      <c r="CN433" s="252"/>
      <c r="CO433" s="252"/>
      <c r="CP433" s="252"/>
      <c r="CQ433" s="252"/>
      <c r="CR433" s="252"/>
      <c r="CS433" s="252"/>
      <c r="CT433" s="252"/>
      <c r="CU433" s="252"/>
      <c r="CV433" s="252"/>
      <c r="CW433" s="252"/>
      <c r="CX433" s="252"/>
      <c r="CY433" s="252"/>
      <c r="CZ433" s="252"/>
      <c r="DA433" s="252"/>
      <c r="DB433" s="252"/>
      <c r="DC433" s="252"/>
      <c r="DD433" s="252"/>
    </row>
    <row r="434" customFormat="false" ht="15" hidden="false" customHeight="false" outlineLevel="0" collapsed="false">
      <c r="A434" s="252"/>
      <c r="B434" s="252"/>
      <c r="C434" s="252"/>
      <c r="D434" s="252"/>
      <c r="E434" s="254"/>
      <c r="F434" s="254"/>
      <c r="G434" s="254"/>
      <c r="H434" s="254"/>
      <c r="I434" s="254"/>
      <c r="J434" s="254"/>
      <c r="K434" s="254"/>
      <c r="L434" s="254"/>
      <c r="M434" s="254"/>
      <c r="N434" s="254"/>
      <c r="O434" s="254"/>
      <c r="P434" s="252"/>
      <c r="Q434" s="252"/>
      <c r="R434" s="252"/>
      <c r="S434" s="252"/>
      <c r="T434" s="252"/>
      <c r="U434" s="252"/>
      <c r="V434" s="252"/>
      <c r="W434" s="252"/>
      <c r="X434" s="252"/>
      <c r="Y434" s="252"/>
      <c r="Z434" s="252"/>
      <c r="AA434" s="252"/>
      <c r="AB434" s="252"/>
      <c r="AC434" s="252"/>
      <c r="AD434" s="252"/>
      <c r="AE434" s="252"/>
      <c r="AF434" s="252"/>
      <c r="AG434" s="252"/>
      <c r="AH434" s="252"/>
      <c r="AI434" s="252"/>
      <c r="AJ434" s="252"/>
      <c r="AK434" s="252"/>
      <c r="AL434" s="252"/>
      <c r="AM434" s="252"/>
      <c r="AN434" s="252"/>
      <c r="AO434" s="252"/>
      <c r="AP434" s="252"/>
      <c r="AQ434" s="252"/>
      <c r="AR434" s="252"/>
      <c r="AS434" s="252"/>
      <c r="AT434" s="252"/>
      <c r="AU434" s="252"/>
      <c r="AV434" s="252"/>
      <c r="AW434" s="252"/>
      <c r="AX434" s="252"/>
      <c r="AY434" s="252"/>
      <c r="AZ434" s="252"/>
      <c r="BA434" s="252"/>
      <c r="BB434" s="252"/>
      <c r="BC434" s="252"/>
      <c r="BD434" s="252"/>
      <c r="BE434" s="252"/>
      <c r="BF434" s="252"/>
      <c r="BG434" s="252"/>
      <c r="BH434" s="252"/>
      <c r="BI434" s="252"/>
      <c r="BJ434" s="252"/>
      <c r="BK434" s="252"/>
      <c r="BL434" s="252"/>
      <c r="BM434" s="252"/>
      <c r="BN434" s="252"/>
      <c r="BO434" s="252"/>
      <c r="BP434" s="252"/>
      <c r="BQ434" s="252"/>
      <c r="BR434" s="252"/>
      <c r="BS434" s="252"/>
      <c r="BT434" s="252"/>
      <c r="BU434" s="252"/>
      <c r="BV434" s="252"/>
      <c r="BW434" s="252"/>
      <c r="BX434" s="252"/>
      <c r="BY434" s="252"/>
      <c r="BZ434" s="252"/>
      <c r="CA434" s="252"/>
      <c r="CB434" s="252"/>
      <c r="CC434" s="252"/>
      <c r="CD434" s="252"/>
      <c r="CE434" s="252"/>
      <c r="CF434" s="252"/>
      <c r="CG434" s="252"/>
      <c r="CH434" s="252"/>
      <c r="CI434" s="252"/>
      <c r="CJ434" s="252"/>
      <c r="CK434" s="252"/>
      <c r="CL434" s="252"/>
      <c r="CM434" s="252"/>
      <c r="CN434" s="252"/>
      <c r="CO434" s="252"/>
      <c r="CP434" s="252"/>
      <c r="CQ434" s="252"/>
      <c r="CR434" s="252"/>
      <c r="CS434" s="252"/>
      <c r="CT434" s="252"/>
      <c r="CU434" s="252"/>
      <c r="CV434" s="252"/>
      <c r="CW434" s="252"/>
      <c r="CX434" s="252"/>
      <c r="CY434" s="252"/>
      <c r="CZ434" s="252"/>
      <c r="DA434" s="252"/>
      <c r="DB434" s="252"/>
      <c r="DC434" s="252"/>
      <c r="DD434" s="252"/>
    </row>
    <row r="435" customFormat="false" ht="15" hidden="false" customHeight="false" outlineLevel="0" collapsed="false">
      <c r="A435" s="252"/>
      <c r="B435" s="252"/>
      <c r="C435" s="252"/>
      <c r="D435" s="252"/>
      <c r="E435" s="254"/>
      <c r="F435" s="254"/>
      <c r="G435" s="254"/>
      <c r="H435" s="254"/>
      <c r="I435" s="254"/>
      <c r="J435" s="254"/>
      <c r="K435" s="254"/>
      <c r="L435" s="254"/>
      <c r="M435" s="254"/>
      <c r="N435" s="254"/>
      <c r="O435" s="254"/>
      <c r="P435" s="252"/>
      <c r="Q435" s="252"/>
      <c r="R435" s="252"/>
      <c r="S435" s="252"/>
      <c r="T435" s="252"/>
      <c r="U435" s="252"/>
      <c r="V435" s="252"/>
      <c r="W435" s="252"/>
      <c r="X435" s="252"/>
      <c r="Y435" s="252"/>
      <c r="Z435" s="252"/>
      <c r="AA435" s="252"/>
      <c r="AB435" s="252"/>
      <c r="AC435" s="252"/>
      <c r="AD435" s="252"/>
      <c r="AE435" s="252"/>
      <c r="AF435" s="252"/>
      <c r="AG435" s="252"/>
      <c r="AH435" s="252"/>
      <c r="AI435" s="252"/>
      <c r="AJ435" s="252"/>
      <c r="AK435" s="252"/>
      <c r="AL435" s="252"/>
      <c r="AM435" s="252"/>
      <c r="AN435" s="252"/>
      <c r="AO435" s="252"/>
      <c r="AP435" s="252"/>
      <c r="AQ435" s="252"/>
      <c r="AR435" s="252"/>
      <c r="AS435" s="252"/>
      <c r="AT435" s="252"/>
      <c r="AU435" s="252"/>
      <c r="AV435" s="252"/>
      <c r="AW435" s="252"/>
      <c r="AX435" s="252"/>
      <c r="AY435" s="252"/>
      <c r="AZ435" s="252"/>
      <c r="BA435" s="252"/>
      <c r="BB435" s="252"/>
      <c r="BC435" s="252"/>
      <c r="BD435" s="252"/>
      <c r="BE435" s="252"/>
      <c r="BF435" s="252"/>
      <c r="BG435" s="252"/>
      <c r="BH435" s="252"/>
      <c r="BI435" s="252"/>
      <c r="BJ435" s="252"/>
      <c r="BK435" s="252"/>
      <c r="BL435" s="252"/>
      <c r="BM435" s="252"/>
      <c r="BN435" s="252"/>
      <c r="BO435" s="252"/>
      <c r="BP435" s="252"/>
      <c r="BQ435" s="252"/>
      <c r="BR435" s="252"/>
      <c r="BS435" s="252"/>
      <c r="BT435" s="252"/>
      <c r="BU435" s="252"/>
      <c r="BV435" s="252"/>
      <c r="BW435" s="252"/>
      <c r="BX435" s="252"/>
      <c r="BY435" s="252"/>
      <c r="BZ435" s="252"/>
      <c r="CA435" s="252"/>
      <c r="CB435" s="252"/>
      <c r="CC435" s="252"/>
      <c r="CD435" s="252"/>
      <c r="CE435" s="252"/>
      <c r="CF435" s="252"/>
      <c r="CG435" s="252"/>
      <c r="CH435" s="252"/>
      <c r="CI435" s="252"/>
      <c r="CJ435" s="252"/>
      <c r="CK435" s="252"/>
      <c r="CL435" s="252"/>
      <c r="CM435" s="252"/>
      <c r="CN435" s="252"/>
      <c r="CO435" s="252"/>
      <c r="CP435" s="252"/>
      <c r="CQ435" s="252"/>
      <c r="CR435" s="252"/>
      <c r="CS435" s="252"/>
      <c r="CT435" s="252"/>
      <c r="CU435" s="252"/>
      <c r="CV435" s="252"/>
      <c r="CW435" s="252"/>
      <c r="CX435" s="252"/>
      <c r="CY435" s="252"/>
      <c r="CZ435" s="252"/>
      <c r="DA435" s="252"/>
      <c r="DB435" s="252"/>
      <c r="DC435" s="252"/>
      <c r="DD435" s="252"/>
    </row>
    <row r="436" customFormat="false" ht="15" hidden="false" customHeight="false" outlineLevel="0" collapsed="false">
      <c r="A436" s="252"/>
      <c r="B436" s="252"/>
      <c r="C436" s="252"/>
      <c r="D436" s="252"/>
      <c r="E436" s="254"/>
      <c r="F436" s="254"/>
      <c r="G436" s="254"/>
      <c r="H436" s="254"/>
      <c r="I436" s="254"/>
      <c r="J436" s="254"/>
      <c r="K436" s="254"/>
      <c r="L436" s="254"/>
      <c r="M436" s="254"/>
      <c r="N436" s="254"/>
      <c r="O436" s="254"/>
      <c r="P436" s="252"/>
      <c r="Q436" s="252"/>
      <c r="R436" s="252"/>
      <c r="S436" s="252"/>
      <c r="T436" s="252"/>
      <c r="U436" s="252"/>
      <c r="V436" s="252"/>
      <c r="W436" s="252"/>
      <c r="X436" s="252"/>
      <c r="Y436" s="252"/>
      <c r="Z436" s="252"/>
      <c r="AA436" s="252"/>
      <c r="AB436" s="252"/>
      <c r="AC436" s="252"/>
      <c r="AD436" s="252"/>
      <c r="AE436" s="252"/>
      <c r="AF436" s="252"/>
      <c r="AG436" s="252"/>
      <c r="AH436" s="252"/>
      <c r="AI436" s="252"/>
      <c r="AJ436" s="252"/>
      <c r="AK436" s="252"/>
      <c r="AL436" s="252"/>
      <c r="AM436" s="252"/>
      <c r="AN436" s="252"/>
      <c r="AO436" s="252"/>
      <c r="AP436" s="252"/>
      <c r="AQ436" s="252"/>
      <c r="AR436" s="252"/>
      <c r="AS436" s="252"/>
      <c r="AT436" s="252"/>
      <c r="AU436" s="252"/>
      <c r="AV436" s="252"/>
      <c r="AW436" s="252"/>
      <c r="AX436" s="252"/>
      <c r="AY436" s="252"/>
      <c r="AZ436" s="252"/>
      <c r="BA436" s="252"/>
      <c r="BB436" s="252"/>
      <c r="BC436" s="252"/>
      <c r="BD436" s="252"/>
      <c r="BE436" s="252"/>
      <c r="BF436" s="252"/>
      <c r="BG436" s="252"/>
      <c r="BH436" s="252"/>
      <c r="BI436" s="252"/>
      <c r="BJ436" s="252"/>
      <c r="BK436" s="252"/>
      <c r="BL436" s="252"/>
      <c r="BM436" s="252"/>
      <c r="BN436" s="252"/>
      <c r="BO436" s="252"/>
      <c r="BP436" s="252"/>
      <c r="BQ436" s="252"/>
      <c r="BR436" s="252"/>
      <c r="BS436" s="252"/>
      <c r="BT436" s="252"/>
      <c r="BU436" s="252"/>
      <c r="BV436" s="252"/>
      <c r="BW436" s="252"/>
      <c r="BX436" s="252"/>
      <c r="BY436" s="252"/>
      <c r="BZ436" s="252"/>
      <c r="CA436" s="252"/>
      <c r="CB436" s="252"/>
      <c r="CC436" s="252"/>
      <c r="CD436" s="252"/>
      <c r="CE436" s="252"/>
      <c r="CF436" s="252"/>
      <c r="CG436" s="252"/>
      <c r="CH436" s="252"/>
      <c r="CI436" s="252"/>
      <c r="CJ436" s="252"/>
      <c r="CK436" s="252"/>
      <c r="CL436" s="252"/>
      <c r="CM436" s="252"/>
      <c r="CN436" s="252"/>
      <c r="CO436" s="252"/>
      <c r="CP436" s="252"/>
      <c r="CQ436" s="252"/>
      <c r="CR436" s="252"/>
      <c r="CS436" s="252"/>
      <c r="CT436" s="252"/>
      <c r="CU436" s="252"/>
      <c r="CV436" s="252"/>
      <c r="CW436" s="252"/>
      <c r="CX436" s="252"/>
      <c r="CY436" s="252"/>
      <c r="CZ436" s="252"/>
      <c r="DA436" s="252"/>
      <c r="DB436" s="252"/>
      <c r="DC436" s="252"/>
      <c r="DD436" s="252"/>
    </row>
    <row r="437" customFormat="false" ht="15" hidden="false" customHeight="false" outlineLevel="0" collapsed="false">
      <c r="A437" s="252"/>
      <c r="B437" s="252"/>
      <c r="C437" s="252"/>
      <c r="D437" s="252"/>
      <c r="E437" s="254"/>
      <c r="F437" s="254"/>
      <c r="G437" s="254"/>
      <c r="H437" s="254"/>
      <c r="I437" s="254"/>
      <c r="J437" s="254"/>
      <c r="K437" s="254"/>
      <c r="L437" s="254"/>
      <c r="M437" s="254"/>
      <c r="N437" s="254"/>
      <c r="O437" s="254"/>
      <c r="P437" s="252"/>
      <c r="Q437" s="252"/>
      <c r="R437" s="252"/>
      <c r="S437" s="252"/>
      <c r="T437" s="252"/>
      <c r="U437" s="252"/>
      <c r="V437" s="252"/>
      <c r="W437" s="252"/>
      <c r="X437" s="252"/>
      <c r="Y437" s="252"/>
      <c r="Z437" s="252"/>
      <c r="AA437" s="252"/>
      <c r="AB437" s="252"/>
      <c r="AC437" s="252"/>
      <c r="AD437" s="252"/>
      <c r="AE437" s="252"/>
      <c r="AF437" s="252"/>
      <c r="AG437" s="252"/>
      <c r="AH437" s="252"/>
      <c r="AI437" s="252"/>
      <c r="AJ437" s="252"/>
      <c r="AK437" s="252"/>
      <c r="AL437" s="252"/>
      <c r="AM437" s="252"/>
      <c r="AN437" s="252"/>
      <c r="AO437" s="252"/>
      <c r="AP437" s="252"/>
      <c r="AQ437" s="252"/>
      <c r="AR437" s="252"/>
      <c r="AS437" s="252"/>
      <c r="AT437" s="252"/>
      <c r="AU437" s="252"/>
      <c r="AV437" s="252"/>
      <c r="AW437" s="252"/>
      <c r="AX437" s="252"/>
      <c r="AY437" s="252"/>
      <c r="AZ437" s="252"/>
      <c r="BA437" s="252"/>
      <c r="BB437" s="252"/>
      <c r="BC437" s="252"/>
      <c r="BD437" s="252"/>
      <c r="BE437" s="252"/>
      <c r="BF437" s="252"/>
      <c r="BG437" s="252"/>
      <c r="BH437" s="252"/>
      <c r="BI437" s="252"/>
      <c r="BJ437" s="252"/>
      <c r="BK437" s="252"/>
      <c r="BL437" s="252"/>
      <c r="BM437" s="252"/>
      <c r="BN437" s="252"/>
      <c r="BO437" s="252"/>
      <c r="BP437" s="252"/>
      <c r="BQ437" s="252"/>
      <c r="BR437" s="252"/>
      <c r="BS437" s="252"/>
      <c r="BT437" s="252"/>
      <c r="BU437" s="252"/>
      <c r="BV437" s="252"/>
      <c r="BW437" s="252"/>
      <c r="BX437" s="252"/>
      <c r="BY437" s="252"/>
      <c r="BZ437" s="252"/>
      <c r="CA437" s="252"/>
      <c r="CB437" s="252"/>
      <c r="CC437" s="252"/>
      <c r="CD437" s="252"/>
      <c r="CE437" s="252"/>
      <c r="CF437" s="252"/>
      <c r="CG437" s="252"/>
      <c r="CH437" s="252"/>
      <c r="CI437" s="252"/>
      <c r="CJ437" s="252"/>
      <c r="CK437" s="252"/>
      <c r="CL437" s="252"/>
      <c r="CM437" s="252"/>
      <c r="CN437" s="252"/>
      <c r="CO437" s="252"/>
      <c r="CP437" s="252"/>
      <c r="CQ437" s="252"/>
      <c r="CR437" s="252"/>
      <c r="CS437" s="252"/>
      <c r="CT437" s="252"/>
      <c r="CU437" s="252"/>
      <c r="CV437" s="252"/>
      <c r="CW437" s="252"/>
      <c r="CX437" s="252"/>
      <c r="CY437" s="252"/>
      <c r="CZ437" s="252"/>
      <c r="DA437" s="252"/>
      <c r="DB437" s="252"/>
      <c r="DC437" s="252"/>
      <c r="DD437" s="252"/>
    </row>
    <row r="438" customFormat="false" ht="15" hidden="false" customHeight="false" outlineLevel="0" collapsed="false">
      <c r="A438" s="252"/>
      <c r="B438" s="252"/>
      <c r="C438" s="252"/>
      <c r="D438" s="252"/>
      <c r="E438" s="254"/>
      <c r="F438" s="254"/>
      <c r="G438" s="254"/>
      <c r="H438" s="254"/>
      <c r="I438" s="254"/>
      <c r="J438" s="254"/>
      <c r="K438" s="254"/>
      <c r="L438" s="254"/>
      <c r="M438" s="254"/>
      <c r="N438" s="254"/>
      <c r="O438" s="254"/>
      <c r="P438" s="252"/>
      <c r="Q438" s="252"/>
      <c r="R438" s="252"/>
      <c r="S438" s="252"/>
      <c r="T438" s="252"/>
      <c r="U438" s="252"/>
      <c r="V438" s="252"/>
      <c r="W438" s="252"/>
      <c r="X438" s="252"/>
      <c r="Y438" s="252"/>
      <c r="Z438" s="252"/>
      <c r="AA438" s="252"/>
      <c r="AB438" s="252"/>
      <c r="AC438" s="252"/>
      <c r="AD438" s="252"/>
      <c r="AE438" s="252"/>
      <c r="AF438" s="252"/>
      <c r="AG438" s="252"/>
      <c r="AH438" s="252"/>
      <c r="AI438" s="252"/>
      <c r="AJ438" s="252"/>
      <c r="AK438" s="252"/>
      <c r="AL438" s="252"/>
      <c r="AM438" s="252"/>
      <c r="AN438" s="252"/>
      <c r="AO438" s="252"/>
      <c r="AP438" s="252"/>
      <c r="AQ438" s="252"/>
      <c r="AR438" s="252"/>
      <c r="AS438" s="252"/>
      <c r="AT438" s="252"/>
      <c r="AU438" s="252"/>
      <c r="AV438" s="252"/>
      <c r="AW438" s="252"/>
      <c r="AX438" s="252"/>
      <c r="AY438" s="252"/>
      <c r="AZ438" s="252"/>
      <c r="BA438" s="252"/>
      <c r="BB438" s="252"/>
      <c r="BC438" s="252"/>
      <c r="BD438" s="252"/>
      <c r="BE438" s="252"/>
      <c r="BF438" s="252"/>
      <c r="BG438" s="252"/>
      <c r="BH438" s="252"/>
      <c r="BI438" s="252"/>
      <c r="BJ438" s="252"/>
      <c r="BK438" s="252"/>
      <c r="BL438" s="252"/>
      <c r="BM438" s="252"/>
      <c r="BN438" s="252"/>
      <c r="BO438" s="252"/>
      <c r="BP438" s="252"/>
      <c r="BQ438" s="252"/>
      <c r="BR438" s="252"/>
      <c r="BS438" s="252"/>
      <c r="BT438" s="252"/>
      <c r="BU438" s="252"/>
      <c r="BV438" s="252"/>
      <c r="BW438" s="252"/>
      <c r="BX438" s="252"/>
      <c r="BY438" s="252"/>
      <c r="BZ438" s="252"/>
      <c r="CA438" s="252"/>
      <c r="CB438" s="252"/>
      <c r="CC438" s="252"/>
      <c r="CD438" s="252"/>
      <c r="CE438" s="252"/>
      <c r="CF438" s="252"/>
      <c r="CG438" s="252"/>
      <c r="CH438" s="252"/>
      <c r="CI438" s="252"/>
      <c r="CJ438" s="252"/>
      <c r="CK438" s="252"/>
      <c r="CL438" s="252"/>
      <c r="CM438" s="252"/>
      <c r="CN438" s="252"/>
      <c r="CO438" s="252"/>
      <c r="CP438" s="252"/>
      <c r="CQ438" s="252"/>
      <c r="CR438" s="252"/>
      <c r="CS438" s="252"/>
      <c r="CT438" s="252"/>
      <c r="CU438" s="252"/>
      <c r="CV438" s="252"/>
      <c r="CW438" s="252"/>
      <c r="CX438" s="252"/>
      <c r="CY438" s="252"/>
      <c r="CZ438" s="252"/>
      <c r="DA438" s="252"/>
      <c r="DB438" s="252"/>
      <c r="DC438" s="252"/>
      <c r="DD438" s="252"/>
    </row>
    <row r="439" customFormat="false" ht="15" hidden="false" customHeight="false" outlineLevel="0" collapsed="false">
      <c r="A439" s="252"/>
      <c r="B439" s="252"/>
      <c r="C439" s="252"/>
      <c r="D439" s="252"/>
      <c r="E439" s="254"/>
      <c r="F439" s="254"/>
      <c r="G439" s="254"/>
      <c r="H439" s="254"/>
      <c r="I439" s="254"/>
      <c r="J439" s="254"/>
      <c r="K439" s="254"/>
      <c r="L439" s="254"/>
      <c r="M439" s="254"/>
      <c r="N439" s="254"/>
      <c r="O439" s="254"/>
      <c r="P439" s="252"/>
      <c r="Q439" s="252"/>
      <c r="R439" s="252"/>
      <c r="S439" s="252"/>
      <c r="T439" s="252"/>
      <c r="U439" s="252"/>
      <c r="V439" s="252"/>
      <c r="W439" s="252"/>
      <c r="X439" s="252"/>
      <c r="Y439" s="252"/>
      <c r="Z439" s="252"/>
      <c r="AA439" s="252"/>
      <c r="AB439" s="252"/>
      <c r="AC439" s="252"/>
      <c r="AD439" s="252"/>
      <c r="AE439" s="252"/>
      <c r="AF439" s="252"/>
      <c r="AG439" s="252"/>
      <c r="AH439" s="252"/>
      <c r="AI439" s="252"/>
      <c r="AJ439" s="252"/>
      <c r="AK439" s="252"/>
      <c r="AL439" s="252"/>
      <c r="AM439" s="252"/>
      <c r="AN439" s="252"/>
      <c r="AO439" s="252"/>
      <c r="AP439" s="252"/>
      <c r="AQ439" s="252"/>
      <c r="AR439" s="252"/>
      <c r="AS439" s="252"/>
      <c r="AT439" s="252"/>
      <c r="AU439" s="252"/>
      <c r="AV439" s="252"/>
      <c r="AW439" s="252"/>
      <c r="AX439" s="252"/>
      <c r="AY439" s="252"/>
      <c r="AZ439" s="252"/>
      <c r="BA439" s="252"/>
      <c r="BB439" s="252"/>
      <c r="BC439" s="252"/>
      <c r="BD439" s="252"/>
      <c r="BE439" s="252"/>
      <c r="BF439" s="252"/>
      <c r="BG439" s="252"/>
      <c r="BH439" s="252"/>
      <c r="BI439" s="252"/>
      <c r="BJ439" s="252"/>
      <c r="BK439" s="252"/>
      <c r="BL439" s="252"/>
      <c r="BM439" s="252"/>
      <c r="BN439" s="252"/>
      <c r="BO439" s="252"/>
      <c r="BP439" s="252"/>
      <c r="BQ439" s="252"/>
      <c r="BR439" s="252"/>
      <c r="BS439" s="252"/>
      <c r="BT439" s="252"/>
      <c r="BU439" s="252"/>
      <c r="BV439" s="252"/>
      <c r="BW439" s="252"/>
      <c r="BX439" s="252"/>
      <c r="BY439" s="252"/>
      <c r="BZ439" s="252"/>
      <c r="CA439" s="252"/>
      <c r="CB439" s="252"/>
      <c r="CC439" s="252"/>
      <c r="CD439" s="252"/>
      <c r="CE439" s="252"/>
      <c r="CF439" s="252"/>
      <c r="CG439" s="252"/>
      <c r="CH439" s="252"/>
      <c r="CI439" s="252"/>
      <c r="CJ439" s="252"/>
      <c r="CK439" s="252"/>
      <c r="CL439" s="252"/>
      <c r="CM439" s="252"/>
      <c r="CN439" s="252"/>
      <c r="CO439" s="252"/>
      <c r="CP439" s="252"/>
      <c r="CQ439" s="252"/>
      <c r="CR439" s="252"/>
      <c r="CS439" s="252"/>
      <c r="CT439" s="252"/>
      <c r="CU439" s="252"/>
      <c r="CV439" s="252"/>
      <c r="CW439" s="252"/>
      <c r="CX439" s="252"/>
      <c r="CY439" s="252"/>
      <c r="CZ439" s="252"/>
      <c r="DA439" s="252"/>
      <c r="DB439" s="252"/>
      <c r="DC439" s="252"/>
      <c r="DD439" s="252"/>
    </row>
    <row r="440" customFormat="false" ht="15" hidden="false" customHeight="false" outlineLevel="0" collapsed="false">
      <c r="A440" s="252"/>
      <c r="B440" s="252"/>
      <c r="C440" s="252"/>
      <c r="D440" s="252"/>
      <c r="E440" s="254"/>
      <c r="F440" s="254"/>
      <c r="G440" s="254"/>
      <c r="H440" s="254"/>
      <c r="I440" s="254"/>
      <c r="J440" s="254"/>
      <c r="K440" s="254"/>
      <c r="L440" s="254"/>
      <c r="M440" s="254"/>
      <c r="N440" s="254"/>
      <c r="O440" s="254"/>
      <c r="P440" s="252"/>
      <c r="Q440" s="252"/>
      <c r="R440" s="252"/>
      <c r="S440" s="252"/>
      <c r="T440" s="252"/>
      <c r="U440" s="252"/>
      <c r="V440" s="252"/>
      <c r="W440" s="252"/>
      <c r="X440" s="252"/>
      <c r="Y440" s="252"/>
      <c r="Z440" s="252"/>
      <c r="AA440" s="252"/>
      <c r="AB440" s="252"/>
      <c r="AC440" s="252"/>
      <c r="AD440" s="252"/>
      <c r="AE440" s="252"/>
      <c r="AF440" s="252"/>
      <c r="AG440" s="252"/>
      <c r="AH440" s="252"/>
      <c r="AI440" s="252"/>
      <c r="AJ440" s="252"/>
      <c r="AK440" s="252"/>
      <c r="AL440" s="252"/>
      <c r="AM440" s="252"/>
      <c r="AN440" s="252"/>
      <c r="AO440" s="252"/>
      <c r="AP440" s="252"/>
      <c r="AQ440" s="252"/>
      <c r="AR440" s="252"/>
      <c r="AS440" s="252"/>
      <c r="AT440" s="252"/>
      <c r="AU440" s="252"/>
      <c r="AV440" s="252"/>
      <c r="AW440" s="252"/>
      <c r="AX440" s="252"/>
      <c r="AY440" s="252"/>
      <c r="AZ440" s="252"/>
      <c r="BA440" s="252"/>
      <c r="BB440" s="252"/>
      <c r="BC440" s="252"/>
      <c r="BD440" s="252"/>
      <c r="BE440" s="252"/>
      <c r="BF440" s="252"/>
      <c r="BG440" s="252"/>
      <c r="BH440" s="252"/>
      <c r="BI440" s="252"/>
      <c r="BJ440" s="252"/>
      <c r="BK440" s="252"/>
      <c r="BL440" s="252"/>
      <c r="BM440" s="252"/>
      <c r="BN440" s="252"/>
      <c r="BO440" s="252"/>
      <c r="BP440" s="252"/>
      <c r="BQ440" s="252"/>
      <c r="BR440" s="252"/>
      <c r="BS440" s="252"/>
      <c r="BT440" s="252"/>
      <c r="BU440" s="252"/>
      <c r="BV440" s="252"/>
      <c r="BW440" s="252"/>
      <c r="BX440" s="252"/>
      <c r="BY440" s="252"/>
      <c r="BZ440" s="252"/>
      <c r="CA440" s="252"/>
      <c r="CB440" s="252"/>
      <c r="CC440" s="252"/>
      <c r="CD440" s="252"/>
      <c r="CE440" s="252"/>
      <c r="CF440" s="252"/>
      <c r="CG440" s="252"/>
      <c r="CH440" s="252"/>
      <c r="CI440" s="252"/>
      <c r="CJ440" s="252"/>
      <c r="CK440" s="252"/>
      <c r="CL440" s="252"/>
      <c r="CM440" s="252"/>
      <c r="CN440" s="252"/>
      <c r="CO440" s="252"/>
      <c r="CP440" s="252"/>
      <c r="CQ440" s="252"/>
      <c r="CR440" s="252"/>
      <c r="CS440" s="252"/>
      <c r="CT440" s="252"/>
      <c r="CU440" s="252"/>
      <c r="CV440" s="252"/>
      <c r="CW440" s="252"/>
      <c r="CX440" s="252"/>
      <c r="CY440" s="252"/>
      <c r="CZ440" s="252"/>
      <c r="DA440" s="252"/>
      <c r="DB440" s="252"/>
      <c r="DC440" s="252"/>
      <c r="DD440" s="252"/>
    </row>
    <row r="441" customFormat="false" ht="15" hidden="false" customHeight="false" outlineLevel="0" collapsed="false">
      <c r="A441" s="252"/>
      <c r="B441" s="252"/>
      <c r="C441" s="252"/>
      <c r="D441" s="252"/>
      <c r="E441" s="254"/>
      <c r="F441" s="254"/>
      <c r="G441" s="254"/>
      <c r="H441" s="254"/>
      <c r="I441" s="254"/>
      <c r="J441" s="254"/>
      <c r="K441" s="254"/>
      <c r="L441" s="254"/>
      <c r="M441" s="254"/>
      <c r="N441" s="254"/>
      <c r="O441" s="254"/>
      <c r="P441" s="252"/>
      <c r="Q441" s="252"/>
      <c r="R441" s="252"/>
      <c r="S441" s="252"/>
      <c r="T441" s="252"/>
      <c r="U441" s="252"/>
      <c r="V441" s="252"/>
      <c r="W441" s="252"/>
      <c r="X441" s="252"/>
      <c r="Y441" s="252"/>
      <c r="Z441" s="252"/>
      <c r="AA441" s="252"/>
      <c r="AB441" s="252"/>
      <c r="AC441" s="252"/>
      <c r="AD441" s="252"/>
      <c r="AE441" s="252"/>
      <c r="AF441" s="252"/>
      <c r="AG441" s="252"/>
      <c r="AH441" s="252"/>
      <c r="AI441" s="252"/>
      <c r="AJ441" s="252"/>
      <c r="AK441" s="252"/>
      <c r="AL441" s="252"/>
      <c r="AM441" s="252"/>
      <c r="AN441" s="252"/>
      <c r="AO441" s="252"/>
      <c r="AP441" s="252"/>
      <c r="AQ441" s="252"/>
      <c r="AR441" s="252"/>
      <c r="AS441" s="252"/>
      <c r="AT441" s="252"/>
      <c r="AU441" s="252"/>
      <c r="AV441" s="252"/>
      <c r="AW441" s="252"/>
      <c r="AX441" s="252"/>
      <c r="AY441" s="252"/>
      <c r="AZ441" s="252"/>
      <c r="BA441" s="252"/>
      <c r="BB441" s="252"/>
      <c r="BC441" s="252"/>
      <c r="BD441" s="252"/>
      <c r="BE441" s="252"/>
      <c r="BF441" s="252"/>
      <c r="BG441" s="252"/>
      <c r="BH441" s="252"/>
      <c r="BI441" s="252"/>
      <c r="BJ441" s="252"/>
      <c r="BK441" s="252"/>
      <c r="BL441" s="252"/>
      <c r="BM441" s="252"/>
      <c r="BN441" s="252"/>
      <c r="BO441" s="252"/>
      <c r="BP441" s="252"/>
      <c r="BQ441" s="252"/>
      <c r="BR441" s="252"/>
      <c r="BS441" s="252"/>
      <c r="BT441" s="252"/>
      <c r="BU441" s="252"/>
      <c r="BV441" s="252"/>
      <c r="BW441" s="252"/>
      <c r="BX441" s="252"/>
      <c r="BY441" s="252"/>
      <c r="BZ441" s="252"/>
      <c r="CA441" s="252"/>
      <c r="CB441" s="252"/>
      <c r="CC441" s="252"/>
      <c r="CD441" s="252"/>
      <c r="CE441" s="252"/>
      <c r="CF441" s="252"/>
      <c r="CG441" s="252"/>
      <c r="CH441" s="252"/>
      <c r="CI441" s="252"/>
      <c r="CJ441" s="252"/>
      <c r="CK441" s="252"/>
      <c r="CL441" s="252"/>
      <c r="CM441" s="252"/>
      <c r="CN441" s="252"/>
      <c r="CO441" s="252"/>
      <c r="CP441" s="252"/>
      <c r="CQ441" s="252"/>
      <c r="CR441" s="252"/>
      <c r="CS441" s="252"/>
      <c r="CT441" s="252"/>
      <c r="CU441" s="252"/>
      <c r="CV441" s="252"/>
      <c r="CW441" s="252"/>
      <c r="CX441" s="252"/>
      <c r="CY441" s="252"/>
      <c r="CZ441" s="252"/>
      <c r="DA441" s="252"/>
      <c r="DB441" s="252"/>
      <c r="DC441" s="252"/>
      <c r="DD441" s="252"/>
    </row>
    <row r="442" customFormat="false" ht="15" hidden="false" customHeight="false" outlineLevel="0" collapsed="false">
      <c r="A442" s="252"/>
      <c r="B442" s="252"/>
      <c r="C442" s="252"/>
      <c r="D442" s="252"/>
      <c r="E442" s="254"/>
      <c r="F442" s="254"/>
      <c r="G442" s="254"/>
      <c r="H442" s="254"/>
      <c r="I442" s="254"/>
      <c r="J442" s="254"/>
      <c r="K442" s="254"/>
      <c r="L442" s="254"/>
      <c r="M442" s="254"/>
      <c r="N442" s="254"/>
      <c r="O442" s="254"/>
      <c r="P442" s="252"/>
      <c r="Q442" s="252"/>
      <c r="R442" s="252"/>
      <c r="S442" s="252"/>
      <c r="T442" s="252"/>
      <c r="U442" s="252"/>
      <c r="V442" s="252"/>
      <c r="W442" s="252"/>
      <c r="X442" s="252"/>
      <c r="Y442" s="252"/>
      <c r="Z442" s="252"/>
      <c r="AA442" s="252"/>
      <c r="AB442" s="252"/>
      <c r="AC442" s="252"/>
      <c r="AD442" s="252"/>
      <c r="AE442" s="252"/>
      <c r="AF442" s="252"/>
      <c r="AG442" s="252"/>
      <c r="AH442" s="252"/>
      <c r="AI442" s="252"/>
      <c r="AJ442" s="252"/>
      <c r="AK442" s="252"/>
      <c r="AL442" s="252"/>
      <c r="AM442" s="252"/>
      <c r="AN442" s="252"/>
      <c r="AO442" s="252"/>
      <c r="AP442" s="252"/>
      <c r="AQ442" s="252"/>
      <c r="AR442" s="252"/>
      <c r="AS442" s="252"/>
      <c r="AT442" s="252"/>
      <c r="AU442" s="252"/>
      <c r="AV442" s="252"/>
      <c r="AW442" s="252"/>
      <c r="AX442" s="252"/>
      <c r="AY442" s="252"/>
      <c r="AZ442" s="252"/>
      <c r="BA442" s="252"/>
      <c r="BB442" s="252"/>
      <c r="BC442" s="252"/>
      <c r="BD442" s="252"/>
      <c r="BE442" s="252"/>
      <c r="BF442" s="252"/>
      <c r="BG442" s="252"/>
      <c r="BH442" s="252"/>
      <c r="BI442" s="252"/>
      <c r="BJ442" s="252"/>
      <c r="BK442" s="252"/>
      <c r="BL442" s="252"/>
      <c r="BM442" s="252"/>
      <c r="BN442" s="252"/>
      <c r="BO442" s="252"/>
      <c r="BP442" s="252"/>
      <c r="BQ442" s="252"/>
      <c r="BR442" s="252"/>
      <c r="BS442" s="252"/>
      <c r="BT442" s="252"/>
      <c r="BU442" s="252"/>
      <c r="BV442" s="252"/>
      <c r="BW442" s="252"/>
      <c r="BX442" s="252"/>
      <c r="BY442" s="252"/>
      <c r="BZ442" s="252"/>
      <c r="CA442" s="252"/>
      <c r="CB442" s="252"/>
      <c r="CC442" s="252"/>
      <c r="CD442" s="252"/>
      <c r="CE442" s="252"/>
      <c r="CF442" s="252"/>
      <c r="CG442" s="252"/>
      <c r="CH442" s="252"/>
      <c r="CI442" s="252"/>
      <c r="CJ442" s="252"/>
      <c r="CK442" s="252"/>
      <c r="CL442" s="252"/>
      <c r="CM442" s="252"/>
      <c r="CN442" s="252"/>
      <c r="CO442" s="252"/>
      <c r="CP442" s="252"/>
      <c r="CQ442" s="252"/>
      <c r="CR442" s="252"/>
      <c r="CS442" s="252"/>
      <c r="CT442" s="252"/>
      <c r="CU442" s="252"/>
      <c r="CV442" s="252"/>
      <c r="CW442" s="252"/>
      <c r="CX442" s="252"/>
      <c r="CY442" s="252"/>
      <c r="CZ442" s="252"/>
      <c r="DA442" s="252"/>
      <c r="DB442" s="252"/>
      <c r="DC442" s="252"/>
      <c r="DD442" s="252"/>
    </row>
    <row r="443" customFormat="false" ht="15" hidden="false" customHeight="false" outlineLevel="0" collapsed="false">
      <c r="A443" s="252"/>
      <c r="B443" s="252"/>
      <c r="C443" s="252"/>
      <c r="D443" s="252"/>
      <c r="E443" s="254"/>
      <c r="F443" s="254"/>
      <c r="G443" s="254"/>
      <c r="H443" s="254"/>
      <c r="I443" s="254"/>
      <c r="J443" s="254"/>
      <c r="K443" s="254"/>
      <c r="L443" s="254"/>
      <c r="M443" s="254"/>
      <c r="N443" s="254"/>
      <c r="O443" s="254"/>
      <c r="P443" s="252"/>
      <c r="Q443" s="252"/>
      <c r="R443" s="252"/>
      <c r="S443" s="252"/>
      <c r="T443" s="252"/>
      <c r="U443" s="252"/>
      <c r="V443" s="252"/>
      <c r="W443" s="252"/>
      <c r="X443" s="252"/>
      <c r="Y443" s="252"/>
      <c r="Z443" s="252"/>
      <c r="AA443" s="252"/>
      <c r="AB443" s="252"/>
      <c r="AC443" s="252"/>
      <c r="AD443" s="252"/>
      <c r="AE443" s="252"/>
      <c r="AF443" s="252"/>
      <c r="AG443" s="252"/>
      <c r="AH443" s="252"/>
      <c r="AI443" s="252"/>
      <c r="AJ443" s="252"/>
      <c r="AK443" s="252"/>
      <c r="AL443" s="252"/>
      <c r="AM443" s="252"/>
      <c r="AN443" s="252"/>
      <c r="AO443" s="252"/>
      <c r="AP443" s="252"/>
      <c r="AQ443" s="252"/>
      <c r="AR443" s="252"/>
      <c r="AS443" s="252"/>
      <c r="AT443" s="252"/>
      <c r="AU443" s="252"/>
      <c r="AV443" s="252"/>
      <c r="AW443" s="252"/>
      <c r="AX443" s="252"/>
      <c r="AY443" s="252"/>
      <c r="AZ443" s="252"/>
      <c r="BA443" s="252"/>
      <c r="BB443" s="252"/>
      <c r="BC443" s="252"/>
      <c r="BD443" s="252"/>
      <c r="BE443" s="252"/>
      <c r="BF443" s="252"/>
      <c r="BG443" s="252"/>
      <c r="BH443" s="252"/>
      <c r="BI443" s="252"/>
      <c r="BJ443" s="252"/>
      <c r="BK443" s="252"/>
      <c r="BL443" s="252"/>
      <c r="BM443" s="252"/>
      <c r="BN443" s="252"/>
      <c r="BO443" s="252"/>
      <c r="BP443" s="252"/>
      <c r="BQ443" s="252"/>
      <c r="BR443" s="252"/>
      <c r="BS443" s="252"/>
      <c r="BT443" s="252"/>
      <c r="BU443" s="252"/>
      <c r="BV443" s="252"/>
      <c r="BW443" s="252"/>
      <c r="BX443" s="252"/>
      <c r="BY443" s="252"/>
      <c r="BZ443" s="252"/>
      <c r="CA443" s="252"/>
      <c r="CB443" s="252"/>
      <c r="CC443" s="252"/>
      <c r="CD443" s="252"/>
      <c r="CE443" s="252"/>
      <c r="CF443" s="252"/>
      <c r="CG443" s="252"/>
      <c r="CH443" s="252"/>
      <c r="CI443" s="252"/>
      <c r="CJ443" s="252"/>
      <c r="CK443" s="252"/>
      <c r="CL443" s="252"/>
      <c r="CM443" s="252"/>
      <c r="CN443" s="252"/>
      <c r="CO443" s="252"/>
      <c r="CP443" s="252"/>
      <c r="CQ443" s="252"/>
      <c r="CR443" s="252"/>
      <c r="CS443" s="252"/>
      <c r="CT443" s="252"/>
      <c r="CU443" s="252"/>
      <c r="CV443" s="252"/>
      <c r="CW443" s="252"/>
      <c r="CX443" s="252"/>
      <c r="CY443" s="252"/>
      <c r="CZ443" s="252"/>
      <c r="DA443" s="252"/>
      <c r="DB443" s="252"/>
      <c r="DC443" s="252"/>
      <c r="DD443" s="252"/>
    </row>
    <row r="444" customFormat="false" ht="15" hidden="false" customHeight="false" outlineLevel="0" collapsed="false">
      <c r="A444" s="252"/>
      <c r="B444" s="252"/>
      <c r="C444" s="252"/>
      <c r="D444" s="252"/>
      <c r="E444" s="254"/>
      <c r="F444" s="254"/>
      <c r="G444" s="254"/>
      <c r="H444" s="254"/>
      <c r="I444" s="254"/>
      <c r="J444" s="254"/>
      <c r="K444" s="254"/>
      <c r="L444" s="254"/>
      <c r="M444" s="254"/>
      <c r="N444" s="254"/>
      <c r="O444" s="254"/>
      <c r="P444" s="252"/>
      <c r="Q444" s="252"/>
      <c r="R444" s="252"/>
      <c r="S444" s="252"/>
      <c r="T444" s="252"/>
      <c r="U444" s="252"/>
      <c r="V444" s="252"/>
      <c r="W444" s="252"/>
      <c r="X444" s="252"/>
      <c r="Y444" s="252"/>
      <c r="Z444" s="252"/>
      <c r="AA444" s="252"/>
      <c r="AB444" s="252"/>
      <c r="AC444" s="252"/>
      <c r="AD444" s="252"/>
      <c r="AE444" s="252"/>
      <c r="AF444" s="252"/>
      <c r="AG444" s="252"/>
      <c r="AH444" s="252"/>
      <c r="AI444" s="252"/>
      <c r="AJ444" s="252"/>
      <c r="AK444" s="252"/>
      <c r="AL444" s="252"/>
      <c r="AM444" s="252"/>
      <c r="AN444" s="252"/>
      <c r="AO444" s="252"/>
      <c r="AP444" s="252"/>
      <c r="AQ444" s="252"/>
      <c r="AR444" s="252"/>
      <c r="AS444" s="252"/>
      <c r="AT444" s="252"/>
      <c r="AU444" s="252"/>
      <c r="AV444" s="252"/>
      <c r="AW444" s="252"/>
      <c r="AX444" s="252"/>
      <c r="AY444" s="252"/>
      <c r="AZ444" s="252"/>
      <c r="BA444" s="252"/>
      <c r="BB444" s="252"/>
      <c r="BC444" s="252"/>
      <c r="BD444" s="252"/>
      <c r="BE444" s="252"/>
      <c r="BF444" s="252"/>
      <c r="BG444" s="252"/>
      <c r="BH444" s="252"/>
      <c r="BI444" s="252"/>
      <c r="BJ444" s="252"/>
      <c r="BK444" s="252"/>
      <c r="BL444" s="252"/>
      <c r="BM444" s="252"/>
      <c r="BN444" s="252"/>
      <c r="BO444" s="252"/>
      <c r="BP444" s="252"/>
      <c r="BQ444" s="252"/>
      <c r="BR444" s="252"/>
      <c r="BS444" s="252"/>
      <c r="BT444" s="252"/>
      <c r="BU444" s="252"/>
      <c r="BV444" s="252"/>
      <c r="BW444" s="252"/>
      <c r="BX444" s="252"/>
      <c r="BY444" s="252"/>
      <c r="BZ444" s="252"/>
      <c r="CA444" s="252"/>
      <c r="CB444" s="252"/>
      <c r="CC444" s="252"/>
      <c r="CD444" s="252"/>
      <c r="CE444" s="252"/>
      <c r="CF444" s="252"/>
      <c r="CG444" s="252"/>
      <c r="CH444" s="252"/>
      <c r="CI444" s="252"/>
      <c r="CJ444" s="252"/>
      <c r="CK444" s="252"/>
      <c r="CL444" s="252"/>
      <c r="CM444" s="252"/>
      <c r="CN444" s="252"/>
      <c r="CO444" s="252"/>
      <c r="CP444" s="252"/>
      <c r="CQ444" s="252"/>
      <c r="CR444" s="252"/>
      <c r="CS444" s="252"/>
      <c r="CT444" s="252"/>
      <c r="CU444" s="252"/>
      <c r="CV444" s="252"/>
      <c r="CW444" s="252"/>
      <c r="CX444" s="252"/>
      <c r="CY444" s="252"/>
      <c r="CZ444" s="252"/>
      <c r="DA444" s="252"/>
      <c r="DB444" s="252"/>
      <c r="DC444" s="252"/>
      <c r="DD444" s="252"/>
    </row>
    <row r="445" customFormat="false" ht="15" hidden="false" customHeight="false" outlineLevel="0" collapsed="false">
      <c r="A445" s="252"/>
      <c r="B445" s="252"/>
      <c r="C445" s="252"/>
      <c r="D445" s="252"/>
      <c r="E445" s="254"/>
      <c r="F445" s="254"/>
      <c r="G445" s="254"/>
      <c r="H445" s="254"/>
      <c r="I445" s="254"/>
      <c r="J445" s="254"/>
      <c r="K445" s="254"/>
      <c r="L445" s="254"/>
      <c r="M445" s="254"/>
      <c r="N445" s="254"/>
      <c r="O445" s="254"/>
      <c r="P445" s="252"/>
      <c r="Q445" s="252"/>
      <c r="R445" s="252"/>
      <c r="S445" s="252"/>
      <c r="T445" s="252"/>
      <c r="U445" s="252"/>
      <c r="V445" s="252"/>
      <c r="W445" s="252"/>
      <c r="X445" s="252"/>
      <c r="Y445" s="252"/>
      <c r="Z445" s="252"/>
      <c r="AA445" s="252"/>
      <c r="AB445" s="252"/>
      <c r="AC445" s="252"/>
      <c r="AD445" s="252"/>
      <c r="AE445" s="252"/>
      <c r="AF445" s="252"/>
      <c r="AG445" s="252"/>
      <c r="AH445" s="252"/>
      <c r="AI445" s="252"/>
      <c r="AJ445" s="252"/>
      <c r="AK445" s="252"/>
      <c r="AL445" s="252"/>
      <c r="AM445" s="252"/>
      <c r="AN445" s="252"/>
      <c r="AO445" s="252"/>
      <c r="AP445" s="252"/>
      <c r="AQ445" s="252"/>
      <c r="AR445" s="252"/>
      <c r="AS445" s="252"/>
      <c r="AT445" s="252"/>
      <c r="AU445" s="252"/>
      <c r="AV445" s="252"/>
      <c r="AW445" s="252"/>
      <c r="AX445" s="252"/>
      <c r="AY445" s="252"/>
      <c r="AZ445" s="252"/>
      <c r="BA445" s="252"/>
      <c r="BB445" s="252"/>
      <c r="BC445" s="252"/>
      <c r="BD445" s="252"/>
      <c r="BE445" s="252"/>
      <c r="BF445" s="252"/>
      <c r="BG445" s="252"/>
      <c r="BH445" s="252"/>
      <c r="BI445" s="252"/>
      <c r="BJ445" s="252"/>
      <c r="BK445" s="252"/>
      <c r="BL445" s="252"/>
      <c r="BM445" s="252"/>
      <c r="BN445" s="252"/>
      <c r="BO445" s="252"/>
      <c r="BP445" s="252"/>
      <c r="BQ445" s="252"/>
      <c r="BR445" s="252"/>
      <c r="BS445" s="252"/>
      <c r="BT445" s="252"/>
      <c r="BU445" s="252"/>
      <c r="BV445" s="252"/>
      <c r="BW445" s="252"/>
      <c r="BX445" s="252"/>
      <c r="BY445" s="252"/>
      <c r="BZ445" s="252"/>
      <c r="CA445" s="252"/>
      <c r="CB445" s="252"/>
      <c r="CC445" s="252"/>
      <c r="CD445" s="252"/>
      <c r="CE445" s="252"/>
      <c r="CF445" s="252"/>
      <c r="CG445" s="252"/>
      <c r="CH445" s="252"/>
      <c r="CI445" s="252"/>
      <c r="CJ445" s="252"/>
      <c r="CK445" s="252"/>
      <c r="CL445" s="252"/>
      <c r="CM445" s="252"/>
      <c r="CN445" s="252"/>
      <c r="CO445" s="252"/>
      <c r="CP445" s="252"/>
      <c r="CQ445" s="252"/>
      <c r="CR445" s="252"/>
      <c r="CS445" s="252"/>
      <c r="CT445" s="252"/>
      <c r="CU445" s="252"/>
      <c r="CV445" s="252"/>
      <c r="CW445" s="252"/>
      <c r="CX445" s="252"/>
      <c r="CY445" s="252"/>
      <c r="CZ445" s="252"/>
      <c r="DA445" s="252"/>
      <c r="DB445" s="252"/>
      <c r="DC445" s="252"/>
      <c r="DD445" s="252"/>
    </row>
    <row r="446" customFormat="false" ht="15" hidden="false" customHeight="false" outlineLevel="0" collapsed="false">
      <c r="A446" s="252"/>
      <c r="B446" s="252"/>
      <c r="C446" s="252"/>
      <c r="D446" s="252"/>
      <c r="E446" s="254"/>
      <c r="F446" s="254"/>
      <c r="G446" s="254"/>
      <c r="H446" s="254"/>
      <c r="I446" s="254"/>
      <c r="J446" s="254"/>
      <c r="K446" s="254"/>
      <c r="L446" s="254"/>
      <c r="M446" s="254"/>
      <c r="N446" s="254"/>
      <c r="O446" s="254"/>
      <c r="P446" s="252"/>
      <c r="Q446" s="252"/>
      <c r="R446" s="252"/>
      <c r="S446" s="252"/>
      <c r="T446" s="252"/>
      <c r="U446" s="252"/>
      <c r="V446" s="252"/>
      <c r="W446" s="252"/>
      <c r="X446" s="252"/>
      <c r="Y446" s="252"/>
      <c r="Z446" s="252"/>
      <c r="AA446" s="252"/>
      <c r="AB446" s="252"/>
      <c r="AC446" s="252"/>
      <c r="AD446" s="252"/>
      <c r="AE446" s="252"/>
      <c r="AF446" s="252"/>
      <c r="AG446" s="252"/>
      <c r="AH446" s="252"/>
      <c r="AI446" s="252"/>
      <c r="AJ446" s="252"/>
      <c r="AK446" s="252"/>
      <c r="AL446" s="252"/>
      <c r="AM446" s="252"/>
      <c r="AN446" s="252"/>
      <c r="AO446" s="252"/>
      <c r="AP446" s="252"/>
      <c r="AQ446" s="252"/>
      <c r="AR446" s="252"/>
      <c r="AS446" s="252"/>
      <c r="AT446" s="252"/>
      <c r="AU446" s="252"/>
      <c r="AV446" s="252"/>
      <c r="AW446" s="252"/>
      <c r="AX446" s="252"/>
      <c r="AY446" s="252"/>
      <c r="AZ446" s="252"/>
      <c r="BA446" s="252"/>
      <c r="BB446" s="252"/>
      <c r="BC446" s="252"/>
      <c r="BD446" s="252"/>
      <c r="BE446" s="252"/>
      <c r="BF446" s="252"/>
      <c r="BG446" s="252"/>
      <c r="BH446" s="252"/>
      <c r="BI446" s="252"/>
      <c r="BJ446" s="252"/>
      <c r="BK446" s="252"/>
      <c r="BL446" s="252"/>
      <c r="BM446" s="252"/>
      <c r="BN446" s="252"/>
      <c r="BO446" s="252"/>
      <c r="BP446" s="252"/>
      <c r="BQ446" s="252"/>
      <c r="BR446" s="252"/>
      <c r="BS446" s="252"/>
      <c r="BT446" s="252"/>
      <c r="BU446" s="252"/>
      <c r="BV446" s="252"/>
      <c r="BW446" s="252"/>
      <c r="BX446" s="252"/>
      <c r="BY446" s="252"/>
      <c r="BZ446" s="252"/>
      <c r="CA446" s="252"/>
      <c r="CB446" s="252"/>
      <c r="CC446" s="252"/>
      <c r="CD446" s="252"/>
      <c r="CE446" s="252"/>
      <c r="CF446" s="252"/>
      <c r="CG446" s="252"/>
      <c r="CH446" s="252"/>
      <c r="CI446" s="252"/>
      <c r="CJ446" s="252"/>
      <c r="CK446" s="252"/>
      <c r="CL446" s="252"/>
      <c r="CM446" s="252"/>
      <c r="CN446" s="252"/>
      <c r="CO446" s="252"/>
      <c r="CP446" s="252"/>
      <c r="CQ446" s="252"/>
      <c r="CR446" s="252"/>
      <c r="CS446" s="252"/>
      <c r="CT446" s="252"/>
      <c r="CU446" s="252"/>
      <c r="CV446" s="252"/>
      <c r="CW446" s="252"/>
      <c r="CX446" s="252"/>
      <c r="CY446" s="252"/>
      <c r="CZ446" s="252"/>
      <c r="DA446" s="252"/>
      <c r="DB446" s="252"/>
      <c r="DC446" s="252"/>
      <c r="DD446" s="252"/>
    </row>
    <row r="447" customFormat="false" ht="15" hidden="false" customHeight="false" outlineLevel="0" collapsed="false">
      <c r="A447" s="252"/>
      <c r="B447" s="252"/>
      <c r="C447" s="252"/>
      <c r="D447" s="252"/>
      <c r="E447" s="254"/>
      <c r="F447" s="254"/>
      <c r="G447" s="254"/>
      <c r="H447" s="254"/>
      <c r="I447" s="254"/>
      <c r="J447" s="254"/>
      <c r="K447" s="254"/>
      <c r="L447" s="254"/>
      <c r="M447" s="254"/>
      <c r="N447" s="254"/>
      <c r="O447" s="254"/>
      <c r="P447" s="252"/>
      <c r="Q447" s="252"/>
      <c r="R447" s="252"/>
      <c r="S447" s="252"/>
      <c r="T447" s="252"/>
      <c r="U447" s="252"/>
      <c r="V447" s="252"/>
      <c r="W447" s="252"/>
      <c r="X447" s="252"/>
      <c r="Y447" s="252"/>
      <c r="Z447" s="252"/>
      <c r="AA447" s="252"/>
      <c r="AB447" s="252"/>
      <c r="AC447" s="252"/>
      <c r="AD447" s="252"/>
      <c r="AE447" s="252"/>
      <c r="AF447" s="252"/>
      <c r="AG447" s="252"/>
      <c r="AH447" s="252"/>
      <c r="AI447" s="252"/>
      <c r="AJ447" s="252"/>
      <c r="AK447" s="252"/>
      <c r="AL447" s="252"/>
      <c r="AM447" s="252"/>
      <c r="AN447" s="252"/>
      <c r="AO447" s="252"/>
      <c r="AP447" s="252"/>
      <c r="AQ447" s="252"/>
      <c r="AR447" s="252"/>
      <c r="AS447" s="252"/>
      <c r="AT447" s="252"/>
      <c r="AU447" s="252"/>
      <c r="AV447" s="252"/>
      <c r="AW447" s="252"/>
      <c r="AX447" s="252"/>
      <c r="AY447" s="252"/>
      <c r="AZ447" s="252"/>
      <c r="BA447" s="252"/>
      <c r="BB447" s="252"/>
      <c r="BC447" s="252"/>
      <c r="BD447" s="252"/>
      <c r="BE447" s="252"/>
      <c r="BF447" s="252"/>
      <c r="BG447" s="252"/>
      <c r="BH447" s="252"/>
      <c r="BI447" s="252"/>
      <c r="BJ447" s="252"/>
      <c r="BK447" s="252"/>
      <c r="BL447" s="252"/>
      <c r="BM447" s="252"/>
      <c r="BN447" s="252"/>
      <c r="BO447" s="252"/>
      <c r="BP447" s="252"/>
      <c r="BQ447" s="252"/>
      <c r="BR447" s="252"/>
      <c r="BS447" s="252"/>
      <c r="BT447" s="252"/>
      <c r="BU447" s="252"/>
      <c r="BV447" s="252"/>
      <c r="BW447" s="252"/>
      <c r="BX447" s="252"/>
      <c r="BY447" s="252"/>
      <c r="BZ447" s="252"/>
      <c r="CA447" s="252"/>
      <c r="CB447" s="252"/>
      <c r="CC447" s="252"/>
      <c r="CD447" s="252"/>
      <c r="CE447" s="252"/>
      <c r="CF447" s="252"/>
      <c r="CG447" s="252"/>
      <c r="CH447" s="252"/>
      <c r="CI447" s="252"/>
      <c r="CJ447" s="252"/>
      <c r="CK447" s="252"/>
      <c r="CL447" s="252"/>
      <c r="CM447" s="252"/>
      <c r="CN447" s="252"/>
      <c r="CO447" s="252"/>
      <c r="CP447" s="252"/>
      <c r="CQ447" s="252"/>
      <c r="CR447" s="252"/>
      <c r="CS447" s="252"/>
      <c r="CT447" s="252"/>
      <c r="CU447" s="252"/>
      <c r="CV447" s="252"/>
      <c r="CW447" s="252"/>
      <c r="CX447" s="252"/>
      <c r="CY447" s="252"/>
      <c r="CZ447" s="252"/>
      <c r="DA447" s="252"/>
      <c r="DB447" s="252"/>
      <c r="DC447" s="252"/>
      <c r="DD447" s="252"/>
    </row>
    <row r="448" customFormat="false" ht="15" hidden="false" customHeight="false" outlineLevel="0" collapsed="false">
      <c r="A448" s="252"/>
      <c r="B448" s="252"/>
      <c r="C448" s="252"/>
      <c r="D448" s="252"/>
      <c r="E448" s="254"/>
      <c r="F448" s="254"/>
      <c r="G448" s="254"/>
      <c r="H448" s="254"/>
      <c r="I448" s="254"/>
      <c r="J448" s="254"/>
      <c r="K448" s="254"/>
      <c r="L448" s="254"/>
      <c r="M448" s="254"/>
      <c r="N448" s="254"/>
      <c r="O448" s="254"/>
      <c r="P448" s="252"/>
      <c r="Q448" s="252"/>
      <c r="R448" s="252"/>
      <c r="S448" s="252"/>
      <c r="T448" s="252"/>
      <c r="U448" s="252"/>
      <c r="V448" s="252"/>
      <c r="W448" s="252"/>
      <c r="X448" s="252"/>
      <c r="Y448" s="252"/>
      <c r="Z448" s="252"/>
      <c r="AA448" s="252"/>
      <c r="AB448" s="252"/>
      <c r="AC448" s="252"/>
      <c r="AD448" s="252"/>
      <c r="AE448" s="252"/>
      <c r="AF448" s="252"/>
      <c r="AG448" s="252"/>
      <c r="AH448" s="252"/>
      <c r="AI448" s="252"/>
      <c r="AJ448" s="252"/>
      <c r="AK448" s="252"/>
      <c r="AL448" s="252"/>
      <c r="AM448" s="252"/>
      <c r="AN448" s="252"/>
      <c r="AO448" s="252"/>
      <c r="AP448" s="252"/>
      <c r="AQ448" s="252"/>
      <c r="AR448" s="252"/>
      <c r="AS448" s="252"/>
      <c r="AT448" s="252"/>
      <c r="AU448" s="252"/>
      <c r="AV448" s="252"/>
      <c r="AW448" s="252"/>
      <c r="AX448" s="252"/>
      <c r="AY448" s="252"/>
      <c r="AZ448" s="252"/>
      <c r="BA448" s="252"/>
      <c r="BB448" s="252"/>
      <c r="BC448" s="252"/>
      <c r="BD448" s="252"/>
      <c r="BE448" s="252"/>
      <c r="BF448" s="252"/>
      <c r="BG448" s="252"/>
      <c r="BH448" s="252"/>
      <c r="BI448" s="252"/>
      <c r="BJ448" s="252"/>
      <c r="BK448" s="252"/>
      <c r="BL448" s="252"/>
      <c r="BM448" s="252"/>
      <c r="BN448" s="252"/>
      <c r="BO448" s="252"/>
      <c r="BP448" s="252"/>
      <c r="BQ448" s="252"/>
      <c r="BR448" s="252"/>
      <c r="BS448" s="252"/>
      <c r="BT448" s="252"/>
      <c r="BU448" s="252"/>
      <c r="BV448" s="252"/>
      <c r="BW448" s="252"/>
      <c r="BX448" s="252"/>
      <c r="BY448" s="252"/>
      <c r="BZ448" s="252"/>
      <c r="CA448" s="252"/>
      <c r="CB448" s="252"/>
      <c r="CC448" s="252"/>
      <c r="CD448" s="252"/>
      <c r="CE448" s="252"/>
      <c r="CF448" s="252"/>
      <c r="CG448" s="252"/>
      <c r="CH448" s="252"/>
      <c r="CI448" s="252"/>
      <c r="CJ448" s="252"/>
      <c r="CK448" s="252"/>
      <c r="CL448" s="252"/>
      <c r="CM448" s="252"/>
      <c r="CN448" s="252"/>
      <c r="CO448" s="252"/>
      <c r="CP448" s="252"/>
      <c r="CQ448" s="252"/>
      <c r="CR448" s="252"/>
      <c r="CS448" s="252"/>
      <c r="CT448" s="252"/>
      <c r="CU448" s="252"/>
      <c r="CV448" s="252"/>
      <c r="CW448" s="252"/>
      <c r="CX448" s="252"/>
      <c r="CY448" s="252"/>
      <c r="CZ448" s="252"/>
      <c r="DA448" s="252"/>
      <c r="DB448" s="252"/>
      <c r="DC448" s="252"/>
      <c r="DD448" s="252"/>
    </row>
    <row r="449" customFormat="false" ht="15" hidden="false" customHeight="false" outlineLevel="0" collapsed="false">
      <c r="A449" s="252"/>
      <c r="B449" s="252"/>
      <c r="C449" s="252"/>
      <c r="D449" s="252"/>
      <c r="E449" s="254"/>
      <c r="F449" s="254"/>
      <c r="G449" s="254"/>
      <c r="H449" s="254"/>
      <c r="I449" s="254"/>
      <c r="J449" s="254"/>
      <c r="K449" s="254"/>
      <c r="L449" s="254"/>
      <c r="M449" s="254"/>
      <c r="N449" s="254"/>
      <c r="O449" s="254"/>
      <c r="P449" s="252"/>
      <c r="Q449" s="252"/>
      <c r="R449" s="252"/>
      <c r="S449" s="252"/>
      <c r="T449" s="252"/>
      <c r="U449" s="252"/>
      <c r="V449" s="252"/>
      <c r="W449" s="252"/>
      <c r="X449" s="252"/>
      <c r="Y449" s="252"/>
      <c r="Z449" s="252"/>
      <c r="AA449" s="252"/>
      <c r="AB449" s="252"/>
      <c r="AC449" s="252"/>
      <c r="AD449" s="252"/>
      <c r="AE449" s="252"/>
      <c r="AF449" s="252"/>
      <c r="AG449" s="252"/>
      <c r="AH449" s="252"/>
      <c r="AI449" s="252"/>
      <c r="AJ449" s="252"/>
      <c r="AK449" s="252"/>
      <c r="AL449" s="252"/>
      <c r="AM449" s="252"/>
      <c r="AN449" s="252"/>
      <c r="AO449" s="252"/>
      <c r="AP449" s="252"/>
      <c r="AQ449" s="252"/>
      <c r="AR449" s="252"/>
      <c r="AS449" s="252"/>
      <c r="AT449" s="252"/>
      <c r="AU449" s="252"/>
      <c r="AV449" s="252"/>
      <c r="AW449" s="252"/>
      <c r="AX449" s="252"/>
      <c r="AY449" s="252"/>
      <c r="AZ449" s="252"/>
      <c r="BA449" s="252"/>
      <c r="BB449" s="252"/>
      <c r="BC449" s="252"/>
      <c r="BD449" s="252"/>
      <c r="BE449" s="252"/>
      <c r="BF449" s="252"/>
      <c r="BG449" s="252"/>
      <c r="BH449" s="252"/>
      <c r="BI449" s="252"/>
      <c r="BJ449" s="252"/>
      <c r="BK449" s="252"/>
      <c r="BL449" s="252"/>
      <c r="BM449" s="252"/>
      <c r="BN449" s="252"/>
      <c r="BO449" s="252"/>
      <c r="BP449" s="252"/>
      <c r="BQ449" s="252"/>
      <c r="BR449" s="252"/>
      <c r="BS449" s="252"/>
      <c r="BT449" s="252"/>
      <c r="BU449" s="252"/>
      <c r="BV449" s="252"/>
      <c r="BW449" s="252"/>
      <c r="BX449" s="252"/>
      <c r="BY449" s="252"/>
      <c r="BZ449" s="252"/>
      <c r="CA449" s="252"/>
      <c r="CB449" s="252"/>
      <c r="CC449" s="252"/>
      <c r="CD449" s="252"/>
      <c r="CE449" s="252"/>
      <c r="CF449" s="252"/>
      <c r="CG449" s="252"/>
      <c r="CH449" s="252"/>
      <c r="CI449" s="252"/>
      <c r="CJ449" s="252"/>
      <c r="CK449" s="252"/>
      <c r="CL449" s="252"/>
      <c r="CM449" s="252"/>
      <c r="CN449" s="252"/>
      <c r="CO449" s="252"/>
      <c r="CP449" s="252"/>
      <c r="CQ449" s="252"/>
      <c r="CR449" s="252"/>
      <c r="CS449" s="252"/>
      <c r="CT449" s="252"/>
      <c r="CU449" s="252"/>
      <c r="CV449" s="252"/>
      <c r="CW449" s="252"/>
      <c r="CX449" s="252"/>
      <c r="CY449" s="252"/>
      <c r="CZ449" s="252"/>
      <c r="DA449" s="252"/>
      <c r="DB449" s="252"/>
      <c r="DC449" s="252"/>
      <c r="DD449" s="252"/>
    </row>
    <row r="450" customFormat="false" ht="15" hidden="false" customHeight="false" outlineLevel="0" collapsed="false">
      <c r="A450" s="252"/>
      <c r="B450" s="252"/>
      <c r="C450" s="252"/>
      <c r="D450" s="252"/>
      <c r="E450" s="254"/>
      <c r="F450" s="254"/>
      <c r="G450" s="254"/>
      <c r="H450" s="254"/>
      <c r="I450" s="254"/>
      <c r="J450" s="254"/>
      <c r="K450" s="254"/>
      <c r="L450" s="254"/>
      <c r="M450" s="254"/>
      <c r="N450" s="254"/>
      <c r="O450" s="254"/>
      <c r="P450" s="252"/>
      <c r="Q450" s="252"/>
      <c r="R450" s="252"/>
      <c r="S450" s="252"/>
      <c r="T450" s="252"/>
      <c r="U450" s="252"/>
      <c r="V450" s="252"/>
      <c r="W450" s="252"/>
      <c r="X450" s="252"/>
      <c r="Y450" s="252"/>
      <c r="Z450" s="252"/>
      <c r="AA450" s="252"/>
      <c r="AB450" s="252"/>
      <c r="AC450" s="252"/>
      <c r="AD450" s="252"/>
      <c r="AE450" s="252"/>
      <c r="AF450" s="252"/>
      <c r="AG450" s="252"/>
      <c r="AH450" s="252"/>
      <c r="AI450" s="252"/>
      <c r="AJ450" s="252"/>
      <c r="AK450" s="252"/>
      <c r="AL450" s="252"/>
      <c r="AM450" s="252"/>
      <c r="AN450" s="252"/>
      <c r="AO450" s="252"/>
      <c r="AP450" s="252"/>
      <c r="AQ450" s="252"/>
      <c r="AR450" s="252"/>
      <c r="AS450" s="252"/>
      <c r="AT450" s="252"/>
      <c r="AU450" s="252"/>
      <c r="AV450" s="252"/>
      <c r="AW450" s="252"/>
      <c r="AX450" s="252"/>
      <c r="AY450" s="252"/>
      <c r="AZ450" s="252"/>
      <c r="BA450" s="252"/>
      <c r="BB450" s="252"/>
      <c r="BC450" s="252"/>
      <c r="BD450" s="252"/>
      <c r="BE450" s="252"/>
      <c r="BF450" s="252"/>
      <c r="BG450" s="252"/>
      <c r="BH450" s="252"/>
      <c r="BI450" s="252"/>
      <c r="BJ450" s="252"/>
      <c r="BK450" s="252"/>
      <c r="BL450" s="252"/>
      <c r="BM450" s="252"/>
      <c r="BN450" s="252"/>
      <c r="BO450" s="252"/>
      <c r="BP450" s="252"/>
      <c r="BQ450" s="252"/>
      <c r="BR450" s="252"/>
      <c r="BS450" s="252"/>
      <c r="BT450" s="252"/>
      <c r="BU450" s="252"/>
      <c r="BV450" s="252"/>
      <c r="BW450" s="252"/>
      <c r="BX450" s="252"/>
      <c r="BY450" s="252"/>
      <c r="BZ450" s="252"/>
      <c r="CA450" s="252"/>
      <c r="CB450" s="252"/>
      <c r="CC450" s="252"/>
      <c r="CD450" s="252"/>
      <c r="CE450" s="252"/>
      <c r="CF450" s="252"/>
      <c r="CG450" s="252"/>
      <c r="CH450" s="252"/>
      <c r="CI450" s="252"/>
      <c r="CJ450" s="252"/>
      <c r="CK450" s="252"/>
      <c r="CL450" s="252"/>
      <c r="CM450" s="252"/>
      <c r="CN450" s="252"/>
      <c r="CO450" s="252"/>
      <c r="CP450" s="252"/>
      <c r="CQ450" s="252"/>
      <c r="CR450" s="252"/>
      <c r="CS450" s="252"/>
      <c r="CT450" s="252"/>
      <c r="CU450" s="252"/>
      <c r="CV450" s="252"/>
      <c r="CW450" s="252"/>
      <c r="CX450" s="252"/>
      <c r="CY450" s="252"/>
      <c r="CZ450" s="252"/>
      <c r="DA450" s="252"/>
      <c r="DB450" s="252"/>
      <c r="DC450" s="252"/>
      <c r="DD450" s="252"/>
    </row>
    <row r="451" customFormat="false" ht="15" hidden="false" customHeight="false" outlineLevel="0" collapsed="false">
      <c r="A451" s="252"/>
      <c r="B451" s="252"/>
      <c r="C451" s="252"/>
      <c r="D451" s="252"/>
      <c r="E451" s="254"/>
      <c r="F451" s="254"/>
      <c r="G451" s="254"/>
      <c r="H451" s="254"/>
      <c r="I451" s="254"/>
      <c r="J451" s="254"/>
      <c r="K451" s="254"/>
      <c r="L451" s="254"/>
      <c r="M451" s="254"/>
      <c r="N451" s="254"/>
      <c r="O451" s="254"/>
      <c r="P451" s="252"/>
      <c r="Q451" s="252"/>
      <c r="R451" s="252"/>
      <c r="S451" s="252"/>
      <c r="T451" s="252"/>
      <c r="U451" s="252"/>
      <c r="V451" s="252"/>
      <c r="W451" s="252"/>
      <c r="X451" s="252"/>
      <c r="Y451" s="252"/>
      <c r="Z451" s="252"/>
      <c r="AA451" s="252"/>
      <c r="AB451" s="252"/>
      <c r="AC451" s="252"/>
      <c r="AD451" s="252"/>
      <c r="AE451" s="252"/>
      <c r="AF451" s="252"/>
      <c r="AG451" s="252"/>
      <c r="AH451" s="252"/>
      <c r="AI451" s="252"/>
      <c r="AJ451" s="252"/>
      <c r="AK451" s="252"/>
      <c r="AL451" s="252"/>
      <c r="AM451" s="252"/>
      <c r="AN451" s="252"/>
      <c r="AO451" s="252"/>
      <c r="AP451" s="252"/>
      <c r="AQ451" s="252"/>
      <c r="AR451" s="252"/>
      <c r="AS451" s="252"/>
      <c r="AT451" s="252"/>
      <c r="AU451" s="252"/>
      <c r="AV451" s="252"/>
      <c r="AW451" s="252"/>
      <c r="AX451" s="252"/>
      <c r="AY451" s="252"/>
      <c r="AZ451" s="252"/>
      <c r="BA451" s="252"/>
      <c r="BB451" s="252"/>
      <c r="BC451" s="252"/>
      <c r="BD451" s="252"/>
      <c r="BE451" s="252"/>
      <c r="BF451" s="252"/>
      <c r="BG451" s="252"/>
      <c r="BH451" s="252"/>
      <c r="BI451" s="252"/>
      <c r="BJ451" s="252"/>
      <c r="BK451" s="252"/>
      <c r="BL451" s="252"/>
      <c r="BM451" s="252"/>
      <c r="BN451" s="252"/>
      <c r="BO451" s="252"/>
      <c r="BP451" s="252"/>
      <c r="BQ451" s="252"/>
      <c r="BR451" s="252"/>
      <c r="BS451" s="252"/>
      <c r="BT451" s="252"/>
      <c r="BU451" s="252"/>
      <c r="BV451" s="252"/>
      <c r="BW451" s="252"/>
      <c r="BX451" s="252"/>
      <c r="BY451" s="252"/>
      <c r="BZ451" s="252"/>
      <c r="CA451" s="252"/>
      <c r="CB451" s="252"/>
      <c r="CC451" s="252"/>
      <c r="CD451" s="252"/>
      <c r="CE451" s="252"/>
      <c r="CF451" s="252"/>
      <c r="CG451" s="252"/>
      <c r="CH451" s="252"/>
      <c r="CI451" s="252"/>
      <c r="CJ451" s="252"/>
      <c r="CK451" s="252"/>
      <c r="CL451" s="252"/>
      <c r="CM451" s="252"/>
      <c r="CN451" s="252"/>
      <c r="CO451" s="252"/>
      <c r="CP451" s="252"/>
      <c r="CQ451" s="252"/>
      <c r="CR451" s="252"/>
      <c r="CS451" s="252"/>
      <c r="CT451" s="252"/>
      <c r="CU451" s="252"/>
      <c r="CV451" s="252"/>
      <c r="CW451" s="252"/>
      <c r="CX451" s="252"/>
      <c r="CY451" s="252"/>
      <c r="CZ451" s="252"/>
      <c r="DA451" s="252"/>
      <c r="DB451" s="252"/>
      <c r="DC451" s="252"/>
      <c r="DD451" s="252"/>
    </row>
    <row r="452" customFormat="false" ht="15" hidden="false" customHeight="false" outlineLevel="0" collapsed="false">
      <c r="A452" s="252"/>
      <c r="B452" s="252"/>
      <c r="C452" s="252"/>
      <c r="D452" s="252"/>
      <c r="E452" s="254"/>
      <c r="F452" s="254"/>
      <c r="G452" s="254"/>
      <c r="H452" s="254"/>
      <c r="I452" s="254"/>
      <c r="J452" s="254"/>
      <c r="K452" s="254"/>
      <c r="L452" s="254"/>
      <c r="M452" s="254"/>
      <c r="N452" s="254"/>
      <c r="O452" s="254"/>
      <c r="P452" s="252"/>
      <c r="Q452" s="252"/>
      <c r="R452" s="252"/>
      <c r="S452" s="252"/>
      <c r="T452" s="252"/>
      <c r="U452" s="252"/>
      <c r="V452" s="252"/>
      <c r="W452" s="252"/>
      <c r="X452" s="252"/>
      <c r="Y452" s="252"/>
      <c r="Z452" s="252"/>
      <c r="AA452" s="252"/>
      <c r="AB452" s="252"/>
      <c r="AC452" s="252"/>
      <c r="AD452" s="252"/>
      <c r="AE452" s="252"/>
      <c r="AF452" s="252"/>
      <c r="AG452" s="252"/>
      <c r="AH452" s="252"/>
      <c r="AI452" s="252"/>
      <c r="AJ452" s="252"/>
      <c r="AK452" s="252"/>
      <c r="AL452" s="252"/>
      <c r="AM452" s="252"/>
      <c r="AN452" s="252"/>
      <c r="AO452" s="252"/>
      <c r="AP452" s="252"/>
      <c r="AQ452" s="252"/>
      <c r="AR452" s="252"/>
      <c r="AS452" s="252"/>
      <c r="AT452" s="252"/>
      <c r="AU452" s="252"/>
      <c r="AV452" s="252"/>
      <c r="AW452" s="252"/>
      <c r="AX452" s="252"/>
      <c r="AY452" s="252"/>
      <c r="AZ452" s="252"/>
      <c r="BA452" s="252"/>
      <c r="BB452" s="252"/>
      <c r="BC452" s="252"/>
      <c r="BD452" s="252"/>
      <c r="BE452" s="252"/>
      <c r="BF452" s="252"/>
      <c r="BG452" s="252"/>
      <c r="BH452" s="252"/>
      <c r="BI452" s="252"/>
      <c r="BJ452" s="252"/>
      <c r="BK452" s="252"/>
      <c r="BL452" s="252"/>
      <c r="BM452" s="252"/>
      <c r="BN452" s="252"/>
      <c r="BO452" s="252"/>
      <c r="BP452" s="252"/>
      <c r="BQ452" s="252"/>
      <c r="BR452" s="252"/>
      <c r="BS452" s="252"/>
      <c r="BT452" s="252"/>
      <c r="BU452" s="252"/>
      <c r="BV452" s="252"/>
      <c r="BW452" s="252"/>
      <c r="BX452" s="252"/>
      <c r="BY452" s="252"/>
      <c r="BZ452" s="252"/>
      <c r="CA452" s="252"/>
      <c r="CB452" s="252"/>
      <c r="CC452" s="252"/>
      <c r="CD452" s="252"/>
      <c r="CE452" s="252"/>
      <c r="CF452" s="252"/>
      <c r="CG452" s="252"/>
      <c r="CH452" s="252"/>
      <c r="CI452" s="252"/>
      <c r="CJ452" s="252"/>
      <c r="CK452" s="252"/>
      <c r="CL452" s="252"/>
      <c r="CM452" s="252"/>
      <c r="CN452" s="252"/>
      <c r="CO452" s="252"/>
      <c r="CP452" s="252"/>
      <c r="CQ452" s="252"/>
      <c r="CR452" s="252"/>
      <c r="CS452" s="252"/>
      <c r="CT452" s="252"/>
      <c r="CU452" s="252"/>
      <c r="CV452" s="252"/>
      <c r="CW452" s="252"/>
      <c r="CX452" s="252"/>
      <c r="CY452" s="252"/>
      <c r="CZ452" s="252"/>
      <c r="DA452" s="252"/>
      <c r="DB452" s="252"/>
      <c r="DC452" s="252"/>
      <c r="DD452" s="252"/>
    </row>
    <row r="453" customFormat="false" ht="15" hidden="false" customHeight="false" outlineLevel="0" collapsed="false">
      <c r="A453" s="252"/>
      <c r="B453" s="252"/>
      <c r="C453" s="252"/>
      <c r="D453" s="252"/>
      <c r="E453" s="254"/>
      <c r="F453" s="254"/>
      <c r="G453" s="254"/>
      <c r="H453" s="254"/>
      <c r="I453" s="254"/>
      <c r="J453" s="254"/>
      <c r="K453" s="254"/>
      <c r="L453" s="254"/>
      <c r="M453" s="254"/>
      <c r="N453" s="254"/>
      <c r="O453" s="254"/>
      <c r="P453" s="252"/>
      <c r="Q453" s="252"/>
      <c r="R453" s="252"/>
      <c r="S453" s="252"/>
      <c r="T453" s="252"/>
      <c r="U453" s="252"/>
      <c r="V453" s="252"/>
      <c r="W453" s="252"/>
      <c r="X453" s="252"/>
      <c r="Y453" s="252"/>
      <c r="Z453" s="252"/>
      <c r="AA453" s="252"/>
      <c r="AB453" s="252"/>
      <c r="AC453" s="252"/>
      <c r="AD453" s="252"/>
      <c r="AE453" s="252"/>
      <c r="AF453" s="252"/>
      <c r="AG453" s="252"/>
      <c r="AH453" s="252"/>
      <c r="AI453" s="252"/>
      <c r="AJ453" s="252"/>
      <c r="AK453" s="252"/>
      <c r="AL453" s="252"/>
      <c r="AM453" s="252"/>
      <c r="AN453" s="252"/>
      <c r="AO453" s="252"/>
      <c r="AP453" s="252"/>
      <c r="AQ453" s="252"/>
      <c r="AR453" s="252"/>
      <c r="AS453" s="252"/>
      <c r="AT453" s="252"/>
      <c r="AU453" s="252"/>
      <c r="AV453" s="252"/>
      <c r="AW453" s="252"/>
      <c r="AX453" s="252"/>
      <c r="AY453" s="252"/>
      <c r="AZ453" s="252"/>
      <c r="BA453" s="252"/>
      <c r="BB453" s="252"/>
      <c r="BC453" s="252"/>
      <c r="BD453" s="252"/>
      <c r="BE453" s="252"/>
      <c r="BF453" s="252"/>
      <c r="BG453" s="252"/>
      <c r="BH453" s="252"/>
      <c r="BI453" s="252"/>
      <c r="BJ453" s="252"/>
      <c r="BK453" s="252"/>
      <c r="BL453" s="252"/>
      <c r="BM453" s="252"/>
      <c r="BN453" s="252"/>
      <c r="BO453" s="252"/>
      <c r="BP453" s="252"/>
      <c r="BQ453" s="252"/>
      <c r="BR453" s="252"/>
      <c r="BS453" s="252"/>
      <c r="BT453" s="252"/>
      <c r="BU453" s="252"/>
      <c r="BV453" s="252"/>
      <c r="BW453" s="252"/>
      <c r="BX453" s="252"/>
      <c r="BY453" s="252"/>
      <c r="BZ453" s="252"/>
      <c r="CA453" s="252"/>
      <c r="CB453" s="252"/>
      <c r="CC453" s="252"/>
      <c r="CD453" s="252"/>
      <c r="CE453" s="252"/>
      <c r="CF453" s="252"/>
      <c r="CG453" s="252"/>
      <c r="CH453" s="252"/>
      <c r="CI453" s="252"/>
      <c r="CJ453" s="252"/>
      <c r="CK453" s="252"/>
      <c r="CL453" s="252"/>
      <c r="CM453" s="252"/>
      <c r="CN453" s="252"/>
      <c r="CO453" s="252"/>
      <c r="CP453" s="252"/>
      <c r="CQ453" s="252"/>
      <c r="CR453" s="252"/>
      <c r="CS453" s="252"/>
      <c r="CT453" s="252"/>
      <c r="CU453" s="252"/>
      <c r="CV453" s="252"/>
      <c r="CW453" s="252"/>
      <c r="CX453" s="252"/>
      <c r="CY453" s="252"/>
      <c r="CZ453" s="252"/>
      <c r="DA453" s="252"/>
      <c r="DB453" s="252"/>
      <c r="DC453" s="252"/>
      <c r="DD453" s="252"/>
    </row>
    <row r="454" customFormat="false" ht="15" hidden="false" customHeight="false" outlineLevel="0" collapsed="false">
      <c r="A454" s="252"/>
      <c r="B454" s="252"/>
      <c r="C454" s="252"/>
      <c r="D454" s="252"/>
      <c r="E454" s="254"/>
      <c r="F454" s="254"/>
      <c r="G454" s="254"/>
      <c r="H454" s="254"/>
      <c r="I454" s="254"/>
      <c r="J454" s="254"/>
      <c r="K454" s="254"/>
      <c r="L454" s="254"/>
      <c r="M454" s="254"/>
      <c r="N454" s="254"/>
      <c r="O454" s="254"/>
      <c r="P454" s="252"/>
      <c r="Q454" s="252"/>
      <c r="R454" s="252"/>
      <c r="S454" s="252"/>
      <c r="T454" s="252"/>
      <c r="U454" s="252"/>
      <c r="V454" s="252"/>
      <c r="W454" s="252"/>
      <c r="X454" s="252"/>
      <c r="Y454" s="252"/>
      <c r="Z454" s="252"/>
      <c r="AA454" s="252"/>
      <c r="AB454" s="252"/>
      <c r="AC454" s="252"/>
      <c r="AD454" s="252"/>
      <c r="AE454" s="252"/>
      <c r="AF454" s="252"/>
      <c r="AG454" s="252"/>
      <c r="AH454" s="252"/>
      <c r="AI454" s="252"/>
      <c r="AJ454" s="252"/>
      <c r="AK454" s="252"/>
      <c r="AL454" s="252"/>
      <c r="AM454" s="252"/>
      <c r="AN454" s="252"/>
      <c r="AO454" s="252"/>
      <c r="AP454" s="252"/>
      <c r="AQ454" s="252"/>
      <c r="AR454" s="252"/>
      <c r="AS454" s="252"/>
      <c r="AT454" s="252"/>
      <c r="AU454" s="252"/>
      <c r="AV454" s="252"/>
      <c r="AW454" s="252"/>
      <c r="AX454" s="252"/>
      <c r="AY454" s="252"/>
      <c r="AZ454" s="252"/>
      <c r="BA454" s="252"/>
      <c r="BB454" s="252"/>
      <c r="BC454" s="252"/>
      <c r="BD454" s="252"/>
      <c r="BE454" s="252"/>
      <c r="BF454" s="252"/>
      <c r="BG454" s="252"/>
      <c r="BH454" s="252"/>
      <c r="BI454" s="252"/>
      <c r="BJ454" s="252"/>
      <c r="BK454" s="252"/>
      <c r="BL454" s="252"/>
      <c r="BM454" s="252"/>
      <c r="BN454" s="252"/>
      <c r="BO454" s="252"/>
      <c r="BP454" s="252"/>
      <c r="BQ454" s="252"/>
      <c r="BR454" s="252"/>
      <c r="BS454" s="252"/>
      <c r="BT454" s="252"/>
      <c r="BU454" s="252"/>
      <c r="BV454" s="252"/>
      <c r="BW454" s="252"/>
      <c r="BX454" s="252"/>
      <c r="BY454" s="252"/>
      <c r="BZ454" s="252"/>
      <c r="CA454" s="252"/>
      <c r="CB454" s="252"/>
      <c r="CC454" s="252"/>
      <c r="CD454" s="252"/>
      <c r="CE454" s="252"/>
      <c r="CF454" s="252"/>
      <c r="CG454" s="252"/>
      <c r="CH454" s="252"/>
      <c r="CI454" s="252"/>
      <c r="CJ454" s="252"/>
      <c r="CK454" s="252"/>
      <c r="CL454" s="252"/>
      <c r="CM454" s="252"/>
      <c r="CN454" s="252"/>
      <c r="CO454" s="252"/>
      <c r="CP454" s="252"/>
      <c r="CQ454" s="252"/>
      <c r="CR454" s="252"/>
      <c r="CS454" s="252"/>
      <c r="CT454" s="252"/>
      <c r="CU454" s="252"/>
      <c r="CV454" s="252"/>
      <c r="CW454" s="252"/>
      <c r="CX454" s="252"/>
      <c r="CY454" s="252"/>
      <c r="CZ454" s="252"/>
      <c r="DA454" s="252"/>
      <c r="DB454" s="252"/>
      <c r="DC454" s="252"/>
      <c r="DD454" s="252"/>
    </row>
    <row r="455" customFormat="false" ht="15" hidden="false" customHeight="false" outlineLevel="0" collapsed="false">
      <c r="A455" s="252"/>
      <c r="B455" s="252"/>
      <c r="C455" s="252"/>
      <c r="D455" s="252"/>
      <c r="E455" s="254"/>
      <c r="F455" s="254"/>
      <c r="G455" s="254"/>
      <c r="H455" s="254"/>
      <c r="I455" s="254"/>
      <c r="J455" s="254"/>
      <c r="K455" s="254"/>
      <c r="L455" s="254"/>
      <c r="M455" s="254"/>
      <c r="N455" s="254"/>
      <c r="O455" s="254"/>
      <c r="P455" s="252"/>
      <c r="Q455" s="252"/>
      <c r="R455" s="252"/>
      <c r="S455" s="252"/>
      <c r="T455" s="252"/>
      <c r="U455" s="252"/>
      <c r="V455" s="252"/>
      <c r="W455" s="252"/>
      <c r="X455" s="252"/>
      <c r="Y455" s="252"/>
      <c r="Z455" s="252"/>
      <c r="AA455" s="252"/>
      <c r="AB455" s="252"/>
      <c r="AC455" s="252"/>
      <c r="AD455" s="252"/>
      <c r="AE455" s="252"/>
      <c r="AF455" s="252"/>
      <c r="AG455" s="252"/>
      <c r="AH455" s="252"/>
      <c r="AI455" s="252"/>
      <c r="AJ455" s="252"/>
      <c r="AK455" s="252"/>
      <c r="AL455" s="252"/>
      <c r="AM455" s="252"/>
      <c r="AN455" s="252"/>
      <c r="AO455" s="252"/>
      <c r="AP455" s="252"/>
      <c r="AQ455" s="252"/>
      <c r="AR455" s="252"/>
      <c r="AS455" s="252"/>
      <c r="AT455" s="252"/>
      <c r="AU455" s="252"/>
      <c r="AV455" s="252"/>
      <c r="AW455" s="252"/>
      <c r="AX455" s="252"/>
      <c r="AY455" s="252"/>
      <c r="AZ455" s="252"/>
      <c r="BA455" s="252"/>
      <c r="BB455" s="252"/>
      <c r="BC455" s="252"/>
      <c r="BD455" s="252"/>
      <c r="BE455" s="252"/>
      <c r="BF455" s="252"/>
      <c r="BG455" s="252"/>
      <c r="BH455" s="252"/>
      <c r="BI455" s="252"/>
      <c r="BJ455" s="252"/>
      <c r="BK455" s="252"/>
      <c r="BL455" s="252"/>
      <c r="BM455" s="252"/>
      <c r="BN455" s="252"/>
      <c r="BO455" s="252"/>
      <c r="BP455" s="252"/>
      <c r="BQ455" s="252"/>
      <c r="BR455" s="252"/>
      <c r="BS455" s="252"/>
      <c r="BT455" s="252"/>
      <c r="BU455" s="252"/>
      <c r="BV455" s="252"/>
      <c r="BW455" s="252"/>
      <c r="BX455" s="252"/>
      <c r="BY455" s="252"/>
      <c r="BZ455" s="252"/>
      <c r="CA455" s="252"/>
      <c r="CB455" s="252"/>
      <c r="CC455" s="252"/>
      <c r="CD455" s="252"/>
      <c r="CE455" s="252"/>
      <c r="CF455" s="252"/>
      <c r="CG455" s="252"/>
      <c r="CH455" s="252"/>
      <c r="CI455" s="252"/>
      <c r="CJ455" s="252"/>
      <c r="CK455" s="252"/>
      <c r="CL455" s="252"/>
      <c r="CM455" s="252"/>
      <c r="CN455" s="252"/>
      <c r="CO455" s="252"/>
      <c r="CP455" s="252"/>
      <c r="CQ455" s="252"/>
      <c r="CR455" s="252"/>
      <c r="CS455" s="252"/>
      <c r="CT455" s="252"/>
      <c r="CU455" s="252"/>
      <c r="CV455" s="252"/>
      <c r="CW455" s="252"/>
      <c r="CX455" s="252"/>
      <c r="CY455" s="252"/>
      <c r="CZ455" s="252"/>
      <c r="DA455" s="252"/>
      <c r="DB455" s="252"/>
      <c r="DC455" s="252"/>
      <c r="DD455" s="252"/>
    </row>
    <row r="456" customFormat="false" ht="15" hidden="false" customHeight="false" outlineLevel="0" collapsed="false">
      <c r="A456" s="252"/>
      <c r="B456" s="252"/>
      <c r="C456" s="252"/>
      <c r="D456" s="252"/>
      <c r="E456" s="254"/>
      <c r="F456" s="254"/>
      <c r="G456" s="254"/>
      <c r="H456" s="254"/>
      <c r="I456" s="254"/>
      <c r="J456" s="254"/>
      <c r="K456" s="254"/>
      <c r="L456" s="254"/>
      <c r="M456" s="254"/>
      <c r="N456" s="254"/>
      <c r="O456" s="254"/>
      <c r="P456" s="252"/>
      <c r="Q456" s="252"/>
      <c r="R456" s="252"/>
      <c r="S456" s="252"/>
      <c r="T456" s="252"/>
      <c r="U456" s="252"/>
      <c r="V456" s="252"/>
      <c r="W456" s="252"/>
      <c r="X456" s="252"/>
      <c r="Y456" s="252"/>
      <c r="Z456" s="252"/>
      <c r="AA456" s="252"/>
      <c r="AB456" s="252"/>
      <c r="AC456" s="252"/>
      <c r="AD456" s="252"/>
      <c r="AE456" s="252"/>
      <c r="AF456" s="252"/>
      <c r="AG456" s="252"/>
      <c r="AH456" s="252"/>
      <c r="AI456" s="252"/>
      <c r="AJ456" s="252"/>
      <c r="AK456" s="252"/>
      <c r="AL456" s="252"/>
      <c r="AM456" s="252"/>
      <c r="AN456" s="252"/>
      <c r="AO456" s="252"/>
      <c r="AP456" s="252"/>
      <c r="AQ456" s="252"/>
      <c r="AR456" s="252"/>
      <c r="AS456" s="252"/>
      <c r="AT456" s="252"/>
      <c r="AU456" s="252"/>
      <c r="AV456" s="252"/>
      <c r="AW456" s="252"/>
      <c r="AX456" s="252"/>
      <c r="AY456" s="252"/>
      <c r="AZ456" s="252"/>
      <c r="BA456" s="252"/>
      <c r="BB456" s="252"/>
      <c r="BC456" s="252"/>
      <c r="BD456" s="252"/>
      <c r="BE456" s="252"/>
      <c r="BF456" s="252"/>
      <c r="BG456" s="252"/>
      <c r="BH456" s="252"/>
      <c r="BI456" s="252"/>
      <c r="BJ456" s="252"/>
      <c r="BK456" s="252"/>
      <c r="BL456" s="252"/>
      <c r="BM456" s="252"/>
      <c r="BN456" s="252"/>
      <c r="BO456" s="252"/>
      <c r="BP456" s="252"/>
      <c r="BQ456" s="252"/>
      <c r="BR456" s="252"/>
      <c r="BS456" s="252"/>
      <c r="BT456" s="252"/>
      <c r="BU456" s="252"/>
      <c r="BV456" s="252"/>
      <c r="BW456" s="252"/>
      <c r="BX456" s="252"/>
      <c r="BY456" s="252"/>
      <c r="BZ456" s="252"/>
      <c r="CA456" s="252"/>
      <c r="CB456" s="252"/>
      <c r="CC456" s="252"/>
      <c r="CD456" s="252"/>
      <c r="CE456" s="252"/>
      <c r="CF456" s="252"/>
      <c r="CG456" s="252"/>
      <c r="CH456" s="252"/>
      <c r="CI456" s="252"/>
      <c r="CJ456" s="252"/>
      <c r="CK456" s="252"/>
      <c r="CL456" s="252"/>
      <c r="CM456" s="252"/>
      <c r="CN456" s="252"/>
      <c r="CO456" s="252"/>
      <c r="CP456" s="252"/>
      <c r="CQ456" s="252"/>
      <c r="CR456" s="252"/>
      <c r="CS456" s="252"/>
      <c r="CT456" s="252"/>
      <c r="CU456" s="252"/>
      <c r="CV456" s="252"/>
      <c r="CW456" s="252"/>
      <c r="CX456" s="252"/>
      <c r="CY456" s="252"/>
      <c r="CZ456" s="252"/>
      <c r="DA456" s="252"/>
      <c r="DB456" s="252"/>
      <c r="DC456" s="252"/>
      <c r="DD456" s="252"/>
    </row>
    <row r="457" customFormat="false" ht="15" hidden="false" customHeight="false" outlineLevel="0" collapsed="false">
      <c r="A457" s="252"/>
      <c r="B457" s="252"/>
      <c r="C457" s="252"/>
      <c r="D457" s="252"/>
      <c r="E457" s="254"/>
      <c r="F457" s="254"/>
      <c r="G457" s="254"/>
      <c r="H457" s="254"/>
      <c r="I457" s="254"/>
      <c r="J457" s="254"/>
      <c r="K457" s="254"/>
      <c r="L457" s="254"/>
      <c r="M457" s="254"/>
      <c r="N457" s="254"/>
      <c r="O457" s="254"/>
      <c r="P457" s="252"/>
      <c r="Q457" s="252"/>
      <c r="R457" s="252"/>
      <c r="S457" s="252"/>
      <c r="T457" s="252"/>
      <c r="U457" s="252"/>
      <c r="V457" s="252"/>
      <c r="W457" s="252"/>
      <c r="X457" s="252"/>
      <c r="Y457" s="252"/>
      <c r="Z457" s="252"/>
      <c r="AA457" s="252"/>
      <c r="AB457" s="252"/>
      <c r="AC457" s="252"/>
      <c r="AD457" s="252"/>
      <c r="AE457" s="252"/>
      <c r="AF457" s="252"/>
      <c r="AG457" s="252"/>
      <c r="AH457" s="252"/>
      <c r="AI457" s="252"/>
      <c r="AJ457" s="252"/>
      <c r="AK457" s="252"/>
      <c r="AL457" s="252"/>
      <c r="AM457" s="252"/>
      <c r="AN457" s="252"/>
      <c r="AO457" s="252"/>
      <c r="AP457" s="252"/>
      <c r="AQ457" s="252"/>
      <c r="AR457" s="252"/>
      <c r="AS457" s="252"/>
      <c r="AT457" s="252"/>
      <c r="AU457" s="252"/>
      <c r="AV457" s="252"/>
      <c r="AW457" s="252"/>
      <c r="AX457" s="252"/>
      <c r="AY457" s="252"/>
      <c r="AZ457" s="252"/>
      <c r="BA457" s="252"/>
      <c r="BB457" s="252"/>
      <c r="BC457" s="252"/>
      <c r="BD457" s="252"/>
      <c r="BE457" s="252"/>
      <c r="BF457" s="252"/>
      <c r="BG457" s="252"/>
      <c r="BH457" s="252"/>
      <c r="BI457" s="252"/>
      <c r="BJ457" s="252"/>
      <c r="BK457" s="252"/>
      <c r="BL457" s="252"/>
      <c r="BM457" s="252"/>
      <c r="BN457" s="252"/>
      <c r="BO457" s="252"/>
      <c r="BP457" s="252"/>
      <c r="BQ457" s="252"/>
      <c r="BR457" s="252"/>
      <c r="BS457" s="252"/>
      <c r="BT457" s="252"/>
      <c r="BU457" s="252"/>
      <c r="BV457" s="252"/>
      <c r="BW457" s="252"/>
      <c r="BX457" s="252"/>
      <c r="BY457" s="252"/>
      <c r="BZ457" s="252"/>
      <c r="CA457" s="252"/>
      <c r="CB457" s="252"/>
      <c r="CC457" s="252"/>
      <c r="CD457" s="252"/>
      <c r="CE457" s="252"/>
      <c r="CF457" s="252"/>
      <c r="CG457" s="252"/>
      <c r="CH457" s="252"/>
      <c r="CI457" s="252"/>
      <c r="CJ457" s="252"/>
      <c r="CK457" s="252"/>
      <c r="CL457" s="252"/>
      <c r="CM457" s="252"/>
      <c r="CN457" s="252"/>
      <c r="CO457" s="252"/>
      <c r="CP457" s="252"/>
      <c r="CQ457" s="252"/>
      <c r="CR457" s="252"/>
      <c r="CS457" s="252"/>
      <c r="CT457" s="252"/>
      <c r="CU457" s="252"/>
      <c r="CV457" s="252"/>
      <c r="CW457" s="252"/>
      <c r="CX457" s="252"/>
      <c r="CY457" s="252"/>
      <c r="CZ457" s="252"/>
      <c r="DA457" s="252"/>
      <c r="DB457" s="252"/>
      <c r="DC457" s="252"/>
      <c r="DD457" s="252"/>
    </row>
    <row r="458" customFormat="false" ht="15" hidden="false" customHeight="false" outlineLevel="0" collapsed="false">
      <c r="A458" s="252"/>
      <c r="B458" s="252"/>
      <c r="C458" s="252"/>
      <c r="D458" s="252"/>
      <c r="E458" s="254"/>
      <c r="F458" s="254"/>
      <c r="G458" s="254"/>
      <c r="H458" s="254"/>
      <c r="I458" s="254"/>
      <c r="J458" s="254"/>
      <c r="K458" s="254"/>
      <c r="L458" s="254"/>
      <c r="M458" s="254"/>
      <c r="N458" s="254"/>
      <c r="O458" s="254"/>
      <c r="P458" s="252"/>
      <c r="Q458" s="252"/>
      <c r="R458" s="252"/>
      <c r="S458" s="252"/>
      <c r="T458" s="252"/>
      <c r="U458" s="252"/>
      <c r="V458" s="252"/>
      <c r="W458" s="252"/>
      <c r="X458" s="252"/>
      <c r="Y458" s="252"/>
      <c r="Z458" s="252"/>
      <c r="AA458" s="252"/>
      <c r="AB458" s="252"/>
      <c r="AC458" s="252"/>
      <c r="AD458" s="252"/>
      <c r="AE458" s="252"/>
      <c r="AF458" s="252"/>
      <c r="AG458" s="252"/>
      <c r="AH458" s="252"/>
      <c r="AI458" s="252"/>
      <c r="AJ458" s="252"/>
      <c r="AK458" s="252"/>
      <c r="AL458" s="252"/>
      <c r="AM458" s="252"/>
      <c r="AN458" s="252"/>
      <c r="AO458" s="252"/>
      <c r="AP458" s="252"/>
      <c r="AQ458" s="252"/>
      <c r="AR458" s="252"/>
      <c r="AS458" s="252"/>
      <c r="AT458" s="252"/>
      <c r="AU458" s="252"/>
      <c r="AV458" s="252"/>
      <c r="AW458" s="252"/>
      <c r="AX458" s="252"/>
      <c r="AY458" s="252"/>
      <c r="AZ458" s="252"/>
      <c r="BA458" s="252"/>
      <c r="BB458" s="252"/>
      <c r="BC458" s="252"/>
      <c r="BD458" s="252"/>
      <c r="BE458" s="252"/>
      <c r="BF458" s="252"/>
      <c r="BG458" s="252"/>
      <c r="BH458" s="252"/>
      <c r="BI458" s="252"/>
      <c r="BJ458" s="252"/>
      <c r="BK458" s="252"/>
      <c r="BL458" s="252"/>
      <c r="BM458" s="252"/>
      <c r="BN458" s="252"/>
      <c r="BO458" s="252"/>
      <c r="BP458" s="252"/>
      <c r="BQ458" s="252"/>
      <c r="BR458" s="252"/>
      <c r="BS458" s="252"/>
      <c r="BT458" s="252"/>
      <c r="BU458" s="252"/>
      <c r="BV458" s="252"/>
      <c r="BW458" s="252"/>
      <c r="BX458" s="252"/>
      <c r="BY458" s="252"/>
      <c r="BZ458" s="252"/>
      <c r="CA458" s="252"/>
      <c r="CB458" s="252"/>
      <c r="CC458" s="252"/>
      <c r="CD458" s="252"/>
      <c r="CE458" s="252"/>
      <c r="CF458" s="252"/>
      <c r="CG458" s="252"/>
      <c r="CH458" s="252"/>
      <c r="CI458" s="252"/>
      <c r="CJ458" s="252"/>
      <c r="CK458" s="252"/>
      <c r="CL458" s="252"/>
      <c r="CM458" s="252"/>
      <c r="CN458" s="252"/>
      <c r="CO458" s="252"/>
      <c r="CP458" s="252"/>
      <c r="CQ458" s="252"/>
      <c r="CR458" s="252"/>
      <c r="CS458" s="252"/>
      <c r="CT458" s="252"/>
      <c r="CU458" s="252"/>
      <c r="CV458" s="252"/>
      <c r="CW458" s="252"/>
      <c r="CX458" s="252"/>
      <c r="CY458" s="252"/>
      <c r="CZ458" s="252"/>
      <c r="DA458" s="252"/>
      <c r="DB458" s="252"/>
      <c r="DC458" s="252"/>
      <c r="DD458" s="252"/>
    </row>
    <row r="459" customFormat="false" ht="15" hidden="false" customHeight="false" outlineLevel="0" collapsed="false">
      <c r="A459" s="252"/>
      <c r="B459" s="252"/>
      <c r="C459" s="252"/>
      <c r="D459" s="252"/>
      <c r="E459" s="254"/>
      <c r="F459" s="254"/>
      <c r="G459" s="254"/>
      <c r="H459" s="254"/>
      <c r="I459" s="254"/>
      <c r="J459" s="254"/>
      <c r="K459" s="254"/>
      <c r="L459" s="254"/>
      <c r="M459" s="254"/>
      <c r="N459" s="254"/>
      <c r="O459" s="254"/>
      <c r="P459" s="252"/>
      <c r="Q459" s="252"/>
      <c r="R459" s="252"/>
      <c r="S459" s="252"/>
      <c r="T459" s="252"/>
      <c r="U459" s="252"/>
      <c r="V459" s="252"/>
      <c r="W459" s="252"/>
      <c r="X459" s="252"/>
      <c r="Y459" s="252"/>
      <c r="Z459" s="252"/>
      <c r="AA459" s="252"/>
      <c r="AB459" s="252"/>
      <c r="AC459" s="252"/>
      <c r="AD459" s="252"/>
      <c r="AE459" s="252"/>
      <c r="AF459" s="252"/>
      <c r="AG459" s="252"/>
      <c r="AH459" s="252"/>
      <c r="AI459" s="252"/>
      <c r="AJ459" s="252"/>
      <c r="AK459" s="252"/>
      <c r="AL459" s="252"/>
      <c r="AM459" s="252"/>
      <c r="AN459" s="252"/>
      <c r="AO459" s="252"/>
      <c r="AP459" s="252"/>
      <c r="AQ459" s="252"/>
      <c r="AR459" s="252"/>
      <c r="AS459" s="252"/>
      <c r="AT459" s="252"/>
      <c r="AU459" s="252"/>
      <c r="AV459" s="252"/>
      <c r="AW459" s="252"/>
      <c r="AX459" s="252"/>
      <c r="AY459" s="252"/>
      <c r="AZ459" s="252"/>
      <c r="BA459" s="252"/>
      <c r="BB459" s="252"/>
      <c r="BC459" s="252"/>
      <c r="BD459" s="252"/>
      <c r="BE459" s="252"/>
      <c r="BF459" s="252"/>
      <c r="BG459" s="252"/>
      <c r="BH459" s="252"/>
      <c r="BI459" s="252"/>
      <c r="BJ459" s="252"/>
      <c r="BK459" s="252"/>
      <c r="BL459" s="252"/>
      <c r="BM459" s="252"/>
      <c r="BN459" s="252"/>
      <c r="BO459" s="252"/>
      <c r="BP459" s="252"/>
      <c r="BQ459" s="252"/>
      <c r="BR459" s="252"/>
      <c r="BS459" s="252"/>
      <c r="BT459" s="252"/>
      <c r="BU459" s="252"/>
      <c r="BV459" s="252"/>
      <c r="BW459" s="252"/>
      <c r="BX459" s="252"/>
      <c r="BY459" s="252"/>
      <c r="BZ459" s="252"/>
      <c r="CA459" s="252"/>
      <c r="CB459" s="252"/>
      <c r="CC459" s="252"/>
      <c r="CD459" s="252"/>
      <c r="CE459" s="252"/>
      <c r="CF459" s="252"/>
      <c r="CG459" s="252"/>
      <c r="CH459" s="252"/>
      <c r="CI459" s="252"/>
      <c r="CJ459" s="252"/>
      <c r="CK459" s="252"/>
      <c r="CL459" s="252"/>
      <c r="CM459" s="252"/>
      <c r="CN459" s="252"/>
      <c r="CO459" s="252"/>
      <c r="CP459" s="252"/>
      <c r="CQ459" s="252"/>
      <c r="CR459" s="252"/>
      <c r="CS459" s="252"/>
      <c r="CT459" s="252"/>
      <c r="CU459" s="252"/>
      <c r="CV459" s="252"/>
      <c r="CW459" s="252"/>
      <c r="CX459" s="252"/>
      <c r="CY459" s="252"/>
      <c r="CZ459" s="252"/>
      <c r="DA459" s="252"/>
      <c r="DB459" s="252"/>
      <c r="DC459" s="252"/>
      <c r="DD459" s="252"/>
    </row>
    <row r="460" customFormat="false" ht="15" hidden="false" customHeight="false" outlineLevel="0" collapsed="false">
      <c r="A460" s="252"/>
      <c r="B460" s="252"/>
      <c r="C460" s="252"/>
      <c r="D460" s="252"/>
      <c r="E460" s="254"/>
      <c r="F460" s="254"/>
      <c r="G460" s="254"/>
      <c r="H460" s="254"/>
      <c r="I460" s="254"/>
      <c r="J460" s="254"/>
      <c r="K460" s="254"/>
      <c r="L460" s="254"/>
      <c r="M460" s="254"/>
      <c r="N460" s="254"/>
      <c r="O460" s="254"/>
      <c r="P460" s="252"/>
      <c r="Q460" s="252"/>
      <c r="R460" s="252"/>
      <c r="S460" s="252"/>
      <c r="T460" s="252"/>
      <c r="U460" s="252"/>
      <c r="V460" s="252"/>
      <c r="W460" s="252"/>
      <c r="X460" s="252"/>
      <c r="Y460" s="252"/>
      <c r="Z460" s="252"/>
      <c r="AA460" s="252"/>
      <c r="AB460" s="252"/>
      <c r="AC460" s="252"/>
      <c r="AD460" s="252"/>
      <c r="AE460" s="252"/>
      <c r="AF460" s="252"/>
      <c r="AG460" s="252"/>
      <c r="AH460" s="252"/>
      <c r="AI460" s="252"/>
      <c r="AJ460" s="252"/>
      <c r="AK460" s="252"/>
      <c r="AL460" s="252"/>
      <c r="AM460" s="252"/>
      <c r="AN460" s="252"/>
      <c r="AO460" s="252"/>
      <c r="AP460" s="252"/>
      <c r="AQ460" s="252"/>
      <c r="AR460" s="252"/>
      <c r="AS460" s="252"/>
      <c r="AT460" s="252"/>
      <c r="AU460" s="252"/>
      <c r="AV460" s="252"/>
      <c r="AW460" s="252"/>
      <c r="AX460" s="252"/>
      <c r="AY460" s="252"/>
      <c r="AZ460" s="252"/>
      <c r="BA460" s="252"/>
      <c r="BB460" s="252"/>
      <c r="BC460" s="252"/>
      <c r="BD460" s="252"/>
      <c r="BE460" s="252"/>
      <c r="BF460" s="252"/>
      <c r="BG460" s="252"/>
      <c r="BH460" s="252"/>
      <c r="BI460" s="252"/>
      <c r="BJ460" s="252"/>
      <c r="BK460" s="252"/>
      <c r="BL460" s="252"/>
      <c r="BM460" s="252"/>
      <c r="BN460" s="252"/>
      <c r="BO460" s="252"/>
      <c r="BP460" s="252"/>
      <c r="BQ460" s="252"/>
      <c r="BR460" s="252"/>
      <c r="BS460" s="252"/>
      <c r="BT460" s="252"/>
      <c r="BU460" s="252"/>
      <c r="BV460" s="252"/>
      <c r="BW460" s="252"/>
      <c r="BX460" s="252"/>
      <c r="BY460" s="252"/>
      <c r="BZ460" s="252"/>
      <c r="CA460" s="252"/>
      <c r="CB460" s="252"/>
      <c r="CC460" s="252"/>
      <c r="CD460" s="252"/>
      <c r="CE460" s="252"/>
      <c r="CF460" s="252"/>
      <c r="CG460" s="252"/>
      <c r="CH460" s="252"/>
      <c r="CI460" s="252"/>
      <c r="CJ460" s="252"/>
      <c r="CK460" s="252"/>
      <c r="CL460" s="252"/>
      <c r="CM460" s="252"/>
      <c r="CN460" s="252"/>
      <c r="CO460" s="252"/>
      <c r="CP460" s="252"/>
      <c r="CQ460" s="252"/>
      <c r="CR460" s="252"/>
      <c r="CS460" s="252"/>
      <c r="CT460" s="252"/>
      <c r="CU460" s="252"/>
      <c r="CV460" s="252"/>
      <c r="CW460" s="252"/>
      <c r="CX460" s="252"/>
      <c r="CY460" s="252"/>
      <c r="CZ460" s="252"/>
      <c r="DA460" s="252"/>
      <c r="DB460" s="252"/>
      <c r="DC460" s="252"/>
      <c r="DD460" s="252"/>
    </row>
    <row r="461" customFormat="false" ht="15" hidden="false" customHeight="false" outlineLevel="0" collapsed="false">
      <c r="A461" s="252"/>
      <c r="B461" s="252"/>
      <c r="C461" s="252"/>
      <c r="D461" s="252"/>
      <c r="E461" s="254"/>
      <c r="F461" s="254"/>
      <c r="G461" s="254"/>
      <c r="H461" s="254"/>
      <c r="I461" s="254"/>
      <c r="J461" s="254"/>
      <c r="K461" s="254"/>
      <c r="L461" s="254"/>
      <c r="M461" s="254"/>
      <c r="N461" s="254"/>
      <c r="O461" s="254"/>
      <c r="P461" s="252"/>
      <c r="Q461" s="252"/>
      <c r="R461" s="252"/>
      <c r="S461" s="252"/>
      <c r="T461" s="252"/>
      <c r="U461" s="252"/>
      <c r="V461" s="252"/>
      <c r="W461" s="252"/>
      <c r="X461" s="252"/>
      <c r="Y461" s="252"/>
      <c r="Z461" s="252"/>
      <c r="AA461" s="252"/>
      <c r="AB461" s="252"/>
      <c r="AC461" s="252"/>
      <c r="AD461" s="252"/>
      <c r="AE461" s="252"/>
      <c r="AF461" s="252"/>
      <c r="AG461" s="252"/>
      <c r="AH461" s="252"/>
      <c r="AI461" s="252"/>
      <c r="AJ461" s="252"/>
      <c r="AK461" s="252"/>
      <c r="AL461" s="252"/>
      <c r="AM461" s="252"/>
      <c r="AN461" s="252"/>
      <c r="AO461" s="252"/>
      <c r="AP461" s="252"/>
      <c r="AQ461" s="252"/>
      <c r="AR461" s="252"/>
      <c r="AS461" s="252"/>
      <c r="AT461" s="252"/>
      <c r="AU461" s="252"/>
      <c r="AV461" s="252"/>
      <c r="AW461" s="252"/>
      <c r="AX461" s="252"/>
      <c r="AY461" s="252"/>
      <c r="AZ461" s="252"/>
      <c r="BA461" s="252"/>
      <c r="BB461" s="252"/>
      <c r="BC461" s="252"/>
      <c r="BD461" s="252"/>
      <c r="BE461" s="252"/>
      <c r="BF461" s="252"/>
      <c r="BG461" s="252"/>
      <c r="BH461" s="252"/>
      <c r="BI461" s="252"/>
      <c r="BJ461" s="252"/>
      <c r="BK461" s="252"/>
      <c r="BL461" s="252"/>
      <c r="BM461" s="252"/>
      <c r="BN461" s="252"/>
      <c r="BO461" s="252"/>
      <c r="BP461" s="252"/>
      <c r="BQ461" s="252"/>
      <c r="BR461" s="252"/>
      <c r="BS461" s="252"/>
      <c r="BT461" s="252"/>
      <c r="BU461" s="252"/>
      <c r="BV461" s="252"/>
      <c r="BW461" s="252"/>
      <c r="BX461" s="252"/>
      <c r="BY461" s="252"/>
      <c r="BZ461" s="252"/>
      <c r="CA461" s="252"/>
      <c r="CB461" s="252"/>
      <c r="CC461" s="252"/>
      <c r="CD461" s="252"/>
      <c r="CE461" s="252"/>
      <c r="CF461" s="252"/>
      <c r="CG461" s="252"/>
      <c r="CH461" s="252"/>
      <c r="CI461" s="252"/>
      <c r="CJ461" s="252"/>
      <c r="CK461" s="252"/>
      <c r="CL461" s="252"/>
      <c r="CM461" s="252"/>
      <c r="CN461" s="252"/>
      <c r="CO461" s="252"/>
      <c r="CP461" s="252"/>
      <c r="CQ461" s="252"/>
      <c r="CR461" s="252"/>
      <c r="CS461" s="252"/>
      <c r="CT461" s="252"/>
      <c r="CU461" s="252"/>
      <c r="CV461" s="252"/>
      <c r="CW461" s="252"/>
      <c r="CX461" s="252"/>
      <c r="CY461" s="252"/>
      <c r="CZ461" s="252"/>
      <c r="DA461" s="252"/>
      <c r="DB461" s="252"/>
      <c r="DC461" s="252"/>
      <c r="DD461" s="252"/>
    </row>
    <row r="462" customFormat="false" ht="15" hidden="false" customHeight="false" outlineLevel="0" collapsed="false">
      <c r="A462" s="252"/>
      <c r="B462" s="252"/>
      <c r="C462" s="252"/>
      <c r="D462" s="252"/>
      <c r="E462" s="254"/>
      <c r="F462" s="254"/>
      <c r="G462" s="254"/>
      <c r="H462" s="254"/>
      <c r="I462" s="254"/>
      <c r="J462" s="254"/>
      <c r="K462" s="254"/>
      <c r="L462" s="254"/>
      <c r="M462" s="254"/>
      <c r="N462" s="254"/>
      <c r="O462" s="254"/>
      <c r="P462" s="252"/>
      <c r="Q462" s="252"/>
      <c r="R462" s="252"/>
      <c r="S462" s="252"/>
      <c r="T462" s="252"/>
      <c r="U462" s="252"/>
      <c r="V462" s="252"/>
      <c r="W462" s="252"/>
      <c r="X462" s="252"/>
      <c r="Y462" s="252"/>
      <c r="Z462" s="252"/>
      <c r="AA462" s="252"/>
      <c r="AB462" s="252"/>
      <c r="AC462" s="252"/>
      <c r="AD462" s="252"/>
      <c r="AE462" s="252"/>
      <c r="AF462" s="252"/>
      <c r="AG462" s="252"/>
      <c r="AH462" s="252"/>
      <c r="AI462" s="252"/>
      <c r="AJ462" s="252"/>
      <c r="AK462" s="252"/>
      <c r="AL462" s="252"/>
      <c r="AM462" s="252"/>
      <c r="AN462" s="252"/>
      <c r="AO462" s="252"/>
      <c r="AP462" s="252"/>
      <c r="AQ462" s="252"/>
      <c r="AR462" s="252"/>
      <c r="AS462" s="252"/>
      <c r="AT462" s="252"/>
      <c r="AU462" s="252"/>
      <c r="AV462" s="252"/>
      <c r="AW462" s="252"/>
      <c r="AX462" s="252"/>
      <c r="AY462" s="252"/>
      <c r="AZ462" s="252"/>
      <c r="BA462" s="252"/>
      <c r="BB462" s="252"/>
      <c r="BC462" s="252"/>
      <c r="BD462" s="252"/>
      <c r="BE462" s="252"/>
      <c r="BF462" s="252"/>
      <c r="BG462" s="252"/>
      <c r="BH462" s="252"/>
      <c r="BI462" s="252"/>
      <c r="BJ462" s="252"/>
      <c r="BK462" s="252"/>
      <c r="BL462" s="252"/>
      <c r="BM462" s="252"/>
      <c r="BN462" s="252"/>
      <c r="BO462" s="252"/>
      <c r="BP462" s="252"/>
      <c r="BQ462" s="252"/>
      <c r="BR462" s="252"/>
      <c r="BS462" s="252"/>
      <c r="BT462" s="252"/>
      <c r="BU462" s="252"/>
      <c r="BV462" s="252"/>
      <c r="BW462" s="252"/>
      <c r="BX462" s="252"/>
      <c r="BY462" s="252"/>
      <c r="BZ462" s="252"/>
      <c r="CA462" s="252"/>
      <c r="CB462" s="252"/>
      <c r="CC462" s="252"/>
      <c r="CD462" s="252"/>
      <c r="CE462" s="252"/>
      <c r="CF462" s="252"/>
      <c r="CG462" s="252"/>
      <c r="CH462" s="252"/>
      <c r="CI462" s="252"/>
      <c r="CJ462" s="252"/>
      <c r="CK462" s="252"/>
      <c r="CL462" s="252"/>
      <c r="CM462" s="252"/>
      <c r="CN462" s="252"/>
      <c r="CO462" s="252"/>
      <c r="CP462" s="252"/>
      <c r="CQ462" s="252"/>
      <c r="CR462" s="252"/>
      <c r="CS462" s="252"/>
      <c r="CT462" s="252"/>
      <c r="CU462" s="252"/>
      <c r="CV462" s="252"/>
      <c r="CW462" s="252"/>
      <c r="CX462" s="252"/>
      <c r="CY462" s="252"/>
      <c r="CZ462" s="252"/>
      <c r="DA462" s="252"/>
      <c r="DB462" s="252"/>
      <c r="DC462" s="252"/>
      <c r="DD462" s="252"/>
    </row>
    <row r="463" customFormat="false" ht="15" hidden="false" customHeight="false" outlineLevel="0" collapsed="false">
      <c r="A463" s="252"/>
      <c r="B463" s="252"/>
      <c r="C463" s="252"/>
      <c r="D463" s="252"/>
      <c r="E463" s="254"/>
      <c r="F463" s="254"/>
      <c r="G463" s="254"/>
      <c r="H463" s="254"/>
      <c r="I463" s="254"/>
      <c r="J463" s="254"/>
      <c r="K463" s="254"/>
      <c r="L463" s="254"/>
      <c r="M463" s="254"/>
      <c r="N463" s="254"/>
      <c r="O463" s="254"/>
      <c r="P463" s="252"/>
      <c r="Q463" s="252"/>
      <c r="R463" s="252"/>
      <c r="S463" s="252"/>
      <c r="T463" s="252"/>
      <c r="U463" s="252"/>
      <c r="V463" s="252"/>
      <c r="W463" s="252"/>
      <c r="X463" s="252"/>
      <c r="Y463" s="252"/>
      <c r="Z463" s="252"/>
      <c r="AA463" s="252"/>
      <c r="AB463" s="252"/>
      <c r="AC463" s="252"/>
      <c r="AD463" s="252"/>
      <c r="AE463" s="252"/>
      <c r="AF463" s="252"/>
      <c r="AG463" s="252"/>
      <c r="AH463" s="252"/>
      <c r="AI463" s="252"/>
      <c r="AJ463" s="252"/>
      <c r="AK463" s="252"/>
      <c r="AL463" s="252"/>
      <c r="AM463" s="252"/>
      <c r="AN463" s="252"/>
      <c r="AO463" s="252"/>
      <c r="AP463" s="252"/>
      <c r="AQ463" s="252"/>
      <c r="AR463" s="252"/>
      <c r="AS463" s="252"/>
      <c r="AT463" s="252"/>
      <c r="AU463" s="252"/>
      <c r="AV463" s="252"/>
      <c r="AW463" s="252"/>
      <c r="AX463" s="252"/>
      <c r="AY463" s="252"/>
      <c r="AZ463" s="252"/>
      <c r="BA463" s="252"/>
      <c r="BB463" s="252"/>
      <c r="BC463" s="252"/>
      <c r="BD463" s="252"/>
      <c r="BE463" s="252"/>
      <c r="BF463" s="252"/>
      <c r="BG463" s="252"/>
      <c r="BH463" s="252"/>
      <c r="BI463" s="252"/>
      <c r="BJ463" s="252"/>
      <c r="BK463" s="252"/>
      <c r="BL463" s="252"/>
      <c r="BM463" s="252"/>
      <c r="BN463" s="252"/>
      <c r="BO463" s="252"/>
      <c r="BP463" s="252"/>
      <c r="BQ463" s="252"/>
      <c r="BR463" s="252"/>
      <c r="BS463" s="252"/>
      <c r="BT463" s="252"/>
      <c r="BU463" s="252"/>
      <c r="BV463" s="252"/>
      <c r="BW463" s="252"/>
      <c r="BX463" s="252"/>
      <c r="BY463" s="252"/>
      <c r="BZ463" s="252"/>
      <c r="CA463" s="252"/>
      <c r="CB463" s="252"/>
      <c r="CC463" s="252"/>
      <c r="CD463" s="252"/>
      <c r="CE463" s="252"/>
      <c r="CF463" s="252"/>
      <c r="CG463" s="252"/>
      <c r="CH463" s="252"/>
      <c r="CI463" s="252"/>
      <c r="CJ463" s="252"/>
      <c r="CK463" s="252"/>
      <c r="CL463" s="252"/>
      <c r="CM463" s="252"/>
      <c r="CN463" s="252"/>
      <c r="CO463" s="252"/>
      <c r="CP463" s="252"/>
      <c r="CQ463" s="252"/>
      <c r="CR463" s="252"/>
      <c r="CS463" s="252"/>
      <c r="CT463" s="252"/>
      <c r="CU463" s="252"/>
      <c r="CV463" s="252"/>
      <c r="CW463" s="252"/>
      <c r="CX463" s="252"/>
      <c r="CY463" s="252"/>
      <c r="CZ463" s="252"/>
      <c r="DA463" s="252"/>
      <c r="DB463" s="252"/>
      <c r="DC463" s="252"/>
      <c r="DD463" s="252"/>
    </row>
    <row r="464" customFormat="false" ht="15" hidden="false" customHeight="false" outlineLevel="0" collapsed="false">
      <c r="A464" s="252"/>
      <c r="B464" s="252"/>
      <c r="C464" s="252"/>
      <c r="D464" s="252"/>
      <c r="E464" s="254"/>
      <c r="F464" s="254"/>
      <c r="G464" s="254"/>
      <c r="H464" s="254"/>
      <c r="I464" s="254"/>
      <c r="J464" s="254"/>
      <c r="K464" s="254"/>
      <c r="L464" s="254"/>
      <c r="M464" s="254"/>
      <c r="N464" s="254"/>
      <c r="O464" s="254"/>
      <c r="P464" s="252"/>
      <c r="Q464" s="252"/>
      <c r="R464" s="252"/>
      <c r="S464" s="252"/>
      <c r="T464" s="252"/>
      <c r="U464" s="252"/>
      <c r="V464" s="252"/>
      <c r="W464" s="252"/>
      <c r="X464" s="252"/>
      <c r="Y464" s="252"/>
      <c r="Z464" s="252"/>
      <c r="AA464" s="252"/>
      <c r="AB464" s="252"/>
      <c r="AC464" s="252"/>
      <c r="AD464" s="252"/>
      <c r="AE464" s="252"/>
      <c r="AF464" s="252"/>
      <c r="AG464" s="252"/>
      <c r="AH464" s="252"/>
      <c r="AI464" s="252"/>
      <c r="AJ464" s="252"/>
      <c r="AK464" s="252"/>
      <c r="AL464" s="252"/>
      <c r="AM464" s="252"/>
      <c r="AN464" s="252"/>
      <c r="AO464" s="252"/>
      <c r="AP464" s="252"/>
      <c r="AQ464" s="252"/>
      <c r="AR464" s="252"/>
      <c r="AS464" s="252"/>
      <c r="AT464" s="252"/>
      <c r="AU464" s="252"/>
      <c r="AV464" s="252"/>
      <c r="AW464" s="252"/>
      <c r="AX464" s="252"/>
      <c r="AY464" s="252"/>
      <c r="AZ464" s="252"/>
      <c r="BA464" s="252"/>
      <c r="BB464" s="252"/>
      <c r="BC464" s="252"/>
      <c r="BD464" s="252"/>
      <c r="BE464" s="252"/>
      <c r="BF464" s="252"/>
      <c r="BG464" s="252"/>
      <c r="BH464" s="252"/>
      <c r="BI464" s="252"/>
      <c r="BJ464" s="252"/>
      <c r="BK464" s="252"/>
      <c r="BL464" s="252"/>
      <c r="BM464" s="252"/>
      <c r="BN464" s="252"/>
      <c r="BO464" s="252"/>
      <c r="BP464" s="252"/>
      <c r="BQ464" s="252"/>
      <c r="BR464" s="252"/>
      <c r="BS464" s="252"/>
      <c r="BT464" s="252"/>
      <c r="BU464" s="252"/>
      <c r="BV464" s="252"/>
      <c r="BW464" s="252"/>
      <c r="BX464" s="252"/>
      <c r="BY464" s="252"/>
      <c r="BZ464" s="252"/>
      <c r="CA464" s="252"/>
      <c r="CB464" s="252"/>
      <c r="CC464" s="252"/>
      <c r="CD464" s="252"/>
      <c r="CE464" s="252"/>
      <c r="CF464" s="252"/>
      <c r="CG464" s="252"/>
      <c r="CH464" s="252"/>
      <c r="CI464" s="252"/>
      <c r="CJ464" s="252"/>
      <c r="CK464" s="252"/>
      <c r="CL464" s="252"/>
      <c r="CM464" s="252"/>
      <c r="CN464" s="252"/>
      <c r="CO464" s="252"/>
      <c r="CP464" s="252"/>
      <c r="CQ464" s="252"/>
      <c r="CR464" s="252"/>
      <c r="CS464" s="252"/>
      <c r="CT464" s="252"/>
      <c r="CU464" s="252"/>
      <c r="CV464" s="252"/>
      <c r="CW464" s="252"/>
      <c r="CX464" s="252"/>
      <c r="CY464" s="252"/>
      <c r="CZ464" s="252"/>
      <c r="DA464" s="252"/>
      <c r="DB464" s="252"/>
      <c r="DC464" s="252"/>
      <c r="DD464" s="252"/>
    </row>
    <row r="465" customFormat="false" ht="15" hidden="false" customHeight="false" outlineLevel="0" collapsed="false">
      <c r="A465" s="252"/>
      <c r="B465" s="252"/>
      <c r="C465" s="252"/>
      <c r="D465" s="252"/>
      <c r="E465" s="254"/>
      <c r="F465" s="254"/>
      <c r="G465" s="254"/>
      <c r="H465" s="254"/>
      <c r="I465" s="254"/>
      <c r="J465" s="254"/>
      <c r="K465" s="254"/>
      <c r="L465" s="254"/>
      <c r="M465" s="254"/>
      <c r="N465" s="254"/>
      <c r="O465" s="254"/>
      <c r="P465" s="252"/>
      <c r="Q465" s="252"/>
      <c r="R465" s="252"/>
      <c r="S465" s="252"/>
      <c r="T465" s="252"/>
      <c r="U465" s="252"/>
      <c r="V465" s="252"/>
      <c r="W465" s="252"/>
      <c r="X465" s="252"/>
      <c r="Y465" s="252"/>
      <c r="Z465" s="252"/>
      <c r="AA465" s="252"/>
      <c r="AB465" s="252"/>
      <c r="AC465" s="252"/>
      <c r="AD465" s="252"/>
      <c r="AE465" s="252"/>
      <c r="AF465" s="252"/>
      <c r="AG465" s="252"/>
      <c r="AH465" s="252"/>
      <c r="AI465" s="252"/>
      <c r="AJ465" s="252"/>
      <c r="AK465" s="252"/>
      <c r="AL465" s="252"/>
      <c r="AM465" s="252"/>
      <c r="AN465" s="252"/>
      <c r="AO465" s="252"/>
      <c r="AP465" s="252"/>
      <c r="AQ465" s="252"/>
      <c r="AR465" s="252"/>
      <c r="AS465" s="252"/>
      <c r="AT465" s="252"/>
      <c r="AU465" s="252"/>
      <c r="AV465" s="252"/>
      <c r="AW465" s="252"/>
      <c r="AX465" s="252"/>
      <c r="AY465" s="252"/>
      <c r="AZ465" s="252"/>
      <c r="BA465" s="252"/>
      <c r="BB465" s="252"/>
      <c r="BC465" s="252"/>
      <c r="BD465" s="252"/>
      <c r="BE465" s="252"/>
      <c r="BF465" s="252"/>
      <c r="BG465" s="252"/>
      <c r="BH465" s="252"/>
      <c r="BI465" s="252"/>
      <c r="BJ465" s="252"/>
      <c r="BK465" s="252"/>
      <c r="BL465" s="252"/>
      <c r="BM465" s="252"/>
      <c r="BN465" s="252"/>
      <c r="BO465" s="252"/>
      <c r="BP465" s="252"/>
      <c r="BQ465" s="252"/>
      <c r="BR465" s="252"/>
      <c r="BS465" s="252"/>
      <c r="BT465" s="252"/>
      <c r="BU465" s="252"/>
      <c r="BV465" s="252"/>
      <c r="BW465" s="252"/>
      <c r="BX465" s="252"/>
      <c r="BY465" s="252"/>
      <c r="BZ465" s="252"/>
      <c r="CA465" s="252"/>
      <c r="CB465" s="252"/>
      <c r="CC465" s="252"/>
      <c r="CD465" s="252"/>
      <c r="CE465" s="252"/>
      <c r="CF465" s="252"/>
      <c r="CG465" s="252"/>
      <c r="CH465" s="252"/>
      <c r="CI465" s="252"/>
      <c r="CJ465" s="252"/>
      <c r="CK465" s="252"/>
      <c r="CL465" s="252"/>
      <c r="CM465" s="252"/>
      <c r="CN465" s="252"/>
      <c r="CO465" s="252"/>
      <c r="CP465" s="252"/>
      <c r="CQ465" s="252"/>
      <c r="CR465" s="252"/>
      <c r="CS465" s="252"/>
      <c r="CT465" s="252"/>
      <c r="CU465" s="252"/>
      <c r="CV465" s="252"/>
      <c r="CW465" s="252"/>
      <c r="CX465" s="252"/>
      <c r="CY465" s="252"/>
      <c r="CZ465" s="252"/>
      <c r="DA465" s="252"/>
      <c r="DB465" s="252"/>
      <c r="DC465" s="252"/>
      <c r="DD465" s="252"/>
    </row>
    <row r="466" customFormat="false" ht="15" hidden="false" customHeight="false" outlineLevel="0" collapsed="false">
      <c r="A466" s="252"/>
      <c r="B466" s="252"/>
      <c r="C466" s="252"/>
      <c r="D466" s="252"/>
      <c r="E466" s="254"/>
      <c r="F466" s="254"/>
      <c r="G466" s="254"/>
      <c r="H466" s="254"/>
      <c r="I466" s="254"/>
      <c r="J466" s="254"/>
      <c r="K466" s="254"/>
      <c r="L466" s="254"/>
      <c r="M466" s="254"/>
      <c r="N466" s="254"/>
      <c r="O466" s="254"/>
      <c r="P466" s="252"/>
      <c r="Q466" s="252"/>
      <c r="R466" s="252"/>
      <c r="S466" s="252"/>
      <c r="T466" s="252"/>
      <c r="U466" s="252"/>
      <c r="V466" s="252"/>
      <c r="W466" s="252"/>
      <c r="X466" s="252"/>
      <c r="Y466" s="252"/>
      <c r="Z466" s="252"/>
      <c r="AA466" s="252"/>
      <c r="AB466" s="252"/>
      <c r="AC466" s="252"/>
      <c r="AD466" s="252"/>
      <c r="AE466" s="252"/>
      <c r="AF466" s="252"/>
      <c r="AG466" s="252"/>
      <c r="AH466" s="252"/>
      <c r="AI466" s="252"/>
      <c r="AJ466" s="252"/>
      <c r="AK466" s="252"/>
      <c r="AL466" s="252"/>
      <c r="AM466" s="252"/>
      <c r="AN466" s="252"/>
      <c r="AO466" s="252"/>
      <c r="AP466" s="252"/>
      <c r="AQ466" s="252"/>
      <c r="AR466" s="252"/>
      <c r="AS466" s="252"/>
      <c r="AT466" s="252"/>
      <c r="AU466" s="252"/>
      <c r="AV466" s="252"/>
      <c r="AW466" s="252"/>
      <c r="AX466" s="252"/>
      <c r="AY466" s="252"/>
      <c r="AZ466" s="252"/>
      <c r="BA466" s="252"/>
      <c r="BB466" s="252"/>
      <c r="BC466" s="252"/>
      <c r="BD466" s="252"/>
      <c r="BE466" s="252"/>
      <c r="BF466" s="252"/>
      <c r="BG466" s="252"/>
      <c r="BH466" s="252"/>
      <c r="BI466" s="252"/>
      <c r="BJ466" s="252"/>
      <c r="BK466" s="252"/>
      <c r="BL466" s="252"/>
      <c r="BM466" s="252"/>
      <c r="BN466" s="252"/>
      <c r="BO466" s="252"/>
      <c r="BP466" s="252"/>
      <c r="BQ466" s="252"/>
      <c r="BR466" s="252"/>
      <c r="BS466" s="252"/>
      <c r="BT466" s="252"/>
      <c r="BU466" s="252"/>
      <c r="BV466" s="252"/>
      <c r="BW466" s="252"/>
      <c r="BX466" s="252"/>
      <c r="BY466" s="252"/>
      <c r="BZ466" s="252"/>
      <c r="CA466" s="252"/>
      <c r="CB466" s="252"/>
      <c r="CC466" s="252"/>
      <c r="CD466" s="252"/>
      <c r="CE466" s="252"/>
      <c r="CF466" s="252"/>
      <c r="CG466" s="252"/>
      <c r="CH466" s="252"/>
      <c r="CI466" s="252"/>
      <c r="CJ466" s="252"/>
      <c r="CK466" s="252"/>
      <c r="CL466" s="252"/>
      <c r="CM466" s="252"/>
      <c r="CN466" s="252"/>
      <c r="CO466" s="252"/>
      <c r="CP466" s="252"/>
      <c r="CQ466" s="252"/>
      <c r="CR466" s="252"/>
      <c r="CS466" s="252"/>
      <c r="CT466" s="252"/>
      <c r="CU466" s="252"/>
      <c r="CV466" s="252"/>
      <c r="CW466" s="252"/>
      <c r="CX466" s="252"/>
      <c r="CY466" s="252"/>
      <c r="CZ466" s="252"/>
      <c r="DA466" s="252"/>
      <c r="DB466" s="252"/>
      <c r="DC466" s="252"/>
      <c r="DD466" s="252"/>
    </row>
    <row r="467" customFormat="false" ht="15" hidden="false" customHeight="false" outlineLevel="0" collapsed="false">
      <c r="A467" s="252"/>
      <c r="B467" s="252"/>
      <c r="C467" s="252"/>
      <c r="D467" s="252"/>
      <c r="E467" s="254"/>
      <c r="F467" s="254"/>
      <c r="G467" s="254"/>
      <c r="H467" s="254"/>
      <c r="I467" s="254"/>
      <c r="J467" s="254"/>
      <c r="K467" s="254"/>
      <c r="L467" s="254"/>
      <c r="M467" s="254"/>
      <c r="N467" s="254"/>
      <c r="O467" s="254"/>
      <c r="P467" s="252"/>
      <c r="Q467" s="252"/>
      <c r="R467" s="252"/>
      <c r="S467" s="252"/>
      <c r="T467" s="252"/>
      <c r="U467" s="252"/>
      <c r="V467" s="252"/>
      <c r="W467" s="252"/>
      <c r="X467" s="252"/>
      <c r="Y467" s="252"/>
      <c r="Z467" s="252"/>
      <c r="AA467" s="252"/>
      <c r="AB467" s="252"/>
      <c r="AC467" s="252"/>
      <c r="AD467" s="252"/>
      <c r="AE467" s="252"/>
      <c r="AF467" s="252"/>
      <c r="AG467" s="252"/>
      <c r="AH467" s="252"/>
      <c r="AI467" s="252"/>
      <c r="AJ467" s="252"/>
      <c r="AK467" s="252"/>
      <c r="AL467" s="252"/>
      <c r="AM467" s="252"/>
      <c r="AN467" s="252"/>
      <c r="AO467" s="252"/>
      <c r="AP467" s="252"/>
      <c r="AQ467" s="252"/>
      <c r="AR467" s="252"/>
      <c r="AS467" s="252"/>
      <c r="AT467" s="252"/>
      <c r="AU467" s="252"/>
      <c r="AV467" s="252"/>
      <c r="AW467" s="252"/>
      <c r="AX467" s="252"/>
      <c r="AY467" s="252"/>
      <c r="AZ467" s="252"/>
      <c r="BA467" s="252"/>
      <c r="BB467" s="252"/>
      <c r="BC467" s="252"/>
      <c r="BD467" s="252"/>
      <c r="BE467" s="252"/>
      <c r="BF467" s="252"/>
      <c r="BG467" s="252"/>
      <c r="BH467" s="252"/>
      <c r="BI467" s="252"/>
      <c r="BJ467" s="252"/>
      <c r="BK467" s="252"/>
      <c r="BL467" s="252"/>
      <c r="BM467" s="252"/>
      <c r="BN467" s="252"/>
      <c r="BO467" s="252"/>
      <c r="BP467" s="252"/>
      <c r="BQ467" s="252"/>
      <c r="BR467" s="252"/>
      <c r="BS467" s="252"/>
      <c r="BT467" s="252"/>
      <c r="BU467" s="252"/>
      <c r="BV467" s="252"/>
      <c r="BW467" s="252"/>
      <c r="BX467" s="252"/>
      <c r="BY467" s="252"/>
      <c r="BZ467" s="252"/>
      <c r="CA467" s="252"/>
      <c r="CB467" s="252"/>
      <c r="CC467" s="252"/>
      <c r="CD467" s="252"/>
      <c r="CE467" s="252"/>
      <c r="CF467" s="252"/>
      <c r="CG467" s="252"/>
      <c r="CH467" s="252"/>
      <c r="CI467" s="252"/>
      <c r="CJ467" s="252"/>
      <c r="CK467" s="252"/>
      <c r="CL467" s="252"/>
      <c r="CM467" s="252"/>
      <c r="CN467" s="252"/>
      <c r="CO467" s="252"/>
      <c r="CP467" s="252"/>
      <c r="CQ467" s="252"/>
      <c r="CR467" s="252"/>
      <c r="CS467" s="252"/>
      <c r="CT467" s="252"/>
      <c r="CU467" s="252"/>
      <c r="CV467" s="252"/>
      <c r="CW467" s="252"/>
      <c r="CX467" s="252"/>
      <c r="CY467" s="252"/>
      <c r="CZ467" s="252"/>
      <c r="DA467" s="252"/>
      <c r="DB467" s="252"/>
      <c r="DC467" s="252"/>
      <c r="DD467" s="252"/>
    </row>
    <row r="468" customFormat="false" ht="15" hidden="false" customHeight="false" outlineLevel="0" collapsed="false">
      <c r="A468" s="252"/>
      <c r="B468" s="252"/>
      <c r="C468" s="252"/>
      <c r="D468" s="252"/>
      <c r="E468" s="254"/>
      <c r="F468" s="254"/>
      <c r="G468" s="254"/>
      <c r="H468" s="254"/>
      <c r="I468" s="254"/>
      <c r="J468" s="254"/>
      <c r="K468" s="254"/>
      <c r="L468" s="254"/>
      <c r="M468" s="254"/>
      <c r="N468" s="254"/>
      <c r="O468" s="254"/>
      <c r="P468" s="252"/>
      <c r="Q468" s="252"/>
      <c r="R468" s="252"/>
      <c r="S468" s="252"/>
      <c r="T468" s="252"/>
      <c r="U468" s="252"/>
      <c r="V468" s="252"/>
      <c r="W468" s="252"/>
      <c r="X468" s="252"/>
      <c r="Y468" s="252"/>
      <c r="Z468" s="252"/>
      <c r="AA468" s="252"/>
      <c r="AB468" s="252"/>
      <c r="AC468" s="252"/>
      <c r="AD468" s="252"/>
      <c r="AE468" s="252"/>
      <c r="AF468" s="252"/>
      <c r="AG468" s="252"/>
      <c r="AH468" s="252"/>
      <c r="AI468" s="252"/>
      <c r="AJ468" s="252"/>
      <c r="AK468" s="252"/>
      <c r="AL468" s="252"/>
      <c r="AM468" s="252"/>
      <c r="AN468" s="252"/>
      <c r="AO468" s="252"/>
      <c r="AP468" s="252"/>
      <c r="AQ468" s="252"/>
      <c r="AR468" s="252"/>
      <c r="AS468" s="252"/>
      <c r="AT468" s="252"/>
      <c r="AU468" s="252"/>
      <c r="AV468" s="252"/>
      <c r="AW468" s="252"/>
      <c r="AX468" s="252"/>
      <c r="AY468" s="252"/>
      <c r="AZ468" s="252"/>
      <c r="BA468" s="252"/>
      <c r="BB468" s="252"/>
      <c r="BC468" s="252"/>
      <c r="BD468" s="252"/>
      <c r="BE468" s="252"/>
      <c r="BF468" s="252"/>
      <c r="BG468" s="252"/>
      <c r="BH468" s="252"/>
      <c r="BI468" s="252"/>
      <c r="BJ468" s="252"/>
      <c r="BK468" s="252"/>
      <c r="BL468" s="252"/>
      <c r="BM468" s="252"/>
      <c r="BN468" s="252"/>
      <c r="BO468" s="252"/>
      <c r="BP468" s="252"/>
      <c r="BQ468" s="252"/>
      <c r="BR468" s="252"/>
      <c r="BS468" s="252"/>
      <c r="BT468" s="252"/>
      <c r="BU468" s="252"/>
      <c r="BV468" s="252"/>
      <c r="BW468" s="252"/>
      <c r="BX468" s="252"/>
      <c r="BY468" s="252"/>
      <c r="BZ468" s="252"/>
      <c r="CA468" s="252"/>
      <c r="CB468" s="252"/>
      <c r="CC468" s="252"/>
      <c r="CD468" s="252"/>
      <c r="CE468" s="252"/>
      <c r="CF468" s="252"/>
      <c r="CG468" s="252"/>
      <c r="CH468" s="252"/>
      <c r="CI468" s="252"/>
      <c r="CJ468" s="252"/>
      <c r="CK468" s="252"/>
      <c r="CL468" s="252"/>
      <c r="CM468" s="252"/>
      <c r="CN468" s="252"/>
      <c r="CO468" s="252"/>
      <c r="CP468" s="252"/>
      <c r="CQ468" s="252"/>
      <c r="CR468" s="252"/>
      <c r="CS468" s="252"/>
      <c r="CT468" s="252"/>
      <c r="CU468" s="252"/>
      <c r="CV468" s="252"/>
      <c r="CW468" s="252"/>
      <c r="CX468" s="252"/>
      <c r="CY468" s="252"/>
      <c r="CZ468" s="252"/>
      <c r="DA468" s="252"/>
      <c r="DB468" s="252"/>
      <c r="DC468" s="252"/>
      <c r="DD468" s="252"/>
    </row>
    <row r="469" customFormat="false" ht="15" hidden="false" customHeight="false" outlineLevel="0" collapsed="false">
      <c r="A469" s="252"/>
      <c r="B469" s="252"/>
      <c r="C469" s="252"/>
      <c r="D469" s="252"/>
      <c r="E469" s="254"/>
      <c r="F469" s="254"/>
      <c r="G469" s="254"/>
      <c r="H469" s="254"/>
      <c r="I469" s="254"/>
      <c r="J469" s="254"/>
      <c r="K469" s="254"/>
      <c r="L469" s="254"/>
      <c r="M469" s="254"/>
      <c r="N469" s="254"/>
      <c r="O469" s="254"/>
      <c r="P469" s="252"/>
      <c r="Q469" s="252"/>
      <c r="R469" s="252"/>
      <c r="S469" s="252"/>
      <c r="T469" s="252"/>
      <c r="U469" s="252"/>
      <c r="V469" s="252"/>
      <c r="W469" s="252"/>
      <c r="X469" s="252"/>
      <c r="Y469" s="252"/>
      <c r="Z469" s="252"/>
      <c r="AA469" s="252"/>
      <c r="AB469" s="252"/>
      <c r="AC469" s="252"/>
      <c r="AD469" s="252"/>
      <c r="AE469" s="252"/>
      <c r="AF469" s="252"/>
      <c r="AG469" s="252"/>
      <c r="AH469" s="252"/>
      <c r="AI469" s="252"/>
      <c r="AJ469" s="252"/>
      <c r="AK469" s="252"/>
      <c r="AL469" s="252"/>
      <c r="AM469" s="252"/>
      <c r="AN469" s="252"/>
      <c r="AO469" s="252"/>
      <c r="AP469" s="252"/>
      <c r="AQ469" s="252"/>
      <c r="AR469" s="252"/>
      <c r="AS469" s="252"/>
      <c r="AT469" s="252"/>
      <c r="AU469" s="252"/>
      <c r="AV469" s="252"/>
      <c r="AW469" s="252"/>
      <c r="AX469" s="252"/>
      <c r="AY469" s="252"/>
      <c r="AZ469" s="252"/>
      <c r="BA469" s="252"/>
      <c r="BB469" s="252"/>
      <c r="BC469" s="252"/>
      <c r="BD469" s="252"/>
      <c r="BE469" s="252"/>
      <c r="BF469" s="252"/>
      <c r="BG469" s="252"/>
      <c r="BH469" s="252"/>
      <c r="BI469" s="252"/>
      <c r="BJ469" s="252"/>
      <c r="BK469" s="252"/>
      <c r="BL469" s="252"/>
      <c r="BM469" s="252"/>
      <c r="BN469" s="252"/>
      <c r="BO469" s="252"/>
      <c r="BP469" s="252"/>
      <c r="BQ469" s="252"/>
      <c r="BR469" s="252"/>
      <c r="BS469" s="252"/>
      <c r="BT469" s="252"/>
      <c r="BU469" s="252"/>
      <c r="BV469" s="252"/>
      <c r="BW469" s="252"/>
      <c r="BX469" s="252"/>
      <c r="BY469" s="252"/>
      <c r="BZ469" s="252"/>
      <c r="CA469" s="252"/>
      <c r="CB469" s="252"/>
      <c r="CC469" s="252"/>
      <c r="CD469" s="252"/>
      <c r="CE469" s="252"/>
      <c r="CF469" s="252"/>
      <c r="CG469" s="252"/>
      <c r="CH469" s="252"/>
      <c r="CI469" s="252"/>
      <c r="CJ469" s="252"/>
      <c r="CK469" s="252"/>
      <c r="CL469" s="252"/>
      <c r="CM469" s="252"/>
      <c r="CN469" s="252"/>
      <c r="CO469" s="252"/>
      <c r="CP469" s="252"/>
      <c r="CQ469" s="252"/>
      <c r="CR469" s="252"/>
      <c r="CS469" s="252"/>
      <c r="CT469" s="252"/>
      <c r="CU469" s="252"/>
      <c r="CV469" s="252"/>
      <c r="CW469" s="252"/>
      <c r="CX469" s="252"/>
      <c r="CY469" s="252"/>
      <c r="CZ469" s="252"/>
      <c r="DA469" s="252"/>
      <c r="DB469" s="252"/>
      <c r="DC469" s="252"/>
      <c r="DD469" s="252"/>
    </row>
    <row r="470" customFormat="false" ht="15" hidden="false" customHeight="false" outlineLevel="0" collapsed="false">
      <c r="A470" s="252"/>
      <c r="B470" s="252"/>
      <c r="C470" s="252"/>
      <c r="D470" s="252"/>
      <c r="E470" s="254"/>
      <c r="F470" s="254"/>
      <c r="G470" s="254"/>
      <c r="H470" s="254"/>
      <c r="I470" s="254"/>
      <c r="J470" s="254"/>
      <c r="K470" s="254"/>
      <c r="L470" s="254"/>
      <c r="M470" s="254"/>
      <c r="N470" s="254"/>
      <c r="O470" s="254"/>
      <c r="P470" s="252"/>
      <c r="Q470" s="252"/>
      <c r="R470" s="252"/>
      <c r="S470" s="252"/>
      <c r="T470" s="252"/>
      <c r="U470" s="252"/>
      <c r="V470" s="252"/>
      <c r="W470" s="252"/>
      <c r="X470" s="252"/>
      <c r="Y470" s="252"/>
      <c r="Z470" s="252"/>
      <c r="AA470" s="252"/>
      <c r="AB470" s="252"/>
      <c r="AC470" s="252"/>
      <c r="AD470" s="252"/>
      <c r="AE470" s="252"/>
      <c r="AF470" s="252"/>
      <c r="AG470" s="252"/>
      <c r="AH470" s="252"/>
      <c r="AI470" s="252"/>
      <c r="AJ470" s="252"/>
      <c r="AK470" s="252"/>
      <c r="AL470" s="252"/>
      <c r="AM470" s="252"/>
      <c r="AN470" s="252"/>
      <c r="AO470" s="252"/>
      <c r="AP470" s="252"/>
      <c r="AQ470" s="252"/>
      <c r="AR470" s="252"/>
      <c r="AS470" s="252"/>
      <c r="AT470" s="252"/>
      <c r="AU470" s="252"/>
      <c r="AV470" s="252"/>
      <c r="AW470" s="252"/>
      <c r="AX470" s="252"/>
      <c r="AY470" s="252"/>
      <c r="AZ470" s="252"/>
      <c r="BA470" s="252"/>
      <c r="BB470" s="252"/>
      <c r="BC470" s="252"/>
      <c r="BD470" s="252"/>
      <c r="BE470" s="252"/>
      <c r="BF470" s="252"/>
      <c r="BG470" s="252"/>
      <c r="BH470" s="252"/>
      <c r="BI470" s="252"/>
      <c r="BJ470" s="252"/>
      <c r="BK470" s="252"/>
      <c r="BL470" s="252"/>
      <c r="BM470" s="252"/>
      <c r="BN470" s="252"/>
      <c r="BO470" s="252"/>
      <c r="BP470" s="252"/>
      <c r="BQ470" s="252"/>
      <c r="BR470" s="252"/>
      <c r="BS470" s="252"/>
      <c r="BT470" s="252"/>
      <c r="BU470" s="252"/>
      <c r="BV470" s="252"/>
      <c r="BW470" s="252"/>
      <c r="BX470" s="252"/>
      <c r="BY470" s="252"/>
      <c r="BZ470" s="252"/>
      <c r="CA470" s="252"/>
      <c r="CB470" s="252"/>
      <c r="CC470" s="252"/>
      <c r="CD470" s="252"/>
      <c r="CE470" s="252"/>
      <c r="CF470" s="252"/>
      <c r="CG470" s="252"/>
      <c r="CH470" s="252"/>
      <c r="CI470" s="252"/>
      <c r="CJ470" s="252"/>
      <c r="CK470" s="252"/>
      <c r="CL470" s="252"/>
      <c r="CM470" s="252"/>
      <c r="CN470" s="252"/>
      <c r="CO470" s="252"/>
      <c r="CP470" s="252"/>
      <c r="CQ470" s="252"/>
      <c r="CR470" s="252"/>
      <c r="CS470" s="252"/>
      <c r="CT470" s="252"/>
      <c r="CU470" s="252"/>
      <c r="CV470" s="252"/>
      <c r="CW470" s="252"/>
      <c r="CX470" s="252"/>
      <c r="CY470" s="252"/>
      <c r="CZ470" s="252"/>
      <c r="DA470" s="252"/>
      <c r="DB470" s="252"/>
      <c r="DC470" s="252"/>
      <c r="DD470" s="252"/>
    </row>
    <row r="471" customFormat="false" ht="15" hidden="false" customHeight="false" outlineLevel="0" collapsed="false">
      <c r="A471" s="252"/>
      <c r="B471" s="252"/>
      <c r="C471" s="252"/>
      <c r="D471" s="252"/>
      <c r="E471" s="254"/>
      <c r="F471" s="254"/>
      <c r="G471" s="254"/>
      <c r="H471" s="254"/>
      <c r="I471" s="254"/>
      <c r="J471" s="254"/>
      <c r="K471" s="254"/>
      <c r="L471" s="254"/>
      <c r="M471" s="254"/>
      <c r="N471" s="254"/>
      <c r="O471" s="254"/>
      <c r="P471" s="252"/>
      <c r="Q471" s="252"/>
      <c r="R471" s="252"/>
      <c r="S471" s="252"/>
      <c r="T471" s="252"/>
      <c r="U471" s="252"/>
      <c r="V471" s="252"/>
      <c r="W471" s="252"/>
      <c r="X471" s="252"/>
      <c r="Y471" s="252"/>
      <c r="Z471" s="252"/>
      <c r="AA471" s="252"/>
      <c r="AB471" s="252"/>
      <c r="AC471" s="252"/>
      <c r="AD471" s="252"/>
      <c r="AE471" s="252"/>
      <c r="AF471" s="252"/>
      <c r="AG471" s="252"/>
      <c r="AH471" s="252"/>
      <c r="AI471" s="252"/>
      <c r="AJ471" s="252"/>
      <c r="AK471" s="252"/>
      <c r="AL471" s="252"/>
      <c r="AM471" s="252"/>
      <c r="AN471" s="252"/>
      <c r="AO471" s="252"/>
      <c r="AP471" s="252"/>
      <c r="AQ471" s="252"/>
      <c r="AR471" s="252"/>
      <c r="AS471" s="252"/>
      <c r="AT471" s="252"/>
      <c r="AU471" s="252"/>
      <c r="AV471" s="252"/>
      <c r="AW471" s="252"/>
      <c r="AX471" s="252"/>
      <c r="AY471" s="252"/>
      <c r="AZ471" s="252"/>
      <c r="BA471" s="252"/>
      <c r="BB471" s="252"/>
      <c r="BC471" s="252"/>
      <c r="BD471" s="252"/>
      <c r="BE471" s="252"/>
      <c r="BF471" s="252"/>
      <c r="BG471" s="252"/>
      <c r="BH471" s="252"/>
      <c r="BI471" s="252"/>
      <c r="BJ471" s="252"/>
      <c r="BK471" s="252"/>
      <c r="BL471" s="252"/>
      <c r="BM471" s="252"/>
      <c r="BN471" s="252"/>
      <c r="BO471" s="252"/>
      <c r="BP471" s="252"/>
      <c r="BQ471" s="252"/>
      <c r="BR471" s="252"/>
      <c r="BS471" s="252"/>
      <c r="BT471" s="252"/>
      <c r="BU471" s="252"/>
      <c r="BV471" s="252"/>
      <c r="BW471" s="252"/>
      <c r="BX471" s="252"/>
      <c r="BY471" s="252"/>
      <c r="BZ471" s="252"/>
      <c r="CA471" s="252"/>
      <c r="CB471" s="252"/>
      <c r="CC471" s="252"/>
      <c r="CD471" s="252"/>
      <c r="CE471" s="252"/>
      <c r="CF471" s="252"/>
      <c r="CG471" s="252"/>
      <c r="CH471" s="252"/>
      <c r="CI471" s="252"/>
      <c r="CJ471" s="252"/>
      <c r="CK471" s="252"/>
      <c r="CL471" s="252"/>
      <c r="CM471" s="252"/>
      <c r="CN471" s="252"/>
      <c r="CO471" s="252"/>
      <c r="CP471" s="252"/>
      <c r="CQ471" s="252"/>
      <c r="CR471" s="252"/>
      <c r="CS471" s="252"/>
      <c r="CT471" s="252"/>
      <c r="CU471" s="252"/>
      <c r="CV471" s="252"/>
      <c r="CW471" s="252"/>
      <c r="CX471" s="252"/>
      <c r="CY471" s="252"/>
      <c r="CZ471" s="252"/>
      <c r="DA471" s="252"/>
      <c r="DB471" s="252"/>
      <c r="DC471" s="252"/>
      <c r="DD471" s="252"/>
    </row>
    <row r="472" customFormat="false" ht="15" hidden="false" customHeight="false" outlineLevel="0" collapsed="false">
      <c r="A472" s="252"/>
      <c r="B472" s="252"/>
      <c r="C472" s="252"/>
      <c r="D472" s="252"/>
      <c r="E472" s="254"/>
      <c r="F472" s="254"/>
      <c r="G472" s="254"/>
      <c r="H472" s="254"/>
      <c r="I472" s="254"/>
      <c r="J472" s="254"/>
      <c r="K472" s="254"/>
      <c r="L472" s="254"/>
      <c r="M472" s="254"/>
      <c r="N472" s="254"/>
      <c r="O472" s="254"/>
      <c r="P472" s="252"/>
      <c r="Q472" s="252"/>
      <c r="R472" s="252"/>
      <c r="S472" s="252"/>
      <c r="T472" s="252"/>
      <c r="U472" s="252"/>
      <c r="V472" s="252"/>
      <c r="W472" s="252"/>
      <c r="X472" s="252"/>
      <c r="Y472" s="252"/>
      <c r="Z472" s="252"/>
      <c r="AA472" s="252"/>
      <c r="AB472" s="252"/>
      <c r="AC472" s="252"/>
      <c r="AD472" s="252"/>
      <c r="AE472" s="252"/>
      <c r="AF472" s="252"/>
      <c r="AG472" s="252"/>
      <c r="AH472" s="252"/>
      <c r="AI472" s="252"/>
      <c r="AJ472" s="252"/>
      <c r="AK472" s="252"/>
      <c r="AL472" s="252"/>
      <c r="AM472" s="252"/>
      <c r="AN472" s="252"/>
      <c r="AO472" s="252"/>
      <c r="AP472" s="252"/>
      <c r="AQ472" s="252"/>
      <c r="AR472" s="252"/>
      <c r="AS472" s="252"/>
      <c r="AT472" s="252"/>
      <c r="AU472" s="252"/>
      <c r="AV472" s="252"/>
      <c r="AW472" s="252"/>
      <c r="AX472" s="252"/>
      <c r="AY472" s="252"/>
      <c r="AZ472" s="252"/>
      <c r="BA472" s="252"/>
      <c r="BB472" s="252"/>
      <c r="BC472" s="252"/>
      <c r="BD472" s="252"/>
      <c r="BE472" s="252"/>
      <c r="BF472" s="252"/>
      <c r="BG472" s="252"/>
      <c r="BH472" s="252"/>
      <c r="BI472" s="252"/>
      <c r="BJ472" s="252"/>
      <c r="BK472" s="252"/>
      <c r="BL472" s="252"/>
      <c r="BM472" s="252"/>
      <c r="BN472" s="252"/>
      <c r="BO472" s="252"/>
      <c r="BP472" s="252"/>
      <c r="BQ472" s="252"/>
      <c r="BR472" s="252"/>
      <c r="BS472" s="252"/>
      <c r="BT472" s="252"/>
      <c r="BU472" s="252"/>
      <c r="BV472" s="252"/>
      <c r="BW472" s="252"/>
      <c r="BX472" s="252"/>
      <c r="BY472" s="252"/>
      <c r="BZ472" s="252"/>
      <c r="CA472" s="252"/>
      <c r="CB472" s="252"/>
      <c r="CC472" s="252"/>
      <c r="CD472" s="252"/>
      <c r="CE472" s="252"/>
      <c r="CF472" s="252"/>
      <c r="CG472" s="252"/>
      <c r="CH472" s="252"/>
      <c r="CI472" s="252"/>
      <c r="CJ472" s="252"/>
      <c r="CK472" s="252"/>
      <c r="CL472" s="252"/>
      <c r="CM472" s="252"/>
      <c r="CN472" s="252"/>
      <c r="CO472" s="252"/>
      <c r="CP472" s="252"/>
      <c r="CQ472" s="252"/>
      <c r="CR472" s="252"/>
      <c r="CS472" s="252"/>
      <c r="CT472" s="252"/>
      <c r="CU472" s="252"/>
      <c r="CV472" s="252"/>
      <c r="CW472" s="252"/>
      <c r="CX472" s="252"/>
      <c r="CY472" s="252"/>
      <c r="CZ472" s="252"/>
      <c r="DA472" s="252"/>
      <c r="DB472" s="252"/>
      <c r="DC472" s="252"/>
      <c r="DD472" s="252"/>
    </row>
    <row r="473" customFormat="false" ht="15" hidden="false" customHeight="false" outlineLevel="0" collapsed="false">
      <c r="A473" s="252"/>
      <c r="B473" s="252"/>
      <c r="C473" s="252"/>
      <c r="D473" s="252"/>
      <c r="E473" s="254"/>
      <c r="F473" s="254"/>
      <c r="G473" s="254"/>
      <c r="H473" s="254"/>
      <c r="I473" s="254"/>
      <c r="J473" s="254"/>
      <c r="K473" s="254"/>
      <c r="L473" s="254"/>
      <c r="M473" s="254"/>
      <c r="N473" s="254"/>
      <c r="O473" s="254"/>
      <c r="P473" s="252"/>
      <c r="Q473" s="252"/>
      <c r="R473" s="252"/>
      <c r="S473" s="252"/>
      <c r="T473" s="252"/>
      <c r="U473" s="252"/>
      <c r="V473" s="252"/>
      <c r="W473" s="252"/>
      <c r="X473" s="252"/>
      <c r="Y473" s="252"/>
      <c r="Z473" s="252"/>
      <c r="AA473" s="252"/>
      <c r="AB473" s="252"/>
      <c r="AC473" s="252"/>
      <c r="AD473" s="252"/>
      <c r="AE473" s="252"/>
      <c r="AF473" s="252"/>
      <c r="AG473" s="252"/>
      <c r="AH473" s="252"/>
      <c r="AI473" s="252"/>
      <c r="AJ473" s="252"/>
      <c r="AK473" s="252"/>
      <c r="AL473" s="252"/>
      <c r="AM473" s="252"/>
      <c r="AN473" s="252"/>
      <c r="AO473" s="252"/>
      <c r="AP473" s="252"/>
      <c r="AQ473" s="252"/>
      <c r="AR473" s="252"/>
      <c r="AS473" s="252"/>
      <c r="AT473" s="252"/>
      <c r="AU473" s="252"/>
      <c r="AV473" s="252"/>
      <c r="AW473" s="252"/>
      <c r="AX473" s="252"/>
      <c r="AY473" s="252"/>
      <c r="AZ473" s="252"/>
      <c r="BA473" s="252"/>
      <c r="BB473" s="252"/>
      <c r="BC473" s="252"/>
      <c r="BD473" s="252"/>
      <c r="BE473" s="252"/>
      <c r="BF473" s="252"/>
      <c r="BG473" s="252"/>
      <c r="BH473" s="252"/>
      <c r="BI473" s="252"/>
      <c r="BJ473" s="252"/>
      <c r="BK473" s="252"/>
      <c r="BL473" s="252"/>
      <c r="BM473" s="252"/>
      <c r="BN473" s="252"/>
      <c r="BO473" s="252"/>
      <c r="BP473" s="252"/>
      <c r="BQ473" s="252"/>
      <c r="BR473" s="252"/>
      <c r="BS473" s="252"/>
      <c r="BT473" s="252"/>
      <c r="BU473" s="252"/>
      <c r="BV473" s="252"/>
      <c r="BW473" s="252"/>
      <c r="BX473" s="252"/>
      <c r="BY473" s="252"/>
      <c r="BZ473" s="252"/>
      <c r="CA473" s="252"/>
      <c r="CB473" s="252"/>
      <c r="CC473" s="252"/>
      <c r="CD473" s="252"/>
      <c r="CE473" s="252"/>
      <c r="CF473" s="252"/>
      <c r="CG473" s="252"/>
      <c r="CH473" s="252"/>
      <c r="CI473" s="252"/>
      <c r="CJ473" s="252"/>
      <c r="CK473" s="252"/>
      <c r="CL473" s="252"/>
      <c r="CM473" s="252"/>
      <c r="CN473" s="252"/>
      <c r="CO473" s="252"/>
      <c r="CP473" s="252"/>
      <c r="CQ473" s="252"/>
      <c r="CR473" s="252"/>
      <c r="CS473" s="252"/>
      <c r="CT473" s="252"/>
      <c r="CU473" s="252"/>
      <c r="CV473" s="252"/>
      <c r="CW473" s="252"/>
      <c r="CX473" s="252"/>
      <c r="CY473" s="252"/>
      <c r="CZ473" s="252"/>
      <c r="DA473" s="252"/>
      <c r="DB473" s="252"/>
      <c r="DC473" s="252"/>
      <c r="DD473" s="252"/>
    </row>
    <row r="474" customFormat="false" ht="15" hidden="false" customHeight="false" outlineLevel="0" collapsed="false">
      <c r="A474" s="252"/>
      <c r="B474" s="252"/>
      <c r="C474" s="252"/>
      <c r="D474" s="252"/>
      <c r="E474" s="254"/>
      <c r="F474" s="254"/>
      <c r="G474" s="254"/>
      <c r="H474" s="254"/>
      <c r="I474" s="254"/>
      <c r="J474" s="254"/>
      <c r="K474" s="254"/>
      <c r="L474" s="254"/>
      <c r="M474" s="254"/>
      <c r="N474" s="254"/>
      <c r="O474" s="254"/>
      <c r="P474" s="252"/>
      <c r="Q474" s="252"/>
      <c r="R474" s="252"/>
      <c r="S474" s="252"/>
      <c r="T474" s="252"/>
      <c r="U474" s="252"/>
      <c r="V474" s="252"/>
      <c r="W474" s="252"/>
      <c r="X474" s="252"/>
      <c r="Y474" s="252"/>
      <c r="Z474" s="252"/>
      <c r="AA474" s="252"/>
      <c r="AB474" s="252"/>
      <c r="AC474" s="252"/>
      <c r="AD474" s="252"/>
      <c r="AE474" s="252"/>
      <c r="AF474" s="252"/>
      <c r="AG474" s="252"/>
      <c r="AH474" s="252"/>
      <c r="AI474" s="252"/>
      <c r="AJ474" s="252"/>
      <c r="AK474" s="252"/>
      <c r="AL474" s="252"/>
      <c r="AM474" s="252"/>
      <c r="AN474" s="252"/>
      <c r="AO474" s="252"/>
      <c r="AP474" s="252"/>
      <c r="AQ474" s="252"/>
      <c r="AR474" s="252"/>
      <c r="AS474" s="252"/>
      <c r="AT474" s="252"/>
      <c r="AU474" s="252"/>
      <c r="AV474" s="252"/>
      <c r="AW474" s="252"/>
      <c r="AX474" s="252"/>
      <c r="AY474" s="252"/>
      <c r="AZ474" s="252"/>
      <c r="BA474" s="252"/>
      <c r="BB474" s="252"/>
      <c r="BC474" s="252"/>
      <c r="BD474" s="252"/>
      <c r="BE474" s="252"/>
      <c r="BF474" s="252"/>
      <c r="BG474" s="252"/>
      <c r="BH474" s="252"/>
      <c r="BI474" s="252"/>
      <c r="BJ474" s="252"/>
      <c r="BK474" s="252"/>
      <c r="BL474" s="252"/>
      <c r="BM474" s="252"/>
      <c r="BN474" s="252"/>
      <c r="BO474" s="252"/>
      <c r="BP474" s="252"/>
      <c r="BQ474" s="252"/>
      <c r="BR474" s="252"/>
      <c r="BS474" s="252"/>
      <c r="BT474" s="252"/>
      <c r="BU474" s="252"/>
      <c r="BV474" s="252"/>
      <c r="BW474" s="252"/>
      <c r="BX474" s="252"/>
      <c r="BY474" s="252"/>
      <c r="BZ474" s="252"/>
      <c r="CA474" s="252"/>
      <c r="CB474" s="252"/>
      <c r="CC474" s="252"/>
      <c r="CD474" s="252"/>
      <c r="CE474" s="252"/>
      <c r="CF474" s="252"/>
      <c r="CG474" s="252"/>
      <c r="CH474" s="252"/>
      <c r="CI474" s="252"/>
      <c r="CJ474" s="252"/>
      <c r="CK474" s="252"/>
      <c r="CL474" s="252"/>
      <c r="CM474" s="252"/>
      <c r="CN474" s="252"/>
      <c r="CO474" s="252"/>
      <c r="CP474" s="252"/>
      <c r="CQ474" s="252"/>
      <c r="CR474" s="252"/>
      <c r="CS474" s="252"/>
      <c r="CT474" s="252"/>
      <c r="CU474" s="252"/>
      <c r="CV474" s="252"/>
      <c r="CW474" s="252"/>
      <c r="CX474" s="252"/>
      <c r="CY474" s="252"/>
      <c r="CZ474" s="252"/>
      <c r="DA474" s="252"/>
      <c r="DB474" s="252"/>
      <c r="DC474" s="252"/>
      <c r="DD474" s="252"/>
    </row>
    <row r="475" customFormat="false" ht="15" hidden="false" customHeight="false" outlineLevel="0" collapsed="false">
      <c r="A475" s="252"/>
      <c r="B475" s="252"/>
      <c r="C475" s="252"/>
      <c r="D475" s="252"/>
      <c r="E475" s="254"/>
      <c r="F475" s="254"/>
      <c r="G475" s="254"/>
      <c r="H475" s="254"/>
      <c r="I475" s="254"/>
      <c r="J475" s="254"/>
      <c r="K475" s="254"/>
      <c r="L475" s="254"/>
      <c r="M475" s="254"/>
      <c r="N475" s="254"/>
      <c r="O475" s="254"/>
      <c r="P475" s="252"/>
      <c r="Q475" s="252"/>
      <c r="R475" s="252"/>
      <c r="S475" s="252"/>
      <c r="T475" s="252"/>
      <c r="U475" s="252"/>
      <c r="V475" s="252"/>
      <c r="W475" s="252"/>
      <c r="X475" s="252"/>
      <c r="Y475" s="252"/>
      <c r="Z475" s="252"/>
      <c r="AA475" s="252"/>
      <c r="AB475" s="252"/>
      <c r="AC475" s="252"/>
      <c r="AD475" s="252"/>
      <c r="AE475" s="252"/>
      <c r="AF475" s="252"/>
      <c r="AG475" s="252"/>
      <c r="AH475" s="252"/>
      <c r="AI475" s="252"/>
      <c r="AJ475" s="252"/>
      <c r="AK475" s="252"/>
      <c r="AL475" s="252"/>
      <c r="AM475" s="252"/>
      <c r="AN475" s="252"/>
      <c r="AO475" s="252"/>
      <c r="AP475" s="252"/>
      <c r="AQ475" s="252"/>
      <c r="AR475" s="252"/>
      <c r="AS475" s="252"/>
      <c r="AT475" s="252"/>
      <c r="AU475" s="252"/>
      <c r="AV475" s="252"/>
      <c r="AW475" s="252"/>
      <c r="AX475" s="252"/>
      <c r="AY475" s="252"/>
      <c r="AZ475" s="252"/>
      <c r="BA475" s="252"/>
      <c r="BB475" s="252"/>
      <c r="BC475" s="252"/>
      <c r="BD475" s="252"/>
      <c r="BE475" s="252"/>
      <c r="BF475" s="252"/>
      <c r="BG475" s="252"/>
      <c r="BH475" s="252"/>
      <c r="BI475" s="252"/>
      <c r="BJ475" s="252"/>
      <c r="BK475" s="252"/>
      <c r="BL475" s="252"/>
      <c r="BM475" s="252"/>
      <c r="BN475" s="252"/>
      <c r="BO475" s="252"/>
      <c r="BP475" s="252"/>
      <c r="BQ475" s="252"/>
      <c r="BR475" s="252"/>
      <c r="BS475" s="252"/>
      <c r="BT475" s="252"/>
      <c r="BU475" s="252"/>
      <c r="BV475" s="252"/>
      <c r="BW475" s="252"/>
      <c r="BX475" s="252"/>
      <c r="BY475" s="252"/>
      <c r="BZ475" s="252"/>
      <c r="CA475" s="252"/>
      <c r="CB475" s="252"/>
      <c r="CC475" s="252"/>
      <c r="CD475" s="252"/>
      <c r="CE475" s="252"/>
      <c r="CF475" s="252"/>
      <c r="CG475" s="252"/>
      <c r="CH475" s="252"/>
      <c r="CI475" s="252"/>
      <c r="CJ475" s="252"/>
      <c r="CK475" s="252"/>
      <c r="CL475" s="252"/>
      <c r="CM475" s="252"/>
      <c r="CN475" s="252"/>
      <c r="CO475" s="252"/>
      <c r="CP475" s="252"/>
      <c r="CQ475" s="252"/>
      <c r="CR475" s="252"/>
      <c r="CS475" s="252"/>
      <c r="CT475" s="252"/>
      <c r="CU475" s="252"/>
      <c r="CV475" s="252"/>
      <c r="CW475" s="252"/>
      <c r="CX475" s="252"/>
      <c r="CY475" s="252"/>
      <c r="CZ475" s="252"/>
      <c r="DA475" s="252"/>
      <c r="DB475" s="252"/>
      <c r="DC475" s="252"/>
      <c r="DD475" s="252"/>
    </row>
    <row r="476" customFormat="false" ht="15" hidden="false" customHeight="false" outlineLevel="0" collapsed="false">
      <c r="A476" s="252"/>
      <c r="B476" s="252"/>
      <c r="C476" s="252"/>
      <c r="D476" s="252"/>
      <c r="E476" s="254"/>
      <c r="F476" s="254"/>
      <c r="G476" s="254"/>
      <c r="H476" s="254"/>
      <c r="I476" s="254"/>
      <c r="J476" s="254"/>
      <c r="K476" s="254"/>
      <c r="L476" s="254"/>
      <c r="M476" s="254"/>
      <c r="N476" s="254"/>
      <c r="O476" s="254"/>
      <c r="P476" s="252"/>
      <c r="Q476" s="252"/>
      <c r="R476" s="252"/>
      <c r="S476" s="252"/>
      <c r="T476" s="252"/>
      <c r="U476" s="252"/>
      <c r="V476" s="252"/>
      <c r="W476" s="252"/>
      <c r="X476" s="252"/>
      <c r="Y476" s="252"/>
      <c r="Z476" s="252"/>
      <c r="AA476" s="252"/>
      <c r="AB476" s="252"/>
      <c r="AC476" s="252"/>
      <c r="AD476" s="252"/>
      <c r="AE476" s="252"/>
      <c r="AF476" s="252"/>
      <c r="AG476" s="252"/>
      <c r="AH476" s="252"/>
      <c r="AI476" s="252"/>
      <c r="AJ476" s="252"/>
      <c r="AK476" s="252"/>
      <c r="AL476" s="252"/>
      <c r="AM476" s="252"/>
      <c r="AN476" s="252"/>
      <c r="AO476" s="252"/>
      <c r="AP476" s="252"/>
      <c r="AQ476" s="252"/>
      <c r="AR476" s="252"/>
      <c r="AS476" s="252"/>
      <c r="AT476" s="252"/>
      <c r="AU476" s="252"/>
      <c r="AV476" s="252"/>
      <c r="AW476" s="252"/>
      <c r="AX476" s="252"/>
      <c r="AY476" s="252"/>
      <c r="AZ476" s="252"/>
      <c r="BA476" s="252"/>
      <c r="BB476" s="252"/>
      <c r="BC476" s="252"/>
      <c r="BD476" s="252"/>
      <c r="BE476" s="252"/>
      <c r="BF476" s="252"/>
      <c r="BG476" s="252"/>
      <c r="BH476" s="252"/>
      <c r="BI476" s="252"/>
      <c r="BJ476" s="252"/>
      <c r="BK476" s="252"/>
      <c r="BL476" s="252"/>
      <c r="BM476" s="252"/>
      <c r="BN476" s="252"/>
      <c r="BO476" s="252"/>
      <c r="BP476" s="252"/>
      <c r="BQ476" s="252"/>
      <c r="BR476" s="252"/>
      <c r="BS476" s="252"/>
      <c r="BT476" s="252"/>
      <c r="BU476" s="252"/>
      <c r="BV476" s="252"/>
      <c r="BW476" s="252"/>
      <c r="BX476" s="252"/>
      <c r="BY476" s="252"/>
      <c r="BZ476" s="252"/>
      <c r="CA476" s="252"/>
      <c r="CB476" s="252"/>
      <c r="CC476" s="252"/>
      <c r="CD476" s="252"/>
      <c r="CE476" s="252"/>
      <c r="CF476" s="252"/>
      <c r="CG476" s="252"/>
      <c r="CH476" s="252"/>
      <c r="CI476" s="252"/>
      <c r="CJ476" s="252"/>
      <c r="CK476" s="252"/>
      <c r="CL476" s="252"/>
      <c r="CM476" s="252"/>
      <c r="CN476" s="252"/>
      <c r="CO476" s="252"/>
      <c r="CP476" s="252"/>
      <c r="CQ476" s="252"/>
      <c r="CR476" s="252"/>
      <c r="CS476" s="252"/>
      <c r="CT476" s="252"/>
      <c r="CU476" s="252"/>
      <c r="CV476" s="252"/>
      <c r="CW476" s="252"/>
      <c r="CX476" s="252"/>
      <c r="CY476" s="252"/>
      <c r="CZ476" s="252"/>
      <c r="DA476" s="252"/>
      <c r="DB476" s="252"/>
      <c r="DC476" s="252"/>
      <c r="DD476" s="252"/>
    </row>
    <row r="477" customFormat="false" ht="15" hidden="false" customHeight="false" outlineLevel="0" collapsed="false">
      <c r="A477" s="252"/>
      <c r="B477" s="252"/>
      <c r="C477" s="252"/>
      <c r="D477" s="252"/>
      <c r="E477" s="254"/>
      <c r="F477" s="254"/>
      <c r="G477" s="254"/>
      <c r="H477" s="254"/>
      <c r="I477" s="254"/>
      <c r="J477" s="254"/>
      <c r="K477" s="254"/>
      <c r="L477" s="254"/>
      <c r="M477" s="254"/>
      <c r="N477" s="254"/>
      <c r="O477" s="254"/>
      <c r="P477" s="252"/>
      <c r="Q477" s="252"/>
      <c r="R477" s="252"/>
      <c r="S477" s="252"/>
      <c r="T477" s="252"/>
      <c r="U477" s="252"/>
      <c r="V477" s="252"/>
      <c r="W477" s="252"/>
      <c r="X477" s="252"/>
      <c r="Y477" s="252"/>
      <c r="Z477" s="252"/>
      <c r="AA477" s="252"/>
      <c r="AB477" s="252"/>
      <c r="AC477" s="252"/>
      <c r="AD477" s="252"/>
      <c r="AE477" s="252"/>
      <c r="AF477" s="252"/>
      <c r="AG477" s="252"/>
      <c r="AH477" s="252"/>
      <c r="AI477" s="252"/>
      <c r="AJ477" s="252"/>
      <c r="AK477" s="252"/>
      <c r="AL477" s="252"/>
      <c r="AM477" s="252"/>
      <c r="AN477" s="252"/>
      <c r="AO477" s="252"/>
      <c r="AP477" s="252"/>
      <c r="AQ477" s="252"/>
      <c r="AR477" s="252"/>
      <c r="AS477" s="252"/>
      <c r="AT477" s="252"/>
      <c r="AU477" s="252"/>
      <c r="AV477" s="252"/>
      <c r="AW477" s="252"/>
      <c r="AX477" s="252"/>
      <c r="AY477" s="252"/>
      <c r="AZ477" s="252"/>
      <c r="BA477" s="252"/>
      <c r="BB477" s="252"/>
      <c r="BC477" s="252"/>
      <c r="BD477" s="252"/>
      <c r="BE477" s="252"/>
      <c r="BF477" s="252"/>
      <c r="BG477" s="252"/>
      <c r="BH477" s="252"/>
      <c r="BI477" s="252"/>
      <c r="BJ477" s="252"/>
      <c r="BK477" s="252"/>
      <c r="BL477" s="252"/>
      <c r="BM477" s="252"/>
      <c r="BN477" s="252"/>
      <c r="BO477" s="252"/>
      <c r="BP477" s="252"/>
      <c r="BQ477" s="252"/>
      <c r="BR477" s="252"/>
      <c r="BS477" s="252"/>
      <c r="BT477" s="252"/>
      <c r="BU477" s="252"/>
      <c r="BV477" s="252"/>
      <c r="BW477" s="252"/>
      <c r="BX477" s="252"/>
      <c r="BY477" s="252"/>
      <c r="BZ477" s="252"/>
      <c r="CA477" s="252"/>
      <c r="CB477" s="252"/>
      <c r="CC477" s="252"/>
      <c r="CD477" s="252"/>
      <c r="CE477" s="252"/>
      <c r="CF477" s="252"/>
      <c r="CG477" s="252"/>
      <c r="CH477" s="252"/>
      <c r="CI477" s="252"/>
      <c r="CJ477" s="252"/>
      <c r="CK477" s="252"/>
      <c r="CL477" s="252"/>
      <c r="CM477" s="252"/>
      <c r="CN477" s="252"/>
      <c r="CO477" s="252"/>
      <c r="CP477" s="252"/>
      <c r="CQ477" s="252"/>
      <c r="CR477" s="252"/>
      <c r="CS477" s="252"/>
      <c r="CT477" s="252"/>
      <c r="CU477" s="252"/>
      <c r="CV477" s="252"/>
      <c r="CW477" s="252"/>
      <c r="CX477" s="252"/>
      <c r="CY477" s="252"/>
      <c r="CZ477" s="252"/>
      <c r="DA477" s="252"/>
      <c r="DB477" s="252"/>
      <c r="DC477" s="252"/>
      <c r="DD477" s="252"/>
    </row>
    <row r="478" customFormat="false" ht="15" hidden="false" customHeight="false" outlineLevel="0" collapsed="false">
      <c r="A478" s="252"/>
      <c r="B478" s="252"/>
      <c r="C478" s="252"/>
      <c r="D478" s="252"/>
      <c r="E478" s="254"/>
      <c r="F478" s="254"/>
      <c r="G478" s="254"/>
      <c r="H478" s="254"/>
      <c r="I478" s="254"/>
      <c r="J478" s="254"/>
      <c r="K478" s="254"/>
      <c r="L478" s="254"/>
      <c r="M478" s="254"/>
      <c r="N478" s="254"/>
      <c r="O478" s="254"/>
      <c r="P478" s="252"/>
      <c r="Q478" s="252"/>
      <c r="R478" s="252"/>
      <c r="S478" s="252"/>
      <c r="T478" s="252"/>
      <c r="U478" s="252"/>
      <c r="V478" s="252"/>
      <c r="W478" s="252"/>
      <c r="X478" s="252"/>
      <c r="Y478" s="252"/>
      <c r="Z478" s="252"/>
      <c r="AA478" s="252"/>
      <c r="AB478" s="252"/>
      <c r="AC478" s="252"/>
      <c r="AD478" s="252"/>
      <c r="AE478" s="252"/>
      <c r="AF478" s="252"/>
      <c r="AG478" s="252"/>
      <c r="AH478" s="252"/>
      <c r="AI478" s="252"/>
      <c r="AJ478" s="252"/>
      <c r="AK478" s="252"/>
      <c r="AL478" s="252"/>
      <c r="AM478" s="252"/>
      <c r="AN478" s="252"/>
      <c r="AO478" s="252"/>
      <c r="AP478" s="252"/>
      <c r="AQ478" s="252"/>
      <c r="AR478" s="252"/>
      <c r="AS478" s="252"/>
      <c r="AT478" s="252"/>
      <c r="AU478" s="252"/>
      <c r="AV478" s="252"/>
      <c r="AW478" s="252"/>
      <c r="AX478" s="252"/>
      <c r="AY478" s="252"/>
      <c r="AZ478" s="252"/>
      <c r="BA478" s="252"/>
      <c r="BB478" s="252"/>
      <c r="BC478" s="252"/>
      <c r="BD478" s="252"/>
      <c r="BE478" s="252"/>
      <c r="BF478" s="252"/>
      <c r="BG478" s="252"/>
      <c r="BH478" s="252"/>
      <c r="BI478" s="252"/>
      <c r="BJ478" s="252"/>
      <c r="BK478" s="252"/>
      <c r="BL478" s="252"/>
      <c r="BM478" s="252"/>
      <c r="BN478" s="252"/>
      <c r="BO478" s="252"/>
      <c r="BP478" s="252"/>
      <c r="BQ478" s="252"/>
      <c r="BR478" s="252"/>
      <c r="BS478" s="252"/>
      <c r="BT478" s="252"/>
      <c r="BU478" s="252"/>
      <c r="BV478" s="252"/>
      <c r="BW478" s="252"/>
      <c r="BX478" s="252"/>
      <c r="BY478" s="252"/>
      <c r="BZ478" s="252"/>
      <c r="CA478" s="252"/>
      <c r="CB478" s="252"/>
      <c r="CC478" s="252"/>
      <c r="CD478" s="252"/>
      <c r="CE478" s="252"/>
      <c r="CF478" s="252"/>
      <c r="CG478" s="252"/>
      <c r="CH478" s="252"/>
      <c r="CI478" s="252"/>
      <c r="CJ478" s="252"/>
      <c r="CK478" s="252"/>
      <c r="CL478" s="252"/>
      <c r="CM478" s="252"/>
      <c r="CN478" s="252"/>
      <c r="CO478" s="252"/>
      <c r="CP478" s="252"/>
      <c r="CQ478" s="252"/>
      <c r="CR478" s="252"/>
      <c r="CS478" s="252"/>
      <c r="CT478" s="252"/>
      <c r="CU478" s="252"/>
      <c r="CV478" s="252"/>
      <c r="CW478" s="252"/>
      <c r="CX478" s="252"/>
      <c r="CY478" s="252"/>
      <c r="CZ478" s="252"/>
      <c r="DA478" s="252"/>
      <c r="DB478" s="252"/>
      <c r="DC478" s="252"/>
      <c r="DD478" s="252"/>
    </row>
    <row r="479" customFormat="false" ht="15" hidden="false" customHeight="false" outlineLevel="0" collapsed="false">
      <c r="A479" s="252"/>
      <c r="B479" s="252"/>
      <c r="C479" s="252"/>
      <c r="D479" s="252"/>
      <c r="E479" s="254"/>
      <c r="F479" s="254"/>
      <c r="G479" s="254"/>
      <c r="H479" s="254"/>
      <c r="I479" s="254"/>
      <c r="J479" s="254"/>
      <c r="K479" s="254"/>
      <c r="L479" s="254"/>
      <c r="M479" s="254"/>
      <c r="N479" s="254"/>
      <c r="O479" s="254"/>
      <c r="P479" s="252"/>
      <c r="Q479" s="252"/>
      <c r="R479" s="252"/>
      <c r="S479" s="252"/>
      <c r="T479" s="252"/>
      <c r="U479" s="252"/>
      <c r="V479" s="252"/>
      <c r="W479" s="252"/>
      <c r="X479" s="252"/>
      <c r="Y479" s="252"/>
      <c r="Z479" s="252"/>
      <c r="AA479" s="252"/>
      <c r="AB479" s="252"/>
      <c r="AC479" s="252"/>
      <c r="AD479" s="252"/>
      <c r="AE479" s="252"/>
      <c r="AF479" s="252"/>
      <c r="AG479" s="252"/>
      <c r="AH479" s="252"/>
      <c r="AI479" s="252"/>
      <c r="AJ479" s="252"/>
      <c r="AK479" s="252"/>
      <c r="AL479" s="252"/>
      <c r="AM479" s="252"/>
      <c r="AN479" s="252"/>
      <c r="AO479" s="252"/>
      <c r="AP479" s="252"/>
      <c r="AQ479" s="252"/>
      <c r="AR479" s="252"/>
      <c r="AS479" s="252"/>
      <c r="AT479" s="252"/>
      <c r="AU479" s="252"/>
      <c r="AV479" s="252"/>
      <c r="AW479" s="252"/>
      <c r="AX479" s="252"/>
      <c r="AY479" s="252"/>
      <c r="AZ479" s="252"/>
      <c r="BA479" s="252"/>
      <c r="BB479" s="252"/>
      <c r="BC479" s="252"/>
      <c r="BD479" s="252"/>
      <c r="BE479" s="252"/>
      <c r="BF479" s="252"/>
      <c r="BG479" s="252"/>
      <c r="BH479" s="252"/>
      <c r="BI479" s="252"/>
      <c r="BJ479" s="252"/>
      <c r="BK479" s="252"/>
      <c r="BL479" s="252"/>
      <c r="BM479" s="252"/>
      <c r="BN479" s="252"/>
      <c r="BO479" s="252"/>
      <c r="BP479" s="252"/>
      <c r="BQ479" s="252"/>
      <c r="BR479" s="252"/>
      <c r="BS479" s="252"/>
      <c r="BT479" s="252"/>
      <c r="BU479" s="252"/>
      <c r="BV479" s="252"/>
      <c r="BW479" s="252"/>
      <c r="BX479" s="252"/>
      <c r="BY479" s="252"/>
      <c r="BZ479" s="252"/>
      <c r="CA479" s="252"/>
      <c r="CB479" s="252"/>
      <c r="CC479" s="252"/>
      <c r="CD479" s="252"/>
      <c r="CE479" s="252"/>
      <c r="CF479" s="252"/>
      <c r="CG479" s="252"/>
      <c r="CH479" s="252"/>
      <c r="CI479" s="252"/>
      <c r="CJ479" s="252"/>
      <c r="CK479" s="252"/>
      <c r="CL479" s="252"/>
      <c r="CM479" s="252"/>
      <c r="CN479" s="252"/>
      <c r="CO479" s="252"/>
      <c r="CP479" s="252"/>
      <c r="CQ479" s="252"/>
      <c r="CR479" s="252"/>
      <c r="CS479" s="252"/>
      <c r="CT479" s="252"/>
      <c r="CU479" s="252"/>
      <c r="CV479" s="252"/>
      <c r="CW479" s="252"/>
      <c r="CX479" s="252"/>
      <c r="CY479" s="252"/>
      <c r="CZ479" s="252"/>
      <c r="DA479" s="252"/>
      <c r="DB479" s="252"/>
      <c r="DC479" s="252"/>
      <c r="DD479" s="252"/>
    </row>
    <row r="480" customFormat="false" ht="15" hidden="false" customHeight="false" outlineLevel="0" collapsed="false">
      <c r="A480" s="252"/>
      <c r="B480" s="252"/>
      <c r="C480" s="252"/>
      <c r="D480" s="252"/>
      <c r="E480" s="254"/>
      <c r="F480" s="254"/>
      <c r="G480" s="254"/>
      <c r="H480" s="254"/>
      <c r="I480" s="254"/>
      <c r="J480" s="254"/>
      <c r="K480" s="254"/>
      <c r="L480" s="254"/>
      <c r="M480" s="254"/>
      <c r="N480" s="254"/>
      <c r="O480" s="254"/>
      <c r="P480" s="252"/>
      <c r="Q480" s="252"/>
      <c r="R480" s="252"/>
      <c r="S480" s="252"/>
      <c r="T480" s="252"/>
      <c r="U480" s="252"/>
      <c r="V480" s="252"/>
      <c r="W480" s="252"/>
      <c r="X480" s="252"/>
      <c r="Y480" s="252"/>
      <c r="Z480" s="252"/>
      <c r="AA480" s="252"/>
      <c r="AB480" s="252"/>
      <c r="AC480" s="252"/>
      <c r="AD480" s="252"/>
      <c r="AE480" s="252"/>
      <c r="AF480" s="252"/>
      <c r="AG480" s="252"/>
      <c r="AH480" s="252"/>
      <c r="AI480" s="252"/>
      <c r="AJ480" s="252"/>
      <c r="AK480" s="252"/>
      <c r="AL480" s="252"/>
      <c r="AM480" s="252"/>
      <c r="AN480" s="252"/>
      <c r="AO480" s="252"/>
      <c r="AP480" s="252"/>
      <c r="AQ480" s="252"/>
      <c r="AR480" s="252"/>
      <c r="AS480" s="252"/>
      <c r="AT480" s="252"/>
      <c r="AU480" s="252"/>
      <c r="AV480" s="252"/>
      <c r="AW480" s="252"/>
      <c r="AX480" s="252"/>
      <c r="AY480" s="252"/>
      <c r="AZ480" s="252"/>
      <c r="BA480" s="252"/>
      <c r="BB480" s="252"/>
      <c r="BC480" s="252"/>
      <c r="BD480" s="252"/>
      <c r="BE480" s="252"/>
      <c r="BF480" s="252"/>
      <c r="BG480" s="252"/>
      <c r="BH480" s="252"/>
      <c r="BI480" s="252"/>
      <c r="BJ480" s="252"/>
      <c r="BK480" s="252"/>
      <c r="BL480" s="252"/>
      <c r="BM480" s="252"/>
      <c r="BN480" s="252"/>
      <c r="BO480" s="252"/>
      <c r="BP480" s="252"/>
      <c r="BQ480" s="252"/>
      <c r="BR480" s="252"/>
      <c r="BS480" s="252"/>
      <c r="BT480" s="252"/>
      <c r="BU480" s="252"/>
      <c r="BV480" s="252"/>
      <c r="BW480" s="252"/>
      <c r="BX480" s="252"/>
      <c r="BY480" s="252"/>
      <c r="BZ480" s="252"/>
      <c r="CA480" s="252"/>
      <c r="CB480" s="252"/>
      <c r="CC480" s="252"/>
      <c r="CD480" s="252"/>
      <c r="CE480" s="252"/>
      <c r="CF480" s="252"/>
      <c r="CG480" s="252"/>
      <c r="CH480" s="252"/>
      <c r="CI480" s="252"/>
      <c r="CJ480" s="252"/>
      <c r="CK480" s="252"/>
      <c r="CL480" s="252"/>
      <c r="CM480" s="252"/>
      <c r="CN480" s="252"/>
      <c r="CO480" s="252"/>
      <c r="CP480" s="252"/>
      <c r="CQ480" s="252"/>
      <c r="CR480" s="252"/>
      <c r="CS480" s="252"/>
      <c r="CT480" s="252"/>
      <c r="CU480" s="252"/>
      <c r="CV480" s="252"/>
      <c r="CW480" s="252"/>
      <c r="CX480" s="252"/>
      <c r="CY480" s="252"/>
      <c r="CZ480" s="252"/>
      <c r="DA480" s="252"/>
      <c r="DB480" s="252"/>
      <c r="DC480" s="252"/>
      <c r="DD480" s="252"/>
    </row>
    <row r="481" customFormat="false" ht="15" hidden="false" customHeight="false" outlineLevel="0" collapsed="false">
      <c r="A481" s="252"/>
      <c r="B481" s="252"/>
      <c r="C481" s="252"/>
      <c r="D481" s="252"/>
      <c r="E481" s="254"/>
      <c r="F481" s="254"/>
      <c r="G481" s="254"/>
      <c r="H481" s="254"/>
      <c r="I481" s="254"/>
      <c r="J481" s="254"/>
      <c r="K481" s="254"/>
      <c r="L481" s="254"/>
      <c r="M481" s="254"/>
      <c r="N481" s="254"/>
      <c r="O481" s="254"/>
      <c r="P481" s="252"/>
      <c r="Q481" s="252"/>
      <c r="R481" s="252"/>
      <c r="S481" s="252"/>
      <c r="T481" s="252"/>
      <c r="U481" s="252"/>
      <c r="V481" s="252"/>
      <c r="W481" s="252"/>
      <c r="X481" s="252"/>
      <c r="Y481" s="252"/>
      <c r="Z481" s="252"/>
      <c r="AA481" s="252"/>
      <c r="AB481" s="252"/>
      <c r="AC481" s="252"/>
      <c r="AD481" s="252"/>
      <c r="AE481" s="252"/>
      <c r="AF481" s="252"/>
      <c r="AG481" s="252"/>
      <c r="AH481" s="252"/>
      <c r="AI481" s="252"/>
      <c r="AJ481" s="252"/>
      <c r="AK481" s="252"/>
      <c r="AL481" s="252"/>
      <c r="AM481" s="252"/>
      <c r="AN481" s="252"/>
      <c r="AO481" s="252"/>
      <c r="AP481" s="252"/>
      <c r="AQ481" s="252"/>
      <c r="AR481" s="252"/>
      <c r="AS481" s="252"/>
      <c r="AT481" s="252"/>
      <c r="AU481" s="252"/>
      <c r="AV481" s="252"/>
      <c r="AW481" s="252"/>
      <c r="AX481" s="252"/>
      <c r="AY481" s="252"/>
      <c r="AZ481" s="252"/>
      <c r="BA481" s="252"/>
      <c r="BB481" s="252"/>
      <c r="BC481" s="252"/>
      <c r="BD481" s="252"/>
      <c r="BE481" s="252"/>
      <c r="BF481" s="252"/>
      <c r="BG481" s="252"/>
      <c r="BH481" s="252"/>
      <c r="BI481" s="252"/>
      <c r="BJ481" s="252"/>
      <c r="BK481" s="252"/>
      <c r="BL481" s="252"/>
      <c r="BM481" s="252"/>
      <c r="BN481" s="252"/>
      <c r="BO481" s="252"/>
      <c r="BP481" s="252"/>
      <c r="BQ481" s="252"/>
      <c r="BR481" s="252"/>
      <c r="BS481" s="252"/>
      <c r="BT481" s="252"/>
      <c r="BU481" s="252"/>
      <c r="BV481" s="252"/>
      <c r="BW481" s="252"/>
      <c r="BX481" s="252"/>
      <c r="BY481" s="252"/>
      <c r="BZ481" s="252"/>
      <c r="CA481" s="252"/>
      <c r="CB481" s="252"/>
      <c r="CC481" s="252"/>
      <c r="CD481" s="252"/>
      <c r="CE481" s="252"/>
      <c r="CF481" s="252"/>
      <c r="CG481" s="252"/>
      <c r="CH481" s="252"/>
      <c r="CI481" s="252"/>
      <c r="CJ481" s="252"/>
      <c r="CK481" s="252"/>
      <c r="CL481" s="252"/>
      <c r="CM481" s="252"/>
      <c r="CN481" s="252"/>
      <c r="CO481" s="252"/>
      <c r="CP481" s="252"/>
      <c r="CQ481" s="252"/>
      <c r="CR481" s="252"/>
      <c r="CS481" s="252"/>
      <c r="CT481" s="252"/>
      <c r="CU481" s="252"/>
      <c r="CV481" s="252"/>
      <c r="CW481" s="252"/>
      <c r="CX481" s="252"/>
      <c r="CY481" s="252"/>
      <c r="CZ481" s="252"/>
      <c r="DA481" s="252"/>
      <c r="DB481" s="252"/>
      <c r="DC481" s="252"/>
      <c r="DD481" s="252"/>
    </row>
    <row r="482" customFormat="false" ht="15" hidden="false" customHeight="false" outlineLevel="0" collapsed="false">
      <c r="A482" s="252"/>
      <c r="B482" s="252"/>
      <c r="C482" s="252"/>
      <c r="D482" s="252"/>
      <c r="E482" s="254"/>
      <c r="F482" s="254"/>
      <c r="G482" s="254"/>
      <c r="H482" s="254"/>
      <c r="I482" s="254"/>
      <c r="J482" s="254"/>
      <c r="K482" s="254"/>
      <c r="L482" s="254"/>
      <c r="M482" s="254"/>
      <c r="N482" s="254"/>
      <c r="O482" s="254"/>
      <c r="P482" s="252"/>
      <c r="Q482" s="252"/>
      <c r="R482" s="252"/>
      <c r="S482" s="252"/>
      <c r="T482" s="252"/>
      <c r="U482" s="252"/>
      <c r="V482" s="252"/>
      <c r="W482" s="252"/>
      <c r="X482" s="252"/>
      <c r="Y482" s="252"/>
      <c r="Z482" s="252"/>
      <c r="AA482" s="252"/>
      <c r="AB482" s="252"/>
      <c r="AC482" s="252"/>
      <c r="AD482" s="252"/>
      <c r="AE482" s="252"/>
      <c r="AF482" s="252"/>
      <c r="AG482" s="252"/>
      <c r="AH482" s="252"/>
      <c r="AI482" s="252"/>
      <c r="AJ482" s="252"/>
      <c r="AK482" s="252"/>
      <c r="AL482" s="252"/>
      <c r="AM482" s="252"/>
      <c r="AN482" s="252"/>
      <c r="AO482" s="252"/>
      <c r="AP482" s="252"/>
      <c r="AQ482" s="252"/>
      <c r="AR482" s="252"/>
      <c r="AS482" s="252"/>
      <c r="AT482" s="252"/>
      <c r="AU482" s="252"/>
      <c r="AV482" s="252"/>
      <c r="AW482" s="252"/>
      <c r="AX482" s="252"/>
      <c r="AY482" s="252"/>
      <c r="AZ482" s="252"/>
      <c r="BA482" s="252"/>
      <c r="BB482" s="252"/>
      <c r="BC482" s="252"/>
      <c r="BD482" s="252"/>
      <c r="BE482" s="252"/>
      <c r="BF482" s="252"/>
      <c r="BG482" s="252"/>
      <c r="BH482" s="252"/>
      <c r="BI482" s="252"/>
      <c r="BJ482" s="252"/>
      <c r="BK482" s="252"/>
      <c r="BL482" s="252"/>
      <c r="BM482" s="252"/>
      <c r="BN482" s="252"/>
      <c r="BO482" s="252"/>
      <c r="BP482" s="252"/>
      <c r="BQ482" s="252"/>
      <c r="BR482" s="252"/>
      <c r="BS482" s="252"/>
      <c r="BT482" s="252"/>
      <c r="BU482" s="252"/>
      <c r="BV482" s="252"/>
      <c r="BW482" s="252"/>
      <c r="BX482" s="252"/>
      <c r="BY482" s="252"/>
      <c r="BZ482" s="252"/>
      <c r="CA482" s="252"/>
      <c r="CB482" s="252"/>
      <c r="CC482" s="252"/>
      <c r="CD482" s="252"/>
      <c r="CE482" s="252"/>
      <c r="CF482" s="252"/>
      <c r="CG482" s="252"/>
      <c r="CH482" s="252"/>
      <c r="CI482" s="252"/>
      <c r="CJ482" s="252"/>
      <c r="CK482" s="252"/>
      <c r="CL482" s="252"/>
      <c r="CM482" s="252"/>
      <c r="CN482" s="252"/>
      <c r="CO482" s="252"/>
      <c r="CP482" s="252"/>
      <c r="CQ482" s="252"/>
      <c r="CR482" s="252"/>
      <c r="CS482" s="252"/>
      <c r="CT482" s="252"/>
      <c r="CU482" s="252"/>
      <c r="CV482" s="252"/>
      <c r="CW482" s="252"/>
      <c r="CX482" s="252"/>
      <c r="CY482" s="252"/>
      <c r="CZ482" s="252"/>
      <c r="DA482" s="252"/>
      <c r="DB482" s="252"/>
      <c r="DC482" s="252"/>
      <c r="DD482" s="252"/>
    </row>
    <row r="483" customFormat="false" ht="15" hidden="false" customHeight="false" outlineLevel="0" collapsed="false">
      <c r="A483" s="252"/>
      <c r="B483" s="252"/>
      <c r="C483" s="252"/>
      <c r="D483" s="252"/>
      <c r="E483" s="254"/>
      <c r="F483" s="254"/>
      <c r="G483" s="254"/>
      <c r="H483" s="254"/>
      <c r="I483" s="254"/>
      <c r="J483" s="254"/>
      <c r="K483" s="254"/>
      <c r="L483" s="254"/>
      <c r="M483" s="254"/>
      <c r="N483" s="254"/>
      <c r="O483" s="254"/>
      <c r="P483" s="252"/>
      <c r="Q483" s="252"/>
      <c r="R483" s="252"/>
      <c r="S483" s="252"/>
      <c r="T483" s="252"/>
      <c r="U483" s="252"/>
      <c r="V483" s="252"/>
      <c r="W483" s="252"/>
      <c r="X483" s="252"/>
      <c r="Y483" s="252"/>
      <c r="Z483" s="252"/>
      <c r="AA483" s="252"/>
      <c r="AB483" s="252"/>
      <c r="AC483" s="252"/>
      <c r="AD483" s="252"/>
      <c r="AE483" s="252"/>
      <c r="AF483" s="252"/>
      <c r="AG483" s="252"/>
      <c r="AH483" s="252"/>
      <c r="AI483" s="252"/>
      <c r="AJ483" s="252"/>
      <c r="AK483" s="252"/>
      <c r="AL483" s="252"/>
      <c r="AM483" s="252"/>
      <c r="AN483" s="252"/>
      <c r="AO483" s="252"/>
      <c r="AP483" s="252"/>
      <c r="AQ483" s="252"/>
      <c r="AR483" s="252"/>
      <c r="AS483" s="252"/>
      <c r="AT483" s="252"/>
      <c r="AU483" s="252"/>
      <c r="AV483" s="252"/>
      <c r="AW483" s="252"/>
      <c r="AX483" s="252"/>
      <c r="AY483" s="252"/>
      <c r="AZ483" s="252"/>
      <c r="BA483" s="252"/>
      <c r="BB483" s="252"/>
      <c r="BC483" s="252"/>
      <c r="BD483" s="252"/>
      <c r="BE483" s="252"/>
      <c r="BF483" s="252"/>
      <c r="BG483" s="252"/>
      <c r="BH483" s="252"/>
      <c r="BI483" s="252"/>
      <c r="BJ483" s="252"/>
      <c r="BK483" s="252"/>
      <c r="BL483" s="252"/>
      <c r="BM483" s="252"/>
      <c r="BN483" s="252"/>
      <c r="BO483" s="252"/>
      <c r="BP483" s="252"/>
      <c r="BQ483" s="252"/>
      <c r="BR483" s="252"/>
      <c r="BS483" s="252"/>
      <c r="BT483" s="252"/>
      <c r="BU483" s="252"/>
      <c r="BV483" s="252"/>
      <c r="BW483" s="252"/>
      <c r="BX483" s="252"/>
      <c r="BY483" s="252"/>
      <c r="BZ483" s="252"/>
      <c r="CA483" s="252"/>
      <c r="CB483" s="252"/>
      <c r="CC483" s="252"/>
      <c r="CD483" s="252"/>
      <c r="CE483" s="252"/>
      <c r="CF483" s="252"/>
      <c r="CG483" s="252"/>
      <c r="CH483" s="252"/>
      <c r="CI483" s="252"/>
      <c r="CJ483" s="252"/>
      <c r="CK483" s="252"/>
      <c r="CL483" s="252"/>
      <c r="CM483" s="252"/>
      <c r="CN483" s="252"/>
      <c r="CO483" s="252"/>
      <c r="CP483" s="252"/>
      <c r="CQ483" s="252"/>
      <c r="CR483" s="252"/>
      <c r="CS483" s="252"/>
      <c r="CT483" s="252"/>
      <c r="CU483" s="252"/>
      <c r="CV483" s="252"/>
      <c r="CW483" s="252"/>
      <c r="CX483" s="252"/>
      <c r="CY483" s="252"/>
      <c r="CZ483" s="252"/>
      <c r="DA483" s="252"/>
      <c r="DB483" s="252"/>
      <c r="DC483" s="252"/>
      <c r="DD483" s="252"/>
    </row>
    <row r="484" customFormat="false" ht="15" hidden="false" customHeight="false" outlineLevel="0" collapsed="false">
      <c r="A484" s="252"/>
      <c r="B484" s="252"/>
      <c r="C484" s="252"/>
      <c r="D484" s="252"/>
      <c r="E484" s="254"/>
      <c r="F484" s="254"/>
      <c r="G484" s="254"/>
      <c r="H484" s="254"/>
      <c r="I484" s="254"/>
      <c r="J484" s="254"/>
      <c r="K484" s="254"/>
      <c r="L484" s="254"/>
      <c r="M484" s="254"/>
      <c r="N484" s="254"/>
      <c r="O484" s="254"/>
      <c r="P484" s="252"/>
      <c r="Q484" s="252"/>
      <c r="R484" s="252"/>
      <c r="S484" s="252"/>
      <c r="T484" s="252"/>
      <c r="U484" s="252"/>
      <c r="V484" s="252"/>
      <c r="W484" s="252"/>
      <c r="X484" s="252"/>
      <c r="Y484" s="252"/>
      <c r="Z484" s="252"/>
      <c r="AA484" s="252"/>
      <c r="AB484" s="252"/>
      <c r="AC484" s="252"/>
      <c r="AD484" s="252"/>
      <c r="AE484" s="252"/>
      <c r="AF484" s="252"/>
      <c r="AG484" s="252"/>
      <c r="AH484" s="252"/>
      <c r="AI484" s="252"/>
      <c r="AJ484" s="252"/>
      <c r="AK484" s="252"/>
      <c r="AL484" s="252"/>
      <c r="AM484" s="252"/>
      <c r="AN484" s="252"/>
      <c r="AO484" s="252"/>
      <c r="AP484" s="252"/>
      <c r="AQ484" s="252"/>
      <c r="AR484" s="252"/>
      <c r="AS484" s="252"/>
      <c r="AT484" s="252"/>
      <c r="AU484" s="252"/>
      <c r="AV484" s="252"/>
      <c r="AW484" s="252"/>
      <c r="AX484" s="252"/>
      <c r="AY484" s="252"/>
      <c r="AZ484" s="252"/>
      <c r="BA484" s="252"/>
      <c r="BB484" s="252"/>
      <c r="BC484" s="252"/>
      <c r="BD484" s="252"/>
      <c r="BE484" s="252"/>
      <c r="BF484" s="252"/>
      <c r="BG484" s="252"/>
      <c r="BH484" s="252"/>
      <c r="BI484" s="252"/>
      <c r="BJ484" s="252"/>
      <c r="BK484" s="252"/>
      <c r="BL484" s="252"/>
      <c r="BM484" s="252"/>
      <c r="BN484" s="252"/>
      <c r="BO484" s="252"/>
      <c r="BP484" s="252"/>
      <c r="BQ484" s="252"/>
      <c r="BR484" s="252"/>
      <c r="BS484" s="252"/>
      <c r="BT484" s="252"/>
      <c r="BU484" s="252"/>
      <c r="BV484" s="252"/>
      <c r="BW484" s="252"/>
      <c r="BX484" s="252"/>
      <c r="BY484" s="252"/>
      <c r="BZ484" s="252"/>
      <c r="CA484" s="252"/>
      <c r="CB484" s="252"/>
      <c r="CC484" s="252"/>
      <c r="CD484" s="252"/>
      <c r="CE484" s="252"/>
      <c r="CF484" s="252"/>
      <c r="CG484" s="252"/>
      <c r="CH484" s="252"/>
      <c r="CI484" s="252"/>
      <c r="CJ484" s="252"/>
      <c r="CK484" s="252"/>
      <c r="CL484" s="252"/>
      <c r="CM484" s="252"/>
      <c r="CN484" s="252"/>
      <c r="CO484" s="252"/>
      <c r="CP484" s="252"/>
      <c r="CQ484" s="252"/>
      <c r="CR484" s="252"/>
      <c r="CS484" s="252"/>
      <c r="CT484" s="252"/>
      <c r="CU484" s="252"/>
      <c r="CV484" s="252"/>
      <c r="CW484" s="252"/>
      <c r="CX484" s="252"/>
      <c r="CY484" s="252"/>
      <c r="CZ484" s="252"/>
      <c r="DA484" s="252"/>
      <c r="DB484" s="252"/>
      <c r="DC484" s="252"/>
      <c r="DD484" s="252"/>
    </row>
    <row r="485" customFormat="false" ht="15" hidden="false" customHeight="false" outlineLevel="0" collapsed="false">
      <c r="A485" s="252"/>
      <c r="B485" s="252"/>
      <c r="C485" s="252"/>
      <c r="D485" s="252"/>
      <c r="E485" s="254"/>
      <c r="F485" s="254"/>
      <c r="G485" s="254"/>
      <c r="H485" s="254"/>
      <c r="I485" s="254"/>
      <c r="J485" s="254"/>
      <c r="K485" s="254"/>
      <c r="L485" s="254"/>
      <c r="M485" s="254"/>
      <c r="N485" s="254"/>
      <c r="O485" s="254"/>
      <c r="P485" s="252"/>
      <c r="Q485" s="252"/>
      <c r="R485" s="252"/>
      <c r="S485" s="252"/>
      <c r="T485" s="252"/>
      <c r="U485" s="252"/>
      <c r="V485" s="252"/>
      <c r="W485" s="252"/>
      <c r="X485" s="252"/>
      <c r="Y485" s="252"/>
      <c r="Z485" s="252"/>
      <c r="AA485" s="252"/>
      <c r="AB485" s="252"/>
      <c r="AC485" s="252"/>
      <c r="AD485" s="252"/>
      <c r="AE485" s="252"/>
      <c r="AF485" s="252"/>
      <c r="AG485" s="252"/>
      <c r="AH485" s="252"/>
      <c r="AI485" s="252"/>
      <c r="AJ485" s="252"/>
      <c r="AK485" s="252"/>
      <c r="AL485" s="252"/>
      <c r="AM485" s="252"/>
      <c r="AN485" s="252"/>
      <c r="AO485" s="252"/>
      <c r="AP485" s="252"/>
      <c r="AQ485" s="252"/>
      <c r="AR485" s="252"/>
      <c r="AS485" s="252"/>
      <c r="AT485" s="252"/>
      <c r="AU485" s="252"/>
      <c r="AV485" s="252"/>
      <c r="AW485" s="252"/>
      <c r="AX485" s="252"/>
      <c r="AY485" s="252"/>
      <c r="AZ485" s="252"/>
      <c r="BA485" s="252"/>
      <c r="BB485" s="252"/>
      <c r="BC485" s="252"/>
      <c r="BD485" s="252"/>
      <c r="BE485" s="252"/>
      <c r="BF485" s="252"/>
      <c r="BG485" s="252"/>
      <c r="BH485" s="252"/>
      <c r="BI485" s="252"/>
      <c r="BJ485" s="252"/>
      <c r="BK485" s="252"/>
      <c r="BL485" s="252"/>
      <c r="BM485" s="252"/>
      <c r="BN485" s="252"/>
      <c r="BO485" s="252"/>
      <c r="BP485" s="252"/>
      <c r="BQ485" s="252"/>
      <c r="BR485" s="252"/>
      <c r="BS485" s="252"/>
      <c r="BT485" s="252"/>
      <c r="BU485" s="252"/>
      <c r="BV485" s="252"/>
      <c r="BW485" s="252"/>
      <c r="BX485" s="252"/>
      <c r="BY485" s="252"/>
      <c r="BZ485" s="252"/>
      <c r="CA485" s="252"/>
      <c r="CB485" s="252"/>
      <c r="CC485" s="252"/>
      <c r="CD485" s="252"/>
      <c r="CE485" s="252"/>
      <c r="CF485" s="252"/>
      <c r="CG485" s="252"/>
      <c r="CH485" s="252"/>
      <c r="CI485" s="252"/>
      <c r="CJ485" s="252"/>
      <c r="CK485" s="252"/>
      <c r="CL485" s="252"/>
      <c r="CM485" s="252"/>
      <c r="CN485" s="252"/>
      <c r="CO485" s="252"/>
      <c r="CP485" s="252"/>
      <c r="CQ485" s="252"/>
      <c r="CR485" s="252"/>
      <c r="CS485" s="252"/>
      <c r="CT485" s="252"/>
      <c r="CU485" s="252"/>
      <c r="CV485" s="252"/>
      <c r="CW485" s="252"/>
      <c r="CX485" s="252"/>
      <c r="CY485" s="252"/>
      <c r="CZ485" s="252"/>
      <c r="DA485" s="252"/>
      <c r="DB485" s="252"/>
      <c r="DC485" s="252"/>
      <c r="DD485" s="252"/>
    </row>
    <row r="486" customFormat="false" ht="15" hidden="false" customHeight="false" outlineLevel="0" collapsed="false">
      <c r="A486" s="252"/>
      <c r="B486" s="252"/>
      <c r="C486" s="252"/>
      <c r="D486" s="252"/>
      <c r="E486" s="254"/>
      <c r="F486" s="254"/>
      <c r="G486" s="254"/>
      <c r="H486" s="254"/>
      <c r="I486" s="254"/>
      <c r="J486" s="254"/>
      <c r="K486" s="254"/>
      <c r="L486" s="254"/>
      <c r="M486" s="254"/>
      <c r="N486" s="254"/>
      <c r="O486" s="254"/>
      <c r="P486" s="252"/>
      <c r="Q486" s="252"/>
      <c r="R486" s="252"/>
      <c r="S486" s="252"/>
      <c r="T486" s="252"/>
      <c r="U486" s="252"/>
      <c r="V486" s="252"/>
      <c r="W486" s="252"/>
      <c r="X486" s="252"/>
      <c r="Y486" s="252"/>
      <c r="Z486" s="252"/>
      <c r="AA486" s="252"/>
      <c r="AB486" s="252"/>
      <c r="AC486" s="252"/>
      <c r="AD486" s="252"/>
      <c r="AE486" s="252"/>
      <c r="AF486" s="252"/>
      <c r="AG486" s="252"/>
      <c r="AH486" s="252"/>
      <c r="AI486" s="252"/>
      <c r="AJ486" s="252"/>
      <c r="AK486" s="252"/>
      <c r="AL486" s="252"/>
      <c r="AM486" s="252"/>
      <c r="AN486" s="252"/>
      <c r="AO486" s="252"/>
      <c r="AP486" s="252"/>
      <c r="AQ486" s="252"/>
      <c r="AR486" s="252"/>
      <c r="AS486" s="252"/>
      <c r="AT486" s="252"/>
      <c r="AU486" s="252"/>
      <c r="AV486" s="252"/>
      <c r="AW486" s="252"/>
      <c r="AX486" s="252"/>
      <c r="AY486" s="252"/>
      <c r="AZ486" s="252"/>
      <c r="BA486" s="252"/>
      <c r="BB486" s="252"/>
      <c r="BC486" s="252"/>
      <c r="BD486" s="252"/>
      <c r="BE486" s="252"/>
      <c r="BF486" s="252"/>
      <c r="BG486" s="252"/>
      <c r="BH486" s="252"/>
      <c r="BI486" s="252"/>
      <c r="BJ486" s="252"/>
      <c r="BK486" s="252"/>
      <c r="BL486" s="252"/>
      <c r="BM486" s="252"/>
      <c r="BN486" s="252"/>
      <c r="BO486" s="252"/>
      <c r="BP486" s="252"/>
      <c r="BQ486" s="252"/>
      <c r="BR486" s="252"/>
      <c r="BS486" s="252"/>
      <c r="BT486" s="252"/>
      <c r="BU486" s="252"/>
      <c r="BV486" s="252"/>
      <c r="BW486" s="252"/>
      <c r="BX486" s="252"/>
      <c r="BY486" s="252"/>
      <c r="BZ486" s="252"/>
      <c r="CA486" s="252"/>
      <c r="CB486" s="252"/>
      <c r="CC486" s="252"/>
      <c r="CD486" s="252"/>
      <c r="CE486" s="252"/>
      <c r="CF486" s="252"/>
      <c r="CG486" s="252"/>
      <c r="CH486" s="252"/>
      <c r="CI486" s="252"/>
      <c r="CJ486" s="252"/>
      <c r="CK486" s="252"/>
      <c r="CL486" s="252"/>
      <c r="CM486" s="252"/>
      <c r="CN486" s="252"/>
      <c r="CO486" s="252"/>
      <c r="CP486" s="252"/>
      <c r="CQ486" s="252"/>
      <c r="CR486" s="252"/>
      <c r="CS486" s="252"/>
      <c r="CT486" s="252"/>
      <c r="CU486" s="252"/>
      <c r="CV486" s="252"/>
      <c r="CW486" s="252"/>
      <c r="CX486" s="252"/>
      <c r="CY486" s="252"/>
      <c r="CZ486" s="252"/>
      <c r="DA486" s="252"/>
      <c r="DB486" s="252"/>
      <c r="DC486" s="252"/>
      <c r="DD486" s="252"/>
    </row>
    <row r="487" customFormat="false" ht="15" hidden="false" customHeight="false" outlineLevel="0" collapsed="false">
      <c r="A487" s="252"/>
      <c r="B487" s="252"/>
      <c r="C487" s="252"/>
      <c r="D487" s="252"/>
      <c r="E487" s="254"/>
      <c r="F487" s="254"/>
      <c r="G487" s="254"/>
      <c r="H487" s="254"/>
      <c r="I487" s="254"/>
      <c r="J487" s="254"/>
      <c r="K487" s="254"/>
      <c r="L487" s="254"/>
      <c r="M487" s="254"/>
      <c r="N487" s="254"/>
      <c r="O487" s="254"/>
      <c r="P487" s="252"/>
      <c r="Q487" s="252"/>
      <c r="R487" s="252"/>
      <c r="S487" s="252"/>
      <c r="T487" s="252"/>
      <c r="U487" s="252"/>
      <c r="V487" s="252"/>
      <c r="W487" s="252"/>
      <c r="X487" s="252"/>
      <c r="Y487" s="252"/>
      <c r="Z487" s="252"/>
      <c r="AA487" s="252"/>
      <c r="AB487" s="252"/>
      <c r="AC487" s="252"/>
      <c r="AD487" s="252"/>
      <c r="AE487" s="252"/>
      <c r="AF487" s="252"/>
      <c r="AG487" s="252"/>
      <c r="AH487" s="252"/>
      <c r="AI487" s="252"/>
      <c r="AJ487" s="252"/>
      <c r="AK487" s="252"/>
      <c r="AL487" s="252"/>
      <c r="AM487" s="252"/>
      <c r="AN487" s="252"/>
      <c r="AO487" s="252"/>
      <c r="AP487" s="252"/>
      <c r="AQ487" s="252"/>
      <c r="AR487" s="252"/>
      <c r="AS487" s="252"/>
      <c r="AT487" s="252"/>
      <c r="AU487" s="252"/>
      <c r="AV487" s="252"/>
      <c r="AW487" s="252"/>
      <c r="AX487" s="252"/>
      <c r="AY487" s="252"/>
      <c r="AZ487" s="252"/>
      <c r="BA487" s="252"/>
      <c r="BB487" s="252"/>
      <c r="BC487" s="252"/>
      <c r="BD487" s="252"/>
      <c r="BE487" s="252"/>
      <c r="BF487" s="252"/>
      <c r="BG487" s="252"/>
      <c r="BH487" s="252"/>
      <c r="BI487" s="252"/>
      <c r="BJ487" s="252"/>
      <c r="BK487" s="252"/>
      <c r="BL487" s="252"/>
      <c r="BM487" s="252"/>
      <c r="BN487" s="252"/>
      <c r="BO487" s="252"/>
      <c r="BP487" s="252"/>
      <c r="BQ487" s="252"/>
      <c r="BR487" s="252"/>
      <c r="BS487" s="252"/>
      <c r="BT487" s="252"/>
      <c r="BU487" s="252"/>
      <c r="BV487" s="252"/>
      <c r="BW487" s="252"/>
      <c r="BX487" s="252"/>
      <c r="BY487" s="252"/>
      <c r="BZ487" s="252"/>
      <c r="CA487" s="252"/>
      <c r="CB487" s="252"/>
      <c r="CC487" s="252"/>
      <c r="CD487" s="252"/>
      <c r="CE487" s="252"/>
      <c r="CF487" s="252"/>
      <c r="CG487" s="252"/>
      <c r="CH487" s="252"/>
      <c r="CI487" s="252"/>
      <c r="CJ487" s="252"/>
      <c r="CK487" s="252"/>
      <c r="CL487" s="252"/>
      <c r="CM487" s="252"/>
      <c r="CN487" s="252"/>
      <c r="CO487" s="252"/>
      <c r="CP487" s="252"/>
      <c r="CQ487" s="252"/>
      <c r="CR487" s="252"/>
      <c r="CS487" s="252"/>
      <c r="CT487" s="252"/>
      <c r="CU487" s="252"/>
      <c r="CV487" s="252"/>
      <c r="CW487" s="252"/>
      <c r="CX487" s="252"/>
      <c r="CY487" s="252"/>
      <c r="CZ487" s="252"/>
      <c r="DA487" s="252"/>
      <c r="DB487" s="252"/>
      <c r="DC487" s="252"/>
      <c r="DD487" s="252"/>
    </row>
    <row r="488" customFormat="false" ht="15" hidden="false" customHeight="false" outlineLevel="0" collapsed="false">
      <c r="A488" s="252"/>
      <c r="B488" s="252"/>
      <c r="C488" s="252"/>
      <c r="D488" s="252"/>
      <c r="E488" s="254"/>
      <c r="F488" s="254"/>
      <c r="G488" s="254"/>
      <c r="H488" s="254"/>
      <c r="I488" s="254"/>
      <c r="J488" s="254"/>
      <c r="K488" s="254"/>
      <c r="L488" s="254"/>
      <c r="M488" s="254"/>
      <c r="N488" s="254"/>
      <c r="O488" s="254"/>
      <c r="P488" s="252"/>
      <c r="Q488" s="252"/>
      <c r="R488" s="252"/>
      <c r="S488" s="252"/>
      <c r="T488" s="252"/>
      <c r="U488" s="252"/>
      <c r="V488" s="252"/>
      <c r="W488" s="252"/>
      <c r="X488" s="252"/>
      <c r="Y488" s="252"/>
      <c r="Z488" s="252"/>
      <c r="AA488" s="252"/>
      <c r="AB488" s="252"/>
      <c r="AC488" s="252"/>
      <c r="AD488" s="252"/>
      <c r="AE488" s="252"/>
      <c r="AF488" s="252"/>
      <c r="AG488" s="252"/>
      <c r="AH488" s="252"/>
      <c r="AI488" s="252"/>
      <c r="AJ488" s="252"/>
      <c r="AK488" s="252"/>
      <c r="AL488" s="252"/>
      <c r="AM488" s="252"/>
      <c r="AN488" s="252"/>
      <c r="AO488" s="252"/>
      <c r="AP488" s="252"/>
      <c r="AQ488" s="252"/>
      <c r="AR488" s="252"/>
      <c r="AS488" s="252"/>
      <c r="AT488" s="252"/>
      <c r="AU488" s="252"/>
      <c r="AV488" s="252"/>
      <c r="AW488" s="252"/>
      <c r="AX488" s="252"/>
      <c r="AY488" s="252"/>
      <c r="AZ488" s="252"/>
      <c r="BA488" s="252"/>
      <c r="BB488" s="252"/>
      <c r="BC488" s="252"/>
      <c r="BD488" s="252"/>
      <c r="BE488" s="252"/>
      <c r="BF488" s="252"/>
      <c r="BG488" s="252"/>
      <c r="BH488" s="252"/>
      <c r="BI488" s="252"/>
      <c r="BJ488" s="252"/>
      <c r="BK488" s="252"/>
      <c r="BL488" s="252"/>
      <c r="BM488" s="252"/>
      <c r="BN488" s="252"/>
      <c r="BO488" s="252"/>
      <c r="BP488" s="252"/>
      <c r="BQ488" s="252"/>
      <c r="BR488" s="252"/>
      <c r="BS488" s="252"/>
      <c r="BT488" s="252"/>
      <c r="BU488" s="252"/>
      <c r="BV488" s="252"/>
      <c r="BW488" s="252"/>
      <c r="BX488" s="252"/>
      <c r="BY488" s="252"/>
      <c r="BZ488" s="252"/>
      <c r="CA488" s="252"/>
      <c r="CB488" s="252"/>
      <c r="CC488" s="252"/>
      <c r="CD488" s="252"/>
      <c r="CE488" s="252"/>
      <c r="CF488" s="252"/>
      <c r="CG488" s="252"/>
      <c r="CH488" s="252"/>
      <c r="CI488" s="252"/>
      <c r="CJ488" s="252"/>
      <c r="CK488" s="252"/>
      <c r="CL488" s="252"/>
      <c r="CM488" s="252"/>
      <c r="CN488" s="252"/>
      <c r="CO488" s="252"/>
      <c r="CP488" s="252"/>
      <c r="CQ488" s="252"/>
      <c r="CR488" s="252"/>
      <c r="CS488" s="252"/>
      <c r="CT488" s="252"/>
      <c r="CU488" s="252"/>
      <c r="CV488" s="252"/>
      <c r="CW488" s="252"/>
      <c r="CX488" s="252"/>
      <c r="CY488" s="252"/>
      <c r="CZ488" s="252"/>
      <c r="DA488" s="252"/>
      <c r="DB488" s="252"/>
      <c r="DC488" s="252"/>
      <c r="DD488" s="252"/>
    </row>
    <row r="489" customFormat="false" ht="15" hidden="false" customHeight="false" outlineLevel="0" collapsed="false">
      <c r="A489" s="252"/>
      <c r="B489" s="252"/>
      <c r="C489" s="252"/>
      <c r="D489" s="252"/>
      <c r="E489" s="254"/>
      <c r="F489" s="254"/>
      <c r="G489" s="254"/>
      <c r="H489" s="254"/>
      <c r="I489" s="254"/>
      <c r="J489" s="254"/>
      <c r="K489" s="254"/>
      <c r="L489" s="254"/>
      <c r="M489" s="254"/>
      <c r="N489" s="254"/>
      <c r="O489" s="254"/>
      <c r="P489" s="252"/>
      <c r="Q489" s="252"/>
      <c r="R489" s="252"/>
      <c r="S489" s="252"/>
      <c r="T489" s="252"/>
      <c r="U489" s="252"/>
      <c r="V489" s="252"/>
      <c r="W489" s="252"/>
      <c r="X489" s="252"/>
      <c r="Y489" s="252"/>
      <c r="Z489" s="252"/>
      <c r="AA489" s="252"/>
      <c r="AB489" s="252"/>
      <c r="AC489" s="252"/>
      <c r="AD489" s="252"/>
      <c r="AE489" s="252"/>
      <c r="AF489" s="252"/>
      <c r="AG489" s="252"/>
      <c r="AH489" s="252"/>
      <c r="AI489" s="252"/>
      <c r="AJ489" s="252"/>
      <c r="AK489" s="252"/>
      <c r="AL489" s="252"/>
      <c r="AM489" s="252"/>
      <c r="AN489" s="252"/>
      <c r="AO489" s="252"/>
      <c r="AP489" s="252"/>
      <c r="AQ489" s="252"/>
      <c r="AR489" s="252"/>
      <c r="AS489" s="252"/>
      <c r="AT489" s="252"/>
      <c r="AU489" s="252"/>
      <c r="AV489" s="252"/>
      <c r="AW489" s="252"/>
      <c r="AX489" s="252"/>
      <c r="AY489" s="252"/>
      <c r="AZ489" s="252"/>
      <c r="BA489" s="252"/>
      <c r="BB489" s="252"/>
      <c r="BC489" s="252"/>
      <c r="BD489" s="252"/>
      <c r="BE489" s="252"/>
      <c r="BF489" s="252"/>
      <c r="BG489" s="252"/>
      <c r="BH489" s="252"/>
      <c r="BI489" s="252"/>
      <c r="BJ489" s="252"/>
      <c r="BK489" s="252"/>
      <c r="BL489" s="252"/>
      <c r="BM489" s="252"/>
      <c r="BN489" s="252"/>
      <c r="BO489" s="252"/>
      <c r="BP489" s="252"/>
      <c r="BQ489" s="252"/>
      <c r="BR489" s="252"/>
      <c r="BS489" s="252"/>
      <c r="BT489" s="252"/>
      <c r="BU489" s="252"/>
      <c r="BV489" s="252"/>
      <c r="BW489" s="252"/>
      <c r="BX489" s="252"/>
      <c r="BY489" s="252"/>
      <c r="BZ489" s="252"/>
      <c r="CA489" s="252"/>
      <c r="CB489" s="252"/>
      <c r="CC489" s="252"/>
      <c r="CD489" s="252"/>
      <c r="CE489" s="252"/>
      <c r="CF489" s="252"/>
      <c r="CG489" s="252"/>
      <c r="CH489" s="252"/>
      <c r="CI489" s="252"/>
      <c r="CJ489" s="252"/>
      <c r="CK489" s="252"/>
      <c r="CL489" s="252"/>
      <c r="CM489" s="252"/>
      <c r="CN489" s="252"/>
      <c r="CO489" s="252"/>
      <c r="CP489" s="252"/>
      <c r="CQ489" s="252"/>
      <c r="CR489" s="252"/>
      <c r="CS489" s="252"/>
      <c r="CT489" s="252"/>
      <c r="CU489" s="252"/>
      <c r="CV489" s="252"/>
      <c r="CW489" s="252"/>
      <c r="CX489" s="252"/>
      <c r="CY489" s="252"/>
      <c r="CZ489" s="252"/>
      <c r="DA489" s="252"/>
      <c r="DB489" s="252"/>
      <c r="DC489" s="252"/>
      <c r="DD489" s="252"/>
    </row>
    <row r="490" customFormat="false" ht="15" hidden="false" customHeight="false" outlineLevel="0" collapsed="false">
      <c r="A490" s="252"/>
      <c r="B490" s="252"/>
      <c r="C490" s="252"/>
      <c r="D490" s="252"/>
      <c r="E490" s="254"/>
      <c r="F490" s="254"/>
      <c r="G490" s="254"/>
      <c r="H490" s="254"/>
      <c r="I490" s="254"/>
      <c r="J490" s="254"/>
      <c r="K490" s="254"/>
      <c r="L490" s="254"/>
      <c r="M490" s="254"/>
      <c r="N490" s="254"/>
      <c r="O490" s="254"/>
      <c r="P490" s="252"/>
      <c r="Q490" s="252"/>
      <c r="R490" s="252"/>
      <c r="S490" s="252"/>
      <c r="T490" s="252"/>
      <c r="U490" s="252"/>
      <c r="V490" s="252"/>
      <c r="W490" s="252"/>
      <c r="X490" s="252"/>
      <c r="Y490" s="252"/>
      <c r="Z490" s="252"/>
      <c r="AA490" s="252"/>
      <c r="AB490" s="252"/>
      <c r="AC490" s="252"/>
      <c r="AD490" s="252"/>
      <c r="AE490" s="252"/>
      <c r="AF490" s="252"/>
      <c r="AG490" s="252"/>
      <c r="AH490" s="252"/>
      <c r="AI490" s="252"/>
      <c r="AJ490" s="252"/>
      <c r="AK490" s="252"/>
      <c r="AL490" s="252"/>
      <c r="AM490" s="252"/>
      <c r="AN490" s="252"/>
      <c r="AO490" s="252"/>
      <c r="AP490" s="252"/>
      <c r="AQ490" s="252"/>
      <c r="AR490" s="252"/>
      <c r="AS490" s="252"/>
      <c r="AT490" s="252"/>
      <c r="AU490" s="252"/>
      <c r="AV490" s="252"/>
      <c r="AW490" s="252"/>
      <c r="AX490" s="252"/>
      <c r="AY490" s="252"/>
      <c r="AZ490" s="252"/>
      <c r="BA490" s="252"/>
      <c r="BB490" s="252"/>
      <c r="BC490" s="252"/>
      <c r="BD490" s="252"/>
      <c r="BE490" s="252"/>
      <c r="BF490" s="252"/>
      <c r="BG490" s="252"/>
      <c r="BH490" s="252"/>
      <c r="BI490" s="252"/>
      <c r="BJ490" s="252"/>
      <c r="BK490" s="252"/>
      <c r="BL490" s="252"/>
      <c r="BM490" s="252"/>
      <c r="BN490" s="252"/>
      <c r="BO490" s="252"/>
      <c r="BP490" s="252"/>
      <c r="BQ490" s="252"/>
      <c r="BR490" s="252"/>
      <c r="BS490" s="252"/>
      <c r="BT490" s="252"/>
      <c r="BU490" s="252"/>
      <c r="BV490" s="252"/>
      <c r="BW490" s="252"/>
      <c r="BX490" s="252"/>
      <c r="BY490" s="252"/>
      <c r="BZ490" s="252"/>
      <c r="CA490" s="252"/>
      <c r="CB490" s="252"/>
      <c r="CC490" s="252"/>
      <c r="CD490" s="252"/>
      <c r="CE490" s="252"/>
      <c r="CF490" s="252"/>
      <c r="CG490" s="252"/>
      <c r="CH490" s="252"/>
      <c r="CI490" s="252"/>
      <c r="CJ490" s="252"/>
      <c r="CK490" s="252"/>
      <c r="CL490" s="252"/>
      <c r="CM490" s="252"/>
      <c r="CN490" s="252"/>
      <c r="CO490" s="252"/>
      <c r="CP490" s="252"/>
      <c r="CQ490" s="252"/>
      <c r="CR490" s="252"/>
      <c r="CS490" s="252"/>
      <c r="CT490" s="252"/>
      <c r="CU490" s="252"/>
      <c r="CV490" s="252"/>
      <c r="CW490" s="252"/>
      <c r="CX490" s="252"/>
      <c r="CY490" s="252"/>
      <c r="CZ490" s="252"/>
      <c r="DA490" s="252"/>
      <c r="DB490" s="252"/>
      <c r="DC490" s="252"/>
      <c r="DD490" s="252"/>
    </row>
    <row r="491" customFormat="false" ht="15" hidden="false" customHeight="false" outlineLevel="0" collapsed="false">
      <c r="A491" s="252"/>
      <c r="B491" s="252"/>
      <c r="C491" s="252"/>
      <c r="D491" s="252"/>
      <c r="E491" s="254"/>
      <c r="F491" s="254"/>
      <c r="G491" s="254"/>
      <c r="H491" s="254"/>
      <c r="I491" s="254"/>
      <c r="J491" s="254"/>
      <c r="K491" s="254"/>
      <c r="L491" s="254"/>
      <c r="M491" s="254"/>
      <c r="N491" s="254"/>
      <c r="O491" s="254"/>
      <c r="P491" s="252"/>
      <c r="Q491" s="252"/>
      <c r="R491" s="252"/>
      <c r="S491" s="252"/>
      <c r="T491" s="252"/>
      <c r="U491" s="252"/>
      <c r="V491" s="252"/>
      <c r="W491" s="252"/>
      <c r="X491" s="252"/>
      <c r="Y491" s="252"/>
      <c r="Z491" s="252"/>
      <c r="AA491" s="252"/>
      <c r="AB491" s="252"/>
      <c r="AC491" s="252"/>
      <c r="AD491" s="252"/>
      <c r="AE491" s="252"/>
      <c r="AF491" s="252"/>
      <c r="AG491" s="252"/>
      <c r="AH491" s="252"/>
      <c r="AI491" s="252"/>
      <c r="AJ491" s="252"/>
      <c r="AK491" s="252"/>
      <c r="AL491" s="252"/>
      <c r="AM491" s="252"/>
      <c r="AN491" s="252"/>
      <c r="AO491" s="252"/>
      <c r="AP491" s="252"/>
      <c r="AQ491" s="252"/>
      <c r="AR491" s="252"/>
      <c r="AS491" s="252"/>
      <c r="AT491" s="252"/>
      <c r="AU491" s="252"/>
      <c r="AV491" s="252"/>
      <c r="AW491" s="252"/>
      <c r="AX491" s="252"/>
      <c r="AY491" s="252"/>
      <c r="AZ491" s="252"/>
      <c r="BA491" s="252"/>
      <c r="BB491" s="252"/>
      <c r="BC491" s="252"/>
      <c r="BD491" s="252"/>
      <c r="BE491" s="252"/>
      <c r="BF491" s="252"/>
      <c r="BG491" s="252"/>
      <c r="BH491" s="252"/>
      <c r="BI491" s="252"/>
      <c r="BJ491" s="252"/>
      <c r="BK491" s="252"/>
      <c r="BL491" s="252"/>
      <c r="BM491" s="252"/>
      <c r="BN491" s="252"/>
      <c r="BO491" s="252"/>
      <c r="BP491" s="252"/>
      <c r="BQ491" s="252"/>
      <c r="BR491" s="252"/>
      <c r="BS491" s="252"/>
      <c r="BT491" s="252"/>
      <c r="BU491" s="252"/>
      <c r="BV491" s="252"/>
      <c r="BW491" s="252"/>
      <c r="BX491" s="252"/>
      <c r="BY491" s="252"/>
      <c r="BZ491" s="252"/>
      <c r="CA491" s="252"/>
      <c r="CB491" s="252"/>
      <c r="CC491" s="252"/>
      <c r="CD491" s="252"/>
      <c r="CE491" s="252"/>
      <c r="CF491" s="252"/>
      <c r="CG491" s="252"/>
      <c r="CH491" s="252"/>
      <c r="CI491" s="252"/>
      <c r="CJ491" s="252"/>
      <c r="CK491" s="252"/>
      <c r="CL491" s="252"/>
      <c r="CM491" s="252"/>
      <c r="CN491" s="252"/>
      <c r="CO491" s="252"/>
      <c r="CP491" s="252"/>
      <c r="CQ491" s="252"/>
      <c r="CR491" s="252"/>
      <c r="CS491" s="252"/>
      <c r="CT491" s="252"/>
      <c r="CU491" s="252"/>
      <c r="CV491" s="252"/>
      <c r="CW491" s="252"/>
      <c r="CX491" s="252"/>
      <c r="CY491" s="252"/>
      <c r="CZ491" s="252"/>
      <c r="DA491" s="252"/>
      <c r="DB491" s="252"/>
      <c r="DC491" s="252"/>
      <c r="DD491" s="252"/>
    </row>
    <row r="492" customFormat="false" ht="15" hidden="false" customHeight="false" outlineLevel="0" collapsed="false">
      <c r="A492" s="252"/>
      <c r="B492" s="252"/>
      <c r="C492" s="252"/>
      <c r="D492" s="252"/>
      <c r="E492" s="254"/>
      <c r="F492" s="254"/>
      <c r="G492" s="254"/>
      <c r="H492" s="254"/>
      <c r="I492" s="254"/>
      <c r="J492" s="254"/>
      <c r="K492" s="254"/>
      <c r="L492" s="254"/>
      <c r="M492" s="254"/>
      <c r="N492" s="254"/>
      <c r="O492" s="254"/>
      <c r="P492" s="252"/>
      <c r="Q492" s="252"/>
      <c r="R492" s="252"/>
      <c r="S492" s="252"/>
      <c r="T492" s="252"/>
      <c r="U492" s="252"/>
      <c r="V492" s="252"/>
      <c r="W492" s="252"/>
      <c r="X492" s="252"/>
      <c r="Y492" s="252"/>
      <c r="Z492" s="252"/>
      <c r="AA492" s="252"/>
      <c r="AB492" s="252"/>
      <c r="AC492" s="252"/>
      <c r="AD492" s="252"/>
      <c r="AE492" s="252"/>
      <c r="AF492" s="252"/>
      <c r="AG492" s="252"/>
      <c r="AH492" s="252"/>
      <c r="AI492" s="252"/>
      <c r="AJ492" s="252"/>
      <c r="AK492" s="252"/>
      <c r="AL492" s="252"/>
      <c r="AM492" s="252"/>
      <c r="AN492" s="252"/>
      <c r="AO492" s="252"/>
      <c r="AP492" s="252"/>
      <c r="AQ492" s="252"/>
      <c r="AR492" s="252"/>
      <c r="AS492" s="252"/>
      <c r="AT492" s="252"/>
      <c r="AU492" s="252"/>
      <c r="AV492" s="252"/>
      <c r="AW492" s="252"/>
      <c r="AX492" s="252"/>
      <c r="AY492" s="252"/>
      <c r="AZ492" s="252"/>
      <c r="BA492" s="252"/>
      <c r="BB492" s="252"/>
      <c r="BC492" s="252"/>
      <c r="BD492" s="252"/>
      <c r="BE492" s="252"/>
      <c r="BF492" s="252"/>
      <c r="BG492" s="252"/>
      <c r="BH492" s="252"/>
      <c r="BI492" s="252"/>
      <c r="BJ492" s="252"/>
      <c r="BK492" s="252"/>
      <c r="BL492" s="252"/>
      <c r="BM492" s="252"/>
      <c r="BN492" s="252"/>
      <c r="BO492" s="252"/>
      <c r="BP492" s="252"/>
      <c r="BQ492" s="252"/>
      <c r="BR492" s="252"/>
      <c r="BS492" s="252"/>
      <c r="BT492" s="252"/>
      <c r="BU492" s="252"/>
      <c r="BV492" s="252"/>
      <c r="BW492" s="252"/>
      <c r="BX492" s="252"/>
      <c r="BY492" s="252"/>
      <c r="BZ492" s="252"/>
      <c r="CA492" s="252"/>
      <c r="CB492" s="252"/>
      <c r="CC492" s="252"/>
      <c r="CD492" s="252"/>
      <c r="CE492" s="252"/>
      <c r="CF492" s="252"/>
      <c r="CG492" s="252"/>
      <c r="CH492" s="252"/>
      <c r="CI492" s="252"/>
      <c r="CJ492" s="252"/>
      <c r="CK492" s="252"/>
      <c r="CL492" s="252"/>
      <c r="CM492" s="252"/>
      <c r="CN492" s="252"/>
      <c r="CO492" s="252"/>
      <c r="CP492" s="252"/>
      <c r="CQ492" s="252"/>
      <c r="CR492" s="252"/>
      <c r="CS492" s="252"/>
      <c r="CT492" s="252"/>
      <c r="CU492" s="252"/>
      <c r="CV492" s="252"/>
      <c r="CW492" s="252"/>
      <c r="CX492" s="252"/>
      <c r="CY492" s="252"/>
      <c r="CZ492" s="252"/>
      <c r="DA492" s="252"/>
      <c r="DB492" s="252"/>
      <c r="DC492" s="252"/>
      <c r="DD492" s="252"/>
    </row>
    <row r="493" customFormat="false" ht="15" hidden="false" customHeight="false" outlineLevel="0" collapsed="false">
      <c r="A493" s="252"/>
      <c r="B493" s="252"/>
      <c r="C493" s="252"/>
      <c r="D493" s="252"/>
      <c r="E493" s="254"/>
      <c r="F493" s="254"/>
      <c r="G493" s="254"/>
      <c r="H493" s="254"/>
      <c r="I493" s="254"/>
      <c r="J493" s="254"/>
      <c r="K493" s="254"/>
      <c r="L493" s="254"/>
      <c r="M493" s="254"/>
      <c r="N493" s="254"/>
      <c r="O493" s="254"/>
      <c r="P493" s="252"/>
      <c r="Q493" s="252"/>
      <c r="R493" s="252"/>
      <c r="S493" s="252"/>
      <c r="T493" s="252"/>
      <c r="U493" s="252"/>
      <c r="V493" s="252"/>
      <c r="W493" s="252"/>
      <c r="X493" s="252"/>
      <c r="Y493" s="252"/>
      <c r="Z493" s="252"/>
      <c r="AA493" s="252"/>
      <c r="AB493" s="252"/>
      <c r="AC493" s="252"/>
      <c r="AD493" s="252"/>
      <c r="AE493" s="252"/>
      <c r="AF493" s="252"/>
      <c r="AG493" s="252"/>
      <c r="AH493" s="252"/>
      <c r="AI493" s="252"/>
      <c r="AJ493" s="252"/>
      <c r="AK493" s="252"/>
      <c r="AL493" s="252"/>
      <c r="AM493" s="252"/>
      <c r="AN493" s="252"/>
      <c r="AO493" s="252"/>
      <c r="AP493" s="252"/>
      <c r="AQ493" s="252"/>
      <c r="AR493" s="252"/>
      <c r="AS493" s="252"/>
      <c r="AT493" s="252"/>
      <c r="AU493" s="252"/>
      <c r="AV493" s="252"/>
      <c r="AW493" s="252"/>
      <c r="AX493" s="252"/>
      <c r="AY493" s="252"/>
      <c r="AZ493" s="252"/>
      <c r="BA493" s="252"/>
      <c r="BB493" s="252"/>
      <c r="BC493" s="252"/>
      <c r="BD493" s="252"/>
      <c r="BE493" s="252"/>
      <c r="BF493" s="252"/>
      <c r="BG493" s="252"/>
      <c r="BH493" s="252"/>
      <c r="BI493" s="252"/>
      <c r="BJ493" s="252"/>
      <c r="BK493" s="252"/>
      <c r="BL493" s="252"/>
      <c r="BM493" s="252"/>
      <c r="BN493" s="252"/>
      <c r="BO493" s="252"/>
      <c r="BP493" s="252"/>
      <c r="BQ493" s="252"/>
      <c r="BR493" s="252"/>
      <c r="BS493" s="252"/>
      <c r="BT493" s="252"/>
      <c r="BU493" s="252"/>
      <c r="BV493" s="252"/>
      <c r="BW493" s="252"/>
      <c r="BX493" s="252"/>
      <c r="BY493" s="252"/>
      <c r="BZ493" s="252"/>
      <c r="CA493" s="252"/>
      <c r="CB493" s="252"/>
      <c r="CC493" s="252"/>
      <c r="CD493" s="252"/>
      <c r="CE493" s="252"/>
      <c r="CF493" s="252"/>
      <c r="CG493" s="252"/>
      <c r="CH493" s="252"/>
      <c r="CI493" s="252"/>
      <c r="CJ493" s="252"/>
      <c r="CK493" s="252"/>
      <c r="CL493" s="252"/>
      <c r="CM493" s="252"/>
      <c r="CN493" s="252"/>
      <c r="CO493" s="252"/>
      <c r="CP493" s="252"/>
      <c r="CQ493" s="252"/>
      <c r="CR493" s="252"/>
      <c r="CS493" s="252"/>
      <c r="CT493" s="252"/>
      <c r="CU493" s="252"/>
      <c r="CV493" s="252"/>
      <c r="CW493" s="252"/>
      <c r="CX493" s="252"/>
      <c r="CY493" s="252"/>
      <c r="CZ493" s="252"/>
      <c r="DA493" s="252"/>
      <c r="DB493" s="252"/>
      <c r="DC493" s="252"/>
      <c r="DD493" s="252"/>
    </row>
    <row r="494" customFormat="false" ht="15" hidden="false" customHeight="false" outlineLevel="0" collapsed="false">
      <c r="A494" s="252"/>
      <c r="B494" s="252"/>
      <c r="C494" s="252"/>
      <c r="D494" s="252"/>
      <c r="E494" s="254"/>
      <c r="F494" s="254"/>
      <c r="G494" s="254"/>
      <c r="H494" s="254"/>
      <c r="I494" s="254"/>
      <c r="J494" s="254"/>
      <c r="K494" s="254"/>
      <c r="L494" s="254"/>
      <c r="M494" s="254"/>
      <c r="N494" s="254"/>
      <c r="O494" s="254"/>
      <c r="P494" s="252"/>
      <c r="Q494" s="252"/>
      <c r="R494" s="252"/>
      <c r="S494" s="252"/>
      <c r="T494" s="252"/>
      <c r="U494" s="252"/>
      <c r="V494" s="252"/>
      <c r="W494" s="252"/>
      <c r="X494" s="252"/>
      <c r="Y494" s="252"/>
      <c r="Z494" s="252"/>
      <c r="AA494" s="252"/>
      <c r="AB494" s="252"/>
      <c r="AC494" s="252"/>
      <c r="AD494" s="252"/>
      <c r="AE494" s="252"/>
      <c r="AF494" s="252"/>
      <c r="AG494" s="252"/>
      <c r="AH494" s="252"/>
      <c r="AI494" s="252"/>
      <c r="AJ494" s="252"/>
      <c r="AK494" s="252"/>
      <c r="AL494" s="252"/>
      <c r="AM494" s="252"/>
      <c r="AN494" s="252"/>
      <c r="AO494" s="252"/>
      <c r="AP494" s="252"/>
      <c r="AQ494" s="252"/>
      <c r="AR494" s="252"/>
      <c r="AS494" s="252"/>
      <c r="AT494" s="252"/>
      <c r="AU494" s="252"/>
      <c r="AV494" s="252"/>
      <c r="AW494" s="252"/>
      <c r="AX494" s="252"/>
      <c r="AY494" s="252"/>
      <c r="AZ494" s="252"/>
      <c r="BA494" s="252"/>
      <c r="BB494" s="252"/>
      <c r="BC494" s="252"/>
      <c r="BD494" s="252"/>
      <c r="BE494" s="252"/>
      <c r="BF494" s="252"/>
      <c r="BG494" s="252"/>
      <c r="BH494" s="252"/>
      <c r="BI494" s="252"/>
      <c r="BJ494" s="252"/>
      <c r="BK494" s="252"/>
      <c r="BL494" s="252"/>
      <c r="BM494" s="252"/>
      <c r="BN494" s="252"/>
      <c r="BO494" s="252"/>
      <c r="BP494" s="252"/>
      <c r="BQ494" s="252"/>
      <c r="BR494" s="252"/>
      <c r="BS494" s="252"/>
      <c r="BT494" s="252"/>
      <c r="BU494" s="252"/>
      <c r="BV494" s="252"/>
      <c r="BW494" s="252"/>
      <c r="BX494" s="252"/>
      <c r="BY494" s="252"/>
      <c r="BZ494" s="252"/>
      <c r="CA494" s="252"/>
      <c r="CB494" s="252"/>
      <c r="CC494" s="252"/>
      <c r="CD494" s="252"/>
      <c r="CE494" s="252"/>
      <c r="CF494" s="252"/>
      <c r="CG494" s="252"/>
      <c r="CH494" s="252"/>
      <c r="CI494" s="252"/>
      <c r="CJ494" s="252"/>
      <c r="CK494" s="252"/>
      <c r="CL494" s="252"/>
      <c r="CM494" s="252"/>
      <c r="CN494" s="252"/>
      <c r="CO494" s="252"/>
      <c r="CP494" s="252"/>
      <c r="CQ494" s="252"/>
      <c r="CR494" s="252"/>
      <c r="CS494" s="252"/>
      <c r="CT494" s="252"/>
      <c r="CU494" s="252"/>
      <c r="CV494" s="252"/>
      <c r="CW494" s="252"/>
      <c r="CX494" s="252"/>
      <c r="CY494" s="252"/>
      <c r="CZ494" s="252"/>
      <c r="DA494" s="252"/>
      <c r="DB494" s="252"/>
      <c r="DC494" s="252"/>
      <c r="DD494" s="252"/>
    </row>
    <row r="495" customFormat="false" ht="15" hidden="false" customHeight="false" outlineLevel="0" collapsed="false">
      <c r="A495" s="252"/>
      <c r="B495" s="252"/>
      <c r="C495" s="252"/>
      <c r="D495" s="252"/>
      <c r="E495" s="254"/>
      <c r="F495" s="254"/>
      <c r="G495" s="254"/>
      <c r="H495" s="254"/>
      <c r="I495" s="254"/>
      <c r="J495" s="254"/>
      <c r="K495" s="254"/>
      <c r="L495" s="254"/>
      <c r="M495" s="254"/>
      <c r="N495" s="254"/>
      <c r="O495" s="254"/>
      <c r="P495" s="252"/>
      <c r="Q495" s="252"/>
      <c r="R495" s="252"/>
      <c r="S495" s="252"/>
      <c r="T495" s="252"/>
      <c r="U495" s="252"/>
      <c r="V495" s="252"/>
      <c r="W495" s="252"/>
      <c r="X495" s="252"/>
      <c r="Y495" s="252"/>
      <c r="Z495" s="252"/>
      <c r="AA495" s="252"/>
      <c r="AB495" s="252"/>
      <c r="AC495" s="252"/>
      <c r="AD495" s="252"/>
      <c r="AE495" s="252"/>
      <c r="AF495" s="252"/>
      <c r="AG495" s="252"/>
      <c r="AH495" s="252"/>
      <c r="AI495" s="252"/>
      <c r="AJ495" s="252"/>
      <c r="AK495" s="252"/>
      <c r="AL495" s="252"/>
      <c r="AM495" s="252"/>
      <c r="AN495" s="252"/>
      <c r="AO495" s="252"/>
      <c r="AP495" s="252"/>
      <c r="AQ495" s="252"/>
      <c r="AR495" s="252"/>
      <c r="AS495" s="252"/>
      <c r="AT495" s="252"/>
      <c r="AU495" s="252"/>
      <c r="AV495" s="252"/>
      <c r="AW495" s="252"/>
      <c r="AX495" s="252"/>
      <c r="AY495" s="252"/>
      <c r="AZ495" s="252"/>
      <c r="BA495" s="252"/>
      <c r="BB495" s="252"/>
      <c r="BC495" s="252"/>
      <c r="BD495" s="252"/>
      <c r="BE495" s="252"/>
      <c r="BF495" s="252"/>
      <c r="BG495" s="252"/>
      <c r="BH495" s="252"/>
      <c r="BI495" s="252"/>
      <c r="BJ495" s="252"/>
      <c r="BK495" s="252"/>
      <c r="BL495" s="252"/>
      <c r="BM495" s="252"/>
      <c r="BN495" s="252"/>
      <c r="BO495" s="252"/>
      <c r="BP495" s="252"/>
      <c r="BQ495" s="252"/>
      <c r="BR495" s="252"/>
      <c r="BS495" s="252"/>
      <c r="BT495" s="252"/>
      <c r="BU495" s="252"/>
      <c r="BV495" s="252"/>
      <c r="BW495" s="252"/>
      <c r="BX495" s="252"/>
      <c r="BY495" s="252"/>
      <c r="BZ495" s="252"/>
      <c r="CA495" s="252"/>
      <c r="CB495" s="252"/>
      <c r="CC495" s="252"/>
      <c r="CD495" s="252"/>
      <c r="CE495" s="252"/>
      <c r="CF495" s="252"/>
      <c r="CG495" s="252"/>
      <c r="CH495" s="252"/>
      <c r="CI495" s="252"/>
      <c r="CJ495" s="252"/>
      <c r="CK495" s="252"/>
      <c r="CL495" s="252"/>
      <c r="CM495" s="252"/>
      <c r="CN495" s="252"/>
      <c r="CO495" s="252"/>
      <c r="CP495" s="252"/>
      <c r="CQ495" s="252"/>
      <c r="CR495" s="252"/>
      <c r="CS495" s="252"/>
      <c r="CT495" s="252"/>
      <c r="CU495" s="252"/>
      <c r="CV495" s="252"/>
      <c r="CW495" s="252"/>
      <c r="CX495" s="252"/>
      <c r="CY495" s="252"/>
      <c r="CZ495" s="252"/>
      <c r="DA495" s="252"/>
      <c r="DB495" s="252"/>
      <c r="DC495" s="252"/>
      <c r="DD495" s="252"/>
    </row>
    <row r="496" customFormat="false" ht="15" hidden="false" customHeight="false" outlineLevel="0" collapsed="false">
      <c r="A496" s="252"/>
      <c r="B496" s="252"/>
      <c r="C496" s="252"/>
      <c r="D496" s="252"/>
      <c r="E496" s="254"/>
      <c r="F496" s="254"/>
      <c r="G496" s="254"/>
      <c r="H496" s="254"/>
      <c r="I496" s="254"/>
      <c r="J496" s="254"/>
      <c r="K496" s="254"/>
      <c r="L496" s="254"/>
      <c r="M496" s="254"/>
      <c r="N496" s="254"/>
      <c r="O496" s="254"/>
      <c r="P496" s="252"/>
      <c r="Q496" s="252"/>
      <c r="R496" s="252"/>
      <c r="S496" s="252"/>
      <c r="T496" s="252"/>
      <c r="U496" s="252"/>
      <c r="V496" s="252"/>
      <c r="W496" s="252"/>
      <c r="X496" s="252"/>
      <c r="Y496" s="252"/>
      <c r="Z496" s="252"/>
      <c r="AA496" s="252"/>
      <c r="AB496" s="252"/>
      <c r="AC496" s="252"/>
      <c r="AD496" s="252"/>
      <c r="AE496" s="252"/>
      <c r="AF496" s="252"/>
      <c r="AG496" s="252"/>
      <c r="AH496" s="252"/>
      <c r="AI496" s="252"/>
      <c r="AJ496" s="252"/>
      <c r="AK496" s="252"/>
      <c r="AL496" s="252"/>
      <c r="AM496" s="252"/>
      <c r="AN496" s="252"/>
      <c r="AO496" s="252"/>
      <c r="AP496" s="252"/>
      <c r="AQ496" s="252"/>
      <c r="AR496" s="252"/>
      <c r="AS496" s="252"/>
      <c r="AT496" s="252"/>
      <c r="AU496" s="252"/>
      <c r="AV496" s="252"/>
      <c r="AW496" s="252"/>
      <c r="AX496" s="252"/>
      <c r="AY496" s="252"/>
      <c r="AZ496" s="252"/>
      <c r="BA496" s="252"/>
      <c r="BB496" s="252"/>
      <c r="BC496" s="252"/>
      <c r="BD496" s="252"/>
      <c r="BE496" s="252"/>
      <c r="BF496" s="252"/>
      <c r="BG496" s="252"/>
      <c r="BH496" s="252"/>
      <c r="BI496" s="252"/>
      <c r="BJ496" s="252"/>
      <c r="BK496" s="252"/>
      <c r="BL496" s="252"/>
      <c r="BM496" s="252"/>
      <c r="BN496" s="252"/>
      <c r="BO496" s="252"/>
      <c r="BP496" s="252"/>
      <c r="BQ496" s="252"/>
      <c r="BR496" s="252"/>
      <c r="BS496" s="252"/>
      <c r="BT496" s="252"/>
      <c r="BU496" s="252"/>
      <c r="BV496" s="252"/>
      <c r="BW496" s="252"/>
      <c r="BX496" s="252"/>
      <c r="BY496" s="252"/>
      <c r="BZ496" s="252"/>
      <c r="CA496" s="252"/>
      <c r="CB496" s="252"/>
      <c r="CC496" s="252"/>
      <c r="CD496" s="252"/>
      <c r="CE496" s="252"/>
      <c r="CF496" s="252"/>
      <c r="CG496" s="252"/>
      <c r="CH496" s="252"/>
      <c r="CI496" s="252"/>
      <c r="CJ496" s="252"/>
      <c r="CK496" s="252"/>
      <c r="CL496" s="252"/>
      <c r="CM496" s="252"/>
      <c r="CN496" s="252"/>
      <c r="CO496" s="252"/>
      <c r="CP496" s="252"/>
      <c r="CQ496" s="252"/>
      <c r="CR496" s="252"/>
      <c r="CS496" s="252"/>
      <c r="CT496" s="252"/>
      <c r="CU496" s="252"/>
      <c r="CV496" s="252"/>
      <c r="CW496" s="252"/>
      <c r="CX496" s="252"/>
      <c r="CY496" s="252"/>
      <c r="CZ496" s="252"/>
      <c r="DA496" s="252"/>
      <c r="DB496" s="252"/>
      <c r="DC496" s="252"/>
      <c r="DD496" s="252"/>
    </row>
    <row r="497" customFormat="false" ht="15" hidden="false" customHeight="false" outlineLevel="0" collapsed="false">
      <c r="A497" s="252"/>
      <c r="B497" s="252"/>
      <c r="C497" s="252"/>
      <c r="D497" s="252"/>
      <c r="E497" s="254"/>
      <c r="F497" s="254"/>
      <c r="G497" s="254"/>
      <c r="H497" s="254"/>
      <c r="I497" s="254"/>
      <c r="J497" s="254"/>
      <c r="K497" s="254"/>
      <c r="L497" s="254"/>
      <c r="M497" s="254"/>
      <c r="N497" s="254"/>
      <c r="O497" s="254"/>
      <c r="P497" s="252"/>
      <c r="Q497" s="252"/>
      <c r="R497" s="252"/>
      <c r="S497" s="252"/>
      <c r="T497" s="252"/>
      <c r="U497" s="252"/>
      <c r="V497" s="252"/>
      <c r="W497" s="252"/>
      <c r="X497" s="252"/>
      <c r="Y497" s="252"/>
      <c r="Z497" s="252"/>
      <c r="AA497" s="252"/>
      <c r="AB497" s="252"/>
      <c r="AC497" s="252"/>
      <c r="AD497" s="252"/>
      <c r="AE497" s="252"/>
      <c r="AF497" s="252"/>
      <c r="AG497" s="252"/>
      <c r="AH497" s="252"/>
      <c r="AI497" s="252"/>
      <c r="AJ497" s="252"/>
      <c r="AK497" s="252"/>
      <c r="AL497" s="252"/>
      <c r="AM497" s="252"/>
      <c r="AN497" s="252"/>
      <c r="AO497" s="252"/>
      <c r="AP497" s="252"/>
      <c r="AQ497" s="252"/>
      <c r="AR497" s="252"/>
      <c r="AS497" s="252"/>
      <c r="AT497" s="252"/>
      <c r="AU497" s="252"/>
      <c r="AV497" s="252"/>
      <c r="AW497" s="252"/>
      <c r="AX497" s="252"/>
      <c r="AY497" s="252"/>
      <c r="AZ497" s="252"/>
      <c r="BA497" s="252"/>
      <c r="BB497" s="252"/>
      <c r="BC497" s="252"/>
      <c r="BD497" s="252"/>
      <c r="BE497" s="252"/>
      <c r="BF497" s="252"/>
      <c r="BG497" s="252"/>
      <c r="BH497" s="252"/>
      <c r="BI497" s="252"/>
      <c r="BJ497" s="252"/>
      <c r="BK497" s="252"/>
      <c r="BL497" s="252"/>
      <c r="BM497" s="252"/>
      <c r="BN497" s="252"/>
      <c r="BO497" s="252"/>
      <c r="BP497" s="252"/>
      <c r="BQ497" s="252"/>
      <c r="BR497" s="252"/>
      <c r="BS497" s="252"/>
      <c r="BT497" s="252"/>
      <c r="BU497" s="252"/>
      <c r="BV497" s="252"/>
      <c r="BW497" s="252"/>
      <c r="BX497" s="252"/>
      <c r="BY497" s="252"/>
      <c r="BZ497" s="252"/>
      <c r="CA497" s="252"/>
      <c r="CB497" s="252"/>
      <c r="CC497" s="252"/>
      <c r="CD497" s="252"/>
      <c r="CE497" s="252"/>
      <c r="CF497" s="252"/>
      <c r="CG497" s="252"/>
      <c r="CH497" s="252"/>
      <c r="CI497" s="252"/>
      <c r="CJ497" s="252"/>
      <c r="CK497" s="252"/>
      <c r="CL497" s="252"/>
      <c r="CM497" s="252"/>
      <c r="CN497" s="252"/>
      <c r="CO497" s="252"/>
      <c r="CP497" s="252"/>
      <c r="CQ497" s="252"/>
      <c r="CR497" s="252"/>
      <c r="CS497" s="252"/>
      <c r="CT497" s="252"/>
      <c r="CU497" s="252"/>
      <c r="CV497" s="252"/>
      <c r="CW497" s="252"/>
      <c r="CX497" s="252"/>
      <c r="CY497" s="252"/>
      <c r="CZ497" s="252"/>
      <c r="DA497" s="252"/>
      <c r="DB497" s="252"/>
      <c r="DC497" s="252"/>
      <c r="DD497" s="252"/>
    </row>
    <row r="498" customFormat="false" ht="15" hidden="false" customHeight="false" outlineLevel="0" collapsed="false">
      <c r="A498" s="252"/>
      <c r="B498" s="252"/>
      <c r="C498" s="252"/>
      <c r="D498" s="252"/>
      <c r="E498" s="254"/>
      <c r="F498" s="254"/>
      <c r="G498" s="254"/>
      <c r="H498" s="254"/>
      <c r="I498" s="254"/>
      <c r="J498" s="254"/>
      <c r="K498" s="254"/>
      <c r="L498" s="254"/>
      <c r="M498" s="254"/>
      <c r="N498" s="254"/>
      <c r="O498" s="254"/>
      <c r="P498" s="252"/>
      <c r="Q498" s="252"/>
      <c r="R498" s="252"/>
      <c r="S498" s="252"/>
      <c r="T498" s="252"/>
      <c r="U498" s="252"/>
      <c r="V498" s="252"/>
      <c r="W498" s="252"/>
      <c r="X498" s="252"/>
      <c r="Y498" s="252"/>
      <c r="Z498" s="252"/>
      <c r="AA498" s="252"/>
      <c r="AB498" s="252"/>
      <c r="AC498" s="252"/>
      <c r="AD498" s="252"/>
      <c r="AE498" s="252"/>
      <c r="AF498" s="252"/>
      <c r="AG498" s="252"/>
      <c r="AH498" s="252"/>
      <c r="AI498" s="252"/>
      <c r="AJ498" s="252"/>
      <c r="AK498" s="252"/>
      <c r="AL498" s="252"/>
      <c r="AM498" s="252"/>
      <c r="AN498" s="252"/>
      <c r="AO498" s="252"/>
      <c r="AP498" s="252"/>
      <c r="AQ498" s="252"/>
      <c r="AR498" s="252"/>
      <c r="AS498" s="252"/>
      <c r="AT498" s="252"/>
      <c r="AU498" s="252"/>
      <c r="AV498" s="252"/>
      <c r="AW498" s="252"/>
      <c r="AX498" s="252"/>
      <c r="AY498" s="252"/>
      <c r="AZ498" s="252"/>
      <c r="BA498" s="252"/>
      <c r="BB498" s="252"/>
      <c r="BC498" s="252"/>
      <c r="BD498" s="252"/>
      <c r="BE498" s="252"/>
      <c r="BF498" s="252"/>
      <c r="BG498" s="252"/>
      <c r="BH498" s="252"/>
      <c r="BI498" s="252"/>
      <c r="BJ498" s="252"/>
      <c r="BK498" s="252"/>
      <c r="BL498" s="252"/>
      <c r="BM498" s="252"/>
      <c r="BN498" s="252"/>
      <c r="BO498" s="252"/>
      <c r="BP498" s="252"/>
      <c r="BQ498" s="252"/>
      <c r="BR498" s="252"/>
      <c r="BS498" s="252"/>
      <c r="BT498" s="252"/>
      <c r="BU498" s="252"/>
      <c r="BV498" s="252"/>
      <c r="BW498" s="252"/>
      <c r="BX498" s="252"/>
      <c r="BY498" s="252"/>
      <c r="BZ498" s="252"/>
      <c r="CA498" s="252"/>
      <c r="CB498" s="252"/>
      <c r="CC498" s="252"/>
      <c r="CD498" s="252"/>
      <c r="CE498" s="252"/>
      <c r="CF498" s="252"/>
      <c r="CG498" s="252"/>
      <c r="CH498" s="252"/>
      <c r="CI498" s="252"/>
      <c r="CJ498" s="252"/>
      <c r="CK498" s="252"/>
      <c r="CL498" s="252"/>
      <c r="CM498" s="252"/>
      <c r="CN498" s="252"/>
      <c r="CO498" s="252"/>
      <c r="CP498" s="252"/>
      <c r="CQ498" s="252"/>
      <c r="CR498" s="252"/>
      <c r="CS498" s="252"/>
      <c r="CT498" s="252"/>
      <c r="CU498" s="252"/>
      <c r="CV498" s="252"/>
      <c r="CW498" s="252"/>
      <c r="CX498" s="252"/>
      <c r="CY498" s="252"/>
      <c r="CZ498" s="252"/>
      <c r="DA498" s="252"/>
      <c r="DB498" s="252"/>
      <c r="DC498" s="252"/>
      <c r="DD498" s="252"/>
    </row>
    <row r="499" customFormat="false" ht="15" hidden="false" customHeight="false" outlineLevel="0" collapsed="false">
      <c r="A499" s="252"/>
      <c r="B499" s="252"/>
      <c r="C499" s="252"/>
      <c r="D499" s="252"/>
      <c r="E499" s="254"/>
      <c r="F499" s="254"/>
      <c r="G499" s="254"/>
      <c r="H499" s="254"/>
      <c r="I499" s="254"/>
      <c r="J499" s="254"/>
      <c r="K499" s="254"/>
      <c r="L499" s="254"/>
      <c r="M499" s="254"/>
      <c r="N499" s="254"/>
      <c r="O499" s="254"/>
      <c r="P499" s="252"/>
      <c r="Q499" s="252"/>
      <c r="R499" s="252"/>
      <c r="S499" s="252"/>
      <c r="T499" s="252"/>
      <c r="U499" s="252"/>
      <c r="V499" s="252"/>
      <c r="W499" s="252"/>
      <c r="X499" s="252"/>
      <c r="Y499" s="252"/>
      <c r="Z499" s="252"/>
      <c r="AA499" s="252"/>
      <c r="AB499" s="252"/>
      <c r="AC499" s="252"/>
      <c r="AD499" s="252"/>
      <c r="AE499" s="252"/>
      <c r="AF499" s="252"/>
      <c r="AG499" s="252"/>
      <c r="AH499" s="252"/>
      <c r="AI499" s="252"/>
      <c r="AJ499" s="252"/>
      <c r="AK499" s="252"/>
      <c r="AL499" s="252"/>
      <c r="AM499" s="252"/>
      <c r="AN499" s="252"/>
      <c r="AO499" s="252"/>
      <c r="AP499" s="252"/>
      <c r="AQ499" s="252"/>
      <c r="AR499" s="252"/>
      <c r="AS499" s="252"/>
      <c r="AT499" s="252"/>
      <c r="AU499" s="252"/>
      <c r="AV499" s="252"/>
      <c r="AW499" s="252"/>
      <c r="AX499" s="252"/>
      <c r="AY499" s="252"/>
      <c r="AZ499" s="252"/>
      <c r="BA499" s="252"/>
      <c r="BB499" s="252"/>
      <c r="BC499" s="252"/>
      <c r="BD499" s="252"/>
      <c r="BE499" s="252"/>
      <c r="BF499" s="252"/>
      <c r="BG499" s="252"/>
      <c r="BH499" s="252"/>
      <c r="BI499" s="252"/>
      <c r="BJ499" s="252"/>
      <c r="BK499" s="252"/>
      <c r="BL499" s="252"/>
      <c r="BM499" s="252"/>
      <c r="BN499" s="252"/>
      <c r="BO499" s="252"/>
      <c r="BP499" s="252"/>
      <c r="BQ499" s="252"/>
      <c r="BR499" s="252"/>
      <c r="BS499" s="252"/>
      <c r="BT499" s="252"/>
      <c r="BU499" s="252"/>
      <c r="BV499" s="252"/>
      <c r="BW499" s="252"/>
      <c r="BX499" s="252"/>
      <c r="BY499" s="252"/>
      <c r="BZ499" s="252"/>
      <c r="CA499" s="252"/>
      <c r="CB499" s="252"/>
      <c r="CC499" s="252"/>
      <c r="CD499" s="252"/>
      <c r="CE499" s="252"/>
      <c r="CF499" s="252"/>
      <c r="CG499" s="252"/>
      <c r="CH499" s="252"/>
      <c r="CI499" s="252"/>
      <c r="CJ499" s="252"/>
      <c r="CK499" s="252"/>
      <c r="CL499" s="252"/>
      <c r="CM499" s="252"/>
      <c r="CN499" s="252"/>
      <c r="CO499" s="252"/>
      <c r="CP499" s="252"/>
      <c r="CQ499" s="252"/>
      <c r="CR499" s="252"/>
      <c r="CS499" s="252"/>
      <c r="CT499" s="252"/>
      <c r="CU499" s="252"/>
      <c r="CV499" s="252"/>
      <c r="CW499" s="252"/>
      <c r="CX499" s="252"/>
      <c r="CY499" s="252"/>
      <c r="CZ499" s="252"/>
      <c r="DA499" s="252"/>
      <c r="DB499" s="252"/>
      <c r="DC499" s="252"/>
      <c r="DD499" s="252"/>
    </row>
    <row r="500" customFormat="false" ht="15" hidden="false" customHeight="false" outlineLevel="0" collapsed="false">
      <c r="A500" s="252"/>
      <c r="B500" s="252"/>
      <c r="C500" s="252"/>
      <c r="D500" s="252"/>
      <c r="E500" s="254"/>
      <c r="F500" s="254"/>
      <c r="G500" s="254"/>
      <c r="H500" s="254"/>
      <c r="I500" s="254"/>
      <c r="J500" s="254"/>
      <c r="K500" s="254"/>
      <c r="L500" s="254"/>
      <c r="M500" s="254"/>
      <c r="N500" s="254"/>
      <c r="O500" s="254"/>
      <c r="P500" s="252"/>
      <c r="Q500" s="252"/>
      <c r="R500" s="252"/>
      <c r="S500" s="252"/>
      <c r="T500" s="252"/>
      <c r="U500" s="252"/>
      <c r="V500" s="252"/>
      <c r="W500" s="252"/>
      <c r="X500" s="252"/>
      <c r="Y500" s="252"/>
      <c r="Z500" s="252"/>
      <c r="AA500" s="252"/>
      <c r="AB500" s="252"/>
      <c r="AC500" s="252"/>
      <c r="AD500" s="252"/>
      <c r="AE500" s="252"/>
      <c r="AF500" s="252"/>
      <c r="AG500" s="252"/>
      <c r="AH500" s="252"/>
      <c r="AI500" s="252"/>
      <c r="AJ500" s="252"/>
      <c r="AK500" s="252"/>
      <c r="AL500" s="252"/>
      <c r="AM500" s="252"/>
      <c r="AN500" s="252"/>
      <c r="AO500" s="252"/>
      <c r="AP500" s="252"/>
      <c r="AQ500" s="252"/>
      <c r="AR500" s="252"/>
      <c r="AS500" s="252"/>
      <c r="AT500" s="252"/>
      <c r="AU500" s="252"/>
      <c r="AV500" s="252"/>
      <c r="AW500" s="252"/>
      <c r="AX500" s="252"/>
      <c r="AY500" s="252"/>
      <c r="AZ500" s="252"/>
      <c r="BA500" s="252"/>
      <c r="BB500" s="252"/>
      <c r="BC500" s="252"/>
      <c r="BD500" s="252"/>
      <c r="BE500" s="252"/>
      <c r="BF500" s="252"/>
      <c r="BG500" s="252"/>
      <c r="BH500" s="252"/>
      <c r="BI500" s="252"/>
      <c r="BJ500" s="252"/>
      <c r="BK500" s="252"/>
      <c r="BL500" s="252"/>
      <c r="BM500" s="252"/>
      <c r="BN500" s="252"/>
      <c r="BO500" s="252"/>
      <c r="BP500" s="252"/>
      <c r="BQ500" s="252"/>
      <c r="BR500" s="252"/>
      <c r="BS500" s="252"/>
      <c r="BT500" s="252"/>
      <c r="BU500" s="252"/>
      <c r="BV500" s="252"/>
      <c r="BW500" s="252"/>
      <c r="BX500" s="252"/>
      <c r="BY500" s="252"/>
      <c r="BZ500" s="252"/>
      <c r="CA500" s="252"/>
      <c r="CB500" s="252"/>
      <c r="CC500" s="252"/>
      <c r="CD500" s="252"/>
      <c r="CE500" s="252"/>
      <c r="CF500" s="252"/>
      <c r="CG500" s="252"/>
      <c r="CH500" s="252"/>
      <c r="CI500" s="252"/>
      <c r="CJ500" s="252"/>
      <c r="CK500" s="252"/>
      <c r="CL500" s="252"/>
      <c r="CM500" s="252"/>
      <c r="CN500" s="252"/>
      <c r="CO500" s="252"/>
      <c r="CP500" s="252"/>
      <c r="CQ500" s="252"/>
      <c r="CR500" s="252"/>
      <c r="CS500" s="252"/>
      <c r="CT500" s="252"/>
      <c r="CU500" s="252"/>
      <c r="CV500" s="252"/>
      <c r="CW500" s="252"/>
      <c r="CX500" s="252"/>
      <c r="CY500" s="252"/>
      <c r="CZ500" s="252"/>
      <c r="DA500" s="252"/>
      <c r="DB500" s="252"/>
      <c r="DC500" s="252"/>
      <c r="DD500" s="252"/>
    </row>
    <row r="501" customFormat="false" ht="15" hidden="false" customHeight="false" outlineLevel="0" collapsed="false">
      <c r="A501" s="252"/>
      <c r="B501" s="252"/>
      <c r="C501" s="252"/>
      <c r="D501" s="252"/>
      <c r="E501" s="254"/>
      <c r="F501" s="254"/>
      <c r="G501" s="254"/>
      <c r="H501" s="254"/>
      <c r="I501" s="254"/>
      <c r="J501" s="254"/>
      <c r="K501" s="254"/>
      <c r="L501" s="254"/>
      <c r="M501" s="254"/>
      <c r="N501" s="254"/>
      <c r="O501" s="254"/>
      <c r="P501" s="252"/>
      <c r="Q501" s="252"/>
      <c r="R501" s="252"/>
      <c r="S501" s="252"/>
      <c r="T501" s="252"/>
      <c r="U501" s="252"/>
      <c r="V501" s="252"/>
      <c r="W501" s="252"/>
      <c r="X501" s="252"/>
      <c r="Y501" s="252"/>
      <c r="Z501" s="252"/>
      <c r="AA501" s="252"/>
      <c r="AB501" s="252"/>
      <c r="AC501" s="252"/>
      <c r="AD501" s="252"/>
      <c r="AE501" s="252"/>
      <c r="AF501" s="252"/>
      <c r="AG501" s="252"/>
      <c r="AH501" s="252"/>
      <c r="AI501" s="252"/>
      <c r="AJ501" s="252"/>
      <c r="AK501" s="252"/>
      <c r="AL501" s="252"/>
      <c r="AM501" s="252"/>
      <c r="AN501" s="252"/>
      <c r="AO501" s="252"/>
      <c r="AP501" s="252"/>
      <c r="AQ501" s="252"/>
      <c r="AR501" s="252"/>
      <c r="AS501" s="252"/>
      <c r="AT501" s="252"/>
      <c r="AU501" s="252"/>
      <c r="AV501" s="252"/>
      <c r="AW501" s="252"/>
      <c r="AX501" s="252"/>
      <c r="AY501" s="252"/>
      <c r="AZ501" s="252"/>
      <c r="BA501" s="252"/>
      <c r="BB501" s="252"/>
      <c r="BC501" s="252"/>
      <c r="BD501" s="252"/>
      <c r="BE501" s="252"/>
      <c r="BF501" s="252"/>
      <c r="BG501" s="252"/>
      <c r="BH501" s="252"/>
      <c r="BI501" s="252"/>
      <c r="BJ501" s="252"/>
      <c r="BK501" s="252"/>
      <c r="BL501" s="252"/>
      <c r="BM501" s="252"/>
      <c r="BN501" s="252"/>
      <c r="BO501" s="252"/>
      <c r="BP501" s="252"/>
      <c r="BQ501" s="252"/>
      <c r="BR501" s="252"/>
      <c r="BS501" s="252"/>
      <c r="BT501" s="252"/>
      <c r="BU501" s="252"/>
      <c r="BV501" s="252"/>
      <c r="BW501" s="252"/>
      <c r="BX501" s="252"/>
      <c r="BY501" s="252"/>
      <c r="BZ501" s="252"/>
      <c r="CA501" s="252"/>
      <c r="CB501" s="252"/>
      <c r="CC501" s="252"/>
      <c r="CD501" s="252"/>
      <c r="CE501" s="252"/>
      <c r="CF501" s="252"/>
      <c r="CG501" s="252"/>
      <c r="CH501" s="252"/>
      <c r="CI501" s="252"/>
      <c r="CJ501" s="252"/>
      <c r="CK501" s="252"/>
      <c r="CL501" s="252"/>
      <c r="CM501" s="252"/>
      <c r="CN501" s="252"/>
      <c r="CO501" s="252"/>
      <c r="CP501" s="252"/>
      <c r="CQ501" s="252"/>
      <c r="CR501" s="252"/>
      <c r="CS501" s="252"/>
      <c r="CT501" s="252"/>
      <c r="CU501" s="252"/>
      <c r="CV501" s="252"/>
      <c r="CW501" s="252"/>
      <c r="CX501" s="252"/>
      <c r="CY501" s="252"/>
      <c r="CZ501" s="252"/>
      <c r="DA501" s="252"/>
      <c r="DB501" s="252"/>
      <c r="DC501" s="252"/>
      <c r="DD501" s="252"/>
    </row>
    <row r="502" customFormat="false" ht="15" hidden="false" customHeight="false" outlineLevel="0" collapsed="false">
      <c r="A502" s="252"/>
      <c r="B502" s="252"/>
      <c r="C502" s="252"/>
      <c r="D502" s="252"/>
      <c r="E502" s="254"/>
      <c r="F502" s="254"/>
      <c r="G502" s="254"/>
      <c r="H502" s="254"/>
      <c r="I502" s="254"/>
      <c r="J502" s="254"/>
      <c r="K502" s="254"/>
      <c r="L502" s="254"/>
      <c r="M502" s="254"/>
      <c r="N502" s="254"/>
      <c r="O502" s="254"/>
      <c r="P502" s="252"/>
      <c r="Q502" s="252"/>
      <c r="R502" s="252"/>
      <c r="S502" s="252"/>
      <c r="T502" s="252"/>
      <c r="U502" s="252"/>
      <c r="V502" s="252"/>
      <c r="W502" s="252"/>
      <c r="X502" s="252"/>
      <c r="Y502" s="252"/>
      <c r="Z502" s="252"/>
      <c r="AA502" s="252"/>
      <c r="AB502" s="252"/>
      <c r="AC502" s="252"/>
      <c r="AD502" s="252"/>
      <c r="AE502" s="252"/>
      <c r="AF502" s="252"/>
      <c r="AG502" s="252"/>
      <c r="AH502" s="252"/>
      <c r="AI502" s="252"/>
      <c r="AJ502" s="252"/>
      <c r="AK502" s="252"/>
      <c r="AL502" s="252"/>
      <c r="AM502" s="252"/>
      <c r="AN502" s="252"/>
      <c r="AO502" s="252"/>
      <c r="AP502" s="252"/>
      <c r="AQ502" s="252"/>
      <c r="AR502" s="252"/>
      <c r="AS502" s="252"/>
      <c r="AT502" s="252"/>
      <c r="AU502" s="252"/>
      <c r="AV502" s="252"/>
      <c r="AW502" s="252"/>
      <c r="AX502" s="252"/>
      <c r="AY502" s="252"/>
      <c r="AZ502" s="252"/>
      <c r="BA502" s="252"/>
      <c r="BB502" s="252"/>
      <c r="BC502" s="252"/>
      <c r="BD502" s="252"/>
      <c r="BE502" s="252"/>
      <c r="BF502" s="252"/>
      <c r="BG502" s="252"/>
      <c r="BH502" s="252"/>
      <c r="BI502" s="252"/>
      <c r="BJ502" s="252"/>
      <c r="BK502" s="252"/>
      <c r="BL502" s="252"/>
      <c r="BM502" s="252"/>
      <c r="BN502" s="252"/>
      <c r="BO502" s="252"/>
      <c r="BP502" s="252"/>
      <c r="BQ502" s="252"/>
      <c r="BR502" s="252"/>
      <c r="BS502" s="252"/>
      <c r="BT502" s="252"/>
      <c r="BU502" s="252"/>
      <c r="BV502" s="252"/>
      <c r="BW502" s="252"/>
      <c r="BX502" s="252"/>
      <c r="BY502" s="252"/>
      <c r="BZ502" s="252"/>
      <c r="CA502" s="252"/>
      <c r="CB502" s="252"/>
      <c r="CC502" s="252"/>
      <c r="CD502" s="252"/>
      <c r="CE502" s="252"/>
      <c r="CF502" s="252"/>
      <c r="CG502" s="252"/>
      <c r="CH502" s="252"/>
      <c r="CI502" s="252"/>
      <c r="CJ502" s="252"/>
      <c r="CK502" s="252"/>
      <c r="CL502" s="252"/>
      <c r="CM502" s="252"/>
      <c r="CN502" s="252"/>
      <c r="CO502" s="252"/>
      <c r="CP502" s="252"/>
      <c r="CQ502" s="252"/>
      <c r="CR502" s="252"/>
      <c r="CS502" s="252"/>
      <c r="CT502" s="252"/>
      <c r="CU502" s="252"/>
      <c r="CV502" s="252"/>
      <c r="CW502" s="252"/>
      <c r="CX502" s="252"/>
      <c r="CY502" s="252"/>
      <c r="CZ502" s="252"/>
      <c r="DA502" s="252"/>
      <c r="DB502" s="252"/>
      <c r="DC502" s="252"/>
      <c r="DD502" s="252"/>
    </row>
    <row r="503" customFormat="false" ht="15" hidden="false" customHeight="false" outlineLevel="0" collapsed="false">
      <c r="A503" s="252"/>
      <c r="B503" s="252"/>
      <c r="C503" s="252"/>
      <c r="D503" s="252"/>
      <c r="E503" s="254"/>
      <c r="F503" s="254"/>
      <c r="G503" s="254"/>
      <c r="H503" s="254"/>
      <c r="I503" s="254"/>
      <c r="J503" s="254"/>
      <c r="K503" s="254"/>
      <c r="L503" s="254"/>
      <c r="M503" s="254"/>
      <c r="N503" s="254"/>
      <c r="O503" s="254"/>
      <c r="P503" s="252"/>
      <c r="Q503" s="252"/>
      <c r="R503" s="252"/>
      <c r="S503" s="252"/>
      <c r="T503" s="252"/>
      <c r="U503" s="252"/>
      <c r="V503" s="252"/>
      <c r="W503" s="252"/>
      <c r="X503" s="252"/>
      <c r="Y503" s="252"/>
      <c r="Z503" s="252"/>
      <c r="AA503" s="252"/>
      <c r="AB503" s="252"/>
      <c r="AC503" s="252"/>
      <c r="AD503" s="252"/>
      <c r="AE503" s="252"/>
      <c r="AF503" s="252"/>
      <c r="AG503" s="252"/>
      <c r="AH503" s="252"/>
      <c r="AI503" s="252"/>
      <c r="AJ503" s="252"/>
      <c r="AK503" s="252"/>
      <c r="AL503" s="252"/>
      <c r="AM503" s="252"/>
      <c r="AN503" s="252"/>
      <c r="AO503" s="252"/>
      <c r="AP503" s="252"/>
      <c r="AQ503" s="252"/>
      <c r="AR503" s="252"/>
      <c r="AS503" s="252"/>
      <c r="AT503" s="252"/>
      <c r="AU503" s="252"/>
      <c r="AV503" s="252"/>
      <c r="AW503" s="252"/>
      <c r="AX503" s="252"/>
      <c r="AY503" s="252"/>
      <c r="AZ503" s="252"/>
      <c r="BA503" s="252"/>
      <c r="BB503" s="252"/>
      <c r="BC503" s="252"/>
      <c r="BD503" s="252"/>
      <c r="BE503" s="252"/>
      <c r="BF503" s="252"/>
      <c r="BG503" s="252"/>
      <c r="BH503" s="252"/>
      <c r="BI503" s="252"/>
      <c r="BJ503" s="252"/>
      <c r="BK503" s="252"/>
      <c r="BL503" s="252"/>
      <c r="BM503" s="252"/>
      <c r="BN503" s="252"/>
      <c r="BO503" s="252"/>
      <c r="BP503" s="252"/>
      <c r="BQ503" s="252"/>
      <c r="BR503" s="252"/>
      <c r="BS503" s="252"/>
      <c r="BT503" s="252"/>
      <c r="BU503" s="252"/>
      <c r="BV503" s="252"/>
      <c r="BW503" s="252"/>
      <c r="BX503" s="252"/>
      <c r="BY503" s="252"/>
      <c r="BZ503" s="252"/>
      <c r="CA503" s="252"/>
      <c r="CB503" s="252"/>
      <c r="CC503" s="252"/>
      <c r="CD503" s="252"/>
      <c r="CE503" s="252"/>
      <c r="CF503" s="252"/>
      <c r="CG503" s="252"/>
      <c r="CH503" s="252"/>
      <c r="CI503" s="252"/>
      <c r="CJ503" s="252"/>
      <c r="CK503" s="252"/>
      <c r="CL503" s="252"/>
      <c r="CM503" s="252"/>
      <c r="CN503" s="252"/>
      <c r="CO503" s="252"/>
      <c r="CP503" s="252"/>
      <c r="CQ503" s="252"/>
      <c r="CR503" s="252"/>
      <c r="CS503" s="252"/>
      <c r="CT503" s="252"/>
      <c r="CU503" s="252"/>
      <c r="CV503" s="252"/>
      <c r="CW503" s="252"/>
      <c r="CX503" s="252"/>
      <c r="CY503" s="252"/>
      <c r="CZ503" s="252"/>
      <c r="DA503" s="252"/>
      <c r="DB503" s="252"/>
      <c r="DC503" s="252"/>
      <c r="DD503" s="252"/>
    </row>
    <row r="504" customFormat="false" ht="15" hidden="false" customHeight="false" outlineLevel="0" collapsed="false">
      <c r="A504" s="252"/>
      <c r="B504" s="252"/>
      <c r="C504" s="252"/>
      <c r="D504" s="252"/>
      <c r="E504" s="254"/>
      <c r="F504" s="254"/>
      <c r="G504" s="254"/>
      <c r="H504" s="254"/>
      <c r="I504" s="254"/>
      <c r="J504" s="254"/>
      <c r="K504" s="254"/>
      <c r="L504" s="254"/>
      <c r="M504" s="254"/>
      <c r="N504" s="254"/>
      <c r="O504" s="254"/>
      <c r="P504" s="252"/>
      <c r="Q504" s="252"/>
      <c r="R504" s="252"/>
      <c r="S504" s="252"/>
      <c r="T504" s="252"/>
      <c r="U504" s="252"/>
      <c r="V504" s="252"/>
      <c r="W504" s="252"/>
      <c r="X504" s="252"/>
      <c r="Y504" s="252"/>
      <c r="Z504" s="252"/>
      <c r="AA504" s="252"/>
      <c r="AB504" s="252"/>
      <c r="AC504" s="252"/>
      <c r="AD504" s="252"/>
      <c r="AE504" s="252"/>
      <c r="AF504" s="252"/>
      <c r="AG504" s="252"/>
      <c r="AH504" s="252"/>
      <c r="AI504" s="252"/>
      <c r="AJ504" s="252"/>
      <c r="AK504" s="252"/>
      <c r="AL504" s="252"/>
      <c r="AM504" s="252"/>
      <c r="AN504" s="252"/>
      <c r="AO504" s="252"/>
      <c r="AP504" s="252"/>
      <c r="AQ504" s="252"/>
      <c r="AR504" s="252"/>
      <c r="AS504" s="252"/>
      <c r="AT504" s="252"/>
      <c r="AU504" s="252"/>
      <c r="AV504" s="252"/>
      <c r="AW504" s="252"/>
      <c r="AX504" s="252"/>
      <c r="AY504" s="252"/>
      <c r="AZ504" s="252"/>
      <c r="BA504" s="252"/>
      <c r="BB504" s="252"/>
      <c r="BC504" s="252"/>
      <c r="BD504" s="252"/>
      <c r="BE504" s="252"/>
      <c r="BF504" s="252"/>
      <c r="BG504" s="252"/>
      <c r="BH504" s="252"/>
      <c r="BI504" s="252"/>
      <c r="BJ504" s="252"/>
      <c r="BK504" s="252"/>
      <c r="BL504" s="252"/>
      <c r="BM504" s="252"/>
      <c r="BN504" s="252"/>
      <c r="BO504" s="252"/>
      <c r="BP504" s="252"/>
      <c r="BQ504" s="252"/>
      <c r="BR504" s="252"/>
      <c r="BS504" s="252"/>
      <c r="BT504" s="252"/>
      <c r="BU504" s="252"/>
      <c r="BV504" s="252"/>
      <c r="BW504" s="252"/>
      <c r="BX504" s="252"/>
      <c r="BY504" s="252"/>
      <c r="BZ504" s="252"/>
      <c r="CA504" s="252"/>
      <c r="CB504" s="252"/>
      <c r="CC504" s="252"/>
      <c r="CD504" s="252"/>
      <c r="CE504" s="252"/>
      <c r="CF504" s="252"/>
      <c r="CG504" s="252"/>
      <c r="CH504" s="252"/>
      <c r="CI504" s="252"/>
      <c r="CJ504" s="252"/>
      <c r="CK504" s="252"/>
      <c r="CL504" s="252"/>
      <c r="CM504" s="252"/>
      <c r="CN504" s="252"/>
      <c r="CO504" s="252"/>
      <c r="CP504" s="252"/>
      <c r="CQ504" s="252"/>
      <c r="CR504" s="252"/>
      <c r="CS504" s="252"/>
      <c r="CT504" s="252"/>
      <c r="CU504" s="252"/>
      <c r="CV504" s="252"/>
      <c r="CW504" s="252"/>
      <c r="CX504" s="252"/>
      <c r="CY504" s="252"/>
      <c r="CZ504" s="252"/>
      <c r="DA504" s="252"/>
      <c r="DB504" s="252"/>
      <c r="DC504" s="252"/>
      <c r="DD504" s="252"/>
    </row>
    <row r="505" customFormat="false" ht="15" hidden="false" customHeight="false" outlineLevel="0" collapsed="false">
      <c r="A505" s="252"/>
      <c r="B505" s="252"/>
      <c r="C505" s="252"/>
      <c r="D505" s="252"/>
      <c r="E505" s="254"/>
      <c r="F505" s="254"/>
      <c r="G505" s="254"/>
      <c r="H505" s="254"/>
      <c r="I505" s="254"/>
      <c r="J505" s="254"/>
      <c r="K505" s="254"/>
      <c r="L505" s="254"/>
      <c r="M505" s="254"/>
      <c r="N505" s="254"/>
      <c r="O505" s="254"/>
      <c r="P505" s="252"/>
      <c r="Q505" s="252"/>
      <c r="R505" s="252"/>
      <c r="S505" s="252"/>
      <c r="T505" s="252"/>
      <c r="U505" s="252"/>
      <c r="V505" s="252"/>
      <c r="W505" s="252"/>
      <c r="X505" s="252"/>
      <c r="Y505" s="252"/>
      <c r="Z505" s="252"/>
      <c r="AA505" s="252"/>
      <c r="AB505" s="252"/>
      <c r="AC505" s="252"/>
      <c r="AD505" s="252"/>
      <c r="AE505" s="252"/>
      <c r="AF505" s="252"/>
      <c r="AG505" s="252"/>
      <c r="AH505" s="252"/>
      <c r="AI505" s="252"/>
      <c r="AJ505" s="252"/>
      <c r="AK505" s="252"/>
      <c r="AL505" s="252"/>
      <c r="AM505" s="252"/>
      <c r="AN505" s="252"/>
      <c r="AO505" s="252"/>
      <c r="AP505" s="252"/>
      <c r="AQ505" s="252"/>
      <c r="AR505" s="252"/>
      <c r="AS505" s="252"/>
      <c r="AT505" s="252"/>
      <c r="AU505" s="252"/>
      <c r="AV505" s="252"/>
      <c r="AW505" s="252"/>
      <c r="AX505" s="252"/>
      <c r="AY505" s="252"/>
      <c r="AZ505" s="252"/>
      <c r="BA505" s="252"/>
      <c r="BB505" s="252"/>
      <c r="BC505" s="252"/>
      <c r="BD505" s="252"/>
      <c r="BE505" s="252"/>
      <c r="BF505" s="252"/>
      <c r="BG505" s="252"/>
      <c r="BH505" s="252"/>
      <c r="BI505" s="252"/>
      <c r="BJ505" s="252"/>
      <c r="BK505" s="252"/>
      <c r="BL505" s="252"/>
      <c r="BM505" s="252"/>
      <c r="BN505" s="252"/>
      <c r="BO505" s="252"/>
      <c r="BP505" s="252"/>
      <c r="BQ505" s="252"/>
      <c r="BR505" s="252"/>
      <c r="BS505" s="252"/>
      <c r="BT505" s="252"/>
      <c r="BU505" s="252"/>
      <c r="BV505" s="252"/>
      <c r="BW505" s="252"/>
      <c r="BX505" s="252"/>
      <c r="BY505" s="252"/>
      <c r="BZ505" s="252"/>
      <c r="CA505" s="252"/>
      <c r="CB505" s="252"/>
      <c r="CC505" s="252"/>
      <c r="CD505" s="252"/>
      <c r="CE505" s="252"/>
      <c r="CF505" s="252"/>
      <c r="CG505" s="252"/>
      <c r="CH505" s="252"/>
      <c r="CI505" s="252"/>
      <c r="CJ505" s="252"/>
      <c r="CK505" s="252"/>
      <c r="CL505" s="252"/>
      <c r="CM505" s="252"/>
      <c r="CN505" s="252"/>
      <c r="CO505" s="252"/>
      <c r="CP505" s="252"/>
      <c r="CQ505" s="252"/>
      <c r="CR505" s="252"/>
      <c r="CS505" s="252"/>
      <c r="CT505" s="252"/>
      <c r="CU505" s="252"/>
      <c r="CV505" s="252"/>
      <c r="CW505" s="252"/>
      <c r="CX505" s="252"/>
      <c r="CY505" s="252"/>
      <c r="CZ505" s="252"/>
      <c r="DA505" s="252"/>
      <c r="DB505" s="252"/>
      <c r="DC505" s="252"/>
      <c r="DD505" s="252"/>
    </row>
    <row r="506" customFormat="false" ht="15" hidden="false" customHeight="false" outlineLevel="0" collapsed="false">
      <c r="A506" s="252"/>
      <c r="B506" s="252"/>
      <c r="C506" s="252"/>
      <c r="D506" s="252"/>
      <c r="E506" s="254"/>
      <c r="F506" s="254"/>
      <c r="G506" s="254"/>
      <c r="H506" s="254"/>
      <c r="I506" s="254"/>
      <c r="J506" s="254"/>
      <c r="K506" s="254"/>
      <c r="L506" s="254"/>
      <c r="M506" s="254"/>
      <c r="N506" s="254"/>
      <c r="O506" s="254"/>
      <c r="P506" s="252"/>
      <c r="Q506" s="252"/>
      <c r="R506" s="252"/>
      <c r="S506" s="252"/>
      <c r="T506" s="252"/>
      <c r="U506" s="252"/>
      <c r="V506" s="252"/>
      <c r="W506" s="252"/>
      <c r="X506" s="252"/>
      <c r="Y506" s="252"/>
      <c r="Z506" s="252"/>
      <c r="AA506" s="252"/>
      <c r="AB506" s="252"/>
      <c r="AC506" s="252"/>
      <c r="AD506" s="252"/>
      <c r="AE506" s="252"/>
      <c r="AF506" s="252"/>
      <c r="AG506" s="252"/>
      <c r="AH506" s="252"/>
      <c r="AI506" s="252"/>
      <c r="AJ506" s="252"/>
      <c r="AK506" s="252"/>
      <c r="AL506" s="252"/>
      <c r="AM506" s="252"/>
      <c r="AN506" s="252"/>
      <c r="AO506" s="252"/>
      <c r="AP506" s="252"/>
      <c r="AQ506" s="252"/>
      <c r="AR506" s="252"/>
      <c r="AS506" s="252"/>
      <c r="AT506" s="252"/>
      <c r="AU506" s="252"/>
      <c r="AV506" s="252"/>
      <c r="AW506" s="252"/>
      <c r="AX506" s="252"/>
      <c r="AY506" s="252"/>
      <c r="AZ506" s="252"/>
      <c r="BA506" s="252"/>
      <c r="BB506" s="252"/>
      <c r="BC506" s="252"/>
      <c r="BD506" s="252"/>
      <c r="BE506" s="252"/>
      <c r="BF506" s="252"/>
      <c r="BG506" s="252"/>
      <c r="BH506" s="252"/>
      <c r="BI506" s="252"/>
      <c r="BJ506" s="252"/>
      <c r="BK506" s="252"/>
      <c r="BL506" s="252"/>
      <c r="BM506" s="252"/>
      <c r="BN506" s="252"/>
      <c r="BO506" s="252"/>
      <c r="BP506" s="252"/>
      <c r="BQ506" s="252"/>
      <c r="BR506" s="252"/>
      <c r="BS506" s="252"/>
      <c r="BT506" s="252"/>
      <c r="BU506" s="252"/>
      <c r="BV506" s="252"/>
      <c r="BW506" s="252"/>
      <c r="BX506" s="252"/>
      <c r="BY506" s="252"/>
      <c r="BZ506" s="252"/>
      <c r="CA506" s="252"/>
      <c r="CB506" s="252"/>
      <c r="CC506" s="252"/>
      <c r="CD506" s="252"/>
      <c r="CE506" s="252"/>
      <c r="CF506" s="252"/>
      <c r="CG506" s="252"/>
      <c r="CH506" s="252"/>
      <c r="CI506" s="252"/>
      <c r="CJ506" s="252"/>
      <c r="CK506" s="252"/>
      <c r="CL506" s="252"/>
      <c r="CM506" s="252"/>
      <c r="CN506" s="252"/>
      <c r="CO506" s="252"/>
      <c r="CP506" s="252"/>
      <c r="CQ506" s="252"/>
      <c r="CR506" s="252"/>
      <c r="CS506" s="252"/>
      <c r="CT506" s="252"/>
      <c r="CU506" s="252"/>
      <c r="CV506" s="252"/>
      <c r="CW506" s="252"/>
      <c r="CX506" s="252"/>
      <c r="CY506" s="252"/>
      <c r="CZ506" s="252"/>
      <c r="DA506" s="252"/>
      <c r="DB506" s="252"/>
      <c r="DC506" s="252"/>
      <c r="DD506" s="252"/>
    </row>
    <row r="507" customFormat="false" ht="15" hidden="false" customHeight="false" outlineLevel="0" collapsed="false">
      <c r="A507" s="252"/>
      <c r="B507" s="252"/>
      <c r="C507" s="252"/>
      <c r="D507" s="252"/>
      <c r="E507" s="254"/>
      <c r="F507" s="254"/>
      <c r="G507" s="254"/>
      <c r="H507" s="254"/>
      <c r="I507" s="254"/>
      <c r="J507" s="254"/>
      <c r="K507" s="254"/>
      <c r="L507" s="254"/>
      <c r="M507" s="254"/>
      <c r="N507" s="254"/>
      <c r="O507" s="254"/>
      <c r="P507" s="252"/>
      <c r="Q507" s="252"/>
      <c r="R507" s="252"/>
      <c r="S507" s="252"/>
      <c r="T507" s="252"/>
      <c r="U507" s="252"/>
      <c r="V507" s="252"/>
      <c r="W507" s="252"/>
      <c r="X507" s="252"/>
      <c r="Y507" s="252"/>
      <c r="Z507" s="252"/>
      <c r="AA507" s="252"/>
      <c r="AB507" s="252"/>
      <c r="AC507" s="252"/>
      <c r="AD507" s="252"/>
      <c r="AE507" s="252"/>
      <c r="AF507" s="252"/>
      <c r="AG507" s="252"/>
      <c r="AH507" s="252"/>
      <c r="AI507" s="252"/>
      <c r="AJ507" s="252"/>
      <c r="AK507" s="252"/>
      <c r="AL507" s="252"/>
      <c r="AM507" s="252"/>
      <c r="AN507" s="252"/>
      <c r="AO507" s="252"/>
      <c r="AP507" s="252"/>
      <c r="AQ507" s="252"/>
      <c r="AR507" s="252"/>
      <c r="AS507" s="252"/>
      <c r="AT507" s="252"/>
      <c r="AU507" s="252"/>
      <c r="AV507" s="252"/>
      <c r="AW507" s="252"/>
      <c r="AX507" s="252"/>
      <c r="AY507" s="252"/>
      <c r="AZ507" s="252"/>
      <c r="BA507" s="252"/>
      <c r="BB507" s="252"/>
      <c r="BC507" s="252"/>
      <c r="BD507" s="252"/>
      <c r="BE507" s="252"/>
      <c r="BF507" s="252"/>
      <c r="BG507" s="252"/>
      <c r="BH507" s="252"/>
      <c r="BI507" s="252"/>
      <c r="BJ507" s="252"/>
      <c r="BK507" s="252"/>
      <c r="BL507" s="252"/>
      <c r="BM507" s="252"/>
      <c r="BN507" s="252"/>
      <c r="BO507" s="252"/>
      <c r="BP507" s="252"/>
      <c r="BQ507" s="252"/>
      <c r="BR507" s="252"/>
      <c r="BS507" s="252"/>
      <c r="BT507" s="252"/>
      <c r="BU507" s="252"/>
      <c r="BV507" s="252"/>
      <c r="BW507" s="252"/>
      <c r="BX507" s="252"/>
      <c r="BY507" s="252"/>
      <c r="BZ507" s="252"/>
      <c r="CA507" s="252"/>
      <c r="CB507" s="252"/>
      <c r="CC507" s="252"/>
      <c r="CD507" s="252"/>
      <c r="CE507" s="252"/>
      <c r="CF507" s="252"/>
      <c r="CG507" s="252"/>
      <c r="CH507" s="252"/>
      <c r="CI507" s="252"/>
      <c r="CJ507" s="252"/>
      <c r="CK507" s="252"/>
      <c r="CL507" s="252"/>
      <c r="CM507" s="252"/>
      <c r="CN507" s="252"/>
      <c r="CO507" s="252"/>
      <c r="CP507" s="252"/>
      <c r="CQ507" s="252"/>
      <c r="CR507" s="252"/>
      <c r="CS507" s="252"/>
      <c r="CT507" s="252"/>
      <c r="CU507" s="252"/>
      <c r="CV507" s="252"/>
      <c r="CW507" s="252"/>
      <c r="CX507" s="252"/>
      <c r="CY507" s="252"/>
      <c r="CZ507" s="252"/>
      <c r="DA507" s="252"/>
      <c r="DB507" s="252"/>
      <c r="DC507" s="252"/>
      <c r="DD507" s="252"/>
    </row>
    <row r="508" customFormat="false" ht="15" hidden="false" customHeight="false" outlineLevel="0" collapsed="false">
      <c r="A508" s="252"/>
      <c r="B508" s="252"/>
      <c r="C508" s="252"/>
      <c r="D508" s="252"/>
      <c r="E508" s="254"/>
      <c r="F508" s="254"/>
      <c r="G508" s="254"/>
      <c r="H508" s="254"/>
      <c r="I508" s="254"/>
      <c r="J508" s="254"/>
      <c r="K508" s="254"/>
      <c r="L508" s="254"/>
      <c r="M508" s="254"/>
      <c r="N508" s="254"/>
      <c r="O508" s="254"/>
      <c r="P508" s="252"/>
      <c r="Q508" s="252"/>
      <c r="R508" s="252"/>
      <c r="S508" s="252"/>
      <c r="T508" s="252"/>
      <c r="U508" s="252"/>
      <c r="V508" s="252"/>
      <c r="W508" s="252"/>
      <c r="X508" s="252"/>
      <c r="Y508" s="252"/>
      <c r="Z508" s="252"/>
      <c r="AA508" s="252"/>
      <c r="AB508" s="252"/>
      <c r="AC508" s="252"/>
      <c r="AD508" s="252"/>
      <c r="AE508" s="252"/>
      <c r="AF508" s="252"/>
      <c r="AG508" s="252"/>
      <c r="AH508" s="252"/>
      <c r="AI508" s="252"/>
      <c r="AJ508" s="252"/>
      <c r="AK508" s="252"/>
      <c r="AL508" s="252"/>
      <c r="AM508" s="252"/>
      <c r="AN508" s="252"/>
      <c r="AO508" s="252"/>
      <c r="AP508" s="252"/>
      <c r="AQ508" s="252"/>
      <c r="AR508" s="252"/>
      <c r="AS508" s="252"/>
      <c r="AT508" s="252"/>
      <c r="AU508" s="252"/>
      <c r="AV508" s="252"/>
      <c r="AW508" s="252"/>
      <c r="AX508" s="252"/>
      <c r="AY508" s="252"/>
      <c r="AZ508" s="252"/>
      <c r="BA508" s="252"/>
      <c r="BB508" s="252"/>
      <c r="BC508" s="252"/>
      <c r="BD508" s="252"/>
      <c r="BE508" s="252"/>
      <c r="BF508" s="252"/>
      <c r="BG508" s="252"/>
      <c r="BH508" s="252"/>
      <c r="BI508" s="252"/>
      <c r="BJ508" s="252"/>
      <c r="BK508" s="252"/>
      <c r="BL508" s="252"/>
      <c r="BM508" s="252"/>
      <c r="BN508" s="252"/>
      <c r="BO508" s="252"/>
      <c r="BP508" s="252"/>
      <c r="BQ508" s="252"/>
      <c r="BR508" s="252"/>
      <c r="BS508" s="252"/>
      <c r="BT508" s="252"/>
      <c r="BU508" s="252"/>
      <c r="BV508" s="252"/>
      <c r="BW508" s="252"/>
      <c r="BX508" s="252"/>
      <c r="BY508" s="252"/>
      <c r="BZ508" s="252"/>
      <c r="CA508" s="252"/>
      <c r="CB508" s="252"/>
      <c r="CC508" s="252"/>
      <c r="CD508" s="252"/>
      <c r="CE508" s="252"/>
      <c r="CF508" s="252"/>
      <c r="CG508" s="252"/>
      <c r="CH508" s="252"/>
      <c r="CI508" s="252"/>
      <c r="CJ508" s="252"/>
      <c r="CK508" s="252"/>
      <c r="CL508" s="252"/>
      <c r="CM508" s="252"/>
      <c r="CN508" s="252"/>
      <c r="CO508" s="252"/>
      <c r="CP508" s="252"/>
      <c r="CQ508" s="252"/>
      <c r="CR508" s="252"/>
      <c r="CS508" s="252"/>
      <c r="CT508" s="252"/>
      <c r="CU508" s="252"/>
      <c r="CV508" s="252"/>
      <c r="CW508" s="252"/>
      <c r="CX508" s="252"/>
      <c r="CY508" s="252"/>
      <c r="CZ508" s="252"/>
      <c r="DA508" s="252"/>
      <c r="DB508" s="252"/>
      <c r="DC508" s="252"/>
      <c r="DD508" s="252"/>
    </row>
    <row r="509" customFormat="false" ht="15" hidden="false" customHeight="false" outlineLevel="0" collapsed="false">
      <c r="A509" s="252"/>
      <c r="B509" s="252"/>
      <c r="C509" s="252"/>
      <c r="D509" s="252"/>
      <c r="E509" s="254"/>
      <c r="F509" s="254"/>
      <c r="G509" s="254"/>
      <c r="H509" s="254"/>
      <c r="I509" s="254"/>
      <c r="J509" s="254"/>
      <c r="K509" s="254"/>
      <c r="L509" s="254"/>
      <c r="M509" s="254"/>
      <c r="N509" s="254"/>
      <c r="O509" s="254"/>
      <c r="P509" s="252"/>
      <c r="Q509" s="252"/>
      <c r="R509" s="252"/>
      <c r="S509" s="252"/>
      <c r="T509" s="252"/>
      <c r="U509" s="252"/>
      <c r="V509" s="252"/>
      <c r="W509" s="252"/>
      <c r="X509" s="252"/>
      <c r="Y509" s="252"/>
      <c r="Z509" s="252"/>
      <c r="AA509" s="252"/>
      <c r="AB509" s="252"/>
      <c r="AC509" s="252"/>
      <c r="AD509" s="252"/>
      <c r="AE509" s="252"/>
      <c r="AF509" s="252"/>
      <c r="AG509" s="252"/>
      <c r="AH509" s="252"/>
      <c r="AI509" s="252"/>
      <c r="AJ509" s="252"/>
      <c r="AK509" s="252"/>
      <c r="AL509" s="252"/>
      <c r="AM509" s="252"/>
      <c r="AN509" s="252"/>
      <c r="AO509" s="252"/>
      <c r="AP509" s="252"/>
      <c r="AQ509" s="252"/>
      <c r="AR509" s="252"/>
      <c r="AS509" s="252"/>
      <c r="AT509" s="252"/>
      <c r="AU509" s="252"/>
      <c r="AV509" s="252"/>
      <c r="AW509" s="252"/>
      <c r="AX509" s="252"/>
      <c r="AY509" s="252"/>
      <c r="AZ509" s="252"/>
      <c r="BA509" s="252"/>
      <c r="BB509" s="252"/>
      <c r="BC509" s="252"/>
      <c r="BD509" s="252"/>
      <c r="BE509" s="252"/>
      <c r="BF509" s="252"/>
      <c r="BG509" s="252"/>
      <c r="BH509" s="252"/>
      <c r="BI509" s="252"/>
      <c r="BJ509" s="252"/>
      <c r="BK509" s="252"/>
      <c r="BL509" s="252"/>
      <c r="BM509" s="252"/>
      <c r="BN509" s="252"/>
      <c r="BO509" s="252"/>
      <c r="BP509" s="252"/>
      <c r="BQ509" s="252"/>
      <c r="BR509" s="252"/>
      <c r="BS509" s="252"/>
      <c r="BT509" s="252"/>
      <c r="BU509" s="252"/>
      <c r="BV509" s="252"/>
      <c r="BW509" s="252"/>
      <c r="BX509" s="252"/>
      <c r="BY509" s="252"/>
      <c r="BZ509" s="252"/>
      <c r="CA509" s="252"/>
      <c r="CB509" s="252"/>
      <c r="CC509" s="252"/>
      <c r="CD509" s="252"/>
      <c r="CE509" s="252"/>
      <c r="CF509" s="252"/>
      <c r="CG509" s="252"/>
      <c r="CH509" s="252"/>
      <c r="CI509" s="252"/>
      <c r="CJ509" s="252"/>
      <c r="CK509" s="252"/>
      <c r="CL509" s="252"/>
      <c r="CM509" s="252"/>
      <c r="CN509" s="252"/>
      <c r="CO509" s="252"/>
      <c r="CP509" s="252"/>
      <c r="CQ509" s="252"/>
      <c r="CR509" s="252"/>
      <c r="CS509" s="252"/>
      <c r="CT509" s="252"/>
      <c r="CU509" s="252"/>
      <c r="CV509" s="252"/>
      <c r="CW509" s="252"/>
      <c r="CX509" s="252"/>
      <c r="CY509" s="252"/>
      <c r="CZ509" s="252"/>
      <c r="DA509" s="252"/>
      <c r="DB509" s="252"/>
      <c r="DC509" s="252"/>
      <c r="DD509" s="252"/>
    </row>
    <row r="510" customFormat="false" ht="15" hidden="false" customHeight="false" outlineLevel="0" collapsed="false">
      <c r="A510" s="252"/>
      <c r="B510" s="252"/>
      <c r="C510" s="252"/>
      <c r="D510" s="252"/>
      <c r="E510" s="254"/>
      <c r="F510" s="254"/>
      <c r="G510" s="254"/>
      <c r="H510" s="254"/>
      <c r="I510" s="254"/>
      <c r="J510" s="254"/>
      <c r="K510" s="254"/>
      <c r="L510" s="254"/>
      <c r="M510" s="254"/>
      <c r="N510" s="254"/>
      <c r="O510" s="254"/>
      <c r="P510" s="252"/>
      <c r="Q510" s="252"/>
      <c r="R510" s="252"/>
      <c r="S510" s="252"/>
      <c r="T510" s="252"/>
      <c r="U510" s="252"/>
      <c r="V510" s="252"/>
      <c r="W510" s="252"/>
      <c r="X510" s="252"/>
      <c r="Y510" s="252"/>
      <c r="Z510" s="252"/>
      <c r="AA510" s="252"/>
      <c r="AB510" s="252"/>
      <c r="AC510" s="252"/>
      <c r="AD510" s="252"/>
      <c r="AE510" s="252"/>
      <c r="AF510" s="252"/>
      <c r="AG510" s="252"/>
      <c r="AH510" s="252"/>
      <c r="AI510" s="252"/>
      <c r="AJ510" s="252"/>
      <c r="AK510" s="252"/>
      <c r="AL510" s="252"/>
      <c r="AM510" s="252"/>
      <c r="AN510" s="252"/>
      <c r="AO510" s="252"/>
      <c r="AP510" s="252"/>
      <c r="AQ510" s="252"/>
      <c r="AR510" s="252"/>
      <c r="AS510" s="252"/>
      <c r="AT510" s="252"/>
      <c r="AU510" s="252"/>
      <c r="AV510" s="252"/>
      <c r="AW510" s="252"/>
      <c r="AX510" s="252"/>
      <c r="AY510" s="252"/>
      <c r="AZ510" s="252"/>
      <c r="BA510" s="252"/>
      <c r="BB510" s="252"/>
      <c r="BC510" s="252"/>
      <c r="BD510" s="252"/>
      <c r="BE510" s="252"/>
      <c r="BF510" s="252"/>
      <c r="BG510" s="252"/>
      <c r="BH510" s="252"/>
      <c r="BI510" s="252"/>
      <c r="BJ510" s="252"/>
      <c r="BK510" s="252"/>
      <c r="BL510" s="252"/>
      <c r="BM510" s="252"/>
      <c r="BN510" s="252"/>
      <c r="BO510" s="252"/>
      <c r="BP510" s="252"/>
      <c r="BQ510" s="252"/>
      <c r="BR510" s="252"/>
      <c r="BS510" s="252"/>
      <c r="BT510" s="252"/>
      <c r="BU510" s="252"/>
      <c r="BV510" s="252"/>
      <c r="BW510" s="252"/>
      <c r="BX510" s="252"/>
      <c r="BY510" s="252"/>
      <c r="BZ510" s="252"/>
      <c r="CA510" s="252"/>
      <c r="CB510" s="252"/>
      <c r="CC510" s="252"/>
      <c r="CD510" s="252"/>
      <c r="CE510" s="252"/>
      <c r="CF510" s="252"/>
      <c r="CG510" s="252"/>
      <c r="CH510" s="252"/>
      <c r="CI510" s="252"/>
      <c r="CJ510" s="252"/>
      <c r="CK510" s="252"/>
      <c r="CL510" s="252"/>
      <c r="CM510" s="252"/>
      <c r="CN510" s="252"/>
      <c r="CO510" s="252"/>
      <c r="CP510" s="252"/>
      <c r="CQ510" s="252"/>
      <c r="CR510" s="252"/>
      <c r="CS510" s="252"/>
      <c r="CT510" s="252"/>
      <c r="CU510" s="252"/>
      <c r="CV510" s="252"/>
      <c r="CW510" s="252"/>
      <c r="CX510" s="252"/>
      <c r="CY510" s="252"/>
      <c r="CZ510" s="252"/>
      <c r="DA510" s="252"/>
      <c r="DB510" s="252"/>
      <c r="DC510" s="252"/>
      <c r="DD510" s="252"/>
    </row>
    <row r="511" customFormat="false" ht="15" hidden="false" customHeight="false" outlineLevel="0" collapsed="false">
      <c r="A511" s="252"/>
      <c r="B511" s="252"/>
      <c r="C511" s="252"/>
      <c r="D511" s="252"/>
      <c r="E511" s="254"/>
      <c r="F511" s="254"/>
      <c r="G511" s="254"/>
      <c r="H511" s="254"/>
      <c r="I511" s="254"/>
      <c r="J511" s="254"/>
      <c r="K511" s="254"/>
      <c r="L511" s="254"/>
      <c r="M511" s="254"/>
      <c r="N511" s="254"/>
      <c r="O511" s="254"/>
      <c r="P511" s="252"/>
      <c r="Q511" s="252"/>
      <c r="R511" s="252"/>
      <c r="S511" s="252"/>
      <c r="T511" s="252"/>
      <c r="U511" s="252"/>
      <c r="V511" s="252"/>
      <c r="W511" s="252"/>
      <c r="X511" s="252"/>
      <c r="Y511" s="252"/>
      <c r="Z511" s="252"/>
      <c r="AA511" s="252"/>
      <c r="AB511" s="252"/>
      <c r="AC511" s="252"/>
      <c r="AD511" s="252"/>
      <c r="AE511" s="252"/>
      <c r="AF511" s="252"/>
      <c r="AG511" s="252"/>
      <c r="AH511" s="252"/>
      <c r="AI511" s="252"/>
      <c r="AJ511" s="252"/>
      <c r="AK511" s="252"/>
      <c r="AL511" s="252"/>
      <c r="AM511" s="252"/>
      <c r="AN511" s="252"/>
      <c r="AO511" s="252"/>
      <c r="AP511" s="252"/>
      <c r="AQ511" s="252"/>
      <c r="AR511" s="252"/>
      <c r="AS511" s="252"/>
      <c r="AT511" s="252"/>
      <c r="AU511" s="252"/>
      <c r="AV511" s="252"/>
      <c r="AW511" s="252"/>
      <c r="AX511" s="252"/>
      <c r="AY511" s="252"/>
      <c r="AZ511" s="252"/>
      <c r="BA511" s="252"/>
      <c r="BB511" s="252"/>
      <c r="BC511" s="252"/>
      <c r="BD511" s="252"/>
      <c r="BE511" s="252"/>
      <c r="BF511" s="252"/>
      <c r="BG511" s="252"/>
      <c r="BH511" s="252"/>
      <c r="BI511" s="252"/>
      <c r="BJ511" s="252"/>
      <c r="BK511" s="252"/>
      <c r="BL511" s="252"/>
      <c r="BM511" s="252"/>
      <c r="BN511" s="252"/>
      <c r="BO511" s="252"/>
      <c r="BP511" s="252"/>
      <c r="BQ511" s="252"/>
      <c r="BR511" s="252"/>
      <c r="BS511" s="252"/>
      <c r="BT511" s="252"/>
      <c r="BU511" s="252"/>
      <c r="BV511" s="252"/>
      <c r="BW511" s="252"/>
      <c r="BX511" s="252"/>
      <c r="BY511" s="252"/>
      <c r="BZ511" s="252"/>
      <c r="CA511" s="252"/>
      <c r="CB511" s="252"/>
      <c r="CC511" s="252"/>
      <c r="CD511" s="252"/>
      <c r="CE511" s="252"/>
      <c r="CF511" s="252"/>
      <c r="CG511" s="252"/>
      <c r="CH511" s="252"/>
      <c r="CI511" s="252"/>
      <c r="CJ511" s="252"/>
      <c r="CK511" s="252"/>
      <c r="CL511" s="252"/>
      <c r="CM511" s="252"/>
      <c r="CN511" s="252"/>
      <c r="CO511" s="252"/>
      <c r="CP511" s="252"/>
      <c r="CQ511" s="252"/>
      <c r="CR511" s="252"/>
      <c r="CS511" s="252"/>
      <c r="CT511" s="252"/>
      <c r="CU511" s="252"/>
      <c r="CV511" s="252"/>
      <c r="CW511" s="252"/>
      <c r="CX511" s="252"/>
      <c r="CY511" s="252"/>
      <c r="CZ511" s="252"/>
      <c r="DA511" s="252"/>
      <c r="DB511" s="252"/>
      <c r="DC511" s="252"/>
      <c r="DD511" s="252"/>
    </row>
    <row r="512" customFormat="false" ht="15" hidden="false" customHeight="false" outlineLevel="0" collapsed="false">
      <c r="A512" s="252"/>
      <c r="B512" s="252"/>
      <c r="C512" s="252"/>
      <c r="D512" s="252"/>
      <c r="E512" s="254"/>
      <c r="F512" s="254"/>
      <c r="G512" s="254"/>
      <c r="H512" s="254"/>
      <c r="I512" s="254"/>
      <c r="J512" s="254"/>
      <c r="K512" s="254"/>
      <c r="L512" s="254"/>
      <c r="M512" s="254"/>
      <c r="N512" s="254"/>
      <c r="O512" s="254"/>
      <c r="P512" s="252"/>
      <c r="Q512" s="252"/>
      <c r="R512" s="252"/>
      <c r="S512" s="252"/>
      <c r="T512" s="252"/>
      <c r="U512" s="252"/>
      <c r="V512" s="252"/>
      <c r="W512" s="252"/>
      <c r="X512" s="252"/>
      <c r="Y512" s="252"/>
      <c r="Z512" s="252"/>
      <c r="AA512" s="252"/>
      <c r="AB512" s="252"/>
      <c r="AC512" s="252"/>
      <c r="AD512" s="252"/>
      <c r="AE512" s="252"/>
      <c r="AF512" s="252"/>
      <c r="AG512" s="252"/>
      <c r="AH512" s="252"/>
      <c r="AI512" s="252"/>
      <c r="AJ512" s="252"/>
      <c r="AK512" s="252"/>
      <c r="AL512" s="252"/>
      <c r="AM512" s="252"/>
      <c r="AN512" s="252"/>
      <c r="AO512" s="252"/>
      <c r="AP512" s="252"/>
      <c r="AQ512" s="252"/>
      <c r="AR512" s="252"/>
      <c r="AS512" s="252"/>
      <c r="AT512" s="252"/>
      <c r="AU512" s="252"/>
      <c r="AV512" s="252"/>
      <c r="AW512" s="252"/>
      <c r="AX512" s="252"/>
      <c r="AY512" s="252"/>
      <c r="AZ512" s="252"/>
      <c r="BA512" s="252"/>
      <c r="BB512" s="252"/>
      <c r="BC512" s="252"/>
      <c r="BD512" s="252"/>
      <c r="BE512" s="252"/>
      <c r="BF512" s="252"/>
      <c r="BG512" s="252"/>
      <c r="BH512" s="252"/>
      <c r="BI512" s="252"/>
      <c r="BJ512" s="252"/>
      <c r="BK512" s="252"/>
      <c r="BL512" s="252"/>
      <c r="BM512" s="252"/>
      <c r="BN512" s="252"/>
      <c r="BO512" s="252"/>
      <c r="BP512" s="252"/>
      <c r="BQ512" s="252"/>
      <c r="BR512" s="252"/>
      <c r="BS512" s="252"/>
      <c r="BT512" s="252"/>
      <c r="BU512" s="252"/>
      <c r="BV512" s="252"/>
      <c r="BW512" s="252"/>
      <c r="BX512" s="252"/>
      <c r="BY512" s="252"/>
      <c r="BZ512" s="252"/>
      <c r="CA512" s="252"/>
      <c r="CB512" s="252"/>
      <c r="CC512" s="252"/>
      <c r="CD512" s="252"/>
      <c r="CE512" s="252"/>
      <c r="CF512" s="252"/>
      <c r="CG512" s="252"/>
      <c r="CH512" s="252"/>
      <c r="CI512" s="252"/>
      <c r="CJ512" s="252"/>
      <c r="CK512" s="252"/>
      <c r="CL512" s="252"/>
      <c r="CM512" s="252"/>
      <c r="CN512" s="252"/>
      <c r="CO512" s="252"/>
      <c r="CP512" s="252"/>
      <c r="CQ512" s="252"/>
      <c r="CR512" s="252"/>
      <c r="CS512" s="252"/>
      <c r="CT512" s="252"/>
      <c r="CU512" s="252"/>
      <c r="CV512" s="252"/>
      <c r="CW512" s="252"/>
      <c r="CX512" s="252"/>
      <c r="CY512" s="252"/>
      <c r="CZ512" s="252"/>
      <c r="DA512" s="252"/>
      <c r="DB512" s="252"/>
      <c r="DC512" s="252"/>
      <c r="DD512" s="252"/>
    </row>
    <row r="513" customFormat="false" ht="15" hidden="false" customHeight="false" outlineLevel="0" collapsed="false">
      <c r="A513" s="252"/>
      <c r="B513" s="252"/>
      <c r="C513" s="252"/>
      <c r="D513" s="252"/>
      <c r="E513" s="254"/>
      <c r="F513" s="254"/>
      <c r="G513" s="254"/>
      <c r="H513" s="254"/>
      <c r="I513" s="254"/>
      <c r="J513" s="254"/>
      <c r="K513" s="254"/>
      <c r="L513" s="254"/>
      <c r="M513" s="254"/>
      <c r="N513" s="254"/>
      <c r="O513" s="254"/>
      <c r="P513" s="252"/>
      <c r="Q513" s="252"/>
      <c r="R513" s="252"/>
      <c r="S513" s="252"/>
      <c r="T513" s="252"/>
      <c r="U513" s="252"/>
      <c r="V513" s="252"/>
      <c r="W513" s="252"/>
      <c r="X513" s="252"/>
      <c r="Y513" s="252"/>
      <c r="Z513" s="252"/>
      <c r="AA513" s="252"/>
      <c r="AB513" s="252"/>
      <c r="AC513" s="252"/>
      <c r="AD513" s="252"/>
      <c r="AE513" s="252"/>
      <c r="AF513" s="252"/>
      <c r="AG513" s="252"/>
      <c r="AH513" s="252"/>
      <c r="AI513" s="252"/>
      <c r="AJ513" s="252"/>
      <c r="AK513" s="252"/>
      <c r="AL513" s="252"/>
      <c r="AM513" s="252"/>
      <c r="AN513" s="252"/>
      <c r="AO513" s="252"/>
      <c r="AP513" s="252"/>
      <c r="AQ513" s="252"/>
      <c r="AR513" s="252"/>
      <c r="AS513" s="252"/>
      <c r="AT513" s="252"/>
      <c r="AU513" s="252"/>
      <c r="AV513" s="252"/>
      <c r="AW513" s="252"/>
      <c r="AX513" s="252"/>
      <c r="AY513" s="252"/>
      <c r="AZ513" s="252"/>
      <c r="BA513" s="252"/>
      <c r="BB513" s="252"/>
      <c r="BC513" s="252"/>
      <c r="BD513" s="252"/>
      <c r="BE513" s="252"/>
      <c r="BF513" s="252"/>
      <c r="BG513" s="252"/>
      <c r="BH513" s="252"/>
      <c r="BI513" s="252"/>
      <c r="BJ513" s="252"/>
      <c r="BK513" s="252"/>
      <c r="BL513" s="252"/>
      <c r="BM513" s="252"/>
      <c r="BN513" s="252"/>
      <c r="BO513" s="252"/>
      <c r="BP513" s="252"/>
      <c r="BQ513" s="252"/>
      <c r="BR513" s="252"/>
      <c r="BS513" s="252"/>
      <c r="BT513" s="252"/>
      <c r="BU513" s="252"/>
      <c r="BV513" s="252"/>
      <c r="BW513" s="252"/>
      <c r="BX513" s="252"/>
      <c r="BY513" s="252"/>
      <c r="BZ513" s="252"/>
      <c r="CA513" s="252"/>
      <c r="CB513" s="252"/>
      <c r="CC513" s="252"/>
      <c r="CD513" s="252"/>
      <c r="CE513" s="252"/>
      <c r="CF513" s="252"/>
      <c r="CG513" s="252"/>
      <c r="CH513" s="252"/>
      <c r="CI513" s="252"/>
      <c r="CJ513" s="252"/>
      <c r="CK513" s="252"/>
      <c r="CL513" s="252"/>
      <c r="CM513" s="252"/>
      <c r="CN513" s="252"/>
      <c r="CO513" s="252"/>
      <c r="CP513" s="252"/>
      <c r="CQ513" s="252"/>
      <c r="CR513" s="252"/>
      <c r="CS513" s="252"/>
      <c r="CT513" s="252"/>
      <c r="CU513" s="252"/>
      <c r="CV513" s="252"/>
      <c r="CW513" s="252"/>
      <c r="CX513" s="252"/>
      <c r="CY513" s="252"/>
      <c r="CZ513" s="252"/>
      <c r="DA513" s="252"/>
      <c r="DB513" s="252"/>
      <c r="DC513" s="252"/>
      <c r="DD513" s="252"/>
    </row>
    <row r="514" customFormat="false" ht="15" hidden="false" customHeight="false" outlineLevel="0" collapsed="false">
      <c r="A514" s="252"/>
      <c r="B514" s="252"/>
      <c r="C514" s="252"/>
      <c r="D514" s="252"/>
      <c r="E514" s="254"/>
      <c r="F514" s="254"/>
      <c r="G514" s="254"/>
      <c r="H514" s="254"/>
      <c r="I514" s="254"/>
      <c r="J514" s="254"/>
      <c r="K514" s="254"/>
      <c r="L514" s="254"/>
      <c r="M514" s="254"/>
      <c r="N514" s="254"/>
      <c r="O514" s="254"/>
      <c r="P514" s="252"/>
      <c r="Q514" s="252"/>
      <c r="R514" s="252"/>
      <c r="S514" s="252"/>
      <c r="T514" s="252"/>
      <c r="U514" s="252"/>
      <c r="V514" s="252"/>
      <c r="W514" s="252"/>
      <c r="X514" s="252"/>
      <c r="Y514" s="252"/>
      <c r="Z514" s="252"/>
      <c r="AA514" s="252"/>
      <c r="AB514" s="252"/>
      <c r="AC514" s="252"/>
      <c r="AD514" s="252"/>
      <c r="AE514" s="252"/>
      <c r="AF514" s="252"/>
      <c r="AG514" s="252"/>
      <c r="AH514" s="252"/>
      <c r="AI514" s="252"/>
      <c r="AJ514" s="252"/>
      <c r="AK514" s="252"/>
      <c r="AL514" s="252"/>
      <c r="AM514" s="252"/>
      <c r="AN514" s="252"/>
      <c r="AO514" s="252"/>
      <c r="AP514" s="252"/>
      <c r="AQ514" s="252"/>
      <c r="AR514" s="252"/>
      <c r="AS514" s="252"/>
      <c r="AT514" s="252"/>
      <c r="AU514" s="252"/>
      <c r="AV514" s="252"/>
      <c r="AW514" s="252"/>
      <c r="AX514" s="252"/>
      <c r="AY514" s="252"/>
      <c r="AZ514" s="252"/>
      <c r="BA514" s="252"/>
      <c r="BB514" s="252"/>
      <c r="BC514" s="252"/>
      <c r="BD514" s="252"/>
      <c r="BE514" s="252"/>
      <c r="BF514" s="252"/>
      <c r="BG514" s="252"/>
      <c r="BH514" s="252"/>
      <c r="BI514" s="252"/>
      <c r="BJ514" s="252"/>
      <c r="BK514" s="252"/>
      <c r="BL514" s="252"/>
      <c r="BM514" s="252"/>
      <c r="BN514" s="252"/>
      <c r="BO514" s="252"/>
      <c r="BP514" s="252"/>
      <c r="BQ514" s="252"/>
      <c r="BR514" s="252"/>
      <c r="BS514" s="252"/>
      <c r="BT514" s="252"/>
      <c r="BU514" s="252"/>
      <c r="BV514" s="252"/>
      <c r="BW514" s="252"/>
      <c r="BX514" s="252"/>
      <c r="BY514" s="252"/>
      <c r="BZ514" s="252"/>
      <c r="CA514" s="252"/>
      <c r="CB514" s="252"/>
      <c r="CC514" s="252"/>
      <c r="CD514" s="252"/>
      <c r="CE514" s="252"/>
      <c r="CF514" s="252"/>
      <c r="CG514" s="252"/>
      <c r="CH514" s="252"/>
      <c r="CI514" s="252"/>
      <c r="CJ514" s="252"/>
      <c r="CK514" s="252"/>
      <c r="CL514" s="252"/>
      <c r="CM514" s="252"/>
      <c r="CN514" s="252"/>
      <c r="CO514" s="252"/>
      <c r="CP514" s="252"/>
      <c r="CQ514" s="252"/>
      <c r="CR514" s="252"/>
      <c r="CS514" s="252"/>
      <c r="CT514" s="252"/>
      <c r="CU514" s="252"/>
      <c r="CV514" s="252"/>
      <c r="CW514" s="252"/>
      <c r="CX514" s="252"/>
      <c r="CY514" s="252"/>
      <c r="CZ514" s="252"/>
      <c r="DA514" s="252"/>
      <c r="DB514" s="252"/>
      <c r="DC514" s="252"/>
      <c r="DD514" s="252"/>
    </row>
    <row r="515" customFormat="false" ht="15" hidden="false" customHeight="false" outlineLevel="0" collapsed="false">
      <c r="A515" s="252"/>
      <c r="B515" s="252"/>
      <c r="C515" s="252"/>
      <c r="D515" s="252"/>
      <c r="E515" s="254"/>
      <c r="F515" s="254"/>
      <c r="G515" s="254"/>
      <c r="H515" s="254"/>
      <c r="I515" s="254"/>
      <c r="J515" s="254"/>
      <c r="K515" s="254"/>
      <c r="L515" s="254"/>
      <c r="M515" s="254"/>
      <c r="N515" s="254"/>
      <c r="O515" s="254"/>
      <c r="P515" s="252"/>
      <c r="Q515" s="252"/>
      <c r="R515" s="252"/>
      <c r="S515" s="252"/>
      <c r="T515" s="252"/>
      <c r="U515" s="252"/>
      <c r="V515" s="252"/>
      <c r="W515" s="252"/>
      <c r="X515" s="252"/>
      <c r="Y515" s="252"/>
      <c r="Z515" s="252"/>
      <c r="AA515" s="252"/>
      <c r="AB515" s="252"/>
      <c r="AC515" s="252"/>
      <c r="AD515" s="252"/>
      <c r="AE515" s="252"/>
      <c r="AF515" s="252"/>
      <c r="AG515" s="252"/>
      <c r="AH515" s="252"/>
      <c r="AI515" s="252"/>
      <c r="AJ515" s="252"/>
      <c r="AK515" s="252"/>
      <c r="AL515" s="252"/>
      <c r="AM515" s="252"/>
      <c r="AN515" s="252"/>
      <c r="AO515" s="252"/>
      <c r="AP515" s="252"/>
      <c r="AQ515" s="252"/>
      <c r="AR515" s="252"/>
      <c r="AS515" s="252"/>
      <c r="AT515" s="252"/>
      <c r="AU515" s="252"/>
      <c r="AV515" s="252"/>
      <c r="AW515" s="252"/>
      <c r="AX515" s="252"/>
      <c r="AY515" s="252"/>
      <c r="AZ515" s="252"/>
      <c r="BA515" s="252"/>
      <c r="BB515" s="252"/>
      <c r="BC515" s="252"/>
      <c r="BD515" s="252"/>
      <c r="BE515" s="252"/>
      <c r="BF515" s="252"/>
      <c r="BG515" s="252"/>
      <c r="BH515" s="252"/>
      <c r="BI515" s="252"/>
      <c r="BJ515" s="252"/>
      <c r="BK515" s="252"/>
      <c r="BL515" s="252"/>
      <c r="BM515" s="252"/>
      <c r="BN515" s="252"/>
      <c r="BO515" s="252"/>
      <c r="BP515" s="252"/>
      <c r="BQ515" s="252"/>
      <c r="BR515" s="252"/>
      <c r="BS515" s="252"/>
      <c r="BT515" s="252"/>
      <c r="BU515" s="252"/>
      <c r="BV515" s="252"/>
      <c r="BW515" s="252"/>
      <c r="BX515" s="252"/>
      <c r="BY515" s="252"/>
      <c r="BZ515" s="252"/>
      <c r="CA515" s="252"/>
      <c r="CB515" s="252"/>
      <c r="CC515" s="252"/>
      <c r="CD515" s="252"/>
      <c r="CE515" s="252"/>
      <c r="CF515" s="252"/>
      <c r="CG515" s="252"/>
      <c r="CH515" s="252"/>
      <c r="CI515" s="252"/>
      <c r="CJ515" s="252"/>
      <c r="CK515" s="252"/>
      <c r="CL515" s="252"/>
      <c r="CM515" s="252"/>
      <c r="CN515" s="252"/>
      <c r="CO515" s="252"/>
      <c r="CP515" s="252"/>
      <c r="CQ515" s="252"/>
      <c r="CR515" s="252"/>
      <c r="CS515" s="252"/>
      <c r="CT515" s="252"/>
      <c r="CU515" s="252"/>
      <c r="CV515" s="252"/>
      <c r="CW515" s="252"/>
      <c r="CX515" s="252"/>
      <c r="CY515" s="252"/>
      <c r="CZ515" s="252"/>
      <c r="DA515" s="252"/>
      <c r="DB515" s="252"/>
      <c r="DC515" s="252"/>
      <c r="DD515" s="252"/>
    </row>
    <row r="516" customFormat="false" ht="15" hidden="false" customHeight="false" outlineLevel="0" collapsed="false">
      <c r="A516" s="252"/>
      <c r="B516" s="252"/>
      <c r="C516" s="252"/>
      <c r="D516" s="252"/>
      <c r="E516" s="254"/>
      <c r="F516" s="254"/>
      <c r="G516" s="254"/>
      <c r="H516" s="254"/>
      <c r="I516" s="254"/>
      <c r="J516" s="254"/>
      <c r="K516" s="254"/>
      <c r="L516" s="254"/>
      <c r="M516" s="254"/>
      <c r="N516" s="254"/>
      <c r="O516" s="254"/>
      <c r="P516" s="252"/>
      <c r="Q516" s="252"/>
      <c r="R516" s="252"/>
      <c r="S516" s="252"/>
      <c r="T516" s="252"/>
      <c r="U516" s="252"/>
      <c r="V516" s="252"/>
      <c r="W516" s="252"/>
      <c r="X516" s="252"/>
      <c r="Y516" s="252"/>
      <c r="Z516" s="252"/>
      <c r="AA516" s="252"/>
      <c r="AB516" s="252"/>
      <c r="AC516" s="252"/>
      <c r="AD516" s="252"/>
      <c r="AE516" s="252"/>
      <c r="AF516" s="252"/>
      <c r="AG516" s="252"/>
      <c r="AH516" s="252"/>
      <c r="AI516" s="252"/>
      <c r="AJ516" s="252"/>
      <c r="AK516" s="252"/>
      <c r="AL516" s="252"/>
      <c r="AM516" s="252"/>
      <c r="AN516" s="252"/>
      <c r="AO516" s="252"/>
      <c r="AP516" s="252"/>
      <c r="AQ516" s="252"/>
      <c r="AR516" s="252"/>
      <c r="AS516" s="252"/>
      <c r="AT516" s="252"/>
      <c r="AU516" s="252"/>
      <c r="AV516" s="252"/>
      <c r="AW516" s="252"/>
      <c r="AX516" s="252"/>
      <c r="AY516" s="252"/>
      <c r="AZ516" s="252"/>
      <c r="BA516" s="252"/>
      <c r="BB516" s="252"/>
      <c r="BC516" s="252"/>
      <c r="BD516" s="252"/>
      <c r="BE516" s="252"/>
      <c r="BF516" s="252"/>
      <c r="BG516" s="252"/>
      <c r="BH516" s="252"/>
      <c r="BI516" s="252"/>
      <c r="BJ516" s="252"/>
      <c r="BK516" s="252"/>
      <c r="BL516" s="252"/>
      <c r="BM516" s="252"/>
      <c r="BN516" s="252"/>
      <c r="BO516" s="252"/>
      <c r="BP516" s="252"/>
      <c r="BQ516" s="252"/>
      <c r="BR516" s="252"/>
      <c r="BS516" s="252"/>
      <c r="BT516" s="252"/>
      <c r="BU516" s="252"/>
      <c r="BV516" s="252"/>
      <c r="BW516" s="252"/>
      <c r="BX516" s="252"/>
      <c r="BY516" s="252"/>
      <c r="BZ516" s="252"/>
      <c r="CA516" s="252"/>
      <c r="CB516" s="252"/>
      <c r="CC516" s="252"/>
      <c r="CD516" s="252"/>
      <c r="CE516" s="252"/>
      <c r="CF516" s="252"/>
      <c r="CG516" s="252"/>
      <c r="CH516" s="252"/>
      <c r="CI516" s="252"/>
      <c r="CJ516" s="252"/>
      <c r="CK516" s="252"/>
      <c r="CL516" s="252"/>
      <c r="CM516" s="252"/>
      <c r="CN516" s="252"/>
      <c r="CO516" s="252"/>
      <c r="CP516" s="252"/>
      <c r="CQ516" s="252"/>
      <c r="CR516" s="252"/>
      <c r="CS516" s="252"/>
      <c r="CT516" s="252"/>
      <c r="CU516" s="252"/>
      <c r="CV516" s="252"/>
      <c r="CW516" s="252"/>
      <c r="CX516" s="252"/>
      <c r="CY516" s="252"/>
      <c r="CZ516" s="252"/>
      <c r="DA516" s="252"/>
      <c r="DB516" s="252"/>
      <c r="DC516" s="252"/>
      <c r="DD516" s="252"/>
    </row>
    <row r="517" customFormat="false" ht="15" hidden="false" customHeight="false" outlineLevel="0" collapsed="false">
      <c r="A517" s="252"/>
      <c r="B517" s="252"/>
      <c r="C517" s="252"/>
      <c r="D517" s="252"/>
      <c r="E517" s="254"/>
      <c r="F517" s="254"/>
      <c r="G517" s="254"/>
      <c r="H517" s="254"/>
      <c r="I517" s="254"/>
      <c r="J517" s="254"/>
      <c r="K517" s="254"/>
      <c r="L517" s="254"/>
      <c r="M517" s="254"/>
      <c r="N517" s="254"/>
      <c r="O517" s="254"/>
      <c r="P517" s="252"/>
      <c r="Q517" s="252"/>
      <c r="R517" s="252"/>
      <c r="S517" s="252"/>
      <c r="T517" s="252"/>
      <c r="U517" s="252"/>
      <c r="V517" s="252"/>
      <c r="W517" s="252"/>
      <c r="X517" s="252"/>
      <c r="Y517" s="252"/>
      <c r="Z517" s="252"/>
      <c r="AA517" s="252"/>
      <c r="AB517" s="252"/>
      <c r="AC517" s="252"/>
      <c r="AD517" s="252"/>
      <c r="AE517" s="252"/>
      <c r="AF517" s="252"/>
      <c r="AG517" s="252"/>
      <c r="AH517" s="252"/>
      <c r="AI517" s="252"/>
      <c r="AJ517" s="252"/>
      <c r="AK517" s="252"/>
      <c r="AL517" s="252"/>
      <c r="AM517" s="252"/>
      <c r="AN517" s="252"/>
      <c r="AO517" s="252"/>
      <c r="AP517" s="252"/>
      <c r="AQ517" s="252"/>
      <c r="AR517" s="252"/>
      <c r="AS517" s="252"/>
      <c r="AT517" s="252"/>
      <c r="AU517" s="252"/>
      <c r="AV517" s="252"/>
      <c r="AW517" s="252"/>
      <c r="AX517" s="252"/>
      <c r="AY517" s="252"/>
      <c r="AZ517" s="252"/>
      <c r="BA517" s="252"/>
      <c r="BB517" s="252"/>
      <c r="BC517" s="252"/>
      <c r="BD517" s="252"/>
      <c r="BE517" s="252"/>
      <c r="BF517" s="252"/>
      <c r="BG517" s="252"/>
      <c r="BH517" s="252"/>
      <c r="BI517" s="252"/>
      <c r="BJ517" s="252"/>
      <c r="BK517" s="252"/>
      <c r="BL517" s="252"/>
      <c r="BM517" s="252"/>
      <c r="BN517" s="252"/>
      <c r="BO517" s="252"/>
      <c r="BP517" s="252"/>
      <c r="BQ517" s="252"/>
      <c r="BR517" s="252"/>
      <c r="BS517" s="252"/>
      <c r="BT517" s="252"/>
      <c r="BU517" s="252"/>
      <c r="BV517" s="252"/>
      <c r="BW517" s="252"/>
      <c r="BX517" s="252"/>
      <c r="BY517" s="252"/>
      <c r="BZ517" s="252"/>
      <c r="CA517" s="252"/>
      <c r="CB517" s="252"/>
      <c r="CC517" s="252"/>
      <c r="CD517" s="252"/>
      <c r="CE517" s="252"/>
      <c r="CF517" s="252"/>
      <c r="CG517" s="252"/>
      <c r="CH517" s="252"/>
      <c r="CI517" s="252"/>
      <c r="CJ517" s="252"/>
      <c r="CK517" s="252"/>
      <c r="CL517" s="252"/>
      <c r="CM517" s="252"/>
      <c r="CN517" s="252"/>
      <c r="CO517" s="252"/>
      <c r="CP517" s="252"/>
      <c r="CQ517" s="252"/>
      <c r="CR517" s="252"/>
      <c r="CS517" s="252"/>
      <c r="CT517" s="252"/>
      <c r="CU517" s="252"/>
      <c r="CV517" s="252"/>
      <c r="CW517" s="252"/>
      <c r="CX517" s="252"/>
      <c r="CY517" s="252"/>
      <c r="CZ517" s="252"/>
      <c r="DA517" s="252"/>
      <c r="DB517" s="252"/>
      <c r="DC517" s="252"/>
      <c r="DD517" s="252"/>
    </row>
    <row r="518" customFormat="false" ht="15" hidden="false" customHeight="false" outlineLevel="0" collapsed="false">
      <c r="A518" s="252"/>
      <c r="B518" s="252"/>
      <c r="C518" s="252"/>
      <c r="D518" s="252"/>
      <c r="E518" s="254"/>
      <c r="F518" s="254"/>
      <c r="G518" s="254"/>
      <c r="H518" s="254"/>
      <c r="I518" s="254"/>
      <c r="J518" s="254"/>
      <c r="K518" s="254"/>
      <c r="L518" s="254"/>
      <c r="M518" s="254"/>
      <c r="N518" s="254"/>
      <c r="O518" s="254"/>
      <c r="P518" s="252"/>
      <c r="Q518" s="252"/>
      <c r="R518" s="252"/>
      <c r="S518" s="252"/>
      <c r="T518" s="252"/>
      <c r="U518" s="252"/>
      <c r="V518" s="252"/>
      <c r="W518" s="252"/>
      <c r="X518" s="252"/>
      <c r="Y518" s="252"/>
      <c r="Z518" s="252"/>
      <c r="AA518" s="252"/>
      <c r="AB518" s="252"/>
      <c r="AC518" s="252"/>
      <c r="AD518" s="252"/>
      <c r="AE518" s="252"/>
      <c r="AF518" s="252"/>
      <c r="AG518" s="252"/>
      <c r="AH518" s="252"/>
      <c r="AI518" s="252"/>
      <c r="AJ518" s="252"/>
      <c r="AK518" s="252"/>
      <c r="AL518" s="252"/>
      <c r="AM518" s="252"/>
      <c r="AN518" s="252"/>
      <c r="AO518" s="252"/>
      <c r="AP518" s="252"/>
      <c r="AQ518" s="252"/>
      <c r="AR518" s="252"/>
      <c r="AS518" s="252"/>
      <c r="AT518" s="252"/>
      <c r="AU518" s="252"/>
      <c r="AV518" s="252"/>
      <c r="AW518" s="252"/>
      <c r="AX518" s="252"/>
      <c r="AY518" s="252"/>
      <c r="AZ518" s="252"/>
      <c r="BA518" s="252"/>
      <c r="BB518" s="252"/>
      <c r="BC518" s="252"/>
      <c r="BD518" s="252"/>
      <c r="BE518" s="252"/>
      <c r="BF518" s="252"/>
      <c r="BG518" s="252"/>
      <c r="BH518" s="252"/>
      <c r="BI518" s="252"/>
      <c r="BJ518" s="252"/>
      <c r="BK518" s="252"/>
      <c r="BL518" s="252"/>
      <c r="BM518" s="252"/>
      <c r="BN518" s="252"/>
      <c r="BO518" s="252"/>
      <c r="BP518" s="252"/>
      <c r="BQ518" s="252"/>
      <c r="BR518" s="252"/>
      <c r="BS518" s="252"/>
      <c r="BT518" s="252"/>
      <c r="BU518" s="252"/>
      <c r="BV518" s="252"/>
      <c r="BW518" s="252"/>
      <c r="BX518" s="252"/>
      <c r="BY518" s="252"/>
      <c r="BZ518" s="252"/>
      <c r="CA518" s="252"/>
      <c r="CB518" s="252"/>
      <c r="CC518" s="252"/>
      <c r="CD518" s="252"/>
      <c r="CE518" s="252"/>
      <c r="CF518" s="252"/>
      <c r="CG518" s="252"/>
      <c r="CH518" s="252"/>
      <c r="CI518" s="252"/>
      <c r="CJ518" s="252"/>
      <c r="CK518" s="252"/>
      <c r="CL518" s="252"/>
      <c r="CM518" s="252"/>
      <c r="CN518" s="252"/>
      <c r="CO518" s="252"/>
      <c r="CP518" s="252"/>
      <c r="CQ518" s="252"/>
      <c r="CR518" s="252"/>
      <c r="CS518" s="252"/>
      <c r="CT518" s="252"/>
      <c r="CU518" s="252"/>
      <c r="CV518" s="252"/>
      <c r="CW518" s="252"/>
      <c r="CX518" s="252"/>
      <c r="CY518" s="252"/>
      <c r="CZ518" s="252"/>
      <c r="DA518" s="252"/>
      <c r="DB518" s="252"/>
      <c r="DC518" s="252"/>
      <c r="DD518" s="252"/>
    </row>
    <row r="519" customFormat="false" ht="15" hidden="false" customHeight="false" outlineLevel="0" collapsed="false">
      <c r="A519" s="252"/>
      <c r="B519" s="252"/>
      <c r="C519" s="252"/>
      <c r="D519" s="252"/>
      <c r="E519" s="254"/>
      <c r="F519" s="254"/>
      <c r="G519" s="254"/>
      <c r="H519" s="254"/>
      <c r="I519" s="254"/>
      <c r="J519" s="254"/>
      <c r="K519" s="254"/>
      <c r="L519" s="254"/>
      <c r="M519" s="254"/>
      <c r="N519" s="254"/>
      <c r="O519" s="254"/>
      <c r="P519" s="252"/>
      <c r="Q519" s="252"/>
      <c r="R519" s="252"/>
      <c r="S519" s="252"/>
      <c r="T519" s="252"/>
      <c r="U519" s="252"/>
      <c r="V519" s="252"/>
      <c r="W519" s="252"/>
      <c r="X519" s="252"/>
      <c r="Y519" s="252"/>
      <c r="Z519" s="252"/>
      <c r="AA519" s="252"/>
      <c r="AB519" s="252"/>
      <c r="AC519" s="252"/>
      <c r="AD519" s="252"/>
      <c r="AE519" s="252"/>
      <c r="AF519" s="252"/>
      <c r="AG519" s="252"/>
      <c r="AH519" s="252"/>
      <c r="AI519" s="252"/>
      <c r="AJ519" s="252"/>
      <c r="AK519" s="252"/>
      <c r="AL519" s="252"/>
      <c r="AM519" s="252"/>
      <c r="AN519" s="252"/>
      <c r="AO519" s="252"/>
      <c r="AP519" s="252"/>
      <c r="AQ519" s="252"/>
      <c r="AR519" s="252"/>
      <c r="AS519" s="252"/>
      <c r="AT519" s="252"/>
      <c r="AU519" s="252"/>
      <c r="AV519" s="252"/>
      <c r="AW519" s="252"/>
      <c r="AX519" s="252"/>
      <c r="AY519" s="252"/>
      <c r="AZ519" s="252"/>
      <c r="BA519" s="252"/>
      <c r="BB519" s="252"/>
      <c r="BC519" s="252"/>
      <c r="BD519" s="252"/>
      <c r="BE519" s="252"/>
      <c r="BF519" s="252"/>
      <c r="BG519" s="252"/>
      <c r="BH519" s="252"/>
      <c r="BI519" s="252"/>
      <c r="BJ519" s="252"/>
      <c r="BK519" s="252"/>
      <c r="BL519" s="252"/>
      <c r="BM519" s="252"/>
      <c r="BN519" s="252"/>
      <c r="BO519" s="252"/>
      <c r="BP519" s="252"/>
      <c r="BQ519" s="252"/>
      <c r="BR519" s="252"/>
      <c r="BS519" s="252"/>
      <c r="BT519" s="252"/>
      <c r="BU519" s="252"/>
      <c r="BV519" s="252"/>
      <c r="BW519" s="252"/>
      <c r="BX519" s="252"/>
      <c r="BY519" s="252"/>
      <c r="BZ519" s="252"/>
      <c r="CA519" s="252"/>
      <c r="CB519" s="252"/>
      <c r="CC519" s="252"/>
      <c r="CD519" s="252"/>
      <c r="CE519" s="252"/>
      <c r="CF519" s="252"/>
      <c r="CG519" s="252"/>
      <c r="CH519" s="252"/>
      <c r="CI519" s="252"/>
      <c r="CJ519" s="252"/>
      <c r="CK519" s="252"/>
      <c r="CL519" s="252"/>
      <c r="CM519" s="252"/>
      <c r="CN519" s="252"/>
      <c r="CO519" s="252"/>
      <c r="CP519" s="252"/>
      <c r="CQ519" s="252"/>
      <c r="CR519" s="252"/>
      <c r="CS519" s="252"/>
      <c r="CT519" s="252"/>
      <c r="CU519" s="252"/>
      <c r="CV519" s="252"/>
      <c r="CW519" s="252"/>
      <c r="CX519" s="252"/>
      <c r="CY519" s="252"/>
      <c r="CZ519" s="252"/>
      <c r="DA519" s="252"/>
      <c r="DB519" s="252"/>
      <c r="DC519" s="252"/>
      <c r="DD519" s="252"/>
    </row>
    <row r="520" customFormat="false" ht="15" hidden="false" customHeight="false" outlineLevel="0" collapsed="false">
      <c r="A520" s="252"/>
      <c r="B520" s="252"/>
      <c r="C520" s="252"/>
      <c r="D520" s="252"/>
      <c r="E520" s="254"/>
      <c r="F520" s="254"/>
      <c r="G520" s="254"/>
      <c r="H520" s="254"/>
      <c r="I520" s="254"/>
      <c r="J520" s="254"/>
      <c r="K520" s="254"/>
      <c r="L520" s="254"/>
      <c r="M520" s="254"/>
      <c r="N520" s="254"/>
      <c r="O520" s="254"/>
      <c r="P520" s="252"/>
      <c r="Q520" s="252"/>
      <c r="R520" s="252"/>
      <c r="S520" s="252"/>
      <c r="T520" s="252"/>
      <c r="U520" s="252"/>
      <c r="V520" s="252"/>
      <c r="W520" s="252"/>
      <c r="X520" s="252"/>
      <c r="Y520" s="252"/>
      <c r="Z520" s="252"/>
      <c r="AA520" s="252"/>
      <c r="AB520" s="252"/>
      <c r="AC520" s="252"/>
      <c r="AD520" s="252"/>
      <c r="AE520" s="252"/>
      <c r="AF520" s="252"/>
      <c r="AG520" s="252"/>
      <c r="AH520" s="252"/>
      <c r="AI520" s="252"/>
      <c r="AJ520" s="252"/>
      <c r="AK520" s="252"/>
      <c r="AL520" s="252"/>
      <c r="AM520" s="252"/>
      <c r="AN520" s="252"/>
      <c r="AO520" s="252"/>
      <c r="AP520" s="252"/>
      <c r="AQ520" s="252"/>
      <c r="AR520" s="252"/>
      <c r="AS520" s="252"/>
      <c r="AT520" s="252"/>
      <c r="AU520" s="252"/>
      <c r="AV520" s="252"/>
      <c r="AW520" s="252"/>
      <c r="AX520" s="252"/>
      <c r="AY520" s="252"/>
      <c r="AZ520" s="252"/>
      <c r="BA520" s="252"/>
      <c r="BB520" s="252"/>
      <c r="BC520" s="252"/>
      <c r="BD520" s="252"/>
      <c r="BE520" s="252"/>
      <c r="BF520" s="252"/>
      <c r="BG520" s="252"/>
      <c r="BH520" s="252"/>
      <c r="BI520" s="252"/>
      <c r="BJ520" s="252"/>
      <c r="BK520" s="252"/>
      <c r="BL520" s="252"/>
      <c r="BM520" s="252"/>
      <c r="BN520" s="252"/>
      <c r="BO520" s="252"/>
      <c r="BP520" s="252"/>
      <c r="BQ520" s="252"/>
      <c r="BR520" s="252"/>
      <c r="BS520" s="252"/>
      <c r="BT520" s="252"/>
      <c r="BU520" s="252"/>
      <c r="BV520" s="252"/>
      <c r="BW520" s="252"/>
      <c r="BX520" s="252"/>
      <c r="BY520" s="252"/>
      <c r="BZ520" s="252"/>
      <c r="CA520" s="252"/>
      <c r="CB520" s="252"/>
      <c r="CC520" s="252"/>
      <c r="CD520" s="252"/>
      <c r="CE520" s="252"/>
      <c r="CF520" s="252"/>
      <c r="CG520" s="252"/>
      <c r="CH520" s="252"/>
      <c r="CI520" s="252"/>
      <c r="CJ520" s="252"/>
      <c r="CK520" s="252"/>
      <c r="CL520" s="252"/>
      <c r="CM520" s="252"/>
      <c r="CN520" s="252"/>
      <c r="CO520" s="252"/>
      <c r="CP520" s="252"/>
      <c r="CQ520" s="252"/>
      <c r="CR520" s="252"/>
      <c r="CS520" s="252"/>
      <c r="CT520" s="252"/>
      <c r="CU520" s="252"/>
      <c r="CV520" s="252"/>
      <c r="CW520" s="252"/>
      <c r="CX520" s="252"/>
      <c r="CY520" s="252"/>
      <c r="CZ520" s="252"/>
      <c r="DA520" s="252"/>
      <c r="DB520" s="252"/>
      <c r="DC520" s="252"/>
      <c r="DD520" s="252"/>
    </row>
    <row r="521" customFormat="false" ht="15" hidden="false" customHeight="false" outlineLevel="0" collapsed="false">
      <c r="A521" s="252"/>
      <c r="B521" s="252"/>
      <c r="C521" s="252"/>
      <c r="D521" s="252"/>
      <c r="E521" s="254"/>
      <c r="F521" s="254"/>
      <c r="G521" s="254"/>
      <c r="H521" s="254"/>
      <c r="I521" s="254"/>
      <c r="J521" s="254"/>
      <c r="K521" s="254"/>
      <c r="L521" s="254"/>
      <c r="M521" s="254"/>
      <c r="N521" s="254"/>
      <c r="O521" s="254"/>
      <c r="P521" s="252"/>
      <c r="Q521" s="252"/>
      <c r="R521" s="252"/>
      <c r="S521" s="252"/>
      <c r="T521" s="252"/>
      <c r="U521" s="252"/>
      <c r="V521" s="252"/>
      <c r="W521" s="252"/>
      <c r="X521" s="252"/>
      <c r="Y521" s="252"/>
      <c r="Z521" s="252"/>
      <c r="AA521" s="252"/>
      <c r="AB521" s="252"/>
      <c r="AC521" s="252"/>
      <c r="AD521" s="252"/>
      <c r="AE521" s="252"/>
      <c r="AF521" s="252"/>
      <c r="AG521" s="252"/>
      <c r="AH521" s="252"/>
      <c r="AI521" s="252"/>
      <c r="AJ521" s="252"/>
      <c r="AK521" s="252"/>
      <c r="AL521" s="252"/>
      <c r="AM521" s="252"/>
      <c r="AN521" s="252"/>
      <c r="AO521" s="252"/>
      <c r="AP521" s="252"/>
      <c r="AQ521" s="252"/>
      <c r="AR521" s="252"/>
      <c r="AS521" s="252"/>
      <c r="AT521" s="252"/>
      <c r="AU521" s="252"/>
      <c r="AV521" s="252"/>
      <c r="AW521" s="252"/>
      <c r="AX521" s="252"/>
      <c r="AY521" s="252"/>
      <c r="AZ521" s="252"/>
      <c r="BA521" s="252"/>
      <c r="BB521" s="252"/>
      <c r="BC521" s="252"/>
      <c r="BD521" s="252"/>
      <c r="BE521" s="252"/>
      <c r="BF521" s="252"/>
      <c r="BG521" s="252"/>
      <c r="BH521" s="252"/>
      <c r="BI521" s="252"/>
      <c r="BJ521" s="252"/>
      <c r="BK521" s="252"/>
      <c r="BL521" s="252"/>
      <c r="BM521" s="252"/>
      <c r="BN521" s="252"/>
      <c r="BO521" s="252"/>
      <c r="BP521" s="252"/>
      <c r="BQ521" s="252"/>
      <c r="BR521" s="252"/>
      <c r="BS521" s="252"/>
      <c r="BT521" s="252"/>
      <c r="BU521" s="252"/>
      <c r="BV521" s="252"/>
      <c r="BW521" s="252"/>
      <c r="BX521" s="252"/>
      <c r="BY521" s="252"/>
      <c r="BZ521" s="252"/>
      <c r="CA521" s="252"/>
      <c r="CB521" s="252"/>
      <c r="CC521" s="252"/>
      <c r="CD521" s="252"/>
      <c r="CE521" s="252"/>
      <c r="CF521" s="252"/>
      <c r="CG521" s="252"/>
      <c r="CH521" s="252"/>
      <c r="CI521" s="252"/>
      <c r="CJ521" s="252"/>
      <c r="CK521" s="252"/>
      <c r="CL521" s="252"/>
      <c r="CM521" s="252"/>
      <c r="CN521" s="252"/>
      <c r="CO521" s="252"/>
      <c r="CP521" s="252"/>
      <c r="CQ521" s="252"/>
      <c r="CR521" s="252"/>
      <c r="CS521" s="252"/>
      <c r="CT521" s="252"/>
      <c r="CU521" s="252"/>
      <c r="CV521" s="252"/>
      <c r="CW521" s="252"/>
      <c r="CX521" s="252"/>
      <c r="CY521" s="252"/>
      <c r="CZ521" s="252"/>
      <c r="DA521" s="252"/>
      <c r="DB521" s="252"/>
      <c r="DC521" s="252"/>
      <c r="DD521" s="252"/>
    </row>
    <row r="522" customFormat="false" ht="15" hidden="false" customHeight="false" outlineLevel="0" collapsed="false">
      <c r="A522" s="252"/>
      <c r="B522" s="252"/>
      <c r="C522" s="252"/>
      <c r="D522" s="252"/>
      <c r="E522" s="254"/>
      <c r="F522" s="254"/>
      <c r="G522" s="254"/>
      <c r="H522" s="254"/>
      <c r="I522" s="254"/>
      <c r="J522" s="254"/>
      <c r="K522" s="254"/>
      <c r="L522" s="254"/>
      <c r="M522" s="254"/>
      <c r="N522" s="254"/>
      <c r="O522" s="254"/>
      <c r="P522" s="252"/>
      <c r="Q522" s="252"/>
      <c r="R522" s="252"/>
      <c r="S522" s="252"/>
      <c r="T522" s="252"/>
      <c r="U522" s="252"/>
      <c r="V522" s="252"/>
      <c r="W522" s="252"/>
      <c r="X522" s="252"/>
      <c r="Y522" s="252"/>
      <c r="Z522" s="252"/>
      <c r="AA522" s="252"/>
      <c r="AB522" s="252"/>
      <c r="AC522" s="252"/>
      <c r="AD522" s="252"/>
      <c r="AE522" s="252"/>
      <c r="AF522" s="252"/>
      <c r="AG522" s="252"/>
      <c r="AH522" s="252"/>
      <c r="AI522" s="252"/>
      <c r="AJ522" s="252"/>
      <c r="AK522" s="252"/>
      <c r="AL522" s="252"/>
      <c r="AM522" s="252"/>
      <c r="AN522" s="252"/>
      <c r="AO522" s="252"/>
      <c r="AP522" s="252"/>
      <c r="AQ522" s="252"/>
      <c r="AR522" s="252"/>
      <c r="AS522" s="252"/>
      <c r="AT522" s="252"/>
      <c r="AU522" s="252"/>
      <c r="AV522" s="252"/>
      <c r="AW522" s="252"/>
      <c r="AX522" s="252"/>
      <c r="AY522" s="252"/>
      <c r="AZ522" s="252"/>
      <c r="BA522" s="252"/>
      <c r="BB522" s="252"/>
      <c r="BC522" s="252"/>
      <c r="BD522" s="252"/>
      <c r="BE522" s="252"/>
      <c r="BF522" s="252"/>
      <c r="BG522" s="252"/>
      <c r="BH522" s="252"/>
      <c r="BI522" s="252"/>
      <c r="BJ522" s="252"/>
      <c r="BK522" s="252"/>
      <c r="BL522" s="252"/>
      <c r="BM522" s="252"/>
      <c r="BN522" s="252"/>
      <c r="BO522" s="252"/>
      <c r="BP522" s="252"/>
      <c r="BQ522" s="252"/>
      <c r="BR522" s="252"/>
      <c r="BS522" s="252"/>
      <c r="BT522" s="252"/>
      <c r="BU522" s="252"/>
      <c r="BV522" s="252"/>
      <c r="BW522" s="252"/>
      <c r="BX522" s="252"/>
      <c r="BY522" s="252"/>
      <c r="BZ522" s="252"/>
      <c r="CA522" s="252"/>
      <c r="CB522" s="252"/>
      <c r="CC522" s="252"/>
      <c r="CD522" s="252"/>
      <c r="CE522" s="252"/>
      <c r="CF522" s="252"/>
      <c r="CG522" s="252"/>
      <c r="CH522" s="252"/>
      <c r="CI522" s="252"/>
      <c r="CJ522" s="252"/>
      <c r="CK522" s="252"/>
      <c r="CL522" s="252"/>
      <c r="CM522" s="252"/>
      <c r="CN522" s="252"/>
      <c r="CO522" s="252"/>
      <c r="CP522" s="252"/>
      <c r="CQ522" s="252"/>
      <c r="CR522" s="252"/>
      <c r="CS522" s="252"/>
      <c r="CT522" s="252"/>
      <c r="CU522" s="252"/>
      <c r="CV522" s="252"/>
      <c r="CW522" s="252"/>
      <c r="CX522" s="252"/>
      <c r="CY522" s="252"/>
      <c r="CZ522" s="252"/>
      <c r="DA522" s="252"/>
      <c r="DB522" s="252"/>
      <c r="DC522" s="252"/>
      <c r="DD522" s="252"/>
    </row>
    <row r="523" customFormat="false" ht="15" hidden="false" customHeight="false" outlineLevel="0" collapsed="false">
      <c r="A523" s="252"/>
      <c r="B523" s="252"/>
      <c r="C523" s="252"/>
      <c r="D523" s="252"/>
      <c r="E523" s="254"/>
      <c r="F523" s="254"/>
      <c r="G523" s="254"/>
      <c r="H523" s="254"/>
      <c r="I523" s="254"/>
      <c r="J523" s="254"/>
      <c r="K523" s="254"/>
      <c r="L523" s="254"/>
      <c r="M523" s="254"/>
      <c r="N523" s="254"/>
      <c r="O523" s="254"/>
      <c r="P523" s="252"/>
      <c r="Q523" s="252"/>
      <c r="R523" s="252"/>
      <c r="S523" s="252"/>
      <c r="T523" s="252"/>
      <c r="U523" s="252"/>
      <c r="V523" s="252"/>
      <c r="W523" s="252"/>
      <c r="X523" s="252"/>
      <c r="Y523" s="252"/>
      <c r="Z523" s="252"/>
      <c r="AA523" s="252"/>
      <c r="AB523" s="252"/>
      <c r="AC523" s="252"/>
      <c r="AD523" s="252"/>
      <c r="AE523" s="252"/>
      <c r="AF523" s="252"/>
      <c r="AG523" s="252"/>
      <c r="AH523" s="252"/>
      <c r="AI523" s="252"/>
      <c r="AJ523" s="252"/>
      <c r="AK523" s="252"/>
      <c r="AL523" s="252"/>
      <c r="AM523" s="252"/>
      <c r="AN523" s="252"/>
      <c r="AO523" s="252"/>
      <c r="AP523" s="252"/>
      <c r="AQ523" s="252"/>
      <c r="AR523" s="252"/>
      <c r="AS523" s="252"/>
      <c r="AT523" s="252"/>
      <c r="AU523" s="252"/>
      <c r="AV523" s="252"/>
      <c r="AW523" s="252"/>
      <c r="AX523" s="252"/>
      <c r="AY523" s="252"/>
      <c r="AZ523" s="252"/>
      <c r="BA523" s="252"/>
      <c r="BB523" s="252"/>
      <c r="BC523" s="252"/>
      <c r="BD523" s="252"/>
      <c r="BE523" s="252"/>
      <c r="BF523" s="252"/>
      <c r="BG523" s="252"/>
      <c r="BH523" s="252"/>
      <c r="BI523" s="252"/>
      <c r="BJ523" s="252"/>
      <c r="BK523" s="252"/>
      <c r="BL523" s="252"/>
      <c r="BM523" s="252"/>
      <c r="BN523" s="252"/>
      <c r="BO523" s="252"/>
      <c r="BP523" s="252"/>
      <c r="BQ523" s="252"/>
      <c r="BR523" s="252"/>
      <c r="BS523" s="252"/>
      <c r="BT523" s="252"/>
      <c r="BU523" s="252"/>
      <c r="BV523" s="252"/>
      <c r="BW523" s="252"/>
      <c r="BX523" s="252"/>
      <c r="BY523" s="252"/>
      <c r="BZ523" s="252"/>
      <c r="CA523" s="252"/>
      <c r="CB523" s="252"/>
      <c r="CC523" s="252"/>
      <c r="CD523" s="252"/>
      <c r="CE523" s="252"/>
      <c r="CF523" s="252"/>
      <c r="CG523" s="252"/>
      <c r="CH523" s="252"/>
      <c r="CI523" s="252"/>
      <c r="CJ523" s="252"/>
      <c r="CK523" s="252"/>
      <c r="CL523" s="252"/>
      <c r="CM523" s="252"/>
      <c r="CN523" s="252"/>
      <c r="CO523" s="252"/>
      <c r="CP523" s="252"/>
      <c r="CQ523" s="252"/>
      <c r="CR523" s="252"/>
      <c r="CS523" s="252"/>
      <c r="CT523" s="252"/>
      <c r="CU523" s="252"/>
      <c r="CV523" s="252"/>
      <c r="CW523" s="252"/>
      <c r="CX523" s="252"/>
      <c r="CY523" s="252"/>
      <c r="CZ523" s="252"/>
      <c r="DA523" s="252"/>
      <c r="DB523" s="252"/>
      <c r="DC523" s="252"/>
      <c r="DD523" s="252"/>
    </row>
    <row r="524" customFormat="false" ht="15" hidden="false" customHeight="false" outlineLevel="0" collapsed="false">
      <c r="A524" s="252"/>
      <c r="B524" s="252"/>
      <c r="C524" s="252"/>
      <c r="D524" s="252"/>
      <c r="E524" s="254"/>
      <c r="F524" s="254"/>
      <c r="G524" s="254"/>
      <c r="H524" s="254"/>
      <c r="I524" s="254"/>
      <c r="J524" s="254"/>
      <c r="K524" s="254"/>
      <c r="L524" s="254"/>
      <c r="M524" s="254"/>
      <c r="N524" s="254"/>
      <c r="O524" s="254"/>
      <c r="P524" s="252"/>
      <c r="Q524" s="252"/>
      <c r="R524" s="252"/>
      <c r="S524" s="252"/>
      <c r="T524" s="252"/>
      <c r="U524" s="252"/>
      <c r="V524" s="252"/>
      <c r="W524" s="252"/>
      <c r="X524" s="252"/>
      <c r="Y524" s="252"/>
      <c r="Z524" s="252"/>
      <c r="AA524" s="252"/>
      <c r="AB524" s="252"/>
      <c r="AC524" s="252"/>
      <c r="AD524" s="252"/>
      <c r="AE524" s="252"/>
      <c r="AF524" s="252"/>
      <c r="AG524" s="252"/>
      <c r="AH524" s="252"/>
      <c r="AI524" s="252"/>
      <c r="AJ524" s="252"/>
      <c r="AK524" s="252"/>
      <c r="AL524" s="252"/>
      <c r="AM524" s="252"/>
      <c r="AN524" s="252"/>
      <c r="AO524" s="252"/>
      <c r="AP524" s="252"/>
      <c r="AQ524" s="252"/>
      <c r="AR524" s="252"/>
      <c r="AS524" s="252"/>
      <c r="AT524" s="252"/>
      <c r="AU524" s="252"/>
      <c r="AV524" s="252"/>
      <c r="AW524" s="252"/>
      <c r="AX524" s="252"/>
      <c r="AY524" s="252"/>
      <c r="AZ524" s="252"/>
      <c r="BA524" s="252"/>
      <c r="BB524" s="252"/>
      <c r="BC524" s="252"/>
      <c r="BD524" s="252"/>
      <c r="BE524" s="252"/>
      <c r="BF524" s="252"/>
      <c r="BG524" s="252"/>
      <c r="BH524" s="252"/>
      <c r="BI524" s="252"/>
      <c r="BJ524" s="252"/>
      <c r="BK524" s="252"/>
      <c r="BL524" s="252"/>
      <c r="BM524" s="252"/>
      <c r="BN524" s="252"/>
      <c r="BO524" s="252"/>
      <c r="BP524" s="252"/>
      <c r="BQ524" s="252"/>
      <c r="BR524" s="252"/>
      <c r="BS524" s="252"/>
      <c r="BT524" s="252"/>
      <c r="BU524" s="252"/>
      <c r="BV524" s="252"/>
      <c r="BW524" s="252"/>
      <c r="BX524" s="252"/>
      <c r="BY524" s="252"/>
      <c r="BZ524" s="252"/>
      <c r="CA524" s="252"/>
      <c r="CB524" s="252"/>
      <c r="CC524" s="252"/>
      <c r="CD524" s="252"/>
      <c r="CE524" s="252"/>
      <c r="CF524" s="252"/>
      <c r="CG524" s="252"/>
      <c r="CH524" s="252"/>
      <c r="CI524" s="252"/>
      <c r="CJ524" s="252"/>
      <c r="CK524" s="252"/>
      <c r="CL524" s="252"/>
      <c r="CM524" s="252"/>
      <c r="CN524" s="252"/>
      <c r="CO524" s="252"/>
      <c r="CP524" s="252"/>
      <c r="CQ524" s="252"/>
      <c r="CR524" s="252"/>
      <c r="CS524" s="252"/>
      <c r="CT524" s="252"/>
      <c r="CU524" s="252"/>
      <c r="CV524" s="252"/>
      <c r="CW524" s="252"/>
      <c r="CX524" s="252"/>
      <c r="CY524" s="252"/>
      <c r="CZ524" s="252"/>
      <c r="DA524" s="252"/>
      <c r="DB524" s="252"/>
      <c r="DC524" s="252"/>
      <c r="DD524" s="252"/>
    </row>
    <row r="525" customFormat="false" ht="15" hidden="false" customHeight="false" outlineLevel="0" collapsed="false">
      <c r="A525" s="252"/>
      <c r="B525" s="252"/>
      <c r="C525" s="252"/>
      <c r="D525" s="252"/>
      <c r="E525" s="254"/>
      <c r="F525" s="254"/>
      <c r="G525" s="254"/>
      <c r="H525" s="254"/>
      <c r="I525" s="254"/>
      <c r="J525" s="254"/>
      <c r="K525" s="254"/>
      <c r="L525" s="254"/>
      <c r="M525" s="254"/>
      <c r="N525" s="254"/>
      <c r="O525" s="254"/>
      <c r="P525" s="252"/>
      <c r="Q525" s="252"/>
      <c r="R525" s="252"/>
      <c r="S525" s="252"/>
      <c r="T525" s="252"/>
      <c r="U525" s="252"/>
      <c r="V525" s="252"/>
      <c r="W525" s="252"/>
      <c r="X525" s="252"/>
      <c r="Y525" s="252"/>
      <c r="Z525" s="252"/>
      <c r="AA525" s="252"/>
      <c r="AB525" s="252"/>
      <c r="AC525" s="252"/>
      <c r="AD525" s="252"/>
      <c r="AE525" s="252"/>
      <c r="AF525" s="252"/>
      <c r="AG525" s="252"/>
      <c r="AH525" s="252"/>
      <c r="AI525" s="252"/>
      <c r="AJ525" s="252"/>
      <c r="AK525" s="252"/>
      <c r="AL525" s="252"/>
      <c r="AM525" s="252"/>
      <c r="AN525" s="252"/>
      <c r="AO525" s="252"/>
      <c r="AP525" s="252"/>
      <c r="AQ525" s="252"/>
      <c r="AR525" s="252"/>
      <c r="AS525" s="252"/>
      <c r="AT525" s="252"/>
      <c r="AU525" s="252"/>
      <c r="AV525" s="252"/>
      <c r="AW525" s="252"/>
      <c r="AX525" s="252"/>
      <c r="AY525" s="252"/>
      <c r="AZ525" s="252"/>
      <c r="BA525" s="252"/>
      <c r="BB525" s="252"/>
      <c r="BC525" s="252"/>
      <c r="BD525" s="252"/>
      <c r="BE525" s="252"/>
      <c r="BF525" s="252"/>
      <c r="BG525" s="252"/>
      <c r="BH525" s="252"/>
      <c r="BI525" s="252"/>
      <c r="BJ525" s="252"/>
      <c r="BK525" s="252"/>
      <c r="BL525" s="252"/>
      <c r="BM525" s="252"/>
      <c r="BN525" s="252"/>
      <c r="BO525" s="252"/>
      <c r="BP525" s="252"/>
      <c r="BQ525" s="252"/>
      <c r="BR525" s="252"/>
      <c r="BS525" s="252"/>
      <c r="BT525" s="252"/>
      <c r="BU525" s="252"/>
      <c r="BV525" s="252"/>
      <c r="BW525" s="252"/>
      <c r="BX525" s="252"/>
      <c r="BY525" s="252"/>
      <c r="BZ525" s="252"/>
      <c r="CA525" s="252"/>
      <c r="CB525" s="252"/>
      <c r="CC525" s="252"/>
      <c r="CD525" s="252"/>
      <c r="CE525" s="252"/>
      <c r="CF525" s="252"/>
      <c r="CG525" s="252"/>
      <c r="CH525" s="252"/>
      <c r="CI525" s="252"/>
      <c r="CJ525" s="252"/>
      <c r="CK525" s="252"/>
      <c r="CL525" s="252"/>
      <c r="CM525" s="252"/>
      <c r="CN525" s="252"/>
      <c r="CO525" s="252"/>
      <c r="CP525" s="252"/>
      <c r="CQ525" s="252"/>
      <c r="CR525" s="252"/>
      <c r="CS525" s="252"/>
      <c r="CT525" s="252"/>
      <c r="CU525" s="252"/>
      <c r="CV525" s="252"/>
      <c r="CW525" s="252"/>
      <c r="CX525" s="252"/>
      <c r="CY525" s="252"/>
      <c r="CZ525" s="252"/>
      <c r="DA525" s="252"/>
      <c r="DB525" s="252"/>
      <c r="DC525" s="252"/>
      <c r="DD525" s="252"/>
    </row>
    <row r="526" customFormat="false" ht="15" hidden="false" customHeight="false" outlineLevel="0" collapsed="false">
      <c r="A526" s="252"/>
      <c r="B526" s="252"/>
      <c r="C526" s="252"/>
      <c r="D526" s="252"/>
      <c r="E526" s="254"/>
      <c r="F526" s="254"/>
      <c r="G526" s="254"/>
      <c r="H526" s="254"/>
      <c r="I526" s="254"/>
      <c r="J526" s="254"/>
      <c r="K526" s="254"/>
      <c r="L526" s="254"/>
      <c r="M526" s="254"/>
      <c r="N526" s="254"/>
      <c r="O526" s="254"/>
      <c r="P526" s="252"/>
      <c r="Q526" s="252"/>
      <c r="R526" s="252"/>
      <c r="S526" s="252"/>
      <c r="T526" s="252"/>
      <c r="U526" s="252"/>
      <c r="V526" s="252"/>
      <c r="W526" s="252"/>
      <c r="X526" s="252"/>
      <c r="Y526" s="252"/>
      <c r="Z526" s="252"/>
      <c r="AA526" s="252"/>
      <c r="AB526" s="252"/>
      <c r="AC526" s="252"/>
      <c r="AD526" s="252"/>
      <c r="AE526" s="252"/>
      <c r="AF526" s="252"/>
      <c r="AG526" s="252"/>
      <c r="AH526" s="252"/>
      <c r="AI526" s="252"/>
      <c r="AJ526" s="252"/>
      <c r="AK526" s="252"/>
      <c r="AL526" s="252"/>
      <c r="AM526" s="252"/>
      <c r="AN526" s="252"/>
      <c r="AO526" s="252"/>
      <c r="AP526" s="252"/>
      <c r="AQ526" s="252"/>
      <c r="AR526" s="252"/>
      <c r="AS526" s="252"/>
      <c r="AT526" s="252"/>
      <c r="AU526" s="252"/>
      <c r="AV526" s="252"/>
      <c r="AW526" s="252"/>
      <c r="AX526" s="252"/>
      <c r="AY526" s="252"/>
      <c r="AZ526" s="252"/>
      <c r="BA526" s="252"/>
      <c r="BB526" s="252"/>
      <c r="BC526" s="252"/>
      <c r="BD526" s="252"/>
      <c r="BE526" s="252"/>
      <c r="BF526" s="252"/>
      <c r="BG526" s="252"/>
      <c r="BH526" s="252"/>
      <c r="BI526" s="252"/>
      <c r="BJ526" s="252"/>
      <c r="BK526" s="252"/>
      <c r="BL526" s="252"/>
      <c r="BM526" s="252"/>
      <c r="BN526" s="252"/>
      <c r="BO526" s="252"/>
      <c r="BP526" s="252"/>
      <c r="BQ526" s="252"/>
      <c r="BR526" s="252"/>
      <c r="BS526" s="252"/>
      <c r="BT526" s="252"/>
      <c r="BU526" s="252"/>
      <c r="BV526" s="252"/>
      <c r="BW526" s="252"/>
      <c r="BX526" s="252"/>
      <c r="BY526" s="252"/>
      <c r="BZ526" s="252"/>
      <c r="CA526" s="252"/>
      <c r="CB526" s="252"/>
      <c r="CC526" s="252"/>
      <c r="CD526" s="252"/>
      <c r="CE526" s="252"/>
      <c r="CF526" s="252"/>
      <c r="CG526" s="252"/>
      <c r="CH526" s="252"/>
      <c r="CI526" s="252"/>
      <c r="CJ526" s="252"/>
      <c r="CK526" s="252"/>
      <c r="CL526" s="252"/>
      <c r="CM526" s="252"/>
      <c r="CN526" s="252"/>
      <c r="CO526" s="252"/>
      <c r="CP526" s="252"/>
      <c r="CQ526" s="252"/>
      <c r="CR526" s="252"/>
      <c r="CS526" s="252"/>
      <c r="CT526" s="252"/>
      <c r="CU526" s="252"/>
      <c r="CV526" s="252"/>
      <c r="CW526" s="252"/>
      <c r="CX526" s="252"/>
      <c r="CY526" s="252"/>
      <c r="CZ526" s="252"/>
      <c r="DA526" s="252"/>
      <c r="DB526" s="252"/>
      <c r="DC526" s="252"/>
      <c r="DD526" s="252"/>
    </row>
    <row r="527" customFormat="false" ht="15" hidden="false" customHeight="false" outlineLevel="0" collapsed="false">
      <c r="A527" s="252"/>
      <c r="B527" s="252"/>
      <c r="C527" s="252"/>
      <c r="D527" s="252"/>
      <c r="E527" s="254"/>
      <c r="F527" s="254"/>
      <c r="G527" s="254"/>
      <c r="H527" s="254"/>
      <c r="I527" s="254"/>
      <c r="J527" s="254"/>
      <c r="K527" s="254"/>
      <c r="L527" s="254"/>
      <c r="M527" s="254"/>
      <c r="N527" s="254"/>
      <c r="O527" s="254"/>
      <c r="P527" s="252"/>
      <c r="Q527" s="252"/>
      <c r="R527" s="252"/>
      <c r="S527" s="252"/>
      <c r="T527" s="252"/>
      <c r="U527" s="252"/>
      <c r="V527" s="252"/>
      <c r="W527" s="252"/>
      <c r="X527" s="252"/>
      <c r="Y527" s="252"/>
      <c r="Z527" s="252"/>
      <c r="AA527" s="252"/>
      <c r="AB527" s="252"/>
      <c r="AC527" s="252"/>
      <c r="AD527" s="252"/>
      <c r="AE527" s="252"/>
      <c r="AF527" s="252"/>
      <c r="AG527" s="252"/>
      <c r="AH527" s="252"/>
      <c r="AI527" s="252"/>
      <c r="AJ527" s="252"/>
      <c r="AK527" s="252"/>
      <c r="AL527" s="252"/>
      <c r="AM527" s="252"/>
      <c r="AN527" s="252"/>
      <c r="AO527" s="252"/>
      <c r="AP527" s="252"/>
      <c r="AQ527" s="252"/>
      <c r="AR527" s="252"/>
      <c r="AS527" s="252"/>
      <c r="AT527" s="252"/>
      <c r="AU527" s="252"/>
      <c r="AV527" s="252"/>
      <c r="AW527" s="252"/>
      <c r="AX527" s="252"/>
      <c r="AY527" s="252"/>
      <c r="AZ527" s="252"/>
      <c r="BA527" s="252"/>
      <c r="BB527" s="252"/>
      <c r="BC527" s="252"/>
      <c r="BD527" s="252"/>
      <c r="BE527" s="252"/>
      <c r="BF527" s="252"/>
      <c r="BG527" s="252"/>
      <c r="BH527" s="252"/>
      <c r="BI527" s="252"/>
      <c r="BJ527" s="252"/>
      <c r="BK527" s="252"/>
      <c r="BL527" s="252"/>
      <c r="BM527" s="252"/>
      <c r="BN527" s="252"/>
      <c r="BO527" s="252"/>
      <c r="BP527" s="252"/>
      <c r="BQ527" s="252"/>
      <c r="BR527" s="252"/>
      <c r="BS527" s="252"/>
      <c r="BT527" s="252"/>
      <c r="BU527" s="252"/>
      <c r="BV527" s="252"/>
      <c r="BW527" s="252"/>
      <c r="BX527" s="252"/>
      <c r="BY527" s="252"/>
      <c r="BZ527" s="252"/>
      <c r="CA527" s="252"/>
      <c r="CB527" s="252"/>
      <c r="CC527" s="252"/>
      <c r="CD527" s="252"/>
      <c r="CE527" s="252"/>
      <c r="CF527" s="252"/>
      <c r="CG527" s="252"/>
      <c r="CH527" s="252"/>
      <c r="CI527" s="252"/>
      <c r="CJ527" s="252"/>
      <c r="CK527" s="252"/>
      <c r="CL527" s="252"/>
      <c r="CM527" s="252"/>
      <c r="CN527" s="252"/>
      <c r="CO527" s="252"/>
      <c r="CP527" s="252"/>
      <c r="CQ527" s="252"/>
      <c r="CR527" s="252"/>
      <c r="CS527" s="252"/>
      <c r="CT527" s="252"/>
      <c r="CU527" s="252"/>
      <c r="CV527" s="252"/>
      <c r="CW527" s="252"/>
      <c r="CX527" s="252"/>
      <c r="CY527" s="252"/>
      <c r="CZ527" s="252"/>
      <c r="DA527" s="252"/>
      <c r="DB527" s="252"/>
      <c r="DC527" s="252"/>
      <c r="DD527" s="252"/>
    </row>
    <row r="528" customFormat="false" ht="15" hidden="false" customHeight="false" outlineLevel="0" collapsed="false">
      <c r="A528" s="252"/>
      <c r="B528" s="252"/>
      <c r="C528" s="252"/>
      <c r="D528" s="252"/>
      <c r="E528" s="254"/>
      <c r="F528" s="254"/>
      <c r="G528" s="254"/>
      <c r="H528" s="254"/>
      <c r="I528" s="254"/>
      <c r="J528" s="254"/>
      <c r="K528" s="254"/>
      <c r="L528" s="254"/>
      <c r="M528" s="254"/>
      <c r="N528" s="254"/>
      <c r="O528" s="254"/>
      <c r="P528" s="252"/>
      <c r="Q528" s="252"/>
      <c r="R528" s="252"/>
      <c r="S528" s="252"/>
      <c r="T528" s="252"/>
      <c r="U528" s="252"/>
      <c r="V528" s="252"/>
      <c r="W528" s="252"/>
      <c r="X528" s="252"/>
      <c r="Y528" s="252"/>
      <c r="Z528" s="252"/>
      <c r="AA528" s="252"/>
      <c r="AB528" s="252"/>
      <c r="AC528" s="252"/>
      <c r="AD528" s="252"/>
      <c r="AE528" s="252"/>
      <c r="AF528" s="252"/>
      <c r="AG528" s="252"/>
      <c r="AH528" s="252"/>
      <c r="AI528" s="252"/>
      <c r="AJ528" s="252"/>
      <c r="AK528" s="252"/>
      <c r="AL528" s="252"/>
      <c r="AM528" s="252"/>
      <c r="AN528" s="252"/>
      <c r="AO528" s="252"/>
      <c r="AP528" s="252"/>
      <c r="AQ528" s="252"/>
      <c r="AR528" s="252"/>
      <c r="AS528" s="252"/>
      <c r="AT528" s="252"/>
      <c r="AU528" s="252"/>
      <c r="AV528" s="252"/>
      <c r="AW528" s="252"/>
      <c r="AX528" s="252"/>
      <c r="AY528" s="252"/>
      <c r="AZ528" s="252"/>
      <c r="BA528" s="252"/>
      <c r="BB528" s="252"/>
      <c r="BC528" s="252"/>
      <c r="BD528" s="252"/>
      <c r="BE528" s="252"/>
      <c r="BF528" s="252"/>
      <c r="BG528" s="252"/>
      <c r="BH528" s="252"/>
      <c r="BI528" s="252"/>
      <c r="BJ528" s="252"/>
      <c r="BK528" s="252"/>
      <c r="BL528" s="252"/>
      <c r="BM528" s="252"/>
      <c r="BN528" s="252"/>
      <c r="BO528" s="252"/>
      <c r="BP528" s="252"/>
      <c r="BQ528" s="252"/>
      <c r="BR528" s="252"/>
      <c r="BS528" s="252"/>
      <c r="BT528" s="252"/>
      <c r="BU528" s="252"/>
      <c r="BV528" s="252"/>
      <c r="BW528" s="252"/>
      <c r="BX528" s="252"/>
      <c r="BY528" s="252"/>
      <c r="BZ528" s="252"/>
      <c r="CA528" s="252"/>
      <c r="CB528" s="252"/>
      <c r="CC528" s="252"/>
      <c r="CD528" s="252"/>
      <c r="CE528" s="252"/>
      <c r="CF528" s="252"/>
      <c r="CG528" s="252"/>
      <c r="CH528" s="252"/>
      <c r="CI528" s="252"/>
      <c r="CJ528" s="252"/>
      <c r="CK528" s="252"/>
      <c r="CL528" s="252"/>
      <c r="CM528" s="252"/>
      <c r="CN528" s="252"/>
      <c r="CO528" s="252"/>
      <c r="CP528" s="252"/>
      <c r="CQ528" s="252"/>
      <c r="CR528" s="252"/>
      <c r="CS528" s="252"/>
      <c r="CT528" s="252"/>
      <c r="CU528" s="252"/>
      <c r="CV528" s="252"/>
      <c r="CW528" s="252"/>
      <c r="CX528" s="252"/>
      <c r="CY528" s="252"/>
      <c r="CZ528" s="252"/>
      <c r="DA528" s="252"/>
      <c r="DB528" s="252"/>
      <c r="DC528" s="252"/>
      <c r="DD528" s="252"/>
    </row>
    <row r="529" customFormat="false" ht="15" hidden="false" customHeight="false" outlineLevel="0" collapsed="false">
      <c r="A529" s="252"/>
      <c r="B529" s="252"/>
      <c r="C529" s="252"/>
      <c r="D529" s="252"/>
      <c r="E529" s="254"/>
      <c r="F529" s="254"/>
      <c r="G529" s="254"/>
      <c r="H529" s="254"/>
      <c r="I529" s="254"/>
      <c r="J529" s="254"/>
      <c r="K529" s="254"/>
      <c r="L529" s="254"/>
      <c r="M529" s="254"/>
      <c r="N529" s="254"/>
      <c r="O529" s="254"/>
      <c r="P529" s="252"/>
      <c r="Q529" s="252"/>
      <c r="R529" s="252"/>
      <c r="S529" s="252"/>
      <c r="T529" s="252"/>
      <c r="U529" s="252"/>
      <c r="V529" s="252"/>
      <c r="W529" s="252"/>
      <c r="X529" s="252"/>
      <c r="Y529" s="252"/>
      <c r="Z529" s="252"/>
      <c r="AA529" s="252"/>
      <c r="AB529" s="252"/>
      <c r="AC529" s="252"/>
      <c r="AD529" s="252"/>
      <c r="AE529" s="252"/>
      <c r="AF529" s="252"/>
      <c r="AG529" s="252"/>
      <c r="AH529" s="252"/>
      <c r="AI529" s="252"/>
      <c r="AJ529" s="252"/>
      <c r="AK529" s="252"/>
      <c r="AL529" s="252"/>
      <c r="AM529" s="252"/>
      <c r="AN529" s="252"/>
      <c r="AO529" s="252"/>
      <c r="AP529" s="252"/>
      <c r="AQ529" s="252"/>
      <c r="AR529" s="252"/>
      <c r="AS529" s="252"/>
      <c r="AT529" s="252"/>
      <c r="AU529" s="252"/>
      <c r="AV529" s="252"/>
      <c r="AW529" s="252"/>
      <c r="AX529" s="252"/>
      <c r="AY529" s="252"/>
      <c r="AZ529" s="252"/>
      <c r="BA529" s="252"/>
      <c r="BB529" s="252"/>
      <c r="BC529" s="252"/>
      <c r="BD529" s="252"/>
      <c r="BE529" s="252"/>
      <c r="BF529" s="252"/>
      <c r="BG529" s="252"/>
      <c r="BH529" s="252"/>
      <c r="BI529" s="252"/>
      <c r="BJ529" s="252"/>
      <c r="BK529" s="252"/>
      <c r="BL529" s="252"/>
      <c r="BM529" s="252"/>
      <c r="BN529" s="252"/>
      <c r="BO529" s="252"/>
      <c r="BP529" s="252"/>
      <c r="BQ529" s="252"/>
      <c r="BR529" s="252"/>
      <c r="BS529" s="252"/>
      <c r="BT529" s="252"/>
      <c r="BU529" s="252"/>
      <c r="BV529" s="252"/>
      <c r="BW529" s="252"/>
      <c r="BX529" s="252"/>
      <c r="BY529" s="252"/>
      <c r="BZ529" s="252"/>
      <c r="CA529" s="252"/>
      <c r="CB529" s="252"/>
      <c r="CC529" s="252"/>
      <c r="CD529" s="252"/>
      <c r="CE529" s="252"/>
      <c r="CF529" s="252"/>
      <c r="CG529" s="252"/>
      <c r="CH529" s="252"/>
      <c r="CI529" s="252"/>
      <c r="CJ529" s="252"/>
      <c r="CK529" s="252"/>
      <c r="CL529" s="252"/>
      <c r="CM529" s="252"/>
      <c r="CN529" s="252"/>
      <c r="CO529" s="252"/>
      <c r="CP529" s="252"/>
      <c r="CQ529" s="252"/>
      <c r="CR529" s="252"/>
      <c r="CS529" s="252"/>
      <c r="CT529" s="252"/>
      <c r="CU529" s="252"/>
      <c r="CV529" s="252"/>
      <c r="CW529" s="252"/>
      <c r="CX529" s="252"/>
      <c r="CY529" s="252"/>
      <c r="CZ529" s="252"/>
      <c r="DA529" s="252"/>
      <c r="DB529" s="252"/>
      <c r="DC529" s="252"/>
      <c r="DD529" s="252"/>
    </row>
    <row r="530" customFormat="false" ht="15" hidden="false" customHeight="false" outlineLevel="0" collapsed="false">
      <c r="A530" s="252"/>
      <c r="B530" s="252"/>
      <c r="C530" s="252"/>
      <c r="D530" s="252"/>
      <c r="E530" s="254"/>
      <c r="F530" s="254"/>
      <c r="G530" s="254"/>
      <c r="H530" s="254"/>
      <c r="I530" s="254"/>
      <c r="J530" s="254"/>
      <c r="K530" s="254"/>
      <c r="L530" s="254"/>
      <c r="M530" s="254"/>
      <c r="N530" s="254"/>
      <c r="O530" s="254"/>
      <c r="P530" s="252"/>
      <c r="Q530" s="252"/>
      <c r="R530" s="252"/>
      <c r="S530" s="252"/>
      <c r="T530" s="252"/>
      <c r="U530" s="252"/>
      <c r="V530" s="252"/>
      <c r="W530" s="252"/>
      <c r="X530" s="252"/>
      <c r="Y530" s="252"/>
      <c r="Z530" s="252"/>
      <c r="AA530" s="252"/>
      <c r="AB530" s="252"/>
      <c r="AC530" s="252"/>
      <c r="AD530" s="252"/>
      <c r="AE530" s="252"/>
      <c r="AF530" s="252"/>
      <c r="AG530" s="252"/>
      <c r="AH530" s="252"/>
      <c r="AI530" s="252"/>
      <c r="AJ530" s="252"/>
      <c r="AK530" s="252"/>
      <c r="AL530" s="252"/>
      <c r="AM530" s="252"/>
      <c r="AN530" s="252"/>
      <c r="AO530" s="252"/>
      <c r="AP530" s="252"/>
      <c r="AQ530" s="252"/>
      <c r="AR530" s="252"/>
      <c r="AS530" s="252"/>
      <c r="AT530" s="252"/>
      <c r="AU530" s="252"/>
      <c r="AV530" s="252"/>
      <c r="AW530" s="252"/>
      <c r="AX530" s="252"/>
      <c r="AY530" s="252"/>
      <c r="AZ530" s="252"/>
      <c r="BA530" s="252"/>
      <c r="BB530" s="252"/>
      <c r="BC530" s="252"/>
      <c r="BD530" s="252"/>
      <c r="BE530" s="252"/>
      <c r="BF530" s="252"/>
      <c r="BG530" s="252"/>
      <c r="BH530" s="252"/>
      <c r="BI530" s="252"/>
      <c r="BJ530" s="252"/>
      <c r="BK530" s="252"/>
      <c r="BL530" s="252"/>
      <c r="BM530" s="252"/>
      <c r="BN530" s="252"/>
      <c r="BO530" s="252"/>
      <c r="BP530" s="252"/>
      <c r="BQ530" s="252"/>
      <c r="BR530" s="252"/>
      <c r="BS530" s="252"/>
      <c r="BT530" s="252"/>
      <c r="BU530" s="252"/>
      <c r="BV530" s="252"/>
      <c r="BW530" s="252"/>
      <c r="BX530" s="252"/>
      <c r="BY530" s="252"/>
      <c r="BZ530" s="252"/>
      <c r="CA530" s="252"/>
      <c r="CB530" s="252"/>
      <c r="CC530" s="252"/>
      <c r="CD530" s="252"/>
      <c r="CE530" s="252"/>
      <c r="CF530" s="252"/>
      <c r="CG530" s="252"/>
      <c r="CH530" s="252"/>
      <c r="CI530" s="252"/>
      <c r="CJ530" s="252"/>
      <c r="CK530" s="252"/>
      <c r="CL530" s="252"/>
      <c r="CM530" s="252"/>
      <c r="CN530" s="252"/>
      <c r="CO530" s="252"/>
      <c r="CP530" s="252"/>
      <c r="CQ530" s="252"/>
      <c r="CR530" s="252"/>
      <c r="CS530" s="252"/>
      <c r="CT530" s="252"/>
      <c r="CU530" s="252"/>
      <c r="CV530" s="252"/>
      <c r="CW530" s="252"/>
      <c r="CX530" s="252"/>
      <c r="CY530" s="252"/>
      <c r="CZ530" s="252"/>
      <c r="DA530" s="252"/>
      <c r="DB530" s="252"/>
      <c r="DC530" s="252"/>
      <c r="DD530" s="252"/>
    </row>
    <row r="531" customFormat="false" ht="15" hidden="false" customHeight="false" outlineLevel="0" collapsed="false">
      <c r="A531" s="252"/>
      <c r="B531" s="252"/>
      <c r="C531" s="252"/>
      <c r="D531" s="252"/>
      <c r="E531" s="254"/>
      <c r="F531" s="254"/>
      <c r="G531" s="254"/>
      <c r="H531" s="254"/>
      <c r="I531" s="254"/>
      <c r="J531" s="254"/>
      <c r="K531" s="254"/>
      <c r="L531" s="254"/>
      <c r="M531" s="254"/>
      <c r="N531" s="254"/>
      <c r="O531" s="254"/>
      <c r="P531" s="252"/>
      <c r="Q531" s="252"/>
      <c r="R531" s="252"/>
      <c r="S531" s="252"/>
      <c r="T531" s="252"/>
      <c r="U531" s="252"/>
      <c r="V531" s="252"/>
      <c r="W531" s="252"/>
      <c r="X531" s="252"/>
      <c r="Y531" s="252"/>
      <c r="Z531" s="252"/>
      <c r="AA531" s="252"/>
      <c r="AB531" s="252"/>
      <c r="AC531" s="252"/>
      <c r="AD531" s="252"/>
      <c r="AE531" s="252"/>
      <c r="AF531" s="252"/>
      <c r="AG531" s="252"/>
      <c r="AH531" s="252"/>
      <c r="AI531" s="252"/>
      <c r="AJ531" s="252"/>
      <c r="AK531" s="252"/>
      <c r="AL531" s="252"/>
      <c r="AM531" s="252"/>
      <c r="AN531" s="252"/>
      <c r="AO531" s="252"/>
      <c r="AP531" s="252"/>
      <c r="AQ531" s="252"/>
      <c r="AR531" s="252"/>
      <c r="AS531" s="252"/>
      <c r="AT531" s="252"/>
      <c r="AU531" s="252"/>
      <c r="AV531" s="252"/>
      <c r="AW531" s="252"/>
      <c r="AX531" s="252"/>
      <c r="AY531" s="252"/>
      <c r="AZ531" s="252"/>
      <c r="BA531" s="252"/>
      <c r="BB531" s="252"/>
      <c r="BC531" s="252"/>
      <c r="BD531" s="252"/>
      <c r="BE531" s="252"/>
      <c r="BF531" s="252"/>
      <c r="BG531" s="252"/>
      <c r="BH531" s="252"/>
      <c r="BI531" s="252"/>
      <c r="BJ531" s="252"/>
      <c r="BK531" s="252"/>
      <c r="BL531" s="252"/>
      <c r="BM531" s="252"/>
      <c r="BN531" s="252"/>
      <c r="BO531" s="252"/>
      <c r="BP531" s="252"/>
      <c r="BQ531" s="252"/>
      <c r="BR531" s="252"/>
      <c r="BS531" s="252"/>
      <c r="BT531" s="252"/>
      <c r="BU531" s="252"/>
      <c r="BV531" s="252"/>
      <c r="BW531" s="252"/>
      <c r="BX531" s="252"/>
      <c r="BY531" s="252"/>
      <c r="BZ531" s="252"/>
      <c r="CA531" s="252"/>
      <c r="CB531" s="252"/>
      <c r="CC531" s="252"/>
      <c r="CD531" s="252"/>
      <c r="CE531" s="252"/>
      <c r="CF531" s="252"/>
      <c r="CG531" s="252"/>
      <c r="CH531" s="252"/>
      <c r="CI531" s="252"/>
      <c r="CJ531" s="252"/>
      <c r="CK531" s="252"/>
      <c r="CL531" s="252"/>
      <c r="CM531" s="252"/>
      <c r="CN531" s="252"/>
      <c r="CO531" s="252"/>
      <c r="CP531" s="252"/>
      <c r="CQ531" s="252"/>
      <c r="CR531" s="252"/>
      <c r="CS531" s="252"/>
      <c r="CT531" s="252"/>
      <c r="CU531" s="252"/>
      <c r="CV531" s="252"/>
      <c r="CW531" s="252"/>
      <c r="CX531" s="252"/>
      <c r="CY531" s="252"/>
      <c r="CZ531" s="252"/>
      <c r="DA531" s="252"/>
      <c r="DB531" s="252"/>
      <c r="DC531" s="252"/>
      <c r="DD531" s="252"/>
    </row>
    <row r="532" customFormat="false" ht="15" hidden="false" customHeight="false" outlineLevel="0" collapsed="false">
      <c r="A532" s="252"/>
      <c r="B532" s="252"/>
      <c r="C532" s="252"/>
      <c r="D532" s="252"/>
      <c r="E532" s="254"/>
      <c r="F532" s="254"/>
      <c r="G532" s="254"/>
      <c r="H532" s="254"/>
      <c r="I532" s="254"/>
      <c r="J532" s="254"/>
      <c r="K532" s="254"/>
      <c r="L532" s="254"/>
      <c r="M532" s="254"/>
      <c r="N532" s="254"/>
      <c r="O532" s="254"/>
      <c r="P532" s="252"/>
      <c r="Q532" s="252"/>
      <c r="R532" s="252"/>
      <c r="S532" s="252"/>
      <c r="T532" s="252"/>
      <c r="U532" s="252"/>
      <c r="V532" s="252"/>
      <c r="W532" s="252"/>
      <c r="X532" s="252"/>
      <c r="Y532" s="252"/>
      <c r="Z532" s="252"/>
      <c r="AA532" s="252"/>
      <c r="AB532" s="252"/>
      <c r="AC532" s="252"/>
      <c r="AD532" s="252"/>
      <c r="AE532" s="252"/>
      <c r="AF532" s="252"/>
      <c r="AG532" s="252"/>
      <c r="AH532" s="252"/>
      <c r="AI532" s="252"/>
      <c r="AJ532" s="252"/>
      <c r="AK532" s="252"/>
      <c r="AL532" s="252"/>
      <c r="AM532" s="252"/>
      <c r="AN532" s="252"/>
      <c r="AO532" s="252"/>
      <c r="AP532" s="252"/>
      <c r="AQ532" s="252"/>
      <c r="AR532" s="252"/>
      <c r="AS532" s="252"/>
      <c r="AT532" s="252"/>
      <c r="AU532" s="252"/>
      <c r="AV532" s="252"/>
      <c r="AW532" s="252"/>
      <c r="AX532" s="252"/>
      <c r="AY532" s="252"/>
      <c r="AZ532" s="252"/>
      <c r="BA532" s="252"/>
      <c r="BB532" s="252"/>
      <c r="BC532" s="252"/>
      <c r="BD532" s="252"/>
      <c r="BE532" s="252"/>
      <c r="BF532" s="252"/>
      <c r="BG532" s="252"/>
      <c r="BH532" s="252"/>
      <c r="BI532" s="252"/>
      <c r="BJ532" s="252"/>
      <c r="BK532" s="252"/>
      <c r="BL532" s="252"/>
      <c r="BM532" s="252"/>
      <c r="BN532" s="252"/>
      <c r="BO532" s="252"/>
      <c r="BP532" s="252"/>
      <c r="BQ532" s="252"/>
      <c r="BR532" s="252"/>
      <c r="BS532" s="252"/>
      <c r="BT532" s="252"/>
      <c r="BU532" s="252"/>
      <c r="BV532" s="252"/>
      <c r="BW532" s="252"/>
      <c r="BX532" s="252"/>
      <c r="BY532" s="252"/>
      <c r="BZ532" s="252"/>
      <c r="CA532" s="252"/>
      <c r="CB532" s="252"/>
      <c r="CC532" s="252"/>
      <c r="CD532" s="252"/>
      <c r="CE532" s="252"/>
      <c r="CF532" s="252"/>
      <c r="CG532" s="252"/>
      <c r="CH532" s="252"/>
      <c r="CI532" s="252"/>
      <c r="CJ532" s="252"/>
      <c r="CK532" s="252"/>
      <c r="CL532" s="252"/>
      <c r="CM532" s="252"/>
      <c r="CN532" s="252"/>
      <c r="CO532" s="252"/>
      <c r="CP532" s="252"/>
      <c r="CQ532" s="252"/>
      <c r="CR532" s="252"/>
      <c r="CS532" s="252"/>
      <c r="CT532" s="252"/>
      <c r="CU532" s="252"/>
      <c r="CV532" s="252"/>
      <c r="CW532" s="252"/>
      <c r="CX532" s="252"/>
      <c r="CY532" s="252"/>
      <c r="CZ532" s="252"/>
      <c r="DA532" s="252"/>
      <c r="DB532" s="252"/>
      <c r="DC532" s="252"/>
      <c r="DD532" s="252"/>
    </row>
    <row r="533" customFormat="false" ht="15" hidden="false" customHeight="false" outlineLevel="0" collapsed="false">
      <c r="A533" s="252"/>
      <c r="B533" s="252"/>
      <c r="C533" s="252"/>
      <c r="D533" s="252"/>
      <c r="E533" s="254"/>
      <c r="F533" s="254"/>
      <c r="G533" s="254"/>
      <c r="H533" s="254"/>
      <c r="I533" s="254"/>
      <c r="J533" s="254"/>
      <c r="K533" s="254"/>
      <c r="L533" s="254"/>
      <c r="M533" s="254"/>
      <c r="N533" s="254"/>
      <c r="O533" s="254"/>
      <c r="P533" s="252"/>
      <c r="Q533" s="252"/>
      <c r="R533" s="252"/>
      <c r="S533" s="252"/>
      <c r="T533" s="252"/>
      <c r="U533" s="252"/>
      <c r="V533" s="252"/>
      <c r="W533" s="252"/>
      <c r="X533" s="252"/>
      <c r="Y533" s="252"/>
      <c r="Z533" s="252"/>
      <c r="AA533" s="252"/>
      <c r="AB533" s="252"/>
      <c r="AC533" s="252"/>
      <c r="AD533" s="252"/>
      <c r="AE533" s="252"/>
      <c r="AF533" s="252"/>
      <c r="AG533" s="252"/>
      <c r="AH533" s="252"/>
      <c r="AI533" s="252"/>
      <c r="AJ533" s="252"/>
      <c r="AK533" s="252"/>
      <c r="AL533" s="252"/>
      <c r="AM533" s="252"/>
      <c r="AN533" s="252"/>
      <c r="AO533" s="252"/>
      <c r="AP533" s="252"/>
      <c r="AQ533" s="252"/>
      <c r="AR533" s="252"/>
      <c r="AS533" s="252"/>
      <c r="AT533" s="252"/>
      <c r="AU533" s="252"/>
      <c r="AV533" s="252"/>
      <c r="AW533" s="252"/>
      <c r="AX533" s="252"/>
      <c r="AY533" s="252"/>
      <c r="AZ533" s="252"/>
      <c r="BA533" s="252"/>
      <c r="BB533" s="252"/>
      <c r="BC533" s="252"/>
      <c r="BD533" s="252"/>
      <c r="BE533" s="252"/>
      <c r="BF533" s="252"/>
      <c r="BG533" s="252"/>
      <c r="BH533" s="252"/>
      <c r="BI533" s="252"/>
      <c r="BJ533" s="252"/>
      <c r="BK533" s="252"/>
      <c r="BL533" s="252"/>
      <c r="BM533" s="252"/>
      <c r="BN533" s="252"/>
      <c r="BO533" s="252"/>
      <c r="BP533" s="252"/>
      <c r="BQ533" s="252"/>
      <c r="BR533" s="252"/>
      <c r="BS533" s="252"/>
      <c r="BT533" s="252"/>
      <c r="BU533" s="252"/>
      <c r="BV533" s="252"/>
      <c r="BW533" s="252"/>
      <c r="BX533" s="252"/>
      <c r="BY533" s="252"/>
      <c r="BZ533" s="252"/>
      <c r="CA533" s="252"/>
      <c r="CB533" s="252"/>
      <c r="CC533" s="252"/>
      <c r="CD533" s="252"/>
      <c r="CE533" s="252"/>
      <c r="CF533" s="252"/>
      <c r="CG533" s="252"/>
      <c r="CH533" s="252"/>
      <c r="CI533" s="252"/>
      <c r="CJ533" s="252"/>
      <c r="CK533" s="252"/>
      <c r="CL533" s="252"/>
      <c r="CM533" s="252"/>
      <c r="CN533" s="252"/>
      <c r="CO533" s="252"/>
      <c r="CP533" s="252"/>
      <c r="CQ533" s="252"/>
      <c r="CR533" s="252"/>
      <c r="CS533" s="252"/>
      <c r="CT533" s="252"/>
      <c r="CU533" s="252"/>
      <c r="CV533" s="252"/>
      <c r="CW533" s="252"/>
      <c r="CX533" s="252"/>
      <c r="CY533" s="252"/>
      <c r="CZ533" s="252"/>
      <c r="DA533" s="252"/>
      <c r="DB533" s="252"/>
      <c r="DC533" s="252"/>
      <c r="DD533" s="252"/>
    </row>
    <row r="534" customFormat="false" ht="15" hidden="false" customHeight="false" outlineLevel="0" collapsed="false">
      <c r="A534" s="252"/>
      <c r="B534" s="252"/>
      <c r="C534" s="252"/>
      <c r="D534" s="252"/>
      <c r="E534" s="254"/>
      <c r="F534" s="254"/>
      <c r="G534" s="254"/>
      <c r="H534" s="254"/>
      <c r="I534" s="254"/>
      <c r="J534" s="254"/>
      <c r="K534" s="254"/>
      <c r="L534" s="254"/>
      <c r="M534" s="254"/>
      <c r="N534" s="254"/>
      <c r="O534" s="254"/>
      <c r="P534" s="252"/>
      <c r="Q534" s="252"/>
      <c r="R534" s="252"/>
      <c r="S534" s="252"/>
      <c r="T534" s="252"/>
      <c r="U534" s="252"/>
      <c r="V534" s="252"/>
      <c r="W534" s="252"/>
      <c r="X534" s="252"/>
      <c r="Y534" s="252"/>
      <c r="Z534" s="252"/>
      <c r="AA534" s="252"/>
      <c r="AB534" s="252"/>
      <c r="AC534" s="252"/>
      <c r="AD534" s="252"/>
      <c r="AE534" s="252"/>
      <c r="AF534" s="252"/>
      <c r="AG534" s="252"/>
      <c r="AH534" s="252"/>
      <c r="AI534" s="252"/>
      <c r="AJ534" s="252"/>
      <c r="AK534" s="252"/>
      <c r="AL534" s="252"/>
      <c r="AM534" s="252"/>
      <c r="AN534" s="252"/>
      <c r="AO534" s="252"/>
      <c r="AP534" s="252"/>
      <c r="AQ534" s="252"/>
      <c r="AR534" s="252"/>
      <c r="AS534" s="252"/>
      <c r="AT534" s="252"/>
      <c r="AU534" s="252"/>
      <c r="AV534" s="252"/>
      <c r="AW534" s="252"/>
      <c r="AX534" s="252"/>
      <c r="AY534" s="252"/>
      <c r="AZ534" s="252"/>
      <c r="BA534" s="252"/>
      <c r="BB534" s="252"/>
      <c r="BC534" s="252"/>
      <c r="BD534" s="252"/>
      <c r="BE534" s="252"/>
      <c r="BF534" s="252"/>
      <c r="BG534" s="252"/>
      <c r="BH534" s="252"/>
      <c r="BI534" s="252"/>
      <c r="BJ534" s="252"/>
      <c r="BK534" s="252"/>
      <c r="BL534" s="252"/>
      <c r="BM534" s="252"/>
      <c r="BN534" s="252"/>
      <c r="BO534" s="252"/>
      <c r="BP534" s="252"/>
      <c r="BQ534" s="252"/>
      <c r="BR534" s="252"/>
      <c r="BS534" s="252"/>
      <c r="BT534" s="252"/>
      <c r="BU534" s="252"/>
      <c r="BV534" s="252"/>
      <c r="BW534" s="252"/>
      <c r="BX534" s="252"/>
      <c r="BY534" s="252"/>
      <c r="BZ534" s="252"/>
      <c r="CA534" s="252"/>
      <c r="CB534" s="252"/>
      <c r="CC534" s="252"/>
      <c r="CD534" s="252"/>
      <c r="CE534" s="252"/>
      <c r="CF534" s="252"/>
      <c r="CG534" s="252"/>
      <c r="CH534" s="252"/>
      <c r="CI534" s="252"/>
      <c r="CJ534" s="252"/>
      <c r="CK534" s="252"/>
      <c r="CL534" s="252"/>
      <c r="CM534" s="252"/>
      <c r="CN534" s="252"/>
      <c r="CO534" s="252"/>
      <c r="CP534" s="252"/>
      <c r="CQ534" s="252"/>
      <c r="CR534" s="252"/>
      <c r="CS534" s="252"/>
      <c r="CT534" s="252"/>
      <c r="CU534" s="252"/>
      <c r="CV534" s="252"/>
      <c r="CW534" s="252"/>
      <c r="CX534" s="252"/>
      <c r="CY534" s="252"/>
      <c r="CZ534" s="252"/>
      <c r="DA534" s="252"/>
      <c r="DB534" s="252"/>
      <c r="DC534" s="252"/>
      <c r="DD534" s="252"/>
    </row>
    <row r="535" customFormat="false" ht="15" hidden="false" customHeight="false" outlineLevel="0" collapsed="false">
      <c r="A535" s="252"/>
      <c r="B535" s="252"/>
      <c r="C535" s="252"/>
      <c r="D535" s="252"/>
      <c r="E535" s="254"/>
      <c r="F535" s="254"/>
      <c r="G535" s="254"/>
      <c r="H535" s="254"/>
      <c r="I535" s="254"/>
      <c r="J535" s="254"/>
      <c r="K535" s="254"/>
      <c r="L535" s="254"/>
      <c r="M535" s="254"/>
      <c r="N535" s="254"/>
      <c r="O535" s="254"/>
      <c r="P535" s="252"/>
      <c r="Q535" s="252"/>
      <c r="R535" s="252"/>
      <c r="S535" s="252"/>
      <c r="T535" s="252"/>
      <c r="U535" s="252"/>
      <c r="V535" s="252"/>
      <c r="W535" s="252"/>
      <c r="X535" s="252"/>
      <c r="Y535" s="252"/>
      <c r="Z535" s="252"/>
      <c r="AA535" s="252"/>
      <c r="AB535" s="252"/>
      <c r="AC535" s="252"/>
      <c r="AD535" s="252"/>
      <c r="AE535" s="252"/>
      <c r="AF535" s="252"/>
      <c r="AG535" s="252"/>
      <c r="AH535" s="252"/>
      <c r="AI535" s="252"/>
      <c r="AJ535" s="252"/>
      <c r="AK535" s="252"/>
      <c r="AL535" s="252"/>
      <c r="AM535" s="252"/>
      <c r="AN535" s="252"/>
      <c r="AO535" s="252"/>
      <c r="AP535" s="252"/>
      <c r="AQ535" s="252"/>
      <c r="AR535" s="252"/>
      <c r="AS535" s="252"/>
      <c r="AT535" s="252"/>
      <c r="AU535" s="252"/>
      <c r="AV535" s="252"/>
      <c r="AW535" s="252"/>
      <c r="AX535" s="252"/>
      <c r="AY535" s="252"/>
      <c r="AZ535" s="252"/>
      <c r="BA535" s="252"/>
      <c r="BB535" s="252"/>
      <c r="BC535" s="252"/>
      <c r="BD535" s="252"/>
      <c r="BE535" s="252"/>
      <c r="BF535" s="252"/>
      <c r="BG535" s="252"/>
      <c r="BH535" s="252"/>
      <c r="BI535" s="252"/>
      <c r="BJ535" s="252"/>
      <c r="BK535" s="252"/>
      <c r="BL535" s="252"/>
      <c r="BM535" s="252"/>
      <c r="BN535" s="252"/>
      <c r="BO535" s="252"/>
      <c r="BP535" s="252"/>
      <c r="BQ535" s="252"/>
      <c r="BR535" s="252"/>
      <c r="BS535" s="252"/>
      <c r="BT535" s="252"/>
      <c r="BU535" s="252"/>
      <c r="BV535" s="252"/>
      <c r="BW535" s="252"/>
      <c r="BX535" s="252"/>
      <c r="BY535" s="252"/>
      <c r="BZ535" s="252"/>
      <c r="CA535" s="252"/>
      <c r="CB535" s="252"/>
      <c r="CC535" s="252"/>
      <c r="CD535" s="252"/>
      <c r="CE535" s="252"/>
      <c r="CF535" s="252"/>
      <c r="CG535" s="252"/>
      <c r="CH535" s="252"/>
      <c r="CI535" s="252"/>
      <c r="CJ535" s="252"/>
      <c r="CK535" s="252"/>
      <c r="CL535" s="252"/>
      <c r="CM535" s="252"/>
      <c r="CN535" s="252"/>
      <c r="CO535" s="252"/>
      <c r="CP535" s="252"/>
      <c r="CQ535" s="252"/>
      <c r="CR535" s="252"/>
      <c r="CS535" s="252"/>
      <c r="CT535" s="252"/>
      <c r="CU535" s="252"/>
      <c r="CV535" s="252"/>
      <c r="CW535" s="252"/>
      <c r="CX535" s="252"/>
      <c r="CY535" s="252"/>
      <c r="CZ535" s="252"/>
      <c r="DA535" s="252"/>
      <c r="DB535" s="252"/>
      <c r="DC535" s="252"/>
      <c r="DD535" s="252"/>
    </row>
    <row r="536" customFormat="false" ht="15" hidden="false" customHeight="false" outlineLevel="0" collapsed="false">
      <c r="A536" s="252"/>
      <c r="B536" s="252"/>
      <c r="C536" s="252"/>
      <c r="D536" s="252"/>
      <c r="E536" s="254"/>
      <c r="F536" s="254"/>
      <c r="G536" s="254"/>
      <c r="H536" s="254"/>
      <c r="I536" s="254"/>
      <c r="J536" s="254"/>
      <c r="K536" s="254"/>
      <c r="L536" s="254"/>
      <c r="M536" s="254"/>
      <c r="N536" s="254"/>
      <c r="O536" s="254"/>
      <c r="P536" s="252"/>
      <c r="Q536" s="252"/>
      <c r="R536" s="252"/>
      <c r="S536" s="252"/>
      <c r="T536" s="252"/>
      <c r="U536" s="252"/>
      <c r="V536" s="252"/>
      <c r="W536" s="252"/>
      <c r="X536" s="252"/>
      <c r="Y536" s="252"/>
      <c r="Z536" s="252"/>
      <c r="AA536" s="252"/>
      <c r="AB536" s="252"/>
      <c r="AC536" s="252"/>
      <c r="AD536" s="252"/>
      <c r="AE536" s="252"/>
      <c r="AF536" s="252"/>
      <c r="AG536" s="252"/>
      <c r="AH536" s="252"/>
      <c r="AI536" s="252"/>
      <c r="AJ536" s="252"/>
      <c r="AK536" s="252"/>
      <c r="AL536" s="252"/>
      <c r="AM536" s="252"/>
      <c r="AN536" s="252"/>
      <c r="AO536" s="252"/>
      <c r="AP536" s="252"/>
      <c r="AQ536" s="252"/>
      <c r="AR536" s="252"/>
      <c r="AS536" s="252"/>
      <c r="AT536" s="252"/>
      <c r="AU536" s="252"/>
      <c r="AV536" s="252"/>
      <c r="AW536" s="252"/>
      <c r="AX536" s="252"/>
      <c r="AY536" s="252"/>
      <c r="AZ536" s="252"/>
      <c r="BA536" s="252"/>
      <c r="BB536" s="252"/>
      <c r="BC536" s="252"/>
      <c r="BD536" s="252"/>
      <c r="BE536" s="252"/>
      <c r="BF536" s="252"/>
      <c r="BG536" s="252"/>
      <c r="BH536" s="252"/>
      <c r="BI536" s="252"/>
      <c r="BJ536" s="252"/>
      <c r="BK536" s="252"/>
      <c r="BL536" s="252"/>
      <c r="BM536" s="252"/>
      <c r="BN536" s="252"/>
      <c r="BO536" s="252"/>
      <c r="BP536" s="252"/>
      <c r="BQ536" s="252"/>
      <c r="BR536" s="252"/>
      <c r="BS536" s="252"/>
      <c r="BT536" s="252"/>
      <c r="BU536" s="252"/>
      <c r="BV536" s="252"/>
      <c r="BW536" s="252"/>
      <c r="BX536" s="252"/>
      <c r="BY536" s="252"/>
      <c r="BZ536" s="252"/>
      <c r="CA536" s="252"/>
      <c r="CB536" s="252"/>
      <c r="CC536" s="252"/>
      <c r="CD536" s="252"/>
      <c r="CE536" s="252"/>
      <c r="CF536" s="252"/>
      <c r="CG536" s="252"/>
      <c r="CH536" s="252"/>
      <c r="CI536" s="252"/>
      <c r="CJ536" s="252"/>
      <c r="CK536" s="252"/>
      <c r="CL536" s="252"/>
      <c r="CM536" s="252"/>
      <c r="CN536" s="252"/>
      <c r="CO536" s="252"/>
      <c r="CP536" s="252"/>
      <c r="CQ536" s="252"/>
      <c r="CR536" s="252"/>
      <c r="CS536" s="252"/>
      <c r="CT536" s="252"/>
      <c r="CU536" s="252"/>
      <c r="CV536" s="252"/>
      <c r="CW536" s="252"/>
      <c r="CX536" s="252"/>
      <c r="CY536" s="252"/>
      <c r="CZ536" s="252"/>
      <c r="DA536" s="252"/>
      <c r="DB536" s="252"/>
      <c r="DC536" s="252"/>
      <c r="DD536" s="252"/>
    </row>
    <row r="537" customFormat="false" ht="15" hidden="false" customHeight="false" outlineLevel="0" collapsed="false">
      <c r="A537" s="252"/>
      <c r="B537" s="252"/>
      <c r="C537" s="252"/>
      <c r="D537" s="252"/>
      <c r="E537" s="254"/>
      <c r="F537" s="254"/>
      <c r="G537" s="254"/>
      <c r="H537" s="254"/>
      <c r="I537" s="254"/>
      <c r="J537" s="254"/>
      <c r="K537" s="254"/>
      <c r="L537" s="254"/>
      <c r="M537" s="254"/>
      <c r="N537" s="254"/>
      <c r="O537" s="254"/>
      <c r="P537" s="252"/>
      <c r="Q537" s="252"/>
      <c r="R537" s="252"/>
      <c r="S537" s="252"/>
      <c r="T537" s="252"/>
      <c r="U537" s="252"/>
      <c r="V537" s="252"/>
      <c r="W537" s="252"/>
      <c r="X537" s="252"/>
      <c r="Y537" s="252"/>
      <c r="Z537" s="252"/>
      <c r="AA537" s="252"/>
      <c r="AB537" s="252"/>
      <c r="AC537" s="252"/>
      <c r="AD537" s="252"/>
      <c r="AE537" s="252"/>
      <c r="AF537" s="252"/>
      <c r="AG537" s="252"/>
      <c r="AH537" s="252"/>
      <c r="AI537" s="252"/>
      <c r="AJ537" s="252"/>
      <c r="AK537" s="252"/>
      <c r="AL537" s="252"/>
      <c r="AM537" s="252"/>
      <c r="AN537" s="252"/>
      <c r="AO537" s="252"/>
      <c r="AP537" s="252"/>
      <c r="AQ537" s="252"/>
      <c r="AR537" s="252"/>
      <c r="AS537" s="252"/>
      <c r="AT537" s="252"/>
      <c r="AU537" s="252"/>
      <c r="AV537" s="252"/>
      <c r="AW537" s="252"/>
      <c r="AX537" s="252"/>
      <c r="AY537" s="252"/>
      <c r="AZ537" s="252"/>
      <c r="BA537" s="252"/>
      <c r="BB537" s="252"/>
      <c r="BC537" s="252"/>
      <c r="BD537" s="252"/>
      <c r="BE537" s="252"/>
      <c r="BF537" s="252"/>
      <c r="BG537" s="252"/>
      <c r="BH537" s="252"/>
      <c r="BI537" s="252"/>
      <c r="BJ537" s="252"/>
      <c r="BK537" s="252"/>
      <c r="BL537" s="252"/>
      <c r="BM537" s="252"/>
      <c r="BN537" s="252"/>
      <c r="BO537" s="252"/>
      <c r="BP537" s="252"/>
      <c r="BQ537" s="252"/>
      <c r="BR537" s="252"/>
      <c r="BS537" s="252"/>
      <c r="BT537" s="252"/>
      <c r="BU537" s="252"/>
      <c r="BV537" s="252"/>
      <c r="BW537" s="252"/>
      <c r="BX537" s="252"/>
      <c r="BY537" s="252"/>
      <c r="BZ537" s="252"/>
      <c r="CA537" s="252"/>
      <c r="CB537" s="252"/>
      <c r="CC537" s="252"/>
      <c r="CD537" s="252"/>
      <c r="CE537" s="252"/>
      <c r="CF537" s="252"/>
      <c r="CG537" s="252"/>
      <c r="CH537" s="252"/>
      <c r="CI537" s="252"/>
      <c r="CJ537" s="252"/>
      <c r="CK537" s="252"/>
      <c r="CL537" s="252"/>
      <c r="CM537" s="252"/>
      <c r="CN537" s="252"/>
      <c r="CO537" s="252"/>
      <c r="CP537" s="252"/>
      <c r="CQ537" s="252"/>
      <c r="CR537" s="252"/>
      <c r="CS537" s="252"/>
      <c r="CT537" s="252"/>
      <c r="CU537" s="252"/>
      <c r="CV537" s="252"/>
      <c r="CW537" s="252"/>
      <c r="CX537" s="252"/>
      <c r="CY537" s="252"/>
      <c r="CZ537" s="252"/>
      <c r="DA537" s="252"/>
      <c r="DB537" s="252"/>
      <c r="DC537" s="252"/>
      <c r="DD537" s="252"/>
    </row>
    <row r="538" customFormat="false" ht="15" hidden="false" customHeight="false" outlineLevel="0" collapsed="false">
      <c r="A538" s="252"/>
      <c r="B538" s="252"/>
      <c r="C538" s="252"/>
      <c r="D538" s="252"/>
      <c r="E538" s="254"/>
      <c r="F538" s="254"/>
      <c r="G538" s="254"/>
      <c r="H538" s="254"/>
      <c r="I538" s="254"/>
      <c r="J538" s="254"/>
      <c r="K538" s="254"/>
      <c r="L538" s="254"/>
      <c r="M538" s="254"/>
      <c r="N538" s="254"/>
      <c r="O538" s="254"/>
      <c r="P538" s="252"/>
      <c r="Q538" s="252"/>
      <c r="R538" s="252"/>
      <c r="S538" s="252"/>
      <c r="T538" s="252"/>
      <c r="U538" s="252"/>
      <c r="V538" s="252"/>
      <c r="W538" s="252"/>
      <c r="X538" s="252"/>
      <c r="Y538" s="252"/>
      <c r="Z538" s="252"/>
      <c r="AA538" s="252"/>
      <c r="AB538" s="252"/>
      <c r="AC538" s="252"/>
      <c r="AD538" s="252"/>
      <c r="AE538" s="252"/>
      <c r="AF538" s="252"/>
      <c r="AG538" s="252"/>
      <c r="AH538" s="252"/>
      <c r="AI538" s="252"/>
      <c r="AJ538" s="252"/>
      <c r="AK538" s="252"/>
      <c r="AL538" s="252"/>
      <c r="AM538" s="252"/>
      <c r="AN538" s="252"/>
      <c r="AO538" s="252"/>
      <c r="AP538" s="252"/>
      <c r="AQ538" s="252"/>
      <c r="AR538" s="252"/>
      <c r="AS538" s="252"/>
      <c r="AT538" s="252"/>
      <c r="AU538" s="252"/>
      <c r="AV538" s="252"/>
      <c r="AW538" s="252"/>
      <c r="AX538" s="252"/>
      <c r="AY538" s="252"/>
      <c r="AZ538" s="252"/>
      <c r="BA538" s="252"/>
      <c r="BB538" s="252"/>
      <c r="BC538" s="252"/>
      <c r="BD538" s="252"/>
      <c r="BE538" s="252"/>
      <c r="BF538" s="252"/>
      <c r="BG538" s="252"/>
      <c r="BH538" s="252"/>
      <c r="BI538" s="252"/>
      <c r="BJ538" s="252"/>
      <c r="BK538" s="252"/>
      <c r="BL538" s="252"/>
      <c r="BM538" s="252"/>
      <c r="BN538" s="252"/>
      <c r="BO538" s="252"/>
      <c r="BP538" s="252"/>
      <c r="BQ538" s="252"/>
      <c r="BR538" s="252"/>
      <c r="BS538" s="252"/>
      <c r="BT538" s="252"/>
      <c r="BU538" s="252"/>
      <c r="BV538" s="252"/>
      <c r="BW538" s="252"/>
      <c r="BX538" s="252"/>
      <c r="BY538" s="252"/>
      <c r="BZ538" s="252"/>
      <c r="CA538" s="252"/>
      <c r="CB538" s="252"/>
      <c r="CC538" s="252"/>
      <c r="CD538" s="252"/>
      <c r="CE538" s="252"/>
      <c r="CF538" s="252"/>
      <c r="CG538" s="252"/>
      <c r="CH538" s="252"/>
      <c r="CI538" s="252"/>
      <c r="CJ538" s="252"/>
      <c r="CK538" s="252"/>
      <c r="CL538" s="252"/>
      <c r="CM538" s="252"/>
      <c r="CN538" s="252"/>
      <c r="CO538" s="252"/>
      <c r="CP538" s="252"/>
      <c r="CQ538" s="252"/>
      <c r="CR538" s="252"/>
      <c r="CS538" s="252"/>
      <c r="CT538" s="252"/>
      <c r="CU538" s="252"/>
      <c r="CV538" s="252"/>
      <c r="CW538" s="252"/>
      <c r="CX538" s="252"/>
      <c r="CY538" s="252"/>
      <c r="CZ538" s="252"/>
      <c r="DA538" s="252"/>
      <c r="DB538" s="252"/>
      <c r="DC538" s="252"/>
      <c r="DD538" s="252"/>
    </row>
    <row r="539" customFormat="false" ht="15" hidden="false" customHeight="false" outlineLevel="0" collapsed="false">
      <c r="A539" s="252"/>
      <c r="B539" s="252"/>
      <c r="C539" s="252"/>
      <c r="D539" s="252"/>
      <c r="E539" s="254"/>
      <c r="F539" s="254"/>
      <c r="G539" s="254"/>
      <c r="H539" s="254"/>
      <c r="I539" s="254"/>
      <c r="J539" s="254"/>
      <c r="K539" s="254"/>
      <c r="L539" s="254"/>
      <c r="M539" s="254"/>
      <c r="N539" s="254"/>
      <c r="O539" s="254"/>
      <c r="P539" s="252"/>
      <c r="Q539" s="252"/>
      <c r="R539" s="252"/>
      <c r="S539" s="252"/>
      <c r="T539" s="252"/>
      <c r="U539" s="252"/>
      <c r="V539" s="252"/>
      <c r="W539" s="252"/>
      <c r="X539" s="252"/>
      <c r="Y539" s="252"/>
      <c r="Z539" s="252"/>
      <c r="AA539" s="252"/>
      <c r="AB539" s="252"/>
      <c r="AC539" s="252"/>
      <c r="AD539" s="252"/>
      <c r="AE539" s="252"/>
      <c r="AF539" s="252"/>
      <c r="AG539" s="252"/>
      <c r="AH539" s="252"/>
      <c r="AI539" s="252"/>
      <c r="AJ539" s="252"/>
      <c r="AK539" s="252"/>
      <c r="AL539" s="252"/>
      <c r="AM539" s="252"/>
      <c r="AN539" s="252"/>
      <c r="AO539" s="252"/>
      <c r="AP539" s="252"/>
      <c r="AQ539" s="252"/>
      <c r="AR539" s="252"/>
      <c r="AS539" s="252"/>
      <c r="AT539" s="252"/>
      <c r="AU539" s="252"/>
      <c r="AV539" s="252"/>
      <c r="AW539" s="252"/>
      <c r="AX539" s="252"/>
      <c r="AY539" s="252"/>
      <c r="AZ539" s="252"/>
      <c r="BA539" s="252"/>
      <c r="BB539" s="252"/>
      <c r="BC539" s="252"/>
      <c r="BD539" s="252"/>
      <c r="BE539" s="252"/>
      <c r="BF539" s="252"/>
      <c r="BG539" s="252"/>
      <c r="BH539" s="252"/>
      <c r="BI539" s="252"/>
      <c r="BJ539" s="252"/>
      <c r="BK539" s="252"/>
      <c r="BL539" s="252"/>
      <c r="BM539" s="252"/>
      <c r="BN539" s="252"/>
      <c r="BO539" s="252"/>
      <c r="BP539" s="252"/>
      <c r="BQ539" s="252"/>
      <c r="BR539" s="252"/>
      <c r="BS539" s="252"/>
      <c r="BT539" s="252"/>
      <c r="BU539" s="252"/>
      <c r="BV539" s="252"/>
      <c r="BW539" s="252"/>
      <c r="BX539" s="252"/>
      <c r="BY539" s="252"/>
      <c r="BZ539" s="252"/>
      <c r="CA539" s="252"/>
      <c r="CB539" s="252"/>
      <c r="CC539" s="252"/>
      <c r="CD539" s="252"/>
      <c r="CE539" s="252"/>
      <c r="CF539" s="252"/>
      <c r="CG539" s="252"/>
      <c r="CH539" s="252"/>
      <c r="CI539" s="252"/>
      <c r="CJ539" s="252"/>
      <c r="CK539" s="252"/>
      <c r="CL539" s="252"/>
      <c r="CM539" s="252"/>
      <c r="CN539" s="252"/>
      <c r="CO539" s="252"/>
      <c r="CP539" s="252"/>
      <c r="CQ539" s="252"/>
      <c r="CR539" s="252"/>
      <c r="CS539" s="252"/>
      <c r="CT539" s="252"/>
      <c r="CU539" s="252"/>
      <c r="CV539" s="252"/>
      <c r="CW539" s="252"/>
      <c r="CX539" s="252"/>
      <c r="CY539" s="252"/>
      <c r="CZ539" s="252"/>
      <c r="DA539" s="252"/>
      <c r="DB539" s="252"/>
      <c r="DC539" s="252"/>
      <c r="DD539" s="252"/>
    </row>
    <row r="540" customFormat="false" ht="15" hidden="false" customHeight="false" outlineLevel="0" collapsed="false">
      <c r="A540" s="252"/>
      <c r="B540" s="252"/>
      <c r="C540" s="252"/>
      <c r="D540" s="252"/>
      <c r="E540" s="254"/>
      <c r="F540" s="254"/>
      <c r="G540" s="254"/>
      <c r="H540" s="254"/>
      <c r="I540" s="254"/>
      <c r="J540" s="254"/>
      <c r="K540" s="254"/>
      <c r="L540" s="254"/>
      <c r="M540" s="254"/>
      <c r="N540" s="254"/>
      <c r="O540" s="254"/>
      <c r="P540" s="252"/>
      <c r="Q540" s="252"/>
      <c r="R540" s="252"/>
      <c r="S540" s="252"/>
      <c r="T540" s="252"/>
      <c r="U540" s="252"/>
      <c r="V540" s="252"/>
      <c r="W540" s="252"/>
      <c r="X540" s="252"/>
      <c r="Y540" s="252"/>
      <c r="Z540" s="252"/>
      <c r="AA540" s="252"/>
      <c r="AB540" s="252"/>
      <c r="AC540" s="252"/>
      <c r="AD540" s="252"/>
      <c r="AE540" s="252"/>
      <c r="AF540" s="252"/>
      <c r="AG540" s="252"/>
      <c r="AH540" s="252"/>
      <c r="AI540" s="252"/>
      <c r="AJ540" s="252"/>
      <c r="AK540" s="252"/>
      <c r="AL540" s="252"/>
      <c r="AM540" s="252"/>
      <c r="AN540" s="252"/>
      <c r="AO540" s="252"/>
      <c r="AP540" s="252"/>
      <c r="AQ540" s="252"/>
      <c r="AR540" s="252"/>
      <c r="AS540" s="252"/>
      <c r="AT540" s="252"/>
      <c r="AU540" s="252"/>
      <c r="AV540" s="252"/>
      <c r="AW540" s="252"/>
      <c r="AX540" s="252"/>
      <c r="AY540" s="252"/>
      <c r="AZ540" s="252"/>
      <c r="BA540" s="252"/>
      <c r="BB540" s="252"/>
      <c r="BC540" s="252"/>
      <c r="BD540" s="252"/>
      <c r="BE540" s="252"/>
      <c r="BF540" s="252"/>
      <c r="BG540" s="252"/>
      <c r="BH540" s="252"/>
      <c r="BI540" s="252"/>
      <c r="BJ540" s="252"/>
      <c r="BK540" s="252"/>
      <c r="BL540" s="252"/>
      <c r="BM540" s="252"/>
      <c r="BN540" s="252"/>
      <c r="BO540" s="252"/>
      <c r="BP540" s="252"/>
      <c r="BQ540" s="252"/>
      <c r="BR540" s="252"/>
      <c r="BS540" s="252"/>
      <c r="BT540" s="252"/>
      <c r="BU540" s="252"/>
      <c r="BV540" s="252"/>
      <c r="BW540" s="252"/>
      <c r="BX540" s="252"/>
      <c r="BY540" s="252"/>
      <c r="BZ540" s="252"/>
      <c r="CA540" s="252"/>
      <c r="CB540" s="252"/>
      <c r="CC540" s="252"/>
      <c r="CD540" s="252"/>
      <c r="CE540" s="252"/>
      <c r="CF540" s="252"/>
      <c r="CG540" s="252"/>
      <c r="CH540" s="252"/>
      <c r="CI540" s="252"/>
      <c r="CJ540" s="252"/>
      <c r="CK540" s="252"/>
      <c r="CL540" s="252"/>
      <c r="CM540" s="252"/>
      <c r="CN540" s="252"/>
      <c r="CO540" s="252"/>
      <c r="CP540" s="252"/>
      <c r="CQ540" s="252"/>
      <c r="CR540" s="252"/>
      <c r="CS540" s="252"/>
      <c r="CT540" s="252"/>
      <c r="CU540" s="252"/>
      <c r="CV540" s="252"/>
      <c r="CW540" s="252"/>
      <c r="CX540" s="252"/>
      <c r="CY540" s="252"/>
      <c r="CZ540" s="252"/>
      <c r="DA540" s="252"/>
      <c r="DB540" s="252"/>
      <c r="DC540" s="252"/>
      <c r="DD540" s="252"/>
    </row>
    <row r="541" customFormat="false" ht="15" hidden="false" customHeight="false" outlineLevel="0" collapsed="false">
      <c r="A541" s="252"/>
      <c r="B541" s="252"/>
      <c r="C541" s="252"/>
      <c r="D541" s="252"/>
      <c r="E541" s="254"/>
      <c r="F541" s="254"/>
      <c r="G541" s="254"/>
      <c r="H541" s="254"/>
      <c r="I541" s="254"/>
      <c r="J541" s="254"/>
      <c r="K541" s="254"/>
      <c r="L541" s="254"/>
      <c r="M541" s="254"/>
      <c r="N541" s="254"/>
      <c r="O541" s="254"/>
      <c r="P541" s="252"/>
      <c r="Q541" s="252"/>
      <c r="R541" s="252"/>
      <c r="S541" s="252"/>
      <c r="T541" s="252"/>
      <c r="U541" s="252"/>
      <c r="V541" s="252"/>
      <c r="W541" s="252"/>
      <c r="X541" s="252"/>
      <c r="Y541" s="252"/>
      <c r="Z541" s="252"/>
      <c r="AA541" s="252"/>
      <c r="AB541" s="252"/>
      <c r="AC541" s="252"/>
      <c r="AD541" s="252"/>
      <c r="AE541" s="252"/>
      <c r="AF541" s="252"/>
      <c r="AG541" s="252"/>
      <c r="AH541" s="252"/>
      <c r="AI541" s="252"/>
      <c r="AJ541" s="252"/>
      <c r="AK541" s="252"/>
      <c r="AL541" s="252"/>
      <c r="AM541" s="252"/>
      <c r="AN541" s="252"/>
      <c r="AO541" s="252"/>
      <c r="AP541" s="252"/>
      <c r="AQ541" s="252"/>
      <c r="AR541" s="252"/>
      <c r="AS541" s="252"/>
      <c r="AT541" s="252"/>
      <c r="AU541" s="252"/>
      <c r="AV541" s="252"/>
      <c r="AW541" s="252"/>
      <c r="AX541" s="252"/>
      <c r="AY541" s="252"/>
      <c r="AZ541" s="252"/>
      <c r="BA541" s="252"/>
      <c r="BB541" s="252"/>
      <c r="BC541" s="252"/>
      <c r="BD541" s="252"/>
      <c r="BE541" s="252"/>
      <c r="BF541" s="252"/>
      <c r="BG541" s="252"/>
      <c r="BH541" s="252"/>
      <c r="BI541" s="252"/>
      <c r="BJ541" s="252"/>
      <c r="BK541" s="252"/>
      <c r="BL541" s="252"/>
      <c r="BM541" s="252"/>
      <c r="BN541" s="252"/>
      <c r="BO541" s="252"/>
      <c r="BP541" s="252"/>
      <c r="BQ541" s="252"/>
      <c r="BR541" s="252"/>
      <c r="BS541" s="252"/>
      <c r="BT541" s="252"/>
      <c r="BU541" s="252"/>
      <c r="BV541" s="252"/>
      <c r="BW541" s="252"/>
      <c r="BX541" s="252"/>
      <c r="BY541" s="252"/>
      <c r="BZ541" s="252"/>
      <c r="CA541" s="252"/>
      <c r="CB541" s="252"/>
      <c r="CC541" s="252"/>
      <c r="CD541" s="252"/>
      <c r="CE541" s="252"/>
      <c r="CF541" s="252"/>
      <c r="CG541" s="252"/>
      <c r="CH541" s="252"/>
      <c r="CI541" s="252"/>
      <c r="CJ541" s="252"/>
      <c r="CK541" s="252"/>
      <c r="CL541" s="252"/>
      <c r="CM541" s="252"/>
      <c r="CN541" s="252"/>
      <c r="CO541" s="252"/>
      <c r="CP541" s="252"/>
      <c r="CQ541" s="252"/>
      <c r="CR541" s="252"/>
      <c r="CS541" s="252"/>
      <c r="CT541" s="252"/>
      <c r="CU541" s="252"/>
      <c r="CV541" s="252"/>
      <c r="CW541" s="252"/>
      <c r="CX541" s="252"/>
      <c r="CY541" s="252"/>
      <c r="CZ541" s="252"/>
      <c r="DA541" s="252"/>
      <c r="DB541" s="252"/>
      <c r="DC541" s="252"/>
      <c r="DD541" s="252"/>
    </row>
    <row r="542" customFormat="false" ht="15" hidden="false" customHeight="false" outlineLevel="0" collapsed="false">
      <c r="A542" s="252"/>
      <c r="B542" s="252"/>
      <c r="C542" s="252"/>
      <c r="D542" s="252"/>
      <c r="E542" s="254"/>
      <c r="F542" s="254"/>
      <c r="G542" s="254"/>
      <c r="H542" s="254"/>
      <c r="I542" s="254"/>
      <c r="J542" s="254"/>
      <c r="K542" s="254"/>
      <c r="L542" s="254"/>
      <c r="M542" s="254"/>
      <c r="N542" s="254"/>
      <c r="O542" s="254"/>
      <c r="P542" s="252"/>
      <c r="Q542" s="252"/>
      <c r="R542" s="252"/>
      <c r="S542" s="252"/>
      <c r="T542" s="252"/>
      <c r="U542" s="252"/>
      <c r="V542" s="252"/>
      <c r="W542" s="252"/>
      <c r="X542" s="252"/>
      <c r="Y542" s="252"/>
      <c r="Z542" s="252"/>
      <c r="AA542" s="252"/>
      <c r="AB542" s="252"/>
      <c r="AC542" s="252"/>
      <c r="AD542" s="252"/>
      <c r="AE542" s="252"/>
      <c r="AF542" s="252"/>
      <c r="AG542" s="252"/>
      <c r="AH542" s="252"/>
      <c r="AI542" s="252"/>
      <c r="AJ542" s="252"/>
      <c r="AK542" s="252"/>
      <c r="AL542" s="252"/>
      <c r="AM542" s="252"/>
      <c r="AN542" s="252"/>
      <c r="AO542" s="252"/>
      <c r="AP542" s="252"/>
      <c r="AQ542" s="252"/>
      <c r="AR542" s="252"/>
      <c r="AS542" s="252"/>
      <c r="AT542" s="252"/>
      <c r="AU542" s="252"/>
      <c r="AV542" s="252"/>
      <c r="AW542" s="252"/>
      <c r="AX542" s="252"/>
      <c r="AY542" s="252"/>
      <c r="AZ542" s="252"/>
      <c r="BA542" s="252"/>
      <c r="BB542" s="252"/>
      <c r="BC542" s="252"/>
      <c r="BD542" s="252"/>
      <c r="BE542" s="252"/>
      <c r="BF542" s="252"/>
      <c r="BG542" s="252"/>
      <c r="BH542" s="252"/>
      <c r="BI542" s="252"/>
      <c r="BJ542" s="252"/>
      <c r="BK542" s="252"/>
      <c r="BL542" s="252"/>
      <c r="BM542" s="252"/>
      <c r="BN542" s="252"/>
      <c r="BO542" s="252"/>
      <c r="BP542" s="252"/>
      <c r="BQ542" s="252"/>
      <c r="BR542" s="252"/>
      <c r="BS542" s="252"/>
      <c r="BT542" s="252"/>
      <c r="BU542" s="252"/>
      <c r="BV542" s="252"/>
      <c r="BW542" s="252"/>
      <c r="BX542" s="252"/>
      <c r="BY542" s="252"/>
      <c r="BZ542" s="252"/>
      <c r="CA542" s="252"/>
      <c r="CB542" s="252"/>
      <c r="CC542" s="252"/>
      <c r="CD542" s="252"/>
      <c r="CE542" s="252"/>
      <c r="CF542" s="252"/>
      <c r="CG542" s="252"/>
      <c r="CH542" s="252"/>
      <c r="CI542" s="252"/>
      <c r="CJ542" s="252"/>
      <c r="CK542" s="252"/>
      <c r="CL542" s="252"/>
      <c r="CM542" s="252"/>
      <c r="CN542" s="252"/>
      <c r="CO542" s="252"/>
      <c r="CP542" s="252"/>
      <c r="CQ542" s="252"/>
      <c r="CR542" s="252"/>
      <c r="CS542" s="252"/>
      <c r="CT542" s="252"/>
      <c r="CU542" s="252"/>
      <c r="CV542" s="252"/>
      <c r="CW542" s="252"/>
      <c r="CX542" s="252"/>
      <c r="CY542" s="252"/>
      <c r="CZ542" s="252"/>
      <c r="DA542" s="252"/>
      <c r="DB542" s="252"/>
      <c r="DC542" s="252"/>
      <c r="DD542" s="252"/>
    </row>
    <row r="543" customFormat="false" ht="15" hidden="false" customHeight="false" outlineLevel="0" collapsed="false">
      <c r="A543" s="252"/>
      <c r="B543" s="252"/>
      <c r="C543" s="252"/>
      <c r="D543" s="252"/>
      <c r="E543" s="254"/>
      <c r="F543" s="254"/>
      <c r="G543" s="254"/>
      <c r="H543" s="254"/>
      <c r="I543" s="254"/>
      <c r="J543" s="254"/>
      <c r="K543" s="254"/>
      <c r="L543" s="254"/>
      <c r="M543" s="254"/>
      <c r="N543" s="254"/>
      <c r="O543" s="254"/>
      <c r="P543" s="252"/>
      <c r="Q543" s="252"/>
      <c r="R543" s="252"/>
      <c r="S543" s="252"/>
      <c r="T543" s="252"/>
      <c r="U543" s="252"/>
      <c r="V543" s="252"/>
      <c r="W543" s="252"/>
      <c r="X543" s="252"/>
      <c r="Y543" s="252"/>
      <c r="Z543" s="252"/>
      <c r="AA543" s="252"/>
      <c r="AB543" s="252"/>
      <c r="AC543" s="252"/>
      <c r="AD543" s="252"/>
      <c r="AE543" s="252"/>
      <c r="AF543" s="252"/>
      <c r="AG543" s="252"/>
      <c r="AH543" s="252"/>
      <c r="AI543" s="252"/>
      <c r="AJ543" s="252"/>
      <c r="AK543" s="252"/>
      <c r="AL543" s="252"/>
      <c r="AM543" s="252"/>
      <c r="AN543" s="252"/>
      <c r="AO543" s="252"/>
      <c r="AP543" s="252"/>
      <c r="AQ543" s="252"/>
      <c r="AR543" s="252"/>
      <c r="AS543" s="252"/>
      <c r="AT543" s="252"/>
      <c r="AU543" s="252"/>
      <c r="AV543" s="252"/>
      <c r="AW543" s="252"/>
      <c r="AX543" s="252"/>
      <c r="AY543" s="252"/>
      <c r="AZ543" s="252"/>
      <c r="BA543" s="252"/>
      <c r="BB543" s="252"/>
      <c r="BC543" s="252"/>
      <c r="BD543" s="252"/>
      <c r="BE543" s="252"/>
      <c r="BF543" s="252"/>
      <c r="BG543" s="252"/>
      <c r="BH543" s="252"/>
      <c r="BI543" s="252"/>
      <c r="BJ543" s="252"/>
      <c r="BK543" s="252"/>
      <c r="BL543" s="252"/>
      <c r="BM543" s="252"/>
      <c r="BN543" s="252"/>
      <c r="BO543" s="252"/>
      <c r="BP543" s="252"/>
      <c r="BQ543" s="252"/>
      <c r="BR543" s="252"/>
      <c r="BS543" s="252"/>
      <c r="BT543" s="252"/>
      <c r="BU543" s="252"/>
      <c r="BV543" s="252"/>
      <c r="BW543" s="252"/>
      <c r="BX543" s="252"/>
      <c r="BY543" s="252"/>
      <c r="BZ543" s="252"/>
      <c r="CA543" s="252"/>
      <c r="CB543" s="252"/>
      <c r="CC543" s="252"/>
      <c r="CD543" s="252"/>
      <c r="CE543" s="252"/>
      <c r="CF543" s="252"/>
      <c r="CG543" s="252"/>
      <c r="CH543" s="252"/>
      <c r="CI543" s="252"/>
      <c r="CJ543" s="252"/>
      <c r="CK543" s="252"/>
      <c r="CL543" s="252"/>
      <c r="CM543" s="252"/>
      <c r="CN543" s="252"/>
      <c r="CO543" s="252"/>
      <c r="CP543" s="252"/>
      <c r="CQ543" s="252"/>
      <c r="CR543" s="252"/>
      <c r="CS543" s="252"/>
      <c r="CT543" s="252"/>
      <c r="CU543" s="252"/>
      <c r="CV543" s="252"/>
      <c r="CW543" s="252"/>
      <c r="CX543" s="252"/>
      <c r="CY543" s="252"/>
      <c r="CZ543" s="252"/>
      <c r="DA543" s="252"/>
      <c r="DB543" s="252"/>
      <c r="DC543" s="252"/>
      <c r="DD543" s="252"/>
    </row>
    <row r="544" customFormat="false" ht="15" hidden="false" customHeight="false" outlineLevel="0" collapsed="false">
      <c r="A544" s="252"/>
      <c r="B544" s="252"/>
      <c r="C544" s="252"/>
      <c r="D544" s="252"/>
      <c r="E544" s="254"/>
      <c r="F544" s="254"/>
      <c r="G544" s="254"/>
      <c r="H544" s="254"/>
      <c r="I544" s="254"/>
      <c r="J544" s="254"/>
      <c r="K544" s="254"/>
      <c r="L544" s="254"/>
      <c r="M544" s="254"/>
      <c r="N544" s="254"/>
      <c r="O544" s="254"/>
      <c r="P544" s="252"/>
      <c r="Q544" s="252"/>
      <c r="R544" s="252"/>
      <c r="S544" s="252"/>
      <c r="T544" s="252"/>
      <c r="U544" s="252"/>
      <c r="V544" s="252"/>
      <c r="W544" s="252"/>
      <c r="X544" s="252"/>
      <c r="Y544" s="252"/>
      <c r="Z544" s="252"/>
      <c r="AA544" s="252"/>
      <c r="AB544" s="252"/>
      <c r="AC544" s="252"/>
      <c r="AD544" s="252"/>
      <c r="AE544" s="252"/>
      <c r="AF544" s="252"/>
      <c r="AG544" s="252"/>
      <c r="AH544" s="252"/>
      <c r="AI544" s="252"/>
      <c r="AJ544" s="252"/>
      <c r="AK544" s="252"/>
      <c r="AL544" s="252"/>
      <c r="AM544" s="252"/>
      <c r="AN544" s="252"/>
      <c r="AO544" s="252"/>
      <c r="AP544" s="252"/>
      <c r="AQ544" s="252"/>
      <c r="AR544" s="252"/>
      <c r="AS544" s="252"/>
      <c r="AT544" s="252"/>
      <c r="AU544" s="252"/>
      <c r="AV544" s="252"/>
      <c r="AW544" s="252"/>
      <c r="AX544" s="252"/>
      <c r="AY544" s="252"/>
      <c r="AZ544" s="252"/>
      <c r="BA544" s="252"/>
      <c r="BB544" s="252"/>
      <c r="BC544" s="252"/>
      <c r="BD544" s="252"/>
      <c r="BE544" s="252"/>
      <c r="BF544" s="252"/>
      <c r="BG544" s="252"/>
      <c r="BH544" s="252"/>
      <c r="BI544" s="252"/>
      <c r="BJ544" s="252"/>
      <c r="BK544" s="252"/>
      <c r="BL544" s="252"/>
      <c r="BM544" s="252"/>
      <c r="BN544" s="252"/>
      <c r="BO544" s="252"/>
      <c r="BP544" s="252"/>
      <c r="BQ544" s="252"/>
      <c r="BR544" s="252"/>
      <c r="BS544" s="252"/>
      <c r="BT544" s="252"/>
      <c r="BU544" s="252"/>
      <c r="BV544" s="252"/>
      <c r="BW544" s="252"/>
      <c r="BX544" s="252"/>
      <c r="BY544" s="252"/>
      <c r="BZ544" s="252"/>
      <c r="CA544" s="252"/>
      <c r="CB544" s="252"/>
      <c r="CC544" s="252"/>
      <c r="CD544" s="252"/>
      <c r="CE544" s="252"/>
      <c r="CF544" s="252"/>
      <c r="CG544" s="252"/>
      <c r="CH544" s="252"/>
      <c r="CI544" s="252"/>
      <c r="CJ544" s="252"/>
      <c r="CK544" s="252"/>
      <c r="CL544" s="252"/>
      <c r="CM544" s="252"/>
      <c r="CN544" s="252"/>
      <c r="CO544" s="252"/>
      <c r="CP544" s="252"/>
      <c r="CQ544" s="252"/>
      <c r="CR544" s="252"/>
      <c r="CS544" s="252"/>
      <c r="CT544" s="252"/>
      <c r="CU544" s="252"/>
      <c r="CV544" s="252"/>
      <c r="CW544" s="252"/>
      <c r="CX544" s="252"/>
      <c r="CY544" s="252"/>
      <c r="CZ544" s="252"/>
      <c r="DA544" s="252"/>
      <c r="DB544" s="252"/>
      <c r="DC544" s="252"/>
      <c r="DD544" s="252"/>
    </row>
    <row r="545" customFormat="false" ht="15" hidden="false" customHeight="false" outlineLevel="0" collapsed="false">
      <c r="A545" s="252"/>
      <c r="B545" s="252"/>
      <c r="C545" s="252"/>
      <c r="D545" s="252"/>
      <c r="E545" s="254"/>
      <c r="F545" s="254"/>
      <c r="G545" s="254"/>
      <c r="H545" s="254"/>
      <c r="I545" s="254"/>
      <c r="J545" s="254"/>
      <c r="K545" s="254"/>
      <c r="L545" s="254"/>
      <c r="M545" s="254"/>
      <c r="N545" s="254"/>
      <c r="O545" s="254"/>
      <c r="P545" s="252"/>
      <c r="Q545" s="252"/>
      <c r="R545" s="252"/>
      <c r="S545" s="252"/>
      <c r="T545" s="252"/>
      <c r="U545" s="252"/>
      <c r="V545" s="252"/>
      <c r="W545" s="252"/>
      <c r="X545" s="252"/>
      <c r="Y545" s="252"/>
      <c r="Z545" s="252"/>
      <c r="AA545" s="252"/>
      <c r="AB545" s="252"/>
      <c r="AC545" s="252"/>
      <c r="AD545" s="252"/>
      <c r="AE545" s="252"/>
      <c r="AF545" s="252"/>
      <c r="AG545" s="252"/>
      <c r="AH545" s="252"/>
      <c r="AI545" s="252"/>
      <c r="AJ545" s="252"/>
      <c r="AK545" s="252"/>
      <c r="AL545" s="252"/>
      <c r="AM545" s="252"/>
      <c r="AN545" s="252"/>
      <c r="AO545" s="252"/>
      <c r="AP545" s="252"/>
      <c r="AQ545" s="252"/>
      <c r="AR545" s="252"/>
      <c r="AS545" s="252"/>
      <c r="AT545" s="252"/>
      <c r="AU545" s="252"/>
      <c r="AV545" s="252"/>
      <c r="AW545" s="252"/>
      <c r="AX545" s="252"/>
      <c r="AY545" s="252"/>
      <c r="AZ545" s="252"/>
      <c r="BA545" s="252"/>
      <c r="BB545" s="252"/>
      <c r="BC545" s="252"/>
      <c r="BD545" s="252"/>
      <c r="BE545" s="252"/>
      <c r="BF545" s="252"/>
      <c r="BG545" s="252"/>
      <c r="BH545" s="252"/>
      <c r="BI545" s="252"/>
      <c r="BJ545" s="252"/>
      <c r="BK545" s="252"/>
      <c r="BL545" s="252"/>
      <c r="BM545" s="252"/>
      <c r="BN545" s="252"/>
      <c r="BO545" s="252"/>
      <c r="BP545" s="252"/>
      <c r="BQ545" s="252"/>
      <c r="BR545" s="252"/>
      <c r="BS545" s="252"/>
      <c r="BT545" s="252"/>
      <c r="BU545" s="252"/>
      <c r="BV545" s="252"/>
      <c r="BW545" s="252"/>
      <c r="BX545" s="252"/>
      <c r="BY545" s="252"/>
      <c r="BZ545" s="252"/>
      <c r="CA545" s="252"/>
      <c r="CB545" s="252"/>
      <c r="CC545" s="252"/>
      <c r="CD545" s="252"/>
      <c r="CE545" s="252"/>
      <c r="CF545" s="252"/>
      <c r="CG545" s="252"/>
      <c r="CH545" s="252"/>
      <c r="CI545" s="252"/>
      <c r="CJ545" s="252"/>
      <c r="CK545" s="252"/>
      <c r="CL545" s="252"/>
      <c r="CM545" s="252"/>
      <c r="CN545" s="252"/>
      <c r="CO545" s="252"/>
      <c r="CP545" s="252"/>
      <c r="CQ545" s="252"/>
      <c r="CR545" s="252"/>
      <c r="CS545" s="252"/>
      <c r="CT545" s="252"/>
      <c r="CU545" s="252"/>
      <c r="CV545" s="252"/>
      <c r="CW545" s="252"/>
      <c r="CX545" s="252"/>
      <c r="CY545" s="252"/>
      <c r="CZ545" s="252"/>
      <c r="DA545" s="252"/>
      <c r="DB545" s="252"/>
      <c r="DC545" s="252"/>
      <c r="DD545" s="252"/>
    </row>
    <row r="546" customFormat="false" ht="15" hidden="false" customHeight="false" outlineLevel="0" collapsed="false">
      <c r="A546" s="252"/>
      <c r="B546" s="252"/>
      <c r="C546" s="252"/>
      <c r="D546" s="252"/>
      <c r="E546" s="254"/>
      <c r="F546" s="254"/>
      <c r="G546" s="254"/>
      <c r="H546" s="254"/>
      <c r="I546" s="254"/>
      <c r="J546" s="254"/>
      <c r="K546" s="254"/>
      <c r="L546" s="254"/>
      <c r="M546" s="254"/>
      <c r="N546" s="254"/>
      <c r="O546" s="254"/>
      <c r="P546" s="252"/>
      <c r="Q546" s="252"/>
      <c r="R546" s="252"/>
      <c r="S546" s="252"/>
      <c r="T546" s="252"/>
      <c r="U546" s="252"/>
      <c r="V546" s="252"/>
      <c r="W546" s="252"/>
      <c r="X546" s="252"/>
      <c r="Y546" s="252"/>
      <c r="Z546" s="252"/>
      <c r="AA546" s="252"/>
      <c r="AB546" s="252"/>
      <c r="AC546" s="252"/>
      <c r="AD546" s="252"/>
      <c r="AE546" s="252"/>
      <c r="AF546" s="252"/>
      <c r="AG546" s="252"/>
      <c r="AH546" s="252"/>
      <c r="AI546" s="252"/>
      <c r="AJ546" s="252"/>
      <c r="AK546" s="252"/>
      <c r="AL546" s="252"/>
      <c r="AM546" s="252"/>
      <c r="AN546" s="252"/>
      <c r="AO546" s="252"/>
      <c r="AP546" s="252"/>
      <c r="AQ546" s="252"/>
      <c r="AR546" s="252"/>
      <c r="AS546" s="252"/>
      <c r="AT546" s="252"/>
      <c r="AU546" s="252"/>
      <c r="AV546" s="252"/>
      <c r="AW546" s="252"/>
      <c r="AX546" s="252"/>
      <c r="AY546" s="252"/>
      <c r="AZ546" s="252"/>
      <c r="BA546" s="252"/>
      <c r="BB546" s="252"/>
      <c r="BC546" s="252"/>
      <c r="BD546" s="252"/>
      <c r="BE546" s="252"/>
      <c r="BF546" s="252"/>
      <c r="BG546" s="252"/>
      <c r="BH546" s="252"/>
      <c r="BI546" s="252"/>
      <c r="BJ546" s="252"/>
      <c r="BK546" s="252"/>
      <c r="BL546" s="252"/>
      <c r="BM546" s="252"/>
      <c r="BN546" s="252"/>
      <c r="BO546" s="252"/>
      <c r="BP546" s="252"/>
      <c r="BQ546" s="252"/>
      <c r="BR546" s="252"/>
      <c r="BS546" s="252"/>
      <c r="BT546" s="252"/>
      <c r="BU546" s="252"/>
      <c r="BV546" s="252"/>
      <c r="BW546" s="252"/>
      <c r="BX546" s="252"/>
      <c r="BY546" s="252"/>
      <c r="BZ546" s="252"/>
      <c r="CA546" s="252"/>
      <c r="CB546" s="252"/>
      <c r="CC546" s="252"/>
      <c r="CD546" s="252"/>
      <c r="CE546" s="252"/>
      <c r="CF546" s="252"/>
      <c r="CG546" s="252"/>
      <c r="CH546" s="252"/>
      <c r="CI546" s="252"/>
      <c r="CJ546" s="252"/>
      <c r="CK546" s="252"/>
      <c r="CL546" s="252"/>
      <c r="CM546" s="252"/>
      <c r="CN546" s="252"/>
      <c r="CO546" s="252"/>
      <c r="CP546" s="252"/>
      <c r="CQ546" s="252"/>
      <c r="CR546" s="252"/>
      <c r="CS546" s="252"/>
      <c r="CT546" s="252"/>
      <c r="CU546" s="252"/>
      <c r="CV546" s="252"/>
      <c r="CW546" s="252"/>
      <c r="CX546" s="252"/>
      <c r="CY546" s="252"/>
      <c r="CZ546" s="252"/>
      <c r="DA546" s="252"/>
      <c r="DB546" s="252"/>
      <c r="DC546" s="252"/>
      <c r="DD546" s="252"/>
    </row>
    <row r="547" customFormat="false" ht="15" hidden="false" customHeight="false" outlineLevel="0" collapsed="false">
      <c r="A547" s="252"/>
      <c r="B547" s="252"/>
      <c r="C547" s="252"/>
      <c r="D547" s="252"/>
      <c r="E547" s="254"/>
      <c r="F547" s="254"/>
      <c r="G547" s="254"/>
      <c r="H547" s="254"/>
      <c r="I547" s="254"/>
      <c r="J547" s="254"/>
      <c r="K547" s="254"/>
      <c r="L547" s="254"/>
      <c r="M547" s="254"/>
      <c r="N547" s="254"/>
      <c r="O547" s="254"/>
      <c r="P547" s="252"/>
      <c r="Q547" s="252"/>
      <c r="R547" s="252"/>
      <c r="S547" s="252"/>
      <c r="T547" s="252"/>
      <c r="U547" s="252"/>
      <c r="V547" s="252"/>
      <c r="W547" s="252"/>
      <c r="X547" s="252"/>
      <c r="Y547" s="252"/>
      <c r="Z547" s="252"/>
      <c r="AA547" s="252"/>
      <c r="AB547" s="252"/>
      <c r="AC547" s="252"/>
      <c r="AD547" s="252"/>
      <c r="AE547" s="252"/>
      <c r="AF547" s="252"/>
      <c r="AG547" s="252"/>
      <c r="AH547" s="252"/>
      <c r="AI547" s="252"/>
      <c r="AJ547" s="252"/>
      <c r="AK547" s="252"/>
      <c r="AL547" s="252"/>
      <c r="AM547" s="252"/>
      <c r="AN547" s="252"/>
      <c r="AO547" s="252"/>
      <c r="AP547" s="252"/>
      <c r="AQ547" s="252"/>
      <c r="AR547" s="252"/>
      <c r="AS547" s="252"/>
      <c r="AT547" s="252"/>
      <c r="AU547" s="252"/>
      <c r="AV547" s="252"/>
      <c r="AW547" s="252"/>
      <c r="AX547" s="252"/>
      <c r="AY547" s="252"/>
      <c r="AZ547" s="252"/>
      <c r="BA547" s="252"/>
      <c r="BB547" s="252"/>
      <c r="BC547" s="252"/>
      <c r="BD547" s="252"/>
      <c r="BE547" s="252"/>
      <c r="BF547" s="252"/>
      <c r="BG547" s="252"/>
      <c r="BH547" s="252"/>
      <c r="BI547" s="252"/>
      <c r="BJ547" s="252"/>
      <c r="BK547" s="252"/>
      <c r="BL547" s="252"/>
      <c r="BM547" s="252"/>
      <c r="BN547" s="252"/>
      <c r="BO547" s="252"/>
      <c r="BP547" s="252"/>
      <c r="BQ547" s="252"/>
      <c r="BR547" s="252"/>
      <c r="BS547" s="252"/>
      <c r="BT547" s="252"/>
      <c r="BU547" s="252"/>
      <c r="BV547" s="252"/>
      <c r="BW547" s="252"/>
      <c r="BX547" s="252"/>
      <c r="BY547" s="252"/>
      <c r="BZ547" s="252"/>
      <c r="CA547" s="252"/>
      <c r="CB547" s="252"/>
      <c r="CC547" s="252"/>
      <c r="CD547" s="252"/>
      <c r="CE547" s="252"/>
      <c r="CF547" s="252"/>
      <c r="CG547" s="252"/>
      <c r="CH547" s="252"/>
      <c r="CI547" s="252"/>
      <c r="CJ547" s="252"/>
      <c r="CK547" s="252"/>
      <c r="CL547" s="252"/>
      <c r="CM547" s="252"/>
      <c r="CN547" s="252"/>
      <c r="CO547" s="252"/>
      <c r="CP547" s="252"/>
      <c r="CQ547" s="252"/>
      <c r="CR547" s="252"/>
      <c r="CS547" s="252"/>
      <c r="CT547" s="252"/>
      <c r="CU547" s="252"/>
      <c r="CV547" s="252"/>
      <c r="CW547" s="252"/>
      <c r="CX547" s="252"/>
      <c r="CY547" s="252"/>
      <c r="CZ547" s="252"/>
      <c r="DA547" s="252"/>
      <c r="DB547" s="252"/>
      <c r="DC547" s="252"/>
      <c r="DD547" s="252"/>
    </row>
    <row r="548" customFormat="false" ht="15" hidden="false" customHeight="false" outlineLevel="0" collapsed="false">
      <c r="A548" s="252"/>
      <c r="B548" s="252"/>
      <c r="C548" s="252"/>
      <c r="D548" s="252"/>
      <c r="E548" s="254"/>
      <c r="F548" s="254"/>
      <c r="G548" s="254"/>
      <c r="H548" s="254"/>
      <c r="I548" s="254"/>
      <c r="J548" s="254"/>
      <c r="K548" s="254"/>
      <c r="L548" s="254"/>
      <c r="M548" s="254"/>
      <c r="N548" s="254"/>
      <c r="O548" s="254"/>
      <c r="P548" s="252"/>
      <c r="Q548" s="252"/>
      <c r="R548" s="252"/>
      <c r="S548" s="252"/>
      <c r="T548" s="252"/>
      <c r="U548" s="252"/>
      <c r="V548" s="252"/>
      <c r="W548" s="252"/>
      <c r="X548" s="252"/>
      <c r="Y548" s="252"/>
      <c r="Z548" s="252"/>
      <c r="AA548" s="252"/>
      <c r="AB548" s="252"/>
      <c r="AC548" s="252"/>
      <c r="AD548" s="252"/>
      <c r="AE548" s="252"/>
      <c r="AF548" s="252"/>
      <c r="AG548" s="252"/>
      <c r="AH548" s="252"/>
      <c r="AI548" s="252"/>
      <c r="AJ548" s="252"/>
      <c r="AK548" s="252"/>
      <c r="AL548" s="252"/>
      <c r="AM548" s="252"/>
      <c r="AN548" s="252"/>
      <c r="AO548" s="252"/>
      <c r="AP548" s="252"/>
      <c r="AQ548" s="252"/>
      <c r="AR548" s="252"/>
      <c r="AS548" s="252"/>
      <c r="AT548" s="252"/>
      <c r="AU548" s="252"/>
      <c r="AV548" s="252"/>
      <c r="AW548" s="252"/>
      <c r="AX548" s="252"/>
      <c r="AY548" s="252"/>
      <c r="AZ548" s="252"/>
      <c r="BA548" s="252"/>
      <c r="BB548" s="252"/>
      <c r="BC548" s="252"/>
      <c r="BD548" s="252"/>
      <c r="BE548" s="252"/>
      <c r="BF548" s="252"/>
      <c r="BG548" s="252"/>
      <c r="BH548" s="252"/>
      <c r="BI548" s="252"/>
      <c r="BJ548" s="252"/>
      <c r="BK548" s="252"/>
      <c r="BL548" s="252"/>
      <c r="BM548" s="252"/>
      <c r="BN548" s="252"/>
      <c r="BO548" s="252"/>
      <c r="BP548" s="252"/>
      <c r="BQ548" s="252"/>
      <c r="BR548" s="252"/>
      <c r="BS548" s="252"/>
      <c r="BT548" s="252"/>
      <c r="BU548" s="252"/>
      <c r="BV548" s="252"/>
      <c r="BW548" s="252"/>
      <c r="BX548" s="252"/>
      <c r="BY548" s="252"/>
      <c r="BZ548" s="252"/>
      <c r="CA548" s="252"/>
      <c r="CB548" s="252"/>
      <c r="CC548" s="252"/>
      <c r="CD548" s="252"/>
      <c r="CE548" s="252"/>
      <c r="CF548" s="252"/>
      <c r="CG548" s="252"/>
      <c r="CH548" s="252"/>
      <c r="CI548" s="252"/>
      <c r="CJ548" s="252"/>
      <c r="CK548" s="252"/>
      <c r="CL548" s="252"/>
      <c r="CM548" s="252"/>
      <c r="CN548" s="252"/>
      <c r="CO548" s="252"/>
      <c r="CP548" s="252"/>
      <c r="CQ548" s="252"/>
      <c r="CR548" s="252"/>
      <c r="CS548" s="252"/>
      <c r="CT548" s="252"/>
      <c r="CU548" s="252"/>
      <c r="CV548" s="252"/>
      <c r="CW548" s="252"/>
      <c r="CX548" s="252"/>
      <c r="CY548" s="252"/>
      <c r="CZ548" s="252"/>
      <c r="DA548" s="252"/>
      <c r="DB548" s="252"/>
      <c r="DC548" s="252"/>
      <c r="DD548" s="252"/>
    </row>
    <row r="549" customFormat="false" ht="15" hidden="false" customHeight="false" outlineLevel="0" collapsed="false">
      <c r="A549" s="252"/>
      <c r="B549" s="252"/>
      <c r="C549" s="252"/>
      <c r="D549" s="252"/>
      <c r="E549" s="254"/>
      <c r="F549" s="254"/>
      <c r="G549" s="254"/>
      <c r="H549" s="254"/>
      <c r="I549" s="254"/>
      <c r="J549" s="254"/>
      <c r="K549" s="254"/>
      <c r="L549" s="254"/>
      <c r="M549" s="254"/>
      <c r="N549" s="254"/>
      <c r="O549" s="254"/>
      <c r="P549" s="252"/>
      <c r="Q549" s="252"/>
      <c r="R549" s="252"/>
      <c r="S549" s="252"/>
      <c r="T549" s="252"/>
      <c r="U549" s="252"/>
      <c r="V549" s="252"/>
      <c r="W549" s="252"/>
      <c r="X549" s="252"/>
      <c r="Y549" s="252"/>
      <c r="Z549" s="252"/>
      <c r="AA549" s="252"/>
      <c r="AB549" s="252"/>
      <c r="AC549" s="252"/>
      <c r="AD549" s="252"/>
      <c r="AE549" s="252"/>
      <c r="AF549" s="252"/>
      <c r="AG549" s="252"/>
      <c r="AH549" s="252"/>
      <c r="AI549" s="252"/>
      <c r="AJ549" s="252"/>
      <c r="AK549" s="252"/>
      <c r="AL549" s="252"/>
      <c r="AM549" s="252"/>
      <c r="AN549" s="252"/>
      <c r="AO549" s="252"/>
      <c r="AP549" s="252"/>
      <c r="AQ549" s="252"/>
      <c r="AR549" s="252"/>
      <c r="AS549" s="252"/>
      <c r="AT549" s="252"/>
      <c r="AU549" s="252"/>
      <c r="AV549" s="252"/>
      <c r="AW549" s="252"/>
      <c r="AX549" s="252"/>
      <c r="AY549" s="252"/>
      <c r="AZ549" s="252"/>
      <c r="BA549" s="252"/>
      <c r="BB549" s="252"/>
      <c r="BC549" s="252"/>
      <c r="BD549" s="252"/>
      <c r="BE549" s="252"/>
      <c r="BF549" s="252"/>
      <c r="BG549" s="252"/>
      <c r="BH549" s="252"/>
      <c r="BI549" s="252"/>
      <c r="BJ549" s="252"/>
      <c r="BK549" s="252"/>
      <c r="BL549" s="252"/>
      <c r="BM549" s="252"/>
      <c r="BN549" s="252"/>
      <c r="BO549" s="252"/>
      <c r="BP549" s="252"/>
      <c r="BQ549" s="252"/>
      <c r="BR549" s="252"/>
      <c r="BS549" s="252"/>
      <c r="BT549" s="252"/>
      <c r="BU549" s="252"/>
      <c r="BV549" s="252"/>
      <c r="BW549" s="252"/>
      <c r="BX549" s="252"/>
      <c r="BY549" s="252"/>
      <c r="BZ549" s="252"/>
      <c r="CA549" s="252"/>
      <c r="CB549" s="252"/>
      <c r="CC549" s="252"/>
      <c r="CD549" s="252"/>
      <c r="CE549" s="252"/>
      <c r="CF549" s="252"/>
      <c r="CG549" s="252"/>
      <c r="CH549" s="252"/>
      <c r="CI549" s="252"/>
      <c r="CJ549" s="252"/>
      <c r="CK549" s="252"/>
      <c r="CL549" s="252"/>
      <c r="CM549" s="252"/>
      <c r="CN549" s="252"/>
      <c r="CO549" s="252"/>
      <c r="CP549" s="252"/>
      <c r="CQ549" s="252"/>
      <c r="CR549" s="252"/>
      <c r="CS549" s="252"/>
      <c r="CT549" s="252"/>
      <c r="CU549" s="252"/>
      <c r="CV549" s="252"/>
      <c r="CW549" s="252"/>
      <c r="CX549" s="252"/>
      <c r="CY549" s="252"/>
      <c r="CZ549" s="252"/>
      <c r="DA549" s="252"/>
      <c r="DB549" s="252"/>
      <c r="DC549" s="252"/>
      <c r="DD549" s="252"/>
    </row>
    <row r="550" customFormat="false" ht="15" hidden="false" customHeight="false" outlineLevel="0" collapsed="false">
      <c r="A550" s="252"/>
      <c r="B550" s="252"/>
      <c r="C550" s="252"/>
      <c r="D550" s="252"/>
      <c r="E550" s="254"/>
      <c r="F550" s="254"/>
      <c r="G550" s="254"/>
      <c r="H550" s="254"/>
      <c r="I550" s="254"/>
      <c r="J550" s="254"/>
      <c r="K550" s="254"/>
      <c r="L550" s="254"/>
      <c r="M550" s="254"/>
      <c r="N550" s="254"/>
      <c r="O550" s="254"/>
      <c r="P550" s="252"/>
      <c r="Q550" s="252"/>
      <c r="R550" s="252"/>
      <c r="S550" s="252"/>
      <c r="T550" s="252"/>
      <c r="U550" s="252"/>
      <c r="V550" s="252"/>
      <c r="W550" s="252"/>
      <c r="X550" s="252"/>
      <c r="Y550" s="252"/>
      <c r="Z550" s="252"/>
      <c r="AA550" s="252"/>
      <c r="AB550" s="252"/>
      <c r="AC550" s="252"/>
      <c r="AD550" s="252"/>
      <c r="AE550" s="252"/>
      <c r="AF550" s="252"/>
      <c r="AG550" s="252"/>
      <c r="AH550" s="252"/>
      <c r="AI550" s="252"/>
      <c r="AJ550" s="252"/>
      <c r="AK550" s="252"/>
      <c r="AL550" s="252"/>
      <c r="AM550" s="252"/>
      <c r="AN550" s="252"/>
      <c r="AO550" s="252"/>
      <c r="AP550" s="252"/>
      <c r="AQ550" s="252"/>
      <c r="AR550" s="252"/>
      <c r="AS550" s="252"/>
      <c r="AT550" s="252"/>
      <c r="AU550" s="252"/>
      <c r="AV550" s="252"/>
      <c r="AW550" s="252"/>
      <c r="AX550" s="252"/>
      <c r="AY550" s="252"/>
      <c r="AZ550" s="252"/>
      <c r="BA550" s="252"/>
      <c r="BB550" s="252"/>
      <c r="BC550" s="252"/>
      <c r="BD550" s="252"/>
      <c r="BE550" s="252"/>
      <c r="BF550" s="252"/>
      <c r="BG550" s="252"/>
      <c r="BH550" s="252"/>
      <c r="BI550" s="252"/>
      <c r="BJ550" s="252"/>
      <c r="BK550" s="252"/>
      <c r="BL550" s="252"/>
      <c r="BM550" s="252"/>
      <c r="BN550" s="252"/>
      <c r="BO550" s="252"/>
      <c r="BP550" s="252"/>
      <c r="BQ550" s="252"/>
      <c r="BR550" s="252"/>
      <c r="BS550" s="252"/>
      <c r="BT550" s="252"/>
      <c r="BU550" s="252"/>
      <c r="BV550" s="252"/>
      <c r="BW550" s="252"/>
      <c r="BX550" s="252"/>
      <c r="BY550" s="252"/>
      <c r="BZ550" s="252"/>
      <c r="CA550" s="252"/>
      <c r="CB550" s="252"/>
      <c r="CC550" s="252"/>
      <c r="CD550" s="252"/>
      <c r="CE550" s="252"/>
      <c r="CF550" s="252"/>
      <c r="CG550" s="252"/>
      <c r="CH550" s="252"/>
      <c r="CI550" s="252"/>
      <c r="CJ550" s="252"/>
      <c r="CK550" s="252"/>
      <c r="CL550" s="252"/>
      <c r="CM550" s="252"/>
      <c r="CN550" s="252"/>
      <c r="CO550" s="252"/>
      <c r="CP550" s="252"/>
      <c r="CQ550" s="252"/>
      <c r="CR550" s="252"/>
      <c r="CS550" s="252"/>
      <c r="CT550" s="252"/>
      <c r="CU550" s="252"/>
      <c r="CV550" s="252"/>
      <c r="CW550" s="252"/>
      <c r="CX550" s="252"/>
      <c r="CY550" s="252"/>
      <c r="CZ550" s="252"/>
      <c r="DA550" s="252"/>
      <c r="DB550" s="252"/>
      <c r="DC550" s="252"/>
      <c r="DD550" s="252"/>
    </row>
    <row r="551" customFormat="false" ht="15" hidden="false" customHeight="false" outlineLevel="0" collapsed="false">
      <c r="A551" s="252"/>
      <c r="B551" s="252"/>
      <c r="C551" s="252"/>
      <c r="D551" s="252"/>
      <c r="E551" s="254"/>
      <c r="F551" s="254"/>
      <c r="G551" s="254"/>
      <c r="H551" s="254"/>
      <c r="I551" s="254"/>
      <c r="J551" s="254"/>
      <c r="K551" s="254"/>
      <c r="L551" s="254"/>
      <c r="M551" s="254"/>
      <c r="N551" s="254"/>
      <c r="O551" s="254"/>
      <c r="P551" s="252"/>
      <c r="Q551" s="252"/>
      <c r="R551" s="252"/>
      <c r="S551" s="252"/>
      <c r="T551" s="252"/>
      <c r="U551" s="252"/>
      <c r="V551" s="252"/>
      <c r="W551" s="252"/>
      <c r="X551" s="252"/>
      <c r="Y551" s="252"/>
      <c r="Z551" s="252"/>
      <c r="AA551" s="252"/>
      <c r="AB551" s="252"/>
      <c r="AC551" s="252"/>
      <c r="AD551" s="252"/>
      <c r="AE551" s="252"/>
      <c r="AF551" s="252"/>
      <c r="AG551" s="252"/>
      <c r="AH551" s="252"/>
      <c r="AI551" s="252"/>
      <c r="AJ551" s="252"/>
      <c r="AK551" s="252"/>
      <c r="AL551" s="252"/>
      <c r="AM551" s="252"/>
      <c r="AN551" s="252"/>
      <c r="AO551" s="252"/>
      <c r="AP551" s="252"/>
      <c r="AQ551" s="252"/>
      <c r="AR551" s="252"/>
      <c r="AS551" s="252"/>
      <c r="AT551" s="252"/>
      <c r="AU551" s="252"/>
      <c r="AV551" s="252"/>
      <c r="AW551" s="252"/>
      <c r="AX551" s="252"/>
      <c r="AY551" s="252"/>
      <c r="AZ551" s="252"/>
      <c r="BA551" s="252"/>
      <c r="BB551" s="252"/>
      <c r="BC551" s="252"/>
      <c r="BD551" s="252"/>
      <c r="BE551" s="252"/>
      <c r="BF551" s="252"/>
      <c r="BG551" s="252"/>
      <c r="BH551" s="252"/>
      <c r="BI551" s="252"/>
      <c r="BJ551" s="252"/>
      <c r="BK551" s="252"/>
      <c r="BL551" s="252"/>
      <c r="BM551" s="252"/>
      <c r="BN551" s="252"/>
      <c r="BO551" s="252"/>
      <c r="BP551" s="252"/>
      <c r="BQ551" s="252"/>
      <c r="BR551" s="252"/>
      <c r="BS551" s="252"/>
      <c r="BT551" s="252"/>
      <c r="BU551" s="252"/>
      <c r="BV551" s="252"/>
      <c r="BW551" s="252"/>
      <c r="BX551" s="252"/>
      <c r="BY551" s="252"/>
      <c r="BZ551" s="252"/>
      <c r="CA551" s="252"/>
      <c r="CB551" s="252"/>
      <c r="CC551" s="252"/>
      <c r="CD551" s="252"/>
      <c r="CE551" s="252"/>
      <c r="CF551" s="252"/>
      <c r="CG551" s="252"/>
      <c r="CH551" s="252"/>
      <c r="CI551" s="252"/>
      <c r="CJ551" s="252"/>
      <c r="CK551" s="252"/>
      <c r="CL551" s="252"/>
      <c r="CM551" s="252"/>
      <c r="CN551" s="252"/>
      <c r="CO551" s="252"/>
      <c r="CP551" s="252"/>
      <c r="CQ551" s="252"/>
      <c r="CR551" s="252"/>
      <c r="CS551" s="252"/>
      <c r="CT551" s="252"/>
      <c r="CU551" s="252"/>
      <c r="CV551" s="252"/>
      <c r="CW551" s="252"/>
      <c r="CX551" s="252"/>
      <c r="CY551" s="252"/>
      <c r="CZ551" s="252"/>
      <c r="DA551" s="252"/>
      <c r="DB551" s="252"/>
      <c r="DC551" s="252"/>
      <c r="DD551" s="252"/>
    </row>
    <row r="552" customFormat="false" ht="15" hidden="false" customHeight="false" outlineLevel="0" collapsed="false">
      <c r="A552" s="252"/>
      <c r="B552" s="252"/>
      <c r="C552" s="252"/>
      <c r="D552" s="252"/>
      <c r="E552" s="254"/>
      <c r="F552" s="254"/>
      <c r="G552" s="254"/>
      <c r="H552" s="254"/>
      <c r="I552" s="254"/>
      <c r="J552" s="254"/>
      <c r="K552" s="254"/>
      <c r="L552" s="254"/>
      <c r="M552" s="254"/>
      <c r="N552" s="254"/>
      <c r="O552" s="254"/>
      <c r="P552" s="252"/>
      <c r="Q552" s="252"/>
      <c r="R552" s="252"/>
      <c r="S552" s="252"/>
      <c r="T552" s="252"/>
      <c r="U552" s="252"/>
      <c r="V552" s="252"/>
      <c r="W552" s="252"/>
      <c r="X552" s="252"/>
      <c r="Y552" s="252"/>
      <c r="Z552" s="252"/>
      <c r="AA552" s="252"/>
      <c r="AB552" s="252"/>
      <c r="AC552" s="252"/>
      <c r="AD552" s="252"/>
      <c r="AE552" s="252"/>
      <c r="AF552" s="252"/>
      <c r="AG552" s="252"/>
      <c r="AH552" s="252"/>
      <c r="AI552" s="252"/>
      <c r="AJ552" s="252"/>
      <c r="AK552" s="252"/>
      <c r="AL552" s="252"/>
      <c r="AM552" s="252"/>
      <c r="AN552" s="252"/>
      <c r="AO552" s="252"/>
      <c r="AP552" s="252"/>
      <c r="AQ552" s="252"/>
      <c r="AR552" s="252"/>
      <c r="AS552" s="252"/>
      <c r="AT552" s="252"/>
      <c r="AU552" s="252"/>
      <c r="AV552" s="252"/>
      <c r="AW552" s="252"/>
      <c r="AX552" s="252"/>
      <c r="AY552" s="252"/>
      <c r="AZ552" s="252"/>
      <c r="BA552" s="252"/>
      <c r="BB552" s="252"/>
      <c r="BC552" s="252"/>
      <c r="BD552" s="252"/>
      <c r="BE552" s="252"/>
      <c r="BF552" s="252"/>
      <c r="BG552" s="252"/>
      <c r="BH552" s="252"/>
      <c r="BI552" s="252"/>
      <c r="BJ552" s="252"/>
      <c r="BK552" s="252"/>
      <c r="BL552" s="252"/>
      <c r="BM552" s="252"/>
      <c r="BN552" s="252"/>
      <c r="BO552" s="252"/>
      <c r="BP552" s="252"/>
      <c r="BQ552" s="252"/>
      <c r="BR552" s="252"/>
      <c r="BS552" s="252"/>
      <c r="BT552" s="252"/>
      <c r="BU552" s="252"/>
      <c r="BV552" s="252"/>
      <c r="BW552" s="252"/>
      <c r="BX552" s="252"/>
      <c r="BY552" s="252"/>
      <c r="BZ552" s="252"/>
      <c r="CA552" s="252"/>
      <c r="CB552" s="252"/>
      <c r="CC552" s="252"/>
      <c r="CD552" s="252"/>
      <c r="CE552" s="252"/>
      <c r="CF552" s="252"/>
      <c r="CG552" s="252"/>
      <c r="CH552" s="252"/>
      <c r="CI552" s="252"/>
      <c r="CJ552" s="252"/>
      <c r="CK552" s="252"/>
      <c r="CL552" s="252"/>
      <c r="CM552" s="252"/>
      <c r="CN552" s="252"/>
      <c r="CO552" s="252"/>
      <c r="CP552" s="252"/>
      <c r="CQ552" s="252"/>
      <c r="CR552" s="252"/>
      <c r="CS552" s="252"/>
      <c r="CT552" s="252"/>
      <c r="CU552" s="252"/>
      <c r="CV552" s="252"/>
      <c r="CW552" s="252"/>
      <c r="CX552" s="252"/>
      <c r="CY552" s="252"/>
      <c r="CZ552" s="252"/>
      <c r="DA552" s="252"/>
      <c r="DB552" s="252"/>
      <c r="DC552" s="252"/>
      <c r="DD552" s="252"/>
    </row>
    <row r="553" customFormat="false" ht="15" hidden="false" customHeight="false" outlineLevel="0" collapsed="false">
      <c r="A553" s="252"/>
      <c r="B553" s="252"/>
      <c r="C553" s="252"/>
      <c r="D553" s="252"/>
      <c r="E553" s="254"/>
      <c r="F553" s="254"/>
      <c r="G553" s="254"/>
      <c r="H553" s="254"/>
      <c r="I553" s="254"/>
      <c r="J553" s="254"/>
      <c r="K553" s="254"/>
      <c r="L553" s="254"/>
      <c r="M553" s="254"/>
      <c r="N553" s="254"/>
      <c r="O553" s="254"/>
      <c r="P553" s="252"/>
      <c r="Q553" s="252"/>
      <c r="R553" s="252"/>
      <c r="S553" s="252"/>
      <c r="T553" s="252"/>
      <c r="U553" s="252"/>
      <c r="V553" s="252"/>
      <c r="W553" s="252"/>
      <c r="X553" s="252"/>
      <c r="Y553" s="252"/>
      <c r="Z553" s="252"/>
      <c r="AA553" s="252"/>
      <c r="AB553" s="252"/>
      <c r="AC553" s="252"/>
      <c r="AD553" s="252"/>
      <c r="AE553" s="252"/>
      <c r="AF553" s="252"/>
      <c r="AG553" s="252"/>
      <c r="AH553" s="252"/>
      <c r="AI553" s="252"/>
      <c r="AJ553" s="252"/>
      <c r="AK553" s="252"/>
      <c r="AL553" s="252"/>
      <c r="AM553" s="252"/>
      <c r="AN553" s="252"/>
      <c r="AO553" s="252"/>
      <c r="AP553" s="252"/>
      <c r="AQ553" s="252"/>
      <c r="AR553" s="252"/>
      <c r="AS553" s="252"/>
      <c r="AT553" s="252"/>
      <c r="AU553" s="252"/>
      <c r="AV553" s="252"/>
      <c r="AW553" s="252"/>
      <c r="AX553" s="252"/>
      <c r="AY553" s="252"/>
      <c r="AZ553" s="252"/>
      <c r="BA553" s="252"/>
      <c r="BB553" s="252"/>
      <c r="BC553" s="252"/>
      <c r="BD553" s="252"/>
      <c r="BE553" s="252"/>
      <c r="BF553" s="252"/>
      <c r="BG553" s="252"/>
      <c r="BH553" s="252"/>
      <c r="BI553" s="252"/>
      <c r="BJ553" s="252"/>
      <c r="BK553" s="252"/>
      <c r="BL553" s="252"/>
      <c r="BM553" s="252"/>
      <c r="BN553" s="252"/>
      <c r="BO553" s="252"/>
      <c r="BP553" s="252"/>
      <c r="BQ553" s="252"/>
      <c r="BR553" s="252"/>
      <c r="BS553" s="252"/>
      <c r="BT553" s="252"/>
      <c r="BU553" s="252"/>
      <c r="BV553" s="252"/>
      <c r="BW553" s="252"/>
      <c r="BX553" s="252"/>
      <c r="BY553" s="252"/>
      <c r="BZ553" s="252"/>
      <c r="CA553" s="252"/>
      <c r="CB553" s="252"/>
      <c r="CC553" s="252"/>
      <c r="CD553" s="252"/>
      <c r="CE553" s="252"/>
      <c r="CF553" s="252"/>
      <c r="CG553" s="252"/>
      <c r="CH553" s="252"/>
      <c r="CI553" s="252"/>
      <c r="CJ553" s="252"/>
      <c r="CK553" s="252"/>
      <c r="CL553" s="252"/>
      <c r="CM553" s="252"/>
      <c r="CN553" s="252"/>
      <c r="CO553" s="252"/>
      <c r="CP553" s="252"/>
      <c r="CQ553" s="252"/>
      <c r="CR553" s="252"/>
      <c r="CS553" s="252"/>
      <c r="CT553" s="252"/>
      <c r="CU553" s="252"/>
      <c r="CV553" s="252"/>
      <c r="CW553" s="252"/>
      <c r="CX553" s="252"/>
      <c r="CY553" s="252"/>
      <c r="CZ553" s="252"/>
      <c r="DA553" s="252"/>
      <c r="DB553" s="252"/>
      <c r="DC553" s="252"/>
      <c r="DD553" s="252"/>
    </row>
    <row r="554" customFormat="false" ht="15" hidden="false" customHeight="false" outlineLevel="0" collapsed="false">
      <c r="A554" s="252"/>
      <c r="B554" s="252"/>
      <c r="C554" s="252"/>
      <c r="D554" s="252"/>
      <c r="E554" s="254"/>
      <c r="F554" s="254"/>
      <c r="G554" s="254"/>
      <c r="H554" s="254"/>
      <c r="I554" s="254"/>
      <c r="J554" s="254"/>
      <c r="K554" s="254"/>
      <c r="L554" s="254"/>
      <c r="M554" s="254"/>
      <c r="N554" s="254"/>
      <c r="O554" s="254"/>
      <c r="P554" s="252"/>
      <c r="Q554" s="252"/>
      <c r="R554" s="252"/>
      <c r="S554" s="252"/>
      <c r="T554" s="252"/>
      <c r="U554" s="252"/>
      <c r="V554" s="252"/>
      <c r="W554" s="252"/>
      <c r="X554" s="252"/>
      <c r="Y554" s="252"/>
      <c r="Z554" s="252"/>
      <c r="AA554" s="252"/>
      <c r="AB554" s="252"/>
      <c r="AC554" s="252"/>
      <c r="AD554" s="252"/>
      <c r="AE554" s="252"/>
      <c r="AF554" s="252"/>
      <c r="AG554" s="252"/>
      <c r="AH554" s="252"/>
      <c r="AI554" s="252"/>
      <c r="AJ554" s="252"/>
      <c r="AK554" s="252"/>
      <c r="AL554" s="252"/>
      <c r="AM554" s="252"/>
      <c r="AN554" s="252"/>
      <c r="AO554" s="252"/>
      <c r="AP554" s="252"/>
      <c r="AQ554" s="252"/>
      <c r="AR554" s="252"/>
      <c r="AS554" s="252"/>
      <c r="AT554" s="252"/>
      <c r="AU554" s="252"/>
      <c r="AV554" s="252"/>
      <c r="AW554" s="252"/>
      <c r="AX554" s="252"/>
      <c r="AY554" s="252"/>
      <c r="AZ554" s="252"/>
      <c r="BA554" s="252"/>
      <c r="BB554" s="252"/>
      <c r="BC554" s="252"/>
      <c r="BD554" s="252"/>
      <c r="BE554" s="252"/>
      <c r="BF554" s="252"/>
      <c r="BG554" s="252"/>
      <c r="BH554" s="252"/>
      <c r="BI554" s="252"/>
      <c r="BJ554" s="252"/>
      <c r="BK554" s="252"/>
      <c r="BL554" s="252"/>
      <c r="BM554" s="252"/>
      <c r="BN554" s="252"/>
      <c r="BO554" s="252"/>
      <c r="BP554" s="252"/>
      <c r="BQ554" s="252"/>
      <c r="BR554" s="252"/>
      <c r="BS554" s="252"/>
      <c r="BT554" s="252"/>
      <c r="BU554" s="252"/>
      <c r="BV554" s="252"/>
      <c r="BW554" s="252"/>
      <c r="BX554" s="252"/>
      <c r="BY554" s="252"/>
      <c r="BZ554" s="252"/>
      <c r="CA554" s="252"/>
      <c r="CB554" s="252"/>
      <c r="CC554" s="252"/>
      <c r="CD554" s="252"/>
      <c r="CE554" s="252"/>
      <c r="CF554" s="252"/>
      <c r="CG554" s="252"/>
      <c r="CH554" s="252"/>
      <c r="CI554" s="252"/>
      <c r="CJ554" s="252"/>
      <c r="CK554" s="252"/>
      <c r="CL554" s="252"/>
      <c r="CM554" s="252"/>
      <c r="CN554" s="252"/>
      <c r="CO554" s="252"/>
      <c r="CP554" s="252"/>
      <c r="CQ554" s="252"/>
      <c r="CR554" s="252"/>
      <c r="CS554" s="252"/>
      <c r="CT554" s="252"/>
      <c r="CU554" s="252"/>
      <c r="CV554" s="252"/>
      <c r="CW554" s="252"/>
      <c r="CX554" s="252"/>
      <c r="CY554" s="252"/>
      <c r="CZ554" s="252"/>
      <c r="DA554" s="252"/>
      <c r="DB554" s="252"/>
      <c r="DC554" s="252"/>
      <c r="DD554" s="252"/>
    </row>
    <row r="555" customFormat="false" ht="15" hidden="false" customHeight="false" outlineLevel="0" collapsed="false">
      <c r="A555" s="252"/>
      <c r="B555" s="252"/>
      <c r="C555" s="252"/>
      <c r="D555" s="252"/>
      <c r="E555" s="254"/>
      <c r="F555" s="254"/>
      <c r="G555" s="254"/>
      <c r="H555" s="254"/>
      <c r="I555" s="254"/>
      <c r="J555" s="254"/>
      <c r="K555" s="254"/>
      <c r="L555" s="254"/>
      <c r="M555" s="254"/>
      <c r="N555" s="254"/>
      <c r="O555" s="254"/>
      <c r="P555" s="252"/>
      <c r="Q555" s="252"/>
      <c r="R555" s="252"/>
      <c r="S555" s="252"/>
      <c r="T555" s="252"/>
      <c r="U555" s="252"/>
      <c r="V555" s="252"/>
      <c r="W555" s="252"/>
      <c r="X555" s="252"/>
      <c r="Y555" s="252"/>
      <c r="Z555" s="252"/>
      <c r="AA555" s="252"/>
      <c r="AB555" s="252"/>
      <c r="AC555" s="252"/>
      <c r="AD555" s="252"/>
      <c r="AE555" s="252"/>
      <c r="AF555" s="252"/>
      <c r="AG555" s="252"/>
      <c r="AH555" s="252"/>
      <c r="AI555" s="252"/>
      <c r="AJ555" s="252"/>
      <c r="AK555" s="252"/>
      <c r="AL555" s="252"/>
      <c r="AM555" s="252"/>
      <c r="AN555" s="252"/>
      <c r="AO555" s="252"/>
      <c r="AP555" s="252"/>
      <c r="AQ555" s="252"/>
      <c r="AR555" s="252"/>
      <c r="AS555" s="252"/>
      <c r="AT555" s="252"/>
      <c r="AU555" s="252"/>
      <c r="AV555" s="252"/>
      <c r="AW555" s="252"/>
      <c r="AX555" s="252"/>
      <c r="AY555" s="252"/>
      <c r="AZ555" s="252"/>
      <c r="BA555" s="252"/>
      <c r="BB555" s="252"/>
      <c r="BC555" s="252"/>
      <c r="BD555" s="252"/>
      <c r="BE555" s="252"/>
      <c r="BF555" s="252"/>
      <c r="BG555" s="252"/>
      <c r="BH555" s="252"/>
      <c r="BI555" s="252"/>
      <c r="BJ555" s="252"/>
      <c r="BK555" s="252"/>
      <c r="BL555" s="252"/>
      <c r="BM555" s="252"/>
      <c r="BN555" s="252"/>
      <c r="BO555" s="252"/>
      <c r="BP555" s="252"/>
      <c r="BQ555" s="252"/>
      <c r="BR555" s="252"/>
      <c r="BS555" s="252"/>
      <c r="BT555" s="252"/>
      <c r="BU555" s="252"/>
      <c r="BV555" s="252"/>
      <c r="BW555" s="252"/>
      <c r="BX555" s="252"/>
      <c r="BY555" s="252"/>
      <c r="BZ555" s="252"/>
      <c r="CA555" s="252"/>
      <c r="CB555" s="252"/>
      <c r="CC555" s="252"/>
      <c r="CD555" s="252"/>
      <c r="CE555" s="252"/>
      <c r="CF555" s="252"/>
      <c r="CG555" s="252"/>
      <c r="CH555" s="252"/>
      <c r="CI555" s="252"/>
      <c r="CJ555" s="252"/>
      <c r="CK555" s="252"/>
      <c r="CL555" s="252"/>
      <c r="CM555" s="252"/>
      <c r="CN555" s="252"/>
      <c r="CO555" s="252"/>
      <c r="CP555" s="252"/>
      <c r="CQ555" s="252"/>
      <c r="CR555" s="252"/>
      <c r="CS555" s="252"/>
      <c r="CT555" s="252"/>
      <c r="CU555" s="252"/>
      <c r="CV555" s="252"/>
      <c r="CW555" s="252"/>
      <c r="CX555" s="252"/>
      <c r="CY555" s="252"/>
      <c r="CZ555" s="252"/>
      <c r="DA555" s="252"/>
      <c r="DB555" s="252"/>
      <c r="DC555" s="252"/>
      <c r="DD555" s="252"/>
    </row>
    <row r="556" customFormat="false" ht="15" hidden="false" customHeight="false" outlineLevel="0" collapsed="false">
      <c r="A556" s="252"/>
      <c r="B556" s="252"/>
      <c r="C556" s="252"/>
      <c r="D556" s="252"/>
      <c r="E556" s="254"/>
      <c r="F556" s="254"/>
      <c r="G556" s="254"/>
      <c r="H556" s="254"/>
      <c r="I556" s="254"/>
      <c r="J556" s="254"/>
      <c r="K556" s="254"/>
      <c r="L556" s="254"/>
      <c r="M556" s="254"/>
      <c r="N556" s="254"/>
      <c r="O556" s="254"/>
      <c r="P556" s="252"/>
      <c r="Q556" s="252"/>
      <c r="R556" s="252"/>
      <c r="S556" s="252"/>
      <c r="T556" s="252"/>
      <c r="U556" s="252"/>
      <c r="V556" s="252"/>
      <c r="W556" s="252"/>
      <c r="X556" s="252"/>
      <c r="Y556" s="252"/>
      <c r="Z556" s="252"/>
      <c r="AA556" s="252"/>
      <c r="AB556" s="252"/>
      <c r="AC556" s="252"/>
      <c r="AD556" s="252"/>
      <c r="AE556" s="252"/>
      <c r="AF556" s="252"/>
      <c r="AG556" s="252"/>
      <c r="AH556" s="252"/>
      <c r="AI556" s="252"/>
      <c r="AJ556" s="252"/>
      <c r="AK556" s="252"/>
      <c r="AL556" s="252"/>
      <c r="AM556" s="252"/>
      <c r="AN556" s="252"/>
      <c r="AO556" s="252"/>
      <c r="AP556" s="252"/>
      <c r="AQ556" s="252"/>
      <c r="AR556" s="252"/>
      <c r="AS556" s="252"/>
      <c r="AT556" s="252"/>
      <c r="AU556" s="252"/>
      <c r="AV556" s="252"/>
      <c r="AW556" s="252"/>
      <c r="AX556" s="252"/>
      <c r="AY556" s="252"/>
      <c r="AZ556" s="252"/>
      <c r="BA556" s="252"/>
      <c r="BB556" s="252"/>
      <c r="BC556" s="252"/>
      <c r="BD556" s="252"/>
      <c r="BE556" s="252"/>
      <c r="BF556" s="252"/>
      <c r="BG556" s="252"/>
      <c r="BH556" s="252"/>
      <c r="BI556" s="252"/>
      <c r="BJ556" s="252"/>
      <c r="BK556" s="252"/>
      <c r="BL556" s="252"/>
      <c r="BM556" s="252"/>
      <c r="BN556" s="252"/>
      <c r="BO556" s="252"/>
      <c r="BP556" s="252"/>
      <c r="BQ556" s="252"/>
      <c r="BR556" s="252"/>
      <c r="BS556" s="252"/>
      <c r="BT556" s="252"/>
      <c r="BU556" s="252"/>
      <c r="BV556" s="252"/>
      <c r="BW556" s="252"/>
      <c r="BX556" s="252"/>
      <c r="BY556" s="252"/>
      <c r="BZ556" s="252"/>
      <c r="CA556" s="252"/>
      <c r="CB556" s="252"/>
      <c r="CC556" s="252"/>
      <c r="CD556" s="252"/>
      <c r="CE556" s="252"/>
      <c r="CF556" s="252"/>
      <c r="CG556" s="252"/>
      <c r="CH556" s="252"/>
      <c r="CI556" s="252"/>
      <c r="CJ556" s="252"/>
      <c r="CK556" s="252"/>
      <c r="CL556" s="252"/>
      <c r="CM556" s="252"/>
      <c r="CN556" s="252"/>
      <c r="CO556" s="252"/>
      <c r="CP556" s="252"/>
      <c r="CQ556" s="252"/>
      <c r="CR556" s="252"/>
      <c r="CS556" s="252"/>
      <c r="CT556" s="252"/>
      <c r="CU556" s="252"/>
      <c r="CV556" s="252"/>
      <c r="CW556" s="252"/>
      <c r="CX556" s="252"/>
      <c r="CY556" s="252"/>
      <c r="CZ556" s="252"/>
      <c r="DA556" s="252"/>
      <c r="DB556" s="252"/>
      <c r="DC556" s="252"/>
      <c r="DD556" s="252"/>
    </row>
    <row r="557" customFormat="false" ht="15" hidden="false" customHeight="false" outlineLevel="0" collapsed="false">
      <c r="A557" s="252"/>
      <c r="B557" s="252"/>
      <c r="C557" s="252"/>
      <c r="D557" s="252"/>
      <c r="E557" s="254"/>
      <c r="F557" s="254"/>
      <c r="G557" s="254"/>
      <c r="H557" s="254"/>
      <c r="I557" s="254"/>
      <c r="J557" s="254"/>
      <c r="K557" s="254"/>
      <c r="L557" s="254"/>
      <c r="M557" s="254"/>
      <c r="N557" s="254"/>
      <c r="O557" s="254"/>
      <c r="P557" s="252"/>
      <c r="Q557" s="252"/>
      <c r="R557" s="252"/>
      <c r="S557" s="252"/>
      <c r="T557" s="252"/>
      <c r="U557" s="252"/>
      <c r="V557" s="252"/>
      <c r="W557" s="252"/>
      <c r="X557" s="252"/>
      <c r="Y557" s="252"/>
      <c r="Z557" s="252"/>
      <c r="AA557" s="252"/>
      <c r="AB557" s="252"/>
      <c r="AC557" s="252"/>
      <c r="AD557" s="252"/>
      <c r="AE557" s="252"/>
      <c r="AF557" s="252"/>
      <c r="AG557" s="252"/>
      <c r="AH557" s="252"/>
      <c r="AI557" s="252"/>
      <c r="AJ557" s="252"/>
      <c r="AK557" s="252"/>
      <c r="AL557" s="252"/>
      <c r="AM557" s="252"/>
      <c r="AN557" s="252"/>
      <c r="AO557" s="252"/>
      <c r="AP557" s="252"/>
      <c r="AQ557" s="252"/>
      <c r="AR557" s="252"/>
      <c r="AS557" s="252"/>
      <c r="AT557" s="252"/>
      <c r="AU557" s="252"/>
      <c r="AV557" s="252"/>
      <c r="AW557" s="252"/>
      <c r="AX557" s="252"/>
      <c r="AY557" s="252"/>
      <c r="AZ557" s="252"/>
      <c r="BA557" s="252"/>
      <c r="BB557" s="252"/>
      <c r="BC557" s="252"/>
      <c r="BD557" s="252"/>
      <c r="BE557" s="252"/>
      <c r="BF557" s="252"/>
      <c r="BG557" s="252"/>
      <c r="BH557" s="252"/>
      <c r="BI557" s="252"/>
      <c r="BJ557" s="252"/>
      <c r="BK557" s="252"/>
      <c r="BL557" s="252"/>
      <c r="BM557" s="252"/>
      <c r="BN557" s="252"/>
      <c r="BO557" s="252"/>
      <c r="BP557" s="252"/>
      <c r="BQ557" s="252"/>
      <c r="BR557" s="252"/>
      <c r="BS557" s="252"/>
      <c r="BT557" s="252"/>
      <c r="BU557" s="252"/>
      <c r="BV557" s="252"/>
      <c r="BW557" s="252"/>
      <c r="BX557" s="252"/>
      <c r="BY557" s="252"/>
      <c r="BZ557" s="252"/>
      <c r="CA557" s="252"/>
      <c r="CB557" s="252"/>
      <c r="CC557" s="252"/>
      <c r="CD557" s="252"/>
      <c r="CE557" s="252"/>
      <c r="CF557" s="252"/>
      <c r="CG557" s="252"/>
      <c r="CH557" s="252"/>
      <c r="CI557" s="252"/>
      <c r="CJ557" s="252"/>
      <c r="CK557" s="252"/>
      <c r="CL557" s="252"/>
      <c r="CM557" s="252"/>
      <c r="CN557" s="252"/>
      <c r="CO557" s="252"/>
      <c r="CP557" s="252"/>
      <c r="CQ557" s="252"/>
      <c r="CR557" s="252"/>
      <c r="CS557" s="252"/>
      <c r="CT557" s="252"/>
      <c r="CU557" s="252"/>
      <c r="CV557" s="252"/>
      <c r="CW557" s="252"/>
      <c r="CX557" s="252"/>
      <c r="CY557" s="252"/>
      <c r="CZ557" s="252"/>
      <c r="DA557" s="252"/>
      <c r="DB557" s="252"/>
      <c r="DC557" s="252"/>
      <c r="DD557" s="252"/>
    </row>
    <row r="558" customFormat="false" ht="15" hidden="false" customHeight="false" outlineLevel="0" collapsed="false">
      <c r="A558" s="252"/>
      <c r="B558" s="252"/>
      <c r="C558" s="252"/>
      <c r="D558" s="252"/>
      <c r="E558" s="254"/>
      <c r="F558" s="254"/>
      <c r="G558" s="254"/>
      <c r="H558" s="254"/>
      <c r="I558" s="254"/>
      <c r="J558" s="254"/>
      <c r="K558" s="254"/>
      <c r="L558" s="254"/>
      <c r="M558" s="254"/>
      <c r="N558" s="254"/>
      <c r="O558" s="254"/>
      <c r="P558" s="252"/>
      <c r="Q558" s="252"/>
      <c r="R558" s="252"/>
      <c r="S558" s="252"/>
      <c r="T558" s="252"/>
      <c r="U558" s="252"/>
      <c r="V558" s="252"/>
      <c r="W558" s="252"/>
      <c r="X558" s="252"/>
      <c r="Y558" s="252"/>
      <c r="Z558" s="252"/>
      <c r="AA558" s="252"/>
      <c r="AB558" s="252"/>
      <c r="AC558" s="252"/>
      <c r="AD558" s="252"/>
      <c r="AE558" s="252"/>
      <c r="AF558" s="252"/>
      <c r="AG558" s="252"/>
      <c r="AH558" s="252"/>
      <c r="AI558" s="252"/>
      <c r="AJ558" s="252"/>
      <c r="AK558" s="252"/>
      <c r="AL558" s="252"/>
      <c r="AM558" s="252"/>
      <c r="AN558" s="252"/>
      <c r="AO558" s="252"/>
      <c r="AP558" s="252"/>
      <c r="AQ558" s="252"/>
      <c r="AR558" s="252"/>
      <c r="AS558" s="252"/>
      <c r="AT558" s="252"/>
      <c r="AU558" s="252"/>
      <c r="AV558" s="252"/>
      <c r="AW558" s="252"/>
      <c r="AX558" s="252"/>
      <c r="AY558" s="252"/>
      <c r="AZ558" s="252"/>
      <c r="BA558" s="252"/>
      <c r="BB558" s="252"/>
      <c r="BC558" s="252"/>
      <c r="BD558" s="252"/>
      <c r="BE558" s="252"/>
      <c r="BF558" s="252"/>
      <c r="BG558" s="252"/>
      <c r="BH558" s="252"/>
      <c r="BI558" s="252"/>
      <c r="BJ558" s="252"/>
      <c r="BK558" s="252"/>
      <c r="BL558" s="252"/>
      <c r="BM558" s="252"/>
      <c r="BN558" s="252"/>
      <c r="BO558" s="252"/>
      <c r="BP558" s="252"/>
      <c r="BQ558" s="252"/>
      <c r="BR558" s="252"/>
      <c r="BS558" s="252"/>
      <c r="BT558" s="252"/>
      <c r="BU558" s="252"/>
      <c r="BV558" s="252"/>
      <c r="BW558" s="252"/>
      <c r="BX558" s="252"/>
      <c r="BY558" s="252"/>
      <c r="BZ558" s="252"/>
      <c r="CA558" s="252"/>
      <c r="CB558" s="252"/>
      <c r="CC558" s="252"/>
      <c r="CD558" s="252"/>
      <c r="CE558" s="252"/>
      <c r="CF558" s="252"/>
      <c r="CG558" s="252"/>
      <c r="CH558" s="252"/>
      <c r="CI558" s="252"/>
      <c r="CJ558" s="252"/>
      <c r="CK558" s="252"/>
      <c r="CL558" s="252"/>
      <c r="CM558" s="252"/>
      <c r="CN558" s="252"/>
      <c r="CO558" s="252"/>
      <c r="CP558" s="252"/>
      <c r="CQ558" s="252"/>
      <c r="CR558" s="252"/>
      <c r="CS558" s="252"/>
      <c r="CT558" s="252"/>
      <c r="CU558" s="252"/>
      <c r="CV558" s="252"/>
      <c r="CW558" s="252"/>
      <c r="CX558" s="252"/>
      <c r="CY558" s="252"/>
      <c r="CZ558" s="252"/>
      <c r="DA558" s="252"/>
      <c r="DB558" s="252"/>
      <c r="DC558" s="252"/>
      <c r="DD558" s="252"/>
    </row>
    <row r="559" customFormat="false" ht="15" hidden="false" customHeight="false" outlineLevel="0" collapsed="false">
      <c r="A559" s="252"/>
      <c r="B559" s="252"/>
      <c r="C559" s="252"/>
      <c r="D559" s="252"/>
      <c r="E559" s="254"/>
      <c r="F559" s="254"/>
      <c r="G559" s="254"/>
      <c r="H559" s="254"/>
      <c r="I559" s="254"/>
      <c r="J559" s="254"/>
      <c r="K559" s="254"/>
      <c r="L559" s="254"/>
      <c r="M559" s="254"/>
      <c r="N559" s="254"/>
      <c r="O559" s="254"/>
      <c r="P559" s="252"/>
      <c r="Q559" s="252"/>
      <c r="R559" s="252"/>
      <c r="S559" s="252"/>
      <c r="T559" s="252"/>
      <c r="U559" s="252"/>
      <c r="V559" s="252"/>
      <c r="W559" s="252"/>
      <c r="X559" s="252"/>
      <c r="Y559" s="252"/>
      <c r="Z559" s="252"/>
      <c r="AA559" s="252"/>
      <c r="AB559" s="252"/>
      <c r="AC559" s="252"/>
      <c r="AD559" s="252"/>
      <c r="AE559" s="252"/>
      <c r="AF559" s="252"/>
      <c r="AG559" s="252"/>
      <c r="AH559" s="252"/>
      <c r="AI559" s="252"/>
      <c r="AJ559" s="252"/>
      <c r="AK559" s="252"/>
      <c r="AL559" s="252"/>
      <c r="AM559" s="252"/>
      <c r="AN559" s="252"/>
      <c r="AO559" s="252"/>
      <c r="AP559" s="252"/>
      <c r="AQ559" s="252"/>
      <c r="AR559" s="252"/>
      <c r="AS559" s="252"/>
      <c r="AT559" s="252"/>
      <c r="AU559" s="252"/>
      <c r="AV559" s="252"/>
      <c r="AW559" s="252"/>
      <c r="AX559" s="252"/>
      <c r="AY559" s="252"/>
      <c r="AZ559" s="252"/>
      <c r="BA559" s="252"/>
      <c r="BB559" s="252"/>
      <c r="BC559" s="252"/>
      <c r="BD559" s="252"/>
      <c r="BE559" s="252"/>
      <c r="BF559" s="252"/>
      <c r="BG559" s="252"/>
      <c r="BH559" s="252"/>
      <c r="BI559" s="252"/>
      <c r="BJ559" s="252"/>
      <c r="BK559" s="252"/>
      <c r="BL559" s="252"/>
      <c r="BM559" s="252"/>
      <c r="BN559" s="252"/>
      <c r="BO559" s="252"/>
      <c r="BP559" s="252"/>
      <c r="BQ559" s="252"/>
      <c r="BR559" s="252"/>
      <c r="BS559" s="252"/>
      <c r="BT559" s="252"/>
      <c r="BU559" s="252"/>
      <c r="BV559" s="252"/>
      <c r="BW559" s="252"/>
      <c r="BX559" s="252"/>
      <c r="BY559" s="252"/>
      <c r="BZ559" s="252"/>
      <c r="CA559" s="252"/>
      <c r="CB559" s="252"/>
      <c r="CC559" s="252"/>
      <c r="CD559" s="252"/>
      <c r="CE559" s="252"/>
      <c r="CF559" s="252"/>
      <c r="CG559" s="252"/>
      <c r="CH559" s="252"/>
      <c r="CI559" s="252"/>
      <c r="CJ559" s="252"/>
      <c r="CK559" s="252"/>
      <c r="CL559" s="252"/>
      <c r="CM559" s="252"/>
      <c r="CN559" s="252"/>
      <c r="CO559" s="252"/>
      <c r="CP559" s="252"/>
      <c r="CQ559" s="252"/>
      <c r="CR559" s="252"/>
      <c r="CS559" s="252"/>
      <c r="CT559" s="252"/>
      <c r="CU559" s="252"/>
      <c r="CV559" s="252"/>
      <c r="CW559" s="252"/>
      <c r="CX559" s="252"/>
      <c r="CY559" s="252"/>
      <c r="CZ559" s="252"/>
      <c r="DA559" s="252"/>
      <c r="DB559" s="252"/>
      <c r="DC559" s="252"/>
      <c r="DD559" s="252"/>
    </row>
    <row r="560" customFormat="false" ht="15" hidden="false" customHeight="false" outlineLevel="0" collapsed="false">
      <c r="A560" s="252"/>
      <c r="B560" s="252"/>
      <c r="C560" s="252"/>
      <c r="D560" s="252"/>
      <c r="E560" s="254"/>
      <c r="F560" s="254"/>
      <c r="G560" s="254"/>
      <c r="H560" s="254"/>
      <c r="I560" s="254"/>
      <c r="J560" s="254"/>
      <c r="K560" s="254"/>
      <c r="L560" s="254"/>
      <c r="M560" s="254"/>
      <c r="N560" s="254"/>
      <c r="O560" s="254"/>
      <c r="P560" s="252"/>
      <c r="Q560" s="252"/>
      <c r="R560" s="252"/>
      <c r="S560" s="252"/>
      <c r="T560" s="252"/>
      <c r="U560" s="252"/>
      <c r="V560" s="252"/>
      <c r="W560" s="252"/>
      <c r="X560" s="252"/>
      <c r="Y560" s="252"/>
      <c r="Z560" s="252"/>
      <c r="AA560" s="252"/>
      <c r="AB560" s="252"/>
      <c r="AC560" s="252"/>
      <c r="AD560" s="252"/>
      <c r="AE560" s="252"/>
      <c r="AF560" s="252"/>
      <c r="AG560" s="252"/>
      <c r="AH560" s="252"/>
      <c r="AI560" s="252"/>
      <c r="AJ560" s="252"/>
      <c r="AK560" s="252"/>
      <c r="AL560" s="252"/>
      <c r="AM560" s="252"/>
      <c r="AN560" s="252"/>
      <c r="AO560" s="252"/>
      <c r="AP560" s="252"/>
      <c r="AQ560" s="252"/>
      <c r="AR560" s="252"/>
      <c r="AS560" s="252"/>
      <c r="AT560" s="252"/>
      <c r="AU560" s="252"/>
      <c r="AV560" s="252"/>
      <c r="AW560" s="252"/>
      <c r="AX560" s="252"/>
      <c r="AY560" s="252"/>
      <c r="AZ560" s="252"/>
      <c r="BA560" s="252"/>
      <c r="BB560" s="252"/>
      <c r="BC560" s="252"/>
      <c r="BD560" s="252"/>
      <c r="BE560" s="252"/>
      <c r="BF560" s="252"/>
      <c r="BG560" s="252"/>
      <c r="BH560" s="252"/>
      <c r="BI560" s="252"/>
      <c r="BJ560" s="252"/>
      <c r="BK560" s="252"/>
      <c r="BL560" s="252"/>
      <c r="BM560" s="252"/>
      <c r="BN560" s="252"/>
      <c r="BO560" s="252"/>
      <c r="BP560" s="252"/>
      <c r="BQ560" s="252"/>
      <c r="BR560" s="252"/>
      <c r="BS560" s="252"/>
      <c r="BT560" s="252"/>
      <c r="BU560" s="252"/>
      <c r="BV560" s="252"/>
      <c r="BW560" s="252"/>
      <c r="BX560" s="252"/>
      <c r="BY560" s="252"/>
      <c r="BZ560" s="252"/>
      <c r="CA560" s="252"/>
      <c r="CB560" s="252"/>
      <c r="CC560" s="252"/>
      <c r="CD560" s="252"/>
      <c r="CE560" s="252"/>
      <c r="CF560" s="252"/>
      <c r="CG560" s="252"/>
      <c r="CH560" s="252"/>
      <c r="CI560" s="252"/>
      <c r="CJ560" s="252"/>
      <c r="CK560" s="252"/>
      <c r="CL560" s="252"/>
      <c r="CM560" s="252"/>
      <c r="CN560" s="252"/>
      <c r="CO560" s="252"/>
      <c r="CP560" s="252"/>
      <c r="CQ560" s="252"/>
      <c r="CR560" s="252"/>
      <c r="CS560" s="252"/>
      <c r="CT560" s="252"/>
      <c r="CU560" s="252"/>
      <c r="CV560" s="252"/>
      <c r="CW560" s="252"/>
      <c r="CX560" s="252"/>
      <c r="CY560" s="252"/>
      <c r="CZ560" s="252"/>
      <c r="DA560" s="252"/>
      <c r="DB560" s="252"/>
      <c r="DC560" s="252"/>
      <c r="DD560" s="252"/>
    </row>
    <row r="561" customFormat="false" ht="15" hidden="false" customHeight="false" outlineLevel="0" collapsed="false">
      <c r="A561" s="252"/>
      <c r="B561" s="252"/>
      <c r="C561" s="252"/>
      <c r="D561" s="252"/>
      <c r="E561" s="254"/>
      <c r="F561" s="254"/>
      <c r="G561" s="254"/>
      <c r="H561" s="254"/>
      <c r="I561" s="254"/>
      <c r="J561" s="254"/>
      <c r="K561" s="254"/>
      <c r="L561" s="254"/>
      <c r="M561" s="254"/>
      <c r="N561" s="254"/>
      <c r="O561" s="254"/>
      <c r="P561" s="252"/>
      <c r="Q561" s="252"/>
      <c r="R561" s="252"/>
      <c r="S561" s="252"/>
      <c r="T561" s="252"/>
      <c r="U561" s="252"/>
      <c r="V561" s="252"/>
      <c r="W561" s="252"/>
      <c r="X561" s="252"/>
      <c r="Y561" s="252"/>
      <c r="Z561" s="252"/>
      <c r="AA561" s="252"/>
      <c r="AB561" s="252"/>
      <c r="AC561" s="252"/>
      <c r="AD561" s="252"/>
      <c r="AE561" s="252"/>
      <c r="AF561" s="252"/>
      <c r="AG561" s="252"/>
      <c r="AH561" s="252"/>
      <c r="AI561" s="252"/>
      <c r="AJ561" s="252"/>
      <c r="AK561" s="252"/>
      <c r="AL561" s="252"/>
      <c r="AM561" s="252"/>
      <c r="AN561" s="252"/>
      <c r="AO561" s="252"/>
      <c r="AP561" s="252"/>
      <c r="AQ561" s="252"/>
      <c r="AR561" s="252"/>
      <c r="AS561" s="252"/>
      <c r="AT561" s="252"/>
      <c r="AU561" s="252"/>
      <c r="AV561" s="252"/>
      <c r="AW561" s="252"/>
      <c r="AX561" s="252"/>
      <c r="AY561" s="252"/>
      <c r="AZ561" s="252"/>
      <c r="BA561" s="252"/>
      <c r="BB561" s="252"/>
      <c r="BC561" s="252"/>
      <c r="BD561" s="252"/>
      <c r="BE561" s="252"/>
      <c r="BF561" s="252"/>
      <c r="BG561" s="252"/>
      <c r="BH561" s="252"/>
      <c r="BI561" s="252"/>
      <c r="BJ561" s="252"/>
      <c r="BK561" s="252"/>
      <c r="BL561" s="252"/>
      <c r="BM561" s="252"/>
      <c r="BN561" s="252"/>
      <c r="BO561" s="252"/>
      <c r="BP561" s="252"/>
      <c r="BQ561" s="252"/>
      <c r="BR561" s="252"/>
      <c r="BS561" s="252"/>
      <c r="BT561" s="252"/>
      <c r="BU561" s="252"/>
      <c r="BV561" s="252"/>
      <c r="BW561" s="252"/>
      <c r="BX561" s="252"/>
      <c r="BY561" s="252"/>
      <c r="BZ561" s="252"/>
      <c r="CA561" s="252"/>
      <c r="CB561" s="252"/>
      <c r="CC561" s="252"/>
      <c r="CD561" s="252"/>
      <c r="CE561" s="252"/>
      <c r="CF561" s="252"/>
      <c r="CG561" s="252"/>
      <c r="CH561" s="252"/>
      <c r="CI561" s="252"/>
      <c r="CJ561" s="252"/>
      <c r="CK561" s="252"/>
      <c r="CL561" s="252"/>
      <c r="CM561" s="252"/>
      <c r="CN561" s="252"/>
      <c r="CO561" s="252"/>
      <c r="CP561" s="252"/>
      <c r="CQ561" s="252"/>
      <c r="CR561" s="252"/>
      <c r="CS561" s="252"/>
      <c r="CT561" s="252"/>
      <c r="CU561" s="252"/>
      <c r="CV561" s="252"/>
      <c r="CW561" s="252"/>
      <c r="CX561" s="252"/>
      <c r="CY561" s="252"/>
      <c r="CZ561" s="252"/>
      <c r="DA561" s="252"/>
      <c r="DB561" s="252"/>
      <c r="DC561" s="252"/>
      <c r="DD561" s="252"/>
    </row>
    <row r="562" customFormat="false" ht="15" hidden="false" customHeight="false" outlineLevel="0" collapsed="false">
      <c r="A562" s="252"/>
      <c r="B562" s="252"/>
      <c r="C562" s="252"/>
      <c r="D562" s="252"/>
      <c r="E562" s="254"/>
      <c r="F562" s="254"/>
      <c r="G562" s="254"/>
      <c r="H562" s="254"/>
      <c r="I562" s="254"/>
      <c r="J562" s="254"/>
      <c r="K562" s="254"/>
      <c r="L562" s="254"/>
      <c r="M562" s="254"/>
      <c r="N562" s="254"/>
      <c r="O562" s="254"/>
      <c r="P562" s="252"/>
      <c r="Q562" s="252"/>
      <c r="R562" s="252"/>
      <c r="S562" s="252"/>
      <c r="T562" s="252"/>
      <c r="U562" s="252"/>
      <c r="V562" s="252"/>
      <c r="W562" s="252"/>
      <c r="X562" s="252"/>
      <c r="Y562" s="252"/>
      <c r="Z562" s="252"/>
      <c r="AA562" s="252"/>
      <c r="AB562" s="252"/>
      <c r="AC562" s="252"/>
      <c r="AD562" s="252"/>
      <c r="AE562" s="252"/>
      <c r="AF562" s="252"/>
      <c r="AG562" s="252"/>
      <c r="AH562" s="252"/>
      <c r="AI562" s="252"/>
      <c r="AJ562" s="252"/>
      <c r="AK562" s="252"/>
      <c r="AL562" s="252"/>
      <c r="AM562" s="252"/>
      <c r="AN562" s="252"/>
      <c r="AO562" s="252"/>
      <c r="AP562" s="252"/>
      <c r="AQ562" s="252"/>
      <c r="AR562" s="252"/>
      <c r="AS562" s="252"/>
      <c r="AT562" s="252"/>
      <c r="AU562" s="252"/>
      <c r="AV562" s="252"/>
      <c r="AW562" s="252"/>
      <c r="AX562" s="252"/>
      <c r="AY562" s="252"/>
      <c r="AZ562" s="252"/>
      <c r="BA562" s="252"/>
      <c r="BB562" s="252"/>
      <c r="BC562" s="252"/>
      <c r="BD562" s="252"/>
      <c r="BE562" s="252"/>
      <c r="BF562" s="252"/>
      <c r="BG562" s="252"/>
      <c r="BH562" s="252"/>
      <c r="BI562" s="252"/>
      <c r="BJ562" s="252"/>
      <c r="BK562" s="252"/>
      <c r="BL562" s="252"/>
      <c r="BM562" s="252"/>
      <c r="BN562" s="252"/>
      <c r="BO562" s="252"/>
      <c r="BP562" s="252"/>
      <c r="BQ562" s="252"/>
      <c r="BR562" s="252"/>
      <c r="BS562" s="252"/>
      <c r="BT562" s="252"/>
      <c r="BU562" s="252"/>
      <c r="BV562" s="252"/>
      <c r="BW562" s="252"/>
      <c r="BX562" s="252"/>
      <c r="BY562" s="252"/>
      <c r="BZ562" s="252"/>
      <c r="CA562" s="252"/>
      <c r="CB562" s="252"/>
      <c r="CC562" s="252"/>
      <c r="CD562" s="252"/>
      <c r="CE562" s="252"/>
      <c r="CF562" s="252"/>
      <c r="CG562" s="252"/>
      <c r="CH562" s="252"/>
      <c r="CI562" s="252"/>
      <c r="CJ562" s="252"/>
      <c r="CK562" s="252"/>
      <c r="CL562" s="252"/>
      <c r="CM562" s="252"/>
      <c r="CN562" s="252"/>
      <c r="CO562" s="252"/>
      <c r="CP562" s="252"/>
      <c r="CQ562" s="252"/>
      <c r="CR562" s="252"/>
      <c r="CS562" s="252"/>
      <c r="CT562" s="252"/>
      <c r="CU562" s="252"/>
      <c r="CV562" s="252"/>
      <c r="CW562" s="252"/>
      <c r="CX562" s="252"/>
      <c r="CY562" s="252"/>
      <c r="CZ562" s="252"/>
      <c r="DA562" s="252"/>
      <c r="DB562" s="252"/>
      <c r="DC562" s="252"/>
      <c r="DD562" s="252"/>
    </row>
    <row r="563" customFormat="false" ht="15" hidden="false" customHeight="false" outlineLevel="0" collapsed="false">
      <c r="A563" s="252"/>
      <c r="B563" s="252"/>
      <c r="C563" s="252"/>
      <c r="D563" s="252"/>
      <c r="E563" s="254"/>
      <c r="F563" s="254"/>
      <c r="G563" s="254"/>
      <c r="H563" s="254"/>
      <c r="I563" s="254"/>
      <c r="J563" s="254"/>
      <c r="K563" s="254"/>
      <c r="L563" s="254"/>
      <c r="M563" s="254"/>
      <c r="N563" s="254"/>
      <c r="O563" s="254"/>
      <c r="P563" s="252"/>
      <c r="Q563" s="252"/>
      <c r="R563" s="252"/>
      <c r="S563" s="252"/>
      <c r="T563" s="252"/>
      <c r="U563" s="252"/>
      <c r="V563" s="252"/>
      <c r="W563" s="252"/>
      <c r="X563" s="252"/>
      <c r="Y563" s="252"/>
      <c r="Z563" s="252"/>
      <c r="AA563" s="252"/>
      <c r="AB563" s="252"/>
      <c r="AC563" s="252"/>
      <c r="AD563" s="252"/>
      <c r="AE563" s="252"/>
      <c r="AF563" s="252"/>
      <c r="AG563" s="252"/>
      <c r="AH563" s="252"/>
      <c r="AI563" s="252"/>
      <c r="AJ563" s="252"/>
      <c r="AK563" s="252"/>
      <c r="AL563" s="252"/>
      <c r="AM563" s="252"/>
      <c r="AN563" s="252"/>
      <c r="AO563" s="252"/>
      <c r="AP563" s="252"/>
      <c r="AQ563" s="252"/>
      <c r="AR563" s="252"/>
      <c r="AS563" s="252"/>
      <c r="AT563" s="252"/>
      <c r="AU563" s="252"/>
      <c r="AV563" s="252"/>
      <c r="AW563" s="252"/>
      <c r="AX563" s="252"/>
      <c r="AY563" s="252"/>
      <c r="AZ563" s="252"/>
      <c r="BA563" s="252"/>
      <c r="BB563" s="252"/>
      <c r="BC563" s="252"/>
      <c r="BD563" s="252"/>
      <c r="BE563" s="252"/>
      <c r="BF563" s="252"/>
      <c r="BG563" s="252"/>
      <c r="BH563" s="252"/>
      <c r="BI563" s="252"/>
      <c r="BJ563" s="252"/>
      <c r="BK563" s="252"/>
      <c r="BL563" s="252"/>
      <c r="BM563" s="252"/>
      <c r="BN563" s="252"/>
      <c r="BO563" s="252"/>
      <c r="BP563" s="252"/>
      <c r="BQ563" s="252"/>
      <c r="BR563" s="252"/>
      <c r="BS563" s="252"/>
      <c r="BT563" s="252"/>
      <c r="BU563" s="252"/>
      <c r="BV563" s="252"/>
      <c r="BW563" s="252"/>
      <c r="BX563" s="252"/>
      <c r="BY563" s="252"/>
      <c r="BZ563" s="252"/>
      <c r="CA563" s="252"/>
      <c r="CB563" s="252"/>
      <c r="CC563" s="252"/>
      <c r="CD563" s="252"/>
      <c r="CE563" s="252"/>
      <c r="CF563" s="252"/>
      <c r="CG563" s="252"/>
      <c r="CH563" s="252"/>
      <c r="CI563" s="252"/>
      <c r="CJ563" s="252"/>
      <c r="CK563" s="252"/>
      <c r="CL563" s="252"/>
      <c r="CM563" s="252"/>
      <c r="CN563" s="252"/>
      <c r="CO563" s="252"/>
      <c r="CP563" s="252"/>
      <c r="CQ563" s="252"/>
      <c r="CR563" s="252"/>
      <c r="CS563" s="252"/>
      <c r="CT563" s="252"/>
      <c r="CU563" s="252"/>
      <c r="CV563" s="252"/>
      <c r="CW563" s="252"/>
      <c r="CX563" s="252"/>
      <c r="CY563" s="252"/>
      <c r="CZ563" s="252"/>
      <c r="DA563" s="252"/>
      <c r="DB563" s="252"/>
      <c r="DC563" s="252"/>
      <c r="DD563" s="252"/>
    </row>
    <row r="564" customFormat="false" ht="15" hidden="false" customHeight="false" outlineLevel="0" collapsed="false">
      <c r="A564" s="252"/>
      <c r="B564" s="252"/>
      <c r="C564" s="252"/>
      <c r="D564" s="252"/>
      <c r="E564" s="254"/>
      <c r="F564" s="254"/>
      <c r="G564" s="254"/>
      <c r="H564" s="254"/>
      <c r="I564" s="254"/>
      <c r="J564" s="254"/>
      <c r="K564" s="254"/>
      <c r="L564" s="254"/>
      <c r="M564" s="254"/>
      <c r="N564" s="254"/>
      <c r="O564" s="254"/>
      <c r="P564" s="252"/>
      <c r="Q564" s="252"/>
      <c r="R564" s="252"/>
      <c r="S564" s="252"/>
      <c r="T564" s="252"/>
      <c r="U564" s="252"/>
      <c r="V564" s="252"/>
      <c r="W564" s="252"/>
      <c r="X564" s="252"/>
      <c r="Y564" s="252"/>
      <c r="Z564" s="252"/>
      <c r="AA564" s="252"/>
      <c r="AB564" s="252"/>
      <c r="AC564" s="252"/>
      <c r="AD564" s="252"/>
      <c r="AE564" s="252"/>
      <c r="AF564" s="252"/>
      <c r="AG564" s="252"/>
      <c r="AH564" s="252"/>
      <c r="AI564" s="252"/>
      <c r="AJ564" s="252"/>
      <c r="AK564" s="252"/>
      <c r="AL564" s="252"/>
      <c r="AM564" s="252"/>
      <c r="AN564" s="252"/>
      <c r="AO564" s="252"/>
      <c r="AP564" s="252"/>
      <c r="AQ564" s="252"/>
      <c r="AR564" s="252"/>
      <c r="AS564" s="252"/>
      <c r="AT564" s="252"/>
      <c r="AU564" s="252"/>
      <c r="AV564" s="252"/>
      <c r="AW564" s="252"/>
      <c r="AX564" s="252"/>
      <c r="AY564" s="252"/>
      <c r="AZ564" s="252"/>
      <c r="BA564" s="252"/>
      <c r="BB564" s="252"/>
      <c r="BC564" s="252"/>
      <c r="BD564" s="252"/>
      <c r="BE564" s="252"/>
      <c r="BF564" s="252"/>
      <c r="BG564" s="252"/>
      <c r="BH564" s="252"/>
      <c r="BI564" s="252"/>
      <c r="BJ564" s="252"/>
      <c r="BK564" s="252"/>
      <c r="BL564" s="252"/>
      <c r="BM564" s="252"/>
      <c r="BN564" s="252"/>
      <c r="BO564" s="252"/>
      <c r="BP564" s="252"/>
      <c r="BQ564" s="252"/>
      <c r="BR564" s="252"/>
      <c r="BS564" s="252"/>
      <c r="BT564" s="252"/>
      <c r="BU564" s="252"/>
      <c r="BV564" s="252"/>
      <c r="BW564" s="252"/>
      <c r="BX564" s="252"/>
      <c r="BY564" s="252"/>
      <c r="BZ564" s="252"/>
      <c r="CA564" s="252"/>
      <c r="CB564" s="252"/>
      <c r="CC564" s="252"/>
      <c r="CD564" s="252"/>
      <c r="CE564" s="252"/>
      <c r="CF564" s="252"/>
      <c r="CG564" s="252"/>
      <c r="CH564" s="252"/>
      <c r="CI564" s="252"/>
      <c r="CJ564" s="252"/>
      <c r="CK564" s="252"/>
      <c r="CL564" s="252"/>
      <c r="CM564" s="252"/>
      <c r="CN564" s="252"/>
      <c r="CO564" s="252"/>
      <c r="CP564" s="252"/>
      <c r="CQ564" s="252"/>
      <c r="CR564" s="252"/>
      <c r="CS564" s="252"/>
      <c r="CT564" s="252"/>
      <c r="CU564" s="252"/>
      <c r="CV564" s="252"/>
      <c r="CW564" s="252"/>
      <c r="CX564" s="252"/>
      <c r="CY564" s="252"/>
      <c r="CZ564" s="252"/>
      <c r="DA564" s="252"/>
      <c r="DB564" s="252"/>
      <c r="DC564" s="252"/>
      <c r="DD564" s="252"/>
    </row>
    <row r="565" customFormat="false" ht="15" hidden="false" customHeight="false" outlineLevel="0" collapsed="false">
      <c r="A565" s="252"/>
      <c r="B565" s="252"/>
      <c r="C565" s="252"/>
      <c r="D565" s="252"/>
      <c r="E565" s="254"/>
      <c r="F565" s="254"/>
      <c r="G565" s="254"/>
      <c r="H565" s="254"/>
      <c r="I565" s="254"/>
      <c r="J565" s="254"/>
      <c r="K565" s="254"/>
      <c r="L565" s="254"/>
      <c r="M565" s="254"/>
      <c r="N565" s="254"/>
      <c r="O565" s="254"/>
      <c r="P565" s="252"/>
      <c r="Q565" s="252"/>
      <c r="R565" s="252"/>
      <c r="S565" s="252"/>
      <c r="T565" s="252"/>
      <c r="U565" s="252"/>
      <c r="V565" s="252"/>
      <c r="W565" s="252"/>
      <c r="X565" s="252"/>
      <c r="Y565" s="252"/>
      <c r="Z565" s="252"/>
      <c r="AA565" s="252"/>
      <c r="AB565" s="252"/>
      <c r="AC565" s="252"/>
      <c r="AD565" s="252"/>
      <c r="AE565" s="252"/>
      <c r="AF565" s="252"/>
      <c r="AG565" s="252"/>
      <c r="AH565" s="252"/>
      <c r="AI565" s="252"/>
      <c r="AJ565" s="252"/>
      <c r="AK565" s="252"/>
      <c r="AL565" s="252"/>
      <c r="AM565" s="252"/>
      <c r="AN565" s="252"/>
      <c r="AO565" s="252"/>
      <c r="AP565" s="252"/>
      <c r="AQ565" s="252"/>
      <c r="AR565" s="252"/>
      <c r="AS565" s="252"/>
      <c r="AT565" s="252"/>
      <c r="AU565" s="252"/>
      <c r="AV565" s="252"/>
      <c r="AW565" s="252"/>
      <c r="AX565" s="252"/>
      <c r="AY565" s="252"/>
      <c r="AZ565" s="252"/>
      <c r="BA565" s="252"/>
      <c r="BB565" s="252"/>
      <c r="BC565" s="252"/>
      <c r="BD565" s="252"/>
      <c r="BE565" s="252"/>
      <c r="BF565" s="252"/>
      <c r="BG565" s="252"/>
      <c r="BH565" s="252"/>
      <c r="BI565" s="252"/>
      <c r="BJ565" s="252"/>
      <c r="BK565" s="252"/>
      <c r="BL565" s="252"/>
      <c r="BM565" s="252"/>
      <c r="BN565" s="252"/>
      <c r="BO565" s="252"/>
      <c r="BP565" s="252"/>
      <c r="BQ565" s="252"/>
      <c r="BR565" s="252"/>
      <c r="BS565" s="252"/>
      <c r="BT565" s="252"/>
      <c r="BU565" s="252"/>
      <c r="BV565" s="252"/>
      <c r="BW565" s="252"/>
      <c r="BX565" s="252"/>
      <c r="BY565" s="252"/>
      <c r="BZ565" s="252"/>
      <c r="CA565" s="252"/>
      <c r="CB565" s="252"/>
      <c r="CC565" s="252"/>
      <c r="CD565" s="252"/>
      <c r="CE565" s="252"/>
      <c r="CF565" s="252"/>
      <c r="CG565" s="252"/>
      <c r="CH565" s="252"/>
      <c r="CI565" s="252"/>
      <c r="CJ565" s="252"/>
      <c r="CK565" s="252"/>
      <c r="CL565" s="252"/>
      <c r="CM565" s="252"/>
      <c r="CN565" s="252"/>
      <c r="CO565" s="252"/>
      <c r="CP565" s="252"/>
      <c r="CQ565" s="252"/>
      <c r="CR565" s="252"/>
      <c r="CS565" s="252"/>
      <c r="CT565" s="252"/>
      <c r="CU565" s="252"/>
      <c r="CV565" s="252"/>
      <c r="CW565" s="252"/>
      <c r="CX565" s="252"/>
      <c r="CY565" s="252"/>
      <c r="CZ565" s="252"/>
      <c r="DA565" s="252"/>
      <c r="DB565" s="252"/>
      <c r="DC565" s="252"/>
      <c r="DD565" s="252"/>
    </row>
    <row r="566" customFormat="false" ht="15" hidden="false" customHeight="false" outlineLevel="0" collapsed="false">
      <c r="A566" s="252"/>
      <c r="B566" s="252"/>
      <c r="C566" s="252"/>
      <c r="D566" s="252"/>
      <c r="E566" s="254"/>
      <c r="F566" s="254"/>
      <c r="G566" s="254"/>
      <c r="H566" s="254"/>
      <c r="I566" s="254"/>
      <c r="J566" s="254"/>
      <c r="K566" s="254"/>
      <c r="L566" s="254"/>
      <c r="M566" s="254"/>
      <c r="N566" s="254"/>
      <c r="O566" s="254"/>
      <c r="P566" s="252"/>
      <c r="Q566" s="252"/>
      <c r="R566" s="252"/>
      <c r="S566" s="252"/>
      <c r="T566" s="252"/>
      <c r="U566" s="252"/>
      <c r="V566" s="252"/>
      <c r="W566" s="252"/>
      <c r="X566" s="252"/>
      <c r="Y566" s="252"/>
      <c r="Z566" s="252"/>
      <c r="AA566" s="252"/>
      <c r="AB566" s="252"/>
      <c r="AC566" s="252"/>
      <c r="AD566" s="252"/>
      <c r="AE566" s="252"/>
      <c r="AF566" s="252"/>
      <c r="AG566" s="252"/>
      <c r="AH566" s="252"/>
      <c r="AI566" s="252"/>
      <c r="AJ566" s="252"/>
      <c r="AK566" s="252"/>
      <c r="AL566" s="252"/>
      <c r="AM566" s="252"/>
      <c r="AN566" s="252"/>
      <c r="AO566" s="252"/>
      <c r="AP566" s="252"/>
      <c r="AQ566" s="252"/>
      <c r="AR566" s="252"/>
      <c r="AS566" s="252"/>
      <c r="AT566" s="252"/>
      <c r="AU566" s="252"/>
      <c r="AV566" s="252"/>
      <c r="AW566" s="252"/>
      <c r="AX566" s="252"/>
      <c r="AY566" s="252"/>
      <c r="AZ566" s="252"/>
      <c r="BA566" s="252"/>
      <c r="BB566" s="252"/>
      <c r="BC566" s="252"/>
      <c r="BD566" s="252"/>
      <c r="BE566" s="252"/>
      <c r="BF566" s="252"/>
      <c r="BG566" s="252"/>
      <c r="BH566" s="252"/>
      <c r="BI566" s="252"/>
      <c r="BJ566" s="252"/>
      <c r="BK566" s="252"/>
      <c r="BL566" s="252"/>
      <c r="BM566" s="252"/>
      <c r="BN566" s="252"/>
      <c r="BO566" s="252"/>
      <c r="BP566" s="252"/>
      <c r="BQ566" s="252"/>
      <c r="BR566" s="252"/>
      <c r="BS566" s="252"/>
      <c r="BT566" s="252"/>
      <c r="BU566" s="252"/>
      <c r="BV566" s="252"/>
      <c r="BW566" s="252"/>
      <c r="BX566" s="252"/>
      <c r="BY566" s="252"/>
      <c r="BZ566" s="252"/>
      <c r="CA566" s="252"/>
      <c r="CB566" s="252"/>
      <c r="CC566" s="252"/>
      <c r="CD566" s="252"/>
      <c r="CE566" s="252"/>
      <c r="CF566" s="252"/>
      <c r="CG566" s="252"/>
      <c r="CH566" s="252"/>
      <c r="CI566" s="252"/>
      <c r="CJ566" s="252"/>
      <c r="CK566" s="252"/>
      <c r="CL566" s="252"/>
      <c r="CM566" s="252"/>
      <c r="CN566" s="252"/>
      <c r="CO566" s="252"/>
      <c r="CP566" s="252"/>
      <c r="CQ566" s="252"/>
      <c r="CR566" s="252"/>
      <c r="CS566" s="252"/>
      <c r="CT566" s="252"/>
      <c r="CU566" s="252"/>
      <c r="CV566" s="252"/>
      <c r="CW566" s="252"/>
      <c r="CX566" s="252"/>
      <c r="CY566" s="252"/>
      <c r="CZ566" s="252"/>
      <c r="DA566" s="252"/>
      <c r="DB566" s="252"/>
      <c r="DC566" s="252"/>
      <c r="DD566" s="252"/>
    </row>
    <row r="567" customFormat="false" ht="15" hidden="false" customHeight="false" outlineLevel="0" collapsed="false">
      <c r="A567" s="252"/>
      <c r="B567" s="252"/>
      <c r="C567" s="252"/>
      <c r="D567" s="252"/>
      <c r="E567" s="254"/>
      <c r="F567" s="254"/>
      <c r="G567" s="254"/>
      <c r="H567" s="254"/>
      <c r="I567" s="254"/>
      <c r="J567" s="254"/>
      <c r="K567" s="254"/>
      <c r="L567" s="254"/>
      <c r="M567" s="254"/>
      <c r="N567" s="254"/>
      <c r="O567" s="254"/>
      <c r="P567" s="252"/>
      <c r="Q567" s="252"/>
      <c r="R567" s="252"/>
      <c r="S567" s="252"/>
      <c r="T567" s="252"/>
      <c r="U567" s="252"/>
      <c r="V567" s="252"/>
      <c r="W567" s="252"/>
      <c r="X567" s="252"/>
      <c r="Y567" s="252"/>
      <c r="Z567" s="252"/>
      <c r="AA567" s="252"/>
      <c r="AB567" s="252"/>
      <c r="AC567" s="252"/>
      <c r="AD567" s="252"/>
      <c r="AE567" s="252"/>
      <c r="AF567" s="252"/>
      <c r="AG567" s="252"/>
      <c r="AH567" s="252"/>
      <c r="AI567" s="252"/>
      <c r="AJ567" s="252"/>
      <c r="AK567" s="252"/>
      <c r="AL567" s="252"/>
      <c r="AM567" s="252"/>
      <c r="AN567" s="252"/>
      <c r="AO567" s="252"/>
      <c r="AP567" s="252"/>
      <c r="AQ567" s="252"/>
      <c r="AR567" s="252"/>
      <c r="AS567" s="252"/>
      <c r="AT567" s="252"/>
      <c r="AU567" s="252"/>
      <c r="AV567" s="252"/>
      <c r="AW567" s="252"/>
      <c r="AX567" s="252"/>
      <c r="AY567" s="252"/>
      <c r="AZ567" s="252"/>
      <c r="BA567" s="252"/>
      <c r="BB567" s="252"/>
      <c r="BC567" s="252"/>
      <c r="BD567" s="252"/>
      <c r="BE567" s="252"/>
      <c r="BF567" s="252"/>
      <c r="BG567" s="252"/>
      <c r="BH567" s="252"/>
      <c r="BI567" s="252"/>
      <c r="BJ567" s="252"/>
      <c r="BK567" s="252"/>
      <c r="BL567" s="252"/>
      <c r="BM567" s="252"/>
      <c r="BN567" s="252"/>
      <c r="BO567" s="252"/>
      <c r="BP567" s="252"/>
      <c r="BQ567" s="252"/>
      <c r="BR567" s="252"/>
      <c r="BS567" s="252"/>
      <c r="BT567" s="252"/>
      <c r="BU567" s="252"/>
      <c r="BV567" s="252"/>
      <c r="BW567" s="252"/>
      <c r="BX567" s="252"/>
      <c r="BY567" s="252"/>
      <c r="BZ567" s="252"/>
      <c r="CA567" s="252"/>
      <c r="CB567" s="252"/>
      <c r="CC567" s="252"/>
      <c r="CD567" s="252"/>
      <c r="CE567" s="252"/>
      <c r="CF567" s="252"/>
      <c r="CG567" s="252"/>
      <c r="CH567" s="252"/>
      <c r="CI567" s="252"/>
      <c r="CJ567" s="252"/>
      <c r="CK567" s="252"/>
      <c r="CL567" s="252"/>
      <c r="CM567" s="252"/>
      <c r="CN567" s="252"/>
      <c r="CO567" s="252"/>
      <c r="CP567" s="252"/>
      <c r="CQ567" s="252"/>
      <c r="CR567" s="252"/>
      <c r="CS567" s="252"/>
      <c r="CT567" s="252"/>
      <c r="CU567" s="252"/>
      <c r="CV567" s="252"/>
      <c r="CW567" s="252"/>
      <c r="CX567" s="252"/>
      <c r="CY567" s="252"/>
      <c r="CZ567" s="252"/>
      <c r="DA567" s="252"/>
      <c r="DB567" s="252"/>
      <c r="DC567" s="252"/>
      <c r="DD567" s="252"/>
    </row>
    <row r="568" customFormat="false" ht="15" hidden="false" customHeight="false" outlineLevel="0" collapsed="false">
      <c r="A568" s="252"/>
      <c r="B568" s="252"/>
      <c r="C568" s="252"/>
      <c r="D568" s="252"/>
      <c r="E568" s="254"/>
      <c r="F568" s="254"/>
      <c r="G568" s="254"/>
      <c r="H568" s="254"/>
      <c r="I568" s="254"/>
      <c r="J568" s="254"/>
      <c r="K568" s="254"/>
      <c r="L568" s="254"/>
      <c r="M568" s="254"/>
      <c r="N568" s="254"/>
      <c r="O568" s="254"/>
      <c r="P568" s="252"/>
      <c r="Q568" s="252"/>
      <c r="R568" s="252"/>
      <c r="S568" s="252"/>
      <c r="T568" s="252"/>
      <c r="U568" s="252"/>
      <c r="V568" s="252"/>
      <c r="W568" s="252"/>
      <c r="X568" s="252"/>
      <c r="Y568" s="252"/>
      <c r="Z568" s="252"/>
      <c r="AA568" s="252"/>
      <c r="AB568" s="252"/>
      <c r="AC568" s="252"/>
      <c r="AD568" s="252"/>
      <c r="AE568" s="252"/>
      <c r="AF568" s="252"/>
      <c r="AG568" s="252"/>
      <c r="AH568" s="252"/>
      <c r="AI568" s="252"/>
      <c r="AJ568" s="252"/>
      <c r="AK568" s="252"/>
      <c r="AL568" s="252"/>
      <c r="AM568" s="252"/>
      <c r="AN568" s="252"/>
      <c r="AO568" s="252"/>
      <c r="AP568" s="252"/>
      <c r="AQ568" s="252"/>
      <c r="AR568" s="252"/>
      <c r="AS568" s="252"/>
      <c r="AT568" s="252"/>
      <c r="AU568" s="252"/>
      <c r="AV568" s="252"/>
      <c r="AW568" s="252"/>
      <c r="AX568" s="252"/>
      <c r="AY568" s="252"/>
      <c r="AZ568" s="252"/>
      <c r="BA568" s="252"/>
      <c r="BB568" s="252"/>
      <c r="BC568" s="252"/>
      <c r="BD568" s="252"/>
      <c r="BE568" s="252"/>
      <c r="BF568" s="252"/>
      <c r="BG568" s="252"/>
      <c r="BH568" s="252"/>
      <c r="BI568" s="252"/>
      <c r="BJ568" s="252"/>
      <c r="BK568" s="252"/>
      <c r="BL568" s="252"/>
      <c r="BM568" s="252"/>
      <c r="BN568" s="252"/>
      <c r="BO568" s="252"/>
      <c r="BP568" s="252"/>
      <c r="BQ568" s="252"/>
      <c r="BR568" s="252"/>
      <c r="BS568" s="252"/>
      <c r="BT568" s="252"/>
      <c r="BU568" s="252"/>
      <c r="BV568" s="252"/>
      <c r="BW568" s="252"/>
      <c r="BX568" s="252"/>
      <c r="BY568" s="252"/>
      <c r="BZ568" s="252"/>
      <c r="CA568" s="252"/>
      <c r="CB568" s="252"/>
      <c r="CC568" s="252"/>
      <c r="CD568" s="252"/>
      <c r="CE568" s="252"/>
      <c r="CF568" s="252"/>
      <c r="CG568" s="252"/>
      <c r="CH568" s="252"/>
      <c r="CI568" s="252"/>
      <c r="CJ568" s="252"/>
      <c r="CK568" s="252"/>
      <c r="CL568" s="252"/>
      <c r="CM568" s="252"/>
      <c r="CN568" s="252"/>
      <c r="CO568" s="252"/>
      <c r="CP568" s="252"/>
      <c r="CQ568" s="252"/>
      <c r="CR568" s="252"/>
      <c r="CS568" s="252"/>
      <c r="CT568" s="252"/>
      <c r="CU568" s="252"/>
      <c r="CV568" s="252"/>
      <c r="CW568" s="252"/>
      <c r="CX568" s="252"/>
      <c r="CY568" s="252"/>
      <c r="CZ568" s="252"/>
      <c r="DA568" s="252"/>
      <c r="DB568" s="252"/>
      <c r="DC568" s="252"/>
      <c r="DD568" s="252"/>
    </row>
    <row r="569" customFormat="false" ht="15" hidden="false" customHeight="false" outlineLevel="0" collapsed="false">
      <c r="A569" s="252"/>
      <c r="B569" s="252"/>
      <c r="C569" s="252"/>
      <c r="D569" s="252"/>
      <c r="E569" s="254"/>
      <c r="F569" s="254"/>
      <c r="G569" s="254"/>
      <c r="H569" s="254"/>
      <c r="I569" s="254"/>
      <c r="J569" s="254"/>
      <c r="K569" s="254"/>
      <c r="L569" s="254"/>
      <c r="M569" s="254"/>
      <c r="N569" s="254"/>
      <c r="O569" s="254"/>
      <c r="P569" s="252"/>
      <c r="Q569" s="252"/>
      <c r="R569" s="252"/>
      <c r="S569" s="252"/>
      <c r="T569" s="252"/>
      <c r="U569" s="252"/>
      <c r="V569" s="252"/>
      <c r="W569" s="252"/>
      <c r="X569" s="252"/>
      <c r="Y569" s="252"/>
      <c r="Z569" s="252"/>
      <c r="AA569" s="252"/>
      <c r="AB569" s="252"/>
      <c r="AC569" s="252"/>
      <c r="AD569" s="252"/>
      <c r="AE569" s="252"/>
      <c r="AF569" s="252"/>
      <c r="AG569" s="252"/>
      <c r="AH569" s="252"/>
      <c r="AI569" s="252"/>
      <c r="AJ569" s="252"/>
      <c r="AK569" s="252"/>
      <c r="AL569" s="252"/>
      <c r="AM569" s="252"/>
      <c r="AN569" s="252"/>
      <c r="AO569" s="252"/>
      <c r="AP569" s="252"/>
      <c r="AQ569" s="252"/>
      <c r="AR569" s="252"/>
      <c r="AS569" s="252"/>
      <c r="AT569" s="252"/>
      <c r="AU569" s="252"/>
      <c r="AV569" s="252"/>
      <c r="AW569" s="252"/>
      <c r="AX569" s="252"/>
      <c r="AY569" s="252"/>
      <c r="AZ569" s="252"/>
      <c r="BA569" s="252"/>
      <c r="BB569" s="252"/>
      <c r="BC569" s="252"/>
      <c r="BD569" s="252"/>
      <c r="BE569" s="252"/>
      <c r="BF569" s="252"/>
      <c r="BG569" s="252"/>
      <c r="BH569" s="252"/>
      <c r="BI569" s="252"/>
      <c r="BJ569" s="252"/>
      <c r="BK569" s="252"/>
      <c r="BL569" s="252"/>
      <c r="BM569" s="252"/>
      <c r="BN569" s="252"/>
      <c r="BO569" s="252"/>
      <c r="BP569" s="252"/>
      <c r="BQ569" s="252"/>
      <c r="BR569" s="252"/>
      <c r="BS569" s="252"/>
      <c r="BT569" s="252"/>
      <c r="BU569" s="252"/>
      <c r="BV569" s="252"/>
      <c r="BW569" s="252"/>
      <c r="BX569" s="252"/>
      <c r="BY569" s="252"/>
      <c r="BZ569" s="252"/>
      <c r="CA569" s="252"/>
      <c r="CB569" s="252"/>
      <c r="CC569" s="252"/>
      <c r="CD569" s="252"/>
      <c r="CE569" s="252"/>
      <c r="CF569" s="252"/>
      <c r="CG569" s="252"/>
      <c r="CH569" s="252"/>
      <c r="CI569" s="252"/>
      <c r="CJ569" s="252"/>
      <c r="CK569" s="252"/>
      <c r="CL569" s="252"/>
      <c r="CM569" s="252"/>
      <c r="CN569" s="252"/>
      <c r="CO569" s="252"/>
      <c r="CP569" s="252"/>
      <c r="CQ569" s="252"/>
      <c r="CR569" s="252"/>
      <c r="CS569" s="252"/>
      <c r="CT569" s="252"/>
      <c r="CU569" s="252"/>
      <c r="CV569" s="252"/>
      <c r="CW569" s="252"/>
      <c r="CX569" s="252"/>
      <c r="CY569" s="252"/>
      <c r="CZ569" s="252"/>
      <c r="DA569" s="252"/>
      <c r="DB569" s="252"/>
      <c r="DC569" s="252"/>
      <c r="DD569" s="252"/>
    </row>
    <row r="570" customFormat="false" ht="15" hidden="false" customHeight="false" outlineLevel="0" collapsed="false">
      <c r="A570" s="252"/>
      <c r="B570" s="252"/>
      <c r="C570" s="252"/>
      <c r="D570" s="252"/>
      <c r="E570" s="254"/>
      <c r="F570" s="254"/>
      <c r="G570" s="254"/>
      <c r="H570" s="254"/>
      <c r="I570" s="254"/>
      <c r="J570" s="254"/>
      <c r="K570" s="254"/>
      <c r="L570" s="254"/>
      <c r="M570" s="254"/>
      <c r="N570" s="254"/>
      <c r="O570" s="254"/>
      <c r="P570" s="252"/>
      <c r="Q570" s="252"/>
      <c r="R570" s="252"/>
      <c r="S570" s="252"/>
      <c r="T570" s="252"/>
      <c r="U570" s="252"/>
      <c r="V570" s="252"/>
      <c r="W570" s="252"/>
      <c r="X570" s="252"/>
      <c r="Y570" s="252"/>
      <c r="Z570" s="252"/>
      <c r="AA570" s="252"/>
      <c r="AB570" s="252"/>
      <c r="AC570" s="252"/>
      <c r="AD570" s="252"/>
      <c r="AE570" s="252"/>
      <c r="AF570" s="252"/>
      <c r="AG570" s="252"/>
      <c r="AH570" s="252"/>
      <c r="AI570" s="252"/>
      <c r="AJ570" s="252"/>
      <c r="AK570" s="252"/>
      <c r="AL570" s="252"/>
      <c r="AM570" s="252"/>
      <c r="AN570" s="252"/>
      <c r="AO570" s="252"/>
      <c r="AP570" s="252"/>
      <c r="AQ570" s="252"/>
      <c r="AR570" s="252"/>
      <c r="AS570" s="252"/>
      <c r="AT570" s="252"/>
      <c r="AU570" s="252"/>
      <c r="AV570" s="252"/>
      <c r="AW570" s="252"/>
      <c r="AX570" s="252"/>
      <c r="AY570" s="252"/>
      <c r="AZ570" s="252"/>
      <c r="BA570" s="252"/>
      <c r="BB570" s="252"/>
      <c r="BC570" s="252"/>
      <c r="BD570" s="252"/>
      <c r="BE570" s="252"/>
      <c r="BF570" s="252"/>
      <c r="BG570" s="252"/>
      <c r="BH570" s="252"/>
      <c r="BI570" s="252"/>
      <c r="BJ570" s="252"/>
      <c r="BK570" s="252"/>
      <c r="BL570" s="252"/>
      <c r="BM570" s="252"/>
      <c r="BN570" s="252"/>
      <c r="BO570" s="252"/>
      <c r="BP570" s="252"/>
      <c r="BQ570" s="252"/>
      <c r="BR570" s="252"/>
      <c r="BS570" s="252"/>
      <c r="BT570" s="252"/>
      <c r="BU570" s="252"/>
      <c r="BV570" s="252"/>
      <c r="BW570" s="252"/>
      <c r="BX570" s="252"/>
      <c r="BY570" s="252"/>
      <c r="BZ570" s="252"/>
      <c r="CA570" s="252"/>
      <c r="CB570" s="252"/>
      <c r="CC570" s="252"/>
      <c r="CD570" s="252"/>
      <c r="CE570" s="252"/>
      <c r="CF570" s="252"/>
      <c r="CG570" s="252"/>
      <c r="CH570" s="252"/>
      <c r="CI570" s="252"/>
      <c r="CJ570" s="252"/>
      <c r="CK570" s="252"/>
      <c r="CL570" s="252"/>
      <c r="CM570" s="252"/>
      <c r="CN570" s="252"/>
      <c r="CO570" s="252"/>
      <c r="CP570" s="252"/>
      <c r="CQ570" s="252"/>
      <c r="CR570" s="252"/>
      <c r="CS570" s="252"/>
      <c r="CT570" s="252"/>
      <c r="CU570" s="252"/>
      <c r="CV570" s="252"/>
      <c r="CW570" s="252"/>
      <c r="CX570" s="252"/>
      <c r="CY570" s="252"/>
      <c r="CZ570" s="252"/>
      <c r="DA570" s="252"/>
      <c r="DB570" s="252"/>
      <c r="DC570" s="252"/>
      <c r="DD570" s="252"/>
    </row>
    <row r="571" customFormat="false" ht="15" hidden="false" customHeight="false" outlineLevel="0" collapsed="false">
      <c r="A571" s="252"/>
      <c r="B571" s="252"/>
      <c r="C571" s="252"/>
      <c r="D571" s="252"/>
      <c r="E571" s="254"/>
      <c r="F571" s="254"/>
      <c r="G571" s="254"/>
      <c r="H571" s="254"/>
      <c r="I571" s="254"/>
      <c r="J571" s="254"/>
      <c r="K571" s="254"/>
      <c r="L571" s="254"/>
      <c r="M571" s="254"/>
      <c r="N571" s="254"/>
      <c r="O571" s="254"/>
      <c r="P571" s="252"/>
      <c r="Q571" s="252"/>
      <c r="R571" s="252"/>
      <c r="S571" s="252"/>
      <c r="T571" s="252"/>
      <c r="U571" s="252"/>
      <c r="V571" s="252"/>
      <c r="W571" s="252"/>
      <c r="X571" s="252"/>
      <c r="Y571" s="252"/>
      <c r="Z571" s="252"/>
      <c r="AA571" s="252"/>
      <c r="AB571" s="252"/>
      <c r="AC571" s="252"/>
      <c r="AD571" s="252"/>
      <c r="AE571" s="252"/>
      <c r="AF571" s="252"/>
      <c r="AG571" s="252"/>
      <c r="AH571" s="252"/>
      <c r="AI571" s="252"/>
      <c r="AJ571" s="252"/>
      <c r="AK571" s="252"/>
      <c r="AL571" s="252"/>
      <c r="AM571" s="252"/>
      <c r="AN571" s="252"/>
      <c r="AO571" s="252"/>
      <c r="AP571" s="252"/>
      <c r="AQ571" s="252"/>
      <c r="AR571" s="252"/>
      <c r="AS571" s="252"/>
      <c r="AT571" s="252"/>
      <c r="AU571" s="252"/>
      <c r="AV571" s="252"/>
      <c r="AW571" s="252"/>
      <c r="AX571" s="252"/>
      <c r="AY571" s="252"/>
      <c r="AZ571" s="252"/>
      <c r="BA571" s="252"/>
      <c r="BB571" s="252"/>
      <c r="BC571" s="252"/>
      <c r="BD571" s="252"/>
      <c r="BE571" s="252"/>
      <c r="BF571" s="252"/>
      <c r="BG571" s="252"/>
      <c r="BH571" s="252"/>
      <c r="BI571" s="252"/>
      <c r="BJ571" s="252"/>
      <c r="BK571" s="252"/>
      <c r="BL571" s="252"/>
      <c r="BM571" s="252"/>
      <c r="BN571" s="252"/>
      <c r="BO571" s="252"/>
      <c r="BP571" s="252"/>
      <c r="BQ571" s="252"/>
      <c r="BR571" s="252"/>
      <c r="BS571" s="252"/>
      <c r="BT571" s="252"/>
      <c r="BU571" s="252"/>
      <c r="BV571" s="252"/>
      <c r="BW571" s="252"/>
      <c r="BX571" s="252"/>
      <c r="BY571" s="252"/>
      <c r="BZ571" s="252"/>
      <c r="CA571" s="252"/>
      <c r="CB571" s="252"/>
      <c r="CC571" s="252"/>
      <c r="CD571" s="252"/>
      <c r="CE571" s="252"/>
      <c r="CF571" s="252"/>
      <c r="CG571" s="252"/>
      <c r="CH571" s="252"/>
      <c r="CI571" s="252"/>
      <c r="CJ571" s="252"/>
      <c r="CK571" s="252"/>
      <c r="CL571" s="252"/>
      <c r="CM571" s="252"/>
      <c r="CN571" s="252"/>
      <c r="CO571" s="252"/>
      <c r="CP571" s="252"/>
      <c r="CQ571" s="252"/>
      <c r="CR571" s="252"/>
      <c r="CS571" s="252"/>
      <c r="CT571" s="252"/>
      <c r="CU571" s="252"/>
      <c r="CV571" s="252"/>
      <c r="CW571" s="252"/>
      <c r="CX571" s="252"/>
      <c r="CY571" s="252"/>
      <c r="CZ571" s="252"/>
      <c r="DA571" s="252"/>
      <c r="DB571" s="252"/>
      <c r="DC571" s="252"/>
      <c r="DD571" s="252"/>
    </row>
    <row r="572" customFormat="false" ht="15" hidden="false" customHeight="false" outlineLevel="0" collapsed="false">
      <c r="A572" s="252"/>
      <c r="B572" s="252"/>
      <c r="C572" s="252"/>
      <c r="D572" s="252"/>
      <c r="E572" s="254"/>
      <c r="F572" s="254"/>
      <c r="G572" s="254"/>
      <c r="H572" s="254"/>
      <c r="I572" s="254"/>
      <c r="J572" s="254"/>
      <c r="K572" s="254"/>
      <c r="L572" s="254"/>
      <c r="M572" s="254"/>
      <c r="N572" s="254"/>
      <c r="O572" s="254"/>
      <c r="P572" s="252"/>
      <c r="Q572" s="252"/>
      <c r="R572" s="252"/>
      <c r="S572" s="252"/>
      <c r="T572" s="252"/>
      <c r="U572" s="252"/>
      <c r="V572" s="252"/>
      <c r="W572" s="252"/>
      <c r="X572" s="252"/>
      <c r="Y572" s="252"/>
      <c r="Z572" s="252"/>
      <c r="AA572" s="252"/>
      <c r="AB572" s="252"/>
      <c r="AC572" s="252"/>
      <c r="AD572" s="252"/>
      <c r="AE572" s="252"/>
      <c r="AF572" s="252"/>
      <c r="AG572" s="252"/>
      <c r="AH572" s="252"/>
      <c r="AI572" s="252"/>
      <c r="AJ572" s="252"/>
      <c r="AK572" s="252"/>
      <c r="AL572" s="252"/>
      <c r="AM572" s="252"/>
      <c r="AN572" s="252"/>
      <c r="AO572" s="252"/>
      <c r="AP572" s="252"/>
      <c r="AQ572" s="252"/>
      <c r="AR572" s="252"/>
      <c r="AS572" s="252"/>
      <c r="AT572" s="252"/>
      <c r="AU572" s="252"/>
      <c r="AV572" s="252"/>
      <c r="AW572" s="252"/>
      <c r="AX572" s="252"/>
      <c r="AY572" s="252"/>
      <c r="AZ572" s="252"/>
      <c r="BA572" s="252"/>
      <c r="BB572" s="252"/>
      <c r="BC572" s="252"/>
      <c r="BD572" s="252"/>
      <c r="BE572" s="252"/>
      <c r="BF572" s="252"/>
      <c r="BG572" s="252"/>
      <c r="BH572" s="252"/>
      <c r="BI572" s="252"/>
      <c r="BJ572" s="252"/>
      <c r="BK572" s="252"/>
      <c r="BL572" s="252"/>
      <c r="BM572" s="252"/>
      <c r="BN572" s="252"/>
      <c r="BO572" s="252"/>
      <c r="BP572" s="252"/>
      <c r="BQ572" s="252"/>
      <c r="BR572" s="252"/>
      <c r="BS572" s="252"/>
      <c r="BT572" s="252"/>
      <c r="BU572" s="252"/>
      <c r="BV572" s="252"/>
      <c r="BW572" s="252"/>
      <c r="BX572" s="252"/>
      <c r="BY572" s="252"/>
      <c r="BZ572" s="252"/>
      <c r="CA572" s="252"/>
      <c r="CB572" s="252"/>
      <c r="CC572" s="252"/>
      <c r="CD572" s="252"/>
      <c r="CE572" s="252"/>
      <c r="CF572" s="252"/>
      <c r="CG572" s="252"/>
      <c r="CH572" s="252"/>
      <c r="CI572" s="252"/>
      <c r="CJ572" s="252"/>
      <c r="CK572" s="252"/>
      <c r="CL572" s="252"/>
      <c r="CM572" s="252"/>
      <c r="CN572" s="252"/>
      <c r="CO572" s="252"/>
      <c r="CP572" s="252"/>
      <c r="CQ572" s="252"/>
      <c r="CR572" s="252"/>
      <c r="CS572" s="252"/>
      <c r="CT572" s="252"/>
      <c r="CU572" s="252"/>
      <c r="CV572" s="252"/>
      <c r="CW572" s="252"/>
      <c r="CX572" s="252"/>
      <c r="CY572" s="252"/>
      <c r="CZ572" s="252"/>
      <c r="DA572" s="252"/>
      <c r="DB572" s="252"/>
      <c r="DC572" s="252"/>
      <c r="DD572" s="252"/>
    </row>
    <row r="573" customFormat="false" ht="15" hidden="false" customHeight="false" outlineLevel="0" collapsed="false">
      <c r="A573" s="252"/>
      <c r="B573" s="252"/>
      <c r="C573" s="252"/>
      <c r="D573" s="252"/>
      <c r="E573" s="254"/>
      <c r="F573" s="254"/>
      <c r="G573" s="254"/>
      <c r="H573" s="254"/>
      <c r="I573" s="254"/>
      <c r="J573" s="254"/>
      <c r="K573" s="254"/>
      <c r="L573" s="254"/>
      <c r="M573" s="254"/>
      <c r="N573" s="254"/>
      <c r="O573" s="254"/>
      <c r="P573" s="252"/>
      <c r="Q573" s="252"/>
      <c r="R573" s="252"/>
      <c r="S573" s="252"/>
      <c r="T573" s="252"/>
      <c r="U573" s="252"/>
      <c r="V573" s="252"/>
      <c r="W573" s="252"/>
      <c r="X573" s="252"/>
      <c r="Y573" s="252"/>
      <c r="Z573" s="252"/>
      <c r="AA573" s="252"/>
      <c r="AB573" s="252"/>
      <c r="AC573" s="252"/>
      <c r="AD573" s="252"/>
      <c r="AE573" s="252"/>
      <c r="AF573" s="252"/>
      <c r="AG573" s="252"/>
      <c r="AH573" s="252"/>
      <c r="AI573" s="252"/>
      <c r="AJ573" s="252"/>
      <c r="AK573" s="252"/>
      <c r="AL573" s="252"/>
      <c r="AM573" s="252"/>
      <c r="AN573" s="252"/>
      <c r="AO573" s="252"/>
      <c r="AP573" s="252"/>
      <c r="AQ573" s="252"/>
      <c r="AR573" s="252"/>
      <c r="AS573" s="252"/>
      <c r="AT573" s="252"/>
      <c r="AU573" s="252"/>
      <c r="AV573" s="252"/>
      <c r="AW573" s="252"/>
      <c r="AX573" s="252"/>
      <c r="AY573" s="252"/>
      <c r="AZ573" s="252"/>
      <c r="BA573" s="252"/>
      <c r="BB573" s="252"/>
      <c r="BC573" s="252"/>
      <c r="BD573" s="252"/>
      <c r="BE573" s="252"/>
      <c r="BF573" s="252"/>
      <c r="BG573" s="252"/>
      <c r="BH573" s="252"/>
      <c r="BI573" s="252"/>
      <c r="BJ573" s="252"/>
      <c r="BK573" s="252"/>
      <c r="BL573" s="252"/>
      <c r="BM573" s="252"/>
      <c r="BN573" s="252"/>
      <c r="BO573" s="252"/>
      <c r="BP573" s="252"/>
      <c r="BQ573" s="252"/>
      <c r="BR573" s="252"/>
      <c r="BS573" s="252"/>
      <c r="BT573" s="252"/>
      <c r="BU573" s="252"/>
      <c r="BV573" s="252"/>
      <c r="BW573" s="252"/>
      <c r="BX573" s="252"/>
      <c r="BY573" s="252"/>
      <c r="BZ573" s="252"/>
      <c r="CA573" s="252"/>
      <c r="CB573" s="252"/>
      <c r="CC573" s="252"/>
      <c r="CD573" s="252"/>
      <c r="CE573" s="252"/>
      <c r="CF573" s="252"/>
      <c r="CG573" s="252"/>
      <c r="CH573" s="252"/>
      <c r="CI573" s="252"/>
      <c r="CJ573" s="252"/>
      <c r="CK573" s="252"/>
      <c r="CL573" s="252"/>
      <c r="CM573" s="252"/>
      <c r="CN573" s="252"/>
      <c r="CO573" s="252"/>
      <c r="CP573" s="252"/>
      <c r="CQ573" s="252"/>
      <c r="CR573" s="252"/>
      <c r="CS573" s="252"/>
      <c r="CT573" s="252"/>
      <c r="CU573" s="252"/>
      <c r="CV573" s="252"/>
      <c r="CW573" s="252"/>
      <c r="CX573" s="252"/>
      <c r="CY573" s="252"/>
      <c r="CZ573" s="252"/>
      <c r="DA573" s="252"/>
      <c r="DB573" s="252"/>
      <c r="DC573" s="252"/>
      <c r="DD573" s="252"/>
    </row>
    <row r="574" customFormat="false" ht="15" hidden="false" customHeight="false" outlineLevel="0" collapsed="false">
      <c r="A574" s="252"/>
      <c r="B574" s="252"/>
      <c r="C574" s="252"/>
      <c r="D574" s="252"/>
      <c r="E574" s="254"/>
      <c r="F574" s="254"/>
      <c r="G574" s="254"/>
      <c r="H574" s="254"/>
      <c r="I574" s="254"/>
      <c r="J574" s="254"/>
      <c r="K574" s="254"/>
      <c r="L574" s="254"/>
      <c r="M574" s="254"/>
      <c r="N574" s="254"/>
      <c r="O574" s="254"/>
      <c r="P574" s="252"/>
      <c r="Q574" s="252"/>
      <c r="R574" s="252"/>
      <c r="S574" s="252"/>
      <c r="T574" s="252"/>
      <c r="U574" s="252"/>
      <c r="V574" s="252"/>
      <c r="W574" s="252"/>
      <c r="X574" s="252"/>
      <c r="Y574" s="252"/>
      <c r="Z574" s="252"/>
      <c r="AA574" s="252"/>
      <c r="AB574" s="252"/>
      <c r="AC574" s="252"/>
      <c r="AD574" s="252"/>
      <c r="AE574" s="252"/>
      <c r="AF574" s="252"/>
      <c r="AG574" s="252"/>
      <c r="AH574" s="252"/>
      <c r="AI574" s="252"/>
      <c r="AJ574" s="252"/>
      <c r="AK574" s="252"/>
      <c r="AL574" s="252"/>
      <c r="AM574" s="252"/>
      <c r="AN574" s="252"/>
      <c r="AO574" s="252"/>
      <c r="AP574" s="252"/>
      <c r="AQ574" s="252"/>
      <c r="AR574" s="252"/>
      <c r="AS574" s="252"/>
      <c r="AT574" s="252"/>
      <c r="AU574" s="252"/>
      <c r="AV574" s="252"/>
      <c r="AW574" s="252"/>
      <c r="AX574" s="252"/>
      <c r="AY574" s="252"/>
      <c r="AZ574" s="252"/>
      <c r="BA574" s="252"/>
      <c r="BB574" s="252"/>
      <c r="BC574" s="252"/>
      <c r="BD574" s="252"/>
      <c r="BE574" s="252"/>
      <c r="BF574" s="252"/>
      <c r="BG574" s="252"/>
      <c r="BH574" s="252"/>
      <c r="BI574" s="252"/>
      <c r="BJ574" s="252"/>
      <c r="BK574" s="252"/>
      <c r="BL574" s="252"/>
      <c r="BM574" s="252"/>
      <c r="BN574" s="252"/>
      <c r="BO574" s="252"/>
      <c r="BP574" s="252"/>
      <c r="BQ574" s="252"/>
      <c r="BR574" s="252"/>
      <c r="BS574" s="252"/>
      <c r="BT574" s="252"/>
      <c r="BU574" s="252"/>
      <c r="BV574" s="252"/>
      <c r="BW574" s="252"/>
      <c r="BX574" s="252"/>
      <c r="BY574" s="252"/>
      <c r="BZ574" s="252"/>
      <c r="CA574" s="252"/>
      <c r="CB574" s="252"/>
      <c r="CC574" s="252"/>
      <c r="CD574" s="252"/>
      <c r="CE574" s="252"/>
      <c r="CF574" s="252"/>
      <c r="CG574" s="252"/>
      <c r="CH574" s="252"/>
      <c r="CI574" s="252"/>
      <c r="CJ574" s="252"/>
      <c r="CK574" s="252"/>
      <c r="CL574" s="252"/>
      <c r="CM574" s="252"/>
      <c r="CN574" s="252"/>
      <c r="CO574" s="252"/>
      <c r="CP574" s="252"/>
      <c r="CQ574" s="252"/>
      <c r="CR574" s="252"/>
      <c r="CS574" s="252"/>
      <c r="CT574" s="252"/>
      <c r="CU574" s="252"/>
      <c r="CV574" s="252"/>
      <c r="CW574" s="252"/>
      <c r="CX574" s="252"/>
      <c r="CY574" s="252"/>
      <c r="CZ574" s="252"/>
      <c r="DA574" s="252"/>
      <c r="DB574" s="252"/>
      <c r="DC574" s="252"/>
      <c r="DD574" s="252"/>
    </row>
    <row r="575" customFormat="false" ht="15" hidden="false" customHeight="false" outlineLevel="0" collapsed="false">
      <c r="A575" s="252"/>
      <c r="B575" s="252"/>
      <c r="C575" s="252"/>
      <c r="D575" s="252"/>
      <c r="E575" s="254"/>
      <c r="F575" s="254"/>
      <c r="G575" s="254"/>
      <c r="H575" s="254"/>
      <c r="I575" s="254"/>
      <c r="J575" s="254"/>
      <c r="K575" s="254"/>
      <c r="L575" s="254"/>
      <c r="M575" s="254"/>
      <c r="N575" s="254"/>
      <c r="O575" s="254"/>
      <c r="P575" s="252"/>
      <c r="Q575" s="252"/>
      <c r="R575" s="252"/>
      <c r="S575" s="252"/>
      <c r="T575" s="252"/>
      <c r="U575" s="252"/>
      <c r="V575" s="252"/>
      <c r="W575" s="252"/>
      <c r="X575" s="252"/>
      <c r="Y575" s="252"/>
      <c r="Z575" s="252"/>
      <c r="AA575" s="252"/>
      <c r="AB575" s="252"/>
      <c r="AC575" s="252"/>
      <c r="AD575" s="252"/>
      <c r="AE575" s="252"/>
      <c r="AF575" s="252"/>
      <c r="AG575" s="252"/>
      <c r="AH575" s="252"/>
      <c r="AI575" s="252"/>
      <c r="AJ575" s="252"/>
      <c r="AK575" s="252"/>
      <c r="AL575" s="252"/>
      <c r="AM575" s="252"/>
      <c r="AN575" s="252"/>
      <c r="AO575" s="252"/>
      <c r="AP575" s="252"/>
      <c r="AQ575" s="252"/>
      <c r="AR575" s="252"/>
      <c r="AS575" s="252"/>
      <c r="AT575" s="252"/>
      <c r="AU575" s="252"/>
      <c r="AV575" s="252"/>
      <c r="AW575" s="252"/>
      <c r="AX575" s="252"/>
      <c r="AY575" s="252"/>
      <c r="AZ575" s="252"/>
      <c r="BA575" s="252"/>
      <c r="BB575" s="252"/>
      <c r="BC575" s="252"/>
      <c r="BD575" s="252"/>
      <c r="BE575" s="252"/>
      <c r="BF575" s="252"/>
      <c r="BG575" s="252"/>
      <c r="BH575" s="252"/>
      <c r="BI575" s="252"/>
      <c r="BJ575" s="252"/>
      <c r="BK575" s="252"/>
      <c r="BL575" s="252"/>
      <c r="BM575" s="252"/>
      <c r="BN575" s="252"/>
      <c r="BO575" s="252"/>
      <c r="BP575" s="252"/>
      <c r="BQ575" s="252"/>
      <c r="BR575" s="252"/>
      <c r="BS575" s="252"/>
      <c r="BT575" s="252"/>
      <c r="BU575" s="252"/>
      <c r="BV575" s="252"/>
      <c r="BW575" s="252"/>
      <c r="BX575" s="252"/>
      <c r="BY575" s="252"/>
      <c r="BZ575" s="252"/>
      <c r="CA575" s="252"/>
      <c r="CB575" s="252"/>
      <c r="CC575" s="252"/>
      <c r="CD575" s="252"/>
      <c r="CE575" s="252"/>
      <c r="CF575" s="252"/>
      <c r="CG575" s="252"/>
      <c r="CH575" s="252"/>
      <c r="CI575" s="252"/>
      <c r="CJ575" s="252"/>
      <c r="CK575" s="252"/>
      <c r="CL575" s="252"/>
      <c r="CM575" s="252"/>
      <c r="CN575" s="252"/>
      <c r="CO575" s="252"/>
      <c r="CP575" s="252"/>
      <c r="CQ575" s="252"/>
      <c r="CR575" s="252"/>
      <c r="CS575" s="252"/>
      <c r="CT575" s="252"/>
      <c r="CU575" s="252"/>
      <c r="CV575" s="252"/>
      <c r="CW575" s="252"/>
      <c r="CX575" s="252"/>
      <c r="CY575" s="252"/>
      <c r="CZ575" s="252"/>
      <c r="DA575" s="252"/>
      <c r="DB575" s="252"/>
      <c r="DC575" s="252"/>
      <c r="DD575" s="252"/>
    </row>
    <row r="576" customFormat="false" ht="15" hidden="false" customHeight="false" outlineLevel="0" collapsed="false">
      <c r="A576" s="252"/>
      <c r="B576" s="252"/>
      <c r="C576" s="252"/>
      <c r="D576" s="252"/>
      <c r="E576" s="254"/>
      <c r="F576" s="254"/>
      <c r="G576" s="254"/>
      <c r="H576" s="254"/>
      <c r="I576" s="254"/>
      <c r="J576" s="254"/>
      <c r="K576" s="254"/>
      <c r="L576" s="254"/>
      <c r="M576" s="254"/>
      <c r="N576" s="254"/>
      <c r="O576" s="254"/>
      <c r="P576" s="252"/>
      <c r="Q576" s="252"/>
      <c r="R576" s="252"/>
      <c r="S576" s="252"/>
      <c r="T576" s="252"/>
      <c r="U576" s="252"/>
      <c r="V576" s="252"/>
      <c r="W576" s="252"/>
      <c r="X576" s="252"/>
      <c r="Y576" s="252"/>
      <c r="Z576" s="252"/>
      <c r="AA576" s="252"/>
      <c r="AB576" s="252"/>
      <c r="AC576" s="252"/>
      <c r="AD576" s="252"/>
      <c r="AE576" s="252"/>
      <c r="AF576" s="252"/>
      <c r="AG576" s="252"/>
      <c r="AH576" s="252"/>
      <c r="AI576" s="252"/>
      <c r="AJ576" s="252"/>
      <c r="AK576" s="252"/>
      <c r="AL576" s="252"/>
      <c r="AM576" s="252"/>
      <c r="AN576" s="252"/>
      <c r="AO576" s="252"/>
      <c r="AP576" s="252"/>
      <c r="AQ576" s="252"/>
      <c r="AR576" s="252"/>
      <c r="AS576" s="252"/>
      <c r="AT576" s="252"/>
      <c r="AU576" s="252"/>
      <c r="AV576" s="252"/>
      <c r="AW576" s="252"/>
      <c r="AX576" s="252"/>
      <c r="AY576" s="252"/>
      <c r="AZ576" s="252"/>
      <c r="BA576" s="252"/>
      <c r="BB576" s="252"/>
      <c r="BC576" s="252"/>
      <c r="BD576" s="252"/>
      <c r="BE576" s="252"/>
      <c r="BF576" s="252"/>
      <c r="BG576" s="252"/>
      <c r="BH576" s="252"/>
      <c r="BI576" s="252"/>
      <c r="BJ576" s="252"/>
      <c r="BK576" s="252"/>
      <c r="BL576" s="252"/>
      <c r="BM576" s="252"/>
      <c r="BN576" s="252"/>
      <c r="BO576" s="252"/>
      <c r="BP576" s="252"/>
      <c r="BQ576" s="252"/>
      <c r="BR576" s="252"/>
      <c r="BS576" s="252"/>
      <c r="BT576" s="252"/>
      <c r="BU576" s="252"/>
      <c r="BV576" s="252"/>
      <c r="BW576" s="252"/>
      <c r="BX576" s="252"/>
      <c r="BY576" s="252"/>
      <c r="BZ576" s="252"/>
      <c r="CA576" s="252"/>
      <c r="CB576" s="252"/>
      <c r="CC576" s="252"/>
      <c r="CD576" s="252"/>
      <c r="CE576" s="252"/>
      <c r="CF576" s="252"/>
      <c r="CG576" s="252"/>
      <c r="CH576" s="252"/>
      <c r="CI576" s="252"/>
      <c r="CJ576" s="252"/>
      <c r="CK576" s="252"/>
      <c r="CL576" s="252"/>
      <c r="CM576" s="252"/>
      <c r="CN576" s="252"/>
      <c r="CO576" s="252"/>
      <c r="CP576" s="252"/>
      <c r="CQ576" s="252"/>
      <c r="CR576" s="252"/>
      <c r="CS576" s="252"/>
      <c r="CT576" s="252"/>
      <c r="CU576" s="252"/>
      <c r="CV576" s="252"/>
      <c r="CW576" s="252"/>
      <c r="CX576" s="252"/>
      <c r="CY576" s="252"/>
      <c r="CZ576" s="252"/>
      <c r="DA576" s="252"/>
      <c r="DB576" s="252"/>
      <c r="DC576" s="252"/>
      <c r="DD576" s="252"/>
    </row>
    <row r="577" customFormat="false" ht="15" hidden="false" customHeight="false" outlineLevel="0" collapsed="false">
      <c r="A577" s="252"/>
      <c r="B577" s="252"/>
      <c r="C577" s="252"/>
      <c r="D577" s="252"/>
      <c r="E577" s="254"/>
      <c r="F577" s="254"/>
      <c r="G577" s="254"/>
      <c r="H577" s="254"/>
      <c r="I577" s="254"/>
      <c r="J577" s="254"/>
      <c r="K577" s="254"/>
      <c r="L577" s="254"/>
      <c r="M577" s="254"/>
      <c r="N577" s="254"/>
      <c r="O577" s="254"/>
      <c r="P577" s="252"/>
      <c r="Q577" s="252"/>
      <c r="R577" s="252"/>
      <c r="S577" s="252"/>
      <c r="T577" s="252"/>
      <c r="U577" s="252"/>
      <c r="V577" s="252"/>
      <c r="W577" s="252"/>
      <c r="X577" s="252"/>
      <c r="Y577" s="252"/>
      <c r="Z577" s="252"/>
      <c r="AA577" s="252"/>
      <c r="AB577" s="252"/>
      <c r="AC577" s="252"/>
      <c r="AD577" s="252"/>
      <c r="AE577" s="252"/>
      <c r="AF577" s="252"/>
      <c r="AG577" s="252"/>
      <c r="AH577" s="252"/>
      <c r="AI577" s="252"/>
      <c r="AJ577" s="252"/>
      <c r="AK577" s="252"/>
      <c r="AL577" s="252"/>
      <c r="AM577" s="252"/>
      <c r="AN577" s="252"/>
      <c r="AO577" s="252"/>
      <c r="AP577" s="252"/>
      <c r="AQ577" s="252"/>
      <c r="AR577" s="252"/>
      <c r="AS577" s="252"/>
      <c r="AT577" s="252"/>
      <c r="AU577" s="252"/>
      <c r="AV577" s="252"/>
      <c r="AW577" s="252"/>
      <c r="AX577" s="252"/>
      <c r="AY577" s="252"/>
      <c r="AZ577" s="252"/>
      <c r="BA577" s="252"/>
      <c r="BB577" s="252"/>
      <c r="BC577" s="252"/>
      <c r="BD577" s="252"/>
      <c r="BE577" s="252"/>
      <c r="BF577" s="252"/>
      <c r="BG577" s="252"/>
      <c r="BH577" s="252"/>
      <c r="BI577" s="252"/>
      <c r="BJ577" s="252"/>
      <c r="BK577" s="252"/>
      <c r="BL577" s="252"/>
      <c r="BM577" s="252"/>
      <c r="BN577" s="252"/>
      <c r="BO577" s="252"/>
      <c r="BP577" s="252"/>
      <c r="BQ577" s="252"/>
      <c r="BR577" s="252"/>
      <c r="BS577" s="252"/>
      <c r="BT577" s="252"/>
      <c r="BU577" s="252"/>
      <c r="BV577" s="252"/>
      <c r="BW577" s="252"/>
      <c r="BX577" s="252"/>
      <c r="BY577" s="252"/>
      <c r="BZ577" s="252"/>
      <c r="CA577" s="252"/>
      <c r="CB577" s="252"/>
      <c r="CC577" s="252"/>
      <c r="CD577" s="252"/>
      <c r="CE577" s="252"/>
      <c r="CF577" s="252"/>
      <c r="CG577" s="252"/>
      <c r="CH577" s="252"/>
      <c r="CI577" s="252"/>
      <c r="CJ577" s="252"/>
      <c r="CK577" s="252"/>
      <c r="CL577" s="252"/>
      <c r="CM577" s="252"/>
      <c r="CN577" s="252"/>
      <c r="CO577" s="252"/>
      <c r="CP577" s="252"/>
      <c r="CQ577" s="252"/>
      <c r="CR577" s="252"/>
      <c r="CS577" s="252"/>
      <c r="CT577" s="252"/>
      <c r="CU577" s="252"/>
      <c r="CV577" s="252"/>
      <c r="CW577" s="252"/>
      <c r="CX577" s="252"/>
      <c r="CY577" s="252"/>
      <c r="CZ577" s="252"/>
      <c r="DA577" s="252"/>
      <c r="DB577" s="252"/>
      <c r="DC577" s="252"/>
      <c r="DD577" s="252"/>
    </row>
    <row r="578" customFormat="false" ht="15" hidden="false" customHeight="false" outlineLevel="0" collapsed="false">
      <c r="A578" s="252"/>
      <c r="B578" s="252"/>
      <c r="C578" s="252"/>
      <c r="D578" s="252"/>
      <c r="E578" s="254"/>
      <c r="F578" s="254"/>
      <c r="G578" s="254"/>
      <c r="H578" s="254"/>
      <c r="I578" s="254"/>
      <c r="J578" s="254"/>
      <c r="K578" s="254"/>
      <c r="L578" s="254"/>
      <c r="M578" s="254"/>
      <c r="N578" s="254"/>
      <c r="O578" s="254"/>
      <c r="P578" s="252"/>
      <c r="Q578" s="252"/>
      <c r="R578" s="252"/>
      <c r="S578" s="252"/>
      <c r="T578" s="252"/>
      <c r="U578" s="252"/>
      <c r="V578" s="252"/>
      <c r="W578" s="252"/>
      <c r="X578" s="252"/>
      <c r="Y578" s="252"/>
      <c r="Z578" s="252"/>
      <c r="AA578" s="252"/>
      <c r="AB578" s="252"/>
      <c r="AC578" s="252"/>
      <c r="AD578" s="252"/>
      <c r="AE578" s="252"/>
      <c r="AF578" s="252"/>
      <c r="AG578" s="252"/>
      <c r="AH578" s="252"/>
      <c r="AI578" s="252"/>
      <c r="AJ578" s="252"/>
      <c r="AK578" s="252"/>
      <c r="AL578" s="252"/>
      <c r="AM578" s="252"/>
      <c r="AN578" s="252"/>
      <c r="AO578" s="252"/>
      <c r="AP578" s="252"/>
      <c r="AQ578" s="252"/>
      <c r="AR578" s="252"/>
      <c r="AS578" s="252"/>
      <c r="AT578" s="252"/>
      <c r="AU578" s="252"/>
      <c r="AV578" s="252"/>
      <c r="AW578" s="252"/>
      <c r="AX578" s="252"/>
      <c r="AY578" s="252"/>
      <c r="AZ578" s="252"/>
      <c r="BA578" s="252"/>
      <c r="BB578" s="252"/>
      <c r="BC578" s="252"/>
      <c r="BD578" s="252"/>
      <c r="BE578" s="252"/>
      <c r="BF578" s="252"/>
      <c r="BG578" s="252"/>
      <c r="BH578" s="252"/>
      <c r="BI578" s="252"/>
      <c r="BJ578" s="252"/>
      <c r="BK578" s="252"/>
      <c r="BL578" s="252"/>
      <c r="BM578" s="252"/>
      <c r="BN578" s="252"/>
      <c r="BO578" s="252"/>
      <c r="BP578" s="252"/>
      <c r="BQ578" s="252"/>
      <c r="BR578" s="252"/>
      <c r="BS578" s="252"/>
      <c r="BT578" s="252"/>
      <c r="BU578" s="252"/>
      <c r="BV578" s="252"/>
      <c r="BW578" s="252"/>
      <c r="BX578" s="252"/>
      <c r="BY578" s="252"/>
      <c r="BZ578" s="252"/>
      <c r="CA578" s="252"/>
      <c r="CB578" s="252"/>
      <c r="CC578" s="252"/>
      <c r="CD578" s="252"/>
      <c r="CE578" s="252"/>
      <c r="CF578" s="252"/>
      <c r="CG578" s="252"/>
      <c r="CH578" s="252"/>
      <c r="CI578" s="252"/>
      <c r="CJ578" s="252"/>
      <c r="CK578" s="252"/>
      <c r="CL578" s="252"/>
      <c r="CM578" s="252"/>
      <c r="CN578" s="252"/>
      <c r="CO578" s="252"/>
      <c r="CP578" s="252"/>
      <c r="CQ578" s="252"/>
      <c r="CR578" s="252"/>
      <c r="CS578" s="252"/>
      <c r="CT578" s="252"/>
      <c r="CU578" s="252"/>
      <c r="CV578" s="252"/>
      <c r="CW578" s="252"/>
      <c r="CX578" s="252"/>
      <c r="CY578" s="252"/>
      <c r="CZ578" s="252"/>
      <c r="DA578" s="252"/>
      <c r="DB578" s="252"/>
      <c r="DC578" s="252"/>
      <c r="DD578" s="252"/>
    </row>
    <row r="579" customFormat="false" ht="15" hidden="false" customHeight="false" outlineLevel="0" collapsed="false">
      <c r="A579" s="252"/>
      <c r="B579" s="252"/>
      <c r="C579" s="252"/>
      <c r="D579" s="252"/>
      <c r="E579" s="254"/>
      <c r="F579" s="254"/>
      <c r="G579" s="254"/>
      <c r="H579" s="254"/>
      <c r="I579" s="254"/>
      <c r="J579" s="254"/>
      <c r="K579" s="254"/>
      <c r="L579" s="254"/>
      <c r="M579" s="254"/>
      <c r="N579" s="254"/>
      <c r="O579" s="254"/>
      <c r="P579" s="252"/>
      <c r="Q579" s="252"/>
      <c r="R579" s="252"/>
      <c r="S579" s="252"/>
      <c r="T579" s="252"/>
      <c r="U579" s="252"/>
      <c r="V579" s="252"/>
      <c r="W579" s="252"/>
      <c r="X579" s="252"/>
      <c r="Y579" s="252"/>
      <c r="Z579" s="252"/>
      <c r="AA579" s="252"/>
      <c r="AB579" s="252"/>
      <c r="AC579" s="252"/>
      <c r="AD579" s="252"/>
      <c r="AE579" s="252"/>
      <c r="AF579" s="252"/>
      <c r="AG579" s="252"/>
      <c r="AH579" s="252"/>
      <c r="AI579" s="252"/>
      <c r="AJ579" s="252"/>
      <c r="AK579" s="252"/>
      <c r="AL579" s="252"/>
      <c r="AM579" s="252"/>
      <c r="AN579" s="252"/>
      <c r="AO579" s="252"/>
      <c r="AP579" s="252"/>
      <c r="AQ579" s="252"/>
      <c r="AR579" s="252"/>
      <c r="AS579" s="252"/>
      <c r="AT579" s="252"/>
      <c r="AU579" s="252"/>
      <c r="AV579" s="252"/>
      <c r="AW579" s="252"/>
      <c r="AX579" s="252"/>
      <c r="AY579" s="252"/>
      <c r="AZ579" s="252"/>
      <c r="BA579" s="252"/>
      <c r="BB579" s="252"/>
      <c r="BC579" s="252"/>
      <c r="BD579" s="252"/>
      <c r="BE579" s="252"/>
      <c r="BF579" s="252"/>
      <c r="BG579" s="252"/>
      <c r="BH579" s="252"/>
      <c r="BI579" s="252"/>
      <c r="BJ579" s="252"/>
      <c r="BK579" s="252"/>
      <c r="BL579" s="252"/>
      <c r="BM579" s="252"/>
      <c r="BN579" s="252"/>
      <c r="BO579" s="252"/>
      <c r="BP579" s="252"/>
      <c r="BQ579" s="252"/>
      <c r="BR579" s="252"/>
      <c r="BS579" s="252"/>
      <c r="BT579" s="252"/>
      <c r="BU579" s="252"/>
      <c r="BV579" s="252"/>
      <c r="BW579" s="252"/>
      <c r="BX579" s="252"/>
      <c r="BY579" s="252"/>
      <c r="BZ579" s="252"/>
      <c r="CA579" s="252"/>
      <c r="CB579" s="252"/>
      <c r="CC579" s="252"/>
      <c r="CD579" s="252"/>
      <c r="CE579" s="252"/>
      <c r="CF579" s="252"/>
      <c r="CG579" s="252"/>
      <c r="CH579" s="252"/>
      <c r="CI579" s="252"/>
      <c r="CJ579" s="252"/>
      <c r="CK579" s="252"/>
      <c r="CL579" s="252"/>
      <c r="CM579" s="252"/>
      <c r="CN579" s="252"/>
      <c r="CO579" s="252"/>
      <c r="CP579" s="252"/>
      <c r="CQ579" s="252"/>
      <c r="CR579" s="252"/>
      <c r="CS579" s="252"/>
      <c r="CT579" s="252"/>
      <c r="CU579" s="252"/>
      <c r="CV579" s="252"/>
      <c r="CW579" s="252"/>
      <c r="CX579" s="252"/>
      <c r="CY579" s="252"/>
      <c r="CZ579" s="252"/>
      <c r="DA579" s="252"/>
      <c r="DB579" s="252"/>
      <c r="DC579" s="252"/>
      <c r="DD579" s="252"/>
    </row>
    <row r="580" customFormat="false" ht="15" hidden="false" customHeight="false" outlineLevel="0" collapsed="false">
      <c r="A580" s="252"/>
      <c r="B580" s="252"/>
      <c r="C580" s="252"/>
      <c r="D580" s="252"/>
      <c r="E580" s="254"/>
      <c r="F580" s="254"/>
      <c r="G580" s="254"/>
      <c r="H580" s="254"/>
      <c r="I580" s="254"/>
      <c r="J580" s="254"/>
      <c r="K580" s="254"/>
      <c r="L580" s="254"/>
      <c r="M580" s="254"/>
      <c r="N580" s="254"/>
      <c r="O580" s="254"/>
      <c r="P580" s="252"/>
      <c r="Q580" s="252"/>
      <c r="R580" s="252"/>
      <c r="S580" s="252"/>
      <c r="T580" s="252"/>
      <c r="U580" s="252"/>
      <c r="V580" s="252"/>
      <c r="W580" s="252"/>
      <c r="X580" s="252"/>
      <c r="Y580" s="252"/>
      <c r="Z580" s="252"/>
      <c r="AA580" s="252"/>
      <c r="AB580" s="252"/>
      <c r="AC580" s="252"/>
      <c r="AD580" s="252"/>
      <c r="AE580" s="252"/>
      <c r="AF580" s="252"/>
      <c r="AG580" s="252"/>
      <c r="AH580" s="252"/>
      <c r="AI580" s="252"/>
      <c r="AJ580" s="252"/>
      <c r="AK580" s="252"/>
      <c r="AL580" s="252"/>
      <c r="AM580" s="252"/>
      <c r="AN580" s="252"/>
      <c r="AO580" s="252"/>
      <c r="AP580" s="252"/>
      <c r="AQ580" s="252"/>
      <c r="AR580" s="252"/>
      <c r="AS580" s="252"/>
      <c r="AT580" s="252"/>
      <c r="AU580" s="252"/>
      <c r="AV580" s="252"/>
      <c r="AW580" s="252"/>
      <c r="AX580" s="252"/>
      <c r="AY580" s="252"/>
      <c r="AZ580" s="252"/>
      <c r="BA580" s="252"/>
      <c r="BB580" s="252"/>
      <c r="BC580" s="252"/>
      <c r="BD580" s="252"/>
      <c r="BE580" s="252"/>
      <c r="BF580" s="252"/>
      <c r="BG580" s="252"/>
      <c r="BH580" s="252"/>
      <c r="BI580" s="252"/>
      <c r="BJ580" s="252"/>
      <c r="BK580" s="252"/>
      <c r="BL580" s="252"/>
      <c r="BM580" s="252"/>
      <c r="BN580" s="252"/>
      <c r="BO580" s="252"/>
      <c r="BP580" s="252"/>
      <c r="BQ580" s="252"/>
      <c r="BR580" s="252"/>
      <c r="BS580" s="252"/>
      <c r="BT580" s="252"/>
      <c r="BU580" s="252"/>
      <c r="BV580" s="252"/>
      <c r="BW580" s="252"/>
      <c r="BX580" s="252"/>
      <c r="BY580" s="252"/>
      <c r="BZ580" s="252"/>
      <c r="CA580" s="252"/>
      <c r="CB580" s="252"/>
      <c r="CC580" s="252"/>
      <c r="CD580" s="252"/>
      <c r="CE580" s="252"/>
      <c r="CF580" s="252"/>
      <c r="CG580" s="252"/>
      <c r="CH580" s="252"/>
      <c r="CI580" s="252"/>
      <c r="CJ580" s="252"/>
      <c r="CK580" s="252"/>
      <c r="CL580" s="252"/>
      <c r="CM580" s="252"/>
      <c r="CN580" s="252"/>
      <c r="CO580" s="252"/>
      <c r="CP580" s="252"/>
      <c r="CQ580" s="252"/>
      <c r="CR580" s="252"/>
      <c r="CS580" s="252"/>
      <c r="CT580" s="252"/>
      <c r="CU580" s="252"/>
      <c r="CV580" s="252"/>
      <c r="CW580" s="252"/>
      <c r="CX580" s="252"/>
      <c r="CY580" s="252"/>
      <c r="CZ580" s="252"/>
      <c r="DA580" s="252"/>
      <c r="DB580" s="252"/>
      <c r="DC580" s="252"/>
      <c r="DD580" s="252"/>
    </row>
    <row r="581" customFormat="false" ht="15" hidden="false" customHeight="false" outlineLevel="0" collapsed="false">
      <c r="A581" s="252"/>
      <c r="B581" s="252"/>
      <c r="C581" s="252"/>
      <c r="D581" s="252"/>
      <c r="E581" s="254"/>
      <c r="F581" s="254"/>
      <c r="G581" s="254"/>
      <c r="H581" s="254"/>
      <c r="I581" s="254"/>
      <c r="J581" s="254"/>
      <c r="K581" s="254"/>
      <c r="L581" s="254"/>
      <c r="M581" s="254"/>
      <c r="N581" s="254"/>
      <c r="O581" s="254"/>
      <c r="P581" s="252"/>
      <c r="Q581" s="252"/>
      <c r="R581" s="252"/>
      <c r="S581" s="252"/>
      <c r="T581" s="252"/>
      <c r="U581" s="252"/>
      <c r="V581" s="252"/>
      <c r="W581" s="252"/>
      <c r="X581" s="252"/>
      <c r="Y581" s="252"/>
      <c r="Z581" s="252"/>
      <c r="AA581" s="252"/>
      <c r="AB581" s="252"/>
      <c r="AC581" s="252"/>
      <c r="AD581" s="252"/>
      <c r="AE581" s="252"/>
      <c r="AF581" s="252"/>
      <c r="AG581" s="252"/>
      <c r="AH581" s="252"/>
      <c r="AI581" s="252"/>
      <c r="AJ581" s="252"/>
      <c r="AK581" s="252"/>
      <c r="AL581" s="252"/>
      <c r="AM581" s="252"/>
      <c r="AN581" s="252"/>
      <c r="AO581" s="252"/>
      <c r="AP581" s="252"/>
      <c r="AQ581" s="252"/>
      <c r="AR581" s="252"/>
      <c r="AS581" s="252"/>
      <c r="AT581" s="252"/>
      <c r="AU581" s="252"/>
      <c r="AV581" s="252"/>
      <c r="AW581" s="252"/>
      <c r="AX581" s="252"/>
      <c r="AY581" s="252"/>
      <c r="AZ581" s="252"/>
      <c r="BA581" s="252"/>
      <c r="BB581" s="252"/>
      <c r="BC581" s="252"/>
      <c r="BD581" s="252"/>
      <c r="BE581" s="252"/>
      <c r="BF581" s="252"/>
      <c r="BG581" s="252"/>
      <c r="BH581" s="252"/>
      <c r="BI581" s="252"/>
      <c r="BJ581" s="252"/>
      <c r="BK581" s="252"/>
      <c r="BL581" s="252"/>
      <c r="BM581" s="252"/>
      <c r="BN581" s="252"/>
      <c r="BO581" s="252"/>
      <c r="BP581" s="252"/>
      <c r="BQ581" s="252"/>
      <c r="BR581" s="252"/>
      <c r="BS581" s="252"/>
      <c r="BT581" s="252"/>
      <c r="BU581" s="252"/>
      <c r="BV581" s="252"/>
      <c r="BW581" s="252"/>
      <c r="BX581" s="252"/>
      <c r="BY581" s="252"/>
      <c r="BZ581" s="252"/>
      <c r="CA581" s="252"/>
      <c r="CB581" s="252"/>
      <c r="CC581" s="252"/>
      <c r="CD581" s="252"/>
      <c r="CE581" s="252"/>
      <c r="CF581" s="252"/>
      <c r="CG581" s="252"/>
      <c r="CH581" s="252"/>
      <c r="CI581" s="252"/>
      <c r="CJ581" s="252"/>
      <c r="CK581" s="252"/>
      <c r="CL581" s="252"/>
      <c r="CM581" s="252"/>
      <c r="CN581" s="252"/>
      <c r="CO581" s="252"/>
      <c r="CP581" s="252"/>
      <c r="CQ581" s="252"/>
      <c r="CR581" s="252"/>
      <c r="CS581" s="252"/>
      <c r="CT581" s="252"/>
      <c r="CU581" s="252"/>
      <c r="CV581" s="252"/>
      <c r="CW581" s="252"/>
      <c r="CX581" s="252"/>
      <c r="CY581" s="252"/>
      <c r="CZ581" s="252"/>
      <c r="DA581" s="252"/>
      <c r="DB581" s="252"/>
      <c r="DC581" s="252"/>
      <c r="DD581" s="252"/>
    </row>
    <row r="582" customFormat="false" ht="15" hidden="false" customHeight="false" outlineLevel="0" collapsed="false">
      <c r="A582" s="252"/>
      <c r="B582" s="252"/>
      <c r="C582" s="252"/>
      <c r="D582" s="252"/>
      <c r="E582" s="254"/>
      <c r="F582" s="254"/>
      <c r="G582" s="254"/>
      <c r="H582" s="254"/>
      <c r="I582" s="254"/>
      <c r="J582" s="254"/>
      <c r="K582" s="254"/>
      <c r="L582" s="254"/>
      <c r="M582" s="254"/>
      <c r="N582" s="254"/>
      <c r="O582" s="254"/>
      <c r="P582" s="252"/>
      <c r="Q582" s="252"/>
      <c r="R582" s="252"/>
      <c r="S582" s="252"/>
      <c r="T582" s="252"/>
      <c r="U582" s="252"/>
      <c r="V582" s="252"/>
      <c r="W582" s="252"/>
      <c r="X582" s="252"/>
      <c r="Y582" s="252"/>
      <c r="Z582" s="252"/>
      <c r="AA582" s="252"/>
      <c r="AB582" s="252"/>
      <c r="AC582" s="252"/>
      <c r="AD582" s="252"/>
      <c r="AE582" s="252"/>
      <c r="AF582" s="252"/>
      <c r="AG582" s="252"/>
      <c r="AH582" s="252"/>
      <c r="AI582" s="252"/>
      <c r="AJ582" s="252"/>
      <c r="AK582" s="252"/>
      <c r="AL582" s="252"/>
      <c r="AM582" s="252"/>
      <c r="AN582" s="252"/>
      <c r="AO582" s="252"/>
      <c r="AP582" s="252"/>
      <c r="AQ582" s="252"/>
      <c r="AR582" s="252"/>
      <c r="AS582" s="252"/>
      <c r="AT582" s="252"/>
      <c r="AU582" s="252"/>
      <c r="AV582" s="252"/>
      <c r="AW582" s="252"/>
      <c r="AX582" s="252"/>
      <c r="AY582" s="252"/>
      <c r="AZ582" s="252"/>
      <c r="BA582" s="252"/>
      <c r="BB582" s="252"/>
      <c r="BC582" s="252"/>
      <c r="BD582" s="252"/>
      <c r="BE582" s="252"/>
      <c r="BF582" s="252"/>
      <c r="BG582" s="252"/>
      <c r="BH582" s="252"/>
      <c r="BI582" s="252"/>
      <c r="BJ582" s="252"/>
      <c r="BK582" s="252"/>
      <c r="BL582" s="252"/>
      <c r="BM582" s="252"/>
      <c r="BN582" s="252"/>
      <c r="BO582" s="252"/>
      <c r="BP582" s="252"/>
      <c r="BQ582" s="252"/>
      <c r="BR582" s="252"/>
      <c r="BS582" s="252"/>
      <c r="BT582" s="252"/>
      <c r="BU582" s="252"/>
      <c r="BV582" s="252"/>
      <c r="BW582" s="252"/>
      <c r="BX582" s="252"/>
      <c r="BY582" s="252"/>
      <c r="BZ582" s="252"/>
      <c r="CA582" s="252"/>
      <c r="CB582" s="252"/>
      <c r="CC582" s="252"/>
      <c r="CD582" s="252"/>
      <c r="CE582" s="252"/>
      <c r="CF582" s="252"/>
      <c r="CG582" s="252"/>
      <c r="CH582" s="252"/>
      <c r="CI582" s="252"/>
      <c r="CJ582" s="252"/>
      <c r="CK582" s="252"/>
      <c r="CL582" s="252"/>
      <c r="CM582" s="252"/>
      <c r="CN582" s="252"/>
      <c r="CO582" s="252"/>
      <c r="CP582" s="252"/>
      <c r="CQ582" s="252"/>
      <c r="CR582" s="252"/>
      <c r="CS582" s="252"/>
      <c r="CT582" s="252"/>
      <c r="CU582" s="252"/>
      <c r="CV582" s="252"/>
      <c r="CW582" s="252"/>
      <c r="CX582" s="252"/>
      <c r="CY582" s="252"/>
      <c r="CZ582" s="252"/>
      <c r="DA582" s="252"/>
      <c r="DB582" s="252"/>
      <c r="DC582" s="252"/>
      <c r="DD582" s="252"/>
    </row>
    <row r="583" customFormat="false" ht="15" hidden="false" customHeight="false" outlineLevel="0" collapsed="false">
      <c r="A583" s="252"/>
      <c r="B583" s="252"/>
      <c r="C583" s="252"/>
      <c r="D583" s="252"/>
      <c r="E583" s="254"/>
      <c r="F583" s="254"/>
      <c r="G583" s="254"/>
      <c r="H583" s="254"/>
      <c r="I583" s="254"/>
      <c r="J583" s="254"/>
      <c r="K583" s="254"/>
      <c r="L583" s="254"/>
      <c r="M583" s="254"/>
      <c r="N583" s="254"/>
      <c r="O583" s="254"/>
      <c r="P583" s="252"/>
      <c r="Q583" s="252"/>
      <c r="R583" s="252"/>
      <c r="S583" s="252"/>
      <c r="T583" s="252"/>
      <c r="U583" s="252"/>
      <c r="V583" s="252"/>
      <c r="W583" s="252"/>
      <c r="X583" s="252"/>
      <c r="Y583" s="252"/>
      <c r="Z583" s="252"/>
      <c r="AA583" s="252"/>
      <c r="AB583" s="252"/>
      <c r="AC583" s="252"/>
      <c r="AD583" s="252"/>
      <c r="AE583" s="252"/>
      <c r="AF583" s="252"/>
      <c r="AG583" s="252"/>
      <c r="AH583" s="252"/>
      <c r="AI583" s="252"/>
      <c r="AJ583" s="252"/>
      <c r="AK583" s="252"/>
      <c r="AL583" s="252"/>
      <c r="AM583" s="252"/>
      <c r="AN583" s="252"/>
      <c r="AO583" s="252"/>
      <c r="AP583" s="252"/>
      <c r="AQ583" s="252"/>
      <c r="AR583" s="252"/>
      <c r="AS583" s="252"/>
      <c r="AT583" s="252"/>
      <c r="AU583" s="252"/>
      <c r="AV583" s="252"/>
      <c r="AW583" s="252"/>
      <c r="AX583" s="252"/>
      <c r="AY583" s="252"/>
      <c r="AZ583" s="252"/>
      <c r="BA583" s="252"/>
      <c r="BB583" s="252"/>
      <c r="BC583" s="252"/>
      <c r="BD583" s="252"/>
      <c r="BE583" s="252"/>
      <c r="BF583" s="252"/>
      <c r="BG583" s="252"/>
      <c r="BH583" s="252"/>
      <c r="BI583" s="252"/>
      <c r="BJ583" s="252"/>
      <c r="BK583" s="252"/>
      <c r="BL583" s="252"/>
      <c r="BM583" s="252"/>
      <c r="BN583" s="252"/>
      <c r="BO583" s="252"/>
      <c r="BP583" s="252"/>
      <c r="BQ583" s="252"/>
      <c r="BR583" s="252"/>
      <c r="BS583" s="252"/>
      <c r="BT583" s="252"/>
      <c r="BU583" s="252"/>
      <c r="BV583" s="252"/>
      <c r="BW583" s="252"/>
      <c r="BX583" s="252"/>
      <c r="BY583" s="252"/>
      <c r="BZ583" s="252"/>
      <c r="CA583" s="252"/>
      <c r="CB583" s="252"/>
      <c r="CC583" s="252"/>
      <c r="CD583" s="252"/>
      <c r="CE583" s="252"/>
      <c r="CF583" s="252"/>
      <c r="CG583" s="252"/>
      <c r="CH583" s="252"/>
      <c r="CI583" s="252"/>
      <c r="CJ583" s="252"/>
      <c r="CK583" s="252"/>
      <c r="CL583" s="252"/>
      <c r="CM583" s="252"/>
      <c r="CN583" s="252"/>
      <c r="CO583" s="252"/>
      <c r="CP583" s="252"/>
      <c r="CQ583" s="252"/>
      <c r="CR583" s="252"/>
      <c r="CS583" s="252"/>
      <c r="CT583" s="252"/>
      <c r="CU583" s="252"/>
      <c r="CV583" s="252"/>
      <c r="CW583" s="252"/>
      <c r="CX583" s="252"/>
      <c r="CY583" s="252"/>
      <c r="CZ583" s="252"/>
      <c r="DA583" s="252"/>
      <c r="DB583" s="252"/>
      <c r="DC583" s="252"/>
      <c r="DD583" s="252"/>
    </row>
    <row r="584" customFormat="false" ht="15" hidden="false" customHeight="false" outlineLevel="0" collapsed="false">
      <c r="A584" s="252"/>
      <c r="B584" s="252"/>
      <c r="C584" s="252"/>
      <c r="D584" s="252"/>
      <c r="E584" s="254"/>
      <c r="F584" s="254"/>
      <c r="G584" s="254"/>
      <c r="H584" s="254"/>
      <c r="I584" s="254"/>
      <c r="J584" s="254"/>
      <c r="K584" s="254"/>
      <c r="L584" s="254"/>
      <c r="M584" s="254"/>
      <c r="N584" s="254"/>
      <c r="O584" s="254"/>
      <c r="P584" s="252"/>
      <c r="Q584" s="252"/>
      <c r="R584" s="252"/>
      <c r="S584" s="252"/>
      <c r="T584" s="252"/>
      <c r="U584" s="252"/>
      <c r="V584" s="252"/>
      <c r="W584" s="252"/>
      <c r="X584" s="252"/>
      <c r="Y584" s="252"/>
      <c r="Z584" s="252"/>
      <c r="AA584" s="252"/>
      <c r="AB584" s="252"/>
      <c r="AC584" s="252"/>
      <c r="AD584" s="252"/>
      <c r="AE584" s="252"/>
      <c r="AF584" s="252"/>
      <c r="AG584" s="252"/>
      <c r="AH584" s="252"/>
      <c r="AI584" s="252"/>
      <c r="AJ584" s="252"/>
      <c r="AK584" s="252"/>
      <c r="AL584" s="252"/>
      <c r="AM584" s="252"/>
      <c r="AN584" s="252"/>
      <c r="AO584" s="252"/>
      <c r="AP584" s="252"/>
      <c r="AQ584" s="252"/>
      <c r="AR584" s="252"/>
      <c r="AS584" s="252"/>
      <c r="AT584" s="252"/>
      <c r="AU584" s="252"/>
      <c r="AV584" s="252"/>
      <c r="AW584" s="252"/>
      <c r="AX584" s="252"/>
      <c r="AY584" s="252"/>
      <c r="AZ584" s="252"/>
      <c r="BA584" s="252"/>
      <c r="BB584" s="252"/>
      <c r="BC584" s="252"/>
      <c r="BD584" s="252"/>
      <c r="BE584" s="252"/>
      <c r="BF584" s="252"/>
      <c r="BG584" s="252"/>
      <c r="BH584" s="252"/>
      <c r="BI584" s="252"/>
      <c r="BJ584" s="252"/>
      <c r="BK584" s="252"/>
      <c r="BL584" s="252"/>
      <c r="BM584" s="252"/>
      <c r="BN584" s="252"/>
      <c r="BO584" s="252"/>
      <c r="BP584" s="252"/>
      <c r="BQ584" s="252"/>
      <c r="BR584" s="252"/>
      <c r="BS584" s="252"/>
      <c r="BT584" s="252"/>
      <c r="BU584" s="252"/>
      <c r="BV584" s="252"/>
      <c r="BW584" s="252"/>
      <c r="BX584" s="252"/>
      <c r="BY584" s="252"/>
      <c r="BZ584" s="252"/>
      <c r="CA584" s="252"/>
      <c r="CB584" s="252"/>
      <c r="CC584" s="252"/>
      <c r="CD584" s="252"/>
      <c r="CE584" s="252"/>
      <c r="CF584" s="252"/>
      <c r="CG584" s="252"/>
      <c r="CH584" s="252"/>
      <c r="CI584" s="252"/>
      <c r="CJ584" s="252"/>
      <c r="CK584" s="252"/>
      <c r="CL584" s="252"/>
      <c r="CM584" s="252"/>
      <c r="CN584" s="252"/>
      <c r="CO584" s="252"/>
      <c r="CP584" s="252"/>
      <c r="CQ584" s="252"/>
      <c r="CR584" s="252"/>
      <c r="CS584" s="252"/>
      <c r="CT584" s="252"/>
      <c r="CU584" s="252"/>
      <c r="CV584" s="252"/>
      <c r="CW584" s="252"/>
      <c r="CX584" s="252"/>
      <c r="CY584" s="252"/>
      <c r="CZ584" s="252"/>
      <c r="DA584" s="252"/>
      <c r="DB584" s="252"/>
      <c r="DC584" s="252"/>
      <c r="DD584" s="252"/>
    </row>
    <row r="585" customFormat="false" ht="15" hidden="false" customHeight="false" outlineLevel="0" collapsed="false">
      <c r="A585" s="252"/>
      <c r="B585" s="252"/>
      <c r="C585" s="252"/>
      <c r="D585" s="252"/>
      <c r="E585" s="254"/>
      <c r="F585" s="254"/>
      <c r="G585" s="254"/>
      <c r="H585" s="254"/>
      <c r="I585" s="254"/>
      <c r="J585" s="254"/>
      <c r="K585" s="254"/>
      <c r="L585" s="254"/>
      <c r="M585" s="254"/>
      <c r="N585" s="254"/>
      <c r="O585" s="254"/>
      <c r="P585" s="252"/>
      <c r="Q585" s="252"/>
      <c r="R585" s="252"/>
      <c r="S585" s="252"/>
      <c r="T585" s="252"/>
      <c r="U585" s="252"/>
      <c r="V585" s="252"/>
      <c r="W585" s="252"/>
      <c r="X585" s="252"/>
      <c r="Y585" s="252"/>
      <c r="Z585" s="252"/>
      <c r="AA585" s="252"/>
      <c r="AB585" s="252"/>
      <c r="AC585" s="252"/>
      <c r="AD585" s="252"/>
      <c r="AE585" s="252"/>
      <c r="AF585" s="252"/>
      <c r="AG585" s="252"/>
      <c r="AH585" s="252"/>
      <c r="AI585" s="252"/>
      <c r="AJ585" s="252"/>
      <c r="AK585" s="252"/>
      <c r="AL585" s="252"/>
      <c r="AM585" s="252"/>
      <c r="AN585" s="252"/>
      <c r="AO585" s="252"/>
      <c r="AP585" s="252"/>
      <c r="AQ585" s="252"/>
      <c r="AR585" s="252"/>
      <c r="AS585" s="252"/>
      <c r="AT585" s="252"/>
      <c r="AU585" s="252"/>
      <c r="AV585" s="252"/>
      <c r="AW585" s="252"/>
      <c r="AX585" s="252"/>
      <c r="AY585" s="252"/>
      <c r="AZ585" s="252"/>
      <c r="BA585" s="252"/>
      <c r="BB585" s="252"/>
      <c r="BC585" s="252"/>
      <c r="BD585" s="252"/>
      <c r="BE585" s="252"/>
      <c r="BF585" s="252"/>
      <c r="BG585" s="252"/>
      <c r="BH585" s="252"/>
      <c r="BI585" s="252"/>
      <c r="BJ585" s="252"/>
      <c r="BK585" s="252"/>
      <c r="BL585" s="252"/>
      <c r="BM585" s="252"/>
      <c r="BN585" s="252"/>
      <c r="BO585" s="252"/>
      <c r="BP585" s="252"/>
      <c r="BQ585" s="252"/>
      <c r="BR585" s="252"/>
      <c r="BS585" s="252"/>
      <c r="BT585" s="252"/>
      <c r="BU585" s="252"/>
      <c r="BV585" s="252"/>
      <c r="BW585" s="252"/>
      <c r="BX585" s="252"/>
      <c r="BY585" s="252"/>
      <c r="BZ585" s="252"/>
      <c r="CA585" s="252"/>
      <c r="CB585" s="252"/>
      <c r="CC585" s="252"/>
      <c r="CD585" s="252"/>
      <c r="CE585" s="252"/>
      <c r="CF585" s="252"/>
      <c r="CG585" s="252"/>
      <c r="CH585" s="252"/>
      <c r="CI585" s="252"/>
      <c r="CJ585" s="252"/>
      <c r="CK585" s="252"/>
      <c r="CL585" s="252"/>
      <c r="CM585" s="252"/>
      <c r="CN585" s="252"/>
      <c r="CO585" s="252"/>
      <c r="CP585" s="252"/>
      <c r="CQ585" s="252"/>
      <c r="CR585" s="252"/>
      <c r="CS585" s="252"/>
      <c r="CT585" s="252"/>
      <c r="CU585" s="252"/>
      <c r="CV585" s="252"/>
      <c r="CW585" s="252"/>
      <c r="CX585" s="252"/>
      <c r="CY585" s="252"/>
      <c r="CZ585" s="252"/>
      <c r="DA585" s="252"/>
      <c r="DB585" s="252"/>
      <c r="DC585" s="252"/>
      <c r="DD585" s="252"/>
    </row>
    <row r="586" customFormat="false" ht="15" hidden="false" customHeight="false" outlineLevel="0" collapsed="false">
      <c r="A586" s="252"/>
      <c r="B586" s="252"/>
      <c r="C586" s="252"/>
      <c r="D586" s="252"/>
      <c r="E586" s="254"/>
      <c r="F586" s="254"/>
      <c r="G586" s="254"/>
      <c r="H586" s="254"/>
      <c r="I586" s="254"/>
      <c r="J586" s="254"/>
      <c r="K586" s="254"/>
      <c r="L586" s="254"/>
      <c r="M586" s="254"/>
      <c r="N586" s="254"/>
      <c r="O586" s="254"/>
      <c r="P586" s="252"/>
      <c r="Q586" s="252"/>
      <c r="R586" s="252"/>
      <c r="S586" s="252"/>
      <c r="T586" s="252"/>
      <c r="U586" s="252"/>
      <c r="V586" s="252"/>
      <c r="W586" s="252"/>
      <c r="X586" s="252"/>
      <c r="Y586" s="252"/>
      <c r="Z586" s="252"/>
      <c r="AA586" s="252"/>
      <c r="AB586" s="252"/>
      <c r="AC586" s="252"/>
      <c r="AD586" s="252"/>
      <c r="AE586" s="252"/>
      <c r="AF586" s="252"/>
      <c r="AG586" s="252"/>
      <c r="AH586" s="252"/>
      <c r="AI586" s="252"/>
      <c r="AJ586" s="252"/>
      <c r="AK586" s="252"/>
      <c r="AL586" s="252"/>
      <c r="AM586" s="252"/>
      <c r="AN586" s="252"/>
      <c r="AO586" s="252"/>
      <c r="AP586" s="252"/>
      <c r="AQ586" s="252"/>
      <c r="AR586" s="252"/>
      <c r="AS586" s="252"/>
      <c r="AT586" s="252"/>
      <c r="AU586" s="252"/>
      <c r="AV586" s="252"/>
      <c r="AW586" s="252"/>
      <c r="AX586" s="252"/>
      <c r="AY586" s="252"/>
      <c r="AZ586" s="252"/>
      <c r="BA586" s="252"/>
      <c r="BB586" s="252"/>
      <c r="BC586" s="252"/>
      <c r="BD586" s="252"/>
      <c r="BE586" s="252"/>
      <c r="BF586" s="252"/>
      <c r="BG586" s="252"/>
      <c r="BH586" s="252"/>
      <c r="BI586" s="252"/>
      <c r="BJ586" s="252"/>
      <c r="BK586" s="252"/>
      <c r="BL586" s="252"/>
      <c r="BM586" s="252"/>
      <c r="BN586" s="252"/>
      <c r="BO586" s="252"/>
      <c r="BP586" s="252"/>
      <c r="BQ586" s="252"/>
      <c r="BR586" s="252"/>
      <c r="BS586" s="252"/>
      <c r="BT586" s="252"/>
      <c r="BU586" s="252"/>
      <c r="BV586" s="252"/>
      <c r="BW586" s="252"/>
      <c r="BX586" s="252"/>
      <c r="BY586" s="252"/>
      <c r="BZ586" s="252"/>
      <c r="CA586" s="252"/>
      <c r="CB586" s="252"/>
      <c r="CC586" s="252"/>
      <c r="CD586" s="252"/>
      <c r="CE586" s="252"/>
      <c r="CF586" s="252"/>
      <c r="CG586" s="252"/>
      <c r="CH586" s="252"/>
      <c r="CI586" s="252"/>
      <c r="CJ586" s="252"/>
      <c r="CK586" s="252"/>
      <c r="CL586" s="252"/>
      <c r="CM586" s="252"/>
      <c r="CN586" s="252"/>
      <c r="CO586" s="252"/>
      <c r="CP586" s="252"/>
      <c r="CQ586" s="252"/>
      <c r="CR586" s="252"/>
      <c r="CS586" s="252"/>
      <c r="CT586" s="252"/>
      <c r="CU586" s="252"/>
      <c r="CV586" s="252"/>
      <c r="CW586" s="252"/>
      <c r="CX586" s="252"/>
      <c r="CY586" s="252"/>
      <c r="CZ586" s="252"/>
      <c r="DA586" s="252"/>
      <c r="DB586" s="252"/>
      <c r="DC586" s="252"/>
      <c r="DD586" s="252"/>
    </row>
    <row r="587" customFormat="false" ht="15" hidden="false" customHeight="false" outlineLevel="0" collapsed="false">
      <c r="A587" s="252"/>
      <c r="B587" s="252"/>
      <c r="C587" s="252"/>
      <c r="D587" s="252"/>
      <c r="E587" s="254"/>
      <c r="F587" s="254"/>
      <c r="G587" s="254"/>
      <c r="H587" s="254"/>
      <c r="I587" s="254"/>
      <c r="J587" s="254"/>
      <c r="K587" s="254"/>
      <c r="L587" s="254"/>
      <c r="M587" s="254"/>
      <c r="N587" s="254"/>
      <c r="O587" s="254"/>
      <c r="P587" s="252"/>
      <c r="Q587" s="252"/>
      <c r="R587" s="252"/>
      <c r="S587" s="252"/>
      <c r="T587" s="252"/>
      <c r="U587" s="252"/>
      <c r="V587" s="252"/>
      <c r="W587" s="252"/>
      <c r="X587" s="252"/>
      <c r="Y587" s="252"/>
      <c r="Z587" s="252"/>
      <c r="AA587" s="252"/>
      <c r="AB587" s="252"/>
      <c r="AC587" s="252"/>
      <c r="AD587" s="252"/>
      <c r="AE587" s="252"/>
      <c r="AF587" s="252"/>
      <c r="AG587" s="252"/>
      <c r="AH587" s="252"/>
      <c r="AI587" s="252"/>
      <c r="AJ587" s="252"/>
      <c r="AK587" s="252"/>
      <c r="AL587" s="252"/>
      <c r="AM587" s="252"/>
      <c r="AN587" s="252"/>
      <c r="AO587" s="252"/>
      <c r="AP587" s="252"/>
      <c r="AQ587" s="252"/>
      <c r="AR587" s="252"/>
      <c r="AS587" s="252"/>
      <c r="AT587" s="252"/>
      <c r="AU587" s="252"/>
      <c r="AV587" s="252"/>
      <c r="AW587" s="252"/>
      <c r="AX587" s="252"/>
      <c r="AY587" s="252"/>
      <c r="AZ587" s="252"/>
      <c r="BA587" s="252"/>
      <c r="BB587" s="252"/>
      <c r="BC587" s="252"/>
      <c r="BD587" s="252"/>
      <c r="BE587" s="252"/>
      <c r="BF587" s="252"/>
      <c r="BG587" s="252"/>
      <c r="BH587" s="252"/>
      <c r="BI587" s="252"/>
      <c r="BJ587" s="252"/>
      <c r="BK587" s="252"/>
      <c r="BL587" s="252"/>
      <c r="BM587" s="252"/>
      <c r="BN587" s="252"/>
      <c r="BO587" s="252"/>
      <c r="BP587" s="252"/>
      <c r="BQ587" s="252"/>
      <c r="BR587" s="252"/>
      <c r="BS587" s="252"/>
      <c r="BT587" s="252"/>
      <c r="BU587" s="252"/>
      <c r="BV587" s="252"/>
      <c r="BW587" s="252"/>
      <c r="BX587" s="252"/>
      <c r="BY587" s="252"/>
      <c r="BZ587" s="252"/>
      <c r="CA587" s="252"/>
      <c r="CB587" s="252"/>
      <c r="CC587" s="252"/>
      <c r="CD587" s="252"/>
      <c r="CE587" s="252"/>
      <c r="CF587" s="252"/>
      <c r="CG587" s="252"/>
      <c r="CH587" s="252"/>
      <c r="CI587" s="252"/>
      <c r="CJ587" s="252"/>
      <c r="CK587" s="252"/>
      <c r="CL587" s="252"/>
      <c r="CM587" s="252"/>
      <c r="CN587" s="252"/>
      <c r="CO587" s="252"/>
      <c r="CP587" s="252"/>
      <c r="CQ587" s="252"/>
      <c r="CR587" s="252"/>
      <c r="CS587" s="252"/>
      <c r="CT587" s="252"/>
      <c r="CU587" s="252"/>
      <c r="CV587" s="252"/>
      <c r="CW587" s="252"/>
      <c r="CX587" s="252"/>
      <c r="CY587" s="252"/>
      <c r="CZ587" s="252"/>
      <c r="DA587" s="252"/>
      <c r="DB587" s="252"/>
      <c r="DC587" s="252"/>
      <c r="DD587" s="252"/>
    </row>
    <row r="588" customFormat="false" ht="15" hidden="false" customHeight="false" outlineLevel="0" collapsed="false">
      <c r="A588" s="252"/>
      <c r="B588" s="252"/>
      <c r="C588" s="252"/>
      <c r="D588" s="252"/>
      <c r="E588" s="254"/>
      <c r="F588" s="254"/>
      <c r="G588" s="254"/>
      <c r="H588" s="254"/>
      <c r="I588" s="254"/>
      <c r="J588" s="254"/>
      <c r="K588" s="254"/>
      <c r="L588" s="254"/>
      <c r="M588" s="254"/>
      <c r="N588" s="254"/>
      <c r="O588" s="254"/>
      <c r="P588" s="252"/>
      <c r="Q588" s="252"/>
      <c r="R588" s="252"/>
      <c r="S588" s="252"/>
      <c r="T588" s="252"/>
      <c r="U588" s="252"/>
      <c r="V588" s="252"/>
      <c r="W588" s="252"/>
      <c r="X588" s="252"/>
      <c r="Y588" s="252"/>
      <c r="Z588" s="252"/>
      <c r="AA588" s="252"/>
      <c r="AB588" s="252"/>
      <c r="AC588" s="252"/>
      <c r="AD588" s="252"/>
      <c r="AE588" s="252"/>
      <c r="AF588" s="252"/>
      <c r="AG588" s="252"/>
      <c r="AH588" s="252"/>
      <c r="AI588" s="252"/>
      <c r="AJ588" s="252"/>
      <c r="AK588" s="252"/>
      <c r="AL588" s="252"/>
      <c r="AM588" s="252"/>
      <c r="AN588" s="252"/>
      <c r="AO588" s="252"/>
      <c r="AP588" s="252"/>
      <c r="AQ588" s="252"/>
      <c r="AR588" s="252"/>
      <c r="AS588" s="252"/>
      <c r="AT588" s="252"/>
      <c r="AU588" s="252"/>
      <c r="AV588" s="252"/>
      <c r="AW588" s="252"/>
      <c r="AX588" s="252"/>
      <c r="AY588" s="252"/>
      <c r="AZ588" s="252"/>
      <c r="BA588" s="252"/>
      <c r="BB588" s="252"/>
      <c r="BC588" s="252"/>
      <c r="BD588" s="252"/>
      <c r="BE588" s="252"/>
      <c r="BF588" s="252"/>
      <c r="BG588" s="252"/>
      <c r="BH588" s="252"/>
      <c r="BI588" s="252"/>
      <c r="BJ588" s="252"/>
      <c r="BK588" s="252"/>
      <c r="BL588" s="252"/>
      <c r="BM588" s="252"/>
      <c r="BN588" s="252"/>
      <c r="BO588" s="252"/>
      <c r="BP588" s="252"/>
      <c r="BQ588" s="252"/>
      <c r="BR588" s="252"/>
      <c r="BS588" s="252"/>
      <c r="BT588" s="252"/>
      <c r="BU588" s="252"/>
      <c r="BV588" s="252"/>
      <c r="BW588" s="252"/>
      <c r="BX588" s="252"/>
      <c r="BY588" s="252"/>
      <c r="BZ588" s="252"/>
      <c r="CA588" s="252"/>
      <c r="CB588" s="252"/>
      <c r="CC588" s="252"/>
      <c r="CD588" s="252"/>
      <c r="CE588" s="252"/>
      <c r="CF588" s="252"/>
      <c r="CG588" s="252"/>
      <c r="CH588" s="252"/>
      <c r="CI588" s="252"/>
      <c r="CJ588" s="252"/>
      <c r="CK588" s="252"/>
      <c r="CL588" s="252"/>
      <c r="CM588" s="252"/>
      <c r="CN588" s="252"/>
      <c r="CO588" s="252"/>
      <c r="CP588" s="252"/>
      <c r="CQ588" s="252"/>
      <c r="CR588" s="252"/>
      <c r="CS588" s="252"/>
      <c r="CT588" s="252"/>
      <c r="CU588" s="252"/>
      <c r="CV588" s="252"/>
      <c r="CW588" s="252"/>
      <c r="CX588" s="252"/>
      <c r="CY588" s="252"/>
      <c r="CZ588" s="252"/>
      <c r="DA588" s="252"/>
      <c r="DB588" s="252"/>
      <c r="DC588" s="252"/>
      <c r="DD588" s="252"/>
    </row>
    <row r="589" customFormat="false" ht="15" hidden="false" customHeight="false" outlineLevel="0" collapsed="false">
      <c r="A589" s="252"/>
      <c r="B589" s="252"/>
      <c r="C589" s="252"/>
      <c r="D589" s="252"/>
      <c r="E589" s="254"/>
      <c r="F589" s="254"/>
      <c r="G589" s="254"/>
      <c r="H589" s="254"/>
      <c r="I589" s="254"/>
      <c r="J589" s="254"/>
      <c r="K589" s="254"/>
      <c r="L589" s="254"/>
      <c r="M589" s="254"/>
      <c r="N589" s="254"/>
      <c r="O589" s="254"/>
      <c r="P589" s="252"/>
      <c r="Q589" s="252"/>
      <c r="R589" s="252"/>
      <c r="S589" s="252"/>
      <c r="T589" s="252"/>
      <c r="U589" s="252"/>
      <c r="V589" s="252"/>
      <c r="W589" s="252"/>
      <c r="X589" s="252"/>
      <c r="Y589" s="252"/>
      <c r="Z589" s="252"/>
      <c r="AA589" s="252"/>
      <c r="AB589" s="252"/>
      <c r="AC589" s="252"/>
      <c r="AD589" s="252"/>
      <c r="AE589" s="252"/>
      <c r="AF589" s="252"/>
      <c r="AG589" s="252"/>
      <c r="AH589" s="252"/>
      <c r="AI589" s="252"/>
      <c r="AJ589" s="252"/>
      <c r="AK589" s="252"/>
      <c r="AL589" s="252"/>
      <c r="AM589" s="252"/>
      <c r="AN589" s="252"/>
      <c r="AO589" s="252"/>
      <c r="AP589" s="252"/>
      <c r="AQ589" s="252"/>
      <c r="AR589" s="252"/>
      <c r="AS589" s="252"/>
      <c r="AT589" s="252"/>
      <c r="AU589" s="252"/>
      <c r="AV589" s="252"/>
      <c r="AW589" s="252"/>
      <c r="AX589" s="252"/>
      <c r="AY589" s="252"/>
      <c r="AZ589" s="252"/>
      <c r="BA589" s="252"/>
      <c r="BB589" s="252"/>
      <c r="BC589" s="252"/>
      <c r="BD589" s="252"/>
      <c r="BE589" s="252"/>
      <c r="BF589" s="252"/>
      <c r="BG589" s="252"/>
      <c r="BH589" s="252"/>
      <c r="BI589" s="252"/>
      <c r="BJ589" s="252"/>
      <c r="BK589" s="252"/>
      <c r="BL589" s="252"/>
      <c r="BM589" s="252"/>
      <c r="BN589" s="252"/>
      <c r="BO589" s="252"/>
      <c r="BP589" s="252"/>
      <c r="BQ589" s="252"/>
      <c r="BR589" s="252"/>
      <c r="BS589" s="252"/>
      <c r="BT589" s="252"/>
      <c r="BU589" s="252"/>
      <c r="BV589" s="252"/>
      <c r="BW589" s="252"/>
      <c r="BX589" s="252"/>
      <c r="BY589" s="252"/>
      <c r="BZ589" s="252"/>
      <c r="CA589" s="252"/>
      <c r="CB589" s="252"/>
      <c r="CC589" s="252"/>
      <c r="CD589" s="252"/>
      <c r="CE589" s="252"/>
      <c r="CF589" s="252"/>
      <c r="CG589" s="252"/>
      <c r="CH589" s="252"/>
      <c r="CI589" s="252"/>
      <c r="CJ589" s="252"/>
      <c r="CK589" s="252"/>
      <c r="CL589" s="252"/>
      <c r="CM589" s="252"/>
      <c r="CN589" s="252"/>
      <c r="CO589" s="252"/>
      <c r="CP589" s="252"/>
      <c r="CQ589" s="252"/>
      <c r="CR589" s="252"/>
      <c r="CS589" s="252"/>
      <c r="CT589" s="252"/>
      <c r="CU589" s="252"/>
      <c r="CV589" s="252"/>
      <c r="CW589" s="252"/>
      <c r="CX589" s="252"/>
      <c r="CY589" s="252"/>
      <c r="CZ589" s="252"/>
      <c r="DA589" s="252"/>
      <c r="DB589" s="252"/>
      <c r="DC589" s="252"/>
      <c r="DD589" s="252"/>
    </row>
    <row r="590" customFormat="false" ht="15" hidden="false" customHeight="false" outlineLevel="0" collapsed="false">
      <c r="A590" s="252"/>
      <c r="B590" s="252"/>
      <c r="C590" s="252"/>
      <c r="D590" s="252"/>
      <c r="E590" s="254"/>
      <c r="F590" s="254"/>
      <c r="G590" s="254"/>
      <c r="H590" s="254"/>
      <c r="I590" s="254"/>
      <c r="J590" s="254"/>
      <c r="K590" s="254"/>
      <c r="L590" s="254"/>
      <c r="M590" s="254"/>
      <c r="N590" s="254"/>
      <c r="O590" s="254"/>
      <c r="P590" s="252"/>
      <c r="Q590" s="252"/>
      <c r="R590" s="252"/>
      <c r="S590" s="252"/>
      <c r="T590" s="252"/>
      <c r="U590" s="252"/>
      <c r="V590" s="252"/>
      <c r="W590" s="252"/>
      <c r="X590" s="252"/>
      <c r="Y590" s="252"/>
      <c r="Z590" s="252"/>
      <c r="AA590" s="252"/>
      <c r="AB590" s="252"/>
      <c r="AC590" s="252"/>
      <c r="AD590" s="252"/>
      <c r="AE590" s="252"/>
      <c r="AF590" s="252"/>
      <c r="AG590" s="252"/>
      <c r="AH590" s="252"/>
      <c r="AI590" s="252"/>
      <c r="AJ590" s="252"/>
      <c r="AK590" s="252"/>
      <c r="AL590" s="252"/>
      <c r="AM590" s="252"/>
      <c r="AN590" s="252"/>
      <c r="AO590" s="252"/>
      <c r="AP590" s="252"/>
      <c r="AQ590" s="252"/>
      <c r="AR590" s="252"/>
      <c r="AS590" s="252"/>
      <c r="AT590" s="252"/>
      <c r="AU590" s="252"/>
      <c r="AV590" s="252"/>
      <c r="AW590" s="252"/>
      <c r="AX590" s="252"/>
      <c r="AY590" s="252"/>
      <c r="AZ590" s="252"/>
      <c r="BA590" s="252"/>
      <c r="BB590" s="252"/>
      <c r="BC590" s="252"/>
      <c r="BD590" s="252"/>
      <c r="BE590" s="252"/>
      <c r="BF590" s="252"/>
      <c r="BG590" s="252"/>
      <c r="BH590" s="252"/>
      <c r="BI590" s="252"/>
      <c r="BJ590" s="252"/>
      <c r="BK590" s="252"/>
      <c r="BL590" s="252"/>
      <c r="BM590" s="252"/>
      <c r="BN590" s="252"/>
      <c r="BO590" s="252"/>
      <c r="BP590" s="252"/>
      <c r="BQ590" s="252"/>
      <c r="BR590" s="252"/>
      <c r="BS590" s="252"/>
      <c r="BT590" s="252"/>
      <c r="BU590" s="252"/>
      <c r="BV590" s="252"/>
      <c r="BW590" s="252"/>
      <c r="BX590" s="252"/>
      <c r="BY590" s="252"/>
      <c r="BZ590" s="252"/>
      <c r="CA590" s="252"/>
      <c r="CB590" s="252"/>
      <c r="CC590" s="252"/>
      <c r="CD590" s="252"/>
      <c r="CE590" s="252"/>
      <c r="CF590" s="252"/>
      <c r="CG590" s="252"/>
      <c r="CH590" s="252"/>
      <c r="CI590" s="252"/>
      <c r="CJ590" s="252"/>
      <c r="CK590" s="252"/>
      <c r="CL590" s="252"/>
      <c r="CM590" s="252"/>
      <c r="CN590" s="252"/>
      <c r="CO590" s="252"/>
      <c r="CP590" s="252"/>
      <c r="CQ590" s="252"/>
      <c r="CR590" s="252"/>
      <c r="CS590" s="252"/>
      <c r="CT590" s="252"/>
      <c r="CU590" s="252"/>
      <c r="CV590" s="252"/>
      <c r="CW590" s="252"/>
      <c r="CX590" s="252"/>
      <c r="CY590" s="252"/>
      <c r="CZ590" s="252"/>
      <c r="DA590" s="252"/>
      <c r="DB590" s="252"/>
      <c r="DC590" s="252"/>
      <c r="DD590" s="252"/>
    </row>
    <row r="591" customFormat="false" ht="15" hidden="false" customHeight="false" outlineLevel="0" collapsed="false">
      <c r="A591" s="252"/>
      <c r="B591" s="252"/>
      <c r="C591" s="252"/>
      <c r="D591" s="252"/>
      <c r="E591" s="254"/>
      <c r="F591" s="254"/>
      <c r="G591" s="254"/>
      <c r="H591" s="254"/>
      <c r="I591" s="254"/>
      <c r="J591" s="254"/>
      <c r="K591" s="254"/>
      <c r="L591" s="254"/>
      <c r="M591" s="254"/>
      <c r="N591" s="254"/>
      <c r="O591" s="254"/>
      <c r="P591" s="252"/>
      <c r="Q591" s="252"/>
      <c r="R591" s="252"/>
      <c r="S591" s="252"/>
      <c r="T591" s="252"/>
      <c r="U591" s="252"/>
      <c r="V591" s="252"/>
      <c r="W591" s="252"/>
      <c r="X591" s="252"/>
      <c r="Y591" s="252"/>
      <c r="Z591" s="252"/>
      <c r="AA591" s="252"/>
      <c r="AB591" s="252"/>
      <c r="AC591" s="252"/>
      <c r="AD591" s="252"/>
      <c r="AE591" s="252"/>
      <c r="AF591" s="252"/>
      <c r="AG591" s="252"/>
      <c r="AH591" s="252"/>
      <c r="AI591" s="252"/>
      <c r="AJ591" s="252"/>
      <c r="AK591" s="252"/>
      <c r="AL591" s="252"/>
      <c r="AM591" s="252"/>
      <c r="AN591" s="252"/>
      <c r="AO591" s="252"/>
      <c r="AP591" s="252"/>
      <c r="AQ591" s="252"/>
      <c r="AR591" s="252"/>
      <c r="AS591" s="252"/>
      <c r="AT591" s="252"/>
      <c r="AU591" s="252"/>
      <c r="AV591" s="252"/>
      <c r="AW591" s="252"/>
      <c r="AX591" s="252"/>
      <c r="AY591" s="252"/>
      <c r="AZ591" s="252"/>
      <c r="BA591" s="252"/>
      <c r="BB591" s="252"/>
      <c r="BC591" s="252"/>
      <c r="BD591" s="252"/>
      <c r="BE591" s="252"/>
      <c r="BF591" s="252"/>
      <c r="BG591" s="252"/>
      <c r="BH591" s="252"/>
      <c r="BI591" s="252"/>
      <c r="BJ591" s="252"/>
      <c r="BK591" s="252"/>
      <c r="BL591" s="252"/>
      <c r="BM591" s="252"/>
      <c r="BN591" s="252"/>
      <c r="BO591" s="252"/>
      <c r="BP591" s="252"/>
      <c r="BQ591" s="252"/>
      <c r="BR591" s="252"/>
      <c r="BS591" s="252"/>
      <c r="BT591" s="252"/>
      <c r="BU591" s="252"/>
      <c r="BV591" s="252"/>
      <c r="BW591" s="252"/>
      <c r="BX591" s="252"/>
      <c r="BY591" s="252"/>
      <c r="BZ591" s="252"/>
      <c r="CA591" s="252"/>
      <c r="CB591" s="252"/>
      <c r="CC591" s="252"/>
      <c r="CD591" s="252"/>
      <c r="CE591" s="252"/>
      <c r="CF591" s="252"/>
      <c r="CG591" s="252"/>
      <c r="CH591" s="252"/>
      <c r="CI591" s="252"/>
      <c r="CJ591" s="252"/>
      <c r="CK591" s="252"/>
      <c r="CL591" s="252"/>
      <c r="CM591" s="252"/>
      <c r="CN591" s="252"/>
      <c r="CO591" s="252"/>
      <c r="CP591" s="252"/>
      <c r="CQ591" s="252"/>
      <c r="CR591" s="252"/>
      <c r="CS591" s="252"/>
      <c r="CT591" s="252"/>
      <c r="CU591" s="252"/>
      <c r="CV591" s="252"/>
      <c r="CW591" s="252"/>
      <c r="CX591" s="252"/>
      <c r="CY591" s="252"/>
      <c r="CZ591" s="252"/>
      <c r="DA591" s="252"/>
      <c r="DB591" s="252"/>
      <c r="DC591" s="252"/>
      <c r="DD591" s="252"/>
    </row>
    <row r="592" customFormat="false" ht="15" hidden="false" customHeight="false" outlineLevel="0" collapsed="false">
      <c r="A592" s="252"/>
      <c r="B592" s="252"/>
      <c r="C592" s="252"/>
      <c r="D592" s="252"/>
      <c r="E592" s="254"/>
      <c r="F592" s="254"/>
      <c r="G592" s="254"/>
      <c r="H592" s="254"/>
      <c r="I592" s="254"/>
      <c r="J592" s="254"/>
      <c r="K592" s="254"/>
      <c r="L592" s="254"/>
      <c r="M592" s="254"/>
      <c r="N592" s="254"/>
      <c r="O592" s="254"/>
      <c r="P592" s="252"/>
      <c r="Q592" s="252"/>
      <c r="R592" s="252"/>
      <c r="S592" s="252"/>
      <c r="T592" s="252"/>
      <c r="U592" s="252"/>
      <c r="V592" s="252"/>
      <c r="W592" s="252"/>
      <c r="X592" s="252"/>
      <c r="Y592" s="252"/>
      <c r="Z592" s="252"/>
      <c r="AA592" s="252"/>
      <c r="AB592" s="252"/>
      <c r="AC592" s="252"/>
      <c r="AD592" s="252"/>
      <c r="AE592" s="252"/>
      <c r="AF592" s="252"/>
      <c r="AG592" s="252"/>
      <c r="AH592" s="252"/>
      <c r="AI592" s="252"/>
      <c r="AJ592" s="252"/>
      <c r="AK592" s="252"/>
      <c r="AL592" s="252"/>
      <c r="AM592" s="252"/>
      <c r="AN592" s="252"/>
      <c r="AO592" s="252"/>
      <c r="AP592" s="252"/>
      <c r="AQ592" s="252"/>
      <c r="AR592" s="252"/>
      <c r="AS592" s="252"/>
      <c r="AT592" s="252"/>
      <c r="AU592" s="252"/>
      <c r="AV592" s="252"/>
      <c r="AW592" s="252"/>
      <c r="AX592" s="252"/>
      <c r="AY592" s="252"/>
      <c r="AZ592" s="252"/>
      <c r="BA592" s="252"/>
      <c r="BB592" s="252"/>
      <c r="BC592" s="252"/>
      <c r="BD592" s="252"/>
      <c r="BE592" s="252"/>
      <c r="BF592" s="252"/>
      <c r="BG592" s="252"/>
      <c r="BH592" s="252"/>
      <c r="BI592" s="252"/>
      <c r="BJ592" s="252"/>
      <c r="BK592" s="252"/>
      <c r="BL592" s="252"/>
      <c r="BM592" s="252"/>
      <c r="BN592" s="252"/>
      <c r="BO592" s="252"/>
      <c r="BP592" s="252"/>
      <c r="BQ592" s="252"/>
      <c r="BR592" s="252"/>
      <c r="BS592" s="252"/>
      <c r="BT592" s="252"/>
      <c r="BU592" s="252"/>
      <c r="BV592" s="252"/>
      <c r="BW592" s="252"/>
      <c r="BX592" s="252"/>
      <c r="BY592" s="252"/>
      <c r="BZ592" s="252"/>
      <c r="CA592" s="252"/>
      <c r="CB592" s="252"/>
      <c r="CC592" s="252"/>
      <c r="CD592" s="252"/>
      <c r="CE592" s="252"/>
      <c r="CF592" s="252"/>
      <c r="CG592" s="252"/>
      <c r="CH592" s="252"/>
      <c r="CI592" s="252"/>
      <c r="CJ592" s="252"/>
      <c r="CK592" s="252"/>
      <c r="CL592" s="252"/>
      <c r="CM592" s="252"/>
      <c r="CN592" s="252"/>
      <c r="CO592" s="252"/>
      <c r="CP592" s="252"/>
      <c r="CQ592" s="252"/>
      <c r="CR592" s="252"/>
      <c r="CS592" s="252"/>
      <c r="CT592" s="252"/>
      <c r="CU592" s="252"/>
      <c r="CV592" s="252"/>
      <c r="CW592" s="252"/>
      <c r="CX592" s="252"/>
      <c r="CY592" s="252"/>
      <c r="CZ592" s="252"/>
      <c r="DA592" s="252"/>
      <c r="DB592" s="252"/>
      <c r="DC592" s="252"/>
      <c r="DD592" s="252"/>
    </row>
    <row r="593" customFormat="false" ht="15" hidden="false" customHeight="false" outlineLevel="0" collapsed="false">
      <c r="A593" s="252"/>
      <c r="B593" s="252"/>
      <c r="C593" s="252"/>
      <c r="D593" s="252"/>
      <c r="E593" s="254"/>
      <c r="F593" s="254"/>
      <c r="G593" s="254"/>
      <c r="H593" s="254"/>
      <c r="I593" s="254"/>
      <c r="J593" s="254"/>
      <c r="K593" s="254"/>
      <c r="L593" s="254"/>
      <c r="M593" s="254"/>
      <c r="N593" s="254"/>
      <c r="O593" s="254"/>
      <c r="P593" s="252"/>
      <c r="Q593" s="252"/>
      <c r="R593" s="252"/>
      <c r="S593" s="252"/>
      <c r="T593" s="252"/>
      <c r="U593" s="252"/>
      <c r="V593" s="252"/>
      <c r="W593" s="252"/>
      <c r="X593" s="252"/>
      <c r="Y593" s="252"/>
      <c r="Z593" s="252"/>
      <c r="AA593" s="252"/>
      <c r="AB593" s="252"/>
      <c r="AC593" s="252"/>
      <c r="AD593" s="252"/>
      <c r="AE593" s="252"/>
      <c r="AF593" s="252"/>
      <c r="AG593" s="252"/>
      <c r="AH593" s="252"/>
      <c r="AI593" s="252"/>
      <c r="AJ593" s="252"/>
      <c r="AK593" s="252"/>
      <c r="AL593" s="252"/>
      <c r="AM593" s="252"/>
      <c r="AN593" s="252"/>
      <c r="AO593" s="252"/>
      <c r="AP593" s="252"/>
      <c r="AQ593" s="252"/>
      <c r="AR593" s="252"/>
      <c r="AS593" s="252"/>
      <c r="AT593" s="252"/>
      <c r="AU593" s="252"/>
      <c r="AV593" s="252"/>
      <c r="AW593" s="252"/>
      <c r="AX593" s="252"/>
      <c r="AY593" s="252"/>
      <c r="AZ593" s="252"/>
      <c r="BA593" s="252"/>
      <c r="BB593" s="252"/>
      <c r="BC593" s="252"/>
      <c r="BD593" s="252"/>
      <c r="BE593" s="252"/>
      <c r="BF593" s="252"/>
      <c r="BG593" s="252"/>
      <c r="BH593" s="252"/>
      <c r="BI593" s="252"/>
      <c r="BJ593" s="252"/>
      <c r="BK593" s="252"/>
      <c r="BL593" s="252"/>
      <c r="BM593" s="252"/>
      <c r="BN593" s="252"/>
      <c r="BO593" s="252"/>
      <c r="BP593" s="252"/>
      <c r="BQ593" s="252"/>
      <c r="BR593" s="252"/>
      <c r="BS593" s="252"/>
      <c r="BT593" s="252"/>
      <c r="BU593" s="252"/>
      <c r="BV593" s="252"/>
      <c r="BW593" s="252"/>
      <c r="BX593" s="252"/>
      <c r="BY593" s="252"/>
      <c r="BZ593" s="252"/>
      <c r="CA593" s="252"/>
      <c r="CB593" s="252"/>
      <c r="CC593" s="252"/>
      <c r="CD593" s="252"/>
      <c r="CE593" s="252"/>
      <c r="CF593" s="252"/>
      <c r="CG593" s="252"/>
      <c r="CH593" s="252"/>
      <c r="CI593" s="252"/>
      <c r="CJ593" s="252"/>
      <c r="CK593" s="252"/>
      <c r="CL593" s="252"/>
      <c r="CM593" s="252"/>
      <c r="CN593" s="252"/>
      <c r="CO593" s="252"/>
      <c r="CP593" s="252"/>
      <c r="CQ593" s="252"/>
      <c r="CR593" s="252"/>
      <c r="CS593" s="252"/>
      <c r="CT593" s="252"/>
      <c r="CU593" s="252"/>
      <c r="CV593" s="252"/>
      <c r="CW593" s="252"/>
      <c r="CX593" s="252"/>
      <c r="CY593" s="252"/>
      <c r="CZ593" s="252"/>
      <c r="DA593" s="252"/>
      <c r="DB593" s="252"/>
      <c r="DC593" s="252"/>
      <c r="DD593" s="252"/>
    </row>
    <row r="594" customFormat="false" ht="15" hidden="false" customHeight="false" outlineLevel="0" collapsed="false">
      <c r="A594" s="252"/>
      <c r="B594" s="252"/>
      <c r="C594" s="252"/>
      <c r="D594" s="252"/>
      <c r="E594" s="254"/>
      <c r="F594" s="254"/>
      <c r="G594" s="254"/>
      <c r="H594" s="254"/>
      <c r="I594" s="254"/>
      <c r="J594" s="254"/>
      <c r="K594" s="254"/>
      <c r="L594" s="254"/>
      <c r="M594" s="254"/>
      <c r="N594" s="254"/>
      <c r="O594" s="254"/>
      <c r="P594" s="252"/>
      <c r="Q594" s="252"/>
      <c r="R594" s="252"/>
      <c r="S594" s="252"/>
      <c r="T594" s="252"/>
      <c r="U594" s="252"/>
      <c r="V594" s="252"/>
      <c r="W594" s="252"/>
      <c r="X594" s="252"/>
      <c r="Y594" s="252"/>
      <c r="Z594" s="252"/>
      <c r="AA594" s="252"/>
      <c r="AB594" s="252"/>
      <c r="AC594" s="252"/>
      <c r="AD594" s="252"/>
      <c r="AE594" s="252"/>
      <c r="AF594" s="252"/>
      <c r="AG594" s="252"/>
      <c r="AH594" s="252"/>
      <c r="AI594" s="252"/>
      <c r="AJ594" s="252"/>
      <c r="AK594" s="252"/>
      <c r="AL594" s="252"/>
      <c r="AM594" s="252"/>
      <c r="AN594" s="252"/>
      <c r="AO594" s="252"/>
      <c r="AP594" s="252"/>
      <c r="AQ594" s="252"/>
      <c r="AR594" s="252"/>
      <c r="AS594" s="252"/>
      <c r="AT594" s="252"/>
      <c r="AU594" s="252"/>
      <c r="AV594" s="252"/>
      <c r="AW594" s="252"/>
      <c r="AX594" s="252"/>
      <c r="AY594" s="252"/>
      <c r="AZ594" s="252"/>
      <c r="BA594" s="252"/>
      <c r="BB594" s="252"/>
      <c r="BC594" s="252"/>
      <c r="BD594" s="252"/>
      <c r="BE594" s="252"/>
      <c r="BF594" s="252"/>
      <c r="BG594" s="252"/>
      <c r="BH594" s="252"/>
      <c r="BI594" s="252"/>
      <c r="BJ594" s="252"/>
      <c r="BK594" s="252"/>
      <c r="BL594" s="252"/>
      <c r="BM594" s="252"/>
      <c r="BN594" s="252"/>
      <c r="BO594" s="252"/>
      <c r="BP594" s="252"/>
      <c r="BQ594" s="252"/>
      <c r="BR594" s="252"/>
      <c r="BS594" s="252"/>
      <c r="BT594" s="252"/>
      <c r="BU594" s="252"/>
      <c r="BV594" s="252"/>
      <c r="BW594" s="252"/>
      <c r="BX594" s="252"/>
      <c r="BY594" s="252"/>
      <c r="BZ594" s="252"/>
      <c r="CA594" s="252"/>
      <c r="CB594" s="252"/>
      <c r="CC594" s="252"/>
      <c r="CD594" s="252"/>
      <c r="CE594" s="252"/>
      <c r="CF594" s="252"/>
      <c r="CG594" s="252"/>
      <c r="CH594" s="252"/>
      <c r="CI594" s="252"/>
      <c r="CJ594" s="252"/>
      <c r="CK594" s="252"/>
      <c r="CL594" s="252"/>
      <c r="CM594" s="252"/>
      <c r="CN594" s="252"/>
      <c r="CO594" s="252"/>
      <c r="CP594" s="252"/>
      <c r="CQ594" s="252"/>
      <c r="CR594" s="252"/>
      <c r="CS594" s="252"/>
      <c r="CT594" s="252"/>
      <c r="CU594" s="252"/>
      <c r="CV594" s="252"/>
      <c r="CW594" s="252"/>
      <c r="CX594" s="252"/>
      <c r="CY594" s="252"/>
      <c r="CZ594" s="252"/>
      <c r="DA594" s="252"/>
      <c r="DB594" s="252"/>
      <c r="DC594" s="252"/>
      <c r="DD594" s="252"/>
    </row>
    <row r="595" customFormat="false" ht="15" hidden="false" customHeight="false" outlineLevel="0" collapsed="false">
      <c r="A595" s="252"/>
      <c r="B595" s="252"/>
      <c r="C595" s="252"/>
      <c r="D595" s="252"/>
      <c r="E595" s="254"/>
      <c r="F595" s="254"/>
      <c r="G595" s="254"/>
      <c r="H595" s="254"/>
      <c r="I595" s="254"/>
      <c r="J595" s="254"/>
      <c r="K595" s="254"/>
      <c r="L595" s="254"/>
      <c r="M595" s="254"/>
      <c r="N595" s="254"/>
      <c r="O595" s="254"/>
      <c r="P595" s="252"/>
      <c r="Q595" s="252"/>
      <c r="R595" s="252"/>
      <c r="S595" s="252"/>
      <c r="T595" s="252"/>
      <c r="U595" s="252"/>
      <c r="V595" s="252"/>
      <c r="W595" s="252"/>
      <c r="X595" s="252"/>
      <c r="Y595" s="252"/>
      <c r="Z595" s="252"/>
      <c r="AA595" s="252"/>
      <c r="AB595" s="252"/>
      <c r="AC595" s="252"/>
      <c r="AD595" s="252"/>
      <c r="AE595" s="252"/>
      <c r="AF595" s="252"/>
      <c r="AG595" s="252"/>
      <c r="AH595" s="252"/>
      <c r="AI595" s="252"/>
      <c r="AJ595" s="252"/>
      <c r="AK595" s="252"/>
      <c r="AL595" s="252"/>
      <c r="AM595" s="252"/>
      <c r="AN595" s="252"/>
      <c r="AO595" s="252"/>
      <c r="AP595" s="252"/>
      <c r="AQ595" s="252"/>
      <c r="AR595" s="252"/>
      <c r="AS595" s="252"/>
      <c r="AT595" s="252"/>
      <c r="AU595" s="252"/>
      <c r="AV595" s="252"/>
      <c r="AW595" s="252"/>
      <c r="AX595" s="252"/>
      <c r="AY595" s="252"/>
      <c r="AZ595" s="252"/>
      <c r="BA595" s="252"/>
      <c r="BB595" s="252"/>
      <c r="BC595" s="252"/>
      <c r="BD595" s="252"/>
      <c r="BE595" s="252"/>
      <c r="BF595" s="252"/>
      <c r="BG595" s="252"/>
      <c r="BH595" s="252"/>
      <c r="BI595" s="252"/>
      <c r="BJ595" s="252"/>
      <c r="BK595" s="252"/>
      <c r="BL595" s="252"/>
      <c r="BM595" s="252"/>
      <c r="BN595" s="252"/>
      <c r="BO595" s="252"/>
      <c r="BP595" s="252"/>
      <c r="BQ595" s="252"/>
      <c r="BR595" s="252"/>
      <c r="BS595" s="252"/>
      <c r="BT595" s="252"/>
      <c r="BU595" s="252"/>
      <c r="BV595" s="252"/>
      <c r="BW595" s="252"/>
      <c r="BX595" s="252"/>
      <c r="BY595" s="252"/>
      <c r="BZ595" s="252"/>
      <c r="CA595" s="252"/>
      <c r="CB595" s="252"/>
      <c r="CC595" s="252"/>
      <c r="CD595" s="252"/>
      <c r="CE595" s="252"/>
      <c r="CF595" s="252"/>
      <c r="CG595" s="252"/>
      <c r="CH595" s="252"/>
      <c r="CI595" s="252"/>
      <c r="CJ595" s="252"/>
      <c r="CK595" s="252"/>
      <c r="CL595" s="252"/>
      <c r="CM595" s="252"/>
      <c r="CN595" s="252"/>
      <c r="CO595" s="252"/>
      <c r="CP595" s="252"/>
      <c r="CQ595" s="252"/>
      <c r="CR595" s="252"/>
      <c r="CS595" s="252"/>
      <c r="CT595" s="252"/>
      <c r="CU595" s="252"/>
      <c r="CV595" s="252"/>
      <c r="CW595" s="252"/>
      <c r="CX595" s="252"/>
      <c r="CY595" s="252"/>
      <c r="CZ595" s="252"/>
      <c r="DA595" s="252"/>
      <c r="DB595" s="252"/>
      <c r="DC595" s="252"/>
      <c r="DD595" s="252"/>
    </row>
    <row r="596" customFormat="false" ht="15" hidden="false" customHeight="false" outlineLevel="0" collapsed="false">
      <c r="A596" s="252"/>
      <c r="B596" s="252"/>
      <c r="C596" s="252"/>
      <c r="D596" s="252"/>
      <c r="E596" s="254"/>
      <c r="F596" s="254"/>
      <c r="G596" s="254"/>
      <c r="H596" s="254"/>
      <c r="I596" s="254"/>
      <c r="J596" s="254"/>
      <c r="K596" s="254"/>
      <c r="L596" s="254"/>
      <c r="M596" s="254"/>
      <c r="N596" s="254"/>
      <c r="O596" s="254"/>
      <c r="P596" s="252"/>
      <c r="Q596" s="252"/>
      <c r="R596" s="252"/>
      <c r="S596" s="252"/>
      <c r="T596" s="252"/>
      <c r="U596" s="252"/>
      <c r="V596" s="252"/>
      <c r="W596" s="252"/>
      <c r="X596" s="252"/>
      <c r="Y596" s="252"/>
      <c r="Z596" s="252"/>
      <c r="AA596" s="252"/>
      <c r="AB596" s="252"/>
      <c r="AC596" s="252"/>
      <c r="AD596" s="252"/>
      <c r="AE596" s="252"/>
      <c r="AF596" s="252"/>
      <c r="AG596" s="252"/>
      <c r="AH596" s="252"/>
      <c r="AI596" s="252"/>
      <c r="AJ596" s="252"/>
      <c r="AK596" s="252"/>
      <c r="AL596" s="252"/>
      <c r="AM596" s="252"/>
      <c r="AN596" s="252"/>
      <c r="AO596" s="252"/>
      <c r="AP596" s="252"/>
      <c r="AQ596" s="252"/>
      <c r="AR596" s="252"/>
      <c r="AS596" s="252"/>
      <c r="AT596" s="252"/>
      <c r="AU596" s="252"/>
      <c r="AV596" s="252"/>
      <c r="AW596" s="252"/>
      <c r="AX596" s="252"/>
      <c r="AY596" s="252"/>
      <c r="AZ596" s="252"/>
      <c r="BA596" s="252"/>
      <c r="BB596" s="252"/>
      <c r="BC596" s="252"/>
      <c r="BD596" s="252"/>
      <c r="BE596" s="252"/>
      <c r="BF596" s="252"/>
      <c r="BG596" s="252"/>
      <c r="BH596" s="252"/>
      <c r="BI596" s="252"/>
      <c r="BJ596" s="252"/>
      <c r="BK596" s="252"/>
      <c r="BL596" s="252"/>
      <c r="BM596" s="252"/>
      <c r="BN596" s="252"/>
      <c r="BO596" s="252"/>
      <c r="BP596" s="252"/>
      <c r="BQ596" s="252"/>
      <c r="BR596" s="252"/>
      <c r="BS596" s="252"/>
      <c r="BT596" s="252"/>
      <c r="BU596" s="252"/>
      <c r="BV596" s="252"/>
      <c r="BW596" s="252"/>
      <c r="BX596" s="252"/>
      <c r="BY596" s="252"/>
      <c r="BZ596" s="252"/>
      <c r="CA596" s="252"/>
      <c r="CB596" s="252"/>
      <c r="CC596" s="252"/>
      <c r="CD596" s="252"/>
      <c r="CE596" s="252"/>
      <c r="CF596" s="252"/>
      <c r="CG596" s="252"/>
      <c r="CH596" s="252"/>
      <c r="CI596" s="252"/>
      <c r="CJ596" s="252"/>
      <c r="CK596" s="252"/>
      <c r="CL596" s="252"/>
      <c r="CM596" s="252"/>
      <c r="CN596" s="252"/>
      <c r="CO596" s="252"/>
      <c r="CP596" s="252"/>
      <c r="CQ596" s="252"/>
      <c r="CR596" s="252"/>
      <c r="CS596" s="252"/>
      <c r="CT596" s="252"/>
      <c r="CU596" s="252"/>
      <c r="CV596" s="252"/>
      <c r="CW596" s="252"/>
      <c r="CX596" s="252"/>
      <c r="CY596" s="252"/>
      <c r="CZ596" s="252"/>
      <c r="DA596" s="252"/>
      <c r="DB596" s="252"/>
      <c r="DC596" s="252"/>
      <c r="DD596" s="252"/>
    </row>
    <row r="597" customFormat="false" ht="15" hidden="false" customHeight="false" outlineLevel="0" collapsed="false">
      <c r="A597" s="252"/>
      <c r="B597" s="252"/>
      <c r="C597" s="252"/>
      <c r="D597" s="252"/>
      <c r="E597" s="254"/>
      <c r="F597" s="254"/>
      <c r="G597" s="254"/>
      <c r="H597" s="254"/>
      <c r="I597" s="254"/>
      <c r="J597" s="254"/>
      <c r="K597" s="254"/>
      <c r="L597" s="254"/>
      <c r="M597" s="254"/>
      <c r="N597" s="254"/>
      <c r="O597" s="254"/>
      <c r="P597" s="252"/>
      <c r="Q597" s="252"/>
      <c r="R597" s="252"/>
      <c r="S597" s="252"/>
      <c r="T597" s="252"/>
      <c r="U597" s="252"/>
      <c r="V597" s="252"/>
      <c r="W597" s="252"/>
      <c r="X597" s="252"/>
      <c r="Y597" s="252"/>
      <c r="Z597" s="252"/>
      <c r="AA597" s="252"/>
      <c r="AB597" s="252"/>
      <c r="AC597" s="252"/>
      <c r="AD597" s="252"/>
      <c r="AE597" s="252"/>
      <c r="AF597" s="252"/>
      <c r="AG597" s="252"/>
      <c r="AH597" s="252"/>
      <c r="AI597" s="252"/>
      <c r="AJ597" s="252"/>
      <c r="AK597" s="252"/>
      <c r="AL597" s="252"/>
      <c r="AM597" s="252"/>
      <c r="AN597" s="252"/>
      <c r="AO597" s="252"/>
      <c r="AP597" s="252"/>
      <c r="AQ597" s="252"/>
      <c r="AR597" s="252"/>
      <c r="AS597" s="252"/>
      <c r="AT597" s="252"/>
      <c r="AU597" s="252"/>
      <c r="AV597" s="252"/>
      <c r="AW597" s="252"/>
      <c r="AX597" s="252"/>
      <c r="AY597" s="252"/>
      <c r="AZ597" s="252"/>
      <c r="BA597" s="252"/>
      <c r="BB597" s="252"/>
      <c r="BC597" s="252"/>
      <c r="BD597" s="252"/>
      <c r="BE597" s="252"/>
      <c r="BF597" s="252"/>
      <c r="BG597" s="252"/>
      <c r="BH597" s="252"/>
      <c r="BI597" s="252"/>
      <c r="BJ597" s="252"/>
      <c r="BK597" s="252"/>
      <c r="BL597" s="252"/>
      <c r="BM597" s="252"/>
      <c r="BN597" s="252"/>
      <c r="BO597" s="252"/>
      <c r="BP597" s="252"/>
      <c r="BQ597" s="252"/>
      <c r="BR597" s="252"/>
      <c r="BS597" s="252"/>
      <c r="BT597" s="252"/>
      <c r="BU597" s="252"/>
      <c r="BV597" s="252"/>
      <c r="BW597" s="252"/>
      <c r="BX597" s="252"/>
      <c r="BY597" s="252"/>
      <c r="BZ597" s="252"/>
      <c r="CA597" s="252"/>
      <c r="CB597" s="252"/>
      <c r="CC597" s="252"/>
      <c r="CD597" s="252"/>
      <c r="CE597" s="252"/>
      <c r="CF597" s="252"/>
      <c r="CG597" s="252"/>
      <c r="CH597" s="252"/>
      <c r="CI597" s="252"/>
      <c r="CJ597" s="252"/>
      <c r="CK597" s="252"/>
      <c r="CL597" s="252"/>
      <c r="CM597" s="252"/>
      <c r="CN597" s="252"/>
      <c r="CO597" s="252"/>
      <c r="CP597" s="252"/>
      <c r="CQ597" s="252"/>
      <c r="CR597" s="252"/>
      <c r="CS597" s="252"/>
      <c r="CT597" s="252"/>
      <c r="CU597" s="252"/>
      <c r="CV597" s="252"/>
      <c r="CW597" s="252"/>
      <c r="CX597" s="252"/>
      <c r="CY597" s="252"/>
      <c r="CZ597" s="252"/>
      <c r="DA597" s="252"/>
      <c r="DB597" s="252"/>
      <c r="DC597" s="252"/>
      <c r="DD597" s="252"/>
    </row>
    <row r="598" customFormat="false" ht="15" hidden="false" customHeight="false" outlineLevel="0" collapsed="false">
      <c r="A598" s="252"/>
      <c r="B598" s="252"/>
      <c r="C598" s="252"/>
      <c r="D598" s="252"/>
      <c r="E598" s="254"/>
      <c r="F598" s="254"/>
      <c r="G598" s="254"/>
      <c r="H598" s="254"/>
      <c r="I598" s="254"/>
      <c r="J598" s="254"/>
      <c r="K598" s="254"/>
      <c r="L598" s="254"/>
      <c r="M598" s="254"/>
      <c r="N598" s="254"/>
      <c r="O598" s="254"/>
      <c r="P598" s="252"/>
      <c r="Q598" s="252"/>
      <c r="R598" s="252"/>
      <c r="S598" s="252"/>
      <c r="T598" s="252"/>
      <c r="U598" s="252"/>
      <c r="V598" s="252"/>
      <c r="W598" s="252"/>
      <c r="X598" s="252"/>
      <c r="Y598" s="252"/>
      <c r="Z598" s="252"/>
      <c r="AA598" s="252"/>
      <c r="AB598" s="252"/>
      <c r="AC598" s="252"/>
      <c r="AD598" s="252"/>
      <c r="AE598" s="252"/>
      <c r="AF598" s="252"/>
      <c r="AG598" s="252"/>
      <c r="AH598" s="252"/>
      <c r="AI598" s="252"/>
      <c r="AJ598" s="252"/>
      <c r="AK598" s="252"/>
      <c r="AL598" s="252"/>
      <c r="AM598" s="252"/>
      <c r="AN598" s="252"/>
      <c r="AO598" s="252"/>
      <c r="AP598" s="252"/>
      <c r="AQ598" s="252"/>
      <c r="AR598" s="252"/>
      <c r="AS598" s="252"/>
      <c r="AT598" s="252"/>
      <c r="AU598" s="252"/>
      <c r="AV598" s="252"/>
      <c r="AW598" s="252"/>
      <c r="AX598" s="252"/>
      <c r="AY598" s="252"/>
      <c r="AZ598" s="252"/>
      <c r="BA598" s="252"/>
      <c r="BB598" s="252"/>
      <c r="BC598" s="252"/>
      <c r="BD598" s="252"/>
      <c r="BE598" s="252"/>
      <c r="BF598" s="252"/>
      <c r="BG598" s="252"/>
      <c r="BH598" s="252"/>
      <c r="BI598" s="252"/>
      <c r="BJ598" s="252"/>
      <c r="BK598" s="252"/>
      <c r="BL598" s="252"/>
      <c r="BM598" s="252"/>
      <c r="BN598" s="252"/>
      <c r="BO598" s="252"/>
      <c r="BP598" s="252"/>
      <c r="BQ598" s="252"/>
      <c r="BR598" s="252"/>
      <c r="BS598" s="252"/>
      <c r="BT598" s="252"/>
      <c r="BU598" s="252"/>
      <c r="BV598" s="252"/>
      <c r="BW598" s="252"/>
      <c r="BX598" s="252"/>
      <c r="BY598" s="252"/>
      <c r="BZ598" s="252"/>
      <c r="CA598" s="252"/>
      <c r="CB598" s="252"/>
      <c r="CC598" s="252"/>
      <c r="CD598" s="252"/>
      <c r="CE598" s="252"/>
      <c r="CF598" s="252"/>
      <c r="CG598" s="252"/>
      <c r="CH598" s="252"/>
      <c r="CI598" s="252"/>
      <c r="CJ598" s="252"/>
      <c r="CK598" s="252"/>
      <c r="CL598" s="252"/>
      <c r="CM598" s="252"/>
      <c r="CN598" s="252"/>
      <c r="CO598" s="252"/>
      <c r="CP598" s="252"/>
      <c r="CQ598" s="252"/>
      <c r="CR598" s="252"/>
      <c r="CS598" s="252"/>
      <c r="CT598" s="252"/>
      <c r="CU598" s="252"/>
      <c r="CV598" s="252"/>
      <c r="CW598" s="252"/>
      <c r="CX598" s="252"/>
      <c r="CY598" s="252"/>
      <c r="CZ598" s="252"/>
      <c r="DA598" s="252"/>
      <c r="DB598" s="252"/>
      <c r="DC598" s="252"/>
      <c r="DD598" s="252"/>
    </row>
    <row r="599" customFormat="false" ht="15" hidden="false" customHeight="false" outlineLevel="0" collapsed="false">
      <c r="A599" s="252"/>
      <c r="B599" s="252"/>
      <c r="C599" s="252"/>
      <c r="D599" s="252"/>
      <c r="E599" s="254"/>
      <c r="F599" s="254"/>
      <c r="G599" s="254"/>
      <c r="H599" s="254"/>
      <c r="I599" s="254"/>
      <c r="J599" s="254"/>
      <c r="K599" s="254"/>
      <c r="L599" s="254"/>
      <c r="M599" s="254"/>
      <c r="N599" s="254"/>
      <c r="O599" s="254"/>
      <c r="P599" s="252"/>
      <c r="Q599" s="252"/>
      <c r="R599" s="252"/>
      <c r="S599" s="252"/>
      <c r="T599" s="252"/>
      <c r="U599" s="252"/>
      <c r="V599" s="252"/>
      <c r="W599" s="252"/>
      <c r="X599" s="252"/>
      <c r="Y599" s="252"/>
      <c r="Z599" s="252"/>
      <c r="AA599" s="252"/>
      <c r="AB599" s="252"/>
      <c r="AC599" s="252"/>
      <c r="AD599" s="252"/>
      <c r="AE599" s="252"/>
      <c r="AF599" s="252"/>
      <c r="AG599" s="252"/>
      <c r="AH599" s="252"/>
      <c r="AI599" s="252"/>
      <c r="AJ599" s="252"/>
      <c r="AK599" s="252"/>
      <c r="AL599" s="252"/>
      <c r="AM599" s="252"/>
      <c r="AN599" s="252"/>
      <c r="AO599" s="252"/>
      <c r="AP599" s="252"/>
      <c r="AQ599" s="252"/>
      <c r="AR599" s="252"/>
      <c r="AS599" s="252"/>
      <c r="AT599" s="252"/>
      <c r="AU599" s="252"/>
      <c r="AV599" s="252"/>
      <c r="AW599" s="252"/>
      <c r="AX599" s="252"/>
      <c r="AY599" s="252"/>
      <c r="AZ599" s="252"/>
      <c r="BA599" s="252"/>
      <c r="BB599" s="252"/>
      <c r="BC599" s="252"/>
      <c r="BD599" s="252"/>
      <c r="BE599" s="252"/>
      <c r="BF599" s="252"/>
      <c r="BG599" s="252"/>
      <c r="BH599" s="252"/>
      <c r="BI599" s="252"/>
      <c r="BJ599" s="252"/>
      <c r="BK599" s="252"/>
      <c r="BL599" s="252"/>
      <c r="BM599" s="252"/>
      <c r="BN599" s="252"/>
      <c r="BO599" s="252"/>
      <c r="BP599" s="252"/>
      <c r="BQ599" s="252"/>
      <c r="BR599" s="252"/>
      <c r="BS599" s="252"/>
      <c r="BT599" s="252"/>
      <c r="BU599" s="252"/>
      <c r="BV599" s="252"/>
      <c r="BW599" s="252"/>
      <c r="BX599" s="252"/>
      <c r="BY599" s="252"/>
      <c r="BZ599" s="252"/>
      <c r="CA599" s="252"/>
      <c r="CB599" s="252"/>
      <c r="CC599" s="252"/>
      <c r="CD599" s="252"/>
      <c r="CE599" s="252"/>
      <c r="CF599" s="252"/>
      <c r="CG599" s="252"/>
      <c r="CH599" s="252"/>
      <c r="CI599" s="252"/>
      <c r="CJ599" s="252"/>
      <c r="CK599" s="252"/>
      <c r="CL599" s="252"/>
      <c r="CM599" s="252"/>
      <c r="CN599" s="252"/>
      <c r="CO599" s="252"/>
      <c r="CP599" s="252"/>
      <c r="CQ599" s="252"/>
      <c r="CR599" s="252"/>
      <c r="CS599" s="252"/>
      <c r="CT599" s="252"/>
      <c r="CU599" s="252"/>
      <c r="CV599" s="252"/>
      <c r="CW599" s="252"/>
      <c r="CX599" s="252"/>
      <c r="CY599" s="252"/>
      <c r="CZ599" s="252"/>
      <c r="DA599" s="252"/>
      <c r="DB599" s="252"/>
      <c r="DC599" s="252"/>
      <c r="DD599" s="252"/>
    </row>
    <row r="600" customFormat="false" ht="15" hidden="false" customHeight="false" outlineLevel="0" collapsed="false">
      <c r="A600" s="252"/>
      <c r="B600" s="252"/>
      <c r="C600" s="252"/>
      <c r="D600" s="252"/>
      <c r="E600" s="254"/>
      <c r="F600" s="254"/>
      <c r="G600" s="254"/>
      <c r="H600" s="254"/>
      <c r="I600" s="254"/>
      <c r="J600" s="254"/>
      <c r="K600" s="254"/>
      <c r="L600" s="254"/>
      <c r="M600" s="254"/>
      <c r="N600" s="254"/>
      <c r="O600" s="254"/>
      <c r="P600" s="252"/>
      <c r="Q600" s="252"/>
      <c r="R600" s="252"/>
      <c r="S600" s="252"/>
      <c r="T600" s="252"/>
      <c r="U600" s="252"/>
      <c r="V600" s="252"/>
      <c r="W600" s="252"/>
      <c r="X600" s="252"/>
      <c r="Y600" s="252"/>
      <c r="Z600" s="252"/>
      <c r="AA600" s="252"/>
      <c r="AB600" s="252"/>
      <c r="AC600" s="252"/>
      <c r="AD600" s="252"/>
      <c r="AE600" s="252"/>
      <c r="AF600" s="252"/>
      <c r="AG600" s="252"/>
      <c r="AH600" s="252"/>
      <c r="AI600" s="252"/>
      <c r="AJ600" s="252"/>
      <c r="AK600" s="252"/>
      <c r="AL600" s="252"/>
      <c r="AM600" s="252"/>
      <c r="AN600" s="252"/>
      <c r="AO600" s="252"/>
      <c r="AP600" s="252"/>
      <c r="AQ600" s="252"/>
      <c r="AR600" s="252"/>
      <c r="AS600" s="252"/>
      <c r="AT600" s="252"/>
      <c r="AU600" s="252"/>
      <c r="AV600" s="252"/>
      <c r="AW600" s="252"/>
      <c r="AX600" s="252"/>
      <c r="AY600" s="252"/>
      <c r="AZ600" s="252"/>
      <c r="BA600" s="252"/>
      <c r="BB600" s="252"/>
      <c r="BC600" s="252"/>
      <c r="BD600" s="252"/>
      <c r="BE600" s="252"/>
      <c r="BF600" s="252"/>
      <c r="BG600" s="252"/>
      <c r="BH600" s="252"/>
      <c r="BI600" s="252"/>
      <c r="BJ600" s="252"/>
      <c r="BK600" s="252"/>
      <c r="BL600" s="252"/>
      <c r="BM600" s="252"/>
      <c r="BN600" s="252"/>
      <c r="BO600" s="252"/>
      <c r="BP600" s="252"/>
      <c r="BQ600" s="252"/>
      <c r="BR600" s="252"/>
      <c r="BS600" s="252"/>
      <c r="BT600" s="252"/>
      <c r="BU600" s="252"/>
      <c r="BV600" s="252"/>
      <c r="BW600" s="252"/>
      <c r="BX600" s="252"/>
      <c r="BY600" s="252"/>
      <c r="BZ600" s="252"/>
      <c r="CA600" s="252"/>
      <c r="CB600" s="252"/>
      <c r="CC600" s="252"/>
      <c r="CD600" s="252"/>
      <c r="CE600" s="252"/>
      <c r="CF600" s="252"/>
      <c r="CG600" s="252"/>
      <c r="CH600" s="252"/>
      <c r="CI600" s="252"/>
      <c r="CJ600" s="252"/>
      <c r="CK600" s="252"/>
      <c r="CL600" s="252"/>
      <c r="CM600" s="252"/>
      <c r="CN600" s="252"/>
      <c r="CO600" s="252"/>
      <c r="CP600" s="252"/>
      <c r="CQ600" s="252"/>
      <c r="CR600" s="252"/>
      <c r="CS600" s="252"/>
      <c r="CT600" s="252"/>
      <c r="CU600" s="252"/>
      <c r="CV600" s="252"/>
      <c r="CW600" s="252"/>
      <c r="CX600" s="252"/>
      <c r="CY600" s="252"/>
      <c r="CZ600" s="252"/>
      <c r="DA600" s="252"/>
      <c r="DB600" s="252"/>
      <c r="DC600" s="252"/>
      <c r="DD600" s="252"/>
    </row>
    <row r="601" customFormat="false" ht="15" hidden="false" customHeight="false" outlineLevel="0" collapsed="false">
      <c r="A601" s="252"/>
      <c r="B601" s="252"/>
      <c r="C601" s="252"/>
      <c r="D601" s="252"/>
      <c r="E601" s="254"/>
      <c r="F601" s="254"/>
      <c r="G601" s="254"/>
      <c r="H601" s="254"/>
      <c r="I601" s="254"/>
      <c r="J601" s="254"/>
      <c r="K601" s="254"/>
      <c r="L601" s="254"/>
      <c r="M601" s="254"/>
      <c r="N601" s="254"/>
      <c r="O601" s="254"/>
      <c r="P601" s="252"/>
      <c r="Q601" s="252"/>
      <c r="R601" s="252"/>
      <c r="S601" s="252"/>
      <c r="T601" s="252"/>
      <c r="U601" s="252"/>
      <c r="V601" s="252"/>
      <c r="W601" s="252"/>
      <c r="X601" s="252"/>
      <c r="Y601" s="252"/>
      <c r="Z601" s="252"/>
      <c r="AA601" s="252"/>
      <c r="AB601" s="252"/>
      <c r="AC601" s="252"/>
      <c r="AD601" s="252"/>
      <c r="AE601" s="252"/>
      <c r="AF601" s="252"/>
      <c r="AG601" s="252"/>
      <c r="AH601" s="252"/>
      <c r="AI601" s="252"/>
      <c r="AJ601" s="252"/>
      <c r="AK601" s="252"/>
      <c r="AL601" s="252"/>
      <c r="AM601" s="252"/>
      <c r="AN601" s="252"/>
      <c r="AO601" s="252"/>
      <c r="AP601" s="252"/>
      <c r="AQ601" s="252"/>
      <c r="AR601" s="252"/>
      <c r="AS601" s="252"/>
      <c r="AT601" s="252"/>
      <c r="AU601" s="252"/>
      <c r="AV601" s="252"/>
      <c r="AW601" s="252"/>
      <c r="AX601" s="252"/>
      <c r="AY601" s="252"/>
      <c r="AZ601" s="252"/>
      <c r="BA601" s="252"/>
      <c r="BB601" s="252"/>
      <c r="BC601" s="252"/>
      <c r="BD601" s="252"/>
      <c r="BE601" s="252"/>
      <c r="BF601" s="252"/>
      <c r="BG601" s="252"/>
      <c r="BH601" s="252"/>
      <c r="BI601" s="252"/>
      <c r="BJ601" s="252"/>
      <c r="BK601" s="252"/>
      <c r="BL601" s="252"/>
      <c r="BM601" s="252"/>
      <c r="BN601" s="252"/>
      <c r="BO601" s="252"/>
      <c r="BP601" s="252"/>
      <c r="BQ601" s="252"/>
      <c r="BR601" s="252"/>
      <c r="BS601" s="252"/>
      <c r="BT601" s="252"/>
      <c r="BU601" s="252"/>
      <c r="BV601" s="252"/>
      <c r="BW601" s="252"/>
      <c r="BX601" s="252"/>
      <c r="BY601" s="252"/>
      <c r="BZ601" s="252"/>
      <c r="CA601" s="252"/>
      <c r="CB601" s="252"/>
      <c r="CC601" s="252"/>
      <c r="CD601" s="252"/>
      <c r="CE601" s="252"/>
      <c r="CF601" s="252"/>
      <c r="CG601" s="252"/>
      <c r="CH601" s="252"/>
      <c r="CI601" s="252"/>
      <c r="CJ601" s="252"/>
      <c r="CK601" s="252"/>
      <c r="CL601" s="252"/>
      <c r="CM601" s="252"/>
      <c r="CN601" s="252"/>
      <c r="CO601" s="252"/>
      <c r="CP601" s="252"/>
      <c r="CQ601" s="252"/>
      <c r="CR601" s="252"/>
      <c r="CS601" s="252"/>
      <c r="CT601" s="252"/>
      <c r="CU601" s="252"/>
      <c r="CV601" s="252"/>
      <c r="CW601" s="252"/>
      <c r="CX601" s="252"/>
      <c r="CY601" s="252"/>
      <c r="CZ601" s="252"/>
      <c r="DA601" s="252"/>
      <c r="DB601" s="252"/>
      <c r="DC601" s="252"/>
      <c r="DD601" s="252"/>
    </row>
    <row r="602" customFormat="false" ht="15" hidden="false" customHeight="false" outlineLevel="0" collapsed="false">
      <c r="A602" s="252"/>
      <c r="B602" s="252"/>
      <c r="C602" s="252"/>
      <c r="D602" s="252"/>
      <c r="E602" s="254"/>
      <c r="F602" s="254"/>
      <c r="G602" s="254"/>
      <c r="H602" s="254"/>
      <c r="I602" s="254"/>
      <c r="J602" s="254"/>
      <c r="K602" s="254"/>
      <c r="L602" s="254"/>
      <c r="M602" s="254"/>
      <c r="N602" s="254"/>
      <c r="O602" s="254"/>
      <c r="P602" s="252"/>
      <c r="Q602" s="252"/>
      <c r="R602" s="252"/>
      <c r="S602" s="252"/>
      <c r="T602" s="252"/>
      <c r="U602" s="252"/>
      <c r="V602" s="252"/>
      <c r="W602" s="252"/>
      <c r="X602" s="252"/>
      <c r="Y602" s="252"/>
      <c r="Z602" s="252"/>
      <c r="AA602" s="252"/>
      <c r="AB602" s="252"/>
      <c r="AC602" s="252"/>
      <c r="AD602" s="252"/>
      <c r="AE602" s="252"/>
      <c r="AF602" s="252"/>
      <c r="AG602" s="252"/>
      <c r="AH602" s="252"/>
      <c r="AI602" s="252"/>
      <c r="AJ602" s="252"/>
      <c r="AK602" s="252"/>
      <c r="AL602" s="252"/>
      <c r="AM602" s="252"/>
      <c r="AN602" s="252"/>
      <c r="AO602" s="252"/>
      <c r="AP602" s="252"/>
      <c r="AQ602" s="252"/>
      <c r="AR602" s="252"/>
      <c r="AS602" s="252"/>
      <c r="AT602" s="252"/>
      <c r="AU602" s="252"/>
      <c r="AV602" s="252"/>
      <c r="AW602" s="252"/>
      <c r="AX602" s="252"/>
      <c r="AY602" s="252"/>
      <c r="AZ602" s="252"/>
      <c r="BA602" s="252"/>
      <c r="BB602" s="252"/>
      <c r="BC602" s="252"/>
      <c r="BD602" s="252"/>
      <c r="BE602" s="252"/>
      <c r="BF602" s="252"/>
      <c r="BG602" s="252"/>
      <c r="BH602" s="252"/>
      <c r="BI602" s="252"/>
      <c r="BJ602" s="252"/>
      <c r="BK602" s="252"/>
      <c r="BL602" s="252"/>
      <c r="BM602" s="252"/>
      <c r="BN602" s="252"/>
      <c r="BO602" s="252"/>
      <c r="BP602" s="252"/>
      <c r="BQ602" s="252"/>
      <c r="BR602" s="252"/>
      <c r="BS602" s="252"/>
      <c r="BT602" s="252"/>
      <c r="BU602" s="252"/>
      <c r="BV602" s="252"/>
      <c r="BW602" s="252"/>
      <c r="BX602" s="252"/>
      <c r="BY602" s="252"/>
      <c r="BZ602" s="252"/>
      <c r="CA602" s="252"/>
      <c r="CB602" s="252"/>
      <c r="CC602" s="252"/>
      <c r="CD602" s="252"/>
      <c r="CE602" s="252"/>
      <c r="CF602" s="252"/>
      <c r="CG602" s="252"/>
      <c r="CH602" s="252"/>
      <c r="CI602" s="252"/>
      <c r="CJ602" s="252"/>
      <c r="CK602" s="252"/>
      <c r="CL602" s="252"/>
      <c r="CM602" s="252"/>
      <c r="CN602" s="252"/>
      <c r="CO602" s="252"/>
      <c r="CP602" s="252"/>
      <c r="CQ602" s="252"/>
      <c r="CR602" s="252"/>
      <c r="CS602" s="252"/>
      <c r="CT602" s="252"/>
      <c r="CU602" s="252"/>
      <c r="CV602" s="252"/>
      <c r="CW602" s="252"/>
      <c r="CX602" s="252"/>
      <c r="CY602" s="252"/>
      <c r="CZ602" s="252"/>
      <c r="DA602" s="252"/>
      <c r="DB602" s="252"/>
      <c r="DC602" s="252"/>
      <c r="DD602" s="252"/>
    </row>
    <row r="603" customFormat="false" ht="15" hidden="false" customHeight="false" outlineLevel="0" collapsed="false">
      <c r="A603" s="252"/>
      <c r="B603" s="252"/>
      <c r="C603" s="252"/>
      <c r="D603" s="252"/>
      <c r="E603" s="254"/>
      <c r="F603" s="254"/>
      <c r="G603" s="254"/>
      <c r="H603" s="254"/>
      <c r="I603" s="254"/>
      <c r="J603" s="254"/>
      <c r="K603" s="254"/>
      <c r="L603" s="254"/>
      <c r="M603" s="254"/>
      <c r="N603" s="254"/>
      <c r="O603" s="254"/>
      <c r="P603" s="252"/>
      <c r="Q603" s="252"/>
      <c r="R603" s="252"/>
      <c r="S603" s="252"/>
      <c r="T603" s="252"/>
      <c r="U603" s="252"/>
      <c r="V603" s="252"/>
      <c r="W603" s="252"/>
      <c r="X603" s="252"/>
      <c r="Y603" s="252"/>
      <c r="Z603" s="252"/>
      <c r="AA603" s="252"/>
      <c r="AB603" s="252"/>
      <c r="AC603" s="252"/>
      <c r="AD603" s="252"/>
      <c r="AE603" s="252"/>
      <c r="AF603" s="252"/>
      <c r="AG603" s="252"/>
      <c r="AH603" s="252"/>
      <c r="AI603" s="252"/>
      <c r="AJ603" s="252"/>
      <c r="AK603" s="252"/>
      <c r="AL603" s="252"/>
      <c r="AM603" s="252"/>
      <c r="AN603" s="252"/>
      <c r="AO603" s="252"/>
      <c r="AP603" s="252"/>
      <c r="AQ603" s="252"/>
      <c r="AR603" s="252"/>
      <c r="AS603" s="252"/>
      <c r="AT603" s="252"/>
      <c r="AU603" s="252"/>
      <c r="AV603" s="252"/>
      <c r="AW603" s="252"/>
      <c r="AX603" s="252"/>
      <c r="AY603" s="252"/>
      <c r="AZ603" s="252"/>
      <c r="BA603" s="252"/>
      <c r="BB603" s="252"/>
      <c r="BC603" s="252"/>
      <c r="BD603" s="252"/>
      <c r="BE603" s="252"/>
      <c r="BF603" s="252"/>
      <c r="BG603" s="252"/>
      <c r="BH603" s="252"/>
      <c r="BI603" s="252"/>
      <c r="BJ603" s="252"/>
      <c r="BK603" s="252"/>
      <c r="BL603" s="252"/>
      <c r="BM603" s="252"/>
      <c r="BN603" s="252"/>
      <c r="BO603" s="252"/>
      <c r="BP603" s="252"/>
      <c r="BQ603" s="252"/>
      <c r="BR603" s="252"/>
      <c r="BS603" s="252"/>
      <c r="BT603" s="252"/>
      <c r="BU603" s="252"/>
      <c r="BV603" s="252"/>
      <c r="BW603" s="252"/>
      <c r="BX603" s="252"/>
      <c r="BY603" s="252"/>
      <c r="BZ603" s="252"/>
      <c r="CA603" s="252"/>
      <c r="CB603" s="252"/>
      <c r="CC603" s="252"/>
      <c r="CD603" s="252"/>
      <c r="CE603" s="252"/>
      <c r="CF603" s="252"/>
      <c r="CG603" s="252"/>
      <c r="CH603" s="252"/>
      <c r="CI603" s="252"/>
      <c r="CJ603" s="252"/>
      <c r="CK603" s="252"/>
      <c r="CL603" s="252"/>
      <c r="CM603" s="252"/>
      <c r="CN603" s="252"/>
      <c r="CO603" s="252"/>
      <c r="CP603" s="252"/>
      <c r="CQ603" s="252"/>
      <c r="CR603" s="252"/>
      <c r="CS603" s="252"/>
      <c r="CT603" s="252"/>
      <c r="CU603" s="252"/>
      <c r="CV603" s="252"/>
      <c r="CW603" s="252"/>
      <c r="CX603" s="252"/>
      <c r="CY603" s="252"/>
      <c r="CZ603" s="252"/>
      <c r="DA603" s="252"/>
      <c r="DB603" s="252"/>
      <c r="DC603" s="252"/>
      <c r="DD603" s="252"/>
    </row>
    <row r="604" customFormat="false" ht="15" hidden="false" customHeight="false" outlineLevel="0" collapsed="false">
      <c r="A604" s="252"/>
      <c r="B604" s="252"/>
      <c r="C604" s="252"/>
      <c r="D604" s="252"/>
      <c r="E604" s="254"/>
      <c r="F604" s="254"/>
      <c r="G604" s="254"/>
      <c r="H604" s="254"/>
      <c r="I604" s="254"/>
      <c r="J604" s="254"/>
      <c r="K604" s="254"/>
      <c r="L604" s="254"/>
      <c r="M604" s="254"/>
      <c r="N604" s="254"/>
      <c r="O604" s="254"/>
      <c r="P604" s="252"/>
      <c r="Q604" s="252"/>
      <c r="R604" s="252"/>
      <c r="S604" s="252"/>
      <c r="T604" s="252"/>
      <c r="U604" s="252"/>
      <c r="V604" s="252"/>
      <c r="W604" s="252"/>
      <c r="X604" s="252"/>
      <c r="Y604" s="252"/>
      <c r="Z604" s="252"/>
      <c r="AA604" s="252"/>
      <c r="AB604" s="252"/>
      <c r="AC604" s="252"/>
      <c r="AD604" s="252"/>
      <c r="AE604" s="252"/>
      <c r="AF604" s="252"/>
      <c r="AG604" s="252"/>
      <c r="AH604" s="252"/>
      <c r="AI604" s="252"/>
      <c r="AJ604" s="252"/>
      <c r="AK604" s="252"/>
      <c r="AL604" s="252"/>
      <c r="AM604" s="252"/>
      <c r="AN604" s="252"/>
      <c r="AO604" s="252"/>
      <c r="AP604" s="252"/>
      <c r="AQ604" s="252"/>
      <c r="AR604" s="252"/>
      <c r="AS604" s="252"/>
      <c r="AT604" s="252"/>
      <c r="AU604" s="252"/>
      <c r="AV604" s="252"/>
      <c r="AW604" s="252"/>
      <c r="AX604" s="252"/>
      <c r="AY604" s="252"/>
      <c r="AZ604" s="252"/>
      <c r="BA604" s="252"/>
      <c r="BB604" s="252"/>
      <c r="BC604" s="252"/>
      <c r="BD604" s="252"/>
      <c r="BE604" s="252"/>
      <c r="BF604" s="252"/>
      <c r="BG604" s="252"/>
      <c r="BH604" s="252"/>
      <c r="BI604" s="252"/>
      <c r="BJ604" s="252"/>
      <c r="BK604" s="252"/>
      <c r="BL604" s="252"/>
      <c r="BM604" s="252"/>
      <c r="BN604" s="252"/>
      <c r="BO604" s="252"/>
      <c r="BP604" s="252"/>
      <c r="BQ604" s="252"/>
      <c r="BR604" s="252"/>
      <c r="BS604" s="252"/>
      <c r="BT604" s="252"/>
      <c r="BU604" s="252"/>
      <c r="BV604" s="252"/>
      <c r="BW604" s="252"/>
      <c r="BX604" s="252"/>
      <c r="BY604" s="252"/>
      <c r="BZ604" s="252"/>
      <c r="CA604" s="252"/>
      <c r="CB604" s="252"/>
      <c r="CC604" s="252"/>
      <c r="CD604" s="252"/>
      <c r="CE604" s="252"/>
      <c r="CF604" s="252"/>
      <c r="CG604" s="252"/>
      <c r="CH604" s="252"/>
      <c r="CI604" s="252"/>
      <c r="CJ604" s="252"/>
      <c r="CK604" s="252"/>
      <c r="CL604" s="252"/>
      <c r="CM604" s="252"/>
      <c r="CN604" s="252"/>
      <c r="CO604" s="252"/>
      <c r="CP604" s="252"/>
      <c r="CQ604" s="252"/>
      <c r="CR604" s="252"/>
      <c r="CS604" s="252"/>
      <c r="CT604" s="252"/>
      <c r="CU604" s="252"/>
      <c r="CV604" s="252"/>
      <c r="CW604" s="252"/>
      <c r="CX604" s="252"/>
      <c r="CY604" s="252"/>
      <c r="CZ604" s="252"/>
      <c r="DA604" s="252"/>
      <c r="DB604" s="252"/>
      <c r="DC604" s="252"/>
      <c r="DD604" s="252"/>
    </row>
    <row r="605" customFormat="false" ht="15" hidden="false" customHeight="false" outlineLevel="0" collapsed="false">
      <c r="A605" s="252"/>
      <c r="B605" s="252"/>
      <c r="C605" s="252"/>
      <c r="D605" s="252"/>
      <c r="E605" s="254"/>
      <c r="F605" s="254"/>
      <c r="G605" s="254"/>
      <c r="H605" s="254"/>
      <c r="I605" s="254"/>
      <c r="J605" s="254"/>
      <c r="K605" s="254"/>
      <c r="L605" s="254"/>
      <c r="M605" s="254"/>
      <c r="N605" s="254"/>
      <c r="O605" s="254"/>
      <c r="P605" s="252"/>
      <c r="Q605" s="252"/>
      <c r="R605" s="252"/>
      <c r="S605" s="252"/>
      <c r="T605" s="252"/>
      <c r="U605" s="252"/>
      <c r="V605" s="252"/>
      <c r="W605" s="252"/>
      <c r="X605" s="252"/>
      <c r="Y605" s="252"/>
      <c r="Z605" s="252"/>
      <c r="AA605" s="252"/>
      <c r="AB605" s="252"/>
      <c r="AC605" s="252"/>
      <c r="AD605" s="252"/>
      <c r="AE605" s="252"/>
      <c r="AF605" s="252"/>
      <c r="AG605" s="252"/>
      <c r="AH605" s="252"/>
      <c r="AI605" s="252"/>
      <c r="AJ605" s="252"/>
      <c r="AK605" s="252"/>
      <c r="AL605" s="252"/>
      <c r="AM605" s="252"/>
      <c r="AN605" s="252"/>
      <c r="AO605" s="252"/>
      <c r="AP605" s="252"/>
      <c r="AQ605" s="252"/>
      <c r="AR605" s="252"/>
      <c r="AS605" s="252"/>
      <c r="AT605" s="252"/>
      <c r="AU605" s="252"/>
      <c r="AV605" s="252"/>
      <c r="AW605" s="252"/>
      <c r="AX605" s="252"/>
      <c r="AY605" s="252"/>
      <c r="AZ605" s="252"/>
      <c r="BA605" s="252"/>
      <c r="BB605" s="252"/>
      <c r="BC605" s="252"/>
      <c r="BD605" s="252"/>
      <c r="BE605" s="252"/>
      <c r="BF605" s="252"/>
      <c r="BG605" s="252"/>
      <c r="BH605" s="252"/>
      <c r="BI605" s="252"/>
      <c r="BJ605" s="252"/>
      <c r="BK605" s="252"/>
      <c r="BL605" s="252"/>
      <c r="BM605" s="252"/>
      <c r="BN605" s="252"/>
      <c r="BO605" s="252"/>
      <c r="BP605" s="252"/>
      <c r="BQ605" s="252"/>
      <c r="BR605" s="252"/>
      <c r="BS605" s="252"/>
      <c r="BT605" s="252"/>
      <c r="BU605" s="252"/>
      <c r="BV605" s="252"/>
      <c r="BW605" s="252"/>
      <c r="BX605" s="252"/>
      <c r="BY605" s="252"/>
      <c r="BZ605" s="252"/>
      <c r="CA605" s="252"/>
      <c r="CB605" s="252"/>
      <c r="CC605" s="252"/>
      <c r="CD605" s="252"/>
      <c r="CE605" s="252"/>
      <c r="CF605" s="252"/>
      <c r="CG605" s="252"/>
      <c r="CH605" s="252"/>
      <c r="CI605" s="252"/>
      <c r="CJ605" s="252"/>
      <c r="CK605" s="252"/>
      <c r="CL605" s="252"/>
      <c r="CM605" s="252"/>
      <c r="CN605" s="252"/>
      <c r="CO605" s="252"/>
      <c r="CP605" s="252"/>
      <c r="CQ605" s="252"/>
      <c r="CR605" s="252"/>
      <c r="CS605" s="252"/>
      <c r="CT605" s="252"/>
      <c r="CU605" s="252"/>
      <c r="CV605" s="252"/>
      <c r="CW605" s="252"/>
      <c r="CX605" s="252"/>
      <c r="CY605" s="252"/>
      <c r="CZ605" s="252"/>
      <c r="DA605" s="252"/>
      <c r="DB605" s="252"/>
      <c r="DC605" s="252"/>
      <c r="DD605" s="252"/>
    </row>
    <row r="606" customFormat="false" ht="15" hidden="false" customHeight="false" outlineLevel="0" collapsed="false">
      <c r="A606" s="252"/>
      <c r="B606" s="252"/>
      <c r="C606" s="252"/>
      <c r="D606" s="252"/>
      <c r="E606" s="254"/>
      <c r="F606" s="254"/>
      <c r="G606" s="254"/>
      <c r="H606" s="254"/>
      <c r="I606" s="254"/>
      <c r="J606" s="254"/>
      <c r="K606" s="254"/>
      <c r="L606" s="254"/>
      <c r="M606" s="254"/>
      <c r="N606" s="254"/>
      <c r="O606" s="254"/>
      <c r="P606" s="252"/>
      <c r="Q606" s="252"/>
      <c r="R606" s="252"/>
      <c r="S606" s="252"/>
      <c r="T606" s="252"/>
      <c r="U606" s="252"/>
      <c r="V606" s="252"/>
      <c r="W606" s="252"/>
      <c r="X606" s="252"/>
      <c r="Y606" s="252"/>
      <c r="Z606" s="252"/>
      <c r="AA606" s="252"/>
      <c r="AB606" s="252"/>
      <c r="AC606" s="252"/>
      <c r="AD606" s="252"/>
      <c r="AE606" s="252"/>
      <c r="AF606" s="252"/>
      <c r="AG606" s="252"/>
      <c r="AH606" s="252"/>
      <c r="AI606" s="252"/>
      <c r="AJ606" s="252"/>
      <c r="AK606" s="252"/>
      <c r="AL606" s="252"/>
      <c r="AM606" s="252"/>
      <c r="AN606" s="252"/>
      <c r="AO606" s="252"/>
      <c r="AP606" s="252"/>
      <c r="AQ606" s="252"/>
      <c r="AR606" s="252"/>
      <c r="AS606" s="252"/>
      <c r="AT606" s="252"/>
      <c r="AU606" s="252"/>
      <c r="AV606" s="252"/>
      <c r="AW606" s="252"/>
      <c r="AX606" s="252"/>
      <c r="AY606" s="252"/>
      <c r="AZ606" s="252"/>
      <c r="BA606" s="252"/>
      <c r="BB606" s="252"/>
      <c r="BC606" s="252"/>
      <c r="BD606" s="252"/>
      <c r="BE606" s="252"/>
      <c r="BF606" s="252"/>
      <c r="BG606" s="252"/>
      <c r="BH606" s="252"/>
      <c r="BI606" s="252"/>
      <c r="BJ606" s="252"/>
      <c r="BK606" s="252"/>
      <c r="BL606" s="252"/>
      <c r="BM606" s="252"/>
      <c r="BN606" s="252"/>
      <c r="BO606" s="252"/>
      <c r="BP606" s="252"/>
      <c r="BQ606" s="252"/>
      <c r="BR606" s="252"/>
      <c r="BS606" s="252"/>
      <c r="BT606" s="252"/>
      <c r="BU606" s="252"/>
      <c r="BV606" s="252"/>
      <c r="BW606" s="252"/>
      <c r="BX606" s="252"/>
      <c r="BY606" s="252"/>
      <c r="BZ606" s="252"/>
      <c r="CA606" s="252"/>
      <c r="CB606" s="252"/>
      <c r="CC606" s="252"/>
      <c r="CD606" s="252"/>
      <c r="CE606" s="252"/>
      <c r="CF606" s="252"/>
      <c r="CG606" s="252"/>
      <c r="CH606" s="252"/>
      <c r="CI606" s="252"/>
      <c r="CJ606" s="252"/>
      <c r="CK606" s="252"/>
      <c r="CL606" s="252"/>
      <c r="CM606" s="252"/>
      <c r="CN606" s="252"/>
      <c r="CO606" s="252"/>
      <c r="CP606" s="252"/>
      <c r="CQ606" s="252"/>
      <c r="CR606" s="252"/>
      <c r="CS606" s="252"/>
      <c r="CT606" s="252"/>
      <c r="CU606" s="252"/>
      <c r="CV606" s="252"/>
      <c r="CW606" s="252"/>
      <c r="CX606" s="252"/>
      <c r="CY606" s="252"/>
      <c r="CZ606" s="252"/>
      <c r="DA606" s="252"/>
      <c r="DB606" s="252"/>
      <c r="DC606" s="252"/>
      <c r="DD606" s="252"/>
    </row>
    <row r="607" customFormat="false" ht="15" hidden="false" customHeight="false" outlineLevel="0" collapsed="false">
      <c r="A607" s="252"/>
      <c r="B607" s="252"/>
      <c r="C607" s="252"/>
      <c r="D607" s="252"/>
      <c r="E607" s="254"/>
      <c r="F607" s="254"/>
      <c r="G607" s="254"/>
      <c r="H607" s="254"/>
      <c r="I607" s="254"/>
      <c r="J607" s="254"/>
      <c r="K607" s="254"/>
      <c r="L607" s="254"/>
      <c r="M607" s="254"/>
      <c r="N607" s="254"/>
      <c r="O607" s="254"/>
      <c r="P607" s="252"/>
      <c r="Q607" s="252"/>
      <c r="R607" s="252"/>
      <c r="S607" s="252"/>
      <c r="T607" s="252"/>
      <c r="U607" s="252"/>
      <c r="V607" s="252"/>
      <c r="W607" s="252"/>
      <c r="X607" s="252"/>
      <c r="Y607" s="252"/>
      <c r="Z607" s="252"/>
      <c r="AA607" s="252"/>
      <c r="AB607" s="252"/>
      <c r="AC607" s="252"/>
      <c r="AD607" s="252"/>
      <c r="AE607" s="252"/>
      <c r="AF607" s="252"/>
      <c r="AG607" s="252"/>
      <c r="AH607" s="252"/>
      <c r="AI607" s="252"/>
      <c r="AJ607" s="252"/>
      <c r="AK607" s="252"/>
      <c r="AL607" s="252"/>
      <c r="AM607" s="252"/>
      <c r="AN607" s="252"/>
      <c r="AO607" s="252"/>
      <c r="AP607" s="252"/>
      <c r="AQ607" s="252"/>
      <c r="AR607" s="252"/>
      <c r="AS607" s="252"/>
      <c r="AT607" s="252"/>
      <c r="AU607" s="252"/>
      <c r="AV607" s="252"/>
      <c r="AW607" s="252"/>
      <c r="AX607" s="252"/>
      <c r="AY607" s="252"/>
      <c r="AZ607" s="252"/>
      <c r="BA607" s="252"/>
      <c r="BB607" s="252"/>
      <c r="BC607" s="252"/>
      <c r="BD607" s="252"/>
      <c r="BE607" s="252"/>
      <c r="BF607" s="252"/>
      <c r="BG607" s="252"/>
      <c r="BH607" s="252"/>
      <c r="BI607" s="252"/>
      <c r="BJ607" s="252"/>
      <c r="BK607" s="252"/>
      <c r="BL607" s="252"/>
      <c r="BM607" s="252"/>
      <c r="BN607" s="252"/>
      <c r="BO607" s="252"/>
      <c r="BP607" s="252"/>
      <c r="BQ607" s="252"/>
      <c r="BR607" s="252"/>
      <c r="BS607" s="252"/>
      <c r="BT607" s="252"/>
      <c r="BU607" s="252"/>
      <c r="BV607" s="252"/>
      <c r="BW607" s="252"/>
      <c r="BX607" s="252"/>
      <c r="BY607" s="252"/>
      <c r="BZ607" s="252"/>
      <c r="CA607" s="252"/>
      <c r="CB607" s="252"/>
      <c r="CC607" s="252"/>
      <c r="CD607" s="252"/>
      <c r="CE607" s="252"/>
      <c r="CF607" s="252"/>
      <c r="CG607" s="252"/>
      <c r="CH607" s="252"/>
      <c r="CI607" s="252"/>
      <c r="CJ607" s="252"/>
      <c r="CK607" s="252"/>
      <c r="CL607" s="252"/>
      <c r="CM607" s="252"/>
      <c r="CN607" s="252"/>
      <c r="CO607" s="252"/>
      <c r="CP607" s="252"/>
      <c r="CQ607" s="252"/>
      <c r="CR607" s="252"/>
      <c r="CS607" s="252"/>
      <c r="CT607" s="252"/>
      <c r="CU607" s="252"/>
      <c r="CV607" s="252"/>
      <c r="CW607" s="252"/>
      <c r="CX607" s="252"/>
      <c r="CY607" s="252"/>
      <c r="CZ607" s="252"/>
      <c r="DA607" s="252"/>
      <c r="DB607" s="252"/>
      <c r="DC607" s="252"/>
      <c r="DD607" s="252"/>
    </row>
    <row r="608" customFormat="false" ht="15" hidden="false" customHeight="false" outlineLevel="0" collapsed="false">
      <c r="A608" s="252"/>
      <c r="B608" s="252"/>
      <c r="C608" s="252"/>
      <c r="D608" s="252"/>
      <c r="E608" s="254"/>
      <c r="F608" s="254"/>
      <c r="G608" s="254"/>
      <c r="H608" s="254"/>
      <c r="I608" s="254"/>
      <c r="J608" s="254"/>
      <c r="K608" s="254"/>
      <c r="L608" s="254"/>
      <c r="M608" s="254"/>
      <c r="N608" s="254"/>
      <c r="O608" s="254"/>
      <c r="P608" s="252"/>
      <c r="Q608" s="252"/>
      <c r="R608" s="252"/>
      <c r="S608" s="252"/>
      <c r="T608" s="252"/>
      <c r="U608" s="252"/>
      <c r="V608" s="252"/>
      <c r="W608" s="252"/>
      <c r="X608" s="252"/>
      <c r="Y608" s="252"/>
      <c r="Z608" s="252"/>
      <c r="AA608" s="252"/>
      <c r="AB608" s="252"/>
      <c r="AC608" s="252"/>
      <c r="AD608" s="252"/>
      <c r="AE608" s="252"/>
      <c r="AF608" s="252"/>
      <c r="AG608" s="252"/>
      <c r="AH608" s="252"/>
      <c r="AI608" s="252"/>
      <c r="AJ608" s="252"/>
      <c r="AK608" s="252"/>
      <c r="AL608" s="252"/>
      <c r="AM608" s="252"/>
      <c r="AN608" s="252"/>
      <c r="AO608" s="252"/>
      <c r="AP608" s="252"/>
      <c r="AQ608" s="252"/>
      <c r="AR608" s="252"/>
      <c r="AS608" s="252"/>
      <c r="AT608" s="252"/>
      <c r="AU608" s="252"/>
      <c r="AV608" s="252"/>
      <c r="AW608" s="252"/>
      <c r="AX608" s="252"/>
      <c r="AY608" s="252"/>
      <c r="AZ608" s="252"/>
      <c r="BA608" s="252"/>
      <c r="BB608" s="252"/>
      <c r="BC608" s="252"/>
      <c r="BD608" s="252"/>
      <c r="BE608" s="252"/>
      <c r="BF608" s="252"/>
      <c r="BG608" s="252"/>
      <c r="BH608" s="252"/>
      <c r="BI608" s="252"/>
      <c r="BJ608" s="252"/>
      <c r="BK608" s="252"/>
      <c r="BL608" s="252"/>
      <c r="BM608" s="252"/>
      <c r="BN608" s="252"/>
      <c r="BO608" s="252"/>
      <c r="BP608" s="252"/>
      <c r="BQ608" s="252"/>
      <c r="BR608" s="252"/>
      <c r="BS608" s="252"/>
      <c r="BT608" s="252"/>
      <c r="BU608" s="252"/>
      <c r="BV608" s="252"/>
      <c r="BW608" s="252"/>
      <c r="BX608" s="252"/>
      <c r="BY608" s="252"/>
      <c r="BZ608" s="252"/>
      <c r="CA608" s="252"/>
      <c r="CB608" s="252"/>
      <c r="CC608" s="252"/>
      <c r="CD608" s="252"/>
      <c r="CE608" s="252"/>
      <c r="CF608" s="252"/>
      <c r="CG608" s="252"/>
      <c r="CH608" s="252"/>
      <c r="CI608" s="252"/>
      <c r="CJ608" s="252"/>
      <c r="CK608" s="252"/>
      <c r="CL608" s="252"/>
      <c r="CM608" s="252"/>
      <c r="CN608" s="252"/>
      <c r="CO608" s="252"/>
      <c r="CP608" s="252"/>
      <c r="CQ608" s="252"/>
      <c r="CR608" s="252"/>
      <c r="CS608" s="252"/>
      <c r="CT608" s="252"/>
      <c r="CU608" s="252"/>
      <c r="CV608" s="252"/>
      <c r="CW608" s="252"/>
      <c r="CX608" s="252"/>
      <c r="CY608" s="252"/>
      <c r="CZ608" s="252"/>
      <c r="DA608" s="252"/>
      <c r="DB608" s="252"/>
      <c r="DC608" s="252"/>
      <c r="DD608" s="252"/>
    </row>
    <row r="609" customFormat="false" ht="15" hidden="false" customHeight="false" outlineLevel="0" collapsed="false">
      <c r="A609" s="252"/>
      <c r="B609" s="252"/>
      <c r="C609" s="252"/>
      <c r="D609" s="252"/>
      <c r="E609" s="254"/>
      <c r="F609" s="254"/>
      <c r="G609" s="254"/>
      <c r="H609" s="254"/>
      <c r="I609" s="254"/>
      <c r="J609" s="254"/>
      <c r="K609" s="254"/>
      <c r="L609" s="254"/>
      <c r="M609" s="254"/>
      <c r="N609" s="254"/>
      <c r="O609" s="254"/>
      <c r="P609" s="252"/>
      <c r="Q609" s="252"/>
      <c r="R609" s="252"/>
      <c r="S609" s="252"/>
      <c r="T609" s="252"/>
      <c r="U609" s="252"/>
      <c r="V609" s="252"/>
      <c r="W609" s="252"/>
      <c r="X609" s="252"/>
      <c r="Y609" s="252"/>
      <c r="Z609" s="252"/>
      <c r="AA609" s="252"/>
      <c r="AB609" s="252"/>
      <c r="AC609" s="252"/>
      <c r="AD609" s="252"/>
      <c r="AE609" s="252"/>
      <c r="AF609" s="252"/>
      <c r="AG609" s="252"/>
      <c r="AH609" s="252"/>
      <c r="AI609" s="252"/>
      <c r="AJ609" s="252"/>
      <c r="AK609" s="252"/>
      <c r="AL609" s="252"/>
      <c r="AM609" s="252"/>
      <c r="AN609" s="252"/>
      <c r="AO609" s="252"/>
      <c r="AP609" s="252"/>
      <c r="AQ609" s="252"/>
      <c r="AR609" s="252"/>
      <c r="AS609" s="252"/>
      <c r="AT609" s="252"/>
      <c r="AU609" s="252"/>
      <c r="AV609" s="252"/>
      <c r="AW609" s="252"/>
      <c r="AX609" s="252"/>
      <c r="AY609" s="252"/>
      <c r="AZ609" s="252"/>
      <c r="BA609" s="252"/>
      <c r="BB609" s="252"/>
      <c r="BC609" s="252"/>
      <c r="BD609" s="252"/>
      <c r="BE609" s="252"/>
      <c r="BF609" s="252"/>
      <c r="BG609" s="252"/>
      <c r="BH609" s="252"/>
      <c r="BI609" s="252"/>
      <c r="BJ609" s="252"/>
      <c r="BK609" s="252"/>
      <c r="BL609" s="252"/>
      <c r="BM609" s="252"/>
      <c r="BN609" s="252"/>
      <c r="BO609" s="252"/>
      <c r="BP609" s="252"/>
      <c r="BQ609" s="252"/>
      <c r="BR609" s="252"/>
      <c r="BS609" s="252"/>
      <c r="BT609" s="252"/>
      <c r="BU609" s="252"/>
      <c r="BV609" s="252"/>
      <c r="BW609" s="252"/>
      <c r="BX609" s="252"/>
      <c r="BY609" s="252"/>
      <c r="BZ609" s="252"/>
      <c r="CA609" s="252"/>
      <c r="CB609" s="252"/>
      <c r="CC609" s="252"/>
      <c r="CD609" s="252"/>
      <c r="CE609" s="252"/>
      <c r="CF609" s="252"/>
      <c r="CG609" s="252"/>
      <c r="CH609" s="252"/>
      <c r="CI609" s="252"/>
      <c r="CJ609" s="252"/>
      <c r="CK609" s="252"/>
      <c r="CL609" s="252"/>
      <c r="CM609" s="252"/>
      <c r="CN609" s="252"/>
      <c r="CO609" s="252"/>
      <c r="CP609" s="252"/>
      <c r="CQ609" s="252"/>
      <c r="CR609" s="252"/>
      <c r="CS609" s="252"/>
      <c r="CT609" s="252"/>
      <c r="CU609" s="252"/>
      <c r="CV609" s="252"/>
      <c r="CW609" s="252"/>
      <c r="CX609" s="252"/>
      <c r="CY609" s="252"/>
      <c r="CZ609" s="252"/>
      <c r="DA609" s="252"/>
      <c r="DB609" s="252"/>
      <c r="DC609" s="252"/>
      <c r="DD609" s="252"/>
    </row>
    <row r="610" customFormat="false" ht="15" hidden="false" customHeight="false" outlineLevel="0" collapsed="false">
      <c r="A610" s="252"/>
      <c r="B610" s="252"/>
      <c r="C610" s="252"/>
      <c r="D610" s="252"/>
      <c r="E610" s="254"/>
      <c r="F610" s="254"/>
      <c r="G610" s="254"/>
      <c r="H610" s="254"/>
      <c r="I610" s="254"/>
      <c r="J610" s="254"/>
      <c r="K610" s="254"/>
      <c r="L610" s="254"/>
      <c r="M610" s="254"/>
      <c r="N610" s="254"/>
      <c r="O610" s="254"/>
      <c r="P610" s="252"/>
      <c r="Q610" s="252"/>
      <c r="R610" s="252"/>
      <c r="S610" s="252"/>
      <c r="T610" s="252"/>
      <c r="U610" s="252"/>
      <c r="V610" s="252"/>
      <c r="W610" s="252"/>
      <c r="X610" s="252"/>
      <c r="Y610" s="252"/>
      <c r="Z610" s="252"/>
      <c r="AA610" s="252"/>
      <c r="AB610" s="252"/>
      <c r="AC610" s="252"/>
      <c r="AD610" s="252"/>
      <c r="AE610" s="252"/>
      <c r="AF610" s="252"/>
      <c r="AG610" s="252"/>
      <c r="AH610" s="252"/>
      <c r="AI610" s="252"/>
      <c r="AJ610" s="252"/>
      <c r="AK610" s="252"/>
      <c r="AL610" s="252"/>
      <c r="AM610" s="252"/>
      <c r="AN610" s="252"/>
      <c r="AO610" s="252"/>
      <c r="AP610" s="252"/>
      <c r="AQ610" s="252"/>
      <c r="AR610" s="252"/>
      <c r="AS610" s="252"/>
      <c r="AT610" s="252"/>
      <c r="AU610" s="252"/>
      <c r="AV610" s="252"/>
      <c r="AW610" s="252"/>
      <c r="AX610" s="252"/>
      <c r="AY610" s="252"/>
      <c r="AZ610" s="252"/>
      <c r="BA610" s="252"/>
      <c r="BB610" s="252"/>
      <c r="BC610" s="252"/>
      <c r="BD610" s="252"/>
      <c r="BE610" s="252"/>
      <c r="BF610" s="252"/>
      <c r="BG610" s="252"/>
      <c r="BH610" s="252"/>
      <c r="BI610" s="252"/>
      <c r="BJ610" s="252"/>
      <c r="BK610" s="252"/>
      <c r="BL610" s="252"/>
      <c r="BM610" s="252"/>
      <c r="BN610" s="252"/>
      <c r="BO610" s="252"/>
      <c r="BP610" s="252"/>
      <c r="BQ610" s="252"/>
      <c r="BR610" s="252"/>
      <c r="BS610" s="252"/>
      <c r="BT610" s="252"/>
      <c r="BU610" s="252"/>
      <c r="BV610" s="252"/>
      <c r="BW610" s="252"/>
      <c r="BX610" s="252"/>
      <c r="BY610" s="252"/>
      <c r="BZ610" s="252"/>
      <c r="CA610" s="252"/>
      <c r="CB610" s="252"/>
      <c r="CC610" s="252"/>
      <c r="CD610" s="252"/>
      <c r="CE610" s="252"/>
      <c r="CF610" s="252"/>
      <c r="CG610" s="252"/>
      <c r="CH610" s="252"/>
      <c r="CI610" s="252"/>
      <c r="CJ610" s="252"/>
      <c r="CK610" s="252"/>
      <c r="CL610" s="252"/>
      <c r="CM610" s="252"/>
      <c r="CN610" s="252"/>
      <c r="CO610" s="252"/>
      <c r="CP610" s="252"/>
      <c r="CQ610" s="252"/>
      <c r="CR610" s="252"/>
      <c r="CS610" s="252"/>
      <c r="CT610" s="252"/>
      <c r="CU610" s="252"/>
      <c r="CV610" s="252"/>
      <c r="CW610" s="252"/>
      <c r="CX610" s="252"/>
      <c r="CY610" s="252"/>
      <c r="CZ610" s="252"/>
      <c r="DA610" s="252"/>
      <c r="DB610" s="252"/>
      <c r="DC610" s="252"/>
      <c r="DD610" s="252"/>
    </row>
    <row r="611" customFormat="false" ht="15" hidden="false" customHeight="false" outlineLevel="0" collapsed="false">
      <c r="A611" s="252"/>
      <c r="B611" s="252"/>
      <c r="C611" s="252"/>
      <c r="D611" s="252"/>
      <c r="E611" s="254"/>
      <c r="F611" s="254"/>
      <c r="G611" s="254"/>
      <c r="H611" s="254"/>
      <c r="I611" s="254"/>
      <c r="J611" s="254"/>
      <c r="K611" s="254"/>
      <c r="L611" s="254"/>
      <c r="M611" s="254"/>
      <c r="N611" s="254"/>
      <c r="O611" s="254"/>
      <c r="P611" s="252"/>
      <c r="Q611" s="252"/>
      <c r="R611" s="252"/>
      <c r="S611" s="252"/>
      <c r="T611" s="252"/>
      <c r="U611" s="252"/>
      <c r="V611" s="252"/>
      <c r="W611" s="252"/>
      <c r="X611" s="252"/>
      <c r="Y611" s="252"/>
      <c r="Z611" s="252"/>
      <c r="AA611" s="252"/>
      <c r="AB611" s="252"/>
      <c r="AC611" s="252"/>
      <c r="AD611" s="252"/>
      <c r="AE611" s="252"/>
      <c r="AF611" s="252"/>
      <c r="AG611" s="252"/>
      <c r="AH611" s="252"/>
      <c r="AI611" s="252"/>
      <c r="AJ611" s="252"/>
      <c r="AK611" s="252"/>
      <c r="AL611" s="252"/>
      <c r="AM611" s="252"/>
      <c r="AN611" s="252"/>
      <c r="AO611" s="252"/>
      <c r="AP611" s="252"/>
      <c r="AQ611" s="252"/>
      <c r="AR611" s="252"/>
      <c r="AS611" s="252"/>
      <c r="AT611" s="252"/>
      <c r="AU611" s="252"/>
      <c r="AV611" s="252"/>
      <c r="AW611" s="252"/>
      <c r="AX611" s="252"/>
      <c r="AY611" s="252"/>
      <c r="AZ611" s="252"/>
      <c r="BA611" s="252"/>
      <c r="BB611" s="252"/>
      <c r="BC611" s="252"/>
      <c r="BD611" s="252"/>
      <c r="BE611" s="252"/>
      <c r="BF611" s="252"/>
      <c r="BG611" s="252"/>
      <c r="BH611" s="252"/>
      <c r="BI611" s="252"/>
      <c r="BJ611" s="252"/>
      <c r="BK611" s="252"/>
      <c r="BL611" s="252"/>
      <c r="BM611" s="252"/>
      <c r="BN611" s="252"/>
      <c r="BO611" s="252"/>
      <c r="BP611" s="252"/>
      <c r="BQ611" s="252"/>
      <c r="BR611" s="252"/>
      <c r="BS611" s="252"/>
      <c r="BT611" s="252"/>
      <c r="BU611" s="252"/>
      <c r="BV611" s="252"/>
      <c r="BW611" s="252"/>
      <c r="BX611" s="252"/>
      <c r="BY611" s="252"/>
      <c r="BZ611" s="252"/>
      <c r="CA611" s="252"/>
      <c r="CB611" s="252"/>
      <c r="CC611" s="252"/>
      <c r="CD611" s="252"/>
      <c r="CE611" s="252"/>
      <c r="CF611" s="252"/>
      <c r="CG611" s="252"/>
      <c r="CH611" s="252"/>
      <c r="CI611" s="252"/>
      <c r="CJ611" s="252"/>
      <c r="CK611" s="252"/>
      <c r="CL611" s="252"/>
      <c r="CM611" s="252"/>
      <c r="CN611" s="252"/>
      <c r="CO611" s="252"/>
      <c r="CP611" s="252"/>
      <c r="CQ611" s="252"/>
      <c r="CR611" s="252"/>
      <c r="CS611" s="252"/>
      <c r="CT611" s="252"/>
      <c r="CU611" s="252"/>
      <c r="CV611" s="252"/>
      <c r="CW611" s="252"/>
      <c r="CX611" s="252"/>
      <c r="CY611" s="252"/>
      <c r="CZ611" s="252"/>
      <c r="DA611" s="252"/>
      <c r="DB611" s="252"/>
      <c r="DC611" s="252"/>
      <c r="DD611" s="252"/>
    </row>
    <row r="612" customFormat="false" ht="15" hidden="false" customHeight="false" outlineLevel="0" collapsed="false">
      <c r="A612" s="252"/>
      <c r="B612" s="252"/>
      <c r="C612" s="252"/>
      <c r="D612" s="252"/>
      <c r="E612" s="254"/>
      <c r="F612" s="254"/>
      <c r="G612" s="254"/>
      <c r="H612" s="254"/>
      <c r="I612" s="254"/>
      <c r="J612" s="254"/>
      <c r="K612" s="254"/>
      <c r="L612" s="254"/>
      <c r="M612" s="254"/>
      <c r="N612" s="254"/>
      <c r="O612" s="254"/>
      <c r="P612" s="252"/>
      <c r="Q612" s="252"/>
      <c r="R612" s="252"/>
      <c r="S612" s="252"/>
      <c r="T612" s="252"/>
      <c r="U612" s="252"/>
      <c r="V612" s="252"/>
      <c r="W612" s="252"/>
      <c r="X612" s="252"/>
      <c r="Y612" s="252"/>
      <c r="Z612" s="252"/>
      <c r="AA612" s="252"/>
      <c r="AB612" s="252"/>
      <c r="AC612" s="252"/>
      <c r="AD612" s="252"/>
      <c r="AE612" s="252"/>
      <c r="AF612" s="252"/>
      <c r="AG612" s="252"/>
      <c r="AH612" s="252"/>
      <c r="AI612" s="252"/>
      <c r="AJ612" s="252"/>
      <c r="AK612" s="252"/>
      <c r="AL612" s="252"/>
      <c r="AM612" s="252"/>
      <c r="AN612" s="252"/>
      <c r="AO612" s="252"/>
      <c r="AP612" s="252"/>
      <c r="AQ612" s="252"/>
      <c r="AR612" s="252"/>
      <c r="AS612" s="252"/>
      <c r="AT612" s="252"/>
      <c r="AU612" s="252"/>
      <c r="AV612" s="252"/>
      <c r="AW612" s="252"/>
      <c r="AX612" s="252"/>
      <c r="AY612" s="252"/>
      <c r="AZ612" s="252"/>
      <c r="BA612" s="252"/>
      <c r="BB612" s="252"/>
      <c r="BC612" s="252"/>
      <c r="BD612" s="252"/>
      <c r="BE612" s="252"/>
      <c r="BF612" s="252"/>
      <c r="BG612" s="252"/>
      <c r="BH612" s="252"/>
      <c r="BI612" s="252"/>
      <c r="BJ612" s="252"/>
      <c r="BK612" s="252"/>
      <c r="BL612" s="252"/>
      <c r="BM612" s="252"/>
      <c r="BN612" s="252"/>
      <c r="BO612" s="252"/>
      <c r="BP612" s="252"/>
      <c r="BQ612" s="252"/>
      <c r="BR612" s="252"/>
      <c r="BS612" s="252"/>
      <c r="BT612" s="252"/>
      <c r="BU612" s="252"/>
      <c r="BV612" s="252"/>
      <c r="BW612" s="252"/>
      <c r="BX612" s="252"/>
      <c r="BY612" s="252"/>
      <c r="BZ612" s="252"/>
      <c r="CA612" s="252"/>
      <c r="CB612" s="252"/>
      <c r="CC612" s="252"/>
      <c r="CD612" s="252"/>
      <c r="CE612" s="252"/>
      <c r="CF612" s="252"/>
      <c r="CG612" s="252"/>
      <c r="CH612" s="252"/>
      <c r="CI612" s="252"/>
      <c r="CJ612" s="252"/>
      <c r="CK612" s="252"/>
      <c r="CL612" s="252"/>
      <c r="CM612" s="252"/>
      <c r="CN612" s="252"/>
      <c r="CO612" s="252"/>
      <c r="CP612" s="252"/>
      <c r="CQ612" s="252"/>
      <c r="CR612" s="252"/>
      <c r="CS612" s="252"/>
      <c r="CT612" s="252"/>
      <c r="CU612" s="252"/>
      <c r="CV612" s="252"/>
      <c r="CW612" s="252"/>
      <c r="CX612" s="252"/>
      <c r="CY612" s="252"/>
      <c r="CZ612" s="252"/>
      <c r="DA612" s="252"/>
      <c r="DB612" s="252"/>
      <c r="DC612" s="252"/>
      <c r="DD612" s="252"/>
    </row>
    <row r="613" customFormat="false" ht="15" hidden="false" customHeight="false" outlineLevel="0" collapsed="false">
      <c r="A613" s="252"/>
      <c r="B613" s="252"/>
      <c r="C613" s="252"/>
      <c r="D613" s="252"/>
      <c r="E613" s="254"/>
      <c r="F613" s="254"/>
      <c r="G613" s="254"/>
      <c r="H613" s="254"/>
      <c r="I613" s="254"/>
      <c r="J613" s="254"/>
      <c r="K613" s="254"/>
      <c r="L613" s="254"/>
      <c r="M613" s="254"/>
      <c r="N613" s="254"/>
      <c r="O613" s="254"/>
      <c r="P613" s="252"/>
      <c r="Q613" s="252"/>
      <c r="R613" s="252"/>
      <c r="S613" s="252"/>
      <c r="T613" s="252"/>
      <c r="U613" s="252"/>
      <c r="V613" s="252"/>
      <c r="W613" s="252"/>
      <c r="X613" s="252"/>
      <c r="Y613" s="252"/>
      <c r="Z613" s="252"/>
      <c r="AA613" s="252"/>
      <c r="AB613" s="252"/>
      <c r="AC613" s="252"/>
      <c r="AD613" s="252"/>
      <c r="AE613" s="252"/>
      <c r="AF613" s="252"/>
      <c r="AG613" s="252"/>
      <c r="AH613" s="252"/>
      <c r="AI613" s="252"/>
      <c r="AJ613" s="252"/>
      <c r="AK613" s="252"/>
      <c r="AL613" s="252"/>
      <c r="AM613" s="252"/>
      <c r="AN613" s="252"/>
      <c r="AO613" s="252"/>
      <c r="AP613" s="252"/>
      <c r="AQ613" s="252"/>
      <c r="AR613" s="252"/>
      <c r="AS613" s="252"/>
      <c r="AT613" s="252"/>
      <c r="AU613" s="252"/>
      <c r="AV613" s="252"/>
      <c r="AW613" s="252"/>
      <c r="AX613" s="252"/>
      <c r="AY613" s="252"/>
      <c r="AZ613" s="252"/>
      <c r="BA613" s="252"/>
      <c r="BB613" s="252"/>
      <c r="BC613" s="252"/>
      <c r="BD613" s="252"/>
      <c r="BE613" s="252"/>
      <c r="BF613" s="252"/>
      <c r="BG613" s="252"/>
      <c r="BH613" s="252"/>
      <c r="BI613" s="252"/>
      <c r="BJ613" s="252"/>
      <c r="BK613" s="252"/>
      <c r="BL613" s="252"/>
      <c r="BM613" s="252"/>
      <c r="BN613" s="252"/>
      <c r="BO613" s="252"/>
      <c r="BP613" s="252"/>
      <c r="BQ613" s="252"/>
      <c r="BR613" s="252"/>
      <c r="BS613" s="252"/>
      <c r="BT613" s="252"/>
      <c r="BU613" s="252"/>
      <c r="BV613" s="252"/>
      <c r="BW613" s="252"/>
      <c r="BX613" s="252"/>
      <c r="BY613" s="252"/>
      <c r="BZ613" s="252"/>
      <c r="CA613" s="252"/>
      <c r="CB613" s="252"/>
      <c r="CC613" s="252"/>
      <c r="CD613" s="252"/>
      <c r="CE613" s="252"/>
      <c r="CF613" s="252"/>
      <c r="CG613" s="252"/>
      <c r="CH613" s="252"/>
      <c r="CI613" s="252"/>
      <c r="CJ613" s="252"/>
      <c r="CK613" s="252"/>
      <c r="CL613" s="252"/>
      <c r="CM613" s="252"/>
      <c r="CN613" s="252"/>
      <c r="CO613" s="252"/>
      <c r="CP613" s="252"/>
      <c r="CQ613" s="252"/>
      <c r="CR613" s="252"/>
      <c r="CS613" s="252"/>
      <c r="CT613" s="252"/>
      <c r="CU613" s="252"/>
      <c r="CV613" s="252"/>
      <c r="CW613" s="252"/>
      <c r="CX613" s="252"/>
      <c r="CY613" s="252"/>
      <c r="CZ613" s="252"/>
      <c r="DA613" s="252"/>
      <c r="DB613" s="252"/>
      <c r="DC613" s="252"/>
      <c r="DD613" s="252"/>
    </row>
    <row r="614" customFormat="false" ht="15" hidden="false" customHeight="false" outlineLevel="0" collapsed="false">
      <c r="A614" s="252"/>
      <c r="B614" s="252"/>
      <c r="C614" s="252"/>
      <c r="D614" s="252"/>
      <c r="E614" s="254"/>
      <c r="F614" s="254"/>
      <c r="G614" s="254"/>
      <c r="H614" s="254"/>
      <c r="I614" s="254"/>
      <c r="J614" s="254"/>
      <c r="K614" s="254"/>
      <c r="L614" s="254"/>
      <c r="M614" s="254"/>
      <c r="N614" s="254"/>
      <c r="O614" s="254"/>
      <c r="P614" s="252"/>
      <c r="Q614" s="252"/>
      <c r="R614" s="252"/>
      <c r="S614" s="252"/>
      <c r="T614" s="252"/>
      <c r="U614" s="252"/>
      <c r="V614" s="252"/>
      <c r="W614" s="252"/>
      <c r="X614" s="252"/>
      <c r="Y614" s="252"/>
      <c r="Z614" s="252"/>
      <c r="AA614" s="252"/>
      <c r="AB614" s="252"/>
      <c r="AC614" s="252"/>
      <c r="AD614" s="252"/>
      <c r="AE614" s="252"/>
      <c r="AF614" s="252"/>
      <c r="AG614" s="252"/>
      <c r="AH614" s="252"/>
      <c r="AI614" s="252"/>
      <c r="AJ614" s="252"/>
      <c r="AK614" s="252"/>
      <c r="AL614" s="252"/>
      <c r="AM614" s="252"/>
      <c r="AN614" s="252"/>
      <c r="AO614" s="252"/>
      <c r="AP614" s="252"/>
      <c r="AQ614" s="252"/>
      <c r="AR614" s="252"/>
      <c r="AS614" s="252"/>
      <c r="AT614" s="252"/>
      <c r="AU614" s="252"/>
      <c r="AV614" s="252"/>
      <c r="AW614" s="252"/>
      <c r="AX614" s="252"/>
      <c r="AY614" s="252"/>
      <c r="AZ614" s="252"/>
      <c r="BA614" s="252"/>
      <c r="BB614" s="252"/>
      <c r="BC614" s="252"/>
      <c r="BD614" s="252"/>
      <c r="BE614" s="252"/>
      <c r="BF614" s="252"/>
      <c r="BG614" s="252"/>
      <c r="BH614" s="252"/>
      <c r="BI614" s="252"/>
      <c r="BJ614" s="252"/>
      <c r="BK614" s="252"/>
      <c r="BL614" s="252"/>
      <c r="BM614" s="252"/>
      <c r="BN614" s="252"/>
      <c r="BO614" s="252"/>
      <c r="BP614" s="252"/>
      <c r="BQ614" s="252"/>
      <c r="BR614" s="252"/>
      <c r="BS614" s="252"/>
      <c r="BT614" s="252"/>
      <c r="BU614" s="252"/>
      <c r="BV614" s="252"/>
      <c r="BW614" s="252"/>
      <c r="BX614" s="252"/>
      <c r="BY614" s="252"/>
      <c r="BZ614" s="252"/>
      <c r="CA614" s="252"/>
      <c r="CB614" s="252"/>
      <c r="CC614" s="252"/>
      <c r="CD614" s="252"/>
      <c r="CE614" s="252"/>
      <c r="CF614" s="252"/>
      <c r="CG614" s="252"/>
      <c r="CH614" s="252"/>
      <c r="CI614" s="252"/>
      <c r="CJ614" s="252"/>
      <c r="CK614" s="252"/>
      <c r="CL614" s="252"/>
      <c r="CM614" s="252"/>
      <c r="CN614" s="252"/>
      <c r="CO614" s="252"/>
      <c r="CP614" s="252"/>
      <c r="CQ614" s="252"/>
      <c r="CR614" s="252"/>
      <c r="CS614" s="252"/>
      <c r="CT614" s="252"/>
      <c r="CU614" s="252"/>
      <c r="CV614" s="252"/>
      <c r="CW614" s="252"/>
      <c r="CX614" s="252"/>
      <c r="CY614" s="252"/>
      <c r="CZ614" s="252"/>
      <c r="DA614" s="252"/>
      <c r="DB614" s="252"/>
      <c r="DC614" s="252"/>
      <c r="DD614" s="252"/>
    </row>
    <row r="615" customFormat="false" ht="15" hidden="false" customHeight="false" outlineLevel="0" collapsed="false">
      <c r="A615" s="252"/>
      <c r="B615" s="252"/>
      <c r="C615" s="252"/>
      <c r="D615" s="252"/>
      <c r="E615" s="254"/>
      <c r="F615" s="254"/>
      <c r="G615" s="254"/>
      <c r="H615" s="254"/>
      <c r="I615" s="254"/>
      <c r="J615" s="254"/>
      <c r="K615" s="254"/>
      <c r="L615" s="254"/>
      <c r="M615" s="254"/>
      <c r="N615" s="254"/>
      <c r="O615" s="254"/>
      <c r="P615" s="252"/>
      <c r="Q615" s="252"/>
      <c r="R615" s="252"/>
      <c r="S615" s="252"/>
      <c r="T615" s="252"/>
      <c r="U615" s="252"/>
      <c r="V615" s="252"/>
      <c r="W615" s="252"/>
      <c r="X615" s="252"/>
      <c r="Y615" s="252"/>
      <c r="Z615" s="252"/>
      <c r="AA615" s="252"/>
      <c r="AB615" s="252"/>
      <c r="AC615" s="252"/>
      <c r="AD615" s="252"/>
      <c r="AE615" s="252"/>
      <c r="AF615" s="252"/>
      <c r="AG615" s="252"/>
      <c r="AH615" s="252"/>
      <c r="AI615" s="252"/>
      <c r="AJ615" s="252"/>
      <c r="AK615" s="252"/>
      <c r="AL615" s="252"/>
      <c r="AM615" s="252"/>
      <c r="AN615" s="252"/>
      <c r="AO615" s="252"/>
      <c r="AP615" s="252"/>
      <c r="AQ615" s="252"/>
      <c r="AR615" s="252"/>
      <c r="AS615" s="252"/>
      <c r="AT615" s="252"/>
      <c r="AU615" s="252"/>
      <c r="AV615" s="252"/>
      <c r="AW615" s="252"/>
      <c r="AX615" s="252"/>
      <c r="AY615" s="252"/>
      <c r="AZ615" s="252"/>
      <c r="BA615" s="252"/>
      <c r="BB615" s="252"/>
      <c r="BC615" s="252"/>
      <c r="BD615" s="252"/>
      <c r="BE615" s="252"/>
      <c r="BF615" s="252"/>
      <c r="BG615" s="252"/>
      <c r="BH615" s="252"/>
      <c r="BI615" s="252"/>
      <c r="BJ615" s="252"/>
      <c r="BK615" s="252"/>
      <c r="BL615" s="252"/>
      <c r="BM615" s="252"/>
      <c r="BN615" s="252"/>
      <c r="BO615" s="252"/>
      <c r="BP615" s="252"/>
      <c r="BQ615" s="252"/>
      <c r="BR615" s="252"/>
      <c r="BS615" s="252"/>
      <c r="BT615" s="252"/>
      <c r="BU615" s="252"/>
      <c r="BV615" s="252"/>
      <c r="BW615" s="252"/>
      <c r="BX615" s="252"/>
      <c r="BY615" s="252"/>
      <c r="BZ615" s="252"/>
      <c r="CA615" s="252"/>
      <c r="CB615" s="252"/>
      <c r="CC615" s="252"/>
      <c r="CD615" s="252"/>
      <c r="CE615" s="252"/>
      <c r="CF615" s="252"/>
      <c r="CG615" s="252"/>
      <c r="CH615" s="252"/>
      <c r="CI615" s="252"/>
      <c r="CJ615" s="252"/>
      <c r="CK615" s="252"/>
      <c r="CL615" s="252"/>
      <c r="CM615" s="252"/>
      <c r="CN615" s="252"/>
      <c r="CO615" s="252"/>
      <c r="CP615" s="252"/>
      <c r="CQ615" s="252"/>
      <c r="CR615" s="252"/>
      <c r="CS615" s="252"/>
      <c r="CT615" s="252"/>
      <c r="CU615" s="252"/>
      <c r="CV615" s="252"/>
      <c r="CW615" s="252"/>
      <c r="CX615" s="252"/>
      <c r="CY615" s="252"/>
      <c r="CZ615" s="252"/>
      <c r="DA615" s="252"/>
      <c r="DB615" s="252"/>
      <c r="DC615" s="252"/>
      <c r="DD615" s="252"/>
    </row>
    <row r="616" customFormat="false" ht="15" hidden="false" customHeight="false" outlineLevel="0" collapsed="false">
      <c r="A616" s="252"/>
      <c r="B616" s="252"/>
      <c r="C616" s="252"/>
      <c r="D616" s="252"/>
      <c r="E616" s="254"/>
      <c r="F616" s="254"/>
      <c r="G616" s="254"/>
      <c r="H616" s="254"/>
      <c r="I616" s="254"/>
      <c r="J616" s="254"/>
      <c r="K616" s="254"/>
      <c r="L616" s="254"/>
      <c r="M616" s="254"/>
      <c r="N616" s="254"/>
      <c r="O616" s="254"/>
      <c r="P616" s="252"/>
      <c r="Q616" s="252"/>
      <c r="R616" s="252"/>
      <c r="S616" s="252"/>
      <c r="T616" s="252"/>
      <c r="U616" s="252"/>
      <c r="V616" s="252"/>
      <c r="W616" s="252"/>
      <c r="X616" s="252"/>
      <c r="Y616" s="252"/>
      <c r="Z616" s="252"/>
      <c r="AA616" s="252"/>
      <c r="AB616" s="252"/>
      <c r="AC616" s="252"/>
      <c r="AD616" s="252"/>
      <c r="AE616" s="252"/>
      <c r="AF616" s="252"/>
      <c r="AG616" s="252"/>
      <c r="AH616" s="252"/>
      <c r="AI616" s="252"/>
      <c r="AJ616" s="252"/>
      <c r="AK616" s="252"/>
      <c r="AL616" s="252"/>
      <c r="AM616" s="252"/>
      <c r="AN616" s="252"/>
      <c r="AO616" s="252"/>
      <c r="AP616" s="252"/>
      <c r="AQ616" s="252"/>
      <c r="AR616" s="252"/>
      <c r="AS616" s="252"/>
      <c r="AT616" s="252"/>
      <c r="AU616" s="252"/>
      <c r="AV616" s="252"/>
      <c r="AW616" s="252"/>
      <c r="AX616" s="252"/>
      <c r="AY616" s="252"/>
      <c r="AZ616" s="252"/>
      <c r="BA616" s="252"/>
      <c r="BB616" s="252"/>
      <c r="BC616" s="252"/>
      <c r="BD616" s="252"/>
      <c r="BE616" s="252"/>
      <c r="BF616" s="252"/>
      <c r="BG616" s="252"/>
      <c r="BH616" s="252"/>
      <c r="BI616" s="252"/>
      <c r="BJ616" s="252"/>
      <c r="BK616" s="252"/>
      <c r="BL616" s="252"/>
      <c r="BM616" s="252"/>
      <c r="BN616" s="252"/>
      <c r="BO616" s="252"/>
      <c r="BP616" s="252"/>
      <c r="BQ616" s="252"/>
      <c r="BR616" s="252"/>
      <c r="BS616" s="252"/>
      <c r="BT616" s="252"/>
      <c r="BU616" s="252"/>
      <c r="BV616" s="252"/>
      <c r="BW616" s="252"/>
      <c r="BX616" s="252"/>
      <c r="BY616" s="252"/>
      <c r="BZ616" s="252"/>
      <c r="CA616" s="252"/>
      <c r="CB616" s="252"/>
      <c r="CC616" s="252"/>
      <c r="CD616" s="252"/>
      <c r="CE616" s="252"/>
      <c r="CF616" s="252"/>
      <c r="CG616" s="252"/>
      <c r="CH616" s="252"/>
      <c r="CI616" s="252"/>
      <c r="CJ616" s="252"/>
      <c r="CK616" s="252"/>
      <c r="CL616" s="252"/>
      <c r="CM616" s="252"/>
      <c r="CN616" s="252"/>
      <c r="CO616" s="252"/>
      <c r="CP616" s="252"/>
      <c r="CQ616" s="252"/>
      <c r="CR616" s="252"/>
      <c r="CS616" s="252"/>
      <c r="CT616" s="252"/>
      <c r="CU616" s="252"/>
      <c r="CV616" s="252"/>
      <c r="CW616" s="252"/>
      <c r="CX616" s="252"/>
      <c r="CY616" s="252"/>
      <c r="CZ616" s="252"/>
      <c r="DA616" s="252"/>
      <c r="DB616" s="252"/>
      <c r="DC616" s="252"/>
      <c r="DD616" s="252"/>
    </row>
    <row r="617" customFormat="false" ht="15" hidden="false" customHeight="false" outlineLevel="0" collapsed="false">
      <c r="A617" s="252"/>
      <c r="B617" s="252"/>
      <c r="C617" s="252"/>
      <c r="D617" s="252"/>
      <c r="E617" s="254"/>
      <c r="F617" s="254"/>
      <c r="G617" s="254"/>
      <c r="H617" s="254"/>
      <c r="I617" s="254"/>
      <c r="J617" s="254"/>
      <c r="K617" s="254"/>
      <c r="L617" s="254"/>
      <c r="M617" s="254"/>
      <c r="N617" s="254"/>
      <c r="O617" s="254"/>
      <c r="P617" s="252"/>
      <c r="Q617" s="252"/>
      <c r="R617" s="252"/>
      <c r="S617" s="252"/>
      <c r="T617" s="252"/>
      <c r="U617" s="252"/>
      <c r="V617" s="252"/>
      <c r="W617" s="252"/>
      <c r="X617" s="252"/>
      <c r="Y617" s="252"/>
      <c r="Z617" s="252"/>
      <c r="AA617" s="252"/>
      <c r="AB617" s="252"/>
      <c r="AC617" s="252"/>
      <c r="AD617" s="252"/>
      <c r="AE617" s="252"/>
      <c r="AF617" s="252"/>
      <c r="AG617" s="252"/>
      <c r="AH617" s="252"/>
      <c r="AI617" s="252"/>
      <c r="AJ617" s="252"/>
      <c r="AK617" s="252"/>
      <c r="AL617" s="252"/>
      <c r="AM617" s="252"/>
      <c r="AN617" s="252"/>
      <c r="AO617" s="252"/>
      <c r="AP617" s="252"/>
      <c r="AQ617" s="252"/>
      <c r="AR617" s="252"/>
      <c r="AS617" s="252"/>
      <c r="AT617" s="252"/>
      <c r="AU617" s="252"/>
      <c r="AV617" s="252"/>
      <c r="AW617" s="252"/>
      <c r="AX617" s="252"/>
      <c r="AY617" s="252"/>
      <c r="AZ617" s="252"/>
      <c r="BA617" s="252"/>
      <c r="BB617" s="252"/>
      <c r="BC617" s="252"/>
      <c r="BD617" s="252"/>
      <c r="BE617" s="252"/>
      <c r="BF617" s="252"/>
      <c r="BG617" s="252"/>
      <c r="BH617" s="252"/>
      <c r="BI617" s="252"/>
      <c r="BJ617" s="252"/>
      <c r="BK617" s="252"/>
      <c r="BL617" s="252"/>
      <c r="BM617" s="252"/>
      <c r="BN617" s="252"/>
      <c r="BO617" s="252"/>
      <c r="BP617" s="252"/>
      <c r="BQ617" s="252"/>
      <c r="BR617" s="252"/>
      <c r="BS617" s="252"/>
      <c r="BT617" s="252"/>
      <c r="BU617" s="252"/>
      <c r="BV617" s="252"/>
      <c r="BW617" s="252"/>
      <c r="BX617" s="252"/>
      <c r="BY617" s="252"/>
      <c r="BZ617" s="252"/>
      <c r="CA617" s="252"/>
      <c r="CB617" s="252"/>
      <c r="CC617" s="252"/>
      <c r="CD617" s="252"/>
      <c r="CE617" s="252"/>
      <c r="CF617" s="252"/>
      <c r="CG617" s="252"/>
      <c r="CH617" s="252"/>
      <c r="CI617" s="252"/>
      <c r="CJ617" s="252"/>
      <c r="CK617" s="252"/>
      <c r="CL617" s="252"/>
      <c r="CM617" s="252"/>
      <c r="CN617" s="252"/>
      <c r="CO617" s="252"/>
      <c r="CP617" s="252"/>
      <c r="CQ617" s="252"/>
      <c r="CR617" s="252"/>
      <c r="CS617" s="252"/>
      <c r="CT617" s="252"/>
      <c r="CU617" s="252"/>
      <c r="CV617" s="252"/>
      <c r="CW617" s="252"/>
      <c r="CX617" s="252"/>
      <c r="CY617" s="252"/>
      <c r="CZ617" s="252"/>
      <c r="DA617" s="252"/>
      <c r="DB617" s="252"/>
      <c r="DC617" s="252"/>
      <c r="DD617" s="252"/>
    </row>
    <row r="618" customFormat="false" ht="15" hidden="false" customHeight="false" outlineLevel="0" collapsed="false">
      <c r="A618" s="252"/>
      <c r="B618" s="252"/>
      <c r="C618" s="252"/>
      <c r="D618" s="252"/>
      <c r="E618" s="254"/>
      <c r="F618" s="254"/>
      <c r="G618" s="254"/>
      <c r="H618" s="254"/>
      <c r="I618" s="254"/>
      <c r="J618" s="254"/>
      <c r="K618" s="254"/>
      <c r="L618" s="254"/>
      <c r="M618" s="254"/>
      <c r="N618" s="254"/>
      <c r="O618" s="254"/>
      <c r="P618" s="252"/>
      <c r="Q618" s="252"/>
      <c r="R618" s="252"/>
      <c r="S618" s="252"/>
      <c r="T618" s="252"/>
      <c r="U618" s="252"/>
      <c r="V618" s="252"/>
      <c r="W618" s="252"/>
      <c r="X618" s="252"/>
      <c r="Y618" s="252"/>
      <c r="Z618" s="252"/>
      <c r="AA618" s="252"/>
      <c r="AB618" s="252"/>
      <c r="AC618" s="252"/>
      <c r="AD618" s="252"/>
      <c r="AE618" s="252"/>
      <c r="AF618" s="252"/>
      <c r="AG618" s="252"/>
      <c r="AH618" s="252"/>
      <c r="AI618" s="252"/>
      <c r="AJ618" s="252"/>
      <c r="AK618" s="252"/>
      <c r="AL618" s="252"/>
      <c r="AM618" s="252"/>
      <c r="AN618" s="252"/>
      <c r="AO618" s="252"/>
      <c r="AP618" s="252"/>
      <c r="AQ618" s="252"/>
      <c r="AR618" s="252"/>
      <c r="AS618" s="252"/>
      <c r="AT618" s="252"/>
      <c r="AU618" s="252"/>
      <c r="AV618" s="252"/>
      <c r="AW618" s="252"/>
      <c r="AX618" s="252"/>
      <c r="AY618" s="252"/>
      <c r="AZ618" s="252"/>
      <c r="BA618" s="252"/>
      <c r="BB618" s="252"/>
      <c r="BC618" s="252"/>
      <c r="BD618" s="252"/>
      <c r="BE618" s="252"/>
      <c r="BF618" s="252"/>
      <c r="BG618" s="252"/>
      <c r="BH618" s="252"/>
      <c r="BI618" s="252"/>
      <c r="BJ618" s="252"/>
      <c r="BK618" s="252"/>
      <c r="BL618" s="252"/>
      <c r="BM618" s="252"/>
      <c r="BN618" s="252"/>
      <c r="BO618" s="252"/>
      <c r="BP618" s="252"/>
      <c r="BQ618" s="252"/>
      <c r="BR618" s="252"/>
      <c r="BS618" s="252"/>
      <c r="BT618" s="252"/>
      <c r="BU618" s="252"/>
      <c r="BV618" s="252"/>
      <c r="BW618" s="252"/>
      <c r="BX618" s="252"/>
      <c r="BY618" s="252"/>
      <c r="BZ618" s="252"/>
      <c r="CA618" s="252"/>
      <c r="CB618" s="252"/>
      <c r="CC618" s="252"/>
      <c r="CD618" s="252"/>
      <c r="CE618" s="252"/>
      <c r="CF618" s="252"/>
      <c r="CG618" s="252"/>
      <c r="CH618" s="252"/>
      <c r="CI618" s="252"/>
      <c r="CJ618" s="252"/>
      <c r="CK618" s="252"/>
      <c r="CL618" s="252"/>
      <c r="CM618" s="252"/>
      <c r="CN618" s="252"/>
      <c r="CO618" s="252"/>
      <c r="CP618" s="252"/>
      <c r="CQ618" s="252"/>
      <c r="CR618" s="252"/>
      <c r="CS618" s="252"/>
      <c r="CT618" s="252"/>
      <c r="CU618" s="252"/>
      <c r="CV618" s="252"/>
      <c r="CW618" s="252"/>
      <c r="CX618" s="252"/>
      <c r="CY618" s="252"/>
      <c r="CZ618" s="252"/>
      <c r="DA618" s="252"/>
      <c r="DB618" s="252"/>
      <c r="DC618" s="252"/>
      <c r="DD618" s="252"/>
    </row>
    <row r="619" customFormat="false" ht="15" hidden="false" customHeight="false" outlineLevel="0" collapsed="false">
      <c r="A619" s="252"/>
      <c r="B619" s="252"/>
      <c r="C619" s="252"/>
      <c r="D619" s="252"/>
      <c r="E619" s="254"/>
      <c r="F619" s="254"/>
      <c r="G619" s="254"/>
      <c r="H619" s="254"/>
      <c r="I619" s="254"/>
      <c r="J619" s="254"/>
      <c r="K619" s="254"/>
      <c r="L619" s="254"/>
      <c r="M619" s="254"/>
      <c r="N619" s="254"/>
      <c r="O619" s="254"/>
      <c r="P619" s="252"/>
      <c r="Q619" s="252"/>
      <c r="R619" s="252"/>
      <c r="S619" s="252"/>
      <c r="T619" s="252"/>
      <c r="U619" s="252"/>
      <c r="V619" s="252"/>
      <c r="W619" s="252"/>
      <c r="X619" s="252"/>
      <c r="Y619" s="252"/>
      <c r="Z619" s="252"/>
      <c r="AA619" s="252"/>
      <c r="AB619" s="252"/>
      <c r="AC619" s="252"/>
      <c r="AD619" s="252"/>
      <c r="AE619" s="252"/>
      <c r="AF619" s="252"/>
      <c r="AG619" s="252"/>
      <c r="AH619" s="252"/>
      <c r="AI619" s="252"/>
      <c r="AJ619" s="252"/>
      <c r="AK619" s="252"/>
      <c r="AL619" s="252"/>
      <c r="AM619" s="252"/>
      <c r="AN619" s="252"/>
      <c r="AO619" s="252"/>
      <c r="AP619" s="252"/>
      <c r="AQ619" s="252"/>
      <c r="AR619" s="252"/>
      <c r="AS619" s="252"/>
      <c r="AT619" s="252"/>
      <c r="AU619" s="252"/>
      <c r="AV619" s="252"/>
      <c r="AW619" s="252"/>
      <c r="AX619" s="252"/>
      <c r="AY619" s="252"/>
      <c r="AZ619" s="252"/>
      <c r="BA619" s="252"/>
      <c r="BB619" s="252"/>
      <c r="BC619" s="252"/>
      <c r="BD619" s="252"/>
      <c r="BE619" s="252"/>
      <c r="BF619" s="252"/>
      <c r="BG619" s="252"/>
      <c r="BH619" s="252"/>
      <c r="BI619" s="252"/>
      <c r="BJ619" s="252"/>
      <c r="BK619" s="252"/>
      <c r="BL619" s="252"/>
      <c r="BM619" s="252"/>
      <c r="BN619" s="252"/>
      <c r="BO619" s="252"/>
      <c r="BP619" s="252"/>
      <c r="BQ619" s="252"/>
      <c r="BR619" s="252"/>
      <c r="BS619" s="252"/>
      <c r="BT619" s="252"/>
      <c r="BU619" s="252"/>
      <c r="BV619" s="252"/>
      <c r="BW619" s="252"/>
      <c r="BX619" s="252"/>
      <c r="BY619" s="252"/>
      <c r="BZ619" s="252"/>
      <c r="CA619" s="252"/>
      <c r="CB619" s="252"/>
      <c r="CC619" s="252"/>
      <c r="CD619" s="252"/>
      <c r="CE619" s="252"/>
      <c r="CF619" s="252"/>
      <c r="CG619" s="252"/>
      <c r="CH619" s="252"/>
      <c r="CI619" s="252"/>
      <c r="CJ619" s="252"/>
      <c r="CK619" s="252"/>
      <c r="CL619" s="252"/>
      <c r="CM619" s="252"/>
      <c r="CN619" s="252"/>
      <c r="CO619" s="252"/>
      <c r="CP619" s="252"/>
      <c r="CQ619" s="252"/>
      <c r="CR619" s="252"/>
      <c r="CS619" s="252"/>
      <c r="CT619" s="252"/>
      <c r="CU619" s="252"/>
      <c r="CV619" s="252"/>
      <c r="CW619" s="252"/>
      <c r="CX619" s="252"/>
      <c r="CY619" s="252"/>
      <c r="CZ619" s="252"/>
      <c r="DA619" s="252"/>
      <c r="DB619" s="252"/>
      <c r="DC619" s="252"/>
      <c r="DD619" s="252"/>
    </row>
    <row r="620" customFormat="false" ht="15" hidden="false" customHeight="false" outlineLevel="0" collapsed="false">
      <c r="A620" s="252"/>
      <c r="B620" s="252"/>
      <c r="C620" s="252"/>
      <c r="D620" s="252"/>
      <c r="E620" s="254"/>
      <c r="F620" s="254"/>
      <c r="G620" s="254"/>
      <c r="H620" s="254"/>
      <c r="I620" s="254"/>
      <c r="J620" s="254"/>
      <c r="K620" s="254"/>
      <c r="L620" s="254"/>
      <c r="M620" s="254"/>
      <c r="N620" s="254"/>
      <c r="O620" s="254"/>
      <c r="P620" s="252"/>
      <c r="Q620" s="252"/>
      <c r="R620" s="252"/>
      <c r="S620" s="252"/>
      <c r="T620" s="252"/>
      <c r="U620" s="252"/>
      <c r="V620" s="252"/>
      <c r="W620" s="252"/>
      <c r="X620" s="252"/>
      <c r="Y620" s="252"/>
      <c r="Z620" s="252"/>
      <c r="AA620" s="252"/>
      <c r="AB620" s="252"/>
      <c r="AC620" s="252"/>
      <c r="AD620" s="252"/>
      <c r="AE620" s="252"/>
      <c r="AF620" s="252"/>
      <c r="AG620" s="252"/>
      <c r="AH620" s="252"/>
      <c r="AI620" s="252"/>
      <c r="AJ620" s="252"/>
      <c r="AK620" s="252"/>
      <c r="AL620" s="252"/>
      <c r="AM620" s="252"/>
      <c r="AN620" s="252"/>
      <c r="AO620" s="252"/>
      <c r="AP620" s="252"/>
      <c r="AQ620" s="252"/>
      <c r="AR620" s="252"/>
      <c r="AS620" s="252"/>
      <c r="AT620" s="252"/>
      <c r="AU620" s="252"/>
      <c r="AV620" s="252"/>
      <c r="AW620" s="252"/>
      <c r="AX620" s="252"/>
      <c r="AY620" s="252"/>
      <c r="AZ620" s="252"/>
      <c r="BA620" s="252"/>
      <c r="BB620" s="252"/>
      <c r="BC620" s="252"/>
      <c r="BD620" s="252"/>
      <c r="BE620" s="252"/>
      <c r="BF620" s="252"/>
      <c r="BG620" s="252"/>
      <c r="BH620" s="252"/>
      <c r="BI620" s="252"/>
      <c r="BJ620" s="252"/>
      <c r="BK620" s="252"/>
      <c r="BL620" s="252"/>
      <c r="BM620" s="252"/>
      <c r="BN620" s="252"/>
      <c r="BO620" s="252"/>
      <c r="BP620" s="252"/>
      <c r="BQ620" s="252"/>
      <c r="BR620" s="252"/>
      <c r="BS620" s="252"/>
      <c r="BT620" s="252"/>
      <c r="BU620" s="252"/>
      <c r="BV620" s="252"/>
      <c r="BW620" s="252"/>
      <c r="BX620" s="252"/>
      <c r="BY620" s="252"/>
      <c r="BZ620" s="252"/>
      <c r="CA620" s="252"/>
      <c r="CB620" s="252"/>
      <c r="CC620" s="252"/>
      <c r="CD620" s="252"/>
      <c r="CE620" s="252"/>
      <c r="CF620" s="252"/>
      <c r="CG620" s="252"/>
      <c r="CH620" s="252"/>
      <c r="CI620" s="252"/>
      <c r="CJ620" s="252"/>
      <c r="CK620" s="252"/>
      <c r="CL620" s="252"/>
      <c r="CM620" s="252"/>
      <c r="CN620" s="252"/>
      <c r="CO620" s="252"/>
      <c r="CP620" s="252"/>
      <c r="CQ620" s="252"/>
      <c r="CR620" s="252"/>
      <c r="CS620" s="252"/>
      <c r="CT620" s="252"/>
      <c r="CU620" s="252"/>
      <c r="CV620" s="252"/>
      <c r="CW620" s="252"/>
      <c r="CX620" s="252"/>
      <c r="CY620" s="252"/>
      <c r="CZ620" s="252"/>
      <c r="DA620" s="252"/>
      <c r="DB620" s="252"/>
      <c r="DC620" s="252"/>
      <c r="DD620" s="252"/>
    </row>
    <row r="621" customFormat="false" ht="15" hidden="false" customHeight="false" outlineLevel="0" collapsed="false">
      <c r="A621" s="252"/>
      <c r="B621" s="252"/>
      <c r="C621" s="252"/>
      <c r="D621" s="252"/>
      <c r="E621" s="254"/>
      <c r="F621" s="254"/>
      <c r="G621" s="254"/>
      <c r="H621" s="254"/>
      <c r="I621" s="254"/>
      <c r="J621" s="254"/>
      <c r="K621" s="254"/>
      <c r="L621" s="254"/>
      <c r="M621" s="254"/>
      <c r="N621" s="254"/>
      <c r="O621" s="254"/>
      <c r="P621" s="252"/>
      <c r="Q621" s="252"/>
      <c r="R621" s="252"/>
      <c r="S621" s="252"/>
      <c r="T621" s="252"/>
      <c r="U621" s="252"/>
      <c r="V621" s="252"/>
      <c r="W621" s="252"/>
      <c r="X621" s="252"/>
      <c r="Y621" s="252"/>
      <c r="Z621" s="252"/>
      <c r="AA621" s="252"/>
      <c r="AB621" s="252"/>
      <c r="AC621" s="252"/>
      <c r="AD621" s="252"/>
      <c r="AE621" s="252"/>
      <c r="AF621" s="252"/>
      <c r="AG621" s="252"/>
      <c r="AH621" s="252"/>
      <c r="AI621" s="252"/>
      <c r="AJ621" s="252"/>
      <c r="AK621" s="252"/>
      <c r="AL621" s="252"/>
      <c r="AM621" s="252"/>
      <c r="AN621" s="252"/>
      <c r="AO621" s="252"/>
      <c r="AP621" s="252"/>
      <c r="AQ621" s="252"/>
      <c r="AR621" s="252"/>
      <c r="AS621" s="252"/>
      <c r="AT621" s="252"/>
      <c r="AU621" s="252"/>
      <c r="AV621" s="252"/>
      <c r="AW621" s="252"/>
      <c r="AX621" s="252"/>
      <c r="AY621" s="252"/>
      <c r="AZ621" s="252"/>
      <c r="BA621" s="252"/>
      <c r="BB621" s="252"/>
      <c r="BC621" s="252"/>
      <c r="BD621" s="252"/>
      <c r="BE621" s="252"/>
      <c r="BF621" s="252"/>
      <c r="BG621" s="252"/>
      <c r="BH621" s="252"/>
      <c r="BI621" s="252"/>
      <c r="BJ621" s="252"/>
      <c r="BK621" s="252"/>
      <c r="BL621" s="252"/>
      <c r="BM621" s="252"/>
      <c r="BN621" s="252"/>
      <c r="BO621" s="252"/>
      <c r="BP621" s="252"/>
      <c r="BQ621" s="252"/>
      <c r="BR621" s="252"/>
      <c r="BS621" s="252"/>
      <c r="BT621" s="252"/>
      <c r="BU621" s="252"/>
      <c r="BV621" s="252"/>
      <c r="BW621" s="252"/>
      <c r="BX621" s="252"/>
      <c r="BY621" s="252"/>
      <c r="BZ621" s="252"/>
      <c r="CA621" s="252"/>
      <c r="CB621" s="252"/>
      <c r="CC621" s="252"/>
      <c r="CD621" s="252"/>
      <c r="CE621" s="252"/>
      <c r="CF621" s="252"/>
      <c r="CG621" s="252"/>
      <c r="CH621" s="252"/>
      <c r="CI621" s="252"/>
      <c r="CJ621" s="252"/>
      <c r="CK621" s="252"/>
      <c r="CL621" s="252"/>
      <c r="CM621" s="252"/>
      <c r="CN621" s="252"/>
      <c r="CO621" s="252"/>
      <c r="CP621" s="252"/>
      <c r="CQ621" s="252"/>
      <c r="CR621" s="252"/>
      <c r="CS621" s="252"/>
      <c r="CT621" s="252"/>
      <c r="CU621" s="252"/>
      <c r="CV621" s="252"/>
      <c r="CW621" s="252"/>
      <c r="CX621" s="252"/>
      <c r="CY621" s="252"/>
      <c r="CZ621" s="252"/>
      <c r="DA621" s="252"/>
      <c r="DB621" s="252"/>
      <c r="DC621" s="252"/>
      <c r="DD621" s="252"/>
    </row>
    <row r="622" customFormat="false" ht="15" hidden="false" customHeight="false" outlineLevel="0" collapsed="false">
      <c r="A622" s="252"/>
      <c r="B622" s="252"/>
      <c r="C622" s="252"/>
      <c r="D622" s="252"/>
      <c r="E622" s="254"/>
      <c r="F622" s="254"/>
      <c r="G622" s="254"/>
      <c r="H622" s="254"/>
      <c r="I622" s="254"/>
      <c r="J622" s="254"/>
      <c r="K622" s="254"/>
      <c r="L622" s="254"/>
      <c r="M622" s="254"/>
      <c r="N622" s="254"/>
      <c r="O622" s="254"/>
      <c r="P622" s="252"/>
      <c r="Q622" s="252"/>
      <c r="R622" s="252"/>
      <c r="S622" s="252"/>
      <c r="T622" s="252"/>
      <c r="U622" s="252"/>
      <c r="V622" s="252"/>
      <c r="W622" s="252"/>
      <c r="X622" s="252"/>
      <c r="Y622" s="252"/>
      <c r="Z622" s="252"/>
      <c r="AA622" s="252"/>
      <c r="AB622" s="252"/>
      <c r="AC622" s="252"/>
      <c r="AD622" s="252"/>
      <c r="AE622" s="252"/>
      <c r="AF622" s="252"/>
      <c r="AG622" s="252"/>
      <c r="AH622" s="252"/>
      <c r="AI622" s="252"/>
      <c r="AJ622" s="252"/>
      <c r="AK622" s="252"/>
      <c r="AL622" s="252"/>
      <c r="AM622" s="252"/>
      <c r="AN622" s="252"/>
      <c r="AO622" s="252"/>
      <c r="AP622" s="252"/>
      <c r="AQ622" s="252"/>
      <c r="AR622" s="252"/>
      <c r="AS622" s="252"/>
      <c r="AT622" s="252"/>
      <c r="AU622" s="252"/>
      <c r="AV622" s="252"/>
      <c r="AW622" s="252"/>
      <c r="AX622" s="252"/>
      <c r="AY622" s="252"/>
      <c r="AZ622" s="252"/>
      <c r="BA622" s="252"/>
      <c r="BB622" s="252"/>
      <c r="BC622" s="252"/>
      <c r="BD622" s="252"/>
      <c r="BE622" s="252"/>
      <c r="BF622" s="252"/>
      <c r="BG622" s="252"/>
      <c r="BH622" s="252"/>
      <c r="BI622" s="252"/>
      <c r="BJ622" s="252"/>
      <c r="BK622" s="252"/>
      <c r="BL622" s="252"/>
      <c r="BM622" s="252"/>
      <c r="BN622" s="252"/>
      <c r="BO622" s="252"/>
      <c r="BP622" s="252"/>
      <c r="BQ622" s="252"/>
      <c r="BR622" s="252"/>
      <c r="BS622" s="252"/>
      <c r="BT622" s="252"/>
      <c r="BU622" s="252"/>
      <c r="BV622" s="252"/>
      <c r="BW622" s="252"/>
      <c r="BX622" s="252"/>
      <c r="BY622" s="252"/>
      <c r="BZ622" s="252"/>
      <c r="CA622" s="252"/>
      <c r="CB622" s="252"/>
      <c r="CC622" s="252"/>
      <c r="CD622" s="252"/>
      <c r="CE622" s="252"/>
      <c r="CF622" s="252"/>
      <c r="CG622" s="252"/>
      <c r="CH622" s="252"/>
      <c r="CI622" s="252"/>
      <c r="CJ622" s="252"/>
      <c r="CK622" s="252"/>
      <c r="CL622" s="252"/>
      <c r="CM622" s="252"/>
      <c r="CN622" s="252"/>
      <c r="CO622" s="252"/>
      <c r="CP622" s="252"/>
      <c r="CQ622" s="252"/>
      <c r="CR622" s="252"/>
      <c r="CS622" s="252"/>
      <c r="CT622" s="252"/>
      <c r="CU622" s="252"/>
      <c r="CV622" s="252"/>
      <c r="CW622" s="252"/>
      <c r="CX622" s="252"/>
      <c r="CY622" s="252"/>
      <c r="CZ622" s="252"/>
      <c r="DA622" s="252"/>
      <c r="DB622" s="252"/>
      <c r="DC622" s="252"/>
      <c r="DD622" s="252"/>
    </row>
    <row r="623" customFormat="false" ht="15" hidden="false" customHeight="false" outlineLevel="0" collapsed="false">
      <c r="A623" s="252"/>
      <c r="B623" s="252"/>
      <c r="C623" s="252"/>
      <c r="D623" s="252"/>
      <c r="E623" s="254"/>
      <c r="F623" s="254"/>
      <c r="G623" s="254"/>
      <c r="H623" s="254"/>
      <c r="I623" s="254"/>
      <c r="J623" s="254"/>
      <c r="K623" s="254"/>
      <c r="L623" s="254"/>
      <c r="M623" s="254"/>
      <c r="N623" s="254"/>
      <c r="O623" s="254"/>
      <c r="P623" s="252"/>
      <c r="Q623" s="252"/>
      <c r="R623" s="252"/>
      <c r="S623" s="252"/>
      <c r="T623" s="252"/>
      <c r="U623" s="252"/>
      <c r="V623" s="252"/>
      <c r="W623" s="252"/>
      <c r="X623" s="252"/>
      <c r="Y623" s="252"/>
      <c r="Z623" s="252"/>
      <c r="AA623" s="252"/>
      <c r="AB623" s="252"/>
      <c r="AC623" s="252"/>
      <c r="AD623" s="252"/>
      <c r="AE623" s="252"/>
      <c r="AF623" s="252"/>
      <c r="AG623" s="252"/>
      <c r="AH623" s="252"/>
      <c r="AI623" s="252"/>
      <c r="AJ623" s="252"/>
      <c r="AK623" s="252"/>
      <c r="AL623" s="252"/>
      <c r="AM623" s="252"/>
      <c r="AN623" s="252"/>
      <c r="AO623" s="252"/>
      <c r="AP623" s="252"/>
      <c r="AQ623" s="252"/>
      <c r="AR623" s="252"/>
      <c r="AS623" s="252"/>
      <c r="AT623" s="252"/>
      <c r="AU623" s="252"/>
      <c r="AV623" s="252"/>
      <c r="AW623" s="252"/>
      <c r="AX623" s="252"/>
      <c r="AY623" s="252"/>
      <c r="AZ623" s="252"/>
      <c r="BA623" s="252"/>
      <c r="BB623" s="252"/>
      <c r="BC623" s="252"/>
      <c r="BD623" s="252"/>
      <c r="BE623" s="252"/>
      <c r="BF623" s="252"/>
      <c r="BG623" s="252"/>
      <c r="BH623" s="252"/>
      <c r="BI623" s="252"/>
      <c r="BJ623" s="252"/>
      <c r="BK623" s="252"/>
      <c r="BL623" s="252"/>
      <c r="BM623" s="252"/>
      <c r="BN623" s="252"/>
      <c r="BO623" s="252"/>
      <c r="BP623" s="252"/>
      <c r="BQ623" s="252"/>
      <c r="BR623" s="252"/>
      <c r="BS623" s="252"/>
      <c r="BT623" s="252"/>
      <c r="BU623" s="252"/>
      <c r="BV623" s="252"/>
      <c r="BW623" s="252"/>
      <c r="BX623" s="252"/>
      <c r="BY623" s="252"/>
      <c r="BZ623" s="252"/>
      <c r="CA623" s="252"/>
      <c r="CB623" s="252"/>
      <c r="CC623" s="252"/>
      <c r="CD623" s="252"/>
      <c r="CE623" s="252"/>
      <c r="CF623" s="252"/>
      <c r="CG623" s="252"/>
      <c r="CH623" s="252"/>
      <c r="CI623" s="252"/>
      <c r="CJ623" s="252"/>
      <c r="CK623" s="252"/>
      <c r="CL623" s="252"/>
      <c r="CM623" s="252"/>
      <c r="CN623" s="252"/>
      <c r="CO623" s="252"/>
      <c r="CP623" s="252"/>
      <c r="CQ623" s="252"/>
      <c r="CR623" s="252"/>
      <c r="CS623" s="252"/>
      <c r="CT623" s="252"/>
      <c r="CU623" s="252"/>
      <c r="CV623" s="252"/>
      <c r="CW623" s="252"/>
      <c r="CX623" s="252"/>
      <c r="CY623" s="252"/>
      <c r="CZ623" s="252"/>
      <c r="DA623" s="252"/>
      <c r="DB623" s="252"/>
      <c r="DC623" s="252"/>
      <c r="DD623" s="252"/>
    </row>
    <row r="624" customFormat="false" ht="15" hidden="false" customHeight="false" outlineLevel="0" collapsed="false">
      <c r="A624" s="252"/>
      <c r="B624" s="252"/>
      <c r="C624" s="252"/>
      <c r="D624" s="252"/>
      <c r="E624" s="254"/>
      <c r="F624" s="254"/>
      <c r="G624" s="254"/>
      <c r="H624" s="254"/>
      <c r="I624" s="254"/>
      <c r="J624" s="254"/>
      <c r="K624" s="254"/>
      <c r="L624" s="254"/>
      <c r="M624" s="254"/>
      <c r="N624" s="254"/>
      <c r="O624" s="254"/>
      <c r="P624" s="252"/>
      <c r="Q624" s="252"/>
      <c r="R624" s="252"/>
      <c r="S624" s="252"/>
      <c r="T624" s="252"/>
      <c r="U624" s="252"/>
      <c r="V624" s="252"/>
      <c r="W624" s="252"/>
      <c r="X624" s="252"/>
      <c r="Y624" s="252"/>
      <c r="Z624" s="252"/>
      <c r="AA624" s="252"/>
      <c r="AB624" s="252"/>
      <c r="AC624" s="252"/>
      <c r="AD624" s="252"/>
      <c r="AE624" s="252"/>
      <c r="AF624" s="252"/>
      <c r="AG624" s="252"/>
      <c r="AH624" s="252"/>
      <c r="AI624" s="252"/>
      <c r="AJ624" s="252"/>
      <c r="AK624" s="252"/>
      <c r="AL624" s="252"/>
      <c r="AM624" s="252"/>
      <c r="AN624" s="252"/>
      <c r="AO624" s="252"/>
      <c r="AP624" s="252"/>
      <c r="AQ624" s="252"/>
      <c r="AR624" s="252"/>
      <c r="AS624" s="252"/>
      <c r="AT624" s="252"/>
      <c r="AU624" s="252"/>
      <c r="AV624" s="252"/>
      <c r="AW624" s="252"/>
      <c r="AX624" s="252"/>
      <c r="AY624" s="252"/>
      <c r="AZ624" s="252"/>
      <c r="BA624" s="252"/>
      <c r="BB624" s="252"/>
      <c r="BC624" s="252"/>
      <c r="BD624" s="252"/>
      <c r="BE624" s="252"/>
      <c r="BF624" s="252"/>
      <c r="BG624" s="252"/>
      <c r="BH624" s="252"/>
      <c r="BI624" s="252"/>
      <c r="BJ624" s="252"/>
      <c r="BK624" s="252"/>
      <c r="BL624" s="252"/>
      <c r="BM624" s="252"/>
      <c r="BN624" s="252"/>
      <c r="BO624" s="252"/>
      <c r="BP624" s="252"/>
      <c r="BQ624" s="252"/>
      <c r="BR624" s="252"/>
      <c r="BS624" s="252"/>
      <c r="BT624" s="252"/>
      <c r="BU624" s="252"/>
      <c r="BV624" s="252"/>
      <c r="BW624" s="252"/>
      <c r="BX624" s="252"/>
      <c r="BY624" s="252"/>
      <c r="BZ624" s="252"/>
      <c r="CA624" s="252"/>
      <c r="CB624" s="252"/>
      <c r="CC624" s="252"/>
      <c r="CD624" s="252"/>
      <c r="CE624" s="252"/>
      <c r="CF624" s="252"/>
      <c r="CG624" s="252"/>
      <c r="CH624" s="252"/>
      <c r="CI624" s="252"/>
      <c r="CJ624" s="252"/>
      <c r="CK624" s="252"/>
      <c r="CL624" s="252"/>
      <c r="CM624" s="252"/>
      <c r="CN624" s="252"/>
      <c r="CO624" s="252"/>
      <c r="CP624" s="252"/>
      <c r="CQ624" s="252"/>
      <c r="CR624" s="252"/>
      <c r="CS624" s="252"/>
      <c r="CT624" s="252"/>
      <c r="CU624" s="252"/>
      <c r="CV624" s="252"/>
      <c r="CW624" s="252"/>
      <c r="CX624" s="252"/>
      <c r="CY624" s="252"/>
      <c r="CZ624" s="252"/>
      <c r="DA624" s="252"/>
      <c r="DB624" s="252"/>
      <c r="DC624" s="252"/>
      <c r="DD624" s="252"/>
    </row>
    <row r="625" customFormat="false" ht="15" hidden="false" customHeight="false" outlineLevel="0" collapsed="false">
      <c r="A625" s="252"/>
      <c r="B625" s="252"/>
      <c r="C625" s="252"/>
      <c r="D625" s="252"/>
      <c r="E625" s="254"/>
      <c r="F625" s="254"/>
      <c r="G625" s="254"/>
      <c r="H625" s="254"/>
      <c r="I625" s="254"/>
      <c r="J625" s="254"/>
      <c r="K625" s="254"/>
      <c r="L625" s="254"/>
      <c r="M625" s="254"/>
      <c r="N625" s="254"/>
      <c r="O625" s="254"/>
      <c r="P625" s="252"/>
      <c r="Q625" s="252"/>
      <c r="R625" s="252"/>
      <c r="S625" s="252"/>
      <c r="T625" s="252"/>
      <c r="U625" s="252"/>
      <c r="V625" s="252"/>
      <c r="W625" s="252"/>
      <c r="X625" s="252"/>
      <c r="Y625" s="252"/>
      <c r="Z625" s="252"/>
      <c r="AA625" s="252"/>
      <c r="AB625" s="252"/>
      <c r="AC625" s="252"/>
      <c r="AD625" s="252"/>
      <c r="AE625" s="252"/>
      <c r="AF625" s="252"/>
      <c r="AG625" s="252"/>
      <c r="AH625" s="252"/>
      <c r="AI625" s="252"/>
      <c r="AJ625" s="252"/>
      <c r="AK625" s="252"/>
      <c r="AL625" s="252"/>
      <c r="AM625" s="252"/>
      <c r="AN625" s="252"/>
      <c r="AO625" s="252"/>
      <c r="AP625" s="252"/>
      <c r="AQ625" s="252"/>
      <c r="AR625" s="252"/>
      <c r="AS625" s="252"/>
      <c r="AT625" s="252"/>
      <c r="AU625" s="252"/>
      <c r="AV625" s="252"/>
      <c r="AW625" s="252"/>
      <c r="AX625" s="252"/>
      <c r="AY625" s="252"/>
      <c r="AZ625" s="252"/>
      <c r="BA625" s="252"/>
      <c r="BB625" s="252"/>
      <c r="BC625" s="252"/>
      <c r="BD625" s="252"/>
      <c r="BE625" s="252"/>
      <c r="BF625" s="252"/>
      <c r="BG625" s="252"/>
      <c r="BH625" s="252"/>
      <c r="BI625" s="252"/>
      <c r="BJ625" s="252"/>
      <c r="BK625" s="252"/>
      <c r="BL625" s="252"/>
      <c r="BM625" s="252"/>
      <c r="BN625" s="252"/>
      <c r="BO625" s="252"/>
      <c r="BP625" s="252"/>
      <c r="BQ625" s="252"/>
      <c r="BR625" s="252"/>
      <c r="BS625" s="252"/>
      <c r="BT625" s="252"/>
      <c r="BU625" s="252"/>
      <c r="BV625" s="252"/>
      <c r="BW625" s="252"/>
      <c r="BX625" s="252"/>
      <c r="BY625" s="252"/>
      <c r="BZ625" s="252"/>
      <c r="CA625" s="252"/>
      <c r="CB625" s="252"/>
      <c r="CC625" s="252"/>
      <c r="CD625" s="252"/>
      <c r="CE625" s="252"/>
      <c r="CF625" s="252"/>
      <c r="CG625" s="252"/>
      <c r="CH625" s="252"/>
      <c r="CI625" s="252"/>
      <c r="CJ625" s="252"/>
      <c r="CK625" s="252"/>
      <c r="CL625" s="252"/>
      <c r="CM625" s="252"/>
      <c r="CN625" s="252"/>
      <c r="CO625" s="252"/>
      <c r="CP625" s="252"/>
      <c r="CQ625" s="252"/>
      <c r="CR625" s="252"/>
      <c r="CS625" s="252"/>
      <c r="CT625" s="252"/>
      <c r="CU625" s="252"/>
      <c r="CV625" s="252"/>
      <c r="CW625" s="252"/>
      <c r="CX625" s="252"/>
      <c r="CY625" s="252"/>
      <c r="CZ625" s="252"/>
      <c r="DA625" s="252"/>
      <c r="DB625" s="252"/>
      <c r="DC625" s="252"/>
      <c r="DD625" s="252"/>
    </row>
    <row r="626" customFormat="false" ht="15" hidden="false" customHeight="false" outlineLevel="0" collapsed="false">
      <c r="A626" s="252"/>
      <c r="B626" s="252"/>
      <c r="C626" s="252"/>
      <c r="D626" s="252"/>
      <c r="E626" s="254"/>
      <c r="F626" s="254"/>
      <c r="G626" s="254"/>
      <c r="H626" s="254"/>
      <c r="I626" s="254"/>
      <c r="J626" s="254"/>
      <c r="K626" s="254"/>
      <c r="L626" s="254"/>
      <c r="M626" s="254"/>
      <c r="N626" s="254"/>
      <c r="O626" s="254"/>
      <c r="P626" s="252"/>
      <c r="Q626" s="252"/>
      <c r="R626" s="252"/>
      <c r="S626" s="252"/>
      <c r="T626" s="252"/>
      <c r="U626" s="252"/>
      <c r="V626" s="252"/>
      <c r="W626" s="252"/>
      <c r="X626" s="252"/>
      <c r="Y626" s="252"/>
      <c r="Z626" s="252"/>
      <c r="AA626" s="252"/>
      <c r="AB626" s="252"/>
      <c r="AC626" s="252"/>
      <c r="AD626" s="252"/>
      <c r="AE626" s="252"/>
      <c r="AF626" s="252"/>
      <c r="AG626" s="252"/>
      <c r="AH626" s="252"/>
      <c r="AI626" s="252"/>
      <c r="AJ626" s="252"/>
      <c r="AK626" s="252"/>
      <c r="AL626" s="252"/>
      <c r="AM626" s="252"/>
      <c r="AN626" s="252"/>
      <c r="AO626" s="252"/>
      <c r="AP626" s="252"/>
      <c r="AQ626" s="252"/>
      <c r="AR626" s="252"/>
      <c r="AS626" s="252"/>
      <c r="AT626" s="252"/>
      <c r="AU626" s="252"/>
      <c r="AV626" s="252"/>
      <c r="AW626" s="252"/>
      <c r="AX626" s="252"/>
      <c r="AY626" s="252"/>
      <c r="AZ626" s="252"/>
      <c r="BA626" s="252"/>
      <c r="BB626" s="252"/>
      <c r="BC626" s="252"/>
      <c r="BD626" s="252"/>
      <c r="BE626" s="252"/>
      <c r="BF626" s="252"/>
      <c r="BG626" s="252"/>
      <c r="BH626" s="252"/>
      <c r="BI626" s="252"/>
      <c r="BJ626" s="252"/>
      <c r="BK626" s="252"/>
      <c r="BL626" s="252"/>
      <c r="BM626" s="252"/>
      <c r="BN626" s="252"/>
      <c r="BO626" s="252"/>
      <c r="BP626" s="252"/>
      <c r="BQ626" s="252"/>
      <c r="BR626" s="252"/>
      <c r="BS626" s="252"/>
      <c r="BT626" s="252"/>
      <c r="BU626" s="252"/>
      <c r="BV626" s="252"/>
      <c r="BW626" s="252"/>
      <c r="BX626" s="252"/>
      <c r="BY626" s="252"/>
      <c r="BZ626" s="252"/>
      <c r="CA626" s="252"/>
      <c r="CB626" s="252"/>
      <c r="CC626" s="252"/>
      <c r="CD626" s="252"/>
      <c r="CE626" s="252"/>
      <c r="CF626" s="252"/>
      <c r="CG626" s="252"/>
      <c r="CH626" s="252"/>
      <c r="CI626" s="252"/>
      <c r="CJ626" s="252"/>
      <c r="CK626" s="252"/>
      <c r="CL626" s="252"/>
      <c r="CM626" s="252"/>
      <c r="CN626" s="252"/>
      <c r="CO626" s="252"/>
      <c r="CP626" s="252"/>
      <c r="CQ626" s="252"/>
      <c r="CR626" s="252"/>
      <c r="CS626" s="252"/>
      <c r="CT626" s="252"/>
      <c r="CU626" s="252"/>
      <c r="CV626" s="252"/>
      <c r="CW626" s="252"/>
      <c r="CX626" s="252"/>
      <c r="CY626" s="252"/>
      <c r="CZ626" s="252"/>
      <c r="DA626" s="252"/>
      <c r="DB626" s="252"/>
      <c r="DC626" s="252"/>
      <c r="DD626" s="252"/>
    </row>
    <row r="627" customFormat="false" ht="15" hidden="false" customHeight="false" outlineLevel="0" collapsed="false">
      <c r="A627" s="252"/>
      <c r="B627" s="252"/>
      <c r="C627" s="252"/>
      <c r="D627" s="252"/>
      <c r="E627" s="254"/>
      <c r="F627" s="254"/>
      <c r="G627" s="254"/>
      <c r="H627" s="254"/>
      <c r="I627" s="254"/>
      <c r="J627" s="254"/>
      <c r="K627" s="254"/>
      <c r="L627" s="254"/>
      <c r="M627" s="254"/>
      <c r="N627" s="254"/>
      <c r="O627" s="254"/>
      <c r="P627" s="252"/>
      <c r="Q627" s="252"/>
      <c r="R627" s="252"/>
      <c r="S627" s="252"/>
      <c r="T627" s="252"/>
      <c r="U627" s="252"/>
      <c r="V627" s="252"/>
      <c r="W627" s="252"/>
      <c r="X627" s="252"/>
      <c r="Y627" s="252"/>
      <c r="Z627" s="252"/>
      <c r="AA627" s="252"/>
      <c r="AB627" s="252"/>
      <c r="AC627" s="252"/>
      <c r="AD627" s="252"/>
      <c r="AE627" s="252"/>
      <c r="AF627" s="252"/>
      <c r="AG627" s="252"/>
      <c r="AH627" s="252"/>
      <c r="AI627" s="252"/>
      <c r="AJ627" s="252"/>
      <c r="AK627" s="252"/>
      <c r="AL627" s="252"/>
      <c r="AM627" s="252"/>
      <c r="AN627" s="252"/>
      <c r="AO627" s="252"/>
      <c r="AP627" s="252"/>
      <c r="AQ627" s="252"/>
      <c r="AR627" s="252"/>
      <c r="AS627" s="252"/>
      <c r="AT627" s="252"/>
      <c r="AU627" s="252"/>
      <c r="AV627" s="252"/>
      <c r="AW627" s="252"/>
      <c r="AX627" s="252"/>
      <c r="AY627" s="252"/>
      <c r="AZ627" s="252"/>
      <c r="BA627" s="252"/>
      <c r="BB627" s="252"/>
      <c r="BC627" s="252"/>
      <c r="BD627" s="252"/>
      <c r="BE627" s="252"/>
      <c r="BF627" s="252"/>
      <c r="BG627" s="252"/>
      <c r="BH627" s="252"/>
      <c r="BI627" s="252"/>
      <c r="BJ627" s="252"/>
      <c r="BK627" s="252"/>
      <c r="BL627" s="252"/>
      <c r="BM627" s="252"/>
      <c r="BN627" s="252"/>
      <c r="BO627" s="252"/>
      <c r="BP627" s="252"/>
      <c r="BQ627" s="252"/>
      <c r="BR627" s="252"/>
      <c r="BS627" s="252"/>
      <c r="BT627" s="252"/>
      <c r="BU627" s="252"/>
      <c r="BV627" s="252"/>
      <c r="BW627" s="252"/>
      <c r="BX627" s="252"/>
      <c r="BY627" s="252"/>
      <c r="BZ627" s="252"/>
      <c r="CA627" s="252"/>
      <c r="CB627" s="252"/>
      <c r="CC627" s="252"/>
      <c r="CD627" s="252"/>
      <c r="CE627" s="252"/>
      <c r="CF627" s="252"/>
      <c r="CG627" s="252"/>
      <c r="CH627" s="252"/>
      <c r="CI627" s="252"/>
      <c r="CJ627" s="252"/>
      <c r="CK627" s="252"/>
      <c r="CL627" s="252"/>
      <c r="CM627" s="252"/>
      <c r="CN627" s="252"/>
      <c r="CO627" s="252"/>
      <c r="CP627" s="252"/>
      <c r="CQ627" s="252"/>
      <c r="CR627" s="252"/>
      <c r="CS627" s="252"/>
      <c r="CT627" s="252"/>
      <c r="CU627" s="252"/>
      <c r="CV627" s="252"/>
      <c r="CW627" s="252"/>
      <c r="CX627" s="252"/>
      <c r="CY627" s="252"/>
      <c r="CZ627" s="252"/>
      <c r="DA627" s="252"/>
      <c r="DB627" s="252"/>
      <c r="DC627" s="252"/>
      <c r="DD627" s="252"/>
    </row>
    <row r="628" customFormat="false" ht="15" hidden="false" customHeight="false" outlineLevel="0" collapsed="false">
      <c r="A628" s="252"/>
      <c r="B628" s="252"/>
      <c r="C628" s="252"/>
      <c r="D628" s="252"/>
      <c r="E628" s="254"/>
      <c r="F628" s="254"/>
      <c r="G628" s="254"/>
      <c r="H628" s="254"/>
      <c r="I628" s="254"/>
      <c r="J628" s="254"/>
      <c r="K628" s="254"/>
      <c r="L628" s="254"/>
      <c r="M628" s="254"/>
      <c r="N628" s="254"/>
      <c r="O628" s="254"/>
      <c r="P628" s="252"/>
      <c r="Q628" s="252"/>
      <c r="R628" s="252"/>
      <c r="S628" s="252"/>
      <c r="T628" s="252"/>
      <c r="U628" s="252"/>
      <c r="V628" s="252"/>
      <c r="W628" s="252"/>
      <c r="X628" s="252"/>
      <c r="Y628" s="252"/>
      <c r="Z628" s="252"/>
      <c r="AA628" s="252"/>
      <c r="AB628" s="252"/>
      <c r="AC628" s="252"/>
      <c r="AD628" s="252"/>
      <c r="AE628" s="252"/>
      <c r="AF628" s="252"/>
      <c r="AG628" s="252"/>
      <c r="AH628" s="252"/>
      <c r="AI628" s="252"/>
      <c r="AJ628" s="252"/>
      <c r="AK628" s="252"/>
      <c r="AL628" s="252"/>
      <c r="AM628" s="252"/>
      <c r="AN628" s="252"/>
      <c r="AO628" s="252"/>
      <c r="AP628" s="252"/>
      <c r="AQ628" s="252"/>
      <c r="AR628" s="252"/>
      <c r="AS628" s="252"/>
      <c r="AT628" s="252"/>
      <c r="AU628" s="252"/>
      <c r="AV628" s="252"/>
      <c r="AW628" s="252"/>
      <c r="AX628" s="252"/>
      <c r="AY628" s="252"/>
      <c r="AZ628" s="252"/>
      <c r="BA628" s="252"/>
      <c r="BB628" s="252"/>
      <c r="BC628" s="252"/>
      <c r="BD628" s="252"/>
      <c r="BE628" s="252"/>
      <c r="BF628" s="252"/>
      <c r="BG628" s="252"/>
      <c r="BH628" s="252"/>
      <c r="BI628" s="252"/>
      <c r="BJ628" s="252"/>
      <c r="BK628" s="252"/>
      <c r="BL628" s="252"/>
      <c r="BM628" s="252"/>
      <c r="BN628" s="252"/>
      <c r="BO628" s="252"/>
      <c r="BP628" s="252"/>
      <c r="BQ628" s="252"/>
      <c r="BR628" s="252"/>
      <c r="BS628" s="252"/>
      <c r="BT628" s="252"/>
      <c r="BU628" s="252"/>
      <c r="BV628" s="252"/>
      <c r="BW628" s="252"/>
      <c r="BX628" s="252"/>
      <c r="BY628" s="252"/>
      <c r="BZ628" s="252"/>
      <c r="CA628" s="252"/>
      <c r="CB628" s="252"/>
      <c r="CC628" s="252"/>
      <c r="CD628" s="252"/>
      <c r="CE628" s="252"/>
      <c r="CF628" s="252"/>
      <c r="CG628" s="252"/>
      <c r="CH628" s="252"/>
      <c r="CI628" s="252"/>
      <c r="CJ628" s="252"/>
      <c r="CK628" s="252"/>
      <c r="CL628" s="252"/>
      <c r="CM628" s="252"/>
      <c r="CN628" s="252"/>
      <c r="CO628" s="252"/>
      <c r="CP628" s="252"/>
      <c r="CQ628" s="252"/>
      <c r="CR628" s="252"/>
      <c r="CS628" s="252"/>
      <c r="CT628" s="252"/>
      <c r="CU628" s="252"/>
      <c r="CV628" s="252"/>
      <c r="CW628" s="252"/>
      <c r="CX628" s="252"/>
      <c r="CY628" s="252"/>
      <c r="CZ628" s="252"/>
      <c r="DA628" s="252"/>
      <c r="DB628" s="252"/>
      <c r="DC628" s="252"/>
      <c r="DD628" s="252"/>
    </row>
    <row r="629" customFormat="false" ht="15" hidden="false" customHeight="false" outlineLevel="0" collapsed="false">
      <c r="A629" s="252"/>
      <c r="B629" s="252"/>
      <c r="C629" s="252"/>
      <c r="D629" s="252"/>
      <c r="E629" s="254"/>
      <c r="F629" s="254"/>
      <c r="G629" s="254"/>
      <c r="H629" s="254"/>
      <c r="I629" s="254"/>
      <c r="J629" s="254"/>
      <c r="K629" s="254"/>
      <c r="L629" s="254"/>
      <c r="M629" s="254"/>
      <c r="N629" s="254"/>
      <c r="O629" s="254"/>
      <c r="P629" s="252"/>
      <c r="Q629" s="252"/>
      <c r="R629" s="252"/>
      <c r="S629" s="252"/>
      <c r="T629" s="252"/>
      <c r="U629" s="252"/>
      <c r="V629" s="252"/>
      <c r="W629" s="252"/>
      <c r="X629" s="252"/>
      <c r="Y629" s="252"/>
      <c r="Z629" s="252"/>
      <c r="AA629" s="252"/>
      <c r="AB629" s="252"/>
      <c r="AC629" s="252"/>
      <c r="AD629" s="252"/>
      <c r="AE629" s="252"/>
      <c r="AF629" s="252"/>
      <c r="AG629" s="252"/>
      <c r="AH629" s="252"/>
      <c r="AI629" s="252"/>
      <c r="AJ629" s="252"/>
      <c r="AK629" s="252"/>
      <c r="AL629" s="252"/>
      <c r="AM629" s="252"/>
      <c r="AN629" s="252"/>
      <c r="AO629" s="252"/>
      <c r="AP629" s="252"/>
      <c r="AQ629" s="252"/>
      <c r="AR629" s="252"/>
      <c r="AS629" s="252"/>
      <c r="AT629" s="252"/>
      <c r="AU629" s="252"/>
      <c r="AV629" s="252"/>
      <c r="AW629" s="252"/>
      <c r="AX629" s="252"/>
      <c r="AY629" s="252"/>
      <c r="AZ629" s="252"/>
      <c r="BA629" s="252"/>
      <c r="BB629" s="252"/>
      <c r="BC629" s="252"/>
      <c r="BD629" s="252"/>
      <c r="BE629" s="252"/>
      <c r="BF629" s="252"/>
      <c r="BG629" s="252"/>
      <c r="BH629" s="252"/>
      <c r="BI629" s="252"/>
      <c r="BJ629" s="252"/>
      <c r="BK629" s="252"/>
      <c r="BL629" s="252"/>
      <c r="BM629" s="252"/>
      <c r="BN629" s="252"/>
      <c r="BO629" s="252"/>
      <c r="BP629" s="252"/>
      <c r="BQ629" s="252"/>
      <c r="BR629" s="252"/>
      <c r="BS629" s="252"/>
      <c r="BT629" s="252"/>
      <c r="BU629" s="252"/>
      <c r="BV629" s="252"/>
      <c r="BW629" s="252"/>
      <c r="BX629" s="252"/>
      <c r="BY629" s="252"/>
      <c r="BZ629" s="252"/>
      <c r="CA629" s="252"/>
      <c r="CB629" s="252"/>
      <c r="CC629" s="252"/>
      <c r="CD629" s="252"/>
      <c r="CE629" s="252"/>
      <c r="CF629" s="252"/>
      <c r="CG629" s="252"/>
      <c r="CH629" s="252"/>
      <c r="CI629" s="252"/>
      <c r="CJ629" s="252"/>
      <c r="CK629" s="252"/>
      <c r="CL629" s="252"/>
      <c r="CM629" s="252"/>
      <c r="CN629" s="252"/>
      <c r="CO629" s="252"/>
      <c r="CP629" s="252"/>
      <c r="CQ629" s="252"/>
      <c r="CR629" s="252"/>
      <c r="CS629" s="252"/>
      <c r="CT629" s="252"/>
      <c r="CU629" s="252"/>
      <c r="CV629" s="252"/>
      <c r="CW629" s="252"/>
      <c r="CX629" s="252"/>
      <c r="CY629" s="252"/>
      <c r="CZ629" s="252"/>
      <c r="DA629" s="252"/>
      <c r="DB629" s="252"/>
      <c r="DC629" s="252"/>
      <c r="DD629" s="252"/>
    </row>
    <row r="630" customFormat="false" ht="15" hidden="false" customHeight="false" outlineLevel="0" collapsed="false">
      <c r="A630" s="252"/>
      <c r="B630" s="252"/>
      <c r="C630" s="252"/>
      <c r="D630" s="252"/>
      <c r="E630" s="254"/>
      <c r="F630" s="254"/>
      <c r="G630" s="254"/>
      <c r="H630" s="254"/>
      <c r="I630" s="254"/>
      <c r="J630" s="254"/>
      <c r="K630" s="254"/>
      <c r="L630" s="254"/>
      <c r="M630" s="254"/>
      <c r="N630" s="254"/>
      <c r="O630" s="254"/>
      <c r="P630" s="252"/>
      <c r="Q630" s="252"/>
      <c r="R630" s="252"/>
      <c r="S630" s="252"/>
      <c r="T630" s="252"/>
      <c r="U630" s="252"/>
      <c r="V630" s="252"/>
      <c r="W630" s="252"/>
      <c r="X630" s="252"/>
      <c r="Y630" s="252"/>
      <c r="Z630" s="252"/>
      <c r="AA630" s="252"/>
      <c r="AB630" s="252"/>
      <c r="AC630" s="252"/>
      <c r="AD630" s="252"/>
      <c r="AE630" s="252"/>
      <c r="AF630" s="252"/>
      <c r="AG630" s="252"/>
      <c r="AH630" s="252"/>
      <c r="AI630" s="252"/>
      <c r="AJ630" s="252"/>
      <c r="AK630" s="252"/>
      <c r="AL630" s="252"/>
      <c r="AM630" s="252"/>
      <c r="AN630" s="252"/>
      <c r="AO630" s="252"/>
      <c r="AP630" s="252"/>
      <c r="AQ630" s="252"/>
      <c r="AR630" s="252"/>
      <c r="AS630" s="252"/>
      <c r="AT630" s="252"/>
      <c r="AU630" s="252"/>
      <c r="AV630" s="252"/>
      <c r="AW630" s="252"/>
      <c r="AX630" s="252"/>
      <c r="AY630" s="252"/>
      <c r="AZ630" s="252"/>
      <c r="BA630" s="252"/>
      <c r="BB630" s="252"/>
      <c r="BC630" s="252"/>
      <c r="BD630" s="252"/>
      <c r="BE630" s="252"/>
      <c r="BF630" s="252"/>
      <c r="BG630" s="252"/>
      <c r="BH630" s="252"/>
      <c r="BI630" s="252"/>
      <c r="BJ630" s="252"/>
      <c r="BK630" s="252"/>
      <c r="BL630" s="252"/>
      <c r="BM630" s="252"/>
      <c r="BN630" s="252"/>
      <c r="BO630" s="252"/>
      <c r="BP630" s="252"/>
      <c r="BQ630" s="252"/>
      <c r="BR630" s="252"/>
      <c r="BS630" s="252"/>
      <c r="BT630" s="252"/>
      <c r="BU630" s="252"/>
      <c r="BV630" s="252"/>
      <c r="BW630" s="252"/>
      <c r="BX630" s="252"/>
      <c r="BY630" s="252"/>
      <c r="BZ630" s="252"/>
      <c r="CA630" s="252"/>
      <c r="CB630" s="252"/>
      <c r="CC630" s="252"/>
      <c r="CD630" s="252"/>
      <c r="CE630" s="252"/>
      <c r="CF630" s="252"/>
      <c r="CG630" s="252"/>
      <c r="CH630" s="252"/>
      <c r="CI630" s="252"/>
      <c r="CJ630" s="252"/>
      <c r="CK630" s="252"/>
      <c r="CL630" s="252"/>
      <c r="CM630" s="252"/>
      <c r="CN630" s="252"/>
      <c r="CO630" s="252"/>
      <c r="CP630" s="252"/>
      <c r="CQ630" s="252"/>
      <c r="CR630" s="252"/>
      <c r="CS630" s="252"/>
      <c r="CT630" s="252"/>
      <c r="CU630" s="252"/>
      <c r="CV630" s="252"/>
      <c r="CW630" s="252"/>
      <c r="CX630" s="252"/>
      <c r="CY630" s="252"/>
      <c r="CZ630" s="252"/>
      <c r="DA630" s="252"/>
      <c r="DB630" s="252"/>
      <c r="DC630" s="252"/>
      <c r="DD630" s="252"/>
    </row>
    <row r="631" customFormat="false" ht="15" hidden="false" customHeight="false" outlineLevel="0" collapsed="false">
      <c r="A631" s="252"/>
      <c r="B631" s="252"/>
      <c r="C631" s="252"/>
      <c r="D631" s="252"/>
      <c r="E631" s="254"/>
      <c r="F631" s="254"/>
      <c r="G631" s="254"/>
      <c r="H631" s="254"/>
      <c r="I631" s="254"/>
      <c r="J631" s="254"/>
      <c r="K631" s="254"/>
      <c r="L631" s="254"/>
      <c r="M631" s="254"/>
      <c r="N631" s="254"/>
      <c r="O631" s="254"/>
      <c r="P631" s="252"/>
      <c r="Q631" s="252"/>
      <c r="R631" s="252"/>
      <c r="S631" s="252"/>
      <c r="T631" s="252"/>
      <c r="U631" s="252"/>
      <c r="V631" s="252"/>
      <c r="W631" s="252"/>
      <c r="X631" s="252"/>
      <c r="Y631" s="252"/>
      <c r="Z631" s="252"/>
      <c r="AA631" s="252"/>
      <c r="AB631" s="252"/>
      <c r="AC631" s="252"/>
      <c r="AD631" s="252"/>
      <c r="AE631" s="252"/>
      <c r="AF631" s="252"/>
      <c r="AG631" s="252"/>
      <c r="AH631" s="252"/>
      <c r="AI631" s="252"/>
      <c r="AJ631" s="252"/>
      <c r="AK631" s="252"/>
      <c r="AL631" s="252"/>
      <c r="AM631" s="252"/>
      <c r="AN631" s="252"/>
      <c r="AO631" s="252"/>
      <c r="AP631" s="252"/>
      <c r="AQ631" s="252"/>
      <c r="AR631" s="252"/>
      <c r="AS631" s="252"/>
      <c r="AT631" s="252"/>
      <c r="AU631" s="252"/>
      <c r="AV631" s="252"/>
      <c r="AW631" s="252"/>
      <c r="AX631" s="252"/>
      <c r="AY631" s="252"/>
      <c r="AZ631" s="252"/>
      <c r="BA631" s="252"/>
      <c r="BB631" s="252"/>
      <c r="BC631" s="252"/>
      <c r="BD631" s="252"/>
      <c r="BE631" s="252"/>
      <c r="BF631" s="252"/>
      <c r="BG631" s="252"/>
      <c r="BH631" s="252"/>
      <c r="BI631" s="252"/>
      <c r="BJ631" s="252"/>
      <c r="BK631" s="252"/>
      <c r="BL631" s="252"/>
      <c r="BM631" s="252"/>
      <c r="BN631" s="252"/>
      <c r="BO631" s="252"/>
      <c r="BP631" s="252"/>
      <c r="BQ631" s="252"/>
      <c r="BR631" s="252"/>
      <c r="BS631" s="252"/>
      <c r="BT631" s="252"/>
      <c r="BU631" s="252"/>
      <c r="BV631" s="252"/>
      <c r="BW631" s="252"/>
      <c r="BX631" s="252"/>
      <c r="BY631" s="252"/>
      <c r="BZ631" s="252"/>
      <c r="CA631" s="252"/>
      <c r="CB631" s="252"/>
      <c r="CC631" s="252"/>
      <c r="CD631" s="252"/>
      <c r="CE631" s="252"/>
      <c r="CF631" s="252"/>
      <c r="CG631" s="252"/>
      <c r="CH631" s="252"/>
      <c r="CI631" s="252"/>
      <c r="CJ631" s="252"/>
      <c r="CK631" s="252"/>
      <c r="CL631" s="252"/>
      <c r="CM631" s="252"/>
      <c r="CN631" s="252"/>
      <c r="CO631" s="252"/>
      <c r="CP631" s="252"/>
      <c r="CQ631" s="252"/>
      <c r="CR631" s="252"/>
      <c r="CS631" s="252"/>
      <c r="CT631" s="252"/>
      <c r="CU631" s="252"/>
      <c r="CV631" s="252"/>
      <c r="CW631" s="252"/>
      <c r="CX631" s="252"/>
      <c r="CY631" s="252"/>
      <c r="CZ631" s="252"/>
      <c r="DA631" s="252"/>
      <c r="DB631" s="252"/>
      <c r="DC631" s="252"/>
      <c r="DD631" s="252"/>
    </row>
    <row r="632" customFormat="false" ht="15" hidden="false" customHeight="false" outlineLevel="0" collapsed="false">
      <c r="A632" s="252"/>
      <c r="B632" s="252"/>
      <c r="C632" s="252"/>
      <c r="D632" s="252"/>
      <c r="E632" s="254"/>
      <c r="F632" s="254"/>
      <c r="G632" s="254"/>
      <c r="H632" s="254"/>
      <c r="I632" s="254"/>
      <c r="J632" s="254"/>
      <c r="K632" s="254"/>
      <c r="L632" s="254"/>
      <c r="M632" s="254"/>
      <c r="N632" s="254"/>
      <c r="O632" s="254"/>
      <c r="P632" s="252"/>
      <c r="Q632" s="252"/>
      <c r="R632" s="252"/>
      <c r="S632" s="252"/>
      <c r="T632" s="252"/>
      <c r="U632" s="252"/>
      <c r="V632" s="252"/>
      <c r="W632" s="252"/>
      <c r="X632" s="252"/>
      <c r="Y632" s="252"/>
      <c r="Z632" s="252"/>
      <c r="AA632" s="252"/>
      <c r="AB632" s="252"/>
      <c r="AC632" s="252"/>
      <c r="AD632" s="252"/>
      <c r="AE632" s="252"/>
      <c r="AF632" s="252"/>
      <c r="AG632" s="252"/>
      <c r="AH632" s="252"/>
      <c r="AI632" s="252"/>
      <c r="AJ632" s="252"/>
      <c r="AK632" s="252"/>
      <c r="AL632" s="252"/>
      <c r="AM632" s="252"/>
      <c r="AN632" s="252"/>
      <c r="AO632" s="252"/>
      <c r="AP632" s="252"/>
      <c r="AQ632" s="252"/>
      <c r="AR632" s="252"/>
      <c r="AS632" s="252"/>
      <c r="AT632" s="252"/>
      <c r="AU632" s="252"/>
      <c r="AV632" s="252"/>
      <c r="AW632" s="252"/>
      <c r="AX632" s="252"/>
      <c r="AY632" s="252"/>
      <c r="AZ632" s="252"/>
      <c r="BA632" s="252"/>
      <c r="BB632" s="252"/>
      <c r="BC632" s="252"/>
      <c r="BD632" s="252"/>
      <c r="BE632" s="252"/>
      <c r="BF632" s="252"/>
      <c r="BG632" s="252"/>
      <c r="BH632" s="252"/>
      <c r="BI632" s="252"/>
      <c r="BJ632" s="252"/>
      <c r="BK632" s="252"/>
      <c r="BL632" s="252"/>
      <c r="BM632" s="252"/>
      <c r="BN632" s="252"/>
      <c r="BO632" s="252"/>
      <c r="BP632" s="252"/>
      <c r="BQ632" s="252"/>
      <c r="BR632" s="252"/>
      <c r="BS632" s="252"/>
      <c r="BT632" s="252"/>
      <c r="BU632" s="252"/>
      <c r="BV632" s="252"/>
      <c r="BW632" s="252"/>
      <c r="BX632" s="252"/>
      <c r="BY632" s="252"/>
      <c r="BZ632" s="252"/>
      <c r="CA632" s="252"/>
      <c r="CB632" s="252"/>
      <c r="CC632" s="252"/>
      <c r="CD632" s="252"/>
      <c r="CE632" s="252"/>
      <c r="CF632" s="252"/>
      <c r="CG632" s="252"/>
      <c r="CH632" s="252"/>
      <c r="CI632" s="252"/>
      <c r="CJ632" s="252"/>
      <c r="CK632" s="252"/>
      <c r="CL632" s="252"/>
      <c r="CM632" s="252"/>
      <c r="CN632" s="252"/>
      <c r="CO632" s="252"/>
      <c r="CP632" s="252"/>
      <c r="CQ632" s="252"/>
      <c r="CR632" s="252"/>
      <c r="CS632" s="252"/>
      <c r="CT632" s="252"/>
      <c r="CU632" s="252"/>
      <c r="CV632" s="252"/>
      <c r="CW632" s="252"/>
      <c r="CX632" s="252"/>
      <c r="CY632" s="252"/>
      <c r="CZ632" s="252"/>
      <c r="DA632" s="252"/>
      <c r="DB632" s="252"/>
      <c r="DC632" s="252"/>
      <c r="DD632" s="252"/>
    </row>
    <row r="633" customFormat="false" ht="15" hidden="false" customHeight="false" outlineLevel="0" collapsed="false">
      <c r="A633" s="252"/>
      <c r="B633" s="252"/>
      <c r="C633" s="252"/>
      <c r="D633" s="252"/>
      <c r="E633" s="254"/>
      <c r="F633" s="254"/>
      <c r="G633" s="254"/>
      <c r="H633" s="254"/>
      <c r="I633" s="254"/>
      <c r="J633" s="254"/>
      <c r="K633" s="254"/>
      <c r="L633" s="254"/>
      <c r="M633" s="254"/>
      <c r="N633" s="254"/>
      <c r="O633" s="254"/>
      <c r="P633" s="252"/>
      <c r="Q633" s="252"/>
      <c r="R633" s="252"/>
      <c r="S633" s="252"/>
      <c r="T633" s="252"/>
      <c r="U633" s="252"/>
      <c r="V633" s="252"/>
      <c r="W633" s="252"/>
      <c r="X633" s="252"/>
      <c r="Y633" s="252"/>
      <c r="Z633" s="252"/>
      <c r="AA633" s="252"/>
      <c r="AB633" s="252"/>
      <c r="AC633" s="252"/>
      <c r="AD633" s="252"/>
      <c r="AE633" s="252"/>
      <c r="AF633" s="252"/>
      <c r="AG633" s="252"/>
      <c r="AH633" s="252"/>
      <c r="AI633" s="252"/>
      <c r="AJ633" s="252"/>
      <c r="AK633" s="252"/>
      <c r="AL633" s="252"/>
      <c r="AM633" s="252"/>
      <c r="AN633" s="252"/>
      <c r="AO633" s="252"/>
      <c r="AP633" s="252"/>
      <c r="AQ633" s="252"/>
      <c r="AR633" s="252"/>
      <c r="AS633" s="252"/>
      <c r="AT633" s="252"/>
      <c r="AU633" s="252"/>
      <c r="AV633" s="252"/>
      <c r="AW633" s="252"/>
      <c r="AX633" s="252"/>
      <c r="AY633" s="252"/>
      <c r="AZ633" s="252"/>
      <c r="BA633" s="252"/>
      <c r="BB633" s="252"/>
      <c r="BC633" s="252"/>
      <c r="BD633" s="252"/>
      <c r="BE633" s="252"/>
      <c r="BF633" s="252"/>
      <c r="BG633" s="252"/>
      <c r="BH633" s="252"/>
      <c r="BI633" s="252"/>
      <c r="BJ633" s="252"/>
      <c r="BK633" s="252"/>
      <c r="BL633" s="252"/>
      <c r="BM633" s="252"/>
      <c r="BN633" s="252"/>
      <c r="BO633" s="252"/>
      <c r="BP633" s="252"/>
      <c r="BQ633" s="252"/>
      <c r="BR633" s="252"/>
      <c r="BS633" s="252"/>
      <c r="BT633" s="252"/>
      <c r="BU633" s="252"/>
      <c r="BV633" s="252"/>
      <c r="BW633" s="252"/>
      <c r="BX633" s="252"/>
      <c r="BY633" s="252"/>
      <c r="BZ633" s="252"/>
      <c r="CA633" s="252"/>
      <c r="CB633" s="252"/>
      <c r="CC633" s="252"/>
      <c r="CD633" s="252"/>
      <c r="CE633" s="252"/>
      <c r="CF633" s="252"/>
      <c r="CG633" s="252"/>
      <c r="CH633" s="252"/>
      <c r="CI633" s="252"/>
      <c r="CJ633" s="252"/>
      <c r="CK633" s="252"/>
      <c r="CL633" s="252"/>
      <c r="CM633" s="252"/>
      <c r="CN633" s="252"/>
      <c r="CO633" s="252"/>
      <c r="CP633" s="252"/>
      <c r="CQ633" s="252"/>
      <c r="CR633" s="252"/>
      <c r="CS633" s="252"/>
      <c r="CT633" s="252"/>
      <c r="CU633" s="252"/>
      <c r="CV633" s="252"/>
      <c r="CW633" s="252"/>
      <c r="CX633" s="252"/>
      <c r="CY633" s="252"/>
      <c r="CZ633" s="252"/>
      <c r="DA633" s="252"/>
      <c r="DB633" s="252"/>
      <c r="DC633" s="252"/>
      <c r="DD633" s="252"/>
    </row>
    <row r="634" customFormat="false" ht="15" hidden="false" customHeight="false" outlineLevel="0" collapsed="false">
      <c r="A634" s="252"/>
      <c r="B634" s="252"/>
      <c r="C634" s="252"/>
      <c r="D634" s="252"/>
      <c r="E634" s="254"/>
      <c r="F634" s="254"/>
      <c r="G634" s="254"/>
      <c r="H634" s="254"/>
      <c r="I634" s="254"/>
      <c r="J634" s="254"/>
      <c r="K634" s="254"/>
      <c r="L634" s="254"/>
      <c r="M634" s="254"/>
      <c r="N634" s="254"/>
      <c r="O634" s="254"/>
      <c r="P634" s="252"/>
      <c r="Q634" s="252"/>
      <c r="R634" s="252"/>
      <c r="S634" s="252"/>
      <c r="T634" s="252"/>
      <c r="U634" s="252"/>
      <c r="V634" s="252"/>
      <c r="W634" s="252"/>
      <c r="X634" s="252"/>
      <c r="Y634" s="252"/>
      <c r="Z634" s="252"/>
      <c r="AA634" s="252"/>
      <c r="AB634" s="252"/>
      <c r="AC634" s="252"/>
      <c r="AD634" s="252"/>
      <c r="AE634" s="252"/>
      <c r="AF634" s="252"/>
      <c r="AG634" s="252"/>
      <c r="AH634" s="252"/>
      <c r="AI634" s="252"/>
      <c r="AJ634" s="252"/>
      <c r="AK634" s="252"/>
      <c r="AL634" s="252"/>
      <c r="AM634" s="252"/>
      <c r="AN634" s="252"/>
      <c r="AO634" s="252"/>
      <c r="AP634" s="252"/>
      <c r="AQ634" s="252"/>
      <c r="AR634" s="252"/>
      <c r="AS634" s="252"/>
      <c r="AT634" s="252"/>
      <c r="AU634" s="252"/>
      <c r="AV634" s="252"/>
      <c r="AW634" s="252"/>
      <c r="AX634" s="252"/>
      <c r="AY634" s="252"/>
      <c r="AZ634" s="252"/>
      <c r="BA634" s="252"/>
      <c r="BB634" s="252"/>
      <c r="BC634" s="252"/>
      <c r="BD634" s="252"/>
      <c r="BE634" s="252"/>
      <c r="BF634" s="252"/>
      <c r="BG634" s="252"/>
      <c r="BH634" s="252"/>
      <c r="BI634" s="252"/>
      <c r="BJ634" s="252"/>
      <c r="BK634" s="252"/>
      <c r="BL634" s="252"/>
      <c r="BM634" s="252"/>
      <c r="BN634" s="252"/>
      <c r="BO634" s="252"/>
      <c r="BP634" s="252"/>
      <c r="BQ634" s="252"/>
      <c r="BR634" s="252"/>
      <c r="BS634" s="252"/>
      <c r="BT634" s="252"/>
      <c r="BU634" s="252"/>
      <c r="BV634" s="252"/>
      <c r="BW634" s="252"/>
      <c r="BX634" s="252"/>
      <c r="BY634" s="252"/>
      <c r="BZ634" s="252"/>
      <c r="CA634" s="252"/>
      <c r="CB634" s="252"/>
      <c r="CC634" s="252"/>
      <c r="CD634" s="252"/>
      <c r="CE634" s="252"/>
      <c r="CF634" s="252"/>
      <c r="CG634" s="252"/>
      <c r="CH634" s="252"/>
      <c r="CI634" s="252"/>
      <c r="CJ634" s="252"/>
      <c r="CK634" s="252"/>
      <c r="CL634" s="252"/>
      <c r="CM634" s="252"/>
      <c r="CN634" s="252"/>
      <c r="CO634" s="252"/>
      <c r="CP634" s="252"/>
      <c r="CQ634" s="252"/>
      <c r="CR634" s="252"/>
      <c r="CS634" s="252"/>
      <c r="CT634" s="252"/>
      <c r="CU634" s="252"/>
      <c r="CV634" s="252"/>
      <c r="CW634" s="252"/>
      <c r="CX634" s="252"/>
      <c r="CY634" s="252"/>
      <c r="CZ634" s="252"/>
      <c r="DA634" s="252"/>
      <c r="DB634" s="252"/>
      <c r="DC634" s="252"/>
      <c r="DD634" s="252"/>
    </row>
    <row r="635" customFormat="false" ht="15" hidden="false" customHeight="false" outlineLevel="0" collapsed="false">
      <c r="A635" s="252"/>
      <c r="B635" s="252"/>
      <c r="C635" s="252"/>
      <c r="D635" s="252"/>
      <c r="E635" s="254"/>
      <c r="F635" s="254"/>
      <c r="G635" s="254"/>
      <c r="H635" s="254"/>
      <c r="I635" s="254"/>
      <c r="J635" s="254"/>
      <c r="K635" s="254"/>
      <c r="L635" s="254"/>
      <c r="M635" s="254"/>
      <c r="N635" s="254"/>
      <c r="O635" s="254"/>
      <c r="P635" s="252"/>
      <c r="Q635" s="252"/>
      <c r="R635" s="252"/>
      <c r="S635" s="252"/>
      <c r="T635" s="252"/>
      <c r="U635" s="252"/>
      <c r="V635" s="252"/>
      <c r="W635" s="252"/>
      <c r="X635" s="252"/>
      <c r="Y635" s="252"/>
      <c r="Z635" s="252"/>
      <c r="AA635" s="252"/>
      <c r="AB635" s="252"/>
      <c r="AC635" s="252"/>
      <c r="AD635" s="252"/>
      <c r="AE635" s="252"/>
      <c r="AF635" s="252"/>
      <c r="AG635" s="252"/>
      <c r="AH635" s="252"/>
      <c r="AI635" s="252"/>
      <c r="AJ635" s="252"/>
      <c r="AK635" s="252"/>
      <c r="AL635" s="252"/>
      <c r="AM635" s="252"/>
      <c r="AN635" s="252"/>
      <c r="AO635" s="252"/>
      <c r="AP635" s="252"/>
      <c r="AQ635" s="252"/>
      <c r="AR635" s="252"/>
      <c r="AS635" s="252"/>
      <c r="AT635" s="252"/>
      <c r="AU635" s="252"/>
      <c r="AV635" s="252"/>
      <c r="AW635" s="252"/>
      <c r="AX635" s="252"/>
      <c r="AY635" s="252"/>
      <c r="AZ635" s="252"/>
      <c r="BA635" s="252"/>
      <c r="BB635" s="252"/>
      <c r="BC635" s="252"/>
      <c r="BD635" s="252"/>
      <c r="BE635" s="252"/>
      <c r="BF635" s="252"/>
      <c r="BG635" s="252"/>
      <c r="BH635" s="252"/>
      <c r="BI635" s="252"/>
      <c r="BJ635" s="252"/>
      <c r="BK635" s="252"/>
      <c r="BL635" s="252"/>
      <c r="BM635" s="252"/>
      <c r="BN635" s="252"/>
      <c r="BO635" s="252"/>
      <c r="BP635" s="252"/>
      <c r="BQ635" s="252"/>
      <c r="BR635" s="252"/>
      <c r="BS635" s="252"/>
      <c r="BT635" s="252"/>
      <c r="BU635" s="252"/>
      <c r="BV635" s="252"/>
      <c r="BW635" s="252"/>
      <c r="BX635" s="252"/>
      <c r="BY635" s="252"/>
      <c r="BZ635" s="252"/>
      <c r="CA635" s="252"/>
      <c r="CB635" s="252"/>
      <c r="CC635" s="252"/>
      <c r="CD635" s="252"/>
      <c r="CE635" s="252"/>
      <c r="CF635" s="252"/>
      <c r="CG635" s="252"/>
      <c r="CH635" s="252"/>
      <c r="CI635" s="252"/>
      <c r="CJ635" s="252"/>
      <c r="CK635" s="252"/>
      <c r="CL635" s="252"/>
      <c r="CM635" s="252"/>
      <c r="CN635" s="252"/>
      <c r="CO635" s="252"/>
      <c r="CP635" s="252"/>
      <c r="CQ635" s="252"/>
      <c r="CR635" s="252"/>
      <c r="CS635" s="252"/>
      <c r="CT635" s="252"/>
      <c r="CU635" s="252"/>
      <c r="CV635" s="252"/>
      <c r="CW635" s="252"/>
      <c r="CX635" s="252"/>
      <c r="CY635" s="252"/>
      <c r="CZ635" s="252"/>
      <c r="DA635" s="252"/>
      <c r="DB635" s="252"/>
      <c r="DC635" s="252"/>
      <c r="DD635" s="252"/>
    </row>
    <row r="636" customFormat="false" ht="15" hidden="false" customHeight="false" outlineLevel="0" collapsed="false">
      <c r="A636" s="252"/>
      <c r="B636" s="252"/>
      <c r="C636" s="252"/>
      <c r="D636" s="252"/>
      <c r="E636" s="254"/>
      <c r="F636" s="254"/>
      <c r="G636" s="254"/>
      <c r="H636" s="254"/>
      <c r="I636" s="254"/>
      <c r="J636" s="254"/>
      <c r="K636" s="254"/>
      <c r="L636" s="254"/>
      <c r="M636" s="254"/>
      <c r="N636" s="254"/>
      <c r="O636" s="254"/>
      <c r="P636" s="252"/>
      <c r="Q636" s="252"/>
      <c r="R636" s="252"/>
      <c r="S636" s="252"/>
      <c r="T636" s="252"/>
      <c r="U636" s="252"/>
      <c r="V636" s="252"/>
      <c r="W636" s="252"/>
      <c r="X636" s="252"/>
      <c r="Y636" s="252"/>
      <c r="Z636" s="252"/>
      <c r="AA636" s="252"/>
      <c r="AB636" s="252"/>
      <c r="AC636" s="252"/>
      <c r="AD636" s="252"/>
      <c r="AE636" s="252"/>
      <c r="AF636" s="252"/>
      <c r="AG636" s="252"/>
      <c r="AH636" s="252"/>
      <c r="AI636" s="252"/>
      <c r="AJ636" s="252"/>
      <c r="AK636" s="252"/>
      <c r="AL636" s="252"/>
      <c r="AM636" s="252"/>
      <c r="AN636" s="252"/>
      <c r="AO636" s="252"/>
      <c r="AP636" s="252"/>
      <c r="AQ636" s="252"/>
      <c r="AR636" s="252"/>
      <c r="AS636" s="252"/>
      <c r="AT636" s="252"/>
      <c r="AU636" s="252"/>
      <c r="AV636" s="252"/>
      <c r="AW636" s="252"/>
      <c r="AX636" s="252"/>
      <c r="AY636" s="252"/>
      <c r="AZ636" s="252"/>
      <c r="BA636" s="252"/>
      <c r="BB636" s="252"/>
      <c r="BC636" s="252"/>
      <c r="BD636" s="252"/>
      <c r="BE636" s="252"/>
      <c r="BF636" s="252"/>
      <c r="BG636" s="252"/>
      <c r="BH636" s="252"/>
      <c r="BI636" s="252"/>
      <c r="BJ636" s="252"/>
      <c r="BK636" s="252"/>
      <c r="BL636" s="252"/>
      <c r="BM636" s="252"/>
      <c r="BN636" s="252"/>
      <c r="BO636" s="252"/>
      <c r="BP636" s="252"/>
      <c r="BQ636" s="252"/>
      <c r="BR636" s="252"/>
      <c r="BS636" s="252"/>
      <c r="BT636" s="252"/>
      <c r="BU636" s="252"/>
      <c r="BV636" s="252"/>
      <c r="BW636" s="252"/>
      <c r="BX636" s="252"/>
      <c r="BY636" s="252"/>
      <c r="BZ636" s="252"/>
      <c r="CA636" s="252"/>
      <c r="CB636" s="252"/>
      <c r="CC636" s="252"/>
      <c r="CD636" s="252"/>
      <c r="CE636" s="252"/>
      <c r="CF636" s="252"/>
      <c r="CG636" s="252"/>
      <c r="CH636" s="252"/>
      <c r="CI636" s="252"/>
      <c r="CJ636" s="252"/>
      <c r="CK636" s="252"/>
      <c r="CL636" s="252"/>
      <c r="CM636" s="252"/>
      <c r="CN636" s="252"/>
      <c r="CO636" s="252"/>
      <c r="CP636" s="252"/>
      <c r="CQ636" s="252"/>
      <c r="CR636" s="252"/>
      <c r="CS636" s="252"/>
      <c r="CT636" s="252"/>
      <c r="CU636" s="252"/>
      <c r="CV636" s="252"/>
      <c r="CW636" s="252"/>
      <c r="CX636" s="252"/>
      <c r="CY636" s="252"/>
      <c r="CZ636" s="252"/>
      <c r="DA636" s="252"/>
      <c r="DB636" s="252"/>
      <c r="DC636" s="252"/>
      <c r="DD636" s="252"/>
    </row>
    <row r="637" customFormat="false" ht="15" hidden="false" customHeight="false" outlineLevel="0" collapsed="false">
      <c r="A637" s="252"/>
      <c r="B637" s="252"/>
      <c r="C637" s="252"/>
      <c r="D637" s="252"/>
      <c r="E637" s="254"/>
      <c r="F637" s="254"/>
      <c r="G637" s="254"/>
      <c r="H637" s="254"/>
      <c r="I637" s="254"/>
      <c r="J637" s="254"/>
      <c r="K637" s="254"/>
      <c r="L637" s="254"/>
      <c r="M637" s="254"/>
      <c r="N637" s="254"/>
      <c r="O637" s="254"/>
      <c r="P637" s="252"/>
      <c r="Q637" s="252"/>
      <c r="R637" s="252"/>
      <c r="S637" s="252"/>
      <c r="T637" s="252"/>
      <c r="U637" s="252"/>
      <c r="V637" s="252"/>
      <c r="W637" s="252"/>
      <c r="X637" s="252"/>
      <c r="Y637" s="252"/>
      <c r="Z637" s="252"/>
      <c r="AA637" s="252"/>
      <c r="AB637" s="252"/>
      <c r="AC637" s="252"/>
      <c r="AD637" s="252"/>
      <c r="AE637" s="252"/>
      <c r="AF637" s="252"/>
      <c r="AG637" s="252"/>
      <c r="AH637" s="252"/>
      <c r="AI637" s="252"/>
      <c r="AJ637" s="252"/>
      <c r="AK637" s="252"/>
      <c r="AL637" s="252"/>
      <c r="AM637" s="252"/>
      <c r="AN637" s="252"/>
      <c r="AO637" s="252"/>
      <c r="AP637" s="252"/>
      <c r="AQ637" s="252"/>
      <c r="AR637" s="252"/>
      <c r="AS637" s="252"/>
      <c r="AT637" s="252"/>
      <c r="AU637" s="252"/>
      <c r="AV637" s="252"/>
      <c r="AW637" s="252"/>
      <c r="AX637" s="252"/>
      <c r="AY637" s="252"/>
      <c r="AZ637" s="252"/>
      <c r="BA637" s="252"/>
      <c r="BB637" s="252"/>
      <c r="BC637" s="252"/>
      <c r="BD637" s="252"/>
      <c r="BE637" s="252"/>
      <c r="BF637" s="252"/>
      <c r="BG637" s="252"/>
      <c r="BH637" s="252"/>
      <c r="BI637" s="252"/>
      <c r="BJ637" s="252"/>
      <c r="BK637" s="252"/>
      <c r="BL637" s="252"/>
      <c r="BM637" s="252"/>
      <c r="BN637" s="252"/>
      <c r="BO637" s="252"/>
      <c r="BP637" s="252"/>
      <c r="BQ637" s="252"/>
      <c r="BR637" s="252"/>
      <c r="BS637" s="252"/>
      <c r="BT637" s="252"/>
      <c r="BU637" s="252"/>
      <c r="BV637" s="252"/>
      <c r="BW637" s="252"/>
      <c r="BX637" s="252"/>
      <c r="BY637" s="252"/>
      <c r="BZ637" s="252"/>
      <c r="CA637" s="252"/>
      <c r="CB637" s="252"/>
      <c r="CC637" s="252"/>
      <c r="CD637" s="252"/>
      <c r="CE637" s="252"/>
      <c r="CF637" s="252"/>
      <c r="CG637" s="252"/>
      <c r="CH637" s="252"/>
      <c r="CI637" s="252"/>
      <c r="CJ637" s="252"/>
      <c r="CK637" s="252"/>
      <c r="CL637" s="252"/>
      <c r="CM637" s="252"/>
      <c r="CN637" s="252"/>
      <c r="CO637" s="252"/>
      <c r="CP637" s="252"/>
      <c r="CQ637" s="252"/>
      <c r="CR637" s="252"/>
      <c r="CS637" s="252"/>
      <c r="CT637" s="252"/>
      <c r="CU637" s="252"/>
      <c r="CV637" s="252"/>
      <c r="CW637" s="252"/>
      <c r="CX637" s="252"/>
      <c r="CY637" s="252"/>
      <c r="CZ637" s="252"/>
      <c r="DA637" s="252"/>
      <c r="DB637" s="252"/>
      <c r="DC637" s="252"/>
      <c r="DD637" s="252"/>
    </row>
    <row r="638" customFormat="false" ht="15" hidden="false" customHeight="false" outlineLevel="0" collapsed="false">
      <c r="A638" s="252"/>
      <c r="B638" s="252"/>
      <c r="C638" s="252"/>
      <c r="D638" s="252"/>
      <c r="E638" s="254"/>
      <c r="F638" s="254"/>
      <c r="G638" s="254"/>
      <c r="H638" s="254"/>
      <c r="I638" s="254"/>
      <c r="J638" s="254"/>
      <c r="K638" s="254"/>
      <c r="L638" s="254"/>
      <c r="M638" s="254"/>
      <c r="N638" s="254"/>
      <c r="O638" s="254"/>
      <c r="P638" s="252"/>
      <c r="Q638" s="252"/>
      <c r="R638" s="252"/>
      <c r="S638" s="252"/>
      <c r="T638" s="252"/>
      <c r="U638" s="252"/>
      <c r="V638" s="252"/>
      <c r="W638" s="252"/>
      <c r="X638" s="252"/>
      <c r="Y638" s="252"/>
      <c r="Z638" s="252"/>
      <c r="AA638" s="252"/>
      <c r="AB638" s="252"/>
      <c r="AC638" s="252"/>
      <c r="AD638" s="252"/>
      <c r="AE638" s="252"/>
      <c r="AF638" s="252"/>
      <c r="AG638" s="252"/>
      <c r="AH638" s="252"/>
      <c r="AI638" s="252"/>
      <c r="AJ638" s="252"/>
      <c r="AK638" s="252"/>
      <c r="AL638" s="252"/>
      <c r="AM638" s="252"/>
      <c r="AN638" s="252"/>
      <c r="AO638" s="252"/>
      <c r="AP638" s="252"/>
      <c r="AQ638" s="252"/>
      <c r="AR638" s="252"/>
      <c r="AS638" s="252"/>
      <c r="AT638" s="252"/>
      <c r="AU638" s="252"/>
      <c r="AV638" s="252"/>
      <c r="AW638" s="252"/>
      <c r="AX638" s="252"/>
      <c r="AY638" s="252"/>
      <c r="AZ638" s="252"/>
      <c r="BA638" s="252"/>
      <c r="BB638" s="252"/>
      <c r="BC638" s="252"/>
      <c r="BD638" s="252"/>
      <c r="BE638" s="252"/>
      <c r="BF638" s="252"/>
      <c r="BG638" s="252"/>
      <c r="BH638" s="252"/>
      <c r="BI638" s="252"/>
      <c r="BJ638" s="252"/>
      <c r="BK638" s="252"/>
      <c r="BL638" s="252"/>
      <c r="BM638" s="252"/>
      <c r="BN638" s="252"/>
      <c r="BO638" s="252"/>
      <c r="BP638" s="252"/>
      <c r="BQ638" s="252"/>
      <c r="BR638" s="252"/>
      <c r="BS638" s="252"/>
      <c r="BT638" s="252"/>
      <c r="BU638" s="252"/>
      <c r="BV638" s="252"/>
      <c r="BW638" s="252"/>
      <c r="BX638" s="252"/>
      <c r="BY638" s="252"/>
      <c r="BZ638" s="252"/>
      <c r="CA638" s="252"/>
      <c r="CB638" s="252"/>
      <c r="CC638" s="252"/>
      <c r="CD638" s="252"/>
      <c r="CE638" s="252"/>
      <c r="CF638" s="252"/>
      <c r="CG638" s="252"/>
      <c r="CH638" s="252"/>
      <c r="CI638" s="252"/>
      <c r="CJ638" s="252"/>
      <c r="CK638" s="252"/>
      <c r="CL638" s="252"/>
      <c r="CM638" s="252"/>
      <c r="CN638" s="252"/>
      <c r="CO638" s="252"/>
      <c r="CP638" s="252"/>
      <c r="CQ638" s="252"/>
      <c r="CR638" s="252"/>
      <c r="CS638" s="252"/>
      <c r="CT638" s="252"/>
      <c r="CU638" s="252"/>
      <c r="CV638" s="252"/>
      <c r="CW638" s="252"/>
      <c r="CX638" s="252"/>
      <c r="CY638" s="252"/>
      <c r="CZ638" s="252"/>
      <c r="DA638" s="252"/>
      <c r="DB638" s="252"/>
      <c r="DC638" s="252"/>
      <c r="DD638" s="252"/>
    </row>
    <row r="639" customFormat="false" ht="15" hidden="false" customHeight="false" outlineLevel="0" collapsed="false">
      <c r="A639" s="252"/>
      <c r="B639" s="252"/>
      <c r="C639" s="252"/>
      <c r="D639" s="252"/>
      <c r="E639" s="254"/>
      <c r="F639" s="254"/>
      <c r="G639" s="254"/>
      <c r="H639" s="254"/>
      <c r="I639" s="254"/>
      <c r="J639" s="254"/>
      <c r="K639" s="254"/>
      <c r="L639" s="254"/>
      <c r="M639" s="254"/>
      <c r="N639" s="254"/>
      <c r="O639" s="254"/>
      <c r="P639" s="252"/>
      <c r="Q639" s="252"/>
      <c r="R639" s="252"/>
      <c r="S639" s="252"/>
      <c r="T639" s="252"/>
      <c r="U639" s="252"/>
      <c r="V639" s="252"/>
      <c r="W639" s="252"/>
      <c r="X639" s="252"/>
      <c r="Y639" s="252"/>
      <c r="Z639" s="252"/>
      <c r="AA639" s="252"/>
      <c r="AB639" s="252"/>
      <c r="AC639" s="252"/>
      <c r="AD639" s="252"/>
      <c r="AE639" s="252"/>
      <c r="AF639" s="252"/>
      <c r="AG639" s="252"/>
      <c r="AH639" s="252"/>
      <c r="AI639" s="252"/>
      <c r="AJ639" s="252"/>
      <c r="AK639" s="252"/>
      <c r="AL639" s="252"/>
      <c r="AM639" s="252"/>
      <c r="AN639" s="252"/>
      <c r="AO639" s="252"/>
      <c r="AP639" s="252"/>
      <c r="AQ639" s="252"/>
      <c r="AR639" s="252"/>
      <c r="AS639" s="252"/>
      <c r="AT639" s="252"/>
      <c r="AU639" s="252"/>
      <c r="AV639" s="252"/>
      <c r="AW639" s="252"/>
      <c r="AX639" s="252"/>
      <c r="AY639" s="252"/>
      <c r="AZ639" s="252"/>
      <c r="BA639" s="252"/>
      <c r="BB639" s="252"/>
      <c r="BC639" s="252"/>
      <c r="BD639" s="252"/>
      <c r="BE639" s="252"/>
      <c r="BF639" s="252"/>
      <c r="BG639" s="252"/>
      <c r="BH639" s="252"/>
      <c r="BI639" s="252"/>
      <c r="BJ639" s="252"/>
      <c r="BK639" s="252"/>
      <c r="BL639" s="252"/>
      <c r="BM639" s="252"/>
      <c r="BN639" s="252"/>
      <c r="BO639" s="252"/>
      <c r="BP639" s="252"/>
      <c r="BQ639" s="252"/>
      <c r="BR639" s="252"/>
      <c r="BS639" s="252"/>
      <c r="BT639" s="252"/>
      <c r="BU639" s="252"/>
      <c r="BV639" s="252"/>
      <c r="BW639" s="252"/>
      <c r="BX639" s="252"/>
      <c r="BY639" s="252"/>
      <c r="BZ639" s="252"/>
      <c r="CA639" s="252"/>
      <c r="CB639" s="252"/>
      <c r="CC639" s="252"/>
      <c r="CD639" s="252"/>
      <c r="CE639" s="252"/>
      <c r="CF639" s="252"/>
      <c r="CG639" s="252"/>
      <c r="CH639" s="252"/>
      <c r="CI639" s="252"/>
      <c r="CJ639" s="252"/>
      <c r="CK639" s="252"/>
      <c r="CL639" s="252"/>
      <c r="CM639" s="252"/>
      <c r="CN639" s="252"/>
      <c r="CO639" s="252"/>
      <c r="CP639" s="252"/>
      <c r="CQ639" s="252"/>
      <c r="CR639" s="252"/>
      <c r="CS639" s="252"/>
      <c r="CT639" s="252"/>
      <c r="CU639" s="252"/>
      <c r="CV639" s="252"/>
      <c r="CW639" s="252"/>
      <c r="CX639" s="252"/>
      <c r="CY639" s="252"/>
      <c r="CZ639" s="252"/>
      <c r="DA639" s="252"/>
      <c r="DB639" s="252"/>
      <c r="DC639" s="252"/>
      <c r="DD639" s="252"/>
    </row>
    <row r="640" customFormat="false" ht="15" hidden="false" customHeight="false" outlineLevel="0" collapsed="false">
      <c r="A640" s="252"/>
      <c r="B640" s="252"/>
      <c r="C640" s="252"/>
      <c r="D640" s="252"/>
      <c r="E640" s="254"/>
      <c r="F640" s="254"/>
      <c r="G640" s="254"/>
      <c r="H640" s="254"/>
      <c r="I640" s="254"/>
      <c r="J640" s="254"/>
      <c r="K640" s="254"/>
      <c r="L640" s="254"/>
      <c r="M640" s="254"/>
      <c r="N640" s="254"/>
      <c r="O640" s="254"/>
      <c r="P640" s="252"/>
      <c r="Q640" s="252"/>
      <c r="R640" s="252"/>
      <c r="S640" s="252"/>
      <c r="T640" s="252"/>
      <c r="U640" s="252"/>
      <c r="V640" s="252"/>
      <c r="W640" s="252"/>
      <c r="X640" s="252"/>
      <c r="Y640" s="252"/>
      <c r="Z640" s="252"/>
      <c r="AA640" s="252"/>
      <c r="AB640" s="252"/>
      <c r="AC640" s="252"/>
      <c r="AD640" s="252"/>
      <c r="AE640" s="252"/>
      <c r="AF640" s="252"/>
      <c r="AG640" s="252"/>
      <c r="AH640" s="252"/>
      <c r="AI640" s="252"/>
      <c r="AJ640" s="252"/>
      <c r="AK640" s="252"/>
      <c r="AL640" s="252"/>
      <c r="AM640" s="252"/>
      <c r="AN640" s="252"/>
      <c r="AO640" s="252"/>
      <c r="AP640" s="252"/>
      <c r="AQ640" s="252"/>
      <c r="AR640" s="252"/>
      <c r="AS640" s="252"/>
      <c r="AT640" s="252"/>
      <c r="AU640" s="252"/>
      <c r="AV640" s="252"/>
      <c r="AW640" s="252"/>
      <c r="AX640" s="252"/>
      <c r="AY640" s="252"/>
      <c r="AZ640" s="252"/>
      <c r="BA640" s="252"/>
      <c r="BB640" s="252"/>
      <c r="BC640" s="252"/>
      <c r="BD640" s="252"/>
      <c r="BE640" s="252"/>
      <c r="BF640" s="252"/>
      <c r="BG640" s="252"/>
      <c r="BH640" s="252"/>
      <c r="BI640" s="252"/>
      <c r="BJ640" s="252"/>
      <c r="BK640" s="252"/>
      <c r="BL640" s="252"/>
      <c r="BM640" s="252"/>
      <c r="BN640" s="252"/>
      <c r="BO640" s="252"/>
      <c r="BP640" s="252"/>
      <c r="BQ640" s="252"/>
      <c r="BR640" s="252"/>
      <c r="BS640" s="252"/>
      <c r="BT640" s="252"/>
      <c r="BU640" s="252"/>
      <c r="BV640" s="252"/>
      <c r="BW640" s="252"/>
      <c r="BX640" s="252"/>
      <c r="BY640" s="252"/>
      <c r="BZ640" s="252"/>
      <c r="CA640" s="252"/>
      <c r="CB640" s="252"/>
      <c r="CC640" s="252"/>
      <c r="CD640" s="252"/>
      <c r="CE640" s="252"/>
      <c r="CF640" s="252"/>
      <c r="CG640" s="252"/>
      <c r="CH640" s="252"/>
      <c r="CI640" s="252"/>
      <c r="CJ640" s="252"/>
      <c r="CK640" s="252"/>
      <c r="CL640" s="252"/>
      <c r="CM640" s="252"/>
      <c r="CN640" s="252"/>
      <c r="CO640" s="252"/>
      <c r="CP640" s="252"/>
      <c r="CQ640" s="252"/>
      <c r="CR640" s="252"/>
      <c r="CS640" s="252"/>
      <c r="CT640" s="252"/>
      <c r="CU640" s="252"/>
      <c r="CV640" s="252"/>
      <c r="CW640" s="252"/>
      <c r="CX640" s="252"/>
      <c r="CY640" s="252"/>
      <c r="CZ640" s="252"/>
      <c r="DA640" s="252"/>
      <c r="DB640" s="252"/>
      <c r="DC640" s="252"/>
      <c r="DD640" s="252"/>
    </row>
    <row r="641" customFormat="false" ht="15" hidden="false" customHeight="false" outlineLevel="0" collapsed="false">
      <c r="A641" s="252"/>
      <c r="B641" s="252"/>
      <c r="C641" s="252"/>
      <c r="D641" s="252"/>
      <c r="E641" s="254"/>
      <c r="F641" s="254"/>
      <c r="G641" s="254"/>
      <c r="H641" s="254"/>
      <c r="I641" s="254"/>
      <c r="J641" s="254"/>
      <c r="K641" s="254"/>
      <c r="L641" s="254"/>
      <c r="M641" s="254"/>
      <c r="N641" s="254"/>
      <c r="O641" s="254"/>
      <c r="P641" s="252"/>
      <c r="Q641" s="252"/>
      <c r="R641" s="252"/>
      <c r="S641" s="252"/>
      <c r="T641" s="252"/>
      <c r="U641" s="252"/>
      <c r="V641" s="252"/>
      <c r="W641" s="252"/>
      <c r="X641" s="252"/>
      <c r="Y641" s="252"/>
      <c r="Z641" s="252"/>
      <c r="AA641" s="252"/>
      <c r="AB641" s="252"/>
      <c r="AC641" s="252"/>
      <c r="AD641" s="252"/>
      <c r="AE641" s="252"/>
      <c r="AF641" s="252"/>
      <c r="AG641" s="252"/>
      <c r="AH641" s="252"/>
      <c r="AI641" s="252"/>
      <c r="AJ641" s="252"/>
      <c r="AK641" s="252"/>
      <c r="AL641" s="252"/>
      <c r="AM641" s="252"/>
      <c r="AN641" s="252"/>
      <c r="AO641" s="252"/>
      <c r="AP641" s="252"/>
      <c r="AQ641" s="252"/>
      <c r="AR641" s="252"/>
      <c r="AS641" s="252"/>
      <c r="AT641" s="252"/>
      <c r="AU641" s="252"/>
      <c r="AV641" s="252"/>
      <c r="AW641" s="252"/>
      <c r="AX641" s="252"/>
      <c r="AY641" s="252"/>
      <c r="AZ641" s="252"/>
      <c r="BA641" s="252"/>
      <c r="BB641" s="252"/>
      <c r="BC641" s="252"/>
      <c r="BD641" s="252"/>
      <c r="BE641" s="252"/>
      <c r="BF641" s="252"/>
      <c r="BG641" s="252"/>
      <c r="BH641" s="252"/>
      <c r="BI641" s="252"/>
      <c r="BJ641" s="252"/>
      <c r="BK641" s="252"/>
      <c r="BL641" s="252"/>
      <c r="BM641" s="252"/>
      <c r="BN641" s="252"/>
      <c r="BO641" s="252"/>
      <c r="BP641" s="252"/>
      <c r="BQ641" s="252"/>
      <c r="BR641" s="252"/>
      <c r="BS641" s="252"/>
      <c r="BT641" s="252"/>
      <c r="BU641" s="252"/>
      <c r="BV641" s="252"/>
      <c r="BW641" s="252"/>
      <c r="BX641" s="252"/>
      <c r="BY641" s="252"/>
      <c r="BZ641" s="252"/>
      <c r="CA641" s="252"/>
      <c r="CB641" s="252"/>
      <c r="CC641" s="252"/>
      <c r="CD641" s="252"/>
      <c r="CE641" s="252"/>
      <c r="CF641" s="252"/>
      <c r="CG641" s="252"/>
      <c r="CH641" s="252"/>
      <c r="CI641" s="252"/>
      <c r="CJ641" s="252"/>
      <c r="CK641" s="252"/>
      <c r="CL641" s="252"/>
      <c r="CM641" s="252"/>
      <c r="CN641" s="252"/>
      <c r="CO641" s="252"/>
      <c r="CP641" s="252"/>
      <c r="CQ641" s="252"/>
      <c r="CR641" s="252"/>
      <c r="CS641" s="252"/>
      <c r="CT641" s="252"/>
      <c r="CU641" s="252"/>
      <c r="CV641" s="252"/>
      <c r="CW641" s="252"/>
      <c r="CX641" s="252"/>
      <c r="CY641" s="252"/>
      <c r="CZ641" s="252"/>
      <c r="DA641" s="252"/>
      <c r="DB641" s="252"/>
      <c r="DC641" s="252"/>
      <c r="DD641" s="252"/>
    </row>
    <row r="642" customFormat="false" ht="15" hidden="false" customHeight="false" outlineLevel="0" collapsed="false">
      <c r="A642" s="252"/>
      <c r="B642" s="252"/>
      <c r="C642" s="252"/>
      <c r="D642" s="252"/>
      <c r="E642" s="254"/>
      <c r="F642" s="254"/>
      <c r="G642" s="254"/>
      <c r="H642" s="254"/>
      <c r="I642" s="254"/>
      <c r="J642" s="254"/>
      <c r="K642" s="254"/>
      <c r="L642" s="254"/>
      <c r="M642" s="254"/>
      <c r="N642" s="254"/>
      <c r="O642" s="254"/>
      <c r="P642" s="252"/>
      <c r="Q642" s="252"/>
      <c r="R642" s="252"/>
      <c r="S642" s="252"/>
      <c r="T642" s="252"/>
      <c r="U642" s="252"/>
      <c r="V642" s="252"/>
      <c r="W642" s="252"/>
      <c r="X642" s="252"/>
      <c r="Y642" s="252"/>
      <c r="Z642" s="252"/>
      <c r="AA642" s="252"/>
      <c r="AB642" s="252"/>
      <c r="AC642" s="252"/>
      <c r="AD642" s="252"/>
      <c r="AE642" s="252"/>
      <c r="AF642" s="252"/>
      <c r="AG642" s="252"/>
      <c r="AH642" s="252"/>
      <c r="AI642" s="252"/>
      <c r="AJ642" s="252"/>
      <c r="AK642" s="252"/>
      <c r="AL642" s="252"/>
      <c r="AM642" s="252"/>
      <c r="AN642" s="252"/>
      <c r="AO642" s="252"/>
      <c r="AP642" s="252"/>
      <c r="AQ642" s="252"/>
      <c r="AR642" s="252"/>
      <c r="AS642" s="252"/>
      <c r="AT642" s="252"/>
      <c r="AU642" s="252"/>
      <c r="AV642" s="252"/>
      <c r="AW642" s="252"/>
      <c r="AX642" s="252"/>
      <c r="AY642" s="252"/>
      <c r="AZ642" s="252"/>
      <c r="BA642" s="252"/>
      <c r="BB642" s="252"/>
      <c r="BC642" s="252"/>
      <c r="BD642" s="252"/>
      <c r="BE642" s="252"/>
      <c r="BF642" s="252"/>
      <c r="BG642" s="252"/>
      <c r="BH642" s="252"/>
      <c r="BI642" s="252"/>
      <c r="BJ642" s="252"/>
      <c r="BK642" s="252"/>
      <c r="BL642" s="252"/>
      <c r="BM642" s="252"/>
      <c r="BN642" s="252"/>
      <c r="BO642" s="252"/>
      <c r="BP642" s="252"/>
      <c r="BQ642" s="252"/>
      <c r="BR642" s="252"/>
      <c r="BS642" s="252"/>
      <c r="BT642" s="252"/>
      <c r="BU642" s="252"/>
      <c r="BV642" s="252"/>
      <c r="BW642" s="252"/>
      <c r="BX642" s="252"/>
      <c r="BY642" s="252"/>
      <c r="BZ642" s="252"/>
      <c r="CA642" s="252"/>
      <c r="CB642" s="252"/>
      <c r="CC642" s="252"/>
      <c r="CD642" s="252"/>
      <c r="CE642" s="252"/>
      <c r="CF642" s="252"/>
      <c r="CG642" s="252"/>
      <c r="CH642" s="252"/>
      <c r="CI642" s="252"/>
      <c r="CJ642" s="252"/>
      <c r="CK642" s="252"/>
      <c r="CL642" s="252"/>
      <c r="CM642" s="252"/>
      <c r="CN642" s="252"/>
      <c r="CO642" s="252"/>
      <c r="CP642" s="252"/>
      <c r="CQ642" s="252"/>
      <c r="CR642" s="252"/>
      <c r="CS642" s="252"/>
      <c r="CT642" s="252"/>
      <c r="CU642" s="252"/>
      <c r="CV642" s="252"/>
      <c r="CW642" s="252"/>
      <c r="CX642" s="252"/>
      <c r="CY642" s="252"/>
      <c r="CZ642" s="252"/>
      <c r="DA642" s="252"/>
      <c r="DB642" s="252"/>
      <c r="DC642" s="252"/>
      <c r="DD642" s="252"/>
    </row>
    <row r="643" customFormat="false" ht="15" hidden="false" customHeight="false" outlineLevel="0" collapsed="false">
      <c r="A643" s="252"/>
      <c r="B643" s="252"/>
      <c r="C643" s="252"/>
      <c r="D643" s="252"/>
      <c r="E643" s="254"/>
      <c r="F643" s="254"/>
      <c r="G643" s="254"/>
      <c r="H643" s="254"/>
      <c r="I643" s="254"/>
      <c r="J643" s="254"/>
      <c r="K643" s="254"/>
      <c r="L643" s="254"/>
      <c r="M643" s="254"/>
      <c r="N643" s="254"/>
      <c r="O643" s="254"/>
      <c r="P643" s="252"/>
      <c r="Q643" s="252"/>
      <c r="R643" s="252"/>
      <c r="S643" s="252"/>
      <c r="T643" s="252"/>
      <c r="U643" s="252"/>
      <c r="V643" s="252"/>
      <c r="W643" s="252"/>
      <c r="X643" s="252"/>
      <c r="Y643" s="252"/>
      <c r="Z643" s="252"/>
      <c r="AA643" s="252"/>
      <c r="AB643" s="252"/>
      <c r="AC643" s="252"/>
      <c r="AD643" s="252"/>
      <c r="AE643" s="252"/>
      <c r="AF643" s="252"/>
      <c r="AG643" s="252"/>
      <c r="AH643" s="252"/>
      <c r="AI643" s="252"/>
      <c r="AJ643" s="252"/>
      <c r="AK643" s="252"/>
      <c r="AL643" s="252"/>
      <c r="AM643" s="252"/>
      <c r="AN643" s="252"/>
      <c r="AO643" s="252"/>
      <c r="AP643" s="252"/>
      <c r="AQ643" s="252"/>
      <c r="AR643" s="252"/>
      <c r="AS643" s="252"/>
      <c r="AT643" s="252"/>
      <c r="AU643" s="252"/>
      <c r="AV643" s="252"/>
      <c r="AW643" s="252"/>
      <c r="AX643" s="252"/>
      <c r="AY643" s="252"/>
      <c r="AZ643" s="252"/>
      <c r="BA643" s="252"/>
      <c r="BB643" s="252"/>
      <c r="BC643" s="252"/>
      <c r="BD643" s="252"/>
      <c r="BE643" s="252"/>
      <c r="BF643" s="252"/>
      <c r="BG643" s="252"/>
      <c r="BH643" s="252"/>
      <c r="BI643" s="252"/>
      <c r="BJ643" s="252"/>
      <c r="BK643" s="252"/>
      <c r="BL643" s="252"/>
      <c r="BM643" s="252"/>
      <c r="BN643" s="252"/>
      <c r="BO643" s="252"/>
      <c r="BP643" s="252"/>
      <c r="BQ643" s="252"/>
      <c r="BR643" s="252"/>
      <c r="BS643" s="252"/>
      <c r="BT643" s="252"/>
      <c r="BU643" s="252"/>
      <c r="BV643" s="252"/>
      <c r="BW643" s="252"/>
      <c r="BX643" s="252"/>
      <c r="BY643" s="252"/>
      <c r="BZ643" s="252"/>
      <c r="CA643" s="252"/>
      <c r="CB643" s="252"/>
      <c r="CC643" s="252"/>
      <c r="CD643" s="252"/>
      <c r="CE643" s="252"/>
      <c r="CF643" s="252"/>
      <c r="CG643" s="252"/>
      <c r="CH643" s="252"/>
      <c r="CI643" s="252"/>
      <c r="CJ643" s="252"/>
      <c r="CK643" s="252"/>
      <c r="CL643" s="252"/>
      <c r="CM643" s="252"/>
      <c r="CN643" s="252"/>
      <c r="CO643" s="252"/>
      <c r="CP643" s="252"/>
      <c r="CQ643" s="252"/>
      <c r="CR643" s="252"/>
      <c r="CS643" s="252"/>
      <c r="CT643" s="252"/>
      <c r="CU643" s="252"/>
      <c r="CV643" s="252"/>
      <c r="CW643" s="252"/>
      <c r="CX643" s="252"/>
      <c r="CY643" s="252"/>
      <c r="CZ643" s="252"/>
      <c r="DA643" s="252"/>
      <c r="DB643" s="252"/>
      <c r="DC643" s="252"/>
      <c r="DD643" s="252"/>
    </row>
    <row r="644" customFormat="false" ht="15" hidden="false" customHeight="false" outlineLevel="0" collapsed="false">
      <c r="A644" s="252"/>
      <c r="B644" s="252"/>
      <c r="C644" s="252"/>
      <c r="D644" s="252"/>
      <c r="E644" s="254"/>
      <c r="F644" s="254"/>
      <c r="G644" s="254"/>
      <c r="H644" s="254"/>
      <c r="I644" s="254"/>
      <c r="J644" s="254"/>
      <c r="K644" s="254"/>
      <c r="L644" s="254"/>
      <c r="M644" s="254"/>
      <c r="N644" s="254"/>
      <c r="O644" s="254"/>
      <c r="P644" s="252"/>
      <c r="Q644" s="252"/>
      <c r="R644" s="252"/>
      <c r="S644" s="252"/>
      <c r="T644" s="252"/>
      <c r="U644" s="252"/>
      <c r="V644" s="252"/>
      <c r="W644" s="252"/>
      <c r="X644" s="252"/>
      <c r="Y644" s="252"/>
      <c r="Z644" s="252"/>
      <c r="AA644" s="252"/>
      <c r="AB644" s="252"/>
      <c r="AC644" s="252"/>
      <c r="AD644" s="252"/>
      <c r="AE644" s="252"/>
      <c r="AF644" s="252"/>
      <c r="AG644" s="252"/>
      <c r="AH644" s="252"/>
      <c r="AI644" s="252"/>
      <c r="AJ644" s="252"/>
      <c r="AK644" s="252"/>
      <c r="AL644" s="252"/>
      <c r="AM644" s="252"/>
      <c r="AN644" s="252"/>
      <c r="AO644" s="252"/>
      <c r="AP644" s="252"/>
      <c r="AQ644" s="252"/>
      <c r="AR644" s="252"/>
      <c r="AS644" s="252"/>
      <c r="AT644" s="252"/>
      <c r="AU644" s="252"/>
      <c r="AV644" s="252"/>
      <c r="AW644" s="252"/>
      <c r="AX644" s="252"/>
      <c r="AY644" s="252"/>
      <c r="AZ644" s="252"/>
      <c r="BA644" s="252"/>
      <c r="BB644" s="252"/>
      <c r="BC644" s="252"/>
      <c r="BD644" s="252"/>
      <c r="BE644" s="252"/>
      <c r="BF644" s="252"/>
      <c r="BG644" s="252"/>
      <c r="BH644" s="252"/>
      <c r="BI644" s="252"/>
      <c r="BJ644" s="252"/>
      <c r="BK644" s="252"/>
      <c r="BL644" s="252"/>
      <c r="BM644" s="252"/>
      <c r="BN644" s="252"/>
      <c r="BO644" s="252"/>
      <c r="BP644" s="252"/>
      <c r="BQ644" s="252"/>
      <c r="BR644" s="252"/>
      <c r="BS644" s="252"/>
      <c r="BT644" s="252"/>
      <c r="BU644" s="252"/>
      <c r="BV644" s="252"/>
      <c r="BW644" s="252"/>
      <c r="BX644" s="252"/>
      <c r="BY644" s="252"/>
      <c r="BZ644" s="252"/>
      <c r="CA644" s="252"/>
      <c r="CB644" s="252"/>
      <c r="CC644" s="252"/>
      <c r="CD644" s="252"/>
      <c r="CE644" s="252"/>
      <c r="CF644" s="252"/>
      <c r="CG644" s="252"/>
      <c r="CH644" s="252"/>
      <c r="CI644" s="252"/>
      <c r="CJ644" s="252"/>
      <c r="CK644" s="252"/>
      <c r="CL644" s="252"/>
      <c r="CM644" s="252"/>
      <c r="CN644" s="252"/>
      <c r="CO644" s="252"/>
      <c r="CP644" s="252"/>
      <c r="CQ644" s="252"/>
      <c r="CR644" s="252"/>
      <c r="CS644" s="252"/>
      <c r="CT644" s="252"/>
      <c r="CU644" s="252"/>
      <c r="CV644" s="252"/>
      <c r="CW644" s="252"/>
      <c r="CX644" s="252"/>
      <c r="CY644" s="252"/>
      <c r="CZ644" s="252"/>
      <c r="DA644" s="252"/>
      <c r="DB644" s="252"/>
      <c r="DC644" s="252"/>
      <c r="DD644" s="252"/>
    </row>
    <row r="645" customFormat="false" ht="15" hidden="false" customHeight="false" outlineLevel="0" collapsed="false">
      <c r="A645" s="252"/>
      <c r="B645" s="252"/>
      <c r="C645" s="252"/>
      <c r="D645" s="252"/>
      <c r="E645" s="254"/>
      <c r="F645" s="254"/>
      <c r="G645" s="254"/>
      <c r="H645" s="254"/>
      <c r="I645" s="254"/>
      <c r="J645" s="254"/>
      <c r="K645" s="254"/>
      <c r="L645" s="254"/>
      <c r="M645" s="254"/>
      <c r="N645" s="254"/>
      <c r="O645" s="254"/>
      <c r="P645" s="252"/>
      <c r="Q645" s="252"/>
      <c r="R645" s="252"/>
      <c r="S645" s="252"/>
      <c r="T645" s="252"/>
      <c r="U645" s="252"/>
      <c r="V645" s="252"/>
      <c r="W645" s="252"/>
      <c r="X645" s="252"/>
      <c r="Y645" s="252"/>
      <c r="Z645" s="252"/>
      <c r="AA645" s="252"/>
      <c r="AB645" s="252"/>
      <c r="AC645" s="252"/>
      <c r="AD645" s="252"/>
      <c r="AE645" s="252"/>
      <c r="AF645" s="252"/>
      <c r="AG645" s="252"/>
      <c r="AH645" s="252"/>
      <c r="AI645" s="252"/>
      <c r="AJ645" s="252"/>
      <c r="AK645" s="252"/>
      <c r="AL645" s="252"/>
      <c r="AM645" s="252"/>
      <c r="AN645" s="252"/>
      <c r="AO645" s="252"/>
      <c r="AP645" s="252"/>
      <c r="AQ645" s="252"/>
      <c r="AR645" s="252"/>
      <c r="AS645" s="252"/>
      <c r="AT645" s="252"/>
      <c r="AU645" s="252"/>
      <c r="AV645" s="252"/>
      <c r="AW645" s="252"/>
      <c r="AX645" s="252"/>
      <c r="AY645" s="252"/>
      <c r="AZ645" s="252"/>
      <c r="BA645" s="252"/>
      <c r="BB645" s="252"/>
      <c r="BC645" s="252"/>
      <c r="BD645" s="252"/>
      <c r="BE645" s="252"/>
      <c r="BF645" s="252"/>
      <c r="BG645" s="252"/>
      <c r="BH645" s="252"/>
      <c r="BI645" s="252"/>
      <c r="BJ645" s="252"/>
      <c r="BK645" s="252"/>
      <c r="BL645" s="252"/>
      <c r="BM645" s="252"/>
      <c r="BN645" s="252"/>
      <c r="BO645" s="252"/>
      <c r="BP645" s="252"/>
      <c r="BQ645" s="252"/>
      <c r="BR645" s="252"/>
      <c r="BS645" s="252"/>
      <c r="BT645" s="252"/>
      <c r="BU645" s="252"/>
      <c r="BV645" s="252"/>
      <c r="BW645" s="252"/>
      <c r="BX645" s="252"/>
      <c r="BY645" s="252"/>
      <c r="BZ645" s="252"/>
      <c r="CA645" s="252"/>
      <c r="CB645" s="252"/>
      <c r="CC645" s="252"/>
      <c r="CD645" s="252"/>
      <c r="CE645" s="252"/>
      <c r="CF645" s="252"/>
      <c r="CG645" s="252"/>
      <c r="CH645" s="252"/>
      <c r="CI645" s="252"/>
      <c r="CJ645" s="252"/>
      <c r="CK645" s="252"/>
      <c r="CL645" s="252"/>
      <c r="CM645" s="252"/>
      <c r="CN645" s="252"/>
      <c r="CO645" s="252"/>
      <c r="CP645" s="252"/>
      <c r="CQ645" s="252"/>
      <c r="CR645" s="252"/>
      <c r="CS645" s="252"/>
      <c r="CT645" s="252"/>
      <c r="CU645" s="252"/>
      <c r="CV645" s="252"/>
      <c r="CW645" s="252"/>
      <c r="CX645" s="252"/>
      <c r="CY645" s="252"/>
      <c r="CZ645" s="252"/>
      <c r="DA645" s="252"/>
      <c r="DB645" s="252"/>
      <c r="DC645" s="252"/>
      <c r="DD645" s="252"/>
    </row>
    <row r="646" customFormat="false" ht="15" hidden="false" customHeight="false" outlineLevel="0" collapsed="false">
      <c r="A646" s="252"/>
      <c r="B646" s="252"/>
      <c r="C646" s="252"/>
      <c r="D646" s="252"/>
      <c r="E646" s="254"/>
      <c r="F646" s="254"/>
      <c r="G646" s="254"/>
      <c r="H646" s="254"/>
      <c r="I646" s="254"/>
      <c r="J646" s="254"/>
      <c r="K646" s="254"/>
      <c r="L646" s="254"/>
      <c r="M646" s="254"/>
      <c r="N646" s="254"/>
      <c r="O646" s="254"/>
      <c r="P646" s="252"/>
      <c r="Q646" s="252"/>
      <c r="R646" s="252"/>
      <c r="S646" s="252"/>
      <c r="T646" s="252"/>
      <c r="U646" s="252"/>
      <c r="V646" s="252"/>
      <c r="W646" s="252"/>
      <c r="X646" s="252"/>
      <c r="Y646" s="252"/>
      <c r="Z646" s="252"/>
      <c r="AA646" s="252"/>
      <c r="AB646" s="252"/>
      <c r="AC646" s="252"/>
      <c r="AD646" s="252"/>
      <c r="AE646" s="252"/>
      <c r="AF646" s="252"/>
      <c r="AG646" s="252"/>
      <c r="AH646" s="252"/>
      <c r="AI646" s="252"/>
      <c r="AJ646" s="252"/>
      <c r="AK646" s="252"/>
      <c r="AL646" s="252"/>
      <c r="AM646" s="252"/>
      <c r="AN646" s="252"/>
      <c r="AO646" s="252"/>
      <c r="AP646" s="252"/>
      <c r="AQ646" s="252"/>
      <c r="AR646" s="252"/>
      <c r="AS646" s="252"/>
      <c r="AT646" s="252"/>
      <c r="AU646" s="252"/>
      <c r="AV646" s="252"/>
      <c r="AW646" s="252"/>
      <c r="AX646" s="252"/>
      <c r="AY646" s="252"/>
      <c r="AZ646" s="252"/>
      <c r="BA646" s="252"/>
      <c r="BB646" s="252"/>
      <c r="BC646" s="252"/>
      <c r="BD646" s="252"/>
      <c r="BE646" s="252"/>
      <c r="BF646" s="252"/>
      <c r="BG646" s="252"/>
      <c r="BH646" s="252"/>
      <c r="BI646" s="252"/>
      <c r="BJ646" s="252"/>
      <c r="BK646" s="252"/>
      <c r="BL646" s="252"/>
      <c r="BM646" s="252"/>
      <c r="BN646" s="252"/>
      <c r="BO646" s="252"/>
      <c r="BP646" s="252"/>
      <c r="BQ646" s="252"/>
      <c r="BR646" s="252"/>
      <c r="BS646" s="252"/>
      <c r="BT646" s="252"/>
      <c r="BU646" s="252"/>
      <c r="BV646" s="252"/>
      <c r="BW646" s="252"/>
      <c r="BX646" s="252"/>
      <c r="BY646" s="252"/>
      <c r="BZ646" s="252"/>
      <c r="CA646" s="252"/>
      <c r="CB646" s="252"/>
      <c r="CC646" s="252"/>
      <c r="CD646" s="252"/>
      <c r="CE646" s="252"/>
      <c r="CF646" s="252"/>
      <c r="CG646" s="252"/>
      <c r="CH646" s="252"/>
      <c r="CI646" s="252"/>
      <c r="CJ646" s="252"/>
      <c r="CK646" s="252"/>
      <c r="CL646" s="252"/>
      <c r="CM646" s="252"/>
      <c r="CN646" s="252"/>
      <c r="CO646" s="252"/>
      <c r="CP646" s="252"/>
      <c r="CQ646" s="252"/>
      <c r="CR646" s="252"/>
      <c r="CS646" s="252"/>
      <c r="CT646" s="252"/>
      <c r="CU646" s="252"/>
      <c r="CV646" s="252"/>
      <c r="CW646" s="252"/>
      <c r="CX646" s="252"/>
      <c r="CY646" s="252"/>
      <c r="CZ646" s="252"/>
      <c r="DA646" s="252"/>
      <c r="DB646" s="252"/>
      <c r="DC646" s="252"/>
      <c r="DD646" s="252"/>
    </row>
    <row r="647" customFormat="false" ht="15" hidden="false" customHeight="false" outlineLevel="0" collapsed="false">
      <c r="A647" s="252"/>
      <c r="B647" s="252"/>
      <c r="C647" s="252"/>
      <c r="D647" s="252"/>
      <c r="E647" s="254"/>
      <c r="F647" s="254"/>
      <c r="G647" s="254"/>
      <c r="H647" s="254"/>
      <c r="I647" s="254"/>
      <c r="J647" s="254"/>
      <c r="K647" s="254"/>
      <c r="L647" s="254"/>
      <c r="M647" s="254"/>
      <c r="N647" s="254"/>
      <c r="O647" s="254"/>
      <c r="P647" s="252"/>
      <c r="Q647" s="252"/>
      <c r="R647" s="252"/>
      <c r="S647" s="252"/>
      <c r="T647" s="252"/>
      <c r="U647" s="252"/>
      <c r="V647" s="252"/>
      <c r="W647" s="252"/>
      <c r="X647" s="252"/>
      <c r="Y647" s="252"/>
      <c r="Z647" s="252"/>
      <c r="AA647" s="252"/>
      <c r="AB647" s="252"/>
      <c r="AC647" s="252"/>
      <c r="AD647" s="252"/>
      <c r="AE647" s="252"/>
      <c r="AF647" s="252"/>
      <c r="AG647" s="252"/>
      <c r="AH647" s="252"/>
      <c r="AI647" s="252"/>
      <c r="AJ647" s="252"/>
      <c r="AK647" s="252"/>
      <c r="AL647" s="252"/>
      <c r="AM647" s="252"/>
      <c r="AN647" s="252"/>
      <c r="AO647" s="252"/>
      <c r="AP647" s="252"/>
      <c r="AQ647" s="252"/>
      <c r="AR647" s="252"/>
      <c r="AS647" s="252"/>
      <c r="AT647" s="252"/>
      <c r="AU647" s="252"/>
      <c r="AV647" s="252"/>
      <c r="AW647" s="252"/>
      <c r="AX647" s="252"/>
      <c r="AY647" s="252"/>
      <c r="AZ647" s="252"/>
      <c r="BA647" s="252"/>
      <c r="BB647" s="252"/>
      <c r="BC647" s="252"/>
      <c r="BD647" s="252"/>
      <c r="BE647" s="252"/>
      <c r="BF647" s="252"/>
      <c r="BG647" s="252"/>
      <c r="BH647" s="252"/>
      <c r="BI647" s="252"/>
      <c r="BJ647" s="252"/>
      <c r="BK647" s="252"/>
      <c r="BL647" s="252"/>
      <c r="BM647" s="252"/>
      <c r="BN647" s="252"/>
      <c r="BO647" s="252"/>
      <c r="BP647" s="252"/>
      <c r="BQ647" s="252"/>
      <c r="BR647" s="252"/>
      <c r="BS647" s="252"/>
      <c r="BT647" s="252"/>
      <c r="BU647" s="252"/>
      <c r="BV647" s="252"/>
      <c r="BW647" s="252"/>
      <c r="BX647" s="252"/>
      <c r="BY647" s="252"/>
      <c r="BZ647" s="252"/>
      <c r="CA647" s="252"/>
      <c r="CB647" s="252"/>
      <c r="CC647" s="252"/>
      <c r="CD647" s="252"/>
      <c r="CE647" s="252"/>
      <c r="CF647" s="252"/>
      <c r="CG647" s="252"/>
      <c r="CH647" s="252"/>
      <c r="CI647" s="252"/>
      <c r="CJ647" s="252"/>
      <c r="CK647" s="252"/>
      <c r="CL647" s="252"/>
      <c r="CM647" s="252"/>
      <c r="CN647" s="252"/>
      <c r="CO647" s="252"/>
      <c r="CP647" s="252"/>
      <c r="CQ647" s="252"/>
      <c r="CR647" s="252"/>
      <c r="CS647" s="252"/>
      <c r="CT647" s="252"/>
      <c r="CU647" s="252"/>
      <c r="CV647" s="252"/>
      <c r="CW647" s="252"/>
      <c r="CX647" s="252"/>
      <c r="CY647" s="252"/>
      <c r="CZ647" s="252"/>
      <c r="DA647" s="252"/>
      <c r="DB647" s="252"/>
      <c r="DC647" s="252"/>
      <c r="DD647" s="252"/>
    </row>
    <row r="648" customFormat="false" ht="15" hidden="false" customHeight="false" outlineLevel="0" collapsed="false">
      <c r="A648" s="252"/>
      <c r="B648" s="252"/>
      <c r="C648" s="252"/>
      <c r="D648" s="252"/>
      <c r="E648" s="254"/>
      <c r="F648" s="254"/>
      <c r="G648" s="254"/>
      <c r="H648" s="254"/>
      <c r="I648" s="254"/>
      <c r="J648" s="254"/>
      <c r="K648" s="254"/>
      <c r="L648" s="254"/>
      <c r="M648" s="254"/>
      <c r="N648" s="254"/>
      <c r="O648" s="254"/>
      <c r="P648" s="252"/>
      <c r="Q648" s="252"/>
      <c r="R648" s="252"/>
      <c r="S648" s="252"/>
      <c r="T648" s="252"/>
      <c r="U648" s="252"/>
      <c r="V648" s="252"/>
      <c r="W648" s="252"/>
      <c r="X648" s="252"/>
      <c r="Y648" s="252"/>
      <c r="Z648" s="252"/>
      <c r="AA648" s="252"/>
      <c r="AB648" s="252"/>
      <c r="AC648" s="252"/>
      <c r="AD648" s="252"/>
      <c r="AE648" s="252"/>
      <c r="AF648" s="252"/>
      <c r="AG648" s="252"/>
      <c r="AH648" s="252"/>
      <c r="AI648" s="252"/>
      <c r="AJ648" s="252"/>
      <c r="AK648" s="252"/>
      <c r="AL648" s="252"/>
      <c r="AM648" s="252"/>
      <c r="AN648" s="252"/>
      <c r="AO648" s="252"/>
      <c r="AP648" s="252"/>
      <c r="AQ648" s="252"/>
      <c r="AR648" s="252"/>
      <c r="AS648" s="252"/>
      <c r="AT648" s="252"/>
      <c r="AU648" s="252"/>
      <c r="AV648" s="252"/>
      <c r="AW648" s="252"/>
      <c r="AX648" s="252"/>
      <c r="AY648" s="252"/>
      <c r="AZ648" s="252"/>
      <c r="BA648" s="252"/>
      <c r="BB648" s="252"/>
      <c r="BC648" s="252"/>
      <c r="BD648" s="252"/>
      <c r="BE648" s="252"/>
      <c r="BF648" s="252"/>
      <c r="BG648" s="252"/>
      <c r="BH648" s="252"/>
      <c r="BI648" s="252"/>
      <c r="BJ648" s="252"/>
      <c r="BK648" s="252"/>
      <c r="BL648" s="252"/>
      <c r="BM648" s="252"/>
      <c r="BN648" s="252"/>
      <c r="BO648" s="252"/>
      <c r="BP648" s="252"/>
      <c r="BQ648" s="252"/>
      <c r="BR648" s="252"/>
      <c r="BS648" s="252"/>
      <c r="BT648" s="252"/>
      <c r="BU648" s="252"/>
      <c r="BV648" s="252"/>
      <c r="BW648" s="252"/>
      <c r="BX648" s="252"/>
      <c r="BY648" s="252"/>
      <c r="BZ648" s="252"/>
      <c r="CA648" s="252"/>
      <c r="CB648" s="252"/>
      <c r="CC648" s="252"/>
      <c r="CD648" s="252"/>
      <c r="CE648" s="252"/>
      <c r="CF648" s="252"/>
      <c r="CG648" s="252"/>
      <c r="CH648" s="252"/>
      <c r="CI648" s="252"/>
      <c r="CJ648" s="252"/>
      <c r="CK648" s="252"/>
      <c r="CL648" s="252"/>
      <c r="CM648" s="252"/>
      <c r="CN648" s="252"/>
      <c r="CO648" s="252"/>
      <c r="CP648" s="252"/>
      <c r="CQ648" s="252"/>
      <c r="CR648" s="252"/>
      <c r="CS648" s="252"/>
      <c r="CT648" s="252"/>
      <c r="CU648" s="252"/>
      <c r="CV648" s="252"/>
      <c r="CW648" s="252"/>
      <c r="CX648" s="252"/>
      <c r="CY648" s="252"/>
      <c r="CZ648" s="252"/>
      <c r="DA648" s="252"/>
      <c r="DB648" s="252"/>
      <c r="DC648" s="252"/>
      <c r="DD648" s="252"/>
    </row>
    <row r="649" customFormat="false" ht="15" hidden="false" customHeight="false" outlineLevel="0" collapsed="false">
      <c r="A649" s="252"/>
      <c r="B649" s="252"/>
      <c r="C649" s="252"/>
      <c r="D649" s="252"/>
      <c r="E649" s="254"/>
      <c r="F649" s="254"/>
      <c r="G649" s="254"/>
      <c r="H649" s="254"/>
      <c r="I649" s="254"/>
      <c r="J649" s="254"/>
      <c r="K649" s="254"/>
      <c r="L649" s="254"/>
      <c r="M649" s="254"/>
      <c r="N649" s="254"/>
      <c r="O649" s="254"/>
      <c r="P649" s="252"/>
      <c r="Q649" s="252"/>
      <c r="R649" s="252"/>
      <c r="S649" s="252"/>
      <c r="T649" s="252"/>
      <c r="U649" s="252"/>
      <c r="V649" s="252"/>
      <c r="W649" s="252"/>
      <c r="X649" s="252"/>
      <c r="Y649" s="252"/>
      <c r="Z649" s="252"/>
      <c r="AA649" s="252"/>
      <c r="AB649" s="252"/>
      <c r="AC649" s="252"/>
      <c r="AD649" s="252"/>
      <c r="AE649" s="252"/>
      <c r="AF649" s="252"/>
      <c r="AG649" s="252"/>
      <c r="AH649" s="252"/>
      <c r="AI649" s="252"/>
      <c r="AJ649" s="252"/>
      <c r="AK649" s="252"/>
      <c r="AL649" s="252"/>
      <c r="AM649" s="252"/>
      <c r="AN649" s="252"/>
      <c r="AO649" s="252"/>
      <c r="AP649" s="252"/>
      <c r="AQ649" s="252"/>
      <c r="AR649" s="252"/>
      <c r="AS649" s="252"/>
      <c r="AT649" s="252"/>
      <c r="AU649" s="252"/>
      <c r="AV649" s="252"/>
      <c r="AW649" s="252"/>
      <c r="AX649" s="252"/>
      <c r="AY649" s="252"/>
      <c r="AZ649" s="252"/>
      <c r="BA649" s="252"/>
      <c r="BB649" s="252"/>
      <c r="BC649" s="252"/>
      <c r="BD649" s="252"/>
      <c r="BE649" s="252"/>
      <c r="BF649" s="252"/>
      <c r="BG649" s="252"/>
      <c r="BH649" s="252"/>
      <c r="BI649" s="252"/>
      <c r="BJ649" s="252"/>
      <c r="BK649" s="252"/>
      <c r="BL649" s="252"/>
      <c r="BM649" s="252"/>
      <c r="BN649" s="252"/>
      <c r="BO649" s="252"/>
      <c r="BP649" s="252"/>
      <c r="BQ649" s="252"/>
      <c r="BR649" s="252"/>
      <c r="BS649" s="252"/>
      <c r="BT649" s="252"/>
      <c r="BU649" s="252"/>
      <c r="BV649" s="252"/>
      <c r="BW649" s="252"/>
      <c r="BX649" s="252"/>
      <c r="BY649" s="252"/>
      <c r="BZ649" s="252"/>
      <c r="CA649" s="252"/>
      <c r="CB649" s="252"/>
      <c r="CC649" s="252"/>
      <c r="CD649" s="252"/>
      <c r="CE649" s="252"/>
      <c r="CF649" s="252"/>
      <c r="CG649" s="252"/>
      <c r="CH649" s="252"/>
      <c r="CI649" s="252"/>
      <c r="CJ649" s="252"/>
      <c r="CK649" s="252"/>
      <c r="CL649" s="252"/>
      <c r="CM649" s="252"/>
      <c r="CN649" s="252"/>
      <c r="CO649" s="252"/>
      <c r="CP649" s="252"/>
      <c r="CQ649" s="252"/>
      <c r="CR649" s="252"/>
      <c r="CS649" s="252"/>
      <c r="CT649" s="252"/>
      <c r="CU649" s="252"/>
      <c r="CV649" s="252"/>
      <c r="CW649" s="252"/>
      <c r="CX649" s="252"/>
      <c r="CY649" s="252"/>
      <c r="CZ649" s="252"/>
      <c r="DA649" s="252"/>
      <c r="DB649" s="252"/>
      <c r="DC649" s="252"/>
      <c r="DD649" s="252"/>
    </row>
    <row r="650" customFormat="false" ht="15" hidden="false" customHeight="false" outlineLevel="0" collapsed="false">
      <c r="A650" s="252"/>
      <c r="B650" s="252"/>
      <c r="C650" s="252"/>
      <c r="D650" s="252"/>
      <c r="E650" s="254"/>
      <c r="F650" s="254"/>
      <c r="G650" s="254"/>
      <c r="H650" s="254"/>
      <c r="I650" s="254"/>
      <c r="J650" s="254"/>
      <c r="K650" s="254"/>
      <c r="L650" s="254"/>
      <c r="M650" s="254"/>
      <c r="N650" s="254"/>
      <c r="O650" s="254"/>
      <c r="P650" s="252"/>
      <c r="Q650" s="252"/>
      <c r="R650" s="252"/>
      <c r="S650" s="252"/>
      <c r="T650" s="252"/>
      <c r="U650" s="252"/>
      <c r="V650" s="252"/>
      <c r="W650" s="252"/>
      <c r="X650" s="252"/>
      <c r="Y650" s="252"/>
      <c r="Z650" s="252"/>
      <c r="AA650" s="252"/>
      <c r="AB650" s="252"/>
      <c r="AC650" s="252"/>
      <c r="AD650" s="252"/>
      <c r="AE650" s="252"/>
      <c r="AF650" s="252"/>
      <c r="AG650" s="252"/>
      <c r="AH650" s="252"/>
      <c r="AI650" s="252"/>
      <c r="AJ650" s="252"/>
      <c r="AK650" s="252"/>
      <c r="AL650" s="252"/>
      <c r="AM650" s="252"/>
      <c r="AN650" s="252"/>
      <c r="AO650" s="252"/>
      <c r="AP650" s="252"/>
      <c r="AQ650" s="252"/>
      <c r="AR650" s="252"/>
      <c r="AS650" s="252"/>
      <c r="AT650" s="252"/>
      <c r="AU650" s="252"/>
      <c r="AV650" s="252"/>
      <c r="AW650" s="252"/>
      <c r="AX650" s="252"/>
      <c r="AY650" s="252"/>
      <c r="AZ650" s="252"/>
      <c r="BA650" s="252"/>
      <c r="BB650" s="252"/>
      <c r="BC650" s="252"/>
      <c r="BD650" s="252"/>
      <c r="BE650" s="252"/>
      <c r="BF650" s="252"/>
      <c r="BG650" s="252"/>
      <c r="BH650" s="252"/>
      <c r="BI650" s="252"/>
      <c r="BJ650" s="252"/>
      <c r="BK650" s="252"/>
      <c r="BL650" s="252"/>
      <c r="BM650" s="252"/>
      <c r="BN650" s="252"/>
      <c r="BO650" s="252"/>
      <c r="BP650" s="252"/>
      <c r="BQ650" s="252"/>
      <c r="BR650" s="252"/>
      <c r="BS650" s="252"/>
      <c r="BT650" s="252"/>
      <c r="BU650" s="252"/>
      <c r="BV650" s="252"/>
      <c r="BW650" s="252"/>
      <c r="BX650" s="252"/>
      <c r="BY650" s="252"/>
      <c r="BZ650" s="252"/>
      <c r="CA650" s="252"/>
      <c r="CB650" s="252"/>
      <c r="CC650" s="252"/>
      <c r="CD650" s="252"/>
      <c r="CE650" s="252"/>
      <c r="CF650" s="252"/>
      <c r="CG650" s="252"/>
      <c r="CH650" s="252"/>
      <c r="CI650" s="252"/>
      <c r="CJ650" s="252"/>
      <c r="CK650" s="252"/>
      <c r="CL650" s="252"/>
      <c r="CM650" s="252"/>
      <c r="CN650" s="252"/>
      <c r="CO650" s="252"/>
      <c r="CP650" s="252"/>
      <c r="CQ650" s="252"/>
      <c r="CR650" s="252"/>
      <c r="CS650" s="252"/>
      <c r="CT650" s="252"/>
      <c r="CU650" s="252"/>
      <c r="CV650" s="252"/>
      <c r="CW650" s="252"/>
      <c r="CX650" s="252"/>
      <c r="CY650" s="252"/>
      <c r="CZ650" s="252"/>
      <c r="DA650" s="252"/>
      <c r="DB650" s="252"/>
      <c r="DC650" s="252"/>
      <c r="DD650" s="252"/>
    </row>
    <row r="651" customFormat="false" ht="15" hidden="false" customHeight="false" outlineLevel="0" collapsed="false">
      <c r="A651" s="252"/>
      <c r="B651" s="252"/>
      <c r="C651" s="252"/>
      <c r="D651" s="252"/>
      <c r="E651" s="254"/>
      <c r="F651" s="254"/>
      <c r="G651" s="254"/>
      <c r="H651" s="254"/>
      <c r="I651" s="254"/>
      <c r="J651" s="254"/>
      <c r="K651" s="254"/>
      <c r="L651" s="254"/>
      <c r="M651" s="254"/>
      <c r="N651" s="254"/>
      <c r="O651" s="254"/>
      <c r="P651" s="252"/>
      <c r="Q651" s="252"/>
      <c r="R651" s="252"/>
      <c r="S651" s="252"/>
      <c r="T651" s="252"/>
      <c r="U651" s="252"/>
      <c r="V651" s="252"/>
      <c r="W651" s="252"/>
      <c r="X651" s="252"/>
      <c r="Y651" s="252"/>
      <c r="Z651" s="252"/>
      <c r="AA651" s="252"/>
      <c r="AB651" s="252"/>
      <c r="AC651" s="252"/>
      <c r="AD651" s="252"/>
      <c r="AE651" s="252"/>
      <c r="AF651" s="252"/>
      <c r="AG651" s="252"/>
      <c r="AH651" s="252"/>
      <c r="AI651" s="252"/>
      <c r="AJ651" s="252"/>
      <c r="AK651" s="252"/>
      <c r="AL651" s="252"/>
      <c r="AM651" s="252"/>
      <c r="AN651" s="252"/>
      <c r="AO651" s="252"/>
      <c r="AP651" s="252"/>
      <c r="AQ651" s="252"/>
      <c r="AR651" s="252"/>
      <c r="AS651" s="252"/>
      <c r="AT651" s="252"/>
      <c r="AU651" s="252"/>
      <c r="AV651" s="252"/>
      <c r="AW651" s="252"/>
      <c r="AX651" s="252"/>
      <c r="AY651" s="252"/>
      <c r="AZ651" s="252"/>
      <c r="BA651" s="252"/>
      <c r="BB651" s="252"/>
      <c r="BC651" s="252"/>
      <c r="BD651" s="252"/>
      <c r="BE651" s="252"/>
      <c r="BF651" s="252"/>
      <c r="BG651" s="252"/>
      <c r="BH651" s="252"/>
      <c r="BI651" s="252"/>
      <c r="BJ651" s="252"/>
      <c r="BK651" s="252"/>
      <c r="BL651" s="252"/>
      <c r="BM651" s="252"/>
      <c r="BN651" s="252"/>
      <c r="BO651" s="252"/>
      <c r="BP651" s="252"/>
      <c r="BQ651" s="252"/>
      <c r="BR651" s="252"/>
      <c r="BS651" s="252"/>
      <c r="BT651" s="252"/>
      <c r="BU651" s="252"/>
      <c r="BV651" s="252"/>
      <c r="BW651" s="252"/>
      <c r="BX651" s="252"/>
      <c r="BY651" s="252"/>
      <c r="BZ651" s="252"/>
      <c r="CA651" s="252"/>
      <c r="CB651" s="252"/>
      <c r="CC651" s="252"/>
      <c r="CD651" s="252"/>
      <c r="CE651" s="252"/>
      <c r="CF651" s="252"/>
      <c r="CG651" s="252"/>
      <c r="CH651" s="252"/>
      <c r="CI651" s="252"/>
      <c r="CJ651" s="252"/>
      <c r="CK651" s="252"/>
      <c r="CL651" s="252"/>
      <c r="CM651" s="252"/>
      <c r="CN651" s="252"/>
      <c r="CO651" s="252"/>
      <c r="CP651" s="252"/>
      <c r="CQ651" s="252"/>
      <c r="CR651" s="252"/>
      <c r="CS651" s="252"/>
      <c r="CT651" s="252"/>
      <c r="CU651" s="252"/>
      <c r="CV651" s="252"/>
      <c r="CW651" s="252"/>
      <c r="CX651" s="252"/>
      <c r="CY651" s="252"/>
      <c r="CZ651" s="252"/>
      <c r="DA651" s="252"/>
      <c r="DB651" s="252"/>
      <c r="DC651" s="252"/>
      <c r="DD651" s="252"/>
    </row>
    <row r="652" customFormat="false" ht="15" hidden="false" customHeight="false" outlineLevel="0" collapsed="false">
      <c r="A652" s="252"/>
      <c r="B652" s="252"/>
      <c r="C652" s="252"/>
      <c r="D652" s="252"/>
      <c r="E652" s="254"/>
      <c r="F652" s="254"/>
      <c r="G652" s="254"/>
      <c r="H652" s="254"/>
      <c r="I652" s="254"/>
      <c r="J652" s="254"/>
      <c r="K652" s="254"/>
      <c r="L652" s="254"/>
      <c r="M652" s="254"/>
      <c r="N652" s="254"/>
      <c r="O652" s="254"/>
      <c r="P652" s="252"/>
      <c r="Q652" s="252"/>
      <c r="R652" s="252"/>
      <c r="S652" s="252"/>
      <c r="T652" s="252"/>
      <c r="U652" s="252"/>
      <c r="V652" s="252"/>
      <c r="W652" s="252"/>
      <c r="X652" s="252"/>
      <c r="Y652" s="252"/>
      <c r="Z652" s="252"/>
      <c r="AA652" s="252"/>
      <c r="AB652" s="252"/>
      <c r="AC652" s="252"/>
      <c r="AD652" s="252"/>
      <c r="AE652" s="252"/>
      <c r="AF652" s="252"/>
      <c r="AG652" s="252"/>
      <c r="AH652" s="252"/>
      <c r="AI652" s="252"/>
      <c r="AJ652" s="252"/>
      <c r="AK652" s="252"/>
      <c r="AL652" s="252"/>
      <c r="AM652" s="252"/>
      <c r="AN652" s="252"/>
      <c r="AO652" s="252"/>
      <c r="AP652" s="252"/>
      <c r="AQ652" s="252"/>
      <c r="AR652" s="252"/>
      <c r="AS652" s="252"/>
      <c r="AT652" s="252"/>
      <c r="AU652" s="252"/>
      <c r="AV652" s="252"/>
      <c r="AW652" s="252"/>
      <c r="AX652" s="252"/>
      <c r="AY652" s="252"/>
      <c r="AZ652" s="252"/>
      <c r="BA652" s="252"/>
      <c r="BB652" s="252"/>
      <c r="BC652" s="252"/>
      <c r="BD652" s="252"/>
      <c r="BE652" s="252"/>
      <c r="BF652" s="252"/>
      <c r="BG652" s="252"/>
      <c r="BH652" s="252"/>
      <c r="BI652" s="252"/>
      <c r="BJ652" s="252"/>
      <c r="BK652" s="252"/>
      <c r="BL652" s="252"/>
      <c r="BM652" s="252"/>
      <c r="BN652" s="252"/>
      <c r="BO652" s="252"/>
      <c r="BP652" s="252"/>
      <c r="BQ652" s="252"/>
      <c r="BR652" s="252"/>
      <c r="BS652" s="252"/>
      <c r="BT652" s="252"/>
      <c r="BU652" s="252"/>
      <c r="BV652" s="252"/>
      <c r="BW652" s="252"/>
      <c r="BX652" s="252"/>
      <c r="BY652" s="252"/>
      <c r="BZ652" s="252"/>
      <c r="CA652" s="252"/>
      <c r="CB652" s="252"/>
      <c r="CC652" s="252"/>
      <c r="CD652" s="252"/>
      <c r="CE652" s="252"/>
      <c r="CF652" s="252"/>
      <c r="CG652" s="252"/>
      <c r="CH652" s="252"/>
      <c r="CI652" s="252"/>
      <c r="CJ652" s="252"/>
      <c r="CK652" s="252"/>
      <c r="CL652" s="252"/>
      <c r="CM652" s="252"/>
      <c r="CN652" s="252"/>
      <c r="CO652" s="252"/>
      <c r="CP652" s="252"/>
      <c r="CQ652" s="252"/>
      <c r="CR652" s="252"/>
      <c r="CS652" s="252"/>
      <c r="CT652" s="252"/>
      <c r="CU652" s="252"/>
      <c r="CV652" s="252"/>
      <c r="CW652" s="252"/>
      <c r="CX652" s="252"/>
      <c r="CY652" s="252"/>
      <c r="CZ652" s="252"/>
      <c r="DA652" s="252"/>
      <c r="DB652" s="252"/>
      <c r="DC652" s="252"/>
      <c r="DD652" s="252"/>
    </row>
    <row r="653" customFormat="false" ht="15" hidden="false" customHeight="false" outlineLevel="0" collapsed="false">
      <c r="A653" s="252"/>
      <c r="B653" s="252"/>
      <c r="C653" s="252"/>
      <c r="D653" s="252"/>
      <c r="E653" s="254"/>
      <c r="F653" s="254"/>
      <c r="G653" s="254"/>
      <c r="H653" s="254"/>
      <c r="I653" s="254"/>
      <c r="J653" s="254"/>
      <c r="K653" s="254"/>
      <c r="L653" s="254"/>
      <c r="M653" s="254"/>
      <c r="N653" s="254"/>
      <c r="O653" s="254"/>
      <c r="P653" s="252"/>
      <c r="Q653" s="252"/>
      <c r="R653" s="252"/>
      <c r="S653" s="252"/>
      <c r="T653" s="252"/>
      <c r="U653" s="252"/>
      <c r="V653" s="252"/>
      <c r="W653" s="252"/>
      <c r="X653" s="252"/>
      <c r="Y653" s="252"/>
      <c r="Z653" s="252"/>
      <c r="AA653" s="252"/>
      <c r="AB653" s="252"/>
      <c r="AC653" s="252"/>
      <c r="AD653" s="252"/>
      <c r="AE653" s="252"/>
      <c r="AF653" s="252"/>
      <c r="AG653" s="252"/>
      <c r="AH653" s="252"/>
      <c r="AI653" s="252"/>
      <c r="AJ653" s="252"/>
      <c r="AK653" s="252"/>
      <c r="AL653" s="252"/>
      <c r="AM653" s="252"/>
      <c r="AN653" s="252"/>
      <c r="AO653" s="252"/>
      <c r="AP653" s="252"/>
      <c r="AQ653" s="252"/>
      <c r="AR653" s="252"/>
      <c r="AS653" s="252"/>
      <c r="AT653" s="252"/>
      <c r="AU653" s="252"/>
      <c r="AV653" s="252"/>
      <c r="AW653" s="252"/>
      <c r="AX653" s="252"/>
      <c r="AY653" s="252"/>
      <c r="AZ653" s="252"/>
      <c r="BA653" s="252"/>
      <c r="BB653" s="252"/>
      <c r="BC653" s="252"/>
      <c r="BD653" s="252"/>
      <c r="BE653" s="252"/>
      <c r="BF653" s="252"/>
      <c r="BG653" s="252"/>
      <c r="BH653" s="252"/>
      <c r="BI653" s="252"/>
      <c r="BJ653" s="252"/>
      <c r="BK653" s="252"/>
      <c r="BL653" s="252"/>
      <c r="BM653" s="252"/>
      <c r="BN653" s="252"/>
      <c r="BO653" s="252"/>
      <c r="BP653" s="252"/>
      <c r="BQ653" s="252"/>
      <c r="BR653" s="252"/>
      <c r="BS653" s="252"/>
      <c r="BT653" s="252"/>
      <c r="BU653" s="252"/>
      <c r="BV653" s="252"/>
      <c r="BW653" s="252"/>
      <c r="BX653" s="252"/>
      <c r="BY653" s="252"/>
      <c r="BZ653" s="252"/>
      <c r="CA653" s="252"/>
      <c r="CB653" s="252"/>
      <c r="CC653" s="252"/>
      <c r="CD653" s="252"/>
      <c r="CE653" s="252"/>
      <c r="CF653" s="252"/>
      <c r="CG653" s="252"/>
      <c r="CH653" s="252"/>
      <c r="CI653" s="252"/>
      <c r="CJ653" s="252"/>
      <c r="CK653" s="252"/>
      <c r="CL653" s="252"/>
      <c r="CM653" s="252"/>
      <c r="CN653" s="252"/>
      <c r="CO653" s="252"/>
      <c r="CP653" s="252"/>
      <c r="CQ653" s="252"/>
      <c r="CR653" s="252"/>
      <c r="CS653" s="252"/>
      <c r="CT653" s="252"/>
      <c r="CU653" s="252"/>
      <c r="CV653" s="252"/>
      <c r="CW653" s="252"/>
      <c r="CX653" s="252"/>
      <c r="CY653" s="252"/>
      <c r="CZ653" s="252"/>
      <c r="DA653" s="252"/>
      <c r="DB653" s="252"/>
      <c r="DC653" s="252"/>
      <c r="DD653" s="252"/>
    </row>
    <row r="654" customFormat="false" ht="15" hidden="false" customHeight="false" outlineLevel="0" collapsed="false">
      <c r="A654" s="252"/>
      <c r="B654" s="252"/>
      <c r="C654" s="252"/>
      <c r="D654" s="252"/>
      <c r="E654" s="254"/>
      <c r="F654" s="254"/>
      <c r="G654" s="254"/>
      <c r="H654" s="254"/>
      <c r="I654" s="254"/>
      <c r="J654" s="254"/>
      <c r="K654" s="254"/>
      <c r="L654" s="254"/>
      <c r="M654" s="254"/>
      <c r="N654" s="254"/>
      <c r="O654" s="254"/>
      <c r="P654" s="252"/>
      <c r="Q654" s="252"/>
      <c r="R654" s="252"/>
      <c r="S654" s="252"/>
      <c r="T654" s="252"/>
      <c r="U654" s="252"/>
      <c r="V654" s="252"/>
      <c r="W654" s="252"/>
      <c r="X654" s="252"/>
      <c r="Y654" s="252"/>
      <c r="Z654" s="252"/>
      <c r="AA654" s="252"/>
      <c r="AB654" s="252"/>
      <c r="AC654" s="252"/>
      <c r="AD654" s="252"/>
      <c r="AE654" s="252"/>
      <c r="AF654" s="252"/>
      <c r="AG654" s="252"/>
      <c r="AH654" s="252"/>
      <c r="AI654" s="252"/>
      <c r="AJ654" s="252"/>
      <c r="AK654" s="252"/>
      <c r="AL654" s="252"/>
      <c r="AM654" s="252"/>
      <c r="AN654" s="252"/>
      <c r="AO654" s="252"/>
      <c r="AP654" s="252"/>
      <c r="AQ654" s="252"/>
      <c r="AR654" s="252"/>
      <c r="AS654" s="252"/>
      <c r="AT654" s="252"/>
      <c r="AU654" s="252"/>
      <c r="AV654" s="252"/>
      <c r="AW654" s="252"/>
      <c r="AX654" s="252"/>
      <c r="AY654" s="252"/>
      <c r="AZ654" s="252"/>
      <c r="BA654" s="252"/>
      <c r="BB654" s="252"/>
      <c r="BC654" s="252"/>
      <c r="BD654" s="252"/>
      <c r="BE654" s="252"/>
      <c r="BF654" s="252"/>
      <c r="BG654" s="252"/>
      <c r="BH654" s="252"/>
      <c r="BI654" s="252"/>
      <c r="BJ654" s="252"/>
      <c r="BK654" s="252"/>
      <c r="BL654" s="252"/>
      <c r="BM654" s="252"/>
      <c r="BN654" s="252"/>
      <c r="BO654" s="252"/>
      <c r="BP654" s="252"/>
      <c r="BQ654" s="252"/>
      <c r="BR654" s="252"/>
      <c r="BS654" s="252"/>
      <c r="BT654" s="252"/>
      <c r="BU654" s="252"/>
      <c r="BV654" s="252"/>
      <c r="BW654" s="252"/>
      <c r="BX654" s="252"/>
      <c r="BY654" s="252"/>
      <c r="BZ654" s="252"/>
      <c r="CA654" s="252"/>
      <c r="CB654" s="252"/>
      <c r="CC654" s="252"/>
      <c r="CD654" s="252"/>
      <c r="CE654" s="252"/>
      <c r="CF654" s="252"/>
      <c r="CG654" s="252"/>
      <c r="CH654" s="252"/>
      <c r="CI654" s="252"/>
      <c r="CJ654" s="252"/>
      <c r="CK654" s="252"/>
      <c r="CL654" s="252"/>
      <c r="CM654" s="252"/>
      <c r="CN654" s="252"/>
      <c r="CO654" s="252"/>
      <c r="CP654" s="252"/>
      <c r="CQ654" s="252"/>
      <c r="CR654" s="252"/>
      <c r="CS654" s="252"/>
      <c r="CT654" s="252"/>
      <c r="CU654" s="252"/>
      <c r="CV654" s="252"/>
      <c r="CW654" s="252"/>
      <c r="CX654" s="252"/>
      <c r="CY654" s="252"/>
      <c r="CZ654" s="252"/>
      <c r="DA654" s="252"/>
      <c r="DB654" s="252"/>
      <c r="DC654" s="252"/>
      <c r="DD654" s="252"/>
    </row>
    <row r="655" customFormat="false" ht="15" hidden="false" customHeight="false" outlineLevel="0" collapsed="false">
      <c r="A655" s="252"/>
      <c r="B655" s="252"/>
      <c r="C655" s="252"/>
      <c r="D655" s="252"/>
      <c r="E655" s="254"/>
      <c r="F655" s="254"/>
      <c r="G655" s="254"/>
      <c r="H655" s="254"/>
      <c r="I655" s="254"/>
      <c r="J655" s="254"/>
      <c r="K655" s="254"/>
      <c r="L655" s="254"/>
      <c r="M655" s="254"/>
      <c r="N655" s="254"/>
      <c r="O655" s="254"/>
      <c r="P655" s="252"/>
      <c r="Q655" s="252"/>
      <c r="R655" s="252"/>
      <c r="S655" s="252"/>
      <c r="T655" s="252"/>
      <c r="U655" s="252"/>
      <c r="V655" s="252"/>
      <c r="W655" s="252"/>
      <c r="X655" s="252"/>
      <c r="Y655" s="252"/>
      <c r="Z655" s="252"/>
      <c r="AA655" s="252"/>
      <c r="AB655" s="252"/>
      <c r="AC655" s="252"/>
      <c r="AD655" s="252"/>
      <c r="AE655" s="252"/>
      <c r="AF655" s="252"/>
      <c r="AG655" s="252"/>
      <c r="AH655" s="252"/>
      <c r="AI655" s="252"/>
      <c r="AJ655" s="252"/>
      <c r="AK655" s="252"/>
      <c r="AL655" s="252"/>
      <c r="AM655" s="252"/>
      <c r="AN655" s="252"/>
      <c r="AO655" s="252"/>
      <c r="AP655" s="252"/>
      <c r="AQ655" s="252"/>
      <c r="AR655" s="252"/>
      <c r="AS655" s="252"/>
      <c r="AT655" s="252"/>
      <c r="AU655" s="252"/>
      <c r="AV655" s="252"/>
      <c r="AW655" s="252"/>
      <c r="AX655" s="252"/>
      <c r="AY655" s="252"/>
      <c r="AZ655" s="252"/>
      <c r="BA655" s="252"/>
      <c r="BB655" s="252"/>
      <c r="BC655" s="252"/>
      <c r="BD655" s="252"/>
      <c r="BE655" s="252"/>
      <c r="BF655" s="252"/>
      <c r="BG655" s="252"/>
      <c r="BH655" s="252"/>
      <c r="BI655" s="252"/>
      <c r="BJ655" s="252"/>
      <c r="BK655" s="252"/>
      <c r="BL655" s="252"/>
      <c r="BM655" s="252"/>
      <c r="BN655" s="252"/>
      <c r="BO655" s="252"/>
      <c r="BP655" s="252"/>
      <c r="BQ655" s="252"/>
      <c r="BR655" s="252"/>
      <c r="BS655" s="252"/>
      <c r="BT655" s="252"/>
      <c r="BU655" s="252"/>
      <c r="BV655" s="252"/>
      <c r="BW655" s="252"/>
      <c r="BX655" s="252"/>
      <c r="BY655" s="252"/>
      <c r="BZ655" s="252"/>
      <c r="CA655" s="252"/>
      <c r="CB655" s="252"/>
      <c r="CC655" s="252"/>
      <c r="CD655" s="252"/>
      <c r="CE655" s="252"/>
      <c r="CF655" s="252"/>
      <c r="CG655" s="252"/>
      <c r="CH655" s="252"/>
      <c r="CI655" s="252"/>
      <c r="CJ655" s="252"/>
      <c r="CK655" s="252"/>
      <c r="CL655" s="252"/>
      <c r="CM655" s="252"/>
      <c r="CN655" s="252"/>
      <c r="CO655" s="252"/>
      <c r="CP655" s="252"/>
      <c r="CQ655" s="252"/>
      <c r="CR655" s="252"/>
      <c r="CS655" s="252"/>
      <c r="CT655" s="252"/>
      <c r="CU655" s="252"/>
      <c r="CV655" s="252"/>
      <c r="CW655" s="252"/>
      <c r="CX655" s="252"/>
      <c r="CY655" s="252"/>
      <c r="CZ655" s="252"/>
      <c r="DA655" s="252"/>
      <c r="DB655" s="252"/>
      <c r="DC655" s="252"/>
      <c r="DD655" s="252"/>
    </row>
    <row r="656" customFormat="false" ht="15" hidden="false" customHeight="false" outlineLevel="0" collapsed="false">
      <c r="A656" s="252"/>
      <c r="B656" s="252"/>
      <c r="C656" s="252"/>
      <c r="D656" s="252"/>
      <c r="E656" s="254"/>
      <c r="F656" s="254"/>
      <c r="G656" s="254"/>
      <c r="H656" s="254"/>
      <c r="I656" s="254"/>
      <c r="J656" s="254"/>
      <c r="K656" s="254"/>
      <c r="L656" s="254"/>
      <c r="M656" s="254"/>
      <c r="N656" s="254"/>
      <c r="O656" s="254"/>
      <c r="P656" s="252"/>
      <c r="Q656" s="252"/>
      <c r="R656" s="252"/>
      <c r="S656" s="252"/>
      <c r="T656" s="252"/>
      <c r="U656" s="252"/>
      <c r="V656" s="252"/>
      <c r="W656" s="252"/>
      <c r="X656" s="252"/>
      <c r="Y656" s="252"/>
      <c r="Z656" s="252"/>
      <c r="AA656" s="252"/>
      <c r="AB656" s="252"/>
      <c r="AC656" s="252"/>
      <c r="AD656" s="252"/>
      <c r="AE656" s="252"/>
      <c r="AF656" s="252"/>
      <c r="AG656" s="252"/>
      <c r="AH656" s="252"/>
      <c r="AI656" s="252"/>
      <c r="AJ656" s="252"/>
      <c r="AK656" s="252"/>
      <c r="AL656" s="252"/>
      <c r="AM656" s="252"/>
      <c r="AN656" s="252"/>
      <c r="AO656" s="252"/>
      <c r="AP656" s="252"/>
      <c r="AQ656" s="252"/>
      <c r="AR656" s="252"/>
      <c r="AS656" s="252"/>
      <c r="AT656" s="252"/>
      <c r="AU656" s="252"/>
      <c r="AV656" s="252"/>
      <c r="AW656" s="252"/>
      <c r="AX656" s="252"/>
      <c r="AY656" s="252"/>
      <c r="AZ656" s="252"/>
      <c r="BA656" s="252"/>
      <c r="BB656" s="252"/>
      <c r="BC656" s="252"/>
      <c r="BD656" s="252"/>
      <c r="BE656" s="252"/>
      <c r="BF656" s="252"/>
      <c r="BG656" s="252"/>
      <c r="BH656" s="252"/>
      <c r="BI656" s="252"/>
      <c r="BJ656" s="252"/>
      <c r="BK656" s="252"/>
      <c r="BL656" s="252"/>
      <c r="BM656" s="252"/>
      <c r="BN656" s="252"/>
      <c r="BO656" s="252"/>
      <c r="BP656" s="252"/>
      <c r="BQ656" s="252"/>
      <c r="BR656" s="252"/>
      <c r="BS656" s="252"/>
      <c r="BT656" s="252"/>
      <c r="BU656" s="252"/>
      <c r="BV656" s="252"/>
      <c r="BW656" s="252"/>
      <c r="BX656" s="252"/>
      <c r="BY656" s="252"/>
      <c r="BZ656" s="252"/>
      <c r="CA656" s="252"/>
      <c r="CB656" s="252"/>
      <c r="CC656" s="252"/>
      <c r="CD656" s="252"/>
      <c r="CE656" s="252"/>
      <c r="CF656" s="252"/>
      <c r="CG656" s="252"/>
      <c r="CH656" s="252"/>
      <c r="CI656" s="252"/>
      <c r="CJ656" s="252"/>
      <c r="CK656" s="252"/>
      <c r="CL656" s="252"/>
      <c r="CM656" s="252"/>
      <c r="CN656" s="252"/>
      <c r="CO656" s="252"/>
      <c r="CP656" s="252"/>
      <c r="CQ656" s="252"/>
      <c r="CR656" s="252"/>
      <c r="CS656" s="252"/>
      <c r="CT656" s="252"/>
      <c r="CU656" s="252"/>
      <c r="CV656" s="252"/>
      <c r="CW656" s="252"/>
      <c r="CX656" s="252"/>
      <c r="CY656" s="252"/>
      <c r="CZ656" s="252"/>
      <c r="DA656" s="252"/>
      <c r="DB656" s="252"/>
      <c r="DC656" s="252"/>
      <c r="DD656" s="252"/>
    </row>
    <row r="657" customFormat="false" ht="15" hidden="false" customHeight="false" outlineLevel="0" collapsed="false">
      <c r="A657" s="252"/>
      <c r="B657" s="252"/>
      <c r="C657" s="252"/>
      <c r="D657" s="252"/>
      <c r="E657" s="254"/>
      <c r="F657" s="254"/>
      <c r="G657" s="254"/>
      <c r="H657" s="254"/>
      <c r="I657" s="254"/>
      <c r="J657" s="254"/>
      <c r="K657" s="254"/>
      <c r="L657" s="254"/>
      <c r="M657" s="254"/>
      <c r="N657" s="254"/>
      <c r="O657" s="254"/>
      <c r="P657" s="252"/>
      <c r="Q657" s="252"/>
      <c r="R657" s="252"/>
      <c r="S657" s="252"/>
      <c r="T657" s="252"/>
      <c r="U657" s="252"/>
      <c r="V657" s="252"/>
      <c r="W657" s="252"/>
      <c r="X657" s="252"/>
      <c r="Y657" s="252"/>
      <c r="Z657" s="252"/>
      <c r="AA657" s="252"/>
      <c r="AB657" s="252"/>
      <c r="AC657" s="252"/>
      <c r="AD657" s="252"/>
      <c r="AE657" s="252"/>
      <c r="AF657" s="252"/>
      <c r="AG657" s="252"/>
      <c r="AH657" s="252"/>
      <c r="AI657" s="252"/>
      <c r="AJ657" s="252"/>
      <c r="AK657" s="252"/>
      <c r="AL657" s="252"/>
      <c r="AM657" s="252"/>
      <c r="AN657" s="252"/>
      <c r="AO657" s="252"/>
      <c r="AP657" s="252"/>
      <c r="AQ657" s="252"/>
      <c r="AR657" s="252"/>
      <c r="AS657" s="252"/>
      <c r="AT657" s="252"/>
      <c r="AU657" s="252"/>
      <c r="AV657" s="252"/>
      <c r="AW657" s="252"/>
      <c r="AX657" s="252"/>
      <c r="AY657" s="252"/>
      <c r="AZ657" s="252"/>
      <c r="BA657" s="252"/>
      <c r="BB657" s="252"/>
      <c r="BC657" s="252"/>
      <c r="BD657" s="252"/>
      <c r="BE657" s="252"/>
      <c r="BF657" s="252"/>
      <c r="BG657" s="252"/>
      <c r="BH657" s="252"/>
      <c r="BI657" s="252"/>
      <c r="BJ657" s="252"/>
      <c r="BK657" s="252"/>
      <c r="BL657" s="252"/>
      <c r="BM657" s="252"/>
      <c r="BN657" s="252"/>
      <c r="BO657" s="252"/>
      <c r="BP657" s="252"/>
      <c r="BQ657" s="252"/>
      <c r="BR657" s="252"/>
      <c r="BS657" s="252"/>
      <c r="BT657" s="252"/>
      <c r="BU657" s="252"/>
      <c r="BV657" s="252"/>
      <c r="BW657" s="252"/>
      <c r="BX657" s="252"/>
      <c r="BY657" s="252"/>
      <c r="BZ657" s="252"/>
      <c r="CA657" s="252"/>
      <c r="CB657" s="252"/>
      <c r="CC657" s="252"/>
      <c r="CD657" s="252"/>
      <c r="CE657" s="252"/>
      <c r="CF657" s="252"/>
      <c r="CG657" s="252"/>
      <c r="CH657" s="252"/>
      <c r="CI657" s="252"/>
      <c r="CJ657" s="252"/>
      <c r="CK657" s="252"/>
      <c r="CL657" s="252"/>
      <c r="CM657" s="252"/>
      <c r="CN657" s="252"/>
      <c r="CO657" s="252"/>
      <c r="CP657" s="252"/>
      <c r="CQ657" s="252"/>
      <c r="CR657" s="252"/>
      <c r="CS657" s="252"/>
      <c r="CT657" s="252"/>
      <c r="CU657" s="252"/>
      <c r="CV657" s="252"/>
      <c r="CW657" s="252"/>
      <c r="CX657" s="252"/>
      <c r="CY657" s="252"/>
      <c r="CZ657" s="252"/>
      <c r="DA657" s="252"/>
      <c r="DB657" s="252"/>
      <c r="DC657" s="252"/>
      <c r="DD657" s="252"/>
    </row>
    <row r="658" customFormat="false" ht="15" hidden="false" customHeight="false" outlineLevel="0" collapsed="false">
      <c r="A658" s="252"/>
      <c r="B658" s="252"/>
      <c r="C658" s="252"/>
      <c r="D658" s="252"/>
      <c r="E658" s="254"/>
      <c r="F658" s="254"/>
      <c r="G658" s="254"/>
      <c r="H658" s="254"/>
      <c r="I658" s="254"/>
      <c r="J658" s="254"/>
      <c r="K658" s="254"/>
      <c r="L658" s="254"/>
      <c r="M658" s="254"/>
      <c r="N658" s="254"/>
      <c r="O658" s="254"/>
      <c r="P658" s="252"/>
      <c r="Q658" s="252"/>
      <c r="R658" s="252"/>
      <c r="S658" s="252"/>
      <c r="T658" s="252"/>
      <c r="U658" s="252"/>
      <c r="V658" s="252"/>
      <c r="W658" s="252"/>
      <c r="X658" s="252"/>
      <c r="Y658" s="252"/>
      <c r="Z658" s="252"/>
      <c r="AA658" s="252"/>
      <c r="AB658" s="252"/>
      <c r="AC658" s="252"/>
      <c r="AD658" s="252"/>
      <c r="AE658" s="252"/>
      <c r="AF658" s="252"/>
      <c r="AG658" s="252"/>
      <c r="AH658" s="252"/>
      <c r="AI658" s="252"/>
      <c r="AJ658" s="252"/>
      <c r="AK658" s="252"/>
      <c r="AL658" s="252"/>
      <c r="AM658" s="252"/>
      <c r="AN658" s="252"/>
      <c r="AO658" s="252"/>
      <c r="AP658" s="252"/>
      <c r="AQ658" s="252"/>
      <c r="AR658" s="252"/>
      <c r="AS658" s="252"/>
      <c r="AT658" s="252"/>
      <c r="AU658" s="252"/>
      <c r="AV658" s="252"/>
      <c r="AW658" s="252"/>
      <c r="AX658" s="252"/>
      <c r="AY658" s="252"/>
      <c r="AZ658" s="252"/>
      <c r="BA658" s="252"/>
      <c r="BB658" s="252"/>
      <c r="BC658" s="252"/>
      <c r="BD658" s="252"/>
      <c r="BE658" s="252"/>
      <c r="BF658" s="252"/>
      <c r="BG658" s="252"/>
      <c r="BH658" s="252"/>
      <c r="BI658" s="252"/>
      <c r="BJ658" s="252"/>
      <c r="BK658" s="252"/>
      <c r="BL658" s="252"/>
      <c r="BM658" s="252"/>
      <c r="BN658" s="252"/>
      <c r="BO658" s="252"/>
      <c r="BP658" s="252"/>
      <c r="BQ658" s="252"/>
      <c r="BR658" s="252"/>
      <c r="BS658" s="252"/>
      <c r="BT658" s="252"/>
      <c r="BU658" s="252"/>
      <c r="BV658" s="252"/>
      <c r="BW658" s="252"/>
      <c r="BX658" s="252"/>
      <c r="BY658" s="252"/>
      <c r="BZ658" s="252"/>
      <c r="CA658" s="252"/>
      <c r="CB658" s="252"/>
      <c r="CC658" s="252"/>
      <c r="CD658" s="252"/>
      <c r="CE658" s="252"/>
      <c r="CF658" s="252"/>
      <c r="CG658" s="252"/>
      <c r="CH658" s="252"/>
      <c r="CI658" s="252"/>
      <c r="CJ658" s="252"/>
      <c r="CK658" s="252"/>
      <c r="CL658" s="252"/>
      <c r="CM658" s="252"/>
      <c r="CN658" s="252"/>
      <c r="CO658" s="252"/>
      <c r="CP658" s="252"/>
      <c r="CQ658" s="252"/>
      <c r="CR658" s="252"/>
      <c r="CS658" s="252"/>
      <c r="CT658" s="252"/>
      <c r="CU658" s="252"/>
      <c r="CV658" s="252"/>
      <c r="CW658" s="252"/>
      <c r="CX658" s="252"/>
      <c r="CY658" s="252"/>
      <c r="CZ658" s="252"/>
      <c r="DA658" s="252"/>
      <c r="DB658" s="252"/>
      <c r="DC658" s="252"/>
      <c r="DD658" s="252"/>
    </row>
    <row r="659" customFormat="false" ht="15" hidden="false" customHeight="false" outlineLevel="0" collapsed="false">
      <c r="A659" s="252"/>
      <c r="B659" s="252"/>
      <c r="C659" s="252"/>
      <c r="D659" s="252"/>
      <c r="E659" s="254"/>
      <c r="F659" s="254"/>
      <c r="G659" s="254"/>
      <c r="H659" s="254"/>
      <c r="I659" s="254"/>
      <c r="J659" s="254"/>
      <c r="K659" s="254"/>
      <c r="L659" s="254"/>
      <c r="M659" s="254"/>
      <c r="N659" s="254"/>
      <c r="O659" s="254"/>
      <c r="P659" s="252"/>
      <c r="Q659" s="252"/>
      <c r="R659" s="252"/>
      <c r="S659" s="252"/>
      <c r="T659" s="252"/>
      <c r="U659" s="252"/>
      <c r="V659" s="252"/>
      <c r="W659" s="252"/>
      <c r="X659" s="252"/>
      <c r="Y659" s="252"/>
      <c r="Z659" s="252"/>
      <c r="AA659" s="252"/>
      <c r="AB659" s="252"/>
      <c r="AC659" s="252"/>
      <c r="AD659" s="252"/>
      <c r="AE659" s="252"/>
      <c r="AF659" s="252"/>
      <c r="AG659" s="252"/>
      <c r="AH659" s="252"/>
      <c r="AI659" s="252"/>
      <c r="AJ659" s="252"/>
      <c r="AK659" s="252"/>
      <c r="AL659" s="252"/>
      <c r="AM659" s="252"/>
      <c r="AN659" s="252"/>
      <c r="AO659" s="252"/>
      <c r="AP659" s="252"/>
      <c r="AQ659" s="252"/>
      <c r="AR659" s="252"/>
      <c r="AS659" s="252"/>
      <c r="AT659" s="252"/>
      <c r="AU659" s="252"/>
      <c r="AV659" s="252"/>
      <c r="AW659" s="252"/>
      <c r="AX659" s="252"/>
      <c r="AY659" s="252"/>
      <c r="AZ659" s="252"/>
      <c r="BA659" s="252"/>
      <c r="BB659" s="252"/>
      <c r="BC659" s="252"/>
      <c r="BD659" s="252"/>
      <c r="BE659" s="252"/>
      <c r="BF659" s="252"/>
      <c r="BG659" s="252"/>
      <c r="BH659" s="252"/>
      <c r="BI659" s="252"/>
      <c r="BJ659" s="252"/>
      <c r="BK659" s="252"/>
      <c r="BL659" s="252"/>
      <c r="BM659" s="252"/>
      <c r="BN659" s="252"/>
      <c r="BO659" s="252"/>
      <c r="BP659" s="252"/>
      <c r="BQ659" s="252"/>
      <c r="BR659" s="252"/>
      <c r="BS659" s="252"/>
      <c r="BT659" s="252"/>
      <c r="BU659" s="252"/>
      <c r="BV659" s="252"/>
      <c r="BW659" s="252"/>
      <c r="BX659" s="252"/>
      <c r="BY659" s="252"/>
      <c r="BZ659" s="252"/>
      <c r="CA659" s="252"/>
      <c r="CB659" s="252"/>
      <c r="CC659" s="252"/>
      <c r="CD659" s="252"/>
      <c r="CE659" s="252"/>
      <c r="CF659" s="252"/>
      <c r="CG659" s="252"/>
      <c r="CH659" s="252"/>
      <c r="CI659" s="252"/>
      <c r="CJ659" s="252"/>
      <c r="CK659" s="252"/>
      <c r="CL659" s="252"/>
      <c r="CM659" s="252"/>
      <c r="CN659" s="252"/>
      <c r="CO659" s="252"/>
      <c r="CP659" s="252"/>
      <c r="CQ659" s="252"/>
      <c r="CR659" s="252"/>
      <c r="CS659" s="252"/>
      <c r="CT659" s="252"/>
      <c r="CU659" s="252"/>
      <c r="CV659" s="252"/>
      <c r="CW659" s="252"/>
      <c r="CX659" s="252"/>
      <c r="CY659" s="252"/>
      <c r="CZ659" s="252"/>
      <c r="DA659" s="252"/>
      <c r="DB659" s="252"/>
      <c r="DC659" s="252"/>
      <c r="DD659" s="252"/>
    </row>
    <row r="660" customFormat="false" ht="15" hidden="false" customHeight="false" outlineLevel="0" collapsed="false">
      <c r="A660" s="252"/>
      <c r="B660" s="252"/>
      <c r="C660" s="252"/>
      <c r="D660" s="252"/>
      <c r="E660" s="254"/>
      <c r="F660" s="254"/>
      <c r="G660" s="254"/>
      <c r="H660" s="254"/>
      <c r="I660" s="254"/>
      <c r="J660" s="254"/>
      <c r="K660" s="254"/>
      <c r="L660" s="254"/>
      <c r="M660" s="254"/>
      <c r="N660" s="254"/>
      <c r="O660" s="254"/>
      <c r="P660" s="252"/>
      <c r="Q660" s="252"/>
      <c r="R660" s="252"/>
      <c r="S660" s="252"/>
      <c r="T660" s="252"/>
      <c r="U660" s="252"/>
      <c r="V660" s="252"/>
      <c r="W660" s="252"/>
      <c r="X660" s="252"/>
      <c r="Y660" s="252"/>
      <c r="Z660" s="252"/>
      <c r="AA660" s="252"/>
      <c r="AB660" s="252"/>
      <c r="AC660" s="252"/>
      <c r="AD660" s="252"/>
      <c r="AE660" s="252"/>
      <c r="AF660" s="252"/>
      <c r="AG660" s="252"/>
      <c r="AH660" s="252"/>
      <c r="AI660" s="252"/>
      <c r="AJ660" s="252"/>
      <c r="AK660" s="252"/>
      <c r="AL660" s="252"/>
      <c r="AM660" s="252"/>
      <c r="AN660" s="252"/>
      <c r="AO660" s="252"/>
      <c r="AP660" s="252"/>
      <c r="AQ660" s="252"/>
      <c r="AR660" s="252"/>
      <c r="AS660" s="252"/>
      <c r="AT660" s="252"/>
      <c r="AU660" s="252"/>
      <c r="AV660" s="252"/>
      <c r="AW660" s="252"/>
      <c r="AX660" s="252"/>
      <c r="AY660" s="252"/>
      <c r="AZ660" s="252"/>
      <c r="BA660" s="252"/>
      <c r="BB660" s="252"/>
      <c r="BC660" s="252"/>
      <c r="BD660" s="252"/>
      <c r="BE660" s="252"/>
      <c r="BF660" s="252"/>
      <c r="BG660" s="252"/>
      <c r="BH660" s="252"/>
      <c r="BI660" s="252"/>
      <c r="BJ660" s="252"/>
      <c r="BK660" s="252"/>
      <c r="BL660" s="252"/>
      <c r="BM660" s="252"/>
      <c r="BN660" s="252"/>
      <c r="BO660" s="252"/>
      <c r="BP660" s="252"/>
      <c r="BQ660" s="252"/>
      <c r="BR660" s="252"/>
      <c r="BS660" s="252"/>
      <c r="BT660" s="252"/>
      <c r="BU660" s="252"/>
      <c r="BV660" s="252"/>
      <c r="BW660" s="252"/>
      <c r="BX660" s="252"/>
      <c r="BY660" s="252"/>
      <c r="BZ660" s="252"/>
      <c r="CA660" s="252"/>
      <c r="CB660" s="252"/>
      <c r="CC660" s="252"/>
      <c r="CD660" s="252"/>
      <c r="CE660" s="252"/>
      <c r="CF660" s="252"/>
      <c r="CG660" s="252"/>
      <c r="CH660" s="252"/>
      <c r="CI660" s="252"/>
      <c r="CJ660" s="252"/>
      <c r="CK660" s="252"/>
      <c r="CL660" s="252"/>
      <c r="CM660" s="252"/>
      <c r="CN660" s="252"/>
      <c r="CO660" s="252"/>
      <c r="CP660" s="252"/>
      <c r="CQ660" s="252"/>
      <c r="CR660" s="252"/>
      <c r="CS660" s="252"/>
      <c r="CT660" s="252"/>
      <c r="CU660" s="252"/>
      <c r="CV660" s="252"/>
      <c r="CW660" s="252"/>
      <c r="CX660" s="252"/>
      <c r="CY660" s="252"/>
      <c r="CZ660" s="252"/>
      <c r="DA660" s="252"/>
      <c r="DB660" s="252"/>
      <c r="DC660" s="252"/>
      <c r="DD660" s="252"/>
    </row>
    <row r="661" customFormat="false" ht="15" hidden="false" customHeight="false" outlineLevel="0" collapsed="false">
      <c r="A661" s="252"/>
      <c r="B661" s="252"/>
      <c r="C661" s="252"/>
      <c r="D661" s="252"/>
      <c r="E661" s="254"/>
      <c r="F661" s="254"/>
      <c r="G661" s="254"/>
      <c r="H661" s="254"/>
      <c r="I661" s="254"/>
      <c r="J661" s="254"/>
      <c r="K661" s="254"/>
      <c r="L661" s="254"/>
      <c r="M661" s="254"/>
      <c r="N661" s="254"/>
      <c r="O661" s="254"/>
      <c r="P661" s="252"/>
      <c r="Q661" s="252"/>
      <c r="R661" s="252"/>
      <c r="S661" s="252"/>
      <c r="T661" s="252"/>
      <c r="U661" s="252"/>
      <c r="V661" s="252"/>
      <c r="W661" s="252"/>
      <c r="X661" s="252"/>
      <c r="Y661" s="252"/>
      <c r="Z661" s="252"/>
      <c r="AA661" s="252"/>
      <c r="AB661" s="252"/>
      <c r="AC661" s="252"/>
      <c r="AD661" s="252"/>
      <c r="AE661" s="252"/>
      <c r="AF661" s="252"/>
      <c r="AG661" s="252"/>
      <c r="AH661" s="252"/>
      <c r="AI661" s="252"/>
      <c r="AJ661" s="252"/>
      <c r="AK661" s="252"/>
      <c r="AL661" s="252"/>
      <c r="AM661" s="252"/>
      <c r="AN661" s="252"/>
      <c r="AO661" s="252"/>
      <c r="AP661" s="252"/>
      <c r="AQ661" s="252"/>
      <c r="AR661" s="252"/>
      <c r="AS661" s="252"/>
      <c r="AT661" s="252"/>
      <c r="AU661" s="252"/>
      <c r="AV661" s="252"/>
      <c r="AW661" s="252"/>
      <c r="AX661" s="252"/>
      <c r="AY661" s="252"/>
      <c r="AZ661" s="252"/>
      <c r="BA661" s="252"/>
      <c r="BB661" s="252"/>
      <c r="BC661" s="252"/>
      <c r="BD661" s="252"/>
      <c r="BE661" s="252"/>
      <c r="BF661" s="252"/>
      <c r="BG661" s="252"/>
      <c r="BH661" s="252"/>
      <c r="BI661" s="252"/>
      <c r="BJ661" s="252"/>
      <c r="BK661" s="252"/>
      <c r="BL661" s="252"/>
      <c r="BM661" s="252"/>
      <c r="BN661" s="252"/>
      <c r="BO661" s="252"/>
      <c r="BP661" s="252"/>
      <c r="BQ661" s="252"/>
      <c r="BR661" s="252"/>
      <c r="BS661" s="252"/>
      <c r="BT661" s="252"/>
      <c r="BU661" s="252"/>
      <c r="BV661" s="252"/>
      <c r="BW661" s="252"/>
      <c r="BX661" s="252"/>
      <c r="BY661" s="252"/>
      <c r="BZ661" s="252"/>
      <c r="CA661" s="252"/>
      <c r="CB661" s="252"/>
      <c r="CC661" s="252"/>
      <c r="CD661" s="252"/>
      <c r="CE661" s="252"/>
      <c r="CF661" s="252"/>
      <c r="CG661" s="252"/>
      <c r="CH661" s="252"/>
      <c r="CI661" s="252"/>
      <c r="CJ661" s="252"/>
      <c r="CK661" s="252"/>
      <c r="CL661" s="252"/>
      <c r="CM661" s="252"/>
      <c r="CN661" s="252"/>
      <c r="CO661" s="252"/>
      <c r="CP661" s="252"/>
      <c r="CQ661" s="252"/>
      <c r="CR661" s="252"/>
      <c r="CS661" s="252"/>
      <c r="CT661" s="252"/>
      <c r="CU661" s="252"/>
      <c r="CV661" s="252"/>
      <c r="CW661" s="252"/>
      <c r="CX661" s="252"/>
      <c r="CY661" s="252"/>
      <c r="CZ661" s="252"/>
      <c r="DA661" s="252"/>
      <c r="DB661" s="252"/>
      <c r="DC661" s="252"/>
      <c r="DD661" s="252"/>
    </row>
    <row r="662" customFormat="false" ht="15" hidden="false" customHeight="false" outlineLevel="0" collapsed="false">
      <c r="A662" s="252"/>
      <c r="B662" s="252"/>
      <c r="C662" s="252"/>
      <c r="D662" s="252"/>
      <c r="E662" s="254"/>
      <c r="F662" s="254"/>
      <c r="G662" s="254"/>
      <c r="H662" s="254"/>
      <c r="I662" s="254"/>
      <c r="J662" s="254"/>
      <c r="K662" s="254"/>
      <c r="L662" s="254"/>
      <c r="M662" s="254"/>
      <c r="N662" s="254"/>
      <c r="O662" s="254"/>
      <c r="P662" s="252"/>
      <c r="Q662" s="252"/>
      <c r="R662" s="252"/>
      <c r="S662" s="252"/>
      <c r="T662" s="252"/>
      <c r="U662" s="252"/>
      <c r="V662" s="252"/>
      <c r="W662" s="252"/>
      <c r="X662" s="252"/>
      <c r="Y662" s="252"/>
      <c r="Z662" s="252"/>
      <c r="AA662" s="252"/>
      <c r="AB662" s="252"/>
      <c r="AC662" s="252"/>
      <c r="AD662" s="252"/>
      <c r="AE662" s="252"/>
      <c r="AF662" s="252"/>
      <c r="AG662" s="252"/>
      <c r="AH662" s="252"/>
      <c r="AI662" s="252"/>
      <c r="AJ662" s="252"/>
      <c r="AK662" s="252"/>
      <c r="AL662" s="252"/>
      <c r="AM662" s="252"/>
      <c r="AN662" s="252"/>
      <c r="AO662" s="252"/>
      <c r="AP662" s="252"/>
      <c r="AQ662" s="252"/>
      <c r="AR662" s="252"/>
      <c r="AS662" s="252"/>
      <c r="AT662" s="252"/>
      <c r="AU662" s="252"/>
      <c r="AV662" s="252"/>
      <c r="AW662" s="252"/>
      <c r="AX662" s="252"/>
      <c r="AY662" s="252"/>
      <c r="AZ662" s="252"/>
      <c r="BA662" s="252"/>
      <c r="BB662" s="252"/>
      <c r="BC662" s="252"/>
      <c r="BD662" s="252"/>
      <c r="BE662" s="252"/>
      <c r="BF662" s="252"/>
      <c r="BG662" s="252"/>
      <c r="BH662" s="252"/>
      <c r="BI662" s="252"/>
      <c r="BJ662" s="252"/>
      <c r="BK662" s="252"/>
      <c r="BL662" s="252"/>
      <c r="BM662" s="252"/>
      <c r="BN662" s="252"/>
      <c r="BO662" s="252"/>
      <c r="BP662" s="252"/>
      <c r="BQ662" s="252"/>
      <c r="BR662" s="252"/>
      <c r="BS662" s="252"/>
      <c r="BT662" s="252"/>
      <c r="BU662" s="252"/>
      <c r="BV662" s="252"/>
      <c r="BW662" s="252"/>
      <c r="BX662" s="252"/>
      <c r="BY662" s="252"/>
      <c r="BZ662" s="252"/>
      <c r="CA662" s="252"/>
      <c r="CB662" s="252"/>
      <c r="CC662" s="252"/>
      <c r="CD662" s="252"/>
      <c r="CE662" s="252"/>
      <c r="CF662" s="252"/>
      <c r="CG662" s="252"/>
      <c r="CH662" s="252"/>
      <c r="CI662" s="252"/>
      <c r="CJ662" s="252"/>
      <c r="CK662" s="252"/>
      <c r="CL662" s="252"/>
      <c r="CM662" s="252"/>
      <c r="CN662" s="252"/>
      <c r="CO662" s="252"/>
      <c r="CP662" s="252"/>
      <c r="CQ662" s="252"/>
      <c r="CR662" s="252"/>
      <c r="CS662" s="252"/>
      <c r="CT662" s="252"/>
      <c r="CU662" s="252"/>
      <c r="CV662" s="252"/>
      <c r="CW662" s="252"/>
      <c r="CX662" s="252"/>
      <c r="CY662" s="252"/>
      <c r="CZ662" s="252"/>
      <c r="DA662" s="252"/>
      <c r="DB662" s="252"/>
      <c r="DC662" s="252"/>
      <c r="DD662" s="252"/>
    </row>
    <row r="663" customFormat="false" ht="15" hidden="false" customHeight="false" outlineLevel="0" collapsed="false">
      <c r="A663" s="252"/>
      <c r="B663" s="252"/>
      <c r="C663" s="252"/>
      <c r="D663" s="252"/>
      <c r="E663" s="254"/>
      <c r="F663" s="254"/>
      <c r="G663" s="254"/>
      <c r="H663" s="254"/>
      <c r="I663" s="254"/>
      <c r="J663" s="254"/>
      <c r="K663" s="254"/>
      <c r="L663" s="254"/>
      <c r="M663" s="254"/>
      <c r="N663" s="254"/>
      <c r="O663" s="254"/>
      <c r="P663" s="252"/>
      <c r="Q663" s="252"/>
      <c r="R663" s="252"/>
      <c r="S663" s="252"/>
      <c r="T663" s="252"/>
      <c r="U663" s="252"/>
      <c r="V663" s="252"/>
      <c r="W663" s="252"/>
      <c r="X663" s="252"/>
      <c r="Y663" s="252"/>
      <c r="Z663" s="252"/>
      <c r="AA663" s="252"/>
      <c r="AB663" s="252"/>
      <c r="AC663" s="252"/>
      <c r="AD663" s="252"/>
      <c r="AE663" s="252"/>
      <c r="AF663" s="252"/>
      <c r="AG663" s="252"/>
      <c r="AH663" s="252"/>
      <c r="AI663" s="252"/>
      <c r="AJ663" s="252"/>
      <c r="AK663" s="252"/>
      <c r="AL663" s="252"/>
      <c r="AM663" s="252"/>
      <c r="AN663" s="252"/>
      <c r="AO663" s="252"/>
      <c r="AP663" s="252"/>
      <c r="AQ663" s="252"/>
      <c r="AR663" s="252"/>
      <c r="AS663" s="252"/>
      <c r="AT663" s="252"/>
      <c r="AU663" s="252"/>
      <c r="AV663" s="252"/>
      <c r="AW663" s="252"/>
      <c r="AX663" s="252"/>
      <c r="AY663" s="252"/>
      <c r="AZ663" s="252"/>
      <c r="BA663" s="252"/>
      <c r="BB663" s="252"/>
      <c r="BC663" s="252"/>
      <c r="BD663" s="252"/>
      <c r="BE663" s="252"/>
      <c r="BF663" s="252"/>
      <c r="BG663" s="252"/>
      <c r="BH663" s="252"/>
      <c r="BI663" s="252"/>
      <c r="BJ663" s="252"/>
      <c r="BK663" s="252"/>
      <c r="BL663" s="252"/>
      <c r="BM663" s="252"/>
      <c r="BN663" s="252"/>
      <c r="BO663" s="252"/>
      <c r="BP663" s="252"/>
      <c r="BQ663" s="252"/>
      <c r="BR663" s="252"/>
      <c r="BS663" s="252"/>
      <c r="BT663" s="252"/>
      <c r="BU663" s="252"/>
      <c r="BV663" s="252"/>
      <c r="BW663" s="252"/>
      <c r="BX663" s="252"/>
      <c r="BY663" s="252"/>
      <c r="BZ663" s="252"/>
      <c r="CA663" s="252"/>
      <c r="CB663" s="252"/>
      <c r="CC663" s="252"/>
      <c r="CD663" s="252"/>
      <c r="CE663" s="252"/>
      <c r="CF663" s="252"/>
      <c r="CG663" s="252"/>
      <c r="CH663" s="252"/>
      <c r="CI663" s="252"/>
      <c r="CJ663" s="252"/>
      <c r="CK663" s="252"/>
      <c r="CL663" s="252"/>
      <c r="CM663" s="252"/>
      <c r="CN663" s="252"/>
      <c r="CO663" s="252"/>
      <c r="CP663" s="252"/>
      <c r="CQ663" s="252"/>
      <c r="CR663" s="252"/>
      <c r="CS663" s="252"/>
      <c r="CT663" s="252"/>
      <c r="CU663" s="252"/>
      <c r="CV663" s="252"/>
      <c r="CW663" s="252"/>
      <c r="CX663" s="252"/>
      <c r="CY663" s="252"/>
      <c r="CZ663" s="252"/>
      <c r="DA663" s="252"/>
      <c r="DB663" s="252"/>
      <c r="DC663" s="252"/>
      <c r="DD663" s="252"/>
    </row>
    <row r="664" customFormat="false" ht="15" hidden="false" customHeight="false" outlineLevel="0" collapsed="false">
      <c r="A664" s="252"/>
      <c r="B664" s="252"/>
      <c r="C664" s="252"/>
      <c r="D664" s="252"/>
      <c r="E664" s="254"/>
      <c r="F664" s="254"/>
      <c r="G664" s="254"/>
      <c r="H664" s="254"/>
      <c r="I664" s="254"/>
      <c r="J664" s="254"/>
      <c r="K664" s="254"/>
      <c r="L664" s="254"/>
      <c r="M664" s="254"/>
      <c r="N664" s="254"/>
      <c r="O664" s="254"/>
      <c r="P664" s="252"/>
      <c r="Q664" s="252"/>
      <c r="R664" s="252"/>
      <c r="S664" s="252"/>
      <c r="T664" s="252"/>
      <c r="U664" s="252"/>
      <c r="V664" s="252"/>
      <c r="W664" s="252"/>
      <c r="X664" s="252"/>
      <c r="Y664" s="252"/>
      <c r="Z664" s="252"/>
      <c r="AA664" s="252"/>
      <c r="AB664" s="252"/>
      <c r="AC664" s="252"/>
      <c r="AD664" s="252"/>
      <c r="AE664" s="252"/>
      <c r="AF664" s="252"/>
      <c r="AG664" s="252"/>
      <c r="AH664" s="252"/>
      <c r="AI664" s="252"/>
      <c r="AJ664" s="252"/>
      <c r="AK664" s="252"/>
      <c r="AL664" s="252"/>
      <c r="AM664" s="252"/>
      <c r="AN664" s="252"/>
      <c r="AO664" s="252"/>
      <c r="AP664" s="252"/>
      <c r="AQ664" s="252"/>
      <c r="AR664" s="252"/>
      <c r="AS664" s="252"/>
      <c r="AT664" s="252"/>
      <c r="AU664" s="252"/>
      <c r="AV664" s="252"/>
      <c r="AW664" s="252"/>
      <c r="AX664" s="252"/>
      <c r="AY664" s="252"/>
      <c r="AZ664" s="252"/>
      <c r="BA664" s="252"/>
      <c r="BB664" s="252"/>
      <c r="BC664" s="252"/>
      <c r="BD664" s="252"/>
      <c r="BE664" s="252"/>
      <c r="BF664" s="252"/>
      <c r="BG664" s="252"/>
      <c r="BH664" s="252"/>
      <c r="BI664" s="252"/>
      <c r="BJ664" s="252"/>
      <c r="BK664" s="252"/>
      <c r="BL664" s="252"/>
      <c r="BM664" s="252"/>
      <c r="BN664" s="252"/>
      <c r="BO664" s="252"/>
      <c r="BP664" s="252"/>
      <c r="BQ664" s="252"/>
      <c r="BR664" s="252"/>
      <c r="BS664" s="252"/>
      <c r="BT664" s="252"/>
      <c r="BU664" s="252"/>
      <c r="BV664" s="252"/>
      <c r="BW664" s="252"/>
      <c r="BX664" s="252"/>
      <c r="BY664" s="252"/>
      <c r="BZ664" s="252"/>
      <c r="CA664" s="252"/>
      <c r="CB664" s="252"/>
      <c r="CC664" s="252"/>
      <c r="CD664" s="252"/>
      <c r="CE664" s="252"/>
      <c r="CF664" s="252"/>
      <c r="CG664" s="252"/>
      <c r="CH664" s="252"/>
      <c r="CI664" s="252"/>
      <c r="CJ664" s="252"/>
      <c r="CK664" s="252"/>
      <c r="CL664" s="252"/>
      <c r="CM664" s="252"/>
      <c r="CN664" s="252"/>
      <c r="CO664" s="252"/>
      <c r="CP664" s="252"/>
      <c r="CQ664" s="252"/>
      <c r="CR664" s="252"/>
      <c r="CS664" s="252"/>
      <c r="CT664" s="252"/>
      <c r="CU664" s="252"/>
      <c r="CV664" s="252"/>
      <c r="CW664" s="252"/>
      <c r="CX664" s="252"/>
      <c r="CY664" s="252"/>
      <c r="CZ664" s="252"/>
      <c r="DA664" s="252"/>
      <c r="DB664" s="252"/>
      <c r="DC664" s="252"/>
      <c r="DD664" s="252"/>
    </row>
    <row r="665" customFormat="false" ht="15" hidden="false" customHeight="false" outlineLevel="0" collapsed="false">
      <c r="A665" s="252"/>
      <c r="B665" s="252"/>
      <c r="C665" s="252"/>
      <c r="D665" s="252"/>
      <c r="E665" s="254"/>
      <c r="F665" s="254"/>
      <c r="G665" s="254"/>
      <c r="H665" s="254"/>
      <c r="I665" s="254"/>
      <c r="J665" s="254"/>
      <c r="K665" s="254"/>
      <c r="L665" s="254"/>
      <c r="M665" s="254"/>
      <c r="N665" s="254"/>
      <c r="O665" s="254"/>
      <c r="P665" s="252"/>
      <c r="Q665" s="252"/>
      <c r="R665" s="252"/>
      <c r="S665" s="252"/>
      <c r="T665" s="252"/>
      <c r="U665" s="252"/>
      <c r="V665" s="252"/>
      <c r="W665" s="252"/>
      <c r="X665" s="252"/>
      <c r="Y665" s="252"/>
      <c r="Z665" s="252"/>
      <c r="AA665" s="252"/>
      <c r="AB665" s="252"/>
      <c r="AC665" s="252"/>
      <c r="AD665" s="252"/>
      <c r="AE665" s="252"/>
      <c r="AF665" s="252"/>
      <c r="AG665" s="252"/>
      <c r="AH665" s="252"/>
      <c r="AI665" s="252"/>
      <c r="AJ665" s="252"/>
      <c r="AK665" s="252"/>
      <c r="AL665" s="252"/>
      <c r="AM665" s="252"/>
      <c r="AN665" s="252"/>
      <c r="AO665" s="252"/>
      <c r="AP665" s="252"/>
      <c r="AQ665" s="252"/>
      <c r="AR665" s="252"/>
      <c r="AS665" s="252"/>
      <c r="AT665" s="252"/>
      <c r="AU665" s="252"/>
      <c r="AV665" s="252"/>
      <c r="AW665" s="252"/>
      <c r="AX665" s="252"/>
      <c r="AY665" s="252"/>
      <c r="AZ665" s="252"/>
      <c r="BA665" s="252"/>
      <c r="BB665" s="252"/>
      <c r="BC665" s="252"/>
      <c r="BD665" s="252"/>
      <c r="BE665" s="252"/>
      <c r="BF665" s="252"/>
      <c r="BG665" s="252"/>
      <c r="BH665" s="252"/>
      <c r="BI665" s="252"/>
      <c r="BJ665" s="252"/>
      <c r="BK665" s="252"/>
      <c r="BL665" s="252"/>
      <c r="BM665" s="252"/>
      <c r="BN665" s="252"/>
      <c r="BO665" s="252"/>
      <c r="BP665" s="252"/>
      <c r="BQ665" s="252"/>
      <c r="BR665" s="252"/>
      <c r="BS665" s="252"/>
      <c r="BT665" s="252"/>
      <c r="BU665" s="252"/>
      <c r="BV665" s="252"/>
      <c r="BW665" s="252"/>
      <c r="BX665" s="252"/>
      <c r="BY665" s="252"/>
      <c r="BZ665" s="252"/>
      <c r="CA665" s="252"/>
      <c r="CB665" s="252"/>
      <c r="CC665" s="252"/>
      <c r="CD665" s="252"/>
      <c r="CE665" s="252"/>
      <c r="CF665" s="252"/>
      <c r="CG665" s="252"/>
      <c r="CH665" s="252"/>
      <c r="CI665" s="252"/>
      <c r="CJ665" s="252"/>
      <c r="CK665" s="252"/>
      <c r="CL665" s="252"/>
      <c r="CM665" s="252"/>
      <c r="CN665" s="252"/>
      <c r="CO665" s="252"/>
      <c r="CP665" s="252"/>
      <c r="CQ665" s="252"/>
      <c r="CR665" s="252"/>
      <c r="CS665" s="252"/>
      <c r="CT665" s="252"/>
      <c r="CU665" s="252"/>
      <c r="CV665" s="252"/>
      <c r="CW665" s="252"/>
      <c r="CX665" s="252"/>
      <c r="CY665" s="252"/>
      <c r="CZ665" s="252"/>
      <c r="DA665" s="252"/>
      <c r="DB665" s="252"/>
      <c r="DC665" s="252"/>
      <c r="DD665" s="252"/>
    </row>
    <row r="666" customFormat="false" ht="15" hidden="false" customHeight="false" outlineLevel="0" collapsed="false">
      <c r="A666" s="252"/>
      <c r="B666" s="252"/>
      <c r="C666" s="252"/>
      <c r="D666" s="252"/>
      <c r="E666" s="254"/>
      <c r="F666" s="254"/>
      <c r="G666" s="254"/>
      <c r="H666" s="254"/>
      <c r="I666" s="254"/>
      <c r="J666" s="254"/>
      <c r="K666" s="254"/>
      <c r="L666" s="254"/>
      <c r="M666" s="254"/>
      <c r="N666" s="254"/>
      <c r="O666" s="254"/>
      <c r="P666" s="252"/>
      <c r="Q666" s="252"/>
      <c r="R666" s="252"/>
      <c r="S666" s="252"/>
      <c r="T666" s="252"/>
      <c r="U666" s="252"/>
      <c r="V666" s="252"/>
      <c r="W666" s="252"/>
      <c r="X666" s="252"/>
      <c r="Y666" s="252"/>
      <c r="Z666" s="252"/>
      <c r="AA666" s="252"/>
      <c r="AB666" s="252"/>
      <c r="AC666" s="252"/>
      <c r="AD666" s="252"/>
      <c r="AE666" s="252"/>
      <c r="AF666" s="252"/>
      <c r="AG666" s="252"/>
      <c r="AH666" s="252"/>
      <c r="AI666" s="252"/>
      <c r="AJ666" s="252"/>
      <c r="AK666" s="252"/>
      <c r="AL666" s="252"/>
      <c r="AM666" s="252"/>
      <c r="AN666" s="252"/>
      <c r="AO666" s="252"/>
      <c r="AP666" s="252"/>
      <c r="AQ666" s="252"/>
      <c r="AR666" s="252"/>
      <c r="AS666" s="252"/>
      <c r="AT666" s="252"/>
      <c r="AU666" s="252"/>
      <c r="AV666" s="252"/>
      <c r="AW666" s="252"/>
      <c r="AX666" s="252"/>
      <c r="AY666" s="252"/>
      <c r="AZ666" s="252"/>
      <c r="BA666" s="252"/>
      <c r="BB666" s="252"/>
      <c r="BC666" s="252"/>
      <c r="BD666" s="252"/>
      <c r="BE666" s="252"/>
      <c r="BF666" s="252"/>
      <c r="BG666" s="252"/>
      <c r="BH666" s="252"/>
      <c r="BI666" s="252"/>
      <c r="BJ666" s="252"/>
      <c r="BK666" s="252"/>
      <c r="BL666" s="252"/>
      <c r="BM666" s="252"/>
      <c r="BN666" s="252"/>
      <c r="BO666" s="252"/>
      <c r="BP666" s="252"/>
      <c r="BQ666" s="252"/>
      <c r="BR666" s="252"/>
      <c r="BS666" s="252"/>
      <c r="BT666" s="252"/>
      <c r="BU666" s="252"/>
      <c r="BV666" s="252"/>
      <c r="BW666" s="252"/>
      <c r="BX666" s="252"/>
      <c r="BY666" s="252"/>
      <c r="BZ666" s="252"/>
      <c r="CA666" s="252"/>
      <c r="CB666" s="252"/>
      <c r="CC666" s="252"/>
      <c r="CD666" s="252"/>
      <c r="CE666" s="252"/>
      <c r="CF666" s="252"/>
      <c r="CG666" s="252"/>
      <c r="CH666" s="252"/>
      <c r="CI666" s="252"/>
      <c r="CJ666" s="252"/>
      <c r="CK666" s="252"/>
      <c r="CL666" s="252"/>
      <c r="CM666" s="252"/>
      <c r="CN666" s="252"/>
      <c r="CO666" s="252"/>
      <c r="CP666" s="252"/>
      <c r="CQ666" s="252"/>
      <c r="CR666" s="252"/>
      <c r="CS666" s="252"/>
      <c r="CT666" s="252"/>
      <c r="CU666" s="252"/>
      <c r="CV666" s="252"/>
      <c r="CW666" s="252"/>
      <c r="CX666" s="252"/>
      <c r="CY666" s="252"/>
      <c r="CZ666" s="252"/>
      <c r="DA666" s="252"/>
      <c r="DB666" s="252"/>
      <c r="DC666" s="252"/>
      <c r="DD666" s="252"/>
    </row>
    <row r="667" customFormat="false" ht="15" hidden="false" customHeight="false" outlineLevel="0" collapsed="false">
      <c r="A667" s="252"/>
      <c r="B667" s="252"/>
      <c r="C667" s="252"/>
      <c r="D667" s="252"/>
      <c r="E667" s="254"/>
      <c r="F667" s="254"/>
      <c r="G667" s="254"/>
      <c r="H667" s="254"/>
      <c r="I667" s="254"/>
      <c r="J667" s="254"/>
      <c r="K667" s="254"/>
      <c r="L667" s="254"/>
      <c r="M667" s="254"/>
      <c r="N667" s="254"/>
      <c r="O667" s="254"/>
      <c r="P667" s="252"/>
      <c r="Q667" s="252"/>
      <c r="R667" s="252"/>
      <c r="S667" s="252"/>
      <c r="T667" s="252"/>
      <c r="U667" s="252"/>
      <c r="V667" s="252"/>
      <c r="W667" s="252"/>
      <c r="X667" s="252"/>
      <c r="Y667" s="252"/>
      <c r="Z667" s="252"/>
      <c r="AA667" s="252"/>
      <c r="AB667" s="252"/>
      <c r="AC667" s="252"/>
      <c r="AD667" s="252"/>
      <c r="AE667" s="252"/>
      <c r="AF667" s="252"/>
      <c r="AG667" s="252"/>
      <c r="AH667" s="252"/>
      <c r="AI667" s="252"/>
      <c r="AJ667" s="252"/>
      <c r="AK667" s="252"/>
      <c r="AL667" s="252"/>
      <c r="AM667" s="252"/>
      <c r="AN667" s="252"/>
      <c r="AO667" s="252"/>
      <c r="AP667" s="252"/>
      <c r="AQ667" s="252"/>
      <c r="AR667" s="252"/>
      <c r="AS667" s="252"/>
      <c r="AT667" s="252"/>
      <c r="AU667" s="252"/>
      <c r="AV667" s="252"/>
      <c r="AW667" s="252"/>
      <c r="AX667" s="252"/>
      <c r="AY667" s="252"/>
      <c r="AZ667" s="252"/>
      <c r="BA667" s="252"/>
      <c r="BB667" s="252"/>
      <c r="BC667" s="252"/>
      <c r="BD667" s="252"/>
      <c r="BE667" s="252"/>
      <c r="BF667" s="252"/>
      <c r="BG667" s="252"/>
      <c r="BH667" s="252"/>
      <c r="BI667" s="252"/>
      <c r="BJ667" s="252"/>
      <c r="BK667" s="252"/>
      <c r="BL667" s="252"/>
      <c r="BM667" s="252"/>
      <c r="BN667" s="252"/>
      <c r="BO667" s="252"/>
      <c r="BP667" s="252"/>
      <c r="BQ667" s="252"/>
      <c r="BR667" s="252"/>
      <c r="BS667" s="252"/>
      <c r="BT667" s="252"/>
      <c r="BU667" s="252"/>
      <c r="BV667" s="252"/>
      <c r="BW667" s="252"/>
      <c r="BX667" s="252"/>
      <c r="BY667" s="252"/>
      <c r="BZ667" s="252"/>
      <c r="CA667" s="252"/>
      <c r="CB667" s="252"/>
      <c r="CC667" s="252"/>
      <c r="CD667" s="252"/>
      <c r="CE667" s="252"/>
      <c r="CF667" s="252"/>
      <c r="CG667" s="252"/>
      <c r="CH667" s="252"/>
      <c r="CI667" s="252"/>
      <c r="CJ667" s="252"/>
      <c r="CK667" s="252"/>
      <c r="CL667" s="252"/>
      <c r="CM667" s="252"/>
      <c r="CN667" s="252"/>
      <c r="CO667" s="252"/>
      <c r="CP667" s="252"/>
      <c r="CQ667" s="252"/>
      <c r="CR667" s="252"/>
      <c r="CS667" s="252"/>
      <c r="CT667" s="252"/>
      <c r="CU667" s="252"/>
      <c r="CV667" s="252"/>
      <c r="CW667" s="252"/>
      <c r="CX667" s="252"/>
      <c r="CY667" s="252"/>
      <c r="CZ667" s="252"/>
      <c r="DA667" s="252"/>
      <c r="DB667" s="252"/>
      <c r="DC667" s="252"/>
      <c r="DD667" s="252"/>
    </row>
    <row r="668" customFormat="false" ht="15" hidden="false" customHeight="false" outlineLevel="0" collapsed="false">
      <c r="A668" s="252"/>
      <c r="B668" s="252"/>
      <c r="C668" s="252"/>
      <c r="D668" s="252"/>
      <c r="E668" s="254"/>
      <c r="F668" s="254"/>
      <c r="G668" s="254"/>
      <c r="H668" s="254"/>
      <c r="I668" s="254"/>
      <c r="J668" s="254"/>
      <c r="K668" s="254"/>
      <c r="L668" s="254"/>
      <c r="M668" s="254"/>
      <c r="N668" s="254"/>
      <c r="O668" s="254"/>
      <c r="P668" s="252"/>
      <c r="Q668" s="252"/>
      <c r="R668" s="252"/>
      <c r="S668" s="252"/>
      <c r="T668" s="252"/>
      <c r="U668" s="252"/>
      <c r="V668" s="252"/>
      <c r="W668" s="252"/>
      <c r="X668" s="252"/>
      <c r="Y668" s="252"/>
      <c r="Z668" s="252"/>
      <c r="AA668" s="252"/>
      <c r="AB668" s="252"/>
      <c r="AC668" s="252"/>
      <c r="AD668" s="252"/>
      <c r="AE668" s="252"/>
      <c r="AF668" s="252"/>
      <c r="AG668" s="252"/>
      <c r="AH668" s="252"/>
      <c r="AI668" s="252"/>
      <c r="AJ668" s="252"/>
      <c r="AK668" s="252"/>
      <c r="AL668" s="252"/>
      <c r="AM668" s="252"/>
      <c r="AN668" s="252"/>
      <c r="AO668" s="252"/>
      <c r="AP668" s="252"/>
      <c r="AQ668" s="252"/>
      <c r="AR668" s="252"/>
      <c r="AS668" s="252"/>
      <c r="AT668" s="252"/>
      <c r="AU668" s="252"/>
      <c r="AV668" s="252"/>
      <c r="AW668" s="252"/>
      <c r="AX668" s="252"/>
      <c r="AY668" s="252"/>
      <c r="AZ668" s="252"/>
      <c r="BA668" s="252"/>
      <c r="BB668" s="252"/>
      <c r="BC668" s="252"/>
      <c r="BD668" s="252"/>
      <c r="BE668" s="252"/>
      <c r="BF668" s="252"/>
      <c r="BG668" s="252"/>
      <c r="BH668" s="252"/>
      <c r="BI668" s="252"/>
      <c r="BJ668" s="252"/>
      <c r="BK668" s="252"/>
      <c r="BL668" s="252"/>
      <c r="BM668" s="252"/>
      <c r="BN668" s="252"/>
      <c r="BO668" s="252"/>
      <c r="BP668" s="252"/>
      <c r="BQ668" s="252"/>
      <c r="BR668" s="252"/>
      <c r="BS668" s="252"/>
      <c r="BT668" s="252"/>
      <c r="BU668" s="252"/>
      <c r="BV668" s="252"/>
      <c r="BW668" s="252"/>
      <c r="BX668" s="252"/>
      <c r="BY668" s="252"/>
      <c r="BZ668" s="252"/>
      <c r="CA668" s="252"/>
      <c r="CB668" s="252"/>
      <c r="CC668" s="252"/>
      <c r="CD668" s="252"/>
      <c r="CE668" s="252"/>
      <c r="CF668" s="252"/>
      <c r="CG668" s="252"/>
      <c r="CH668" s="252"/>
      <c r="CI668" s="252"/>
      <c r="CJ668" s="252"/>
      <c r="CK668" s="252"/>
      <c r="CL668" s="252"/>
      <c r="CM668" s="252"/>
      <c r="CN668" s="252"/>
      <c r="CO668" s="252"/>
      <c r="CP668" s="252"/>
      <c r="CQ668" s="252"/>
      <c r="CR668" s="252"/>
      <c r="CS668" s="252"/>
      <c r="CT668" s="252"/>
      <c r="CU668" s="252"/>
      <c r="CV668" s="252"/>
      <c r="CW668" s="252"/>
      <c r="CX668" s="252"/>
      <c r="CY668" s="252"/>
      <c r="CZ668" s="252"/>
      <c r="DA668" s="252"/>
      <c r="DB668" s="252"/>
      <c r="DC668" s="252"/>
      <c r="DD668" s="252"/>
    </row>
    <row r="669" customFormat="false" ht="15" hidden="false" customHeight="false" outlineLevel="0" collapsed="false">
      <c r="A669" s="252"/>
      <c r="B669" s="252"/>
      <c r="C669" s="252"/>
      <c r="D669" s="252"/>
      <c r="E669" s="254"/>
      <c r="F669" s="254"/>
      <c r="G669" s="254"/>
      <c r="H669" s="254"/>
      <c r="I669" s="254"/>
      <c r="J669" s="254"/>
      <c r="K669" s="254"/>
      <c r="L669" s="254"/>
      <c r="M669" s="254"/>
      <c r="N669" s="254"/>
      <c r="O669" s="254"/>
      <c r="P669" s="252"/>
      <c r="Q669" s="252"/>
      <c r="R669" s="252"/>
      <c r="S669" s="252"/>
      <c r="T669" s="252"/>
      <c r="U669" s="252"/>
      <c r="V669" s="252"/>
      <c r="W669" s="252"/>
      <c r="X669" s="252"/>
      <c r="Y669" s="252"/>
      <c r="Z669" s="252"/>
      <c r="AA669" s="252"/>
      <c r="AB669" s="252"/>
      <c r="AC669" s="252"/>
      <c r="AD669" s="252"/>
      <c r="AE669" s="252"/>
      <c r="AF669" s="252"/>
      <c r="AG669" s="252"/>
      <c r="AH669" s="252"/>
      <c r="AI669" s="252"/>
      <c r="AJ669" s="252"/>
      <c r="AK669" s="252"/>
      <c r="AL669" s="252"/>
      <c r="AM669" s="252"/>
      <c r="AN669" s="252"/>
      <c r="AO669" s="252"/>
      <c r="AP669" s="252"/>
      <c r="AQ669" s="252"/>
      <c r="AR669" s="252"/>
      <c r="AS669" s="252"/>
      <c r="AT669" s="252"/>
      <c r="AU669" s="252"/>
      <c r="AV669" s="252"/>
      <c r="AW669" s="252"/>
      <c r="AX669" s="252"/>
      <c r="AY669" s="252"/>
      <c r="AZ669" s="252"/>
      <c r="BA669" s="252"/>
      <c r="BB669" s="252"/>
      <c r="BC669" s="252"/>
      <c r="BD669" s="252"/>
      <c r="BE669" s="252"/>
      <c r="BF669" s="252"/>
      <c r="BG669" s="252"/>
      <c r="BH669" s="252"/>
      <c r="BI669" s="252"/>
      <c r="BJ669" s="252"/>
      <c r="BK669" s="252"/>
      <c r="BL669" s="252"/>
      <c r="BM669" s="252"/>
      <c r="BN669" s="252"/>
      <c r="BO669" s="252"/>
      <c r="BP669" s="252"/>
      <c r="BQ669" s="252"/>
      <c r="BR669" s="252"/>
      <c r="BS669" s="252"/>
      <c r="BT669" s="252"/>
      <c r="BU669" s="252"/>
      <c r="BV669" s="252"/>
      <c r="BW669" s="252"/>
      <c r="BX669" s="252"/>
      <c r="BY669" s="252"/>
      <c r="BZ669" s="252"/>
      <c r="CA669" s="252"/>
      <c r="CB669" s="252"/>
      <c r="CC669" s="252"/>
      <c r="CD669" s="252"/>
      <c r="CE669" s="252"/>
      <c r="CF669" s="252"/>
      <c r="CG669" s="252"/>
      <c r="CH669" s="252"/>
      <c r="CI669" s="252"/>
      <c r="CJ669" s="252"/>
      <c r="CK669" s="252"/>
      <c r="CL669" s="252"/>
      <c r="CM669" s="252"/>
      <c r="CN669" s="252"/>
      <c r="CO669" s="252"/>
      <c r="CP669" s="252"/>
      <c r="CQ669" s="252"/>
      <c r="CR669" s="252"/>
      <c r="CS669" s="252"/>
      <c r="CT669" s="252"/>
      <c r="CU669" s="252"/>
      <c r="CV669" s="252"/>
      <c r="CW669" s="252"/>
      <c r="CX669" s="252"/>
      <c r="CY669" s="252"/>
      <c r="CZ669" s="252"/>
      <c r="DA669" s="252"/>
      <c r="DB669" s="252"/>
      <c r="DC669" s="252"/>
      <c r="DD669" s="252"/>
    </row>
    <row r="670" customFormat="false" ht="15" hidden="false" customHeight="false" outlineLevel="0" collapsed="false">
      <c r="A670" s="252"/>
      <c r="B670" s="252"/>
      <c r="C670" s="252"/>
      <c r="D670" s="252"/>
      <c r="E670" s="254"/>
      <c r="F670" s="254"/>
      <c r="G670" s="254"/>
      <c r="H670" s="254"/>
      <c r="I670" s="254"/>
      <c r="J670" s="254"/>
      <c r="K670" s="254"/>
      <c r="L670" s="254"/>
      <c r="M670" s="254"/>
      <c r="N670" s="254"/>
      <c r="O670" s="254"/>
      <c r="P670" s="252"/>
      <c r="Q670" s="252"/>
      <c r="R670" s="252"/>
      <c r="S670" s="252"/>
      <c r="T670" s="252"/>
      <c r="U670" s="252"/>
      <c r="V670" s="252"/>
      <c r="W670" s="252"/>
      <c r="X670" s="252"/>
      <c r="Y670" s="252"/>
      <c r="Z670" s="252"/>
      <c r="AA670" s="252"/>
      <c r="AB670" s="252"/>
      <c r="AC670" s="252"/>
      <c r="AD670" s="252"/>
      <c r="AE670" s="252"/>
      <c r="AF670" s="252"/>
      <c r="AG670" s="252"/>
      <c r="AH670" s="252"/>
      <c r="AI670" s="252"/>
      <c r="AJ670" s="252"/>
      <c r="AK670" s="252"/>
      <c r="AL670" s="252"/>
      <c r="AM670" s="252"/>
      <c r="AN670" s="252"/>
      <c r="AO670" s="252"/>
      <c r="AP670" s="252"/>
      <c r="AQ670" s="252"/>
      <c r="AR670" s="252"/>
      <c r="AS670" s="252"/>
      <c r="AT670" s="252"/>
      <c r="AU670" s="252"/>
      <c r="AV670" s="252"/>
      <c r="AW670" s="252"/>
      <c r="AX670" s="252"/>
      <c r="AY670" s="252"/>
      <c r="AZ670" s="252"/>
      <c r="BA670" s="252"/>
      <c r="BB670" s="252"/>
      <c r="BC670" s="252"/>
      <c r="BD670" s="252"/>
      <c r="BE670" s="252"/>
      <c r="BF670" s="252"/>
      <c r="BG670" s="252"/>
      <c r="BH670" s="252"/>
      <c r="BI670" s="252"/>
      <c r="BJ670" s="252"/>
      <c r="BK670" s="252"/>
      <c r="BL670" s="252"/>
      <c r="BM670" s="252"/>
      <c r="BN670" s="252"/>
      <c r="BO670" s="252"/>
      <c r="BP670" s="252"/>
      <c r="BQ670" s="252"/>
      <c r="BR670" s="252"/>
      <c r="BS670" s="252"/>
      <c r="BT670" s="252"/>
      <c r="BU670" s="252"/>
      <c r="BV670" s="252"/>
      <c r="BW670" s="252"/>
      <c r="BX670" s="252"/>
      <c r="BY670" s="252"/>
      <c r="BZ670" s="252"/>
      <c r="CA670" s="252"/>
      <c r="CB670" s="252"/>
      <c r="CC670" s="252"/>
      <c r="CD670" s="252"/>
      <c r="CE670" s="252"/>
      <c r="CF670" s="252"/>
      <c r="CG670" s="252"/>
      <c r="CH670" s="252"/>
      <c r="CI670" s="252"/>
      <c r="CJ670" s="252"/>
      <c r="CK670" s="252"/>
      <c r="CL670" s="252"/>
      <c r="CM670" s="252"/>
      <c r="CN670" s="252"/>
      <c r="CO670" s="252"/>
      <c r="CP670" s="252"/>
      <c r="CQ670" s="252"/>
      <c r="CR670" s="252"/>
      <c r="CS670" s="252"/>
      <c r="CT670" s="252"/>
      <c r="CU670" s="252"/>
      <c r="CV670" s="252"/>
      <c r="CW670" s="252"/>
      <c r="CX670" s="252"/>
      <c r="CY670" s="252"/>
      <c r="CZ670" s="252"/>
      <c r="DA670" s="252"/>
      <c r="DB670" s="252"/>
      <c r="DC670" s="252"/>
      <c r="DD670" s="252"/>
    </row>
    <row r="671" customFormat="false" ht="15" hidden="false" customHeight="false" outlineLevel="0" collapsed="false">
      <c r="A671" s="252"/>
      <c r="B671" s="252"/>
      <c r="C671" s="252"/>
      <c r="D671" s="252"/>
      <c r="E671" s="254"/>
      <c r="F671" s="254"/>
      <c r="G671" s="254"/>
      <c r="H671" s="254"/>
      <c r="I671" s="254"/>
      <c r="J671" s="254"/>
      <c r="K671" s="254"/>
      <c r="L671" s="254"/>
      <c r="M671" s="254"/>
      <c r="N671" s="254"/>
      <c r="O671" s="254"/>
      <c r="P671" s="252"/>
      <c r="Q671" s="252"/>
      <c r="R671" s="252"/>
      <c r="S671" s="252"/>
      <c r="T671" s="252"/>
      <c r="U671" s="252"/>
      <c r="V671" s="252"/>
      <c r="W671" s="252"/>
      <c r="X671" s="252"/>
      <c r="Y671" s="252"/>
      <c r="Z671" s="252"/>
      <c r="AA671" s="252"/>
      <c r="AB671" s="252"/>
      <c r="AC671" s="252"/>
      <c r="AD671" s="252"/>
      <c r="AE671" s="252"/>
      <c r="AF671" s="252"/>
      <c r="AG671" s="252"/>
      <c r="AH671" s="252"/>
      <c r="AI671" s="252"/>
      <c r="AJ671" s="252"/>
      <c r="AK671" s="252"/>
      <c r="AL671" s="252"/>
      <c r="AM671" s="252"/>
      <c r="AN671" s="252"/>
      <c r="AO671" s="252"/>
      <c r="AP671" s="252"/>
      <c r="AQ671" s="252"/>
      <c r="AR671" s="252"/>
      <c r="AS671" s="252"/>
      <c r="AT671" s="252"/>
      <c r="AU671" s="252"/>
      <c r="AV671" s="252"/>
      <c r="AW671" s="252"/>
      <c r="AX671" s="252"/>
      <c r="AY671" s="252"/>
      <c r="AZ671" s="252"/>
      <c r="BA671" s="252"/>
      <c r="BB671" s="252"/>
      <c r="BC671" s="252"/>
      <c r="BD671" s="252"/>
      <c r="BE671" s="252"/>
      <c r="BF671" s="252"/>
      <c r="BG671" s="252"/>
      <c r="BH671" s="252"/>
      <c r="BI671" s="252"/>
      <c r="BJ671" s="252"/>
      <c r="BK671" s="252"/>
      <c r="BL671" s="252"/>
      <c r="BM671" s="252"/>
      <c r="BN671" s="252"/>
      <c r="BO671" s="252"/>
      <c r="BP671" s="252"/>
      <c r="BQ671" s="252"/>
      <c r="BR671" s="252"/>
      <c r="BS671" s="252"/>
      <c r="BT671" s="252"/>
      <c r="BU671" s="252"/>
      <c r="BV671" s="252"/>
      <c r="BW671" s="252"/>
      <c r="BX671" s="252"/>
      <c r="BY671" s="252"/>
      <c r="BZ671" s="252"/>
      <c r="CA671" s="252"/>
      <c r="CB671" s="252"/>
      <c r="CC671" s="252"/>
      <c r="CD671" s="252"/>
      <c r="CE671" s="252"/>
      <c r="CF671" s="252"/>
      <c r="CG671" s="252"/>
      <c r="CH671" s="252"/>
      <c r="CI671" s="252"/>
      <c r="CJ671" s="252"/>
      <c r="CK671" s="252"/>
      <c r="CL671" s="252"/>
      <c r="CM671" s="252"/>
      <c r="CN671" s="252"/>
      <c r="CO671" s="252"/>
      <c r="CP671" s="252"/>
      <c r="CQ671" s="252"/>
      <c r="CR671" s="252"/>
      <c r="CS671" s="252"/>
      <c r="CT671" s="252"/>
      <c r="CU671" s="252"/>
      <c r="CV671" s="252"/>
      <c r="CW671" s="252"/>
      <c r="CX671" s="252"/>
      <c r="CY671" s="252"/>
      <c r="CZ671" s="252"/>
      <c r="DA671" s="252"/>
      <c r="DB671" s="252"/>
      <c r="DC671" s="252"/>
      <c r="DD671" s="252"/>
    </row>
    <row r="672" customFormat="false" ht="15" hidden="false" customHeight="false" outlineLevel="0" collapsed="false">
      <c r="A672" s="252"/>
      <c r="B672" s="252"/>
      <c r="C672" s="252"/>
      <c r="D672" s="252"/>
      <c r="E672" s="254"/>
      <c r="F672" s="254"/>
      <c r="G672" s="254"/>
      <c r="H672" s="254"/>
      <c r="I672" s="254"/>
      <c r="J672" s="254"/>
      <c r="K672" s="254"/>
      <c r="L672" s="254"/>
      <c r="M672" s="254"/>
      <c r="N672" s="254"/>
      <c r="O672" s="254"/>
      <c r="P672" s="252"/>
      <c r="Q672" s="252"/>
      <c r="R672" s="252"/>
      <c r="S672" s="252"/>
      <c r="T672" s="252"/>
      <c r="U672" s="252"/>
      <c r="V672" s="252"/>
      <c r="W672" s="252"/>
      <c r="X672" s="252"/>
      <c r="Y672" s="252"/>
      <c r="Z672" s="252"/>
      <c r="AA672" s="252"/>
      <c r="AB672" s="252"/>
      <c r="AC672" s="252"/>
      <c r="AD672" s="252"/>
      <c r="AE672" s="252"/>
      <c r="AF672" s="252"/>
      <c r="AG672" s="252"/>
      <c r="AH672" s="252"/>
      <c r="AI672" s="252"/>
      <c r="AJ672" s="252"/>
      <c r="AK672" s="252"/>
      <c r="AL672" s="252"/>
      <c r="AM672" s="252"/>
      <c r="AN672" s="252"/>
      <c r="AO672" s="252"/>
      <c r="AP672" s="252"/>
      <c r="AQ672" s="252"/>
      <c r="AR672" s="252"/>
      <c r="AS672" s="252"/>
      <c r="AT672" s="252"/>
      <c r="AU672" s="252"/>
      <c r="AV672" s="252"/>
      <c r="AW672" s="252"/>
      <c r="AX672" s="252"/>
      <c r="AY672" s="252"/>
      <c r="AZ672" s="252"/>
      <c r="BA672" s="252"/>
      <c r="BB672" s="252"/>
      <c r="BC672" s="252"/>
      <c r="BD672" s="252"/>
      <c r="BE672" s="252"/>
      <c r="BF672" s="252"/>
      <c r="BG672" s="252"/>
      <c r="BH672" s="252"/>
      <c r="BI672" s="252"/>
      <c r="BJ672" s="252"/>
      <c r="BK672" s="252"/>
      <c r="BL672" s="252"/>
      <c r="BM672" s="252"/>
      <c r="BN672" s="252"/>
      <c r="BO672" s="252"/>
      <c r="BP672" s="252"/>
      <c r="BQ672" s="252"/>
      <c r="BR672" s="252"/>
      <c r="BS672" s="252"/>
      <c r="BT672" s="252"/>
      <c r="BU672" s="252"/>
      <c r="BV672" s="252"/>
      <c r="BW672" s="252"/>
      <c r="BX672" s="252"/>
      <c r="BY672" s="252"/>
      <c r="BZ672" s="252"/>
      <c r="CA672" s="252"/>
      <c r="CB672" s="252"/>
      <c r="CC672" s="252"/>
      <c r="CD672" s="252"/>
      <c r="CE672" s="252"/>
      <c r="CF672" s="252"/>
      <c r="CG672" s="252"/>
      <c r="CH672" s="252"/>
      <c r="CI672" s="252"/>
      <c r="CJ672" s="252"/>
      <c r="CK672" s="252"/>
      <c r="CL672" s="252"/>
      <c r="CM672" s="252"/>
      <c r="CN672" s="252"/>
      <c r="CO672" s="252"/>
      <c r="CP672" s="252"/>
      <c r="CQ672" s="252"/>
      <c r="CR672" s="252"/>
      <c r="CS672" s="252"/>
      <c r="CT672" s="252"/>
      <c r="CU672" s="252"/>
      <c r="CV672" s="252"/>
      <c r="CW672" s="252"/>
      <c r="CX672" s="252"/>
      <c r="CY672" s="252"/>
      <c r="CZ672" s="252"/>
      <c r="DA672" s="252"/>
      <c r="DB672" s="252"/>
      <c r="DC672" s="252"/>
      <c r="DD672" s="252"/>
    </row>
    <row r="673" customFormat="false" ht="15" hidden="false" customHeight="false" outlineLevel="0" collapsed="false">
      <c r="A673" s="252"/>
      <c r="B673" s="252"/>
      <c r="C673" s="252"/>
      <c r="D673" s="252"/>
      <c r="E673" s="254"/>
      <c r="F673" s="254"/>
      <c r="G673" s="254"/>
      <c r="H673" s="254"/>
      <c r="I673" s="254"/>
      <c r="J673" s="254"/>
      <c r="K673" s="254"/>
      <c r="L673" s="254"/>
      <c r="M673" s="254"/>
      <c r="N673" s="254"/>
      <c r="O673" s="254"/>
      <c r="P673" s="252"/>
      <c r="Q673" s="252"/>
      <c r="R673" s="252"/>
      <c r="S673" s="252"/>
      <c r="T673" s="252"/>
      <c r="U673" s="252"/>
      <c r="V673" s="252"/>
      <c r="W673" s="252"/>
      <c r="X673" s="252"/>
      <c r="Y673" s="252"/>
      <c r="Z673" s="252"/>
      <c r="AA673" s="252"/>
      <c r="AB673" s="252"/>
      <c r="AC673" s="252"/>
      <c r="AD673" s="252"/>
      <c r="AE673" s="252"/>
      <c r="AF673" s="252"/>
      <c r="AG673" s="252"/>
      <c r="AH673" s="252"/>
      <c r="AI673" s="252"/>
      <c r="AJ673" s="252"/>
      <c r="AK673" s="252"/>
      <c r="AL673" s="252"/>
      <c r="AM673" s="252"/>
      <c r="AN673" s="252"/>
      <c r="AO673" s="252"/>
      <c r="AP673" s="252"/>
      <c r="AQ673" s="252"/>
      <c r="AR673" s="252"/>
      <c r="AS673" s="252"/>
      <c r="AT673" s="252"/>
      <c r="AU673" s="252"/>
      <c r="AV673" s="252"/>
      <c r="AW673" s="252"/>
      <c r="AX673" s="252"/>
      <c r="AY673" s="252"/>
      <c r="AZ673" s="252"/>
      <c r="BA673" s="252"/>
      <c r="BB673" s="252"/>
      <c r="BC673" s="252"/>
      <c r="BD673" s="252"/>
      <c r="BE673" s="252"/>
      <c r="BF673" s="252"/>
      <c r="BG673" s="252"/>
      <c r="BH673" s="252"/>
      <c r="BI673" s="252"/>
      <c r="BJ673" s="252"/>
      <c r="BK673" s="252"/>
      <c r="BL673" s="252"/>
      <c r="BM673" s="252"/>
      <c r="BN673" s="252"/>
      <c r="BO673" s="252"/>
      <c r="BP673" s="252"/>
      <c r="BQ673" s="252"/>
      <c r="BR673" s="252"/>
      <c r="BS673" s="252"/>
      <c r="BT673" s="252"/>
      <c r="BU673" s="252"/>
      <c r="BV673" s="252"/>
      <c r="BW673" s="252"/>
      <c r="BX673" s="252"/>
      <c r="BY673" s="252"/>
      <c r="BZ673" s="252"/>
      <c r="CA673" s="252"/>
      <c r="CB673" s="252"/>
      <c r="CC673" s="252"/>
      <c r="CD673" s="252"/>
      <c r="CE673" s="252"/>
      <c r="CF673" s="252"/>
      <c r="CG673" s="252"/>
      <c r="CH673" s="252"/>
      <c r="CI673" s="252"/>
      <c r="CJ673" s="252"/>
      <c r="CK673" s="252"/>
      <c r="CL673" s="252"/>
      <c r="CM673" s="252"/>
      <c r="CN673" s="252"/>
      <c r="CO673" s="252"/>
      <c r="CP673" s="252"/>
      <c r="CQ673" s="252"/>
      <c r="CR673" s="252"/>
      <c r="CS673" s="252"/>
      <c r="CT673" s="252"/>
      <c r="CU673" s="252"/>
      <c r="CV673" s="252"/>
      <c r="CW673" s="252"/>
      <c r="CX673" s="252"/>
      <c r="CY673" s="252"/>
      <c r="CZ673" s="252"/>
      <c r="DA673" s="252"/>
      <c r="DB673" s="252"/>
      <c r="DC673" s="252"/>
      <c r="DD673" s="252"/>
    </row>
    <row r="674" customFormat="false" ht="15" hidden="false" customHeight="false" outlineLevel="0" collapsed="false">
      <c r="A674" s="252"/>
      <c r="B674" s="252"/>
      <c r="C674" s="252"/>
      <c r="D674" s="252"/>
      <c r="E674" s="254"/>
      <c r="F674" s="254"/>
      <c r="G674" s="254"/>
      <c r="H674" s="254"/>
      <c r="I674" s="254"/>
      <c r="J674" s="254"/>
      <c r="K674" s="254"/>
      <c r="L674" s="254"/>
      <c r="M674" s="254"/>
      <c r="N674" s="254"/>
      <c r="O674" s="254"/>
      <c r="P674" s="252"/>
      <c r="Q674" s="252"/>
      <c r="R674" s="252"/>
      <c r="S674" s="252"/>
      <c r="T674" s="252"/>
      <c r="U674" s="252"/>
      <c r="V674" s="252"/>
      <c r="W674" s="252"/>
      <c r="X674" s="252"/>
      <c r="Y674" s="252"/>
      <c r="Z674" s="252"/>
      <c r="AA674" s="252"/>
      <c r="AB674" s="252"/>
      <c r="AC674" s="252"/>
      <c r="AD674" s="252"/>
      <c r="AE674" s="252"/>
      <c r="AF674" s="252"/>
      <c r="AG674" s="252"/>
      <c r="AH674" s="252"/>
      <c r="AI674" s="252"/>
      <c r="AJ674" s="252"/>
      <c r="AK674" s="252"/>
      <c r="AL674" s="252"/>
      <c r="AM674" s="252"/>
      <c r="AN674" s="252"/>
      <c r="AO674" s="252"/>
      <c r="AP674" s="252"/>
      <c r="AQ674" s="252"/>
      <c r="AR674" s="252"/>
      <c r="AS674" s="252"/>
      <c r="AT674" s="252"/>
      <c r="AU674" s="252"/>
      <c r="AV674" s="252"/>
      <c r="AW674" s="252"/>
      <c r="AX674" s="252"/>
      <c r="AY674" s="252"/>
      <c r="AZ674" s="252"/>
      <c r="BA674" s="252"/>
      <c r="BB674" s="252"/>
      <c r="BC674" s="252"/>
      <c r="BD674" s="252"/>
      <c r="BE674" s="252"/>
      <c r="BF674" s="252"/>
      <c r="BG674" s="252"/>
      <c r="BH674" s="252"/>
      <c r="BI674" s="252"/>
      <c r="BJ674" s="252"/>
      <c r="BK674" s="252"/>
      <c r="BL674" s="252"/>
      <c r="BM674" s="252"/>
      <c r="BN674" s="252"/>
      <c r="BO674" s="252"/>
      <c r="BP674" s="252"/>
      <c r="BQ674" s="252"/>
      <c r="BR674" s="252"/>
      <c r="BS674" s="252"/>
      <c r="BT674" s="252"/>
      <c r="BU674" s="252"/>
      <c r="BV674" s="252"/>
      <c r="BW674" s="252"/>
      <c r="BX674" s="252"/>
      <c r="BY674" s="252"/>
      <c r="BZ674" s="252"/>
      <c r="CA674" s="252"/>
      <c r="CB674" s="252"/>
      <c r="CC674" s="252"/>
      <c r="CD674" s="252"/>
      <c r="CE674" s="252"/>
      <c r="CF674" s="252"/>
      <c r="CG674" s="252"/>
      <c r="CH674" s="252"/>
      <c r="CI674" s="252"/>
      <c r="CJ674" s="252"/>
      <c r="CK674" s="252"/>
      <c r="CL674" s="252"/>
      <c r="CM674" s="252"/>
      <c r="CN674" s="252"/>
      <c r="CO674" s="252"/>
      <c r="CP674" s="252"/>
      <c r="CQ674" s="252"/>
      <c r="CR674" s="252"/>
      <c r="CS674" s="252"/>
      <c r="CT674" s="252"/>
      <c r="CU674" s="252"/>
      <c r="CV674" s="252"/>
      <c r="CW674" s="252"/>
      <c r="CX674" s="252"/>
      <c r="CY674" s="252"/>
      <c r="CZ674" s="252"/>
      <c r="DA674" s="252"/>
      <c r="DB674" s="252"/>
      <c r="DC674" s="252"/>
      <c r="DD674" s="252"/>
    </row>
    <row r="675" customFormat="false" ht="15" hidden="false" customHeight="false" outlineLevel="0" collapsed="false">
      <c r="A675" s="252"/>
      <c r="B675" s="252"/>
      <c r="C675" s="252"/>
      <c r="D675" s="252"/>
      <c r="E675" s="254"/>
      <c r="F675" s="254"/>
      <c r="G675" s="254"/>
      <c r="H675" s="254"/>
      <c r="I675" s="254"/>
      <c r="J675" s="254"/>
      <c r="K675" s="254"/>
      <c r="L675" s="254"/>
      <c r="M675" s="254"/>
      <c r="N675" s="254"/>
      <c r="O675" s="254"/>
      <c r="P675" s="252"/>
      <c r="Q675" s="252"/>
      <c r="R675" s="252"/>
      <c r="S675" s="252"/>
      <c r="T675" s="252"/>
      <c r="U675" s="252"/>
      <c r="V675" s="252"/>
      <c r="W675" s="252"/>
      <c r="X675" s="252"/>
      <c r="Y675" s="252"/>
      <c r="Z675" s="252"/>
      <c r="AA675" s="252"/>
      <c r="AB675" s="252"/>
      <c r="AC675" s="252"/>
      <c r="AD675" s="252"/>
      <c r="AE675" s="252"/>
      <c r="AF675" s="252"/>
      <c r="AG675" s="252"/>
      <c r="AH675" s="252"/>
      <c r="AI675" s="252"/>
      <c r="AJ675" s="252"/>
      <c r="AK675" s="252"/>
      <c r="AL675" s="252"/>
      <c r="AM675" s="252"/>
      <c r="AN675" s="252"/>
      <c r="AO675" s="252"/>
      <c r="AP675" s="252"/>
      <c r="AQ675" s="252"/>
      <c r="AR675" s="252"/>
      <c r="AS675" s="252"/>
      <c r="AT675" s="252"/>
      <c r="AU675" s="252"/>
      <c r="AV675" s="252"/>
      <c r="AW675" s="252"/>
      <c r="AX675" s="252"/>
      <c r="AY675" s="252"/>
      <c r="AZ675" s="252"/>
      <c r="BA675" s="252"/>
      <c r="BB675" s="252"/>
      <c r="BC675" s="252"/>
      <c r="BD675" s="252"/>
      <c r="BE675" s="252"/>
      <c r="BF675" s="252"/>
      <c r="BG675" s="252"/>
      <c r="BH675" s="252"/>
      <c r="BI675" s="252"/>
      <c r="BJ675" s="252"/>
      <c r="BK675" s="252"/>
      <c r="BL675" s="252"/>
      <c r="BM675" s="252"/>
      <c r="BN675" s="252"/>
      <c r="BO675" s="252"/>
      <c r="BP675" s="252"/>
      <c r="BQ675" s="252"/>
      <c r="BR675" s="252"/>
      <c r="BS675" s="252"/>
      <c r="BT675" s="252"/>
      <c r="BU675" s="252"/>
      <c r="BV675" s="252"/>
      <c r="BW675" s="252"/>
      <c r="BX675" s="252"/>
      <c r="BY675" s="252"/>
      <c r="BZ675" s="252"/>
      <c r="CA675" s="252"/>
      <c r="CB675" s="252"/>
      <c r="CC675" s="252"/>
      <c r="CD675" s="252"/>
      <c r="CE675" s="252"/>
      <c r="CF675" s="252"/>
      <c r="CG675" s="252"/>
      <c r="CH675" s="252"/>
      <c r="CI675" s="252"/>
      <c r="CJ675" s="252"/>
      <c r="CK675" s="252"/>
      <c r="CL675" s="252"/>
      <c r="CM675" s="252"/>
      <c r="CN675" s="252"/>
      <c r="CO675" s="252"/>
      <c r="CP675" s="252"/>
      <c r="CQ675" s="252"/>
      <c r="CR675" s="252"/>
      <c r="CS675" s="252"/>
      <c r="CT675" s="252"/>
      <c r="CU675" s="252"/>
      <c r="CV675" s="252"/>
      <c r="CW675" s="252"/>
      <c r="CX675" s="252"/>
      <c r="CY675" s="252"/>
      <c r="CZ675" s="252"/>
      <c r="DA675" s="252"/>
      <c r="DB675" s="252"/>
      <c r="DC675" s="252"/>
      <c r="DD675" s="252"/>
    </row>
    <row r="676" customFormat="false" ht="15" hidden="false" customHeight="false" outlineLevel="0" collapsed="false">
      <c r="A676" s="252"/>
      <c r="B676" s="252"/>
      <c r="C676" s="252"/>
      <c r="D676" s="252"/>
      <c r="E676" s="254"/>
      <c r="F676" s="254"/>
      <c r="G676" s="254"/>
      <c r="H676" s="254"/>
      <c r="I676" s="254"/>
      <c r="J676" s="254"/>
      <c r="K676" s="254"/>
      <c r="L676" s="254"/>
      <c r="M676" s="254"/>
      <c r="N676" s="254"/>
      <c r="O676" s="254"/>
      <c r="P676" s="252"/>
      <c r="Q676" s="252"/>
      <c r="R676" s="252"/>
      <c r="S676" s="252"/>
      <c r="T676" s="252"/>
      <c r="U676" s="252"/>
      <c r="V676" s="252"/>
      <c r="W676" s="252"/>
      <c r="X676" s="252"/>
      <c r="Y676" s="252"/>
      <c r="Z676" s="252"/>
      <c r="AA676" s="252"/>
      <c r="AB676" s="252"/>
      <c r="AC676" s="252"/>
      <c r="AD676" s="252"/>
      <c r="AE676" s="252"/>
      <c r="AF676" s="252"/>
      <c r="AG676" s="252"/>
      <c r="AH676" s="252"/>
      <c r="AI676" s="252"/>
      <c r="AJ676" s="252"/>
      <c r="AK676" s="252"/>
      <c r="AL676" s="252"/>
      <c r="AM676" s="252"/>
      <c r="AN676" s="252"/>
      <c r="AO676" s="252"/>
      <c r="AP676" s="252"/>
      <c r="AQ676" s="252"/>
      <c r="AR676" s="252"/>
      <c r="AS676" s="252"/>
      <c r="AT676" s="252"/>
      <c r="AU676" s="252"/>
      <c r="AV676" s="252"/>
      <c r="AW676" s="252"/>
      <c r="AX676" s="252"/>
      <c r="AY676" s="252"/>
      <c r="AZ676" s="252"/>
      <c r="BA676" s="252"/>
      <c r="BB676" s="252"/>
      <c r="BC676" s="252"/>
      <c r="BD676" s="252"/>
      <c r="BE676" s="252"/>
      <c r="BF676" s="252"/>
      <c r="BG676" s="252"/>
      <c r="BH676" s="252"/>
      <c r="BI676" s="252"/>
      <c r="BJ676" s="252"/>
      <c r="BK676" s="252"/>
      <c r="BL676" s="252"/>
      <c r="BM676" s="252"/>
      <c r="BN676" s="252"/>
      <c r="BO676" s="252"/>
      <c r="BP676" s="252"/>
      <c r="BQ676" s="252"/>
      <c r="BR676" s="252"/>
      <c r="BS676" s="252"/>
      <c r="BT676" s="252"/>
      <c r="BU676" s="252"/>
      <c r="BV676" s="252"/>
      <c r="BW676" s="252"/>
      <c r="BX676" s="252"/>
      <c r="BY676" s="252"/>
      <c r="BZ676" s="252"/>
      <c r="CA676" s="252"/>
      <c r="CB676" s="252"/>
      <c r="CC676" s="252"/>
      <c r="CD676" s="252"/>
      <c r="CE676" s="252"/>
      <c r="CF676" s="252"/>
      <c r="CG676" s="252"/>
      <c r="CH676" s="252"/>
      <c r="CI676" s="252"/>
      <c r="CJ676" s="252"/>
      <c r="CK676" s="252"/>
      <c r="CL676" s="252"/>
      <c r="CM676" s="252"/>
      <c r="CN676" s="252"/>
      <c r="CO676" s="252"/>
      <c r="CP676" s="252"/>
      <c r="CQ676" s="252"/>
      <c r="CR676" s="252"/>
      <c r="CS676" s="252"/>
      <c r="CT676" s="252"/>
      <c r="CU676" s="252"/>
      <c r="CV676" s="252"/>
      <c r="CW676" s="252"/>
      <c r="CX676" s="252"/>
      <c r="CY676" s="252"/>
      <c r="CZ676" s="252"/>
      <c r="DA676" s="252"/>
      <c r="DB676" s="252"/>
      <c r="DC676" s="252"/>
      <c r="DD676" s="252"/>
    </row>
    <row r="677" customFormat="false" ht="15" hidden="false" customHeight="false" outlineLevel="0" collapsed="false">
      <c r="A677" s="252"/>
      <c r="B677" s="252"/>
      <c r="C677" s="252"/>
      <c r="D677" s="252"/>
      <c r="E677" s="254"/>
      <c r="F677" s="254"/>
      <c r="G677" s="254"/>
      <c r="H677" s="254"/>
      <c r="I677" s="254"/>
      <c r="J677" s="254"/>
      <c r="K677" s="254"/>
      <c r="L677" s="254"/>
      <c r="M677" s="254"/>
      <c r="N677" s="254"/>
      <c r="O677" s="254"/>
      <c r="P677" s="252"/>
      <c r="Q677" s="252"/>
      <c r="R677" s="252"/>
      <c r="S677" s="252"/>
      <c r="T677" s="252"/>
      <c r="U677" s="252"/>
      <c r="V677" s="252"/>
      <c r="W677" s="252"/>
      <c r="X677" s="252"/>
      <c r="Y677" s="252"/>
      <c r="Z677" s="252"/>
      <c r="AA677" s="252"/>
      <c r="AB677" s="252"/>
      <c r="AC677" s="252"/>
      <c r="AD677" s="252"/>
      <c r="AE677" s="252"/>
      <c r="AF677" s="252"/>
      <c r="AG677" s="252"/>
      <c r="AH677" s="252"/>
      <c r="AI677" s="252"/>
      <c r="AJ677" s="252"/>
      <c r="AK677" s="252"/>
      <c r="AL677" s="252"/>
      <c r="AM677" s="252"/>
      <c r="AN677" s="252"/>
      <c r="AO677" s="252"/>
      <c r="AP677" s="252"/>
      <c r="AQ677" s="252"/>
      <c r="AR677" s="252"/>
      <c r="AS677" s="252"/>
      <c r="AT677" s="252"/>
      <c r="AU677" s="252"/>
      <c r="AV677" s="252"/>
      <c r="AW677" s="252"/>
      <c r="AX677" s="252"/>
      <c r="AY677" s="252"/>
      <c r="AZ677" s="252"/>
      <c r="BA677" s="252"/>
      <c r="BB677" s="252"/>
      <c r="BC677" s="252"/>
      <c r="BD677" s="252"/>
      <c r="BE677" s="252"/>
      <c r="BF677" s="252"/>
      <c r="BG677" s="252"/>
      <c r="BH677" s="252"/>
      <c r="BI677" s="252"/>
      <c r="BJ677" s="252"/>
      <c r="BK677" s="252"/>
      <c r="BL677" s="252"/>
      <c r="BM677" s="252"/>
      <c r="BN677" s="252"/>
      <c r="BO677" s="252"/>
      <c r="BP677" s="252"/>
      <c r="BQ677" s="252"/>
      <c r="BR677" s="252"/>
      <c r="BS677" s="252"/>
      <c r="BT677" s="252"/>
      <c r="BU677" s="252"/>
      <c r="BV677" s="252"/>
      <c r="BW677" s="252"/>
      <c r="BX677" s="252"/>
      <c r="BY677" s="252"/>
      <c r="BZ677" s="252"/>
      <c r="CA677" s="252"/>
      <c r="CB677" s="252"/>
      <c r="CC677" s="252"/>
      <c r="CD677" s="252"/>
      <c r="CE677" s="252"/>
      <c r="CF677" s="252"/>
      <c r="CG677" s="252"/>
      <c r="CH677" s="252"/>
      <c r="CI677" s="252"/>
      <c r="CJ677" s="252"/>
      <c r="CK677" s="252"/>
      <c r="CL677" s="252"/>
      <c r="CM677" s="252"/>
      <c r="CN677" s="252"/>
      <c r="CO677" s="252"/>
      <c r="CP677" s="252"/>
      <c r="CQ677" s="252"/>
      <c r="CR677" s="252"/>
      <c r="CS677" s="252"/>
      <c r="CT677" s="252"/>
      <c r="CU677" s="252"/>
      <c r="CV677" s="252"/>
      <c r="CW677" s="252"/>
      <c r="CX677" s="252"/>
      <c r="CY677" s="252"/>
      <c r="CZ677" s="252"/>
      <c r="DA677" s="252"/>
      <c r="DB677" s="252"/>
      <c r="DC677" s="252"/>
      <c r="DD677" s="252"/>
    </row>
    <row r="678" customFormat="false" ht="15" hidden="false" customHeight="false" outlineLevel="0" collapsed="false">
      <c r="A678" s="252"/>
      <c r="B678" s="252"/>
      <c r="C678" s="252"/>
      <c r="D678" s="252"/>
      <c r="E678" s="254"/>
      <c r="F678" s="254"/>
      <c r="G678" s="254"/>
      <c r="H678" s="254"/>
      <c r="I678" s="254"/>
      <c r="J678" s="254"/>
      <c r="K678" s="254"/>
      <c r="L678" s="254"/>
      <c r="M678" s="254"/>
      <c r="N678" s="254"/>
      <c r="O678" s="254"/>
      <c r="P678" s="252"/>
      <c r="Q678" s="252"/>
      <c r="R678" s="252"/>
      <c r="S678" s="252"/>
      <c r="T678" s="252"/>
      <c r="U678" s="252"/>
      <c r="V678" s="252"/>
      <c r="W678" s="252"/>
      <c r="X678" s="252"/>
      <c r="Y678" s="252"/>
      <c r="Z678" s="252"/>
      <c r="AA678" s="252"/>
      <c r="AB678" s="252"/>
      <c r="AC678" s="252"/>
      <c r="AD678" s="252"/>
      <c r="AE678" s="252"/>
      <c r="AF678" s="252"/>
      <c r="AG678" s="252"/>
      <c r="AH678" s="252"/>
      <c r="AI678" s="252"/>
      <c r="AJ678" s="252"/>
      <c r="AK678" s="252"/>
      <c r="AL678" s="252"/>
      <c r="AM678" s="252"/>
      <c r="AN678" s="252"/>
      <c r="AO678" s="252"/>
      <c r="AP678" s="252"/>
      <c r="AQ678" s="252"/>
      <c r="AR678" s="252"/>
      <c r="AS678" s="252"/>
      <c r="AT678" s="252"/>
      <c r="AU678" s="252"/>
      <c r="AV678" s="252"/>
      <c r="AW678" s="252"/>
      <c r="AX678" s="252"/>
      <c r="AY678" s="252"/>
      <c r="AZ678" s="252"/>
      <c r="BA678" s="252"/>
      <c r="BB678" s="252"/>
      <c r="BC678" s="252"/>
      <c r="BD678" s="252"/>
      <c r="BE678" s="252"/>
      <c r="BF678" s="252"/>
      <c r="BG678" s="252"/>
      <c r="BH678" s="252"/>
      <c r="BI678" s="252"/>
      <c r="BJ678" s="252"/>
      <c r="BK678" s="252"/>
      <c r="BL678" s="252"/>
      <c r="BM678" s="252"/>
      <c r="BN678" s="252"/>
      <c r="BO678" s="252"/>
      <c r="BP678" s="252"/>
      <c r="BQ678" s="252"/>
      <c r="BR678" s="252"/>
      <c r="BS678" s="252"/>
      <c r="BT678" s="252"/>
      <c r="BU678" s="252"/>
      <c r="BV678" s="252"/>
      <c r="BW678" s="252"/>
      <c r="BX678" s="252"/>
      <c r="BY678" s="252"/>
      <c r="BZ678" s="252"/>
      <c r="CA678" s="252"/>
      <c r="CB678" s="252"/>
      <c r="CC678" s="252"/>
      <c r="CD678" s="252"/>
      <c r="CE678" s="252"/>
      <c r="CF678" s="252"/>
      <c r="CG678" s="252"/>
      <c r="CH678" s="252"/>
      <c r="CI678" s="252"/>
      <c r="CJ678" s="252"/>
      <c r="CK678" s="252"/>
      <c r="CL678" s="252"/>
      <c r="CM678" s="252"/>
      <c r="CN678" s="252"/>
      <c r="CO678" s="252"/>
      <c r="CP678" s="252"/>
      <c r="CQ678" s="252"/>
      <c r="CR678" s="252"/>
      <c r="CS678" s="252"/>
      <c r="CT678" s="252"/>
      <c r="CU678" s="252"/>
      <c r="CV678" s="252"/>
      <c r="CW678" s="252"/>
      <c r="CX678" s="252"/>
      <c r="CY678" s="252"/>
      <c r="CZ678" s="252"/>
      <c r="DA678" s="252"/>
      <c r="DB678" s="252"/>
      <c r="DC678" s="252"/>
      <c r="DD678" s="252"/>
    </row>
    <row r="679" customFormat="false" ht="15" hidden="false" customHeight="false" outlineLevel="0" collapsed="false">
      <c r="A679" s="252"/>
      <c r="B679" s="252"/>
      <c r="C679" s="252"/>
      <c r="D679" s="252"/>
      <c r="E679" s="254"/>
      <c r="F679" s="254"/>
      <c r="G679" s="254"/>
      <c r="H679" s="254"/>
      <c r="I679" s="254"/>
      <c r="J679" s="254"/>
      <c r="K679" s="254"/>
      <c r="L679" s="254"/>
      <c r="M679" s="254"/>
      <c r="N679" s="254"/>
      <c r="O679" s="254"/>
      <c r="P679" s="252"/>
      <c r="Q679" s="252"/>
      <c r="R679" s="252"/>
      <c r="S679" s="252"/>
      <c r="T679" s="252"/>
      <c r="U679" s="252"/>
      <c r="V679" s="252"/>
      <c r="W679" s="252"/>
      <c r="X679" s="252"/>
      <c r="Y679" s="252"/>
      <c r="Z679" s="252"/>
      <c r="AA679" s="252"/>
      <c r="AB679" s="252"/>
      <c r="AC679" s="252"/>
      <c r="AD679" s="252"/>
      <c r="AE679" s="252"/>
      <c r="AF679" s="252"/>
      <c r="AG679" s="252"/>
      <c r="AH679" s="252"/>
      <c r="AI679" s="252"/>
      <c r="AJ679" s="252"/>
      <c r="AK679" s="252"/>
      <c r="AL679" s="252"/>
      <c r="AM679" s="252"/>
      <c r="AN679" s="252"/>
      <c r="AO679" s="252"/>
      <c r="AP679" s="252"/>
      <c r="AQ679" s="252"/>
      <c r="AR679" s="252"/>
      <c r="AS679" s="252"/>
      <c r="AT679" s="252"/>
      <c r="AU679" s="252"/>
      <c r="AV679" s="252"/>
      <c r="AW679" s="252"/>
      <c r="AX679" s="252"/>
      <c r="AY679" s="252"/>
      <c r="AZ679" s="252"/>
      <c r="BA679" s="252"/>
      <c r="BB679" s="252"/>
      <c r="BC679" s="252"/>
      <c r="BD679" s="252"/>
      <c r="BE679" s="252"/>
      <c r="BF679" s="252"/>
      <c r="BG679" s="252"/>
      <c r="BH679" s="252"/>
      <c r="BI679" s="252"/>
      <c r="BJ679" s="252"/>
      <c r="BK679" s="252"/>
      <c r="BL679" s="252"/>
      <c r="BM679" s="252"/>
      <c r="BN679" s="252"/>
      <c r="BO679" s="252"/>
      <c r="BP679" s="252"/>
      <c r="BQ679" s="252"/>
      <c r="BR679" s="252"/>
      <c r="BS679" s="252"/>
      <c r="BT679" s="252"/>
      <c r="BU679" s="252"/>
      <c r="BV679" s="252"/>
      <c r="BW679" s="252"/>
      <c r="BX679" s="252"/>
      <c r="BY679" s="252"/>
      <c r="BZ679" s="252"/>
      <c r="CA679" s="252"/>
      <c r="CB679" s="252"/>
      <c r="CC679" s="252"/>
      <c r="CD679" s="252"/>
      <c r="CE679" s="252"/>
      <c r="CF679" s="252"/>
      <c r="CG679" s="252"/>
      <c r="CH679" s="252"/>
      <c r="CI679" s="252"/>
      <c r="CJ679" s="252"/>
      <c r="CK679" s="252"/>
      <c r="CL679" s="252"/>
      <c r="CM679" s="252"/>
      <c r="CN679" s="252"/>
      <c r="CO679" s="252"/>
      <c r="CP679" s="252"/>
      <c r="CQ679" s="252"/>
      <c r="CR679" s="252"/>
      <c r="CS679" s="252"/>
      <c r="CT679" s="252"/>
      <c r="CU679" s="252"/>
      <c r="CV679" s="252"/>
      <c r="CW679" s="252"/>
      <c r="CX679" s="252"/>
      <c r="CY679" s="252"/>
      <c r="CZ679" s="252"/>
      <c r="DA679" s="252"/>
      <c r="DB679" s="252"/>
      <c r="DC679" s="252"/>
      <c r="DD679" s="252"/>
    </row>
    <row r="680" customFormat="false" ht="15" hidden="false" customHeight="false" outlineLevel="0" collapsed="false">
      <c r="A680" s="252"/>
      <c r="B680" s="252"/>
      <c r="C680" s="252"/>
      <c r="D680" s="252"/>
      <c r="E680" s="254"/>
      <c r="F680" s="254"/>
      <c r="G680" s="254"/>
      <c r="H680" s="254"/>
      <c r="I680" s="254"/>
      <c r="J680" s="254"/>
      <c r="K680" s="254"/>
      <c r="L680" s="254"/>
      <c r="M680" s="254"/>
      <c r="N680" s="254"/>
      <c r="O680" s="254"/>
      <c r="P680" s="252"/>
      <c r="Q680" s="252"/>
      <c r="R680" s="252"/>
      <c r="S680" s="252"/>
      <c r="T680" s="252"/>
      <c r="U680" s="252"/>
      <c r="V680" s="252"/>
      <c r="W680" s="252"/>
      <c r="X680" s="252"/>
      <c r="Y680" s="252"/>
      <c r="Z680" s="252"/>
      <c r="AA680" s="252"/>
      <c r="AB680" s="252"/>
      <c r="AC680" s="252"/>
      <c r="AD680" s="252"/>
      <c r="AE680" s="252"/>
      <c r="AF680" s="252"/>
      <c r="AG680" s="252"/>
      <c r="AH680" s="252"/>
      <c r="AI680" s="252"/>
      <c r="AJ680" s="252"/>
      <c r="AK680" s="252"/>
      <c r="AL680" s="252"/>
      <c r="AM680" s="252"/>
      <c r="AN680" s="252"/>
      <c r="AO680" s="252"/>
      <c r="AP680" s="252"/>
      <c r="AQ680" s="252"/>
      <c r="AR680" s="252"/>
      <c r="AS680" s="252"/>
      <c r="AT680" s="252"/>
      <c r="AU680" s="252"/>
      <c r="AV680" s="252"/>
      <c r="AW680" s="252"/>
      <c r="AX680" s="252"/>
      <c r="AY680" s="252"/>
      <c r="AZ680" s="252"/>
      <c r="BA680" s="252"/>
      <c r="BB680" s="252"/>
      <c r="BC680" s="252"/>
      <c r="BD680" s="252"/>
      <c r="BE680" s="252"/>
      <c r="BF680" s="252"/>
      <c r="BG680" s="252"/>
      <c r="BH680" s="252"/>
      <c r="BI680" s="252"/>
      <c r="BJ680" s="252"/>
      <c r="BK680" s="252"/>
      <c r="BL680" s="252"/>
      <c r="BM680" s="252"/>
      <c r="BN680" s="252"/>
      <c r="BO680" s="252"/>
      <c r="BP680" s="252"/>
      <c r="BQ680" s="252"/>
      <c r="BR680" s="252"/>
      <c r="BS680" s="252"/>
      <c r="BT680" s="252"/>
      <c r="BU680" s="252"/>
      <c r="BV680" s="252"/>
      <c r="BW680" s="252"/>
      <c r="BX680" s="252"/>
      <c r="BY680" s="252"/>
      <c r="BZ680" s="252"/>
      <c r="CA680" s="252"/>
      <c r="CB680" s="252"/>
      <c r="CC680" s="252"/>
      <c r="CD680" s="252"/>
      <c r="CE680" s="252"/>
      <c r="CF680" s="252"/>
      <c r="CG680" s="252"/>
      <c r="CH680" s="252"/>
      <c r="CI680" s="252"/>
      <c r="CJ680" s="252"/>
      <c r="CK680" s="252"/>
      <c r="CL680" s="252"/>
      <c r="CM680" s="252"/>
      <c r="CN680" s="252"/>
      <c r="CO680" s="252"/>
      <c r="CP680" s="252"/>
      <c r="CQ680" s="252"/>
      <c r="CR680" s="252"/>
      <c r="CS680" s="252"/>
      <c r="CT680" s="252"/>
      <c r="CU680" s="252"/>
      <c r="CV680" s="252"/>
      <c r="CW680" s="252"/>
      <c r="CX680" s="252"/>
      <c r="CY680" s="252"/>
      <c r="CZ680" s="252"/>
      <c r="DA680" s="252"/>
      <c r="DB680" s="252"/>
      <c r="DC680" s="252"/>
      <c r="DD680" s="252"/>
    </row>
    <row r="681" customFormat="false" ht="15" hidden="false" customHeight="false" outlineLevel="0" collapsed="false">
      <c r="A681" s="252"/>
      <c r="B681" s="252"/>
      <c r="C681" s="252"/>
      <c r="D681" s="252"/>
      <c r="E681" s="254"/>
      <c r="F681" s="254"/>
      <c r="G681" s="254"/>
      <c r="H681" s="254"/>
      <c r="I681" s="254"/>
      <c r="J681" s="254"/>
      <c r="K681" s="254"/>
      <c r="L681" s="254"/>
      <c r="M681" s="254"/>
      <c r="N681" s="254"/>
      <c r="O681" s="254"/>
      <c r="P681" s="252"/>
      <c r="Q681" s="252"/>
      <c r="R681" s="252"/>
      <c r="S681" s="252"/>
      <c r="T681" s="252"/>
      <c r="U681" s="252"/>
      <c r="V681" s="252"/>
      <c r="W681" s="252"/>
      <c r="X681" s="252"/>
      <c r="Y681" s="252"/>
      <c r="Z681" s="252"/>
      <c r="AA681" s="252"/>
      <c r="AB681" s="252"/>
      <c r="AC681" s="252"/>
      <c r="AD681" s="252"/>
      <c r="AE681" s="252"/>
      <c r="AF681" s="252"/>
      <c r="AG681" s="252"/>
      <c r="AH681" s="252"/>
      <c r="AI681" s="252"/>
      <c r="AJ681" s="252"/>
      <c r="AK681" s="252"/>
      <c r="AL681" s="252"/>
      <c r="AM681" s="252"/>
      <c r="AN681" s="252"/>
      <c r="AO681" s="252"/>
      <c r="AP681" s="252"/>
      <c r="AQ681" s="252"/>
      <c r="AR681" s="252"/>
      <c r="AS681" s="252"/>
      <c r="AT681" s="252"/>
      <c r="AU681" s="252"/>
      <c r="AV681" s="252"/>
      <c r="AW681" s="252"/>
      <c r="AX681" s="252"/>
      <c r="AY681" s="252"/>
      <c r="AZ681" s="252"/>
      <c r="BA681" s="252"/>
      <c r="BB681" s="252"/>
      <c r="BC681" s="252"/>
      <c r="BD681" s="252"/>
      <c r="BE681" s="252"/>
      <c r="BF681" s="252"/>
      <c r="BG681" s="252"/>
      <c r="BH681" s="252"/>
      <c r="BI681" s="252"/>
      <c r="BJ681" s="252"/>
      <c r="BK681" s="252"/>
      <c r="BL681" s="252"/>
      <c r="BM681" s="252"/>
      <c r="BN681" s="252"/>
      <c r="BO681" s="252"/>
      <c r="BP681" s="252"/>
      <c r="BQ681" s="252"/>
      <c r="BR681" s="252"/>
      <c r="BS681" s="252"/>
      <c r="BT681" s="252"/>
      <c r="BU681" s="252"/>
      <c r="BV681" s="252"/>
      <c r="BW681" s="252"/>
      <c r="BX681" s="252"/>
      <c r="BY681" s="252"/>
      <c r="BZ681" s="252"/>
      <c r="CA681" s="252"/>
      <c r="CB681" s="252"/>
      <c r="CC681" s="252"/>
      <c r="CD681" s="252"/>
      <c r="CE681" s="252"/>
      <c r="CF681" s="252"/>
      <c r="CG681" s="252"/>
      <c r="CH681" s="252"/>
      <c r="CI681" s="252"/>
      <c r="CJ681" s="252"/>
      <c r="CK681" s="252"/>
      <c r="CL681" s="252"/>
      <c r="CM681" s="252"/>
      <c r="CN681" s="252"/>
      <c r="CO681" s="252"/>
      <c r="CP681" s="252"/>
      <c r="CQ681" s="252"/>
      <c r="CR681" s="252"/>
      <c r="CS681" s="252"/>
      <c r="CT681" s="252"/>
      <c r="CU681" s="252"/>
      <c r="CV681" s="252"/>
      <c r="CW681" s="252"/>
      <c r="CX681" s="252"/>
      <c r="CY681" s="252"/>
      <c r="CZ681" s="252"/>
      <c r="DA681" s="252"/>
      <c r="DB681" s="252"/>
      <c r="DC681" s="252"/>
      <c r="DD681" s="252"/>
    </row>
    <row r="682" customFormat="false" ht="15" hidden="false" customHeight="false" outlineLevel="0" collapsed="false">
      <c r="A682" s="252"/>
      <c r="B682" s="252"/>
      <c r="C682" s="252"/>
      <c r="D682" s="252"/>
      <c r="E682" s="254"/>
      <c r="F682" s="254"/>
      <c r="G682" s="254"/>
      <c r="H682" s="254"/>
      <c r="I682" s="254"/>
      <c r="J682" s="254"/>
      <c r="K682" s="254"/>
      <c r="L682" s="254"/>
      <c r="M682" s="254"/>
      <c r="N682" s="254"/>
      <c r="O682" s="254"/>
      <c r="P682" s="252"/>
      <c r="Q682" s="252"/>
      <c r="R682" s="252"/>
      <c r="S682" s="252"/>
      <c r="T682" s="252"/>
      <c r="U682" s="252"/>
      <c r="V682" s="252"/>
      <c r="W682" s="252"/>
      <c r="X682" s="252"/>
      <c r="Y682" s="252"/>
      <c r="Z682" s="252"/>
      <c r="AA682" s="252"/>
      <c r="AB682" s="252"/>
      <c r="AC682" s="252"/>
      <c r="AD682" s="252"/>
      <c r="AE682" s="252"/>
      <c r="AF682" s="252"/>
      <c r="AG682" s="252"/>
      <c r="AH682" s="252"/>
      <c r="AI682" s="252"/>
      <c r="AJ682" s="252"/>
      <c r="AK682" s="252"/>
      <c r="AL682" s="252"/>
      <c r="AM682" s="252"/>
      <c r="AN682" s="252"/>
      <c r="AO682" s="252"/>
      <c r="AP682" s="252"/>
      <c r="AQ682" s="252"/>
      <c r="AR682" s="252"/>
      <c r="AS682" s="252"/>
      <c r="AT682" s="252"/>
      <c r="AU682" s="252"/>
      <c r="AV682" s="252"/>
      <c r="AW682" s="252"/>
      <c r="AX682" s="252"/>
      <c r="AY682" s="252"/>
      <c r="AZ682" s="252"/>
      <c r="BA682" s="252"/>
      <c r="BB682" s="252"/>
      <c r="BC682" s="252"/>
      <c r="BD682" s="252"/>
      <c r="BE682" s="252"/>
      <c r="BF682" s="252"/>
      <c r="BG682" s="252"/>
      <c r="BH682" s="252"/>
      <c r="BI682" s="252"/>
      <c r="BJ682" s="252"/>
      <c r="BK682" s="252"/>
      <c r="BL682" s="252"/>
      <c r="BM682" s="252"/>
      <c r="BN682" s="252"/>
      <c r="BO682" s="252"/>
      <c r="BP682" s="252"/>
      <c r="BQ682" s="252"/>
      <c r="BR682" s="252"/>
      <c r="BS682" s="252"/>
      <c r="BT682" s="252"/>
      <c r="BU682" s="252"/>
      <c r="BV682" s="252"/>
      <c r="BW682" s="252"/>
      <c r="BX682" s="252"/>
      <c r="BY682" s="252"/>
      <c r="BZ682" s="252"/>
      <c r="CA682" s="252"/>
      <c r="CB682" s="252"/>
      <c r="CC682" s="252"/>
      <c r="CD682" s="252"/>
      <c r="CE682" s="252"/>
      <c r="CF682" s="252"/>
      <c r="CG682" s="252"/>
      <c r="CH682" s="252"/>
      <c r="CI682" s="252"/>
      <c r="CJ682" s="252"/>
      <c r="CK682" s="252"/>
      <c r="CL682" s="252"/>
      <c r="CM682" s="252"/>
      <c r="CN682" s="252"/>
      <c r="CO682" s="252"/>
      <c r="CP682" s="252"/>
      <c r="CQ682" s="252"/>
      <c r="CR682" s="252"/>
      <c r="CS682" s="252"/>
      <c r="CT682" s="252"/>
      <c r="CU682" s="252"/>
      <c r="CV682" s="252"/>
      <c r="CW682" s="252"/>
      <c r="CX682" s="252"/>
      <c r="CY682" s="252"/>
      <c r="CZ682" s="252"/>
      <c r="DA682" s="252"/>
      <c r="DB682" s="252"/>
      <c r="DC682" s="252"/>
      <c r="DD682" s="252"/>
    </row>
    <row r="683" customFormat="false" ht="15" hidden="false" customHeight="false" outlineLevel="0" collapsed="false">
      <c r="A683" s="252"/>
      <c r="B683" s="252"/>
      <c r="C683" s="252"/>
      <c r="D683" s="252"/>
      <c r="E683" s="254"/>
      <c r="F683" s="254"/>
      <c r="G683" s="254"/>
      <c r="H683" s="254"/>
      <c r="I683" s="254"/>
      <c r="J683" s="254"/>
      <c r="K683" s="254"/>
      <c r="L683" s="254"/>
      <c r="M683" s="254"/>
      <c r="N683" s="254"/>
      <c r="O683" s="254"/>
      <c r="P683" s="252"/>
      <c r="Q683" s="252"/>
      <c r="R683" s="252"/>
      <c r="S683" s="252"/>
      <c r="T683" s="252"/>
      <c r="U683" s="252"/>
      <c r="V683" s="252"/>
      <c r="W683" s="252"/>
      <c r="X683" s="252"/>
      <c r="Y683" s="252"/>
      <c r="Z683" s="252"/>
      <c r="AA683" s="252"/>
      <c r="AB683" s="252"/>
      <c r="AC683" s="252"/>
      <c r="AD683" s="252"/>
      <c r="AE683" s="252"/>
      <c r="AF683" s="252"/>
      <c r="AG683" s="252"/>
      <c r="AH683" s="252"/>
      <c r="AI683" s="252"/>
      <c r="AJ683" s="252"/>
      <c r="AK683" s="252"/>
      <c r="AL683" s="252"/>
      <c r="AM683" s="252"/>
      <c r="AN683" s="252"/>
      <c r="AO683" s="252"/>
      <c r="AP683" s="252"/>
      <c r="AQ683" s="252"/>
      <c r="AR683" s="252"/>
      <c r="AS683" s="252"/>
      <c r="AT683" s="252"/>
      <c r="AU683" s="252"/>
      <c r="AV683" s="252"/>
      <c r="AW683" s="252"/>
      <c r="AX683" s="252"/>
      <c r="AY683" s="252"/>
      <c r="AZ683" s="252"/>
      <c r="BA683" s="252"/>
      <c r="BB683" s="252"/>
      <c r="BC683" s="252"/>
      <c r="BD683" s="252"/>
      <c r="BE683" s="252"/>
      <c r="BF683" s="252"/>
      <c r="BG683" s="252"/>
      <c r="BH683" s="252"/>
      <c r="BI683" s="252"/>
      <c r="BJ683" s="252"/>
      <c r="BK683" s="252"/>
      <c r="BL683" s="252"/>
      <c r="BM683" s="252"/>
      <c r="BN683" s="252"/>
      <c r="BO683" s="252"/>
      <c r="BP683" s="252"/>
      <c r="BQ683" s="252"/>
      <c r="BR683" s="252"/>
      <c r="BS683" s="252"/>
      <c r="BT683" s="252"/>
      <c r="BU683" s="252"/>
      <c r="BV683" s="252"/>
      <c r="BW683" s="252"/>
      <c r="BX683" s="252"/>
      <c r="BY683" s="252"/>
      <c r="BZ683" s="252"/>
      <c r="CA683" s="252"/>
      <c r="CB683" s="252"/>
      <c r="CC683" s="252"/>
      <c r="CD683" s="252"/>
      <c r="CE683" s="252"/>
      <c r="CF683" s="252"/>
      <c r="CG683" s="252"/>
      <c r="CH683" s="252"/>
      <c r="CI683" s="252"/>
      <c r="CJ683" s="252"/>
      <c r="CK683" s="252"/>
      <c r="CL683" s="252"/>
      <c r="CM683" s="252"/>
      <c r="CN683" s="252"/>
      <c r="CO683" s="252"/>
      <c r="CP683" s="252"/>
      <c r="CQ683" s="252"/>
      <c r="CR683" s="252"/>
      <c r="CS683" s="252"/>
      <c r="CT683" s="252"/>
      <c r="CU683" s="252"/>
      <c r="CV683" s="252"/>
      <c r="CW683" s="252"/>
      <c r="CX683" s="252"/>
      <c r="CY683" s="252"/>
      <c r="CZ683" s="252"/>
      <c r="DA683" s="252"/>
      <c r="DB683" s="252"/>
      <c r="DC683" s="252"/>
      <c r="DD683" s="252"/>
    </row>
    <row r="684" customFormat="false" ht="15" hidden="false" customHeight="false" outlineLevel="0" collapsed="false">
      <c r="A684" s="252"/>
      <c r="B684" s="252"/>
      <c r="C684" s="252"/>
      <c r="D684" s="252"/>
      <c r="E684" s="254"/>
      <c r="F684" s="254"/>
      <c r="G684" s="254"/>
      <c r="H684" s="254"/>
      <c r="I684" s="254"/>
      <c r="J684" s="254"/>
      <c r="K684" s="254"/>
      <c r="L684" s="254"/>
      <c r="M684" s="254"/>
      <c r="N684" s="254"/>
      <c r="O684" s="254"/>
      <c r="P684" s="252"/>
      <c r="Q684" s="252"/>
      <c r="R684" s="252"/>
      <c r="S684" s="252"/>
      <c r="T684" s="252"/>
      <c r="U684" s="252"/>
      <c r="V684" s="252"/>
      <c r="W684" s="252"/>
      <c r="X684" s="252"/>
      <c r="Y684" s="252"/>
      <c r="Z684" s="252"/>
      <c r="AA684" s="252"/>
      <c r="AB684" s="252"/>
      <c r="AC684" s="252"/>
      <c r="AD684" s="252"/>
      <c r="AE684" s="252"/>
      <c r="AF684" s="252"/>
      <c r="AG684" s="252"/>
      <c r="AH684" s="252"/>
      <c r="AI684" s="252"/>
      <c r="AJ684" s="252"/>
      <c r="AK684" s="252"/>
      <c r="AL684" s="252"/>
      <c r="AM684" s="252"/>
      <c r="AN684" s="252"/>
      <c r="AO684" s="252"/>
      <c r="AP684" s="252"/>
      <c r="AQ684" s="252"/>
      <c r="AR684" s="252"/>
      <c r="AS684" s="252"/>
      <c r="AT684" s="252"/>
      <c r="AU684" s="252"/>
      <c r="AV684" s="252"/>
      <c r="AW684" s="252"/>
      <c r="AX684" s="252"/>
      <c r="AY684" s="252"/>
      <c r="AZ684" s="252"/>
      <c r="BA684" s="252"/>
      <c r="BB684" s="252"/>
      <c r="BC684" s="252"/>
      <c r="BD684" s="252"/>
      <c r="BE684" s="252"/>
      <c r="BF684" s="252"/>
      <c r="BG684" s="252"/>
      <c r="BH684" s="252"/>
      <c r="BI684" s="252"/>
      <c r="BJ684" s="252"/>
      <c r="BK684" s="252"/>
      <c r="BL684" s="252"/>
      <c r="BM684" s="252"/>
      <c r="BN684" s="252"/>
      <c r="BO684" s="252"/>
      <c r="BP684" s="252"/>
      <c r="BQ684" s="252"/>
      <c r="BR684" s="252"/>
      <c r="BS684" s="252"/>
      <c r="BT684" s="252"/>
      <c r="BU684" s="252"/>
      <c r="BV684" s="252"/>
      <c r="BW684" s="252"/>
      <c r="BX684" s="252"/>
      <c r="BY684" s="252"/>
      <c r="BZ684" s="252"/>
      <c r="CA684" s="252"/>
      <c r="CB684" s="252"/>
      <c r="CC684" s="252"/>
      <c r="CD684" s="252"/>
      <c r="CE684" s="252"/>
      <c r="CF684" s="252"/>
      <c r="CG684" s="252"/>
      <c r="CH684" s="252"/>
      <c r="CI684" s="252"/>
      <c r="CJ684" s="252"/>
      <c r="CK684" s="252"/>
      <c r="CL684" s="252"/>
      <c r="CM684" s="252"/>
      <c r="CN684" s="252"/>
      <c r="CO684" s="252"/>
      <c r="CP684" s="252"/>
      <c r="CQ684" s="252"/>
      <c r="CR684" s="252"/>
      <c r="CS684" s="252"/>
      <c r="CT684" s="252"/>
      <c r="CU684" s="252"/>
      <c r="CV684" s="252"/>
      <c r="CW684" s="252"/>
      <c r="CX684" s="252"/>
      <c r="CY684" s="252"/>
      <c r="CZ684" s="252"/>
      <c r="DA684" s="252"/>
      <c r="DB684" s="252"/>
      <c r="DC684" s="252"/>
      <c r="DD684" s="252"/>
    </row>
    <row r="685" customFormat="false" ht="15" hidden="false" customHeight="false" outlineLevel="0" collapsed="false">
      <c r="A685" s="252"/>
      <c r="B685" s="252"/>
      <c r="C685" s="252"/>
      <c r="D685" s="252"/>
      <c r="E685" s="254"/>
      <c r="F685" s="254"/>
      <c r="G685" s="254"/>
      <c r="H685" s="254"/>
      <c r="I685" s="254"/>
      <c r="J685" s="254"/>
      <c r="K685" s="254"/>
      <c r="L685" s="254"/>
      <c r="M685" s="254"/>
      <c r="N685" s="254"/>
      <c r="O685" s="254"/>
      <c r="P685" s="252"/>
      <c r="Q685" s="252"/>
      <c r="R685" s="252"/>
      <c r="S685" s="252"/>
      <c r="T685" s="252"/>
      <c r="U685" s="252"/>
      <c r="V685" s="252"/>
      <c r="W685" s="252"/>
      <c r="X685" s="252"/>
      <c r="Y685" s="252"/>
      <c r="Z685" s="252"/>
      <c r="AA685" s="252"/>
      <c r="AB685" s="252"/>
      <c r="AC685" s="252"/>
      <c r="AD685" s="252"/>
      <c r="AE685" s="252"/>
      <c r="AF685" s="252"/>
      <c r="AG685" s="252"/>
      <c r="AH685" s="252"/>
      <c r="AI685" s="252"/>
      <c r="AJ685" s="252"/>
      <c r="AK685" s="252"/>
      <c r="AL685" s="252"/>
      <c r="AM685" s="252"/>
      <c r="AN685" s="252"/>
      <c r="AO685" s="252"/>
      <c r="AP685" s="252"/>
      <c r="AQ685" s="252"/>
      <c r="AR685" s="252"/>
      <c r="AS685" s="252"/>
      <c r="AT685" s="252"/>
      <c r="AU685" s="252"/>
      <c r="AV685" s="252"/>
      <c r="AW685" s="252"/>
      <c r="AX685" s="252"/>
      <c r="AY685" s="252"/>
      <c r="AZ685" s="252"/>
      <c r="BA685" s="252"/>
      <c r="BB685" s="252"/>
      <c r="BC685" s="252"/>
      <c r="BD685" s="252"/>
      <c r="BE685" s="252"/>
      <c r="BF685" s="252"/>
      <c r="BG685" s="252"/>
      <c r="BH685" s="252"/>
      <c r="BI685" s="252"/>
      <c r="BJ685" s="252"/>
      <c r="BK685" s="252"/>
      <c r="BL685" s="252"/>
      <c r="BM685" s="252"/>
      <c r="BN685" s="252"/>
      <c r="BO685" s="252"/>
      <c r="BP685" s="252"/>
      <c r="BQ685" s="252"/>
      <c r="BR685" s="252"/>
      <c r="BS685" s="252"/>
      <c r="BT685" s="252"/>
      <c r="BU685" s="252"/>
      <c r="BV685" s="252"/>
      <c r="BW685" s="252"/>
      <c r="BX685" s="252"/>
      <c r="BY685" s="252"/>
      <c r="BZ685" s="252"/>
      <c r="CA685" s="252"/>
      <c r="CB685" s="252"/>
      <c r="CC685" s="252"/>
      <c r="CD685" s="252"/>
      <c r="CE685" s="252"/>
      <c r="CF685" s="252"/>
      <c r="CG685" s="252"/>
      <c r="CH685" s="252"/>
      <c r="CI685" s="252"/>
      <c r="CJ685" s="252"/>
      <c r="CK685" s="252"/>
      <c r="CL685" s="252"/>
      <c r="CM685" s="252"/>
      <c r="CN685" s="252"/>
      <c r="CO685" s="252"/>
      <c r="CP685" s="252"/>
      <c r="CQ685" s="252"/>
      <c r="CR685" s="252"/>
      <c r="CS685" s="252"/>
      <c r="CT685" s="252"/>
      <c r="CU685" s="252"/>
      <c r="CV685" s="252"/>
      <c r="CW685" s="252"/>
      <c r="CX685" s="252"/>
      <c r="CY685" s="252"/>
      <c r="CZ685" s="252"/>
      <c r="DA685" s="252"/>
      <c r="DB685" s="252"/>
      <c r="DC685" s="252"/>
      <c r="DD685" s="252"/>
    </row>
    <row r="686" customFormat="false" ht="15" hidden="false" customHeight="false" outlineLevel="0" collapsed="false">
      <c r="A686" s="252"/>
      <c r="B686" s="252"/>
      <c r="C686" s="252"/>
      <c r="D686" s="252"/>
      <c r="E686" s="254"/>
      <c r="F686" s="254"/>
      <c r="G686" s="254"/>
      <c r="H686" s="254"/>
      <c r="I686" s="254"/>
      <c r="J686" s="254"/>
      <c r="K686" s="254"/>
      <c r="L686" s="254"/>
      <c r="M686" s="254"/>
      <c r="N686" s="254"/>
      <c r="O686" s="254"/>
      <c r="P686" s="252"/>
      <c r="Q686" s="252"/>
      <c r="R686" s="252"/>
      <c r="S686" s="252"/>
      <c r="T686" s="252"/>
      <c r="U686" s="252"/>
      <c r="V686" s="252"/>
      <c r="W686" s="252"/>
      <c r="X686" s="252"/>
      <c r="Y686" s="252"/>
      <c r="Z686" s="252"/>
      <c r="AA686" s="252"/>
      <c r="AB686" s="252"/>
      <c r="AC686" s="252"/>
      <c r="AD686" s="252"/>
      <c r="AE686" s="252"/>
      <c r="AF686" s="252"/>
      <c r="AG686" s="252"/>
      <c r="AH686" s="252"/>
      <c r="AI686" s="252"/>
      <c r="AJ686" s="252"/>
      <c r="AK686" s="252"/>
      <c r="AL686" s="252"/>
      <c r="AM686" s="252"/>
      <c r="AN686" s="252"/>
      <c r="AO686" s="252"/>
      <c r="AP686" s="252"/>
      <c r="AQ686" s="252"/>
      <c r="AR686" s="252"/>
      <c r="AS686" s="252"/>
      <c r="AT686" s="252"/>
      <c r="AU686" s="252"/>
      <c r="AV686" s="252"/>
      <c r="AW686" s="252"/>
      <c r="AX686" s="252"/>
      <c r="AY686" s="252"/>
      <c r="AZ686" s="252"/>
      <c r="BA686" s="252"/>
      <c r="BB686" s="252"/>
      <c r="BC686" s="252"/>
      <c r="BD686" s="252"/>
      <c r="BE686" s="252"/>
      <c r="BF686" s="252"/>
      <c r="BG686" s="252"/>
      <c r="BH686" s="252"/>
      <c r="BI686" s="252"/>
      <c r="BJ686" s="252"/>
      <c r="BK686" s="252"/>
      <c r="BL686" s="252"/>
      <c r="BM686" s="252"/>
      <c r="BN686" s="252"/>
      <c r="BO686" s="252"/>
      <c r="BP686" s="252"/>
      <c r="BQ686" s="252"/>
      <c r="BR686" s="252"/>
      <c r="BS686" s="252"/>
      <c r="BT686" s="252"/>
      <c r="BU686" s="252"/>
      <c r="BV686" s="252"/>
      <c r="BW686" s="252"/>
      <c r="BX686" s="252"/>
      <c r="BY686" s="252"/>
      <c r="BZ686" s="252"/>
      <c r="CA686" s="252"/>
      <c r="CB686" s="252"/>
      <c r="CC686" s="252"/>
      <c r="CD686" s="252"/>
      <c r="CE686" s="252"/>
      <c r="CF686" s="252"/>
      <c r="CG686" s="252"/>
      <c r="CH686" s="252"/>
      <c r="CI686" s="252"/>
      <c r="CJ686" s="252"/>
      <c r="CK686" s="252"/>
      <c r="CL686" s="252"/>
      <c r="CM686" s="252"/>
      <c r="CN686" s="252"/>
      <c r="CO686" s="252"/>
      <c r="CP686" s="252"/>
      <c r="CQ686" s="252"/>
      <c r="CR686" s="252"/>
      <c r="CS686" s="252"/>
      <c r="CT686" s="252"/>
      <c r="CU686" s="252"/>
      <c r="CV686" s="252"/>
      <c r="CW686" s="252"/>
      <c r="CX686" s="252"/>
      <c r="CY686" s="252"/>
      <c r="CZ686" s="252"/>
      <c r="DA686" s="252"/>
      <c r="DB686" s="252"/>
      <c r="DC686" s="252"/>
      <c r="DD686" s="252"/>
    </row>
    <row r="687" customFormat="false" ht="15" hidden="false" customHeight="false" outlineLevel="0" collapsed="false">
      <c r="A687" s="252"/>
      <c r="B687" s="252"/>
      <c r="C687" s="252"/>
      <c r="D687" s="252"/>
      <c r="E687" s="254"/>
      <c r="F687" s="254"/>
      <c r="G687" s="254"/>
      <c r="H687" s="254"/>
      <c r="I687" s="254"/>
      <c r="J687" s="254"/>
      <c r="K687" s="254"/>
      <c r="L687" s="254"/>
      <c r="M687" s="254"/>
      <c r="N687" s="254"/>
      <c r="O687" s="254"/>
      <c r="P687" s="252"/>
      <c r="Q687" s="252"/>
      <c r="R687" s="252"/>
      <c r="S687" s="252"/>
      <c r="T687" s="252"/>
      <c r="U687" s="252"/>
      <c r="V687" s="252"/>
      <c r="W687" s="252"/>
      <c r="X687" s="252"/>
      <c r="Y687" s="252"/>
      <c r="Z687" s="252"/>
      <c r="AA687" s="252"/>
      <c r="AB687" s="252"/>
      <c r="AC687" s="252"/>
      <c r="AD687" s="252"/>
      <c r="AE687" s="252"/>
      <c r="AF687" s="252"/>
      <c r="AG687" s="252"/>
      <c r="AH687" s="252"/>
      <c r="AI687" s="252"/>
      <c r="AJ687" s="252"/>
      <c r="AK687" s="252"/>
      <c r="AL687" s="252"/>
      <c r="AM687" s="252"/>
      <c r="AN687" s="252"/>
      <c r="AO687" s="252"/>
      <c r="AP687" s="252"/>
      <c r="AQ687" s="252"/>
      <c r="AR687" s="252"/>
      <c r="AS687" s="252"/>
      <c r="AT687" s="252"/>
      <c r="AU687" s="252"/>
      <c r="AV687" s="252"/>
      <c r="AW687" s="252"/>
      <c r="AX687" s="252"/>
      <c r="AY687" s="252"/>
      <c r="AZ687" s="252"/>
      <c r="BA687" s="252"/>
      <c r="BB687" s="252"/>
      <c r="BC687" s="252"/>
      <c r="BD687" s="252"/>
      <c r="BE687" s="252"/>
      <c r="BF687" s="252"/>
      <c r="BG687" s="252"/>
      <c r="BH687" s="252"/>
      <c r="BI687" s="252"/>
      <c r="BJ687" s="252"/>
      <c r="BK687" s="252"/>
      <c r="BL687" s="252"/>
      <c r="BM687" s="252"/>
      <c r="BN687" s="252"/>
      <c r="BO687" s="252"/>
      <c r="BP687" s="252"/>
      <c r="BQ687" s="252"/>
      <c r="BR687" s="252"/>
      <c r="BS687" s="252"/>
      <c r="BT687" s="252"/>
      <c r="BU687" s="252"/>
      <c r="BV687" s="252"/>
      <c r="BW687" s="252"/>
      <c r="BX687" s="252"/>
      <c r="BY687" s="252"/>
      <c r="BZ687" s="252"/>
      <c r="CA687" s="252"/>
      <c r="CB687" s="252"/>
      <c r="CC687" s="252"/>
      <c r="CD687" s="252"/>
      <c r="CE687" s="252"/>
      <c r="CF687" s="252"/>
      <c r="CG687" s="252"/>
      <c r="CH687" s="252"/>
      <c r="CI687" s="252"/>
      <c r="CJ687" s="252"/>
      <c r="CK687" s="252"/>
      <c r="CL687" s="252"/>
      <c r="CM687" s="252"/>
      <c r="CN687" s="252"/>
      <c r="CO687" s="252"/>
      <c r="CP687" s="252"/>
      <c r="CQ687" s="252"/>
      <c r="CR687" s="252"/>
      <c r="CS687" s="252"/>
      <c r="CT687" s="252"/>
      <c r="CU687" s="252"/>
      <c r="CV687" s="252"/>
      <c r="CW687" s="252"/>
      <c r="CX687" s="252"/>
      <c r="CY687" s="252"/>
      <c r="CZ687" s="252"/>
      <c r="DA687" s="252"/>
      <c r="DB687" s="252"/>
      <c r="DC687" s="252"/>
      <c r="DD687" s="252"/>
    </row>
    <row r="688" customFormat="false" ht="15" hidden="false" customHeight="false" outlineLevel="0" collapsed="false">
      <c r="A688" s="252"/>
      <c r="B688" s="252"/>
      <c r="C688" s="252"/>
      <c r="D688" s="252"/>
      <c r="E688" s="254"/>
      <c r="F688" s="254"/>
      <c r="G688" s="254"/>
      <c r="H688" s="254"/>
      <c r="I688" s="254"/>
      <c r="J688" s="254"/>
      <c r="K688" s="254"/>
      <c r="L688" s="254"/>
      <c r="M688" s="254"/>
      <c r="N688" s="254"/>
      <c r="O688" s="254"/>
      <c r="P688" s="252"/>
      <c r="Q688" s="252"/>
      <c r="R688" s="252"/>
      <c r="S688" s="252"/>
      <c r="T688" s="252"/>
      <c r="U688" s="252"/>
      <c r="V688" s="252"/>
      <c r="W688" s="252"/>
      <c r="X688" s="252"/>
      <c r="Y688" s="252"/>
      <c r="Z688" s="252"/>
      <c r="AA688" s="252"/>
      <c r="AB688" s="252"/>
      <c r="AC688" s="252"/>
      <c r="AD688" s="252"/>
      <c r="AE688" s="252"/>
      <c r="AF688" s="252"/>
      <c r="AG688" s="252"/>
      <c r="AH688" s="252"/>
      <c r="AI688" s="252"/>
      <c r="AJ688" s="252"/>
      <c r="AK688" s="252"/>
      <c r="AL688" s="252"/>
      <c r="AM688" s="252"/>
      <c r="AN688" s="252"/>
      <c r="AO688" s="252"/>
      <c r="AP688" s="252"/>
      <c r="AQ688" s="252"/>
      <c r="AR688" s="252"/>
      <c r="AS688" s="252"/>
      <c r="AT688" s="252"/>
      <c r="AU688" s="252"/>
      <c r="AV688" s="252"/>
      <c r="AW688" s="252"/>
      <c r="AX688" s="252"/>
      <c r="AY688" s="252"/>
      <c r="AZ688" s="252"/>
      <c r="BA688" s="252"/>
      <c r="BB688" s="252"/>
      <c r="BC688" s="252"/>
      <c r="BD688" s="252"/>
      <c r="BE688" s="252"/>
      <c r="BF688" s="252"/>
      <c r="BG688" s="252"/>
      <c r="BH688" s="252"/>
      <c r="BI688" s="252"/>
      <c r="BJ688" s="252"/>
      <c r="BK688" s="252"/>
      <c r="BL688" s="252"/>
      <c r="BM688" s="252"/>
      <c r="BN688" s="252"/>
      <c r="BO688" s="252"/>
      <c r="BP688" s="252"/>
      <c r="BQ688" s="252"/>
      <c r="BR688" s="252"/>
      <c r="BS688" s="252"/>
      <c r="BT688" s="252"/>
      <c r="BU688" s="252"/>
      <c r="BV688" s="252"/>
      <c r="BW688" s="252"/>
      <c r="BX688" s="252"/>
      <c r="BY688" s="252"/>
      <c r="BZ688" s="252"/>
      <c r="CA688" s="252"/>
      <c r="CB688" s="252"/>
      <c r="CC688" s="252"/>
      <c r="CD688" s="252"/>
      <c r="CE688" s="252"/>
      <c r="CF688" s="252"/>
      <c r="CG688" s="252"/>
      <c r="CH688" s="252"/>
      <c r="CI688" s="252"/>
      <c r="CJ688" s="252"/>
      <c r="CK688" s="252"/>
      <c r="CL688" s="252"/>
      <c r="CM688" s="252"/>
      <c r="CN688" s="252"/>
      <c r="CO688" s="252"/>
      <c r="CP688" s="252"/>
      <c r="CQ688" s="252"/>
      <c r="CR688" s="252"/>
      <c r="CS688" s="252"/>
      <c r="CT688" s="252"/>
      <c r="CU688" s="252"/>
      <c r="CV688" s="252"/>
      <c r="CW688" s="252"/>
      <c r="CX688" s="252"/>
      <c r="CY688" s="252"/>
      <c r="CZ688" s="252"/>
      <c r="DA688" s="252"/>
      <c r="DB688" s="252"/>
      <c r="DC688" s="252"/>
      <c r="DD688" s="252"/>
    </row>
    <row r="689" customFormat="false" ht="15" hidden="false" customHeight="false" outlineLevel="0" collapsed="false">
      <c r="A689" s="252"/>
      <c r="B689" s="252"/>
      <c r="C689" s="252"/>
      <c r="D689" s="252"/>
      <c r="E689" s="254"/>
      <c r="F689" s="254"/>
      <c r="G689" s="254"/>
      <c r="H689" s="254"/>
      <c r="I689" s="254"/>
      <c r="J689" s="254"/>
      <c r="K689" s="254"/>
      <c r="L689" s="254"/>
      <c r="M689" s="254"/>
      <c r="N689" s="254"/>
      <c r="O689" s="254"/>
      <c r="P689" s="252"/>
      <c r="Q689" s="252"/>
      <c r="R689" s="252"/>
      <c r="S689" s="252"/>
      <c r="T689" s="252"/>
      <c r="U689" s="252"/>
      <c r="V689" s="252"/>
      <c r="W689" s="252"/>
      <c r="X689" s="252"/>
      <c r="Y689" s="252"/>
      <c r="Z689" s="252"/>
      <c r="AA689" s="252"/>
      <c r="AB689" s="252"/>
      <c r="AC689" s="252"/>
      <c r="AD689" s="252"/>
      <c r="AE689" s="252"/>
      <c r="AF689" s="252"/>
      <c r="AG689" s="252"/>
      <c r="AH689" s="252"/>
      <c r="AI689" s="252"/>
      <c r="AJ689" s="252"/>
      <c r="AK689" s="252"/>
      <c r="AL689" s="252"/>
      <c r="AM689" s="252"/>
      <c r="AN689" s="252"/>
      <c r="AO689" s="252"/>
      <c r="AP689" s="252"/>
      <c r="AQ689" s="252"/>
      <c r="AR689" s="252"/>
      <c r="AS689" s="252"/>
      <c r="AT689" s="252"/>
      <c r="AU689" s="252"/>
      <c r="AV689" s="252"/>
      <c r="AW689" s="252"/>
      <c r="AX689" s="252"/>
      <c r="AY689" s="252"/>
      <c r="AZ689" s="252"/>
      <c r="BA689" s="252"/>
      <c r="BB689" s="252"/>
      <c r="BC689" s="252"/>
      <c r="BD689" s="252"/>
      <c r="BE689" s="252"/>
      <c r="BF689" s="252"/>
      <c r="BG689" s="252"/>
      <c r="BH689" s="252"/>
      <c r="BI689" s="252"/>
      <c r="BJ689" s="252"/>
      <c r="BK689" s="252"/>
      <c r="BL689" s="252"/>
      <c r="BM689" s="252"/>
      <c r="BN689" s="252"/>
      <c r="BO689" s="252"/>
      <c r="BP689" s="252"/>
      <c r="BQ689" s="252"/>
      <c r="BR689" s="252"/>
      <c r="BS689" s="252"/>
      <c r="BT689" s="252"/>
      <c r="BU689" s="252"/>
      <c r="BV689" s="252"/>
      <c r="BW689" s="252"/>
      <c r="BX689" s="252"/>
      <c r="BY689" s="252"/>
      <c r="BZ689" s="252"/>
      <c r="CA689" s="252"/>
      <c r="CB689" s="252"/>
      <c r="CC689" s="252"/>
      <c r="CD689" s="252"/>
      <c r="CE689" s="252"/>
      <c r="CF689" s="252"/>
      <c r="CG689" s="252"/>
      <c r="CH689" s="252"/>
      <c r="CI689" s="252"/>
      <c r="CJ689" s="252"/>
      <c r="CK689" s="252"/>
      <c r="CL689" s="252"/>
      <c r="CM689" s="252"/>
      <c r="CN689" s="252"/>
      <c r="CO689" s="252"/>
      <c r="CP689" s="252"/>
      <c r="CQ689" s="252"/>
      <c r="CR689" s="252"/>
      <c r="CS689" s="252"/>
      <c r="CT689" s="252"/>
      <c r="CU689" s="252"/>
      <c r="CV689" s="252"/>
      <c r="CW689" s="252"/>
      <c r="CX689" s="252"/>
      <c r="CY689" s="252"/>
      <c r="CZ689" s="252"/>
      <c r="DA689" s="252"/>
      <c r="DB689" s="252"/>
      <c r="DC689" s="252"/>
      <c r="DD689" s="252"/>
    </row>
    <row r="690" customFormat="false" ht="15" hidden="false" customHeight="false" outlineLevel="0" collapsed="false">
      <c r="A690" s="252"/>
      <c r="B690" s="252"/>
      <c r="C690" s="252"/>
      <c r="D690" s="252"/>
      <c r="E690" s="254"/>
      <c r="F690" s="254"/>
      <c r="G690" s="254"/>
      <c r="H690" s="254"/>
      <c r="I690" s="254"/>
      <c r="J690" s="254"/>
      <c r="K690" s="254"/>
      <c r="L690" s="254"/>
      <c r="M690" s="254"/>
      <c r="N690" s="254"/>
      <c r="O690" s="254"/>
      <c r="P690" s="252"/>
      <c r="Q690" s="252"/>
      <c r="R690" s="252"/>
      <c r="S690" s="252"/>
      <c r="T690" s="252"/>
      <c r="U690" s="252"/>
      <c r="V690" s="252"/>
      <c r="W690" s="252"/>
      <c r="X690" s="252"/>
      <c r="Y690" s="252"/>
      <c r="Z690" s="252"/>
      <c r="AA690" s="252"/>
      <c r="AB690" s="252"/>
      <c r="AC690" s="252"/>
      <c r="AD690" s="252"/>
      <c r="AE690" s="252"/>
      <c r="AF690" s="252"/>
      <c r="AG690" s="252"/>
      <c r="AH690" s="252"/>
      <c r="AI690" s="252"/>
      <c r="AJ690" s="252"/>
      <c r="AK690" s="252"/>
      <c r="AL690" s="252"/>
      <c r="AM690" s="252"/>
      <c r="AN690" s="252"/>
      <c r="AO690" s="252"/>
      <c r="AP690" s="252"/>
      <c r="AQ690" s="252"/>
      <c r="AR690" s="252"/>
      <c r="AS690" s="252"/>
      <c r="AT690" s="252"/>
      <c r="AU690" s="252"/>
      <c r="AV690" s="252"/>
      <c r="AW690" s="252"/>
      <c r="AX690" s="252"/>
      <c r="AY690" s="252"/>
      <c r="AZ690" s="252"/>
      <c r="BA690" s="252"/>
      <c r="BB690" s="252"/>
      <c r="BC690" s="252"/>
      <c r="BD690" s="252"/>
      <c r="BE690" s="252"/>
      <c r="BF690" s="252"/>
      <c r="BG690" s="252"/>
      <c r="BH690" s="252"/>
      <c r="BI690" s="252"/>
      <c r="BJ690" s="252"/>
      <c r="BK690" s="252"/>
      <c r="BL690" s="252"/>
      <c r="BM690" s="252"/>
      <c r="BN690" s="252"/>
      <c r="BO690" s="252"/>
      <c r="BP690" s="252"/>
      <c r="BQ690" s="252"/>
      <c r="BR690" s="252"/>
      <c r="BS690" s="252"/>
      <c r="BT690" s="252"/>
      <c r="BU690" s="252"/>
      <c r="BV690" s="252"/>
      <c r="BW690" s="252"/>
      <c r="BX690" s="252"/>
      <c r="BY690" s="252"/>
      <c r="BZ690" s="252"/>
      <c r="CA690" s="252"/>
      <c r="CB690" s="252"/>
      <c r="CC690" s="252"/>
      <c r="CD690" s="252"/>
      <c r="CE690" s="252"/>
      <c r="CF690" s="252"/>
      <c r="CG690" s="252"/>
      <c r="CH690" s="252"/>
      <c r="CI690" s="252"/>
      <c r="CJ690" s="252"/>
      <c r="CK690" s="252"/>
      <c r="CL690" s="252"/>
      <c r="CM690" s="252"/>
      <c r="CN690" s="252"/>
      <c r="CO690" s="252"/>
      <c r="CP690" s="252"/>
      <c r="CQ690" s="252"/>
      <c r="CR690" s="252"/>
      <c r="CS690" s="252"/>
      <c r="CT690" s="252"/>
      <c r="CU690" s="252"/>
      <c r="CV690" s="252"/>
      <c r="CW690" s="252"/>
      <c r="CX690" s="252"/>
      <c r="CY690" s="252"/>
      <c r="CZ690" s="252"/>
      <c r="DA690" s="252"/>
      <c r="DB690" s="252"/>
      <c r="DC690" s="252"/>
      <c r="DD690" s="252"/>
    </row>
    <row r="691" customFormat="false" ht="15" hidden="false" customHeight="false" outlineLevel="0" collapsed="false">
      <c r="A691" s="252"/>
      <c r="B691" s="252"/>
      <c r="C691" s="252"/>
      <c r="D691" s="252"/>
      <c r="E691" s="254"/>
      <c r="F691" s="254"/>
      <c r="G691" s="254"/>
      <c r="H691" s="254"/>
      <c r="I691" s="254"/>
      <c r="J691" s="254"/>
      <c r="K691" s="254"/>
      <c r="L691" s="254"/>
      <c r="M691" s="254"/>
      <c r="N691" s="254"/>
      <c r="O691" s="254"/>
      <c r="P691" s="252"/>
      <c r="Q691" s="252"/>
      <c r="R691" s="252"/>
      <c r="S691" s="252"/>
      <c r="T691" s="252"/>
      <c r="U691" s="252"/>
      <c r="V691" s="252"/>
      <c r="W691" s="252"/>
      <c r="X691" s="252"/>
      <c r="Y691" s="252"/>
      <c r="Z691" s="252"/>
      <c r="AA691" s="252"/>
      <c r="AB691" s="252"/>
      <c r="AC691" s="252"/>
      <c r="AD691" s="252"/>
      <c r="AE691" s="252"/>
      <c r="AF691" s="252"/>
      <c r="AG691" s="252"/>
      <c r="AH691" s="252"/>
      <c r="AI691" s="252"/>
      <c r="AJ691" s="252"/>
      <c r="AK691" s="252"/>
      <c r="AL691" s="252"/>
      <c r="AM691" s="252"/>
      <c r="AN691" s="252"/>
      <c r="AO691" s="252"/>
      <c r="AP691" s="252"/>
      <c r="AQ691" s="252"/>
      <c r="AR691" s="252"/>
      <c r="AS691" s="252"/>
      <c r="AT691" s="252"/>
      <c r="AU691" s="252"/>
      <c r="AV691" s="252"/>
      <c r="AW691" s="252"/>
      <c r="AX691" s="252"/>
      <c r="AY691" s="252"/>
      <c r="AZ691" s="252"/>
      <c r="BA691" s="252"/>
      <c r="BB691" s="252"/>
      <c r="BC691" s="252"/>
      <c r="BD691" s="252"/>
      <c r="BE691" s="252"/>
      <c r="BF691" s="252"/>
      <c r="BG691" s="252"/>
      <c r="BH691" s="252"/>
      <c r="BI691" s="252"/>
      <c r="BJ691" s="252"/>
      <c r="BK691" s="252"/>
      <c r="BL691" s="252"/>
      <c r="BM691" s="252"/>
      <c r="BN691" s="252"/>
      <c r="BO691" s="252"/>
      <c r="BP691" s="252"/>
      <c r="BQ691" s="252"/>
      <c r="BR691" s="252"/>
      <c r="BS691" s="252"/>
      <c r="BT691" s="252"/>
      <c r="BU691" s="252"/>
      <c r="BV691" s="252"/>
      <c r="BW691" s="252"/>
      <c r="BX691" s="252"/>
      <c r="BY691" s="252"/>
      <c r="BZ691" s="252"/>
      <c r="CA691" s="252"/>
      <c r="CB691" s="252"/>
      <c r="CC691" s="252"/>
      <c r="CD691" s="252"/>
      <c r="CE691" s="252"/>
      <c r="CF691" s="252"/>
      <c r="CG691" s="252"/>
      <c r="CH691" s="252"/>
      <c r="CI691" s="252"/>
      <c r="CJ691" s="252"/>
      <c r="CK691" s="252"/>
      <c r="CL691" s="252"/>
      <c r="CM691" s="252"/>
      <c r="CN691" s="252"/>
      <c r="CO691" s="252"/>
      <c r="CP691" s="252"/>
      <c r="CQ691" s="252"/>
      <c r="CR691" s="252"/>
      <c r="CS691" s="252"/>
      <c r="CT691" s="252"/>
      <c r="CU691" s="252"/>
      <c r="CV691" s="252"/>
      <c r="CW691" s="252"/>
      <c r="CX691" s="252"/>
      <c r="CY691" s="252"/>
      <c r="CZ691" s="252"/>
      <c r="DA691" s="252"/>
      <c r="DB691" s="252"/>
      <c r="DC691" s="252"/>
      <c r="DD691" s="252"/>
    </row>
    <row r="692" customFormat="false" ht="15" hidden="false" customHeight="false" outlineLevel="0" collapsed="false">
      <c r="A692" s="252"/>
      <c r="B692" s="252"/>
      <c r="C692" s="252"/>
      <c r="D692" s="252"/>
      <c r="E692" s="254"/>
      <c r="F692" s="254"/>
      <c r="G692" s="254"/>
      <c r="H692" s="254"/>
      <c r="I692" s="254"/>
      <c r="J692" s="254"/>
      <c r="K692" s="254"/>
      <c r="L692" s="254"/>
      <c r="M692" s="254"/>
      <c r="N692" s="254"/>
      <c r="O692" s="254"/>
      <c r="P692" s="252"/>
      <c r="Q692" s="252"/>
      <c r="R692" s="252"/>
      <c r="S692" s="252"/>
      <c r="T692" s="252"/>
      <c r="U692" s="252"/>
      <c r="V692" s="252"/>
      <c r="W692" s="252"/>
      <c r="X692" s="252"/>
      <c r="Y692" s="252"/>
      <c r="Z692" s="252"/>
      <c r="AA692" s="252"/>
      <c r="AB692" s="252"/>
      <c r="AC692" s="252"/>
      <c r="AD692" s="252"/>
      <c r="AE692" s="252"/>
      <c r="AF692" s="252"/>
      <c r="AG692" s="252"/>
      <c r="AH692" s="252"/>
      <c r="AI692" s="252"/>
      <c r="AJ692" s="252"/>
      <c r="AK692" s="252"/>
      <c r="AL692" s="252"/>
      <c r="AM692" s="252"/>
      <c r="AN692" s="252"/>
      <c r="AO692" s="252"/>
      <c r="AP692" s="252"/>
      <c r="AQ692" s="252"/>
      <c r="AR692" s="252"/>
      <c r="AS692" s="252"/>
      <c r="AT692" s="252"/>
      <c r="AU692" s="252"/>
      <c r="AV692" s="252"/>
      <c r="AW692" s="252"/>
      <c r="AX692" s="252"/>
      <c r="AY692" s="252"/>
      <c r="AZ692" s="252"/>
      <c r="BA692" s="252"/>
      <c r="BB692" s="252"/>
      <c r="BC692" s="252"/>
      <c r="BD692" s="252"/>
      <c r="BE692" s="252"/>
      <c r="BF692" s="252"/>
      <c r="BG692" s="252"/>
      <c r="BH692" s="252"/>
      <c r="BI692" s="252"/>
      <c r="BJ692" s="252"/>
      <c r="BK692" s="252"/>
      <c r="BL692" s="252"/>
      <c r="BM692" s="252"/>
      <c r="BN692" s="252"/>
      <c r="BO692" s="252"/>
      <c r="BP692" s="252"/>
      <c r="BQ692" s="252"/>
      <c r="BR692" s="252"/>
      <c r="BS692" s="252"/>
      <c r="BT692" s="252"/>
      <c r="BU692" s="252"/>
      <c r="BV692" s="252"/>
      <c r="BW692" s="252"/>
      <c r="BX692" s="252"/>
      <c r="BY692" s="252"/>
      <c r="BZ692" s="252"/>
      <c r="CA692" s="252"/>
      <c r="CB692" s="252"/>
      <c r="CC692" s="252"/>
      <c r="CD692" s="252"/>
      <c r="CE692" s="252"/>
      <c r="CF692" s="252"/>
      <c r="CG692" s="252"/>
      <c r="CH692" s="252"/>
      <c r="CI692" s="252"/>
      <c r="CJ692" s="252"/>
      <c r="CK692" s="252"/>
      <c r="CL692" s="252"/>
      <c r="CM692" s="252"/>
      <c r="CN692" s="252"/>
      <c r="CO692" s="252"/>
      <c r="CP692" s="252"/>
      <c r="CQ692" s="252"/>
      <c r="CR692" s="252"/>
      <c r="CS692" s="252"/>
      <c r="CT692" s="252"/>
      <c r="CU692" s="252"/>
      <c r="CV692" s="252"/>
      <c r="CW692" s="252"/>
      <c r="CX692" s="252"/>
      <c r="CY692" s="252"/>
      <c r="CZ692" s="252"/>
      <c r="DA692" s="252"/>
      <c r="DB692" s="252"/>
      <c r="DC692" s="252"/>
      <c r="DD692" s="252"/>
    </row>
    <row r="693" customFormat="false" ht="15" hidden="false" customHeight="false" outlineLevel="0" collapsed="false">
      <c r="A693" s="252"/>
      <c r="B693" s="252"/>
      <c r="C693" s="252"/>
      <c r="D693" s="252"/>
      <c r="E693" s="254"/>
      <c r="F693" s="254"/>
      <c r="G693" s="254"/>
      <c r="H693" s="254"/>
      <c r="I693" s="254"/>
      <c r="J693" s="254"/>
      <c r="K693" s="254"/>
      <c r="L693" s="254"/>
      <c r="M693" s="254"/>
      <c r="N693" s="254"/>
      <c r="O693" s="254"/>
      <c r="P693" s="252"/>
      <c r="Q693" s="252"/>
      <c r="R693" s="252"/>
      <c r="S693" s="252"/>
      <c r="T693" s="252"/>
      <c r="U693" s="252"/>
      <c r="V693" s="252"/>
      <c r="W693" s="252"/>
      <c r="X693" s="252"/>
      <c r="Y693" s="252"/>
      <c r="Z693" s="252"/>
      <c r="AA693" s="252"/>
      <c r="AB693" s="252"/>
      <c r="AC693" s="252"/>
      <c r="AD693" s="252"/>
      <c r="AE693" s="252"/>
      <c r="AF693" s="252"/>
      <c r="AG693" s="252"/>
      <c r="AH693" s="252"/>
      <c r="AI693" s="252"/>
      <c r="AJ693" s="252"/>
      <c r="AK693" s="252"/>
      <c r="AL693" s="252"/>
      <c r="AM693" s="252"/>
      <c r="AN693" s="252"/>
      <c r="AO693" s="252"/>
      <c r="AP693" s="252"/>
      <c r="AQ693" s="252"/>
      <c r="AR693" s="252"/>
      <c r="AS693" s="252"/>
      <c r="AT693" s="252"/>
      <c r="AU693" s="252"/>
      <c r="AV693" s="252"/>
      <c r="AW693" s="252"/>
      <c r="AX693" s="252"/>
      <c r="AY693" s="252"/>
      <c r="AZ693" s="252"/>
      <c r="BA693" s="252"/>
      <c r="BB693" s="252"/>
      <c r="BC693" s="252"/>
      <c r="BD693" s="252"/>
      <c r="BE693" s="252"/>
      <c r="BF693" s="252"/>
      <c r="BG693" s="252"/>
      <c r="BH693" s="252"/>
      <c r="BI693" s="252"/>
      <c r="BJ693" s="252"/>
      <c r="BK693" s="252"/>
      <c r="BL693" s="252"/>
      <c r="BM693" s="252"/>
      <c r="BN693" s="252"/>
      <c r="BO693" s="252"/>
      <c r="BP693" s="252"/>
      <c r="BQ693" s="252"/>
      <c r="BR693" s="252"/>
      <c r="BS693" s="252"/>
      <c r="BT693" s="252"/>
      <c r="BU693" s="252"/>
      <c r="BV693" s="252"/>
      <c r="BW693" s="252"/>
      <c r="BX693" s="252"/>
      <c r="BY693" s="252"/>
      <c r="BZ693" s="252"/>
      <c r="CA693" s="252"/>
      <c r="CB693" s="252"/>
      <c r="CC693" s="252"/>
      <c r="CD693" s="252"/>
      <c r="CE693" s="252"/>
      <c r="CF693" s="252"/>
      <c r="CG693" s="252"/>
      <c r="CH693" s="252"/>
      <c r="CI693" s="252"/>
      <c r="CJ693" s="252"/>
      <c r="CK693" s="252"/>
      <c r="CL693" s="252"/>
      <c r="CM693" s="252"/>
      <c r="CN693" s="252"/>
      <c r="CO693" s="252"/>
      <c r="CP693" s="252"/>
      <c r="CQ693" s="252"/>
      <c r="CR693" s="252"/>
      <c r="CS693" s="252"/>
      <c r="CT693" s="252"/>
      <c r="CU693" s="252"/>
      <c r="CV693" s="252"/>
      <c r="CW693" s="252"/>
      <c r="CX693" s="252"/>
      <c r="CY693" s="252"/>
      <c r="CZ693" s="252"/>
      <c r="DA693" s="252"/>
      <c r="DB693" s="252"/>
      <c r="DC693" s="252"/>
      <c r="DD693" s="252"/>
    </row>
    <row r="694" customFormat="false" ht="15" hidden="false" customHeight="false" outlineLevel="0" collapsed="false">
      <c r="A694" s="252"/>
      <c r="B694" s="252"/>
      <c r="C694" s="252"/>
      <c r="D694" s="252"/>
      <c r="E694" s="254"/>
      <c r="F694" s="254"/>
      <c r="G694" s="254"/>
      <c r="H694" s="254"/>
      <c r="I694" s="254"/>
      <c r="J694" s="254"/>
      <c r="K694" s="254"/>
      <c r="L694" s="254"/>
      <c r="M694" s="254"/>
      <c r="N694" s="254"/>
      <c r="O694" s="254"/>
      <c r="P694" s="252"/>
      <c r="Q694" s="252"/>
      <c r="R694" s="252"/>
      <c r="S694" s="252"/>
      <c r="T694" s="252"/>
      <c r="U694" s="252"/>
      <c r="V694" s="252"/>
      <c r="W694" s="252"/>
      <c r="X694" s="252"/>
      <c r="Y694" s="252"/>
      <c r="Z694" s="252"/>
      <c r="AA694" s="252"/>
      <c r="AB694" s="252"/>
      <c r="AC694" s="252"/>
      <c r="AD694" s="252"/>
      <c r="AE694" s="252"/>
      <c r="AF694" s="252"/>
      <c r="AG694" s="252"/>
      <c r="AH694" s="252"/>
      <c r="AI694" s="252"/>
      <c r="AJ694" s="252"/>
      <c r="AK694" s="252"/>
      <c r="AL694" s="252"/>
      <c r="AM694" s="252"/>
      <c r="AN694" s="252"/>
      <c r="AO694" s="252"/>
      <c r="AP694" s="252"/>
      <c r="AQ694" s="252"/>
      <c r="AR694" s="252"/>
      <c r="AS694" s="252"/>
      <c r="AT694" s="252"/>
      <c r="AU694" s="252"/>
      <c r="AV694" s="252"/>
      <c r="AW694" s="252"/>
      <c r="AX694" s="252"/>
      <c r="AY694" s="252"/>
      <c r="AZ694" s="252"/>
      <c r="BA694" s="252"/>
      <c r="BB694" s="252"/>
      <c r="BC694" s="252"/>
      <c r="BD694" s="252"/>
      <c r="BE694" s="252"/>
      <c r="BF694" s="252"/>
      <c r="BG694" s="252"/>
      <c r="BH694" s="252"/>
      <c r="BI694" s="252"/>
      <c r="BJ694" s="252"/>
      <c r="BK694" s="252"/>
      <c r="BL694" s="252"/>
      <c r="BM694" s="252"/>
      <c r="BN694" s="252"/>
      <c r="BO694" s="252"/>
      <c r="BP694" s="252"/>
      <c r="BQ694" s="252"/>
      <c r="BR694" s="252"/>
      <c r="BS694" s="252"/>
      <c r="BT694" s="252"/>
      <c r="BU694" s="252"/>
      <c r="BV694" s="252"/>
      <c r="BW694" s="252"/>
      <c r="BX694" s="252"/>
      <c r="BY694" s="252"/>
      <c r="BZ694" s="252"/>
      <c r="CA694" s="252"/>
      <c r="CB694" s="252"/>
      <c r="CC694" s="252"/>
      <c r="CD694" s="252"/>
      <c r="CE694" s="252"/>
      <c r="CF694" s="252"/>
      <c r="CG694" s="252"/>
      <c r="CH694" s="252"/>
      <c r="CI694" s="252"/>
      <c r="CJ694" s="252"/>
      <c r="CK694" s="252"/>
      <c r="CL694" s="252"/>
      <c r="CM694" s="252"/>
      <c r="CN694" s="252"/>
      <c r="CO694" s="252"/>
      <c r="CP694" s="252"/>
      <c r="CQ694" s="252"/>
      <c r="CR694" s="252"/>
      <c r="CS694" s="252"/>
      <c r="CT694" s="252"/>
      <c r="CU694" s="252"/>
      <c r="CV694" s="252"/>
      <c r="CW694" s="252"/>
      <c r="CX694" s="252"/>
      <c r="CY694" s="252"/>
      <c r="CZ694" s="252"/>
      <c r="DA694" s="252"/>
      <c r="DB694" s="252"/>
      <c r="DC694" s="252"/>
      <c r="DD694" s="252"/>
    </row>
    <row r="695" customFormat="false" ht="15" hidden="false" customHeight="false" outlineLevel="0" collapsed="false">
      <c r="A695" s="252"/>
      <c r="B695" s="252"/>
      <c r="C695" s="252"/>
      <c r="D695" s="252"/>
      <c r="E695" s="254"/>
      <c r="F695" s="254"/>
      <c r="G695" s="254"/>
      <c r="H695" s="254"/>
      <c r="I695" s="254"/>
      <c r="J695" s="254"/>
      <c r="K695" s="254"/>
      <c r="L695" s="254"/>
      <c r="M695" s="254"/>
      <c r="N695" s="254"/>
      <c r="O695" s="254"/>
      <c r="P695" s="252"/>
      <c r="Q695" s="252"/>
      <c r="R695" s="252"/>
      <c r="S695" s="252"/>
      <c r="T695" s="252"/>
      <c r="U695" s="252"/>
      <c r="V695" s="252"/>
      <c r="W695" s="252"/>
      <c r="X695" s="252"/>
      <c r="Y695" s="252"/>
      <c r="Z695" s="252"/>
      <c r="AA695" s="252"/>
      <c r="AB695" s="252"/>
      <c r="AC695" s="252"/>
      <c r="AD695" s="252"/>
      <c r="AE695" s="252"/>
      <c r="AF695" s="252"/>
      <c r="AG695" s="252"/>
      <c r="AH695" s="252"/>
      <c r="AI695" s="252"/>
      <c r="AJ695" s="252"/>
      <c r="AK695" s="252"/>
      <c r="AL695" s="252"/>
      <c r="AM695" s="252"/>
      <c r="AN695" s="252"/>
      <c r="AO695" s="252"/>
      <c r="AP695" s="252"/>
      <c r="AQ695" s="252"/>
      <c r="AR695" s="252"/>
      <c r="AS695" s="252"/>
      <c r="AT695" s="252"/>
      <c r="AU695" s="252"/>
      <c r="AV695" s="252"/>
      <c r="AW695" s="252"/>
      <c r="AX695" s="252"/>
      <c r="AY695" s="252"/>
      <c r="AZ695" s="252"/>
      <c r="BA695" s="252"/>
      <c r="BB695" s="252"/>
      <c r="BC695" s="252"/>
      <c r="BD695" s="252"/>
      <c r="BE695" s="252"/>
      <c r="BF695" s="252"/>
      <c r="BG695" s="252"/>
      <c r="BH695" s="252"/>
      <c r="BI695" s="252"/>
      <c r="BJ695" s="252"/>
      <c r="BK695" s="252"/>
      <c r="BL695" s="252"/>
      <c r="BM695" s="252"/>
      <c r="BN695" s="252"/>
      <c r="BO695" s="252"/>
      <c r="BP695" s="252"/>
      <c r="BQ695" s="252"/>
      <c r="BR695" s="252"/>
      <c r="BS695" s="252"/>
      <c r="BT695" s="252"/>
      <c r="BU695" s="252"/>
      <c r="BV695" s="252"/>
      <c r="BW695" s="252"/>
      <c r="BX695" s="252"/>
      <c r="BY695" s="252"/>
      <c r="BZ695" s="252"/>
      <c r="CA695" s="252"/>
      <c r="CB695" s="252"/>
      <c r="CC695" s="252"/>
      <c r="CD695" s="252"/>
      <c r="CE695" s="252"/>
      <c r="CF695" s="252"/>
      <c r="CG695" s="252"/>
      <c r="CH695" s="252"/>
      <c r="CI695" s="252"/>
      <c r="CJ695" s="252"/>
      <c r="CK695" s="252"/>
      <c r="CL695" s="252"/>
      <c r="CM695" s="252"/>
      <c r="CN695" s="252"/>
      <c r="CO695" s="252"/>
      <c r="CP695" s="252"/>
      <c r="CQ695" s="252"/>
      <c r="CR695" s="252"/>
      <c r="CS695" s="252"/>
      <c r="CT695" s="252"/>
      <c r="CU695" s="252"/>
      <c r="CV695" s="252"/>
      <c r="CW695" s="252"/>
      <c r="CX695" s="252"/>
      <c r="CY695" s="252"/>
      <c r="CZ695" s="252"/>
      <c r="DA695" s="252"/>
      <c r="DB695" s="252"/>
      <c r="DC695" s="252"/>
      <c r="DD695" s="252"/>
    </row>
    <row r="696" customFormat="false" ht="15" hidden="false" customHeight="false" outlineLevel="0" collapsed="false">
      <c r="A696" s="252"/>
      <c r="B696" s="252"/>
      <c r="C696" s="252"/>
      <c r="D696" s="252"/>
      <c r="E696" s="254"/>
      <c r="F696" s="254"/>
      <c r="G696" s="254"/>
      <c r="H696" s="254"/>
      <c r="I696" s="254"/>
      <c r="J696" s="254"/>
      <c r="K696" s="254"/>
      <c r="L696" s="254"/>
      <c r="M696" s="254"/>
      <c r="N696" s="254"/>
      <c r="O696" s="254"/>
      <c r="P696" s="252"/>
      <c r="Q696" s="252"/>
      <c r="R696" s="252"/>
      <c r="S696" s="252"/>
      <c r="T696" s="252"/>
      <c r="U696" s="252"/>
      <c r="V696" s="252"/>
      <c r="W696" s="252"/>
      <c r="X696" s="252"/>
      <c r="Y696" s="252"/>
      <c r="Z696" s="252"/>
      <c r="AA696" s="252"/>
      <c r="AB696" s="252"/>
      <c r="AC696" s="252"/>
      <c r="AD696" s="252"/>
      <c r="AE696" s="252"/>
      <c r="AF696" s="252"/>
      <c r="AG696" s="252"/>
      <c r="AH696" s="252"/>
      <c r="AI696" s="252"/>
      <c r="AJ696" s="252"/>
      <c r="AK696" s="252"/>
      <c r="AL696" s="252"/>
      <c r="AM696" s="252"/>
      <c r="AN696" s="252"/>
      <c r="AO696" s="252"/>
      <c r="AP696" s="252"/>
      <c r="AQ696" s="252"/>
      <c r="AR696" s="252"/>
      <c r="AS696" s="252"/>
      <c r="AT696" s="252"/>
      <c r="AU696" s="252"/>
      <c r="AV696" s="252"/>
      <c r="AW696" s="252"/>
      <c r="AX696" s="252"/>
      <c r="AY696" s="252"/>
      <c r="AZ696" s="252"/>
      <c r="BA696" s="252"/>
      <c r="BB696" s="252"/>
      <c r="BC696" s="252"/>
      <c r="BD696" s="252"/>
      <c r="BE696" s="252"/>
      <c r="BF696" s="252"/>
      <c r="BG696" s="252"/>
      <c r="BH696" s="252"/>
      <c r="BI696" s="252"/>
      <c r="BJ696" s="252"/>
      <c r="BK696" s="252"/>
      <c r="BL696" s="252"/>
      <c r="BM696" s="252"/>
      <c r="BN696" s="252"/>
      <c r="BO696" s="252"/>
      <c r="BP696" s="252"/>
      <c r="BQ696" s="252"/>
      <c r="BR696" s="252"/>
      <c r="BS696" s="252"/>
      <c r="BT696" s="252"/>
      <c r="BU696" s="252"/>
      <c r="BV696" s="252"/>
      <c r="BW696" s="252"/>
      <c r="BX696" s="252"/>
      <c r="BY696" s="252"/>
      <c r="BZ696" s="252"/>
      <c r="CA696" s="252"/>
      <c r="CB696" s="252"/>
      <c r="CC696" s="252"/>
      <c r="CD696" s="252"/>
      <c r="CE696" s="252"/>
      <c r="CF696" s="252"/>
      <c r="CG696" s="252"/>
      <c r="CH696" s="252"/>
      <c r="CI696" s="252"/>
      <c r="CJ696" s="252"/>
      <c r="CK696" s="252"/>
      <c r="CL696" s="252"/>
      <c r="CM696" s="252"/>
      <c r="CN696" s="252"/>
      <c r="CO696" s="252"/>
      <c r="CP696" s="252"/>
      <c r="CQ696" s="252"/>
      <c r="CR696" s="252"/>
      <c r="CS696" s="252"/>
      <c r="CT696" s="252"/>
      <c r="CU696" s="252"/>
      <c r="CV696" s="252"/>
      <c r="CW696" s="252"/>
      <c r="CX696" s="252"/>
      <c r="CY696" s="252"/>
      <c r="CZ696" s="252"/>
      <c r="DA696" s="252"/>
      <c r="DB696" s="252"/>
      <c r="DC696" s="252"/>
      <c r="DD696" s="252"/>
    </row>
    <row r="697" customFormat="false" ht="15" hidden="false" customHeight="false" outlineLevel="0" collapsed="false">
      <c r="A697" s="252"/>
      <c r="B697" s="252"/>
      <c r="C697" s="252"/>
      <c r="D697" s="252"/>
      <c r="E697" s="254"/>
      <c r="F697" s="254"/>
      <c r="G697" s="254"/>
      <c r="H697" s="254"/>
      <c r="I697" s="254"/>
      <c r="J697" s="254"/>
      <c r="K697" s="254"/>
      <c r="L697" s="254"/>
      <c r="M697" s="254"/>
      <c r="N697" s="254"/>
      <c r="O697" s="254"/>
      <c r="P697" s="252"/>
      <c r="Q697" s="252"/>
      <c r="R697" s="252"/>
      <c r="S697" s="252"/>
      <c r="T697" s="252"/>
      <c r="U697" s="252"/>
      <c r="V697" s="252"/>
      <c r="W697" s="252"/>
      <c r="X697" s="252"/>
      <c r="Y697" s="252"/>
      <c r="Z697" s="252"/>
      <c r="AA697" s="252"/>
      <c r="AB697" s="252"/>
      <c r="AC697" s="252"/>
      <c r="AD697" s="252"/>
      <c r="AE697" s="252"/>
      <c r="AF697" s="252"/>
      <c r="AG697" s="252"/>
      <c r="AH697" s="252"/>
      <c r="AI697" s="252"/>
      <c r="AJ697" s="252"/>
      <c r="AK697" s="252"/>
      <c r="AL697" s="252"/>
      <c r="AM697" s="252"/>
      <c r="AN697" s="252"/>
      <c r="AO697" s="252"/>
      <c r="AP697" s="252"/>
      <c r="AQ697" s="252"/>
      <c r="AR697" s="252"/>
      <c r="AS697" s="252"/>
      <c r="AT697" s="252"/>
      <c r="AU697" s="252"/>
      <c r="AV697" s="252"/>
      <c r="AW697" s="252"/>
      <c r="AX697" s="252"/>
      <c r="AY697" s="252"/>
      <c r="AZ697" s="252"/>
      <c r="BA697" s="252"/>
      <c r="BB697" s="252"/>
      <c r="BC697" s="252"/>
      <c r="BD697" s="252"/>
      <c r="BE697" s="252"/>
      <c r="BF697" s="252"/>
      <c r="BG697" s="252"/>
      <c r="BH697" s="252"/>
      <c r="BI697" s="252"/>
      <c r="BJ697" s="252"/>
      <c r="BK697" s="252"/>
      <c r="BL697" s="252"/>
      <c r="BM697" s="252"/>
      <c r="BN697" s="252"/>
      <c r="BO697" s="252"/>
      <c r="BP697" s="252"/>
      <c r="BQ697" s="252"/>
      <c r="BR697" s="252"/>
      <c r="BS697" s="252"/>
      <c r="BT697" s="252"/>
      <c r="BU697" s="252"/>
      <c r="BV697" s="252"/>
      <c r="BW697" s="252"/>
      <c r="BX697" s="252"/>
      <c r="BY697" s="252"/>
      <c r="BZ697" s="252"/>
      <c r="CA697" s="252"/>
      <c r="CB697" s="252"/>
      <c r="CC697" s="252"/>
      <c r="CD697" s="252"/>
      <c r="CE697" s="252"/>
      <c r="CF697" s="252"/>
      <c r="CG697" s="252"/>
      <c r="CH697" s="252"/>
      <c r="CI697" s="252"/>
      <c r="CJ697" s="252"/>
      <c r="CK697" s="252"/>
      <c r="CL697" s="252"/>
      <c r="CM697" s="252"/>
      <c r="CN697" s="252"/>
      <c r="CO697" s="252"/>
      <c r="CP697" s="252"/>
      <c r="CQ697" s="252"/>
      <c r="CR697" s="252"/>
      <c r="CS697" s="252"/>
      <c r="CT697" s="252"/>
      <c r="CU697" s="252"/>
      <c r="CV697" s="252"/>
      <c r="CW697" s="252"/>
      <c r="CX697" s="252"/>
      <c r="CY697" s="252"/>
      <c r="CZ697" s="252"/>
      <c r="DA697" s="252"/>
      <c r="DB697" s="252"/>
      <c r="DC697" s="252"/>
      <c r="DD697" s="252"/>
    </row>
    <row r="698" customFormat="false" ht="15" hidden="false" customHeight="false" outlineLevel="0" collapsed="false">
      <c r="A698" s="252"/>
      <c r="B698" s="252"/>
      <c r="C698" s="252"/>
      <c r="D698" s="252"/>
      <c r="E698" s="254"/>
      <c r="F698" s="254"/>
      <c r="G698" s="254"/>
      <c r="H698" s="254"/>
      <c r="I698" s="254"/>
      <c r="J698" s="254"/>
      <c r="K698" s="254"/>
      <c r="L698" s="254"/>
      <c r="M698" s="254"/>
      <c r="N698" s="254"/>
      <c r="O698" s="254"/>
      <c r="P698" s="252"/>
      <c r="Q698" s="252"/>
      <c r="R698" s="252"/>
      <c r="S698" s="252"/>
      <c r="T698" s="252"/>
      <c r="U698" s="252"/>
      <c r="V698" s="252"/>
      <c r="W698" s="252"/>
      <c r="X698" s="252"/>
      <c r="Y698" s="252"/>
      <c r="Z698" s="252"/>
      <c r="AA698" s="252"/>
      <c r="AB698" s="252"/>
      <c r="AC698" s="252"/>
      <c r="AD698" s="252"/>
      <c r="AE698" s="252"/>
      <c r="AF698" s="252"/>
      <c r="AG698" s="252"/>
      <c r="AH698" s="252"/>
      <c r="AI698" s="252"/>
      <c r="AJ698" s="252"/>
      <c r="AK698" s="252"/>
      <c r="AL698" s="252"/>
      <c r="AM698" s="252"/>
      <c r="AN698" s="252"/>
      <c r="AO698" s="252"/>
      <c r="AP698" s="252"/>
      <c r="AQ698" s="252"/>
      <c r="AR698" s="252"/>
      <c r="AS698" s="252"/>
      <c r="AT698" s="252"/>
      <c r="AU698" s="252"/>
      <c r="AV698" s="252"/>
      <c r="AW698" s="252"/>
      <c r="AX698" s="252"/>
      <c r="AY698" s="252"/>
      <c r="AZ698" s="252"/>
      <c r="BA698" s="252"/>
      <c r="BB698" s="252"/>
      <c r="BC698" s="252"/>
      <c r="BD698" s="252"/>
      <c r="BE698" s="252"/>
      <c r="BF698" s="252"/>
      <c r="BG698" s="252"/>
      <c r="BH698" s="252"/>
      <c r="BI698" s="252"/>
      <c r="BJ698" s="252"/>
      <c r="BK698" s="252"/>
      <c r="BL698" s="252"/>
      <c r="BM698" s="252"/>
      <c r="BN698" s="252"/>
      <c r="BO698" s="252"/>
      <c r="BP698" s="252"/>
      <c r="BQ698" s="252"/>
      <c r="BR698" s="252"/>
      <c r="BS698" s="252"/>
      <c r="BT698" s="252"/>
      <c r="BU698" s="252"/>
      <c r="BV698" s="252"/>
      <c r="BW698" s="252"/>
      <c r="BX698" s="252"/>
      <c r="BY698" s="252"/>
      <c r="BZ698" s="252"/>
      <c r="CA698" s="252"/>
      <c r="CB698" s="252"/>
      <c r="CC698" s="252"/>
      <c r="CD698" s="252"/>
      <c r="CE698" s="252"/>
      <c r="CF698" s="252"/>
      <c r="CG698" s="252"/>
      <c r="CH698" s="252"/>
      <c r="CI698" s="252"/>
      <c r="CJ698" s="252"/>
      <c r="CK698" s="252"/>
      <c r="CL698" s="252"/>
      <c r="CM698" s="252"/>
      <c r="CN698" s="252"/>
      <c r="CO698" s="252"/>
      <c r="CP698" s="252"/>
      <c r="CQ698" s="252"/>
      <c r="CR698" s="252"/>
      <c r="CS698" s="252"/>
      <c r="CT698" s="252"/>
      <c r="CU698" s="252"/>
      <c r="CV698" s="252"/>
      <c r="CW698" s="252"/>
      <c r="CX698" s="252"/>
      <c r="CY698" s="252"/>
      <c r="CZ698" s="252"/>
      <c r="DA698" s="252"/>
      <c r="DB698" s="252"/>
      <c r="DC698" s="252"/>
      <c r="DD698" s="252"/>
    </row>
    <row r="699" customFormat="false" ht="15" hidden="false" customHeight="false" outlineLevel="0" collapsed="false">
      <c r="A699" s="252"/>
      <c r="B699" s="252"/>
      <c r="C699" s="252"/>
      <c r="D699" s="252"/>
      <c r="E699" s="254"/>
      <c r="F699" s="254"/>
      <c r="G699" s="254"/>
      <c r="H699" s="254"/>
      <c r="I699" s="254"/>
      <c r="J699" s="254"/>
      <c r="K699" s="254"/>
      <c r="L699" s="254"/>
      <c r="M699" s="254"/>
      <c r="N699" s="254"/>
      <c r="O699" s="254"/>
      <c r="P699" s="252"/>
      <c r="Q699" s="252"/>
      <c r="R699" s="252"/>
      <c r="S699" s="252"/>
      <c r="T699" s="252"/>
      <c r="U699" s="252"/>
      <c r="V699" s="252"/>
      <c r="W699" s="252"/>
      <c r="X699" s="252"/>
      <c r="Y699" s="252"/>
      <c r="Z699" s="252"/>
      <c r="AA699" s="252"/>
      <c r="AB699" s="252"/>
      <c r="AC699" s="252"/>
      <c r="AD699" s="252"/>
      <c r="AE699" s="252"/>
      <c r="AF699" s="252"/>
      <c r="AG699" s="252"/>
      <c r="AH699" s="252"/>
      <c r="AI699" s="252"/>
      <c r="AJ699" s="252"/>
      <c r="AK699" s="252"/>
      <c r="AL699" s="252"/>
      <c r="AM699" s="252"/>
      <c r="AN699" s="252"/>
      <c r="AO699" s="252"/>
      <c r="AP699" s="252"/>
      <c r="AQ699" s="252"/>
      <c r="AR699" s="252"/>
      <c r="AS699" s="252"/>
      <c r="AT699" s="252"/>
      <c r="AU699" s="252"/>
      <c r="AV699" s="252"/>
      <c r="AW699" s="252"/>
      <c r="AX699" s="252"/>
      <c r="AY699" s="252"/>
      <c r="AZ699" s="252"/>
      <c r="BA699" s="252"/>
      <c r="BB699" s="252"/>
      <c r="BC699" s="252"/>
      <c r="BD699" s="252"/>
      <c r="BE699" s="252"/>
      <c r="BF699" s="252"/>
      <c r="BG699" s="252"/>
      <c r="BH699" s="252"/>
      <c r="BI699" s="252"/>
      <c r="BJ699" s="252"/>
      <c r="BK699" s="252"/>
      <c r="BL699" s="252"/>
      <c r="BM699" s="252"/>
      <c r="BN699" s="252"/>
      <c r="BO699" s="252"/>
      <c r="BP699" s="252"/>
      <c r="BQ699" s="252"/>
      <c r="BR699" s="252"/>
      <c r="BS699" s="252"/>
      <c r="BT699" s="252"/>
      <c r="BU699" s="252"/>
      <c r="BV699" s="252"/>
      <c r="BW699" s="252"/>
      <c r="BX699" s="252"/>
      <c r="BY699" s="252"/>
      <c r="BZ699" s="252"/>
      <c r="CA699" s="252"/>
      <c r="CB699" s="252"/>
      <c r="CC699" s="252"/>
      <c r="CD699" s="252"/>
      <c r="CE699" s="252"/>
      <c r="CF699" s="252"/>
      <c r="CG699" s="252"/>
      <c r="CH699" s="252"/>
      <c r="CI699" s="252"/>
      <c r="CJ699" s="252"/>
      <c r="CK699" s="252"/>
      <c r="CL699" s="252"/>
      <c r="CM699" s="252"/>
      <c r="CN699" s="252"/>
      <c r="CO699" s="252"/>
      <c r="CP699" s="252"/>
      <c r="CQ699" s="252"/>
      <c r="CR699" s="252"/>
      <c r="CS699" s="252"/>
      <c r="CT699" s="252"/>
      <c r="CU699" s="252"/>
      <c r="CV699" s="252"/>
      <c r="CW699" s="252"/>
      <c r="CX699" s="252"/>
      <c r="CY699" s="252"/>
      <c r="CZ699" s="252"/>
      <c r="DA699" s="252"/>
      <c r="DB699" s="252"/>
      <c r="DC699" s="252"/>
      <c r="DD699" s="252"/>
    </row>
    <row r="700" customFormat="false" ht="15" hidden="false" customHeight="false" outlineLevel="0" collapsed="false">
      <c r="A700" s="252"/>
      <c r="B700" s="252"/>
      <c r="C700" s="252"/>
      <c r="D700" s="252"/>
      <c r="E700" s="254"/>
      <c r="F700" s="254"/>
      <c r="G700" s="254"/>
      <c r="H700" s="254"/>
      <c r="I700" s="254"/>
      <c r="J700" s="254"/>
      <c r="K700" s="254"/>
      <c r="L700" s="254"/>
      <c r="M700" s="254"/>
      <c r="N700" s="254"/>
      <c r="O700" s="254"/>
      <c r="P700" s="252"/>
      <c r="Q700" s="252"/>
      <c r="R700" s="252"/>
      <c r="S700" s="252"/>
      <c r="T700" s="252"/>
      <c r="U700" s="252"/>
      <c r="V700" s="252"/>
      <c r="W700" s="252"/>
      <c r="X700" s="252"/>
      <c r="Y700" s="252"/>
      <c r="Z700" s="252"/>
      <c r="AA700" s="252"/>
      <c r="AB700" s="252"/>
      <c r="AC700" s="252"/>
      <c r="AD700" s="252"/>
      <c r="AE700" s="252"/>
      <c r="AF700" s="252"/>
      <c r="AG700" s="252"/>
      <c r="AH700" s="252"/>
      <c r="AI700" s="252"/>
      <c r="AJ700" s="252"/>
      <c r="AK700" s="252"/>
      <c r="AL700" s="252"/>
      <c r="AM700" s="252"/>
      <c r="AN700" s="252"/>
      <c r="AO700" s="252"/>
      <c r="AP700" s="252"/>
      <c r="AQ700" s="252"/>
      <c r="AR700" s="252"/>
      <c r="AS700" s="252"/>
      <c r="AT700" s="252"/>
      <c r="AU700" s="252"/>
      <c r="AV700" s="252"/>
      <c r="AW700" s="252"/>
      <c r="AX700" s="252"/>
      <c r="AY700" s="252"/>
      <c r="AZ700" s="252"/>
      <c r="BA700" s="252"/>
      <c r="BB700" s="252"/>
      <c r="BC700" s="252"/>
      <c r="BD700" s="252"/>
      <c r="BE700" s="252"/>
      <c r="BF700" s="252"/>
      <c r="BG700" s="252"/>
      <c r="BH700" s="252"/>
      <c r="BI700" s="252"/>
      <c r="BJ700" s="252"/>
      <c r="BK700" s="252"/>
      <c r="BL700" s="252"/>
      <c r="BM700" s="252"/>
      <c r="BN700" s="252"/>
      <c r="BO700" s="252"/>
      <c r="BP700" s="252"/>
      <c r="BQ700" s="252"/>
      <c r="BR700" s="252"/>
      <c r="BS700" s="252"/>
      <c r="BT700" s="252"/>
      <c r="BU700" s="252"/>
      <c r="BV700" s="252"/>
      <c r="BW700" s="252"/>
      <c r="BX700" s="252"/>
      <c r="BY700" s="252"/>
      <c r="BZ700" s="252"/>
      <c r="CA700" s="252"/>
      <c r="CB700" s="252"/>
      <c r="CC700" s="252"/>
      <c r="CD700" s="252"/>
      <c r="CE700" s="252"/>
      <c r="CF700" s="252"/>
      <c r="CG700" s="252"/>
      <c r="CH700" s="252"/>
      <c r="CI700" s="252"/>
      <c r="CJ700" s="252"/>
      <c r="CK700" s="252"/>
      <c r="CL700" s="252"/>
      <c r="CM700" s="252"/>
      <c r="CN700" s="252"/>
      <c r="CO700" s="252"/>
      <c r="CP700" s="252"/>
      <c r="CQ700" s="252"/>
      <c r="CR700" s="252"/>
      <c r="CS700" s="252"/>
      <c r="CT700" s="252"/>
      <c r="CU700" s="252"/>
      <c r="CV700" s="252"/>
      <c r="CW700" s="252"/>
      <c r="CX700" s="252"/>
      <c r="CY700" s="252"/>
      <c r="CZ700" s="252"/>
      <c r="DA700" s="252"/>
      <c r="DB700" s="252"/>
      <c r="DC700" s="252"/>
      <c r="DD700" s="252"/>
    </row>
    <row r="701" customFormat="false" ht="15" hidden="false" customHeight="false" outlineLevel="0" collapsed="false">
      <c r="A701" s="252"/>
      <c r="B701" s="252"/>
      <c r="C701" s="252"/>
      <c r="D701" s="252"/>
      <c r="E701" s="254"/>
      <c r="F701" s="254"/>
      <c r="G701" s="254"/>
      <c r="H701" s="254"/>
      <c r="I701" s="254"/>
      <c r="J701" s="254"/>
      <c r="K701" s="254"/>
      <c r="L701" s="254"/>
      <c r="M701" s="254"/>
      <c r="N701" s="254"/>
      <c r="O701" s="254"/>
      <c r="P701" s="252"/>
      <c r="Q701" s="252"/>
      <c r="R701" s="252"/>
      <c r="S701" s="252"/>
      <c r="T701" s="252"/>
      <c r="U701" s="252"/>
      <c r="V701" s="252"/>
      <c r="W701" s="252"/>
      <c r="X701" s="252"/>
      <c r="Y701" s="252"/>
      <c r="Z701" s="252"/>
      <c r="AA701" s="252"/>
      <c r="AB701" s="252"/>
      <c r="AC701" s="252"/>
      <c r="AD701" s="252"/>
      <c r="AE701" s="252"/>
      <c r="AF701" s="252"/>
      <c r="AG701" s="252"/>
      <c r="AH701" s="252"/>
      <c r="AI701" s="252"/>
      <c r="AJ701" s="252"/>
      <c r="AK701" s="252"/>
      <c r="AL701" s="252"/>
      <c r="AM701" s="252"/>
      <c r="AN701" s="252"/>
      <c r="AO701" s="252"/>
      <c r="AP701" s="252"/>
      <c r="AQ701" s="252"/>
      <c r="AR701" s="252"/>
      <c r="AS701" s="252"/>
      <c r="AT701" s="252"/>
      <c r="AU701" s="252"/>
      <c r="AV701" s="252"/>
      <c r="AW701" s="252"/>
      <c r="AX701" s="252"/>
      <c r="AY701" s="252"/>
      <c r="AZ701" s="252"/>
      <c r="BA701" s="252"/>
      <c r="BB701" s="252"/>
      <c r="BC701" s="252"/>
      <c r="BD701" s="252"/>
      <c r="BE701" s="252"/>
      <c r="BF701" s="252"/>
      <c r="BG701" s="252"/>
      <c r="BH701" s="252"/>
      <c r="BI701" s="252"/>
      <c r="BJ701" s="252"/>
      <c r="BK701" s="252"/>
      <c r="BL701" s="252"/>
      <c r="BM701" s="252"/>
      <c r="BN701" s="252"/>
      <c r="BO701" s="252"/>
      <c r="BP701" s="252"/>
      <c r="BQ701" s="252"/>
      <c r="BR701" s="252"/>
      <c r="BS701" s="252"/>
      <c r="BT701" s="252"/>
      <c r="BU701" s="252"/>
      <c r="BV701" s="252"/>
      <c r="BW701" s="252"/>
      <c r="BX701" s="252"/>
      <c r="BY701" s="252"/>
      <c r="BZ701" s="252"/>
      <c r="CA701" s="252"/>
      <c r="CB701" s="252"/>
      <c r="CC701" s="252"/>
      <c r="CD701" s="252"/>
      <c r="CE701" s="252"/>
      <c r="CF701" s="252"/>
      <c r="CG701" s="252"/>
      <c r="CH701" s="252"/>
      <c r="CI701" s="252"/>
      <c r="CJ701" s="252"/>
      <c r="CK701" s="252"/>
      <c r="CL701" s="252"/>
      <c r="CM701" s="252"/>
      <c r="CN701" s="252"/>
      <c r="CO701" s="252"/>
      <c r="CP701" s="252"/>
      <c r="CQ701" s="252"/>
      <c r="CR701" s="252"/>
      <c r="CS701" s="252"/>
      <c r="CT701" s="252"/>
      <c r="CU701" s="252"/>
      <c r="CV701" s="252"/>
      <c r="CW701" s="252"/>
      <c r="CX701" s="252"/>
      <c r="CY701" s="252"/>
      <c r="CZ701" s="252"/>
      <c r="DA701" s="252"/>
      <c r="DB701" s="252"/>
      <c r="DC701" s="252"/>
      <c r="DD701" s="252"/>
    </row>
    <row r="702" customFormat="false" ht="15" hidden="false" customHeight="false" outlineLevel="0" collapsed="false">
      <c r="A702" s="252"/>
      <c r="B702" s="252"/>
      <c r="C702" s="252"/>
      <c r="D702" s="252"/>
      <c r="E702" s="254"/>
      <c r="F702" s="254"/>
      <c r="G702" s="254"/>
      <c r="H702" s="254"/>
      <c r="I702" s="254"/>
      <c r="J702" s="254"/>
      <c r="K702" s="254"/>
      <c r="L702" s="254"/>
      <c r="M702" s="254"/>
      <c r="N702" s="254"/>
      <c r="O702" s="254"/>
      <c r="P702" s="252"/>
      <c r="Q702" s="252"/>
      <c r="R702" s="252"/>
      <c r="S702" s="252"/>
      <c r="T702" s="252"/>
      <c r="U702" s="252"/>
      <c r="V702" s="252"/>
      <c r="W702" s="252"/>
      <c r="X702" s="252"/>
      <c r="Y702" s="252"/>
      <c r="Z702" s="252"/>
      <c r="AA702" s="252"/>
      <c r="AB702" s="252"/>
      <c r="AC702" s="252"/>
      <c r="AD702" s="252"/>
      <c r="AE702" s="252"/>
      <c r="AF702" s="252"/>
      <c r="AG702" s="252"/>
      <c r="AH702" s="252"/>
      <c r="AI702" s="252"/>
      <c r="AJ702" s="252"/>
      <c r="AK702" s="252"/>
      <c r="AL702" s="252"/>
      <c r="AM702" s="252"/>
      <c r="AN702" s="252"/>
      <c r="AO702" s="252"/>
      <c r="AP702" s="252"/>
      <c r="AQ702" s="252"/>
      <c r="AR702" s="252"/>
      <c r="AS702" s="252"/>
      <c r="AT702" s="252"/>
      <c r="AU702" s="252"/>
      <c r="AV702" s="252"/>
      <c r="AW702" s="252"/>
      <c r="AX702" s="252"/>
      <c r="AY702" s="252"/>
      <c r="AZ702" s="252"/>
      <c r="BA702" s="252"/>
      <c r="BB702" s="252"/>
      <c r="BC702" s="252"/>
      <c r="BD702" s="252"/>
      <c r="BE702" s="252"/>
      <c r="BF702" s="252"/>
      <c r="BG702" s="252"/>
      <c r="BH702" s="252"/>
      <c r="BI702" s="252"/>
      <c r="BJ702" s="252"/>
      <c r="BK702" s="252"/>
      <c r="BL702" s="252"/>
      <c r="BM702" s="252"/>
      <c r="BN702" s="252"/>
      <c r="BO702" s="252"/>
      <c r="BP702" s="252"/>
      <c r="BQ702" s="252"/>
      <c r="BR702" s="252"/>
      <c r="BS702" s="252"/>
      <c r="BT702" s="252"/>
      <c r="BU702" s="252"/>
      <c r="BV702" s="252"/>
      <c r="BW702" s="252"/>
      <c r="BX702" s="252"/>
      <c r="BY702" s="252"/>
      <c r="BZ702" s="252"/>
      <c r="CA702" s="252"/>
      <c r="CB702" s="252"/>
      <c r="CC702" s="252"/>
      <c r="CD702" s="252"/>
      <c r="CE702" s="252"/>
      <c r="CF702" s="252"/>
      <c r="CG702" s="252"/>
      <c r="CH702" s="252"/>
      <c r="CI702" s="252"/>
      <c r="CJ702" s="252"/>
      <c r="CK702" s="252"/>
      <c r="CL702" s="252"/>
      <c r="CM702" s="252"/>
      <c r="CN702" s="252"/>
      <c r="CO702" s="252"/>
      <c r="CP702" s="252"/>
      <c r="CQ702" s="252"/>
      <c r="CR702" s="252"/>
      <c r="CS702" s="252"/>
      <c r="CT702" s="252"/>
      <c r="CU702" s="252"/>
      <c r="CV702" s="252"/>
      <c r="CW702" s="252"/>
      <c r="CX702" s="252"/>
      <c r="CY702" s="252"/>
      <c r="CZ702" s="252"/>
      <c r="DA702" s="252"/>
      <c r="DB702" s="252"/>
      <c r="DC702" s="252"/>
      <c r="DD702" s="252"/>
    </row>
    <row r="703" customFormat="false" ht="15" hidden="false" customHeight="false" outlineLevel="0" collapsed="false">
      <c r="A703" s="252"/>
      <c r="B703" s="252"/>
      <c r="C703" s="252"/>
      <c r="D703" s="252"/>
      <c r="E703" s="254"/>
      <c r="F703" s="254"/>
      <c r="G703" s="254"/>
      <c r="H703" s="254"/>
      <c r="I703" s="254"/>
      <c r="J703" s="254"/>
      <c r="K703" s="254"/>
      <c r="L703" s="254"/>
      <c r="M703" s="254"/>
      <c r="N703" s="254"/>
      <c r="O703" s="254"/>
      <c r="P703" s="252"/>
      <c r="Q703" s="252"/>
      <c r="R703" s="252"/>
      <c r="S703" s="252"/>
      <c r="T703" s="252"/>
      <c r="U703" s="252"/>
      <c r="V703" s="252"/>
      <c r="W703" s="252"/>
      <c r="X703" s="252"/>
      <c r="Y703" s="252"/>
      <c r="Z703" s="252"/>
      <c r="AA703" s="252"/>
      <c r="AB703" s="252"/>
      <c r="AC703" s="252"/>
      <c r="AD703" s="252"/>
      <c r="AE703" s="252"/>
      <c r="AF703" s="252"/>
      <c r="AG703" s="252"/>
      <c r="AH703" s="252"/>
      <c r="AI703" s="252"/>
      <c r="AJ703" s="252"/>
      <c r="AK703" s="252"/>
      <c r="AL703" s="252"/>
      <c r="AM703" s="252"/>
      <c r="AN703" s="252"/>
      <c r="AO703" s="252"/>
      <c r="AP703" s="252"/>
      <c r="AQ703" s="252"/>
      <c r="AR703" s="252"/>
      <c r="AS703" s="252"/>
      <c r="AT703" s="252"/>
      <c r="AU703" s="252"/>
      <c r="AV703" s="252"/>
      <c r="AW703" s="252"/>
      <c r="AX703" s="252"/>
      <c r="AY703" s="252"/>
      <c r="AZ703" s="252"/>
      <c r="BA703" s="252"/>
      <c r="BB703" s="252"/>
      <c r="BC703" s="252"/>
      <c r="BD703" s="252"/>
      <c r="BE703" s="252"/>
      <c r="BF703" s="252"/>
      <c r="BG703" s="252"/>
      <c r="BH703" s="252"/>
      <c r="BI703" s="252"/>
      <c r="BJ703" s="252"/>
      <c r="BK703" s="252"/>
      <c r="BL703" s="252"/>
      <c r="BM703" s="252"/>
      <c r="BN703" s="252"/>
      <c r="BO703" s="252"/>
      <c r="BP703" s="252"/>
      <c r="BQ703" s="252"/>
      <c r="BR703" s="252"/>
      <c r="BS703" s="252"/>
      <c r="BT703" s="252"/>
      <c r="BU703" s="252"/>
      <c r="BV703" s="252"/>
      <c r="BW703" s="252"/>
      <c r="BX703" s="252"/>
      <c r="BY703" s="252"/>
      <c r="BZ703" s="252"/>
      <c r="CA703" s="252"/>
      <c r="CB703" s="252"/>
      <c r="CC703" s="252"/>
      <c r="CD703" s="252"/>
      <c r="CE703" s="252"/>
      <c r="CF703" s="252"/>
      <c r="CG703" s="252"/>
      <c r="CH703" s="252"/>
      <c r="CI703" s="252"/>
      <c r="CJ703" s="252"/>
      <c r="CK703" s="252"/>
      <c r="CL703" s="252"/>
      <c r="CM703" s="252"/>
      <c r="CN703" s="252"/>
      <c r="CO703" s="252"/>
      <c r="CP703" s="252"/>
      <c r="CQ703" s="252"/>
      <c r="CR703" s="252"/>
      <c r="CS703" s="252"/>
      <c r="CT703" s="252"/>
      <c r="CU703" s="252"/>
      <c r="CV703" s="252"/>
      <c r="CW703" s="252"/>
      <c r="CX703" s="252"/>
      <c r="CY703" s="252"/>
      <c r="CZ703" s="252"/>
      <c r="DA703" s="252"/>
      <c r="DB703" s="252"/>
      <c r="DC703" s="252"/>
      <c r="DD703" s="252"/>
    </row>
    <row r="704" customFormat="false" ht="15" hidden="false" customHeight="false" outlineLevel="0" collapsed="false">
      <c r="A704" s="252"/>
      <c r="B704" s="252"/>
      <c r="C704" s="252"/>
      <c r="D704" s="252"/>
      <c r="E704" s="254"/>
      <c r="F704" s="254"/>
      <c r="G704" s="254"/>
      <c r="H704" s="254"/>
      <c r="I704" s="254"/>
      <c r="J704" s="254"/>
      <c r="K704" s="254"/>
      <c r="L704" s="254"/>
      <c r="M704" s="254"/>
      <c r="N704" s="254"/>
      <c r="O704" s="254"/>
      <c r="P704" s="252"/>
      <c r="Q704" s="252"/>
      <c r="R704" s="252"/>
      <c r="S704" s="252"/>
      <c r="T704" s="252"/>
      <c r="U704" s="252"/>
      <c r="V704" s="252"/>
      <c r="W704" s="252"/>
      <c r="X704" s="252"/>
      <c r="Y704" s="252"/>
      <c r="Z704" s="252"/>
      <c r="AA704" s="252"/>
      <c r="AB704" s="252"/>
      <c r="AC704" s="252"/>
      <c r="AD704" s="252"/>
      <c r="AE704" s="252"/>
      <c r="AF704" s="252"/>
      <c r="AG704" s="252"/>
      <c r="AH704" s="252"/>
      <c r="AI704" s="252"/>
      <c r="AJ704" s="252"/>
      <c r="AK704" s="252"/>
      <c r="AL704" s="252"/>
      <c r="AM704" s="252"/>
      <c r="AN704" s="252"/>
      <c r="AO704" s="252"/>
      <c r="AP704" s="252"/>
      <c r="AQ704" s="252"/>
      <c r="AR704" s="252"/>
      <c r="AS704" s="252"/>
      <c r="AT704" s="252"/>
      <c r="AU704" s="252"/>
      <c r="AV704" s="252"/>
      <c r="AW704" s="252"/>
      <c r="AX704" s="252"/>
      <c r="AY704" s="252"/>
      <c r="AZ704" s="252"/>
      <c r="BA704" s="252"/>
      <c r="BB704" s="252"/>
      <c r="BC704" s="252"/>
      <c r="BD704" s="252"/>
      <c r="BE704" s="252"/>
      <c r="BF704" s="252"/>
      <c r="BG704" s="252"/>
      <c r="BH704" s="252"/>
      <c r="BI704" s="252"/>
      <c r="BJ704" s="252"/>
      <c r="BK704" s="252"/>
      <c r="BL704" s="252"/>
      <c r="BM704" s="252"/>
      <c r="BN704" s="252"/>
      <c r="BO704" s="252"/>
      <c r="BP704" s="252"/>
      <c r="BQ704" s="252"/>
      <c r="BR704" s="252"/>
      <c r="BS704" s="252"/>
      <c r="BT704" s="252"/>
      <c r="BU704" s="252"/>
      <c r="BV704" s="252"/>
      <c r="BW704" s="252"/>
      <c r="BX704" s="252"/>
      <c r="BY704" s="252"/>
      <c r="BZ704" s="252"/>
      <c r="CA704" s="252"/>
      <c r="CB704" s="252"/>
      <c r="CC704" s="252"/>
      <c r="CD704" s="252"/>
      <c r="CE704" s="252"/>
      <c r="CF704" s="252"/>
      <c r="CG704" s="252"/>
      <c r="CH704" s="252"/>
      <c r="CI704" s="252"/>
      <c r="CJ704" s="252"/>
      <c r="CK704" s="252"/>
      <c r="CL704" s="252"/>
      <c r="CM704" s="252"/>
      <c r="CN704" s="252"/>
      <c r="CO704" s="252"/>
      <c r="CP704" s="252"/>
      <c r="CQ704" s="252"/>
      <c r="CR704" s="252"/>
      <c r="CS704" s="252"/>
      <c r="CT704" s="252"/>
      <c r="CU704" s="252"/>
      <c r="CV704" s="252"/>
      <c r="CW704" s="252"/>
      <c r="CX704" s="252"/>
      <c r="CY704" s="252"/>
      <c r="CZ704" s="252"/>
      <c r="DA704" s="252"/>
      <c r="DB704" s="252"/>
      <c r="DC704" s="252"/>
      <c r="DD704" s="252"/>
    </row>
    <row r="705" customFormat="false" ht="15" hidden="false" customHeight="false" outlineLevel="0" collapsed="false">
      <c r="A705" s="252"/>
      <c r="B705" s="252"/>
      <c r="C705" s="252"/>
      <c r="D705" s="252"/>
      <c r="E705" s="254"/>
      <c r="F705" s="254"/>
      <c r="G705" s="254"/>
      <c r="H705" s="254"/>
      <c r="I705" s="254"/>
      <c r="J705" s="254"/>
      <c r="K705" s="254"/>
      <c r="L705" s="254"/>
      <c r="M705" s="254"/>
      <c r="N705" s="254"/>
      <c r="O705" s="254"/>
      <c r="P705" s="252"/>
      <c r="Q705" s="252"/>
      <c r="R705" s="252"/>
      <c r="S705" s="252"/>
      <c r="T705" s="252"/>
      <c r="U705" s="252"/>
      <c r="V705" s="252"/>
      <c r="W705" s="252"/>
      <c r="X705" s="252"/>
      <c r="Y705" s="252"/>
      <c r="Z705" s="252"/>
      <c r="AA705" s="252"/>
      <c r="AB705" s="252"/>
      <c r="AC705" s="252"/>
      <c r="AD705" s="252"/>
      <c r="AE705" s="252"/>
      <c r="AF705" s="252"/>
      <c r="AG705" s="252"/>
      <c r="AH705" s="252"/>
      <c r="AI705" s="252"/>
      <c r="AJ705" s="252"/>
      <c r="AK705" s="252"/>
      <c r="AL705" s="252"/>
      <c r="AM705" s="252"/>
      <c r="AN705" s="252"/>
      <c r="AO705" s="252"/>
      <c r="AP705" s="252"/>
      <c r="AQ705" s="252"/>
      <c r="AR705" s="252"/>
      <c r="AS705" s="252"/>
      <c r="AT705" s="252"/>
      <c r="AU705" s="252"/>
      <c r="AV705" s="252"/>
      <c r="AW705" s="252"/>
      <c r="AX705" s="252"/>
      <c r="AY705" s="252"/>
      <c r="AZ705" s="252"/>
      <c r="BA705" s="252"/>
      <c r="BB705" s="252"/>
      <c r="BC705" s="252"/>
      <c r="BD705" s="252"/>
      <c r="BE705" s="252"/>
      <c r="BF705" s="252"/>
      <c r="BG705" s="252"/>
      <c r="BH705" s="252"/>
      <c r="BI705" s="252"/>
      <c r="BJ705" s="252"/>
      <c r="BK705" s="252"/>
      <c r="BL705" s="252"/>
      <c r="BM705" s="252"/>
      <c r="BN705" s="252"/>
      <c r="BO705" s="252"/>
      <c r="BP705" s="252"/>
      <c r="BQ705" s="252"/>
      <c r="BR705" s="252"/>
      <c r="BS705" s="252"/>
      <c r="BT705" s="252"/>
      <c r="BU705" s="252"/>
      <c r="BV705" s="252"/>
      <c r="BW705" s="252"/>
      <c r="BX705" s="252"/>
      <c r="BY705" s="252"/>
      <c r="BZ705" s="252"/>
      <c r="CA705" s="252"/>
      <c r="CB705" s="252"/>
      <c r="CC705" s="252"/>
      <c r="CD705" s="252"/>
      <c r="CE705" s="252"/>
      <c r="CF705" s="252"/>
      <c r="CG705" s="252"/>
      <c r="CH705" s="252"/>
      <c r="CI705" s="252"/>
      <c r="CJ705" s="252"/>
      <c r="CK705" s="252"/>
      <c r="CL705" s="252"/>
      <c r="CM705" s="252"/>
      <c r="CN705" s="252"/>
      <c r="CO705" s="252"/>
      <c r="CP705" s="252"/>
      <c r="CQ705" s="252"/>
      <c r="CR705" s="252"/>
      <c r="CS705" s="252"/>
      <c r="CT705" s="252"/>
      <c r="CU705" s="252"/>
      <c r="CV705" s="252"/>
      <c r="CW705" s="252"/>
      <c r="CX705" s="252"/>
      <c r="CY705" s="252"/>
      <c r="CZ705" s="252"/>
      <c r="DA705" s="252"/>
      <c r="DB705" s="252"/>
      <c r="DC705" s="252"/>
      <c r="DD705" s="252"/>
    </row>
    <row r="706" customFormat="false" ht="15" hidden="false" customHeight="false" outlineLevel="0" collapsed="false">
      <c r="A706" s="252"/>
      <c r="B706" s="252"/>
      <c r="C706" s="252"/>
      <c r="D706" s="252"/>
      <c r="E706" s="254"/>
      <c r="F706" s="254"/>
      <c r="G706" s="254"/>
      <c r="H706" s="254"/>
      <c r="I706" s="254"/>
      <c r="J706" s="254"/>
      <c r="K706" s="254"/>
      <c r="L706" s="254"/>
      <c r="M706" s="254"/>
      <c r="N706" s="254"/>
      <c r="O706" s="254"/>
      <c r="P706" s="252"/>
      <c r="Q706" s="252"/>
      <c r="R706" s="252"/>
      <c r="S706" s="252"/>
      <c r="T706" s="252"/>
      <c r="U706" s="252"/>
      <c r="V706" s="252"/>
      <c r="W706" s="252"/>
      <c r="X706" s="252"/>
      <c r="Y706" s="252"/>
      <c r="Z706" s="252"/>
      <c r="AA706" s="252"/>
      <c r="AB706" s="252"/>
      <c r="AC706" s="252"/>
      <c r="AD706" s="252"/>
      <c r="AE706" s="252"/>
      <c r="AF706" s="252"/>
      <c r="AG706" s="252"/>
      <c r="AH706" s="252"/>
      <c r="AI706" s="252"/>
      <c r="AJ706" s="252"/>
      <c r="AK706" s="252"/>
      <c r="AL706" s="252"/>
      <c r="AM706" s="252"/>
      <c r="AN706" s="252"/>
      <c r="AO706" s="252"/>
      <c r="AP706" s="252"/>
      <c r="AQ706" s="252"/>
      <c r="AR706" s="252"/>
      <c r="AS706" s="252"/>
      <c r="AT706" s="252"/>
      <c r="AU706" s="252"/>
      <c r="AV706" s="252"/>
      <c r="AW706" s="252"/>
      <c r="AX706" s="252"/>
      <c r="AY706" s="252"/>
      <c r="AZ706" s="252"/>
      <c r="BA706" s="252"/>
      <c r="BB706" s="252"/>
      <c r="BC706" s="252"/>
      <c r="BD706" s="252"/>
      <c r="BE706" s="252"/>
      <c r="BF706" s="252"/>
      <c r="BG706" s="252"/>
      <c r="BH706" s="252"/>
      <c r="BI706" s="252"/>
      <c r="BJ706" s="252"/>
      <c r="BK706" s="252"/>
      <c r="BL706" s="252"/>
      <c r="BM706" s="252"/>
      <c r="BN706" s="252"/>
      <c r="BO706" s="252"/>
      <c r="BP706" s="252"/>
      <c r="BQ706" s="252"/>
      <c r="BR706" s="252"/>
      <c r="BS706" s="252"/>
      <c r="BT706" s="252"/>
      <c r="BU706" s="252"/>
      <c r="BV706" s="252"/>
      <c r="BW706" s="252"/>
      <c r="BX706" s="252"/>
      <c r="BY706" s="252"/>
      <c r="BZ706" s="252"/>
      <c r="CA706" s="252"/>
      <c r="CB706" s="252"/>
      <c r="CC706" s="252"/>
      <c r="CD706" s="252"/>
      <c r="CE706" s="252"/>
      <c r="CF706" s="252"/>
      <c r="CG706" s="252"/>
      <c r="CH706" s="252"/>
      <c r="CI706" s="252"/>
      <c r="CJ706" s="252"/>
      <c r="CK706" s="252"/>
      <c r="CL706" s="252"/>
      <c r="CM706" s="252"/>
      <c r="CN706" s="252"/>
      <c r="CO706" s="252"/>
      <c r="CP706" s="252"/>
      <c r="CQ706" s="252"/>
      <c r="CR706" s="252"/>
      <c r="CS706" s="252"/>
      <c r="CT706" s="252"/>
      <c r="CU706" s="252"/>
      <c r="CV706" s="252"/>
      <c r="CW706" s="252"/>
      <c r="CX706" s="252"/>
      <c r="CY706" s="252"/>
      <c r="CZ706" s="252"/>
      <c r="DA706" s="252"/>
      <c r="DB706" s="252"/>
      <c r="DC706" s="252"/>
      <c r="DD706" s="252"/>
    </row>
    <row r="707" customFormat="false" ht="15" hidden="false" customHeight="false" outlineLevel="0" collapsed="false">
      <c r="A707" s="252"/>
      <c r="B707" s="252"/>
      <c r="C707" s="252"/>
      <c r="D707" s="252"/>
      <c r="E707" s="254"/>
      <c r="F707" s="254"/>
      <c r="G707" s="254"/>
      <c r="H707" s="254"/>
      <c r="I707" s="254"/>
      <c r="J707" s="254"/>
      <c r="K707" s="254"/>
      <c r="L707" s="254"/>
      <c r="M707" s="254"/>
      <c r="N707" s="254"/>
      <c r="O707" s="254"/>
      <c r="P707" s="252"/>
      <c r="Q707" s="252"/>
      <c r="R707" s="252"/>
      <c r="S707" s="252"/>
      <c r="T707" s="252"/>
      <c r="U707" s="252"/>
      <c r="V707" s="252"/>
      <c r="W707" s="252"/>
      <c r="X707" s="252"/>
      <c r="Y707" s="252"/>
      <c r="Z707" s="252"/>
      <c r="AA707" s="252"/>
      <c r="AB707" s="252"/>
      <c r="AC707" s="252"/>
      <c r="AD707" s="252"/>
      <c r="AE707" s="252"/>
      <c r="AF707" s="252"/>
      <c r="AG707" s="252"/>
      <c r="AH707" s="252"/>
      <c r="AI707" s="252"/>
      <c r="AJ707" s="252"/>
      <c r="AK707" s="252"/>
      <c r="AL707" s="252"/>
      <c r="AM707" s="252"/>
      <c r="AN707" s="252"/>
      <c r="AO707" s="252"/>
      <c r="AP707" s="252"/>
      <c r="AQ707" s="252"/>
      <c r="AR707" s="252"/>
      <c r="AS707" s="252"/>
      <c r="AT707" s="252"/>
      <c r="AU707" s="252"/>
      <c r="AV707" s="252"/>
      <c r="AW707" s="252"/>
      <c r="AX707" s="252"/>
      <c r="AY707" s="252"/>
      <c r="AZ707" s="252"/>
      <c r="BA707" s="252"/>
      <c r="BB707" s="252"/>
      <c r="BC707" s="252"/>
      <c r="BD707" s="252"/>
      <c r="BE707" s="252"/>
      <c r="BF707" s="252"/>
      <c r="BG707" s="252"/>
      <c r="BH707" s="252"/>
      <c r="BI707" s="252"/>
      <c r="BJ707" s="252"/>
      <c r="BK707" s="252"/>
      <c r="BL707" s="252"/>
      <c r="BM707" s="252"/>
      <c r="BN707" s="252"/>
      <c r="BO707" s="252"/>
      <c r="BP707" s="252"/>
      <c r="BQ707" s="252"/>
      <c r="BR707" s="252"/>
      <c r="BS707" s="252"/>
      <c r="BT707" s="252"/>
      <c r="BU707" s="252"/>
      <c r="BV707" s="252"/>
      <c r="BW707" s="252"/>
      <c r="BX707" s="252"/>
      <c r="BY707" s="252"/>
      <c r="BZ707" s="252"/>
      <c r="CA707" s="252"/>
      <c r="CB707" s="252"/>
      <c r="CC707" s="252"/>
      <c r="CD707" s="252"/>
      <c r="CE707" s="252"/>
      <c r="CF707" s="252"/>
      <c r="CG707" s="252"/>
      <c r="CH707" s="252"/>
      <c r="CI707" s="252"/>
      <c r="CJ707" s="252"/>
      <c r="CK707" s="252"/>
      <c r="CL707" s="252"/>
      <c r="CM707" s="252"/>
      <c r="CN707" s="252"/>
      <c r="CO707" s="252"/>
      <c r="CP707" s="252"/>
      <c r="CQ707" s="252"/>
      <c r="CR707" s="252"/>
      <c r="CS707" s="252"/>
      <c r="CT707" s="252"/>
      <c r="CU707" s="252"/>
      <c r="CV707" s="252"/>
      <c r="CW707" s="252"/>
      <c r="CX707" s="252"/>
      <c r="CY707" s="252"/>
      <c r="CZ707" s="252"/>
      <c r="DA707" s="252"/>
      <c r="DB707" s="252"/>
      <c r="DC707" s="252"/>
      <c r="DD707" s="252"/>
    </row>
    <row r="708" customFormat="false" ht="15" hidden="false" customHeight="false" outlineLevel="0" collapsed="false">
      <c r="A708" s="252"/>
      <c r="B708" s="252"/>
      <c r="C708" s="252"/>
      <c r="D708" s="252"/>
      <c r="E708" s="254"/>
      <c r="F708" s="254"/>
      <c r="G708" s="254"/>
      <c r="H708" s="254"/>
      <c r="I708" s="254"/>
      <c r="J708" s="254"/>
      <c r="K708" s="254"/>
      <c r="L708" s="254"/>
      <c r="M708" s="254"/>
      <c r="N708" s="254"/>
      <c r="O708" s="254"/>
      <c r="P708" s="252"/>
      <c r="Q708" s="252"/>
      <c r="R708" s="252"/>
      <c r="S708" s="252"/>
      <c r="T708" s="252"/>
      <c r="U708" s="252"/>
      <c r="V708" s="252"/>
      <c r="W708" s="252"/>
      <c r="X708" s="252"/>
      <c r="Y708" s="252"/>
      <c r="Z708" s="252"/>
      <c r="AA708" s="252"/>
      <c r="AB708" s="252"/>
      <c r="AC708" s="252"/>
      <c r="AD708" s="252"/>
      <c r="AE708" s="252"/>
      <c r="AF708" s="252"/>
      <c r="AG708" s="252"/>
      <c r="AH708" s="252"/>
      <c r="AI708" s="252"/>
      <c r="AJ708" s="252"/>
      <c r="AK708" s="252"/>
      <c r="AL708" s="252"/>
      <c r="AM708" s="252"/>
      <c r="AN708" s="252"/>
      <c r="AO708" s="252"/>
      <c r="AP708" s="252"/>
      <c r="AQ708" s="252"/>
      <c r="AR708" s="252"/>
      <c r="AS708" s="252"/>
      <c r="AT708" s="252"/>
      <c r="AU708" s="252"/>
      <c r="AV708" s="252"/>
      <c r="AW708" s="252"/>
      <c r="AX708" s="252"/>
      <c r="AY708" s="252"/>
      <c r="AZ708" s="252"/>
      <c r="BA708" s="252"/>
      <c r="BB708" s="252"/>
      <c r="BC708" s="252"/>
      <c r="BD708" s="252"/>
      <c r="BE708" s="252"/>
      <c r="BF708" s="252"/>
      <c r="BG708" s="252"/>
      <c r="BH708" s="252"/>
      <c r="BI708" s="252"/>
      <c r="BJ708" s="252"/>
      <c r="BK708" s="252"/>
      <c r="BL708" s="252"/>
      <c r="BM708" s="252"/>
      <c r="BN708" s="252"/>
      <c r="BO708" s="252"/>
      <c r="BP708" s="252"/>
      <c r="BQ708" s="252"/>
      <c r="BR708" s="252"/>
      <c r="BS708" s="252"/>
      <c r="BT708" s="252"/>
      <c r="BU708" s="252"/>
      <c r="BV708" s="252"/>
      <c r="BW708" s="252"/>
      <c r="BX708" s="252"/>
      <c r="BY708" s="252"/>
      <c r="BZ708" s="252"/>
      <c r="CA708" s="252"/>
      <c r="CB708" s="252"/>
      <c r="CC708" s="252"/>
      <c r="CD708" s="252"/>
      <c r="CE708" s="252"/>
      <c r="CF708" s="252"/>
      <c r="CG708" s="252"/>
      <c r="CH708" s="252"/>
      <c r="CI708" s="252"/>
      <c r="CJ708" s="252"/>
      <c r="CK708" s="252"/>
      <c r="CL708" s="252"/>
      <c r="CM708" s="252"/>
      <c r="CN708" s="252"/>
      <c r="CO708" s="252"/>
      <c r="CP708" s="252"/>
      <c r="CQ708" s="252"/>
      <c r="CR708" s="252"/>
      <c r="CS708" s="252"/>
      <c r="CT708" s="252"/>
      <c r="CU708" s="252"/>
      <c r="CV708" s="252"/>
      <c r="CW708" s="252"/>
      <c r="CX708" s="252"/>
      <c r="CY708" s="252"/>
      <c r="CZ708" s="252"/>
      <c r="DA708" s="252"/>
      <c r="DB708" s="252"/>
      <c r="DC708" s="252"/>
      <c r="DD708" s="252"/>
    </row>
    <row r="709" customFormat="false" ht="15" hidden="false" customHeight="false" outlineLevel="0" collapsed="false">
      <c r="A709" s="252"/>
      <c r="B709" s="252"/>
      <c r="C709" s="252"/>
      <c r="D709" s="252"/>
      <c r="E709" s="254"/>
      <c r="F709" s="254"/>
      <c r="G709" s="254"/>
      <c r="H709" s="254"/>
      <c r="I709" s="254"/>
      <c r="J709" s="254"/>
      <c r="K709" s="254"/>
      <c r="L709" s="254"/>
      <c r="M709" s="254"/>
      <c r="N709" s="254"/>
      <c r="O709" s="254"/>
      <c r="P709" s="252"/>
      <c r="Q709" s="252"/>
      <c r="R709" s="252"/>
      <c r="S709" s="252"/>
      <c r="T709" s="252"/>
      <c r="U709" s="252"/>
      <c r="V709" s="252"/>
      <c r="W709" s="252"/>
      <c r="X709" s="252"/>
      <c r="Y709" s="252"/>
      <c r="Z709" s="252"/>
      <c r="AA709" s="252"/>
      <c r="AB709" s="252"/>
      <c r="AC709" s="252"/>
      <c r="AD709" s="252"/>
      <c r="AE709" s="252"/>
      <c r="AF709" s="252"/>
      <c r="AG709" s="252"/>
      <c r="AH709" s="252"/>
      <c r="AI709" s="252"/>
      <c r="AJ709" s="252"/>
      <c r="AK709" s="252"/>
      <c r="AL709" s="252"/>
      <c r="AM709" s="252"/>
      <c r="AN709" s="252"/>
      <c r="AO709" s="252"/>
      <c r="AP709" s="252"/>
      <c r="AQ709" s="252"/>
      <c r="AR709" s="252"/>
      <c r="AS709" s="252"/>
      <c r="AT709" s="252"/>
      <c r="AU709" s="252"/>
      <c r="AV709" s="252"/>
      <c r="AW709" s="252"/>
      <c r="AX709" s="252"/>
      <c r="AY709" s="252"/>
      <c r="AZ709" s="252"/>
      <c r="BA709" s="252"/>
      <c r="BB709" s="252"/>
      <c r="BC709" s="252"/>
      <c r="BD709" s="252"/>
      <c r="BE709" s="252"/>
      <c r="BF709" s="252"/>
      <c r="BG709" s="252"/>
      <c r="BH709" s="252"/>
      <c r="BI709" s="252"/>
      <c r="BJ709" s="252"/>
      <c r="BK709" s="252"/>
      <c r="BL709" s="252"/>
      <c r="BM709" s="252"/>
      <c r="BN709" s="252"/>
      <c r="BO709" s="252"/>
      <c r="BP709" s="252"/>
      <c r="BQ709" s="252"/>
      <c r="BR709" s="252"/>
      <c r="BS709" s="252"/>
      <c r="BT709" s="252"/>
      <c r="BU709" s="252"/>
      <c r="BV709" s="252"/>
      <c r="BW709" s="252"/>
      <c r="BX709" s="252"/>
      <c r="BY709" s="252"/>
      <c r="BZ709" s="252"/>
      <c r="CA709" s="252"/>
      <c r="CB709" s="252"/>
      <c r="CC709" s="252"/>
      <c r="CD709" s="252"/>
      <c r="CE709" s="252"/>
      <c r="CF709" s="252"/>
      <c r="CG709" s="252"/>
      <c r="CH709" s="252"/>
      <c r="CI709" s="252"/>
      <c r="CJ709" s="252"/>
      <c r="CK709" s="252"/>
      <c r="CL709" s="252"/>
      <c r="CM709" s="252"/>
      <c r="CN709" s="252"/>
      <c r="CO709" s="252"/>
      <c r="CP709" s="252"/>
      <c r="CQ709" s="252"/>
      <c r="CR709" s="252"/>
      <c r="CS709" s="252"/>
      <c r="CT709" s="252"/>
      <c r="CU709" s="252"/>
      <c r="CV709" s="252"/>
      <c r="CW709" s="252"/>
      <c r="CX709" s="252"/>
      <c r="CY709" s="252"/>
      <c r="CZ709" s="252"/>
      <c r="DA709" s="252"/>
      <c r="DB709" s="252"/>
      <c r="DC709" s="252"/>
      <c r="DD709" s="252"/>
    </row>
    <row r="710" customFormat="false" ht="15" hidden="false" customHeight="false" outlineLevel="0" collapsed="false">
      <c r="A710" s="252"/>
      <c r="B710" s="252"/>
      <c r="C710" s="252"/>
      <c r="D710" s="252"/>
      <c r="E710" s="254"/>
      <c r="F710" s="254"/>
      <c r="G710" s="254"/>
      <c r="H710" s="254"/>
      <c r="I710" s="254"/>
      <c r="J710" s="254"/>
      <c r="K710" s="254"/>
      <c r="L710" s="254"/>
      <c r="M710" s="254"/>
      <c r="N710" s="254"/>
      <c r="O710" s="254"/>
      <c r="P710" s="252"/>
      <c r="Q710" s="252"/>
      <c r="R710" s="252"/>
      <c r="S710" s="252"/>
      <c r="T710" s="252"/>
      <c r="U710" s="252"/>
      <c r="V710" s="252"/>
      <c r="W710" s="252"/>
      <c r="X710" s="252"/>
      <c r="Y710" s="252"/>
      <c r="Z710" s="252"/>
      <c r="AA710" s="252"/>
      <c r="AB710" s="252"/>
      <c r="AC710" s="252"/>
      <c r="AD710" s="252"/>
      <c r="AE710" s="252"/>
      <c r="AF710" s="252"/>
      <c r="AG710" s="252"/>
      <c r="AH710" s="252"/>
      <c r="AI710" s="252"/>
      <c r="AJ710" s="252"/>
      <c r="AK710" s="252"/>
      <c r="AL710" s="252"/>
      <c r="AM710" s="252"/>
      <c r="AN710" s="252"/>
      <c r="AO710" s="252"/>
      <c r="AP710" s="252"/>
      <c r="AQ710" s="252"/>
      <c r="AR710" s="252"/>
      <c r="AS710" s="252"/>
      <c r="AT710" s="252"/>
      <c r="AU710" s="252"/>
      <c r="AV710" s="252"/>
      <c r="AW710" s="252"/>
      <c r="AX710" s="252"/>
      <c r="AY710" s="252"/>
      <c r="AZ710" s="252"/>
      <c r="BA710" s="252"/>
      <c r="BB710" s="252"/>
      <c r="BC710" s="252"/>
      <c r="BD710" s="252"/>
      <c r="BE710" s="252"/>
      <c r="BF710" s="252"/>
      <c r="BG710" s="252"/>
      <c r="BH710" s="252"/>
      <c r="BI710" s="252"/>
      <c r="BJ710" s="252"/>
      <c r="BK710" s="252"/>
      <c r="BL710" s="252"/>
      <c r="BM710" s="252"/>
      <c r="BN710" s="252"/>
      <c r="BO710" s="252"/>
      <c r="BP710" s="252"/>
      <c r="BQ710" s="252"/>
      <c r="BR710" s="252"/>
      <c r="BS710" s="252"/>
      <c r="BT710" s="252"/>
      <c r="BU710" s="252"/>
      <c r="BV710" s="252"/>
      <c r="BW710" s="252"/>
      <c r="BX710" s="252"/>
      <c r="BY710" s="252"/>
      <c r="BZ710" s="252"/>
      <c r="CA710" s="252"/>
      <c r="CB710" s="252"/>
      <c r="CC710" s="252"/>
      <c r="CD710" s="252"/>
      <c r="CE710" s="252"/>
      <c r="CF710" s="252"/>
      <c r="CG710" s="252"/>
      <c r="CH710" s="252"/>
      <c r="CI710" s="252"/>
      <c r="CJ710" s="252"/>
      <c r="CK710" s="252"/>
      <c r="CL710" s="252"/>
      <c r="CM710" s="252"/>
      <c r="CN710" s="252"/>
      <c r="CO710" s="252"/>
      <c r="CP710" s="252"/>
      <c r="CQ710" s="252"/>
      <c r="CR710" s="252"/>
      <c r="CS710" s="252"/>
      <c r="CT710" s="252"/>
      <c r="CU710" s="252"/>
      <c r="CV710" s="252"/>
      <c r="CW710" s="252"/>
      <c r="CX710" s="252"/>
      <c r="CY710" s="252"/>
      <c r="CZ710" s="252"/>
      <c r="DA710" s="252"/>
      <c r="DB710" s="252"/>
      <c r="DC710" s="252"/>
      <c r="DD710" s="252"/>
    </row>
    <row r="711" customFormat="false" ht="15" hidden="false" customHeight="false" outlineLevel="0" collapsed="false">
      <c r="A711" s="252"/>
      <c r="B711" s="252"/>
      <c r="C711" s="252"/>
      <c r="D711" s="252"/>
      <c r="E711" s="254"/>
      <c r="F711" s="254"/>
      <c r="G711" s="254"/>
      <c r="H711" s="254"/>
      <c r="I711" s="254"/>
      <c r="J711" s="254"/>
      <c r="K711" s="254"/>
      <c r="L711" s="254"/>
      <c r="M711" s="254"/>
      <c r="N711" s="254"/>
      <c r="O711" s="254"/>
      <c r="P711" s="252"/>
      <c r="Q711" s="252"/>
      <c r="R711" s="252"/>
      <c r="S711" s="252"/>
      <c r="T711" s="252"/>
      <c r="U711" s="252"/>
      <c r="V711" s="252"/>
      <c r="W711" s="252"/>
      <c r="X711" s="252"/>
      <c r="Y711" s="252"/>
      <c r="Z711" s="252"/>
      <c r="AA711" s="252"/>
      <c r="AB711" s="252"/>
      <c r="AC711" s="252"/>
      <c r="AD711" s="252"/>
      <c r="AE711" s="252"/>
      <c r="AF711" s="252"/>
      <c r="AG711" s="252"/>
      <c r="AH711" s="252"/>
      <c r="AI711" s="252"/>
      <c r="AJ711" s="252"/>
      <c r="AK711" s="252"/>
      <c r="AL711" s="252"/>
      <c r="AM711" s="252"/>
      <c r="AN711" s="252"/>
      <c r="AO711" s="252"/>
      <c r="AP711" s="252"/>
      <c r="AQ711" s="252"/>
      <c r="AR711" s="252"/>
      <c r="AS711" s="252"/>
      <c r="AT711" s="252"/>
      <c r="AU711" s="252"/>
      <c r="AV711" s="252"/>
      <c r="AW711" s="252"/>
      <c r="AX711" s="252"/>
      <c r="AY711" s="252"/>
      <c r="AZ711" s="252"/>
      <c r="BA711" s="252"/>
      <c r="BB711" s="252"/>
      <c r="BC711" s="252"/>
      <c r="BD711" s="252"/>
      <c r="BE711" s="252"/>
      <c r="BF711" s="252"/>
      <c r="BG711" s="252"/>
      <c r="BH711" s="252"/>
      <c r="BI711" s="252"/>
      <c r="BJ711" s="252"/>
      <c r="BK711" s="252"/>
      <c r="BL711" s="252"/>
      <c r="BM711" s="252"/>
      <c r="BN711" s="252"/>
      <c r="BO711" s="252"/>
      <c r="BP711" s="252"/>
      <c r="BQ711" s="252"/>
      <c r="BR711" s="252"/>
      <c r="BS711" s="252"/>
      <c r="BT711" s="252"/>
      <c r="BU711" s="252"/>
      <c r="BV711" s="252"/>
      <c r="BW711" s="252"/>
      <c r="BX711" s="252"/>
      <c r="BY711" s="252"/>
      <c r="BZ711" s="252"/>
      <c r="CA711" s="252"/>
      <c r="CB711" s="252"/>
      <c r="CC711" s="252"/>
      <c r="CD711" s="252"/>
      <c r="CE711" s="252"/>
      <c r="CF711" s="252"/>
      <c r="CG711" s="252"/>
      <c r="CH711" s="252"/>
      <c r="CI711" s="252"/>
      <c r="CJ711" s="252"/>
      <c r="CK711" s="252"/>
      <c r="CL711" s="252"/>
      <c r="CM711" s="252"/>
      <c r="CN711" s="252"/>
      <c r="CO711" s="252"/>
      <c r="CP711" s="252"/>
      <c r="CQ711" s="252"/>
      <c r="CR711" s="252"/>
      <c r="CS711" s="252"/>
      <c r="CT711" s="252"/>
      <c r="CU711" s="252"/>
      <c r="CV711" s="252"/>
      <c r="CW711" s="252"/>
      <c r="CX711" s="252"/>
      <c r="CY711" s="252"/>
      <c r="CZ711" s="252"/>
      <c r="DA711" s="252"/>
      <c r="DB711" s="252"/>
      <c r="DC711" s="252"/>
      <c r="DD711" s="252"/>
    </row>
    <row r="712" customFormat="false" ht="15" hidden="false" customHeight="false" outlineLevel="0" collapsed="false">
      <c r="A712" s="252"/>
      <c r="B712" s="252"/>
      <c r="C712" s="252"/>
      <c r="D712" s="252"/>
      <c r="E712" s="254"/>
      <c r="F712" s="254"/>
      <c r="G712" s="254"/>
      <c r="H712" s="254"/>
      <c r="I712" s="254"/>
      <c r="J712" s="254"/>
      <c r="K712" s="254"/>
      <c r="L712" s="254"/>
      <c r="M712" s="254"/>
      <c r="N712" s="254"/>
      <c r="O712" s="254"/>
      <c r="P712" s="252"/>
      <c r="Q712" s="252"/>
      <c r="R712" s="252"/>
      <c r="S712" s="252"/>
      <c r="T712" s="252"/>
      <c r="U712" s="252"/>
      <c r="V712" s="252"/>
      <c r="W712" s="252"/>
      <c r="X712" s="252"/>
      <c r="Y712" s="252"/>
      <c r="Z712" s="252"/>
      <c r="AA712" s="252"/>
      <c r="AB712" s="252"/>
      <c r="AC712" s="252"/>
      <c r="AD712" s="252"/>
      <c r="AE712" s="252"/>
      <c r="AF712" s="252"/>
      <c r="AG712" s="252"/>
      <c r="AH712" s="252"/>
      <c r="AI712" s="252"/>
      <c r="AJ712" s="252"/>
      <c r="AK712" s="252"/>
      <c r="AL712" s="252"/>
      <c r="AM712" s="252"/>
      <c r="AN712" s="252"/>
      <c r="AO712" s="252"/>
      <c r="AP712" s="252"/>
      <c r="AQ712" s="252"/>
      <c r="AR712" s="252"/>
      <c r="AS712" s="252"/>
      <c r="AT712" s="252"/>
      <c r="AU712" s="252"/>
      <c r="AV712" s="252"/>
      <c r="AW712" s="252"/>
      <c r="AX712" s="252"/>
      <c r="AY712" s="252"/>
      <c r="AZ712" s="252"/>
      <c r="BA712" s="252"/>
      <c r="BB712" s="252"/>
      <c r="BC712" s="252"/>
      <c r="BD712" s="252"/>
      <c r="BE712" s="252"/>
      <c r="BF712" s="252"/>
      <c r="BG712" s="252"/>
      <c r="BH712" s="252"/>
      <c r="BI712" s="252"/>
      <c r="BJ712" s="252"/>
      <c r="BK712" s="252"/>
      <c r="BL712" s="252"/>
      <c r="BM712" s="252"/>
      <c r="BN712" s="252"/>
      <c r="BO712" s="252"/>
      <c r="BP712" s="252"/>
      <c r="BQ712" s="252"/>
      <c r="BR712" s="252"/>
      <c r="BS712" s="252"/>
      <c r="BT712" s="252"/>
      <c r="BU712" s="252"/>
      <c r="BV712" s="252"/>
      <c r="BW712" s="252"/>
      <c r="BX712" s="252"/>
      <c r="BY712" s="252"/>
      <c r="BZ712" s="252"/>
      <c r="CA712" s="252"/>
      <c r="CB712" s="252"/>
      <c r="CC712" s="252"/>
      <c r="CD712" s="252"/>
      <c r="CE712" s="252"/>
      <c r="CF712" s="252"/>
      <c r="CG712" s="252"/>
      <c r="CH712" s="252"/>
      <c r="CI712" s="252"/>
      <c r="CJ712" s="252"/>
      <c r="CK712" s="252"/>
      <c r="CL712" s="252"/>
      <c r="CM712" s="252"/>
      <c r="CN712" s="252"/>
      <c r="CO712" s="252"/>
      <c r="CP712" s="252"/>
      <c r="CQ712" s="252"/>
      <c r="CR712" s="252"/>
      <c r="CS712" s="252"/>
      <c r="CT712" s="252"/>
      <c r="CU712" s="252"/>
      <c r="CV712" s="252"/>
      <c r="CW712" s="252"/>
      <c r="CX712" s="252"/>
      <c r="CY712" s="252"/>
      <c r="CZ712" s="252"/>
      <c r="DA712" s="252"/>
      <c r="DB712" s="252"/>
      <c r="DC712" s="252"/>
      <c r="DD712" s="252"/>
    </row>
    <row r="713" customFormat="false" ht="15" hidden="false" customHeight="false" outlineLevel="0" collapsed="false">
      <c r="A713" s="252"/>
      <c r="B713" s="252"/>
      <c r="C713" s="252"/>
      <c r="D713" s="252"/>
      <c r="E713" s="254"/>
      <c r="F713" s="254"/>
      <c r="G713" s="254"/>
      <c r="H713" s="254"/>
      <c r="I713" s="254"/>
      <c r="J713" s="254"/>
      <c r="K713" s="254"/>
      <c r="L713" s="254"/>
      <c r="M713" s="254"/>
      <c r="N713" s="254"/>
      <c r="O713" s="254"/>
      <c r="P713" s="252"/>
      <c r="Q713" s="252"/>
      <c r="R713" s="252"/>
      <c r="S713" s="252"/>
      <c r="T713" s="252"/>
      <c r="U713" s="252"/>
      <c r="V713" s="252"/>
      <c r="W713" s="252"/>
      <c r="X713" s="252"/>
      <c r="Y713" s="252"/>
      <c r="Z713" s="252"/>
      <c r="AA713" s="252"/>
      <c r="AB713" s="252"/>
      <c r="AC713" s="252"/>
      <c r="AD713" s="252"/>
      <c r="AE713" s="252"/>
      <c r="AF713" s="252"/>
      <c r="AG713" s="252"/>
      <c r="AH713" s="252"/>
      <c r="AI713" s="252"/>
      <c r="AJ713" s="252"/>
      <c r="AK713" s="252"/>
      <c r="AL713" s="252"/>
      <c r="AM713" s="252"/>
      <c r="AN713" s="252"/>
      <c r="AO713" s="252"/>
      <c r="AP713" s="252"/>
      <c r="AQ713" s="252"/>
      <c r="AR713" s="252"/>
      <c r="AS713" s="252"/>
      <c r="AT713" s="252"/>
      <c r="AU713" s="252"/>
      <c r="AV713" s="252"/>
      <c r="AW713" s="252"/>
      <c r="AX713" s="252"/>
      <c r="AY713" s="252"/>
      <c r="AZ713" s="252"/>
      <c r="BA713" s="252"/>
      <c r="BB713" s="252"/>
      <c r="BC713" s="252"/>
      <c r="BD713" s="252"/>
      <c r="BE713" s="252"/>
      <c r="BF713" s="252"/>
      <c r="BG713" s="252"/>
      <c r="BH713" s="252"/>
      <c r="BI713" s="252"/>
      <c r="BJ713" s="252"/>
      <c r="BK713" s="252"/>
      <c r="BL713" s="252"/>
      <c r="BM713" s="252"/>
      <c r="BN713" s="252"/>
      <c r="BO713" s="252"/>
      <c r="BP713" s="252"/>
      <c r="BQ713" s="252"/>
      <c r="BR713" s="252"/>
      <c r="BS713" s="252"/>
      <c r="BT713" s="252"/>
      <c r="BU713" s="252"/>
      <c r="BV713" s="252"/>
      <c r="BW713" s="252"/>
      <c r="BX713" s="252"/>
      <c r="BY713" s="252"/>
      <c r="BZ713" s="252"/>
      <c r="CA713" s="252"/>
      <c r="CB713" s="252"/>
      <c r="CC713" s="252"/>
      <c r="CD713" s="252"/>
      <c r="CE713" s="252"/>
      <c r="CF713" s="252"/>
      <c r="CG713" s="252"/>
      <c r="CH713" s="252"/>
      <c r="CI713" s="252"/>
      <c r="CJ713" s="252"/>
      <c r="CK713" s="252"/>
      <c r="CL713" s="252"/>
      <c r="CM713" s="252"/>
      <c r="CN713" s="252"/>
      <c r="CO713" s="252"/>
      <c r="CP713" s="252"/>
      <c r="CQ713" s="252"/>
      <c r="CR713" s="252"/>
      <c r="CS713" s="252"/>
      <c r="CT713" s="252"/>
      <c r="CU713" s="252"/>
      <c r="CV713" s="252"/>
      <c r="CW713" s="252"/>
      <c r="CX713" s="252"/>
      <c r="CY713" s="252"/>
      <c r="CZ713" s="252"/>
      <c r="DA713" s="252"/>
      <c r="DB713" s="252"/>
      <c r="DC713" s="252"/>
      <c r="DD713" s="252"/>
    </row>
    <row r="714" customFormat="false" ht="15" hidden="false" customHeight="false" outlineLevel="0" collapsed="false">
      <c r="A714" s="252"/>
      <c r="B714" s="252"/>
      <c r="C714" s="252"/>
      <c r="D714" s="252"/>
      <c r="E714" s="254"/>
      <c r="F714" s="254"/>
      <c r="G714" s="254"/>
      <c r="H714" s="254"/>
      <c r="I714" s="254"/>
      <c r="J714" s="254"/>
      <c r="K714" s="254"/>
      <c r="L714" s="254"/>
      <c r="M714" s="254"/>
      <c r="N714" s="254"/>
      <c r="O714" s="254"/>
      <c r="P714" s="252"/>
      <c r="Q714" s="252"/>
      <c r="R714" s="252"/>
      <c r="S714" s="252"/>
      <c r="T714" s="252"/>
      <c r="U714" s="252"/>
      <c r="V714" s="252"/>
      <c r="W714" s="252"/>
      <c r="X714" s="252"/>
      <c r="Y714" s="252"/>
      <c r="Z714" s="252"/>
      <c r="AA714" s="252"/>
      <c r="AB714" s="252"/>
      <c r="AC714" s="252"/>
      <c r="AD714" s="252"/>
      <c r="AE714" s="252"/>
      <c r="AF714" s="252"/>
      <c r="AG714" s="252"/>
      <c r="AH714" s="252"/>
      <c r="AI714" s="252"/>
      <c r="AJ714" s="252"/>
      <c r="AK714" s="252"/>
      <c r="AL714" s="252"/>
      <c r="AM714" s="252"/>
      <c r="AN714" s="252"/>
      <c r="AO714" s="252"/>
      <c r="AP714" s="252"/>
      <c r="AQ714" s="252"/>
      <c r="AR714" s="252"/>
      <c r="AS714" s="252"/>
      <c r="AT714" s="252"/>
      <c r="AU714" s="252"/>
      <c r="AV714" s="252"/>
      <c r="AW714" s="252"/>
      <c r="AX714" s="252"/>
      <c r="AY714" s="252"/>
      <c r="AZ714" s="252"/>
      <c r="BA714" s="252"/>
      <c r="BB714" s="252"/>
      <c r="BC714" s="252"/>
      <c r="BD714" s="252"/>
      <c r="BE714" s="252"/>
      <c r="BF714" s="252"/>
      <c r="BG714" s="252"/>
      <c r="BH714" s="252"/>
      <c r="BI714" s="252"/>
      <c r="BJ714" s="252"/>
      <c r="BK714" s="252"/>
      <c r="BL714" s="252"/>
      <c r="BM714" s="252"/>
      <c r="BN714" s="252"/>
      <c r="BO714" s="252"/>
      <c r="BP714" s="252"/>
      <c r="BQ714" s="252"/>
      <c r="BR714" s="252"/>
      <c r="BS714" s="252"/>
      <c r="BT714" s="252"/>
      <c r="BU714" s="252"/>
      <c r="BV714" s="252"/>
      <c r="BW714" s="252"/>
      <c r="BX714" s="252"/>
      <c r="BY714" s="252"/>
      <c r="BZ714" s="252"/>
      <c r="CA714" s="252"/>
      <c r="CB714" s="252"/>
      <c r="CC714" s="252"/>
      <c r="CD714" s="252"/>
      <c r="CE714" s="252"/>
      <c r="CF714" s="252"/>
      <c r="CG714" s="252"/>
      <c r="CH714" s="252"/>
      <c r="CI714" s="252"/>
      <c r="CJ714" s="252"/>
      <c r="CK714" s="252"/>
      <c r="CL714" s="252"/>
      <c r="CM714" s="252"/>
      <c r="CN714" s="252"/>
      <c r="CO714" s="252"/>
      <c r="CP714" s="252"/>
      <c r="CQ714" s="252"/>
      <c r="CR714" s="252"/>
      <c r="CS714" s="252"/>
      <c r="CT714" s="252"/>
      <c r="CU714" s="252"/>
      <c r="CV714" s="252"/>
      <c r="CW714" s="252"/>
      <c r="CX714" s="252"/>
      <c r="CY714" s="252"/>
      <c r="CZ714" s="252"/>
      <c r="DA714" s="252"/>
      <c r="DB714" s="252"/>
      <c r="DC714" s="252"/>
      <c r="DD714" s="252"/>
    </row>
    <row r="715" customFormat="false" ht="15" hidden="false" customHeight="false" outlineLevel="0" collapsed="false">
      <c r="A715" s="252"/>
      <c r="B715" s="252"/>
      <c r="C715" s="252"/>
      <c r="D715" s="252"/>
      <c r="E715" s="254"/>
      <c r="F715" s="254"/>
      <c r="G715" s="254"/>
      <c r="H715" s="254"/>
      <c r="I715" s="254"/>
      <c r="J715" s="254"/>
      <c r="K715" s="254"/>
      <c r="L715" s="254"/>
      <c r="M715" s="254"/>
      <c r="N715" s="254"/>
      <c r="O715" s="254"/>
      <c r="P715" s="252"/>
      <c r="Q715" s="252"/>
      <c r="R715" s="252"/>
      <c r="S715" s="252"/>
      <c r="T715" s="252"/>
      <c r="U715" s="252"/>
      <c r="V715" s="252"/>
      <c r="W715" s="252"/>
      <c r="X715" s="252"/>
      <c r="Y715" s="252"/>
      <c r="Z715" s="252"/>
      <c r="AA715" s="252"/>
      <c r="AB715" s="252"/>
      <c r="AC715" s="252"/>
      <c r="AD715" s="252"/>
      <c r="AE715" s="252"/>
      <c r="AF715" s="252"/>
      <c r="AG715" s="252"/>
      <c r="AH715" s="252"/>
      <c r="AI715" s="252"/>
      <c r="AJ715" s="252"/>
      <c r="AK715" s="252"/>
      <c r="AL715" s="252"/>
      <c r="AM715" s="252"/>
      <c r="AN715" s="252"/>
      <c r="AO715" s="252"/>
      <c r="AP715" s="252"/>
      <c r="AQ715" s="252"/>
      <c r="AR715" s="252"/>
      <c r="AS715" s="252"/>
      <c r="AT715" s="252"/>
      <c r="AU715" s="252"/>
      <c r="AV715" s="252"/>
      <c r="AW715" s="252"/>
      <c r="AX715" s="252"/>
      <c r="AY715" s="252"/>
      <c r="AZ715" s="252"/>
      <c r="BA715" s="252"/>
      <c r="BB715" s="252"/>
      <c r="BC715" s="252"/>
      <c r="BD715" s="252"/>
      <c r="BE715" s="252"/>
      <c r="BF715" s="252"/>
      <c r="BG715" s="252"/>
      <c r="BH715" s="252"/>
      <c r="BI715" s="252"/>
      <c r="BJ715" s="252"/>
      <c r="BK715" s="252"/>
      <c r="BL715" s="252"/>
      <c r="BM715" s="252"/>
      <c r="BN715" s="252"/>
      <c r="BO715" s="252"/>
      <c r="BP715" s="252"/>
      <c r="BQ715" s="252"/>
      <c r="BR715" s="252"/>
      <c r="BS715" s="252"/>
      <c r="BT715" s="252"/>
      <c r="BU715" s="252"/>
      <c r="BV715" s="252"/>
      <c r="BW715" s="252"/>
      <c r="BX715" s="252"/>
      <c r="BY715" s="252"/>
      <c r="BZ715" s="252"/>
      <c r="CA715" s="252"/>
      <c r="CB715" s="252"/>
      <c r="CC715" s="252"/>
      <c r="CD715" s="252"/>
      <c r="CE715" s="252"/>
      <c r="CF715" s="252"/>
      <c r="CG715" s="252"/>
      <c r="CH715" s="252"/>
      <c r="CI715" s="252"/>
      <c r="CJ715" s="252"/>
      <c r="CK715" s="252"/>
      <c r="CL715" s="252"/>
      <c r="CM715" s="252"/>
      <c r="CN715" s="252"/>
      <c r="CO715" s="252"/>
      <c r="CP715" s="252"/>
      <c r="CQ715" s="252"/>
      <c r="CR715" s="252"/>
      <c r="CS715" s="252"/>
      <c r="CT715" s="252"/>
      <c r="CU715" s="252"/>
      <c r="CV715" s="252"/>
      <c r="CW715" s="252"/>
      <c r="CX715" s="252"/>
      <c r="CY715" s="252"/>
      <c r="CZ715" s="252"/>
      <c r="DA715" s="252"/>
      <c r="DB715" s="252"/>
      <c r="DC715" s="252"/>
      <c r="DD715" s="252"/>
    </row>
    <row r="716" customFormat="false" ht="15" hidden="false" customHeight="false" outlineLevel="0" collapsed="false">
      <c r="A716" s="252"/>
      <c r="B716" s="252"/>
      <c r="C716" s="252"/>
      <c r="D716" s="252"/>
      <c r="E716" s="254"/>
      <c r="F716" s="254"/>
      <c r="G716" s="254"/>
      <c r="H716" s="254"/>
      <c r="I716" s="254"/>
      <c r="J716" s="254"/>
      <c r="K716" s="254"/>
      <c r="L716" s="254"/>
      <c r="M716" s="254"/>
      <c r="N716" s="254"/>
      <c r="O716" s="254"/>
      <c r="P716" s="252"/>
      <c r="Q716" s="252"/>
      <c r="R716" s="252"/>
      <c r="S716" s="252"/>
      <c r="T716" s="252"/>
      <c r="U716" s="252"/>
      <c r="V716" s="252"/>
      <c r="W716" s="252"/>
      <c r="X716" s="252"/>
      <c r="Y716" s="252"/>
      <c r="Z716" s="252"/>
      <c r="AA716" s="252"/>
      <c r="AB716" s="252"/>
      <c r="AC716" s="252"/>
      <c r="AD716" s="252"/>
      <c r="AE716" s="252"/>
      <c r="AF716" s="252"/>
      <c r="AG716" s="252"/>
      <c r="AH716" s="252"/>
      <c r="AI716" s="252"/>
      <c r="AJ716" s="252"/>
      <c r="AK716" s="252"/>
      <c r="AL716" s="252"/>
      <c r="AM716" s="252"/>
      <c r="AN716" s="252"/>
      <c r="AO716" s="252"/>
      <c r="AP716" s="252"/>
      <c r="AQ716" s="252"/>
      <c r="AR716" s="252"/>
      <c r="AS716" s="252"/>
      <c r="AT716" s="252"/>
      <c r="AU716" s="252"/>
      <c r="AV716" s="252"/>
      <c r="AW716" s="252"/>
      <c r="AX716" s="252"/>
      <c r="AY716" s="252"/>
      <c r="AZ716" s="252"/>
      <c r="BA716" s="252"/>
      <c r="BB716" s="252"/>
      <c r="BC716" s="252"/>
      <c r="BD716" s="252"/>
      <c r="BE716" s="252"/>
      <c r="BF716" s="252"/>
      <c r="BG716" s="252"/>
      <c r="BH716" s="252"/>
      <c r="BI716" s="252"/>
      <c r="BJ716" s="252"/>
      <c r="BK716" s="252"/>
      <c r="BL716" s="252"/>
      <c r="BM716" s="252"/>
      <c r="BN716" s="252"/>
      <c r="BO716" s="252"/>
      <c r="BP716" s="252"/>
      <c r="BQ716" s="252"/>
      <c r="BR716" s="252"/>
      <c r="BS716" s="252"/>
      <c r="BT716" s="252"/>
      <c r="BU716" s="252"/>
      <c r="BV716" s="252"/>
      <c r="BW716" s="252"/>
      <c r="BX716" s="252"/>
      <c r="BY716" s="252"/>
      <c r="BZ716" s="252"/>
      <c r="CA716" s="252"/>
      <c r="CB716" s="252"/>
      <c r="CC716" s="252"/>
      <c r="CD716" s="252"/>
      <c r="CE716" s="252"/>
      <c r="CF716" s="252"/>
      <c r="CG716" s="252"/>
      <c r="CH716" s="252"/>
      <c r="CI716" s="252"/>
      <c r="CJ716" s="252"/>
      <c r="CK716" s="252"/>
      <c r="CL716" s="252"/>
      <c r="CM716" s="252"/>
      <c r="CN716" s="252"/>
      <c r="CO716" s="252"/>
      <c r="CP716" s="252"/>
      <c r="CQ716" s="252"/>
      <c r="CR716" s="252"/>
      <c r="CS716" s="252"/>
      <c r="CT716" s="252"/>
      <c r="CU716" s="252"/>
      <c r="CV716" s="252"/>
      <c r="CW716" s="252"/>
      <c r="CX716" s="252"/>
      <c r="CY716" s="252"/>
      <c r="CZ716" s="252"/>
      <c r="DA716" s="252"/>
      <c r="DB716" s="252"/>
      <c r="DC716" s="252"/>
      <c r="DD716" s="252"/>
    </row>
    <row r="717" customFormat="false" ht="15" hidden="false" customHeight="false" outlineLevel="0" collapsed="false">
      <c r="A717" s="252"/>
      <c r="B717" s="252"/>
      <c r="C717" s="252"/>
      <c r="D717" s="252"/>
      <c r="E717" s="254"/>
      <c r="F717" s="254"/>
      <c r="G717" s="254"/>
      <c r="H717" s="254"/>
      <c r="I717" s="254"/>
      <c r="J717" s="254"/>
      <c r="K717" s="254"/>
      <c r="L717" s="254"/>
      <c r="M717" s="254"/>
      <c r="N717" s="254"/>
      <c r="O717" s="254"/>
      <c r="P717" s="252"/>
      <c r="Q717" s="252"/>
      <c r="R717" s="252"/>
      <c r="S717" s="252"/>
      <c r="T717" s="252"/>
      <c r="U717" s="252"/>
      <c r="V717" s="252"/>
      <c r="W717" s="252"/>
      <c r="X717" s="252"/>
      <c r="Y717" s="252"/>
      <c r="Z717" s="252"/>
      <c r="AA717" s="252"/>
      <c r="AB717" s="252"/>
      <c r="AC717" s="252"/>
      <c r="AD717" s="252"/>
      <c r="AE717" s="252"/>
      <c r="AF717" s="252"/>
      <c r="AG717" s="252"/>
      <c r="AH717" s="252"/>
      <c r="AI717" s="252"/>
      <c r="AJ717" s="252"/>
      <c r="AK717" s="252"/>
      <c r="AL717" s="252"/>
      <c r="AM717" s="252"/>
      <c r="AN717" s="252"/>
      <c r="AO717" s="252"/>
      <c r="AP717" s="252"/>
      <c r="AQ717" s="252"/>
      <c r="AR717" s="252"/>
      <c r="AS717" s="252"/>
      <c r="AT717" s="252"/>
      <c r="AU717" s="252"/>
      <c r="AV717" s="252"/>
      <c r="AW717" s="252"/>
      <c r="AX717" s="252"/>
      <c r="AY717" s="252"/>
      <c r="AZ717" s="252"/>
      <c r="BA717" s="252"/>
      <c r="BB717" s="252"/>
      <c r="BC717" s="252"/>
      <c r="BD717" s="252"/>
      <c r="BE717" s="252"/>
      <c r="BF717" s="252"/>
      <c r="BG717" s="252"/>
      <c r="BH717" s="252"/>
      <c r="BI717" s="252"/>
      <c r="BJ717" s="252"/>
      <c r="BK717" s="252"/>
      <c r="BL717" s="252"/>
      <c r="BM717" s="252"/>
      <c r="BN717" s="252"/>
      <c r="BO717" s="252"/>
      <c r="BP717" s="252"/>
      <c r="BQ717" s="252"/>
      <c r="BR717" s="252"/>
      <c r="BS717" s="252"/>
      <c r="BT717" s="252"/>
      <c r="BU717" s="252"/>
      <c r="BV717" s="252"/>
      <c r="BW717" s="252"/>
      <c r="BX717" s="252"/>
      <c r="BY717" s="252"/>
      <c r="BZ717" s="252"/>
      <c r="CA717" s="252"/>
      <c r="CB717" s="252"/>
      <c r="CC717" s="252"/>
      <c r="CD717" s="252"/>
      <c r="CE717" s="252"/>
      <c r="CF717" s="252"/>
      <c r="CG717" s="252"/>
      <c r="CH717" s="252"/>
      <c r="CI717" s="252"/>
      <c r="CJ717" s="252"/>
      <c r="CK717" s="252"/>
      <c r="CL717" s="252"/>
      <c r="CM717" s="252"/>
      <c r="CN717" s="252"/>
      <c r="CO717" s="252"/>
      <c r="CP717" s="252"/>
      <c r="CQ717" s="252"/>
      <c r="CR717" s="252"/>
      <c r="CS717" s="252"/>
      <c r="CT717" s="252"/>
      <c r="CU717" s="252"/>
      <c r="CV717" s="252"/>
      <c r="CW717" s="252"/>
      <c r="CX717" s="252"/>
      <c r="CY717" s="252"/>
      <c r="CZ717" s="252"/>
      <c r="DA717" s="252"/>
      <c r="DB717" s="252"/>
      <c r="DC717" s="252"/>
      <c r="DD717" s="252"/>
    </row>
    <row r="718" customFormat="false" ht="15" hidden="false" customHeight="false" outlineLevel="0" collapsed="false">
      <c r="A718" s="252"/>
      <c r="B718" s="252"/>
      <c r="C718" s="252"/>
      <c r="D718" s="252"/>
      <c r="E718" s="254"/>
      <c r="F718" s="254"/>
      <c r="G718" s="254"/>
      <c r="H718" s="254"/>
      <c r="I718" s="254"/>
      <c r="J718" s="254"/>
      <c r="K718" s="254"/>
      <c r="L718" s="254"/>
      <c r="M718" s="254"/>
      <c r="N718" s="254"/>
      <c r="O718" s="254"/>
      <c r="P718" s="252"/>
      <c r="Q718" s="252"/>
      <c r="R718" s="252"/>
      <c r="S718" s="252"/>
      <c r="T718" s="252"/>
      <c r="U718" s="252"/>
      <c r="V718" s="252"/>
      <c r="W718" s="252"/>
      <c r="X718" s="252"/>
      <c r="Y718" s="252"/>
      <c r="Z718" s="252"/>
      <c r="AA718" s="252"/>
      <c r="AB718" s="252"/>
      <c r="AC718" s="252"/>
      <c r="AD718" s="252"/>
      <c r="AE718" s="252"/>
      <c r="AF718" s="252"/>
      <c r="AG718" s="252"/>
      <c r="AH718" s="252"/>
      <c r="AI718" s="252"/>
      <c r="AJ718" s="252"/>
      <c r="AK718" s="252"/>
      <c r="AL718" s="252"/>
      <c r="AM718" s="252"/>
      <c r="AN718" s="252"/>
      <c r="AO718" s="252"/>
      <c r="AP718" s="252"/>
      <c r="AQ718" s="252"/>
      <c r="AR718" s="252"/>
      <c r="AS718" s="252"/>
      <c r="AT718" s="252"/>
      <c r="AU718" s="252"/>
      <c r="AV718" s="252"/>
      <c r="AW718" s="252"/>
      <c r="AX718" s="252"/>
      <c r="AY718" s="252"/>
      <c r="AZ718" s="252"/>
      <c r="BA718" s="252"/>
      <c r="BB718" s="252"/>
      <c r="BC718" s="252"/>
      <c r="BD718" s="252"/>
      <c r="BE718" s="252"/>
      <c r="BF718" s="252"/>
      <c r="BG718" s="252"/>
      <c r="BH718" s="252"/>
      <c r="BI718" s="252"/>
      <c r="BJ718" s="252"/>
      <c r="BK718" s="252"/>
      <c r="BL718" s="252"/>
      <c r="BM718" s="252"/>
      <c r="BN718" s="252"/>
      <c r="BO718" s="252"/>
      <c r="BP718" s="252"/>
      <c r="BQ718" s="252"/>
      <c r="BR718" s="252"/>
      <c r="BS718" s="252"/>
      <c r="BT718" s="252"/>
      <c r="BU718" s="252"/>
      <c r="BV718" s="252"/>
      <c r="BW718" s="252"/>
      <c r="BX718" s="252"/>
      <c r="BY718" s="252"/>
      <c r="BZ718" s="252"/>
      <c r="CA718" s="252"/>
      <c r="CB718" s="252"/>
      <c r="CC718" s="252"/>
      <c r="CD718" s="252"/>
      <c r="CE718" s="252"/>
      <c r="CF718" s="252"/>
      <c r="CG718" s="252"/>
      <c r="CH718" s="252"/>
      <c r="CI718" s="252"/>
      <c r="CJ718" s="252"/>
      <c r="CK718" s="252"/>
      <c r="CL718" s="252"/>
      <c r="CM718" s="252"/>
      <c r="CN718" s="252"/>
      <c r="CO718" s="252"/>
      <c r="CP718" s="252"/>
      <c r="CQ718" s="252"/>
      <c r="CR718" s="252"/>
      <c r="CS718" s="252"/>
      <c r="CT718" s="252"/>
      <c r="CU718" s="252"/>
      <c r="CV718" s="252"/>
      <c r="CW718" s="252"/>
      <c r="CX718" s="252"/>
      <c r="CY718" s="252"/>
      <c r="CZ718" s="252"/>
      <c r="DA718" s="252"/>
      <c r="DB718" s="252"/>
      <c r="DC718" s="252"/>
      <c r="DD718" s="252"/>
    </row>
    <row r="719" customFormat="false" ht="15" hidden="false" customHeight="false" outlineLevel="0" collapsed="false">
      <c r="A719" s="252"/>
      <c r="B719" s="252"/>
      <c r="C719" s="252"/>
      <c r="D719" s="252"/>
      <c r="E719" s="254"/>
      <c r="F719" s="254"/>
      <c r="G719" s="254"/>
      <c r="H719" s="254"/>
      <c r="I719" s="254"/>
      <c r="J719" s="254"/>
      <c r="K719" s="254"/>
      <c r="L719" s="254"/>
      <c r="M719" s="254"/>
      <c r="N719" s="254"/>
      <c r="O719" s="254"/>
      <c r="P719" s="252"/>
      <c r="Q719" s="252"/>
      <c r="R719" s="252"/>
      <c r="S719" s="252"/>
      <c r="T719" s="252"/>
      <c r="U719" s="252"/>
      <c r="V719" s="252"/>
      <c r="W719" s="252"/>
      <c r="X719" s="252"/>
      <c r="Y719" s="252"/>
      <c r="Z719" s="252"/>
      <c r="AA719" s="252"/>
      <c r="AB719" s="252"/>
      <c r="AC719" s="252"/>
      <c r="AD719" s="252"/>
      <c r="AE719" s="252"/>
      <c r="AF719" s="252"/>
      <c r="AG719" s="252"/>
      <c r="AH719" s="252"/>
      <c r="AI719" s="252"/>
      <c r="AJ719" s="252"/>
      <c r="AK719" s="252"/>
      <c r="AL719" s="252"/>
      <c r="AM719" s="252"/>
      <c r="AN719" s="252"/>
      <c r="AO719" s="252"/>
      <c r="AP719" s="252"/>
      <c r="AQ719" s="252"/>
      <c r="AR719" s="252"/>
      <c r="AS719" s="252"/>
      <c r="AT719" s="252"/>
      <c r="AU719" s="252"/>
      <c r="AV719" s="252"/>
      <c r="AW719" s="252"/>
      <c r="AX719" s="252"/>
      <c r="AY719" s="252"/>
      <c r="AZ719" s="252"/>
      <c r="BA719" s="252"/>
      <c r="BB719" s="252"/>
      <c r="BC719" s="252"/>
      <c r="BD719" s="252"/>
      <c r="BE719" s="252"/>
      <c r="BF719" s="252"/>
      <c r="BG719" s="252"/>
      <c r="BH719" s="252"/>
      <c r="BI719" s="252"/>
      <c r="BJ719" s="252"/>
      <c r="BK719" s="252"/>
      <c r="BL719" s="252"/>
      <c r="BM719" s="252"/>
      <c r="BN719" s="252"/>
      <c r="BO719" s="252"/>
      <c r="BP719" s="252"/>
      <c r="BQ719" s="252"/>
      <c r="BR719" s="252"/>
      <c r="BS719" s="252"/>
      <c r="BT719" s="252"/>
      <c r="BU719" s="252"/>
      <c r="BV719" s="252"/>
      <c r="BW719" s="252"/>
      <c r="BX719" s="252"/>
      <c r="BY719" s="252"/>
      <c r="BZ719" s="252"/>
      <c r="CA719" s="252"/>
      <c r="CB719" s="252"/>
      <c r="CC719" s="252"/>
      <c r="CD719" s="252"/>
      <c r="CE719" s="252"/>
      <c r="CF719" s="252"/>
      <c r="CG719" s="252"/>
      <c r="CH719" s="252"/>
      <c r="CI719" s="252"/>
      <c r="CJ719" s="252"/>
      <c r="CK719" s="252"/>
      <c r="CL719" s="252"/>
      <c r="CM719" s="252"/>
      <c r="CN719" s="252"/>
      <c r="CO719" s="252"/>
      <c r="CP719" s="252"/>
      <c r="CQ719" s="252"/>
      <c r="CR719" s="252"/>
      <c r="CS719" s="252"/>
      <c r="CT719" s="252"/>
      <c r="CU719" s="252"/>
      <c r="CV719" s="252"/>
      <c r="CW719" s="252"/>
      <c r="CX719" s="252"/>
      <c r="CY719" s="252"/>
      <c r="CZ719" s="252"/>
      <c r="DA719" s="252"/>
      <c r="DB719" s="252"/>
      <c r="DC719" s="252"/>
      <c r="DD719" s="252"/>
    </row>
    <row r="720" customFormat="false" ht="15" hidden="false" customHeight="false" outlineLevel="0" collapsed="false">
      <c r="A720" s="252"/>
      <c r="B720" s="252"/>
      <c r="C720" s="252"/>
      <c r="D720" s="252"/>
      <c r="E720" s="254"/>
      <c r="F720" s="254"/>
      <c r="G720" s="254"/>
      <c r="H720" s="254"/>
      <c r="I720" s="254"/>
      <c r="J720" s="254"/>
      <c r="K720" s="254"/>
      <c r="L720" s="254"/>
      <c r="M720" s="254"/>
      <c r="N720" s="254"/>
      <c r="O720" s="254"/>
      <c r="P720" s="252"/>
      <c r="Q720" s="252"/>
      <c r="R720" s="252"/>
      <c r="S720" s="252"/>
      <c r="T720" s="252"/>
      <c r="U720" s="252"/>
      <c r="V720" s="252"/>
      <c r="W720" s="252"/>
      <c r="X720" s="252"/>
      <c r="Y720" s="252"/>
      <c r="Z720" s="252"/>
      <c r="AA720" s="252"/>
      <c r="AB720" s="252"/>
      <c r="AC720" s="252"/>
      <c r="AD720" s="252"/>
      <c r="AE720" s="252"/>
      <c r="AF720" s="252"/>
      <c r="AG720" s="252"/>
      <c r="AH720" s="252"/>
      <c r="AI720" s="252"/>
      <c r="AJ720" s="252"/>
      <c r="AK720" s="252"/>
      <c r="AL720" s="252"/>
      <c r="AM720" s="252"/>
      <c r="AN720" s="252"/>
      <c r="AO720" s="252"/>
      <c r="AP720" s="252"/>
      <c r="AQ720" s="252"/>
      <c r="AR720" s="252"/>
      <c r="AS720" s="252"/>
      <c r="AT720" s="252"/>
      <c r="AU720" s="252"/>
      <c r="AV720" s="252"/>
      <c r="AW720" s="252"/>
      <c r="AX720" s="252"/>
      <c r="AY720" s="252"/>
      <c r="AZ720" s="252"/>
      <c r="BA720" s="252"/>
      <c r="BB720" s="252"/>
      <c r="BC720" s="252"/>
      <c r="BD720" s="252"/>
      <c r="BE720" s="252"/>
      <c r="BF720" s="252"/>
      <c r="BG720" s="252"/>
      <c r="BH720" s="252"/>
      <c r="BI720" s="252"/>
      <c r="BJ720" s="252"/>
      <c r="BK720" s="252"/>
      <c r="BL720" s="252"/>
      <c r="BM720" s="252"/>
      <c r="BN720" s="252"/>
      <c r="BO720" s="252"/>
      <c r="BP720" s="252"/>
      <c r="BQ720" s="252"/>
      <c r="BR720" s="252"/>
      <c r="BS720" s="252"/>
      <c r="BT720" s="252"/>
      <c r="BU720" s="252"/>
      <c r="BV720" s="252"/>
      <c r="BW720" s="252"/>
      <c r="BX720" s="252"/>
      <c r="BY720" s="252"/>
      <c r="BZ720" s="252"/>
      <c r="CA720" s="252"/>
      <c r="CB720" s="252"/>
      <c r="CC720" s="252"/>
      <c r="CD720" s="252"/>
      <c r="CE720" s="252"/>
      <c r="CF720" s="252"/>
      <c r="CG720" s="252"/>
      <c r="CH720" s="252"/>
      <c r="CI720" s="252"/>
      <c r="CJ720" s="252"/>
      <c r="CK720" s="252"/>
      <c r="CL720" s="252"/>
      <c r="CM720" s="252"/>
      <c r="CN720" s="252"/>
      <c r="CO720" s="252"/>
      <c r="CP720" s="252"/>
      <c r="CQ720" s="252"/>
      <c r="CR720" s="252"/>
      <c r="CS720" s="252"/>
      <c r="CT720" s="252"/>
      <c r="CU720" s="252"/>
      <c r="CV720" s="252"/>
      <c r="CW720" s="252"/>
      <c r="CX720" s="252"/>
      <c r="CY720" s="252"/>
      <c r="CZ720" s="252"/>
      <c r="DA720" s="252"/>
      <c r="DB720" s="252"/>
      <c r="DC720" s="252"/>
      <c r="DD720" s="252"/>
    </row>
    <row r="721" customFormat="false" ht="15" hidden="false" customHeight="false" outlineLevel="0" collapsed="false">
      <c r="A721" s="252"/>
      <c r="B721" s="252"/>
      <c r="C721" s="252"/>
      <c r="D721" s="252"/>
      <c r="E721" s="254"/>
      <c r="F721" s="254"/>
      <c r="G721" s="254"/>
      <c r="H721" s="254"/>
      <c r="I721" s="254"/>
      <c r="J721" s="254"/>
      <c r="K721" s="254"/>
      <c r="L721" s="254"/>
      <c r="M721" s="254"/>
      <c r="N721" s="254"/>
      <c r="O721" s="254"/>
      <c r="P721" s="252"/>
      <c r="Q721" s="252"/>
      <c r="R721" s="252"/>
      <c r="S721" s="252"/>
      <c r="T721" s="252"/>
      <c r="U721" s="252"/>
      <c r="V721" s="252"/>
      <c r="W721" s="252"/>
      <c r="X721" s="252"/>
      <c r="Y721" s="252"/>
      <c r="Z721" s="252"/>
      <c r="AA721" s="252"/>
      <c r="AB721" s="252"/>
      <c r="AC721" s="252"/>
      <c r="AD721" s="252"/>
      <c r="AE721" s="252"/>
      <c r="AF721" s="252"/>
      <c r="AG721" s="252"/>
      <c r="AH721" s="252"/>
      <c r="AI721" s="252"/>
      <c r="AJ721" s="252"/>
      <c r="AK721" s="252"/>
      <c r="AL721" s="252"/>
      <c r="AM721" s="252"/>
      <c r="AN721" s="252"/>
      <c r="AO721" s="252"/>
      <c r="AP721" s="252"/>
      <c r="AQ721" s="252"/>
      <c r="AR721" s="252"/>
      <c r="AS721" s="252"/>
      <c r="AT721" s="252"/>
      <c r="AU721" s="252"/>
      <c r="AV721" s="252"/>
      <c r="AW721" s="252"/>
      <c r="AX721" s="252"/>
      <c r="AY721" s="252"/>
      <c r="AZ721" s="252"/>
      <c r="BA721" s="252"/>
      <c r="BB721" s="252"/>
      <c r="BC721" s="252"/>
      <c r="BD721" s="252"/>
      <c r="BE721" s="252"/>
      <c r="BF721" s="252"/>
      <c r="BG721" s="252"/>
      <c r="BH721" s="252"/>
      <c r="BI721" s="252"/>
      <c r="BJ721" s="252"/>
      <c r="BK721" s="252"/>
      <c r="BL721" s="252"/>
      <c r="BM721" s="252"/>
      <c r="BN721" s="252"/>
      <c r="BO721" s="252"/>
      <c r="BP721" s="252"/>
      <c r="BQ721" s="252"/>
      <c r="BR721" s="252"/>
      <c r="BS721" s="252"/>
      <c r="BT721" s="252"/>
      <c r="BU721" s="252"/>
      <c r="BV721" s="252"/>
      <c r="BW721" s="252"/>
      <c r="BX721" s="252"/>
      <c r="BY721" s="252"/>
      <c r="BZ721" s="252"/>
      <c r="CA721" s="252"/>
      <c r="CB721" s="252"/>
      <c r="CC721" s="252"/>
      <c r="CD721" s="252"/>
      <c r="CE721" s="252"/>
      <c r="CF721" s="252"/>
      <c r="CG721" s="252"/>
      <c r="CH721" s="252"/>
      <c r="CI721" s="252"/>
      <c r="CJ721" s="252"/>
      <c r="CK721" s="252"/>
      <c r="CL721" s="252"/>
      <c r="CM721" s="252"/>
      <c r="CN721" s="252"/>
      <c r="CO721" s="252"/>
      <c r="CP721" s="252"/>
      <c r="CQ721" s="252"/>
      <c r="CR721" s="252"/>
      <c r="CS721" s="252"/>
      <c r="CT721" s="252"/>
      <c r="CU721" s="252"/>
      <c r="CV721" s="252"/>
      <c r="CW721" s="252"/>
      <c r="CX721" s="252"/>
      <c r="CY721" s="252"/>
      <c r="CZ721" s="252"/>
      <c r="DA721" s="252"/>
      <c r="DB721" s="252"/>
      <c r="DC721" s="252"/>
      <c r="DD721" s="252"/>
    </row>
    <row r="722" customFormat="false" ht="15" hidden="false" customHeight="false" outlineLevel="0" collapsed="false">
      <c r="A722" s="252"/>
      <c r="B722" s="252"/>
      <c r="C722" s="252"/>
      <c r="D722" s="252"/>
      <c r="E722" s="254"/>
      <c r="F722" s="254"/>
      <c r="G722" s="254"/>
      <c r="H722" s="254"/>
      <c r="I722" s="254"/>
      <c r="J722" s="254"/>
      <c r="K722" s="254"/>
      <c r="L722" s="254"/>
      <c r="M722" s="254"/>
      <c r="N722" s="254"/>
      <c r="O722" s="254"/>
      <c r="P722" s="252"/>
      <c r="Q722" s="252"/>
      <c r="R722" s="252"/>
      <c r="S722" s="252"/>
      <c r="T722" s="252"/>
      <c r="U722" s="252"/>
      <c r="V722" s="252"/>
      <c r="W722" s="252"/>
      <c r="X722" s="252"/>
      <c r="Y722" s="252"/>
      <c r="Z722" s="252"/>
      <c r="AA722" s="252"/>
      <c r="AB722" s="252"/>
      <c r="AC722" s="252"/>
      <c r="AD722" s="252"/>
      <c r="AE722" s="252"/>
      <c r="AF722" s="252"/>
      <c r="AG722" s="252"/>
      <c r="AH722" s="252"/>
      <c r="AI722" s="252"/>
      <c r="AJ722" s="252"/>
      <c r="AK722" s="252"/>
      <c r="AL722" s="252"/>
      <c r="AM722" s="252"/>
      <c r="AN722" s="252"/>
      <c r="AO722" s="252"/>
      <c r="AP722" s="252"/>
      <c r="AQ722" s="252"/>
      <c r="AR722" s="252"/>
      <c r="AS722" s="252"/>
      <c r="AT722" s="252"/>
      <c r="AU722" s="252"/>
      <c r="AV722" s="252"/>
      <c r="AW722" s="252"/>
      <c r="AX722" s="252"/>
      <c r="AY722" s="252"/>
      <c r="AZ722" s="252"/>
      <c r="BA722" s="252"/>
      <c r="BB722" s="252"/>
      <c r="BC722" s="252"/>
      <c r="BD722" s="252"/>
      <c r="BE722" s="252"/>
      <c r="BF722" s="252"/>
      <c r="BG722" s="252"/>
      <c r="BH722" s="252"/>
      <c r="BI722" s="252"/>
      <c r="BJ722" s="252"/>
      <c r="BK722" s="252"/>
      <c r="BL722" s="252"/>
      <c r="BM722" s="252"/>
      <c r="BN722" s="252"/>
      <c r="BO722" s="252"/>
      <c r="BP722" s="252"/>
      <c r="BQ722" s="252"/>
      <c r="BR722" s="252"/>
      <c r="BS722" s="252"/>
      <c r="BT722" s="252"/>
      <c r="BU722" s="252"/>
      <c r="BV722" s="252"/>
      <c r="BW722" s="252"/>
      <c r="BX722" s="252"/>
      <c r="BY722" s="252"/>
      <c r="BZ722" s="252"/>
      <c r="CA722" s="252"/>
      <c r="CB722" s="252"/>
      <c r="CC722" s="252"/>
      <c r="CD722" s="252"/>
      <c r="CE722" s="252"/>
      <c r="CF722" s="252"/>
      <c r="CG722" s="252"/>
      <c r="CH722" s="252"/>
      <c r="CI722" s="252"/>
      <c r="CJ722" s="252"/>
      <c r="CK722" s="252"/>
      <c r="CL722" s="252"/>
      <c r="CM722" s="252"/>
      <c r="CN722" s="252"/>
      <c r="CO722" s="252"/>
      <c r="CP722" s="252"/>
      <c r="CQ722" s="252"/>
      <c r="CR722" s="252"/>
      <c r="CS722" s="252"/>
      <c r="CT722" s="252"/>
      <c r="CU722" s="252"/>
      <c r="CV722" s="252"/>
      <c r="CW722" s="252"/>
      <c r="CX722" s="252"/>
      <c r="CY722" s="252"/>
      <c r="CZ722" s="252"/>
      <c r="DA722" s="252"/>
      <c r="DB722" s="252"/>
      <c r="DC722" s="252"/>
      <c r="DD722" s="252"/>
    </row>
    <row r="723" customFormat="false" ht="15" hidden="false" customHeight="false" outlineLevel="0" collapsed="false">
      <c r="A723" s="252"/>
      <c r="B723" s="252"/>
      <c r="C723" s="252"/>
      <c r="D723" s="252"/>
      <c r="E723" s="254"/>
      <c r="F723" s="254"/>
      <c r="G723" s="254"/>
      <c r="H723" s="254"/>
      <c r="I723" s="254"/>
      <c r="J723" s="254"/>
      <c r="K723" s="254"/>
      <c r="L723" s="254"/>
      <c r="M723" s="254"/>
      <c r="N723" s="254"/>
      <c r="O723" s="254"/>
      <c r="P723" s="252"/>
      <c r="Q723" s="252"/>
      <c r="R723" s="252"/>
      <c r="S723" s="252"/>
      <c r="T723" s="252"/>
      <c r="U723" s="252"/>
      <c r="V723" s="252"/>
      <c r="W723" s="252"/>
      <c r="X723" s="252"/>
      <c r="Y723" s="252"/>
      <c r="Z723" s="252"/>
      <c r="AA723" s="252"/>
      <c r="AB723" s="252"/>
      <c r="AC723" s="252"/>
      <c r="AD723" s="252"/>
      <c r="AE723" s="252"/>
      <c r="AF723" s="252"/>
      <c r="AG723" s="252"/>
      <c r="AH723" s="252"/>
      <c r="AI723" s="252"/>
      <c r="AJ723" s="252"/>
      <c r="AK723" s="252"/>
      <c r="AL723" s="252"/>
      <c r="AM723" s="252"/>
      <c r="AN723" s="252"/>
      <c r="AO723" s="252"/>
      <c r="AP723" s="252"/>
      <c r="AQ723" s="252"/>
      <c r="AR723" s="252"/>
      <c r="AS723" s="252"/>
      <c r="AT723" s="252"/>
      <c r="AU723" s="252"/>
      <c r="AV723" s="252"/>
      <c r="AW723" s="252"/>
      <c r="AX723" s="252"/>
      <c r="AY723" s="252"/>
      <c r="AZ723" s="252"/>
      <c r="BA723" s="252"/>
      <c r="BB723" s="252"/>
      <c r="BC723" s="252"/>
      <c r="BD723" s="252"/>
      <c r="BE723" s="252"/>
      <c r="BF723" s="252"/>
      <c r="BG723" s="252"/>
      <c r="BH723" s="252"/>
      <c r="BI723" s="252"/>
      <c r="BJ723" s="252"/>
      <c r="BK723" s="252"/>
      <c r="BL723" s="252"/>
      <c r="BM723" s="252"/>
      <c r="BN723" s="252"/>
      <c r="BO723" s="252"/>
      <c r="BP723" s="252"/>
      <c r="BQ723" s="252"/>
      <c r="BR723" s="252"/>
      <c r="BS723" s="252"/>
      <c r="BT723" s="252"/>
      <c r="BU723" s="252"/>
      <c r="BV723" s="252"/>
      <c r="BW723" s="252"/>
      <c r="BX723" s="252"/>
      <c r="BY723" s="252"/>
      <c r="BZ723" s="252"/>
      <c r="CA723" s="252"/>
      <c r="CB723" s="252"/>
      <c r="CC723" s="252"/>
      <c r="CD723" s="252"/>
      <c r="CE723" s="252"/>
      <c r="CF723" s="252"/>
      <c r="CG723" s="252"/>
      <c r="CH723" s="252"/>
      <c r="CI723" s="252"/>
      <c r="CJ723" s="252"/>
      <c r="CK723" s="252"/>
      <c r="CL723" s="252"/>
      <c r="CM723" s="252"/>
      <c r="CN723" s="252"/>
      <c r="CO723" s="252"/>
      <c r="CP723" s="252"/>
      <c r="CQ723" s="252"/>
      <c r="CR723" s="252"/>
      <c r="CS723" s="252"/>
      <c r="CT723" s="252"/>
      <c r="CU723" s="252"/>
      <c r="CV723" s="252"/>
      <c r="CW723" s="252"/>
      <c r="CX723" s="252"/>
      <c r="CY723" s="252"/>
      <c r="CZ723" s="252"/>
      <c r="DA723" s="252"/>
      <c r="DB723" s="252"/>
      <c r="DC723" s="252"/>
      <c r="DD723" s="252"/>
    </row>
    <row r="724" customFormat="false" ht="15" hidden="false" customHeight="false" outlineLevel="0" collapsed="false">
      <c r="A724" s="252"/>
      <c r="B724" s="252"/>
      <c r="C724" s="252"/>
      <c r="D724" s="252"/>
      <c r="E724" s="254"/>
      <c r="F724" s="254"/>
      <c r="G724" s="254"/>
      <c r="H724" s="254"/>
      <c r="I724" s="254"/>
      <c r="J724" s="254"/>
      <c r="K724" s="254"/>
      <c r="L724" s="254"/>
      <c r="M724" s="254"/>
      <c r="N724" s="254"/>
      <c r="O724" s="254"/>
      <c r="P724" s="252"/>
      <c r="Q724" s="252"/>
      <c r="R724" s="252"/>
      <c r="S724" s="252"/>
      <c r="T724" s="252"/>
      <c r="U724" s="252"/>
      <c r="V724" s="252"/>
      <c r="W724" s="252"/>
      <c r="X724" s="252"/>
      <c r="Y724" s="252"/>
      <c r="Z724" s="252"/>
      <c r="AA724" s="252"/>
      <c r="AB724" s="252"/>
      <c r="AC724" s="252"/>
      <c r="AD724" s="252"/>
      <c r="AE724" s="252"/>
      <c r="AF724" s="252"/>
      <c r="AG724" s="252"/>
      <c r="AH724" s="252"/>
      <c r="AI724" s="252"/>
      <c r="AJ724" s="252"/>
      <c r="AK724" s="252"/>
      <c r="AL724" s="252"/>
      <c r="AM724" s="252"/>
      <c r="AN724" s="252"/>
      <c r="AO724" s="252"/>
      <c r="AP724" s="252"/>
      <c r="AQ724" s="252"/>
      <c r="AR724" s="252"/>
      <c r="AS724" s="252"/>
      <c r="AT724" s="252"/>
      <c r="AU724" s="252"/>
      <c r="AV724" s="252"/>
      <c r="AW724" s="252"/>
      <c r="AX724" s="252"/>
      <c r="AY724" s="252"/>
      <c r="AZ724" s="252"/>
      <c r="BA724" s="252"/>
      <c r="BB724" s="252"/>
      <c r="BC724" s="252"/>
      <c r="BD724" s="252"/>
      <c r="BE724" s="252"/>
      <c r="BF724" s="252"/>
      <c r="BG724" s="252"/>
      <c r="BH724" s="252"/>
      <c r="BI724" s="252"/>
      <c r="BJ724" s="252"/>
      <c r="BK724" s="252"/>
      <c r="BL724" s="252"/>
      <c r="BM724" s="252"/>
      <c r="BN724" s="252"/>
      <c r="BO724" s="252"/>
      <c r="BP724" s="252"/>
      <c r="BQ724" s="252"/>
      <c r="BR724" s="252"/>
      <c r="BS724" s="252"/>
      <c r="BT724" s="252"/>
      <c r="BU724" s="252"/>
      <c r="BV724" s="252"/>
      <c r="BW724" s="252"/>
      <c r="BX724" s="252"/>
      <c r="BY724" s="252"/>
      <c r="BZ724" s="252"/>
      <c r="CA724" s="252"/>
      <c r="CB724" s="252"/>
      <c r="CC724" s="252"/>
      <c r="CD724" s="252"/>
      <c r="CE724" s="252"/>
      <c r="CF724" s="252"/>
      <c r="CG724" s="252"/>
      <c r="CH724" s="252"/>
      <c r="CI724" s="252"/>
      <c r="CJ724" s="252"/>
      <c r="CK724" s="252"/>
      <c r="CL724" s="252"/>
      <c r="CM724" s="252"/>
      <c r="CN724" s="252"/>
      <c r="CO724" s="252"/>
      <c r="CP724" s="252"/>
      <c r="CQ724" s="252"/>
      <c r="CR724" s="252"/>
      <c r="CS724" s="252"/>
      <c r="CT724" s="252"/>
      <c r="CU724" s="252"/>
      <c r="CV724" s="252"/>
      <c r="CW724" s="252"/>
      <c r="CX724" s="252"/>
      <c r="CY724" s="252"/>
      <c r="CZ724" s="252"/>
      <c r="DA724" s="252"/>
      <c r="DB724" s="252"/>
      <c r="DC724" s="252"/>
      <c r="DD724" s="252"/>
    </row>
    <row r="725" customFormat="false" ht="15" hidden="false" customHeight="false" outlineLevel="0" collapsed="false">
      <c r="A725" s="252"/>
      <c r="B725" s="252"/>
      <c r="C725" s="252"/>
      <c r="D725" s="252"/>
      <c r="E725" s="254"/>
      <c r="F725" s="254"/>
      <c r="G725" s="254"/>
      <c r="H725" s="254"/>
      <c r="I725" s="254"/>
      <c r="J725" s="254"/>
      <c r="K725" s="254"/>
      <c r="L725" s="254"/>
      <c r="M725" s="254"/>
      <c r="N725" s="254"/>
      <c r="O725" s="254"/>
      <c r="P725" s="252"/>
      <c r="Q725" s="252"/>
      <c r="R725" s="252"/>
      <c r="S725" s="252"/>
      <c r="T725" s="252"/>
      <c r="U725" s="252"/>
      <c r="V725" s="252"/>
      <c r="W725" s="252"/>
      <c r="X725" s="252"/>
      <c r="Y725" s="252"/>
      <c r="Z725" s="252"/>
      <c r="AA725" s="252"/>
      <c r="AB725" s="252"/>
      <c r="AC725" s="252"/>
      <c r="AD725" s="252"/>
      <c r="AE725" s="252"/>
      <c r="AF725" s="252"/>
      <c r="AG725" s="252"/>
      <c r="AH725" s="252"/>
      <c r="AI725" s="252"/>
      <c r="AJ725" s="252"/>
      <c r="AK725" s="252"/>
      <c r="AL725" s="252"/>
      <c r="AM725" s="252"/>
      <c r="AN725" s="252"/>
      <c r="AO725" s="252"/>
      <c r="AP725" s="252"/>
      <c r="AQ725" s="252"/>
      <c r="AR725" s="252"/>
      <c r="AS725" s="252"/>
      <c r="AT725" s="252"/>
      <c r="AU725" s="252"/>
      <c r="AV725" s="252"/>
      <c r="AW725" s="252"/>
      <c r="AX725" s="252"/>
      <c r="AY725" s="252"/>
      <c r="AZ725" s="252"/>
      <c r="BA725" s="252"/>
      <c r="BB725" s="252"/>
      <c r="BC725" s="252"/>
      <c r="BD725" s="252"/>
      <c r="BE725" s="252"/>
      <c r="BF725" s="252"/>
      <c r="BG725" s="252"/>
      <c r="BH725" s="252"/>
      <c r="BI725" s="252"/>
      <c r="BJ725" s="252"/>
      <c r="BK725" s="252"/>
      <c r="BL725" s="252"/>
      <c r="BM725" s="252"/>
      <c r="BN725" s="252"/>
      <c r="BO725" s="252"/>
      <c r="BP725" s="252"/>
      <c r="BQ725" s="252"/>
      <c r="BR725" s="252"/>
      <c r="BS725" s="252"/>
      <c r="BT725" s="252"/>
      <c r="BU725" s="252"/>
      <c r="BV725" s="252"/>
      <c r="BW725" s="252"/>
      <c r="BX725" s="252"/>
      <c r="BY725" s="252"/>
      <c r="BZ725" s="252"/>
      <c r="CA725" s="252"/>
      <c r="CB725" s="252"/>
      <c r="CC725" s="252"/>
      <c r="CD725" s="252"/>
      <c r="CE725" s="252"/>
      <c r="CF725" s="252"/>
      <c r="CG725" s="252"/>
      <c r="CH725" s="252"/>
      <c r="CI725" s="252"/>
      <c r="CJ725" s="252"/>
      <c r="CK725" s="252"/>
      <c r="CL725" s="252"/>
      <c r="CM725" s="252"/>
      <c r="CN725" s="252"/>
      <c r="CO725" s="252"/>
      <c r="CP725" s="252"/>
      <c r="CQ725" s="252"/>
      <c r="CR725" s="252"/>
      <c r="CS725" s="252"/>
      <c r="CT725" s="252"/>
      <c r="CU725" s="252"/>
      <c r="CV725" s="252"/>
      <c r="CW725" s="252"/>
      <c r="CX725" s="252"/>
      <c r="CY725" s="252"/>
      <c r="CZ725" s="252"/>
      <c r="DA725" s="252"/>
      <c r="DB725" s="252"/>
      <c r="DC725" s="252"/>
      <c r="DD725" s="252"/>
    </row>
    <row r="726" customFormat="false" ht="15" hidden="false" customHeight="false" outlineLevel="0" collapsed="false">
      <c r="A726" s="252"/>
      <c r="B726" s="252"/>
      <c r="C726" s="252"/>
      <c r="D726" s="252"/>
      <c r="E726" s="254"/>
      <c r="F726" s="254"/>
      <c r="G726" s="254"/>
      <c r="H726" s="254"/>
      <c r="I726" s="254"/>
      <c r="J726" s="254"/>
      <c r="K726" s="254"/>
      <c r="L726" s="254"/>
      <c r="M726" s="254"/>
      <c r="N726" s="254"/>
      <c r="O726" s="254"/>
      <c r="P726" s="252"/>
      <c r="Q726" s="252"/>
      <c r="R726" s="252"/>
      <c r="S726" s="252"/>
      <c r="T726" s="252"/>
      <c r="U726" s="252"/>
      <c r="V726" s="252"/>
      <c r="W726" s="252"/>
      <c r="X726" s="252"/>
      <c r="Y726" s="252"/>
      <c r="Z726" s="252"/>
      <c r="AA726" s="252"/>
      <c r="AB726" s="252"/>
      <c r="AC726" s="252"/>
      <c r="AD726" s="252"/>
      <c r="AE726" s="252"/>
      <c r="AF726" s="252"/>
      <c r="AG726" s="252"/>
      <c r="AH726" s="252"/>
      <c r="AI726" s="252"/>
      <c r="AJ726" s="252"/>
      <c r="AK726" s="252"/>
      <c r="AL726" s="252"/>
      <c r="AM726" s="252"/>
      <c r="AN726" s="252"/>
      <c r="AO726" s="252"/>
      <c r="AP726" s="252"/>
      <c r="AQ726" s="252"/>
      <c r="AR726" s="252"/>
      <c r="AS726" s="252"/>
      <c r="AT726" s="252"/>
      <c r="AU726" s="252"/>
      <c r="AV726" s="252"/>
      <c r="AW726" s="252"/>
      <c r="AX726" s="252"/>
      <c r="AY726" s="252"/>
      <c r="AZ726" s="252"/>
      <c r="BA726" s="252"/>
      <c r="BB726" s="252"/>
      <c r="BC726" s="252"/>
      <c r="BD726" s="252"/>
      <c r="BE726" s="252"/>
      <c r="BF726" s="252"/>
      <c r="BG726" s="252"/>
      <c r="BH726" s="252"/>
      <c r="BI726" s="252"/>
      <c r="BJ726" s="252"/>
      <c r="BK726" s="252"/>
      <c r="BL726" s="252"/>
      <c r="BM726" s="252"/>
      <c r="BN726" s="252"/>
      <c r="BO726" s="252"/>
      <c r="BP726" s="252"/>
      <c r="BQ726" s="252"/>
      <c r="BR726" s="252"/>
      <c r="BS726" s="252"/>
      <c r="BT726" s="252"/>
      <c r="BU726" s="252"/>
      <c r="BV726" s="252"/>
      <c r="BW726" s="252"/>
      <c r="BX726" s="252"/>
      <c r="BY726" s="252"/>
      <c r="BZ726" s="252"/>
      <c r="CA726" s="252"/>
      <c r="CB726" s="252"/>
      <c r="CC726" s="252"/>
      <c r="CD726" s="252"/>
      <c r="CE726" s="252"/>
      <c r="CF726" s="252"/>
      <c r="CG726" s="252"/>
      <c r="CH726" s="252"/>
      <c r="CI726" s="252"/>
      <c r="CJ726" s="252"/>
      <c r="CK726" s="252"/>
      <c r="CL726" s="252"/>
      <c r="CM726" s="252"/>
      <c r="CN726" s="252"/>
      <c r="CO726" s="252"/>
      <c r="CP726" s="252"/>
      <c r="CQ726" s="252"/>
      <c r="CR726" s="252"/>
      <c r="CS726" s="252"/>
      <c r="CT726" s="252"/>
      <c r="CU726" s="252"/>
      <c r="CV726" s="252"/>
      <c r="CW726" s="252"/>
      <c r="CX726" s="252"/>
      <c r="CY726" s="252"/>
      <c r="CZ726" s="252"/>
      <c r="DA726" s="252"/>
      <c r="DB726" s="252"/>
      <c r="DC726" s="252"/>
      <c r="DD726" s="252"/>
    </row>
    <row r="727" customFormat="false" ht="15" hidden="false" customHeight="false" outlineLevel="0" collapsed="false">
      <c r="A727" s="252"/>
      <c r="B727" s="252"/>
      <c r="C727" s="252"/>
      <c r="D727" s="252"/>
      <c r="E727" s="254"/>
      <c r="F727" s="254"/>
      <c r="G727" s="254"/>
      <c r="H727" s="254"/>
      <c r="I727" s="254"/>
      <c r="J727" s="254"/>
      <c r="K727" s="254"/>
      <c r="L727" s="254"/>
      <c r="M727" s="254"/>
      <c r="N727" s="254"/>
      <c r="O727" s="254"/>
      <c r="P727" s="252"/>
      <c r="Q727" s="252"/>
      <c r="R727" s="252"/>
      <c r="S727" s="252"/>
      <c r="T727" s="252"/>
      <c r="U727" s="252"/>
      <c r="V727" s="252"/>
      <c r="W727" s="252"/>
      <c r="X727" s="252"/>
      <c r="Y727" s="252"/>
      <c r="Z727" s="252"/>
      <c r="AA727" s="252"/>
      <c r="AB727" s="252"/>
      <c r="AC727" s="252"/>
      <c r="AD727" s="252"/>
      <c r="AE727" s="252"/>
      <c r="AF727" s="252"/>
      <c r="AG727" s="252"/>
      <c r="AH727" s="252"/>
      <c r="AI727" s="252"/>
      <c r="AJ727" s="252"/>
      <c r="AK727" s="252"/>
      <c r="AL727" s="252"/>
      <c r="AM727" s="252"/>
      <c r="AN727" s="252"/>
      <c r="AO727" s="252"/>
      <c r="AP727" s="252"/>
      <c r="AQ727" s="252"/>
      <c r="AR727" s="252"/>
      <c r="AS727" s="252"/>
      <c r="AT727" s="252"/>
      <c r="AU727" s="252"/>
      <c r="AV727" s="252"/>
      <c r="AW727" s="252"/>
      <c r="AX727" s="252"/>
      <c r="AY727" s="252"/>
      <c r="AZ727" s="252"/>
      <c r="BA727" s="252"/>
      <c r="BB727" s="252"/>
      <c r="BC727" s="252"/>
      <c r="BD727" s="252"/>
      <c r="BE727" s="252"/>
      <c r="BF727" s="252"/>
      <c r="BG727" s="252"/>
      <c r="BH727" s="252"/>
      <c r="BI727" s="252"/>
      <c r="BJ727" s="252"/>
      <c r="BK727" s="252"/>
      <c r="BL727" s="252"/>
      <c r="BM727" s="252"/>
      <c r="BN727" s="252"/>
      <c r="BO727" s="252"/>
      <c r="BP727" s="252"/>
      <c r="BQ727" s="252"/>
      <c r="BR727" s="252"/>
      <c r="BS727" s="252"/>
      <c r="BT727" s="252"/>
      <c r="BU727" s="252"/>
      <c r="BV727" s="252"/>
      <c r="BW727" s="252"/>
      <c r="BX727" s="252"/>
      <c r="BY727" s="252"/>
      <c r="BZ727" s="252"/>
      <c r="CA727" s="252"/>
      <c r="CB727" s="252"/>
      <c r="CC727" s="252"/>
      <c r="CD727" s="252"/>
      <c r="CE727" s="252"/>
      <c r="CF727" s="252"/>
      <c r="CG727" s="252"/>
      <c r="CH727" s="252"/>
      <c r="CI727" s="252"/>
      <c r="CJ727" s="252"/>
      <c r="CK727" s="252"/>
      <c r="CL727" s="252"/>
      <c r="CM727" s="252"/>
      <c r="CN727" s="252"/>
      <c r="CO727" s="252"/>
      <c r="CP727" s="252"/>
      <c r="CQ727" s="252"/>
      <c r="CR727" s="252"/>
      <c r="CS727" s="252"/>
      <c r="CT727" s="252"/>
      <c r="CU727" s="252"/>
      <c r="CV727" s="252"/>
      <c r="CW727" s="252"/>
      <c r="CX727" s="252"/>
      <c r="CY727" s="252"/>
      <c r="CZ727" s="252"/>
      <c r="DA727" s="252"/>
      <c r="DB727" s="252"/>
      <c r="DC727" s="252"/>
      <c r="DD727" s="252"/>
    </row>
    <row r="728" customFormat="false" ht="15" hidden="false" customHeight="false" outlineLevel="0" collapsed="false">
      <c r="A728" s="252"/>
      <c r="B728" s="252"/>
      <c r="C728" s="252"/>
      <c r="D728" s="252"/>
      <c r="E728" s="254"/>
      <c r="F728" s="254"/>
      <c r="G728" s="254"/>
      <c r="H728" s="254"/>
      <c r="I728" s="254"/>
      <c r="J728" s="254"/>
      <c r="K728" s="254"/>
      <c r="L728" s="254"/>
      <c r="M728" s="254"/>
      <c r="N728" s="254"/>
      <c r="O728" s="254"/>
      <c r="P728" s="252"/>
      <c r="Q728" s="252"/>
      <c r="R728" s="252"/>
      <c r="S728" s="252"/>
      <c r="T728" s="252"/>
      <c r="U728" s="252"/>
      <c r="V728" s="252"/>
      <c r="W728" s="252"/>
      <c r="X728" s="252"/>
      <c r="Y728" s="252"/>
      <c r="Z728" s="252"/>
      <c r="AA728" s="252"/>
      <c r="AB728" s="252"/>
      <c r="AC728" s="252"/>
      <c r="AD728" s="252"/>
      <c r="AE728" s="252"/>
      <c r="AF728" s="252"/>
      <c r="AG728" s="252"/>
      <c r="AH728" s="252"/>
      <c r="AI728" s="252"/>
      <c r="AJ728" s="252"/>
      <c r="AK728" s="252"/>
      <c r="AL728" s="252"/>
      <c r="AM728" s="252"/>
      <c r="AN728" s="252"/>
      <c r="AO728" s="252"/>
      <c r="AP728" s="252"/>
      <c r="AQ728" s="252"/>
      <c r="AR728" s="252"/>
      <c r="AS728" s="252"/>
      <c r="AT728" s="252"/>
      <c r="AU728" s="252"/>
      <c r="AV728" s="252"/>
      <c r="AW728" s="252"/>
      <c r="AX728" s="252"/>
      <c r="AY728" s="252"/>
      <c r="AZ728" s="252"/>
      <c r="BA728" s="252"/>
      <c r="BB728" s="252"/>
      <c r="BC728" s="252"/>
      <c r="BD728" s="252"/>
      <c r="BE728" s="252"/>
      <c r="BF728" s="252"/>
      <c r="BG728" s="252"/>
      <c r="BH728" s="252"/>
      <c r="BI728" s="252"/>
      <c r="BJ728" s="252"/>
      <c r="BK728" s="252"/>
      <c r="BL728" s="252"/>
      <c r="BM728" s="252"/>
      <c r="BN728" s="252"/>
      <c r="BO728" s="252"/>
      <c r="BP728" s="252"/>
      <c r="BQ728" s="252"/>
      <c r="BR728" s="252"/>
      <c r="BS728" s="252"/>
      <c r="BT728" s="252"/>
      <c r="BU728" s="252"/>
      <c r="BV728" s="252"/>
      <c r="BW728" s="252"/>
      <c r="BX728" s="252"/>
      <c r="BY728" s="252"/>
      <c r="BZ728" s="252"/>
      <c r="CA728" s="252"/>
      <c r="CB728" s="252"/>
      <c r="CC728" s="252"/>
      <c r="CD728" s="252"/>
      <c r="CE728" s="252"/>
      <c r="CF728" s="252"/>
      <c r="CG728" s="252"/>
      <c r="CH728" s="252"/>
      <c r="CI728" s="252"/>
      <c r="CJ728" s="252"/>
      <c r="CK728" s="252"/>
      <c r="CL728" s="252"/>
      <c r="CM728" s="252"/>
      <c r="CN728" s="252"/>
      <c r="CO728" s="252"/>
      <c r="CP728" s="252"/>
      <c r="CQ728" s="252"/>
      <c r="CR728" s="252"/>
      <c r="CS728" s="252"/>
      <c r="CT728" s="252"/>
      <c r="CU728" s="252"/>
      <c r="CV728" s="252"/>
      <c r="CW728" s="252"/>
      <c r="CX728" s="252"/>
      <c r="CY728" s="252"/>
      <c r="CZ728" s="252"/>
      <c r="DA728" s="252"/>
      <c r="DB728" s="252"/>
      <c r="DC728" s="252"/>
      <c r="DD728" s="252"/>
    </row>
    <row r="729" customFormat="false" ht="15" hidden="false" customHeight="false" outlineLevel="0" collapsed="false">
      <c r="A729" s="252"/>
      <c r="B729" s="252"/>
      <c r="C729" s="252"/>
      <c r="D729" s="252"/>
      <c r="E729" s="254"/>
      <c r="F729" s="254"/>
      <c r="G729" s="254"/>
      <c r="H729" s="254"/>
      <c r="I729" s="254"/>
      <c r="J729" s="254"/>
      <c r="K729" s="254"/>
      <c r="L729" s="254"/>
      <c r="M729" s="254"/>
      <c r="N729" s="254"/>
      <c r="O729" s="254"/>
      <c r="P729" s="252"/>
      <c r="Q729" s="252"/>
      <c r="R729" s="252"/>
      <c r="S729" s="252"/>
      <c r="T729" s="252"/>
      <c r="U729" s="252"/>
      <c r="V729" s="252"/>
      <c r="W729" s="252"/>
      <c r="X729" s="252"/>
      <c r="Y729" s="252"/>
      <c r="Z729" s="252"/>
      <c r="AA729" s="252"/>
      <c r="AB729" s="252"/>
      <c r="AC729" s="252"/>
      <c r="AD729" s="252"/>
      <c r="AE729" s="252"/>
      <c r="AF729" s="252"/>
      <c r="AG729" s="252"/>
      <c r="AH729" s="252"/>
      <c r="AI729" s="252"/>
      <c r="AJ729" s="252"/>
      <c r="AK729" s="252"/>
      <c r="AL729" s="252"/>
      <c r="AM729" s="252"/>
      <c r="AN729" s="252"/>
      <c r="AO729" s="252"/>
      <c r="AP729" s="252"/>
      <c r="AQ729" s="252"/>
      <c r="AR729" s="252"/>
      <c r="AS729" s="252"/>
      <c r="AT729" s="252"/>
      <c r="AU729" s="252"/>
      <c r="AV729" s="252"/>
      <c r="AW729" s="252"/>
      <c r="AX729" s="252"/>
      <c r="AY729" s="252"/>
      <c r="AZ729" s="252"/>
      <c r="BA729" s="252"/>
      <c r="BB729" s="252"/>
      <c r="BC729" s="252"/>
      <c r="BD729" s="252"/>
      <c r="BE729" s="252"/>
      <c r="BF729" s="252"/>
      <c r="BG729" s="252"/>
      <c r="BH729" s="252"/>
      <c r="BI729" s="252"/>
      <c r="BJ729" s="252"/>
      <c r="BK729" s="252"/>
      <c r="BL729" s="252"/>
      <c r="BM729" s="252"/>
      <c r="BN729" s="252"/>
      <c r="BO729" s="252"/>
      <c r="BP729" s="252"/>
      <c r="BQ729" s="252"/>
      <c r="BR729" s="252"/>
      <c r="BS729" s="252"/>
      <c r="BT729" s="252"/>
      <c r="BU729" s="252"/>
      <c r="BV729" s="252"/>
      <c r="BW729" s="252"/>
      <c r="BX729" s="252"/>
      <c r="BY729" s="252"/>
      <c r="BZ729" s="252"/>
      <c r="CA729" s="252"/>
      <c r="CB729" s="252"/>
      <c r="CC729" s="252"/>
      <c r="CD729" s="252"/>
      <c r="CE729" s="252"/>
      <c r="CF729" s="252"/>
      <c r="CG729" s="252"/>
      <c r="CH729" s="252"/>
      <c r="CI729" s="252"/>
      <c r="CJ729" s="252"/>
      <c r="CK729" s="252"/>
      <c r="CL729" s="252"/>
      <c r="CM729" s="252"/>
      <c r="CN729" s="252"/>
      <c r="CO729" s="252"/>
      <c r="CP729" s="252"/>
      <c r="CQ729" s="252"/>
      <c r="CR729" s="252"/>
      <c r="CS729" s="252"/>
      <c r="CT729" s="252"/>
      <c r="CU729" s="252"/>
      <c r="CV729" s="252"/>
      <c r="CW729" s="252"/>
      <c r="CX729" s="252"/>
      <c r="CY729" s="252"/>
      <c r="CZ729" s="252"/>
      <c r="DA729" s="252"/>
      <c r="DB729" s="252"/>
      <c r="DC729" s="252"/>
      <c r="DD729" s="252"/>
    </row>
    <row r="730" customFormat="false" ht="15" hidden="false" customHeight="false" outlineLevel="0" collapsed="false">
      <c r="A730" s="252"/>
      <c r="B730" s="252"/>
      <c r="C730" s="252"/>
      <c r="D730" s="252"/>
      <c r="E730" s="254"/>
      <c r="F730" s="254"/>
      <c r="G730" s="254"/>
      <c r="H730" s="254"/>
      <c r="I730" s="254"/>
      <c r="J730" s="254"/>
      <c r="K730" s="254"/>
      <c r="L730" s="254"/>
      <c r="M730" s="254"/>
      <c r="N730" s="254"/>
      <c r="O730" s="254"/>
      <c r="P730" s="252"/>
      <c r="Q730" s="252"/>
      <c r="R730" s="252"/>
      <c r="S730" s="252"/>
      <c r="T730" s="252"/>
      <c r="U730" s="252"/>
      <c r="V730" s="252"/>
      <c r="W730" s="252"/>
      <c r="X730" s="252"/>
      <c r="Y730" s="252"/>
      <c r="Z730" s="252"/>
      <c r="AA730" s="252"/>
      <c r="AB730" s="252"/>
      <c r="AC730" s="252"/>
      <c r="AD730" s="252"/>
      <c r="AE730" s="252"/>
      <c r="AF730" s="252"/>
      <c r="AG730" s="252"/>
      <c r="AH730" s="252"/>
      <c r="AI730" s="252"/>
      <c r="AJ730" s="252"/>
      <c r="AK730" s="252"/>
      <c r="AL730" s="252"/>
      <c r="AM730" s="252"/>
      <c r="AN730" s="252"/>
      <c r="AO730" s="252"/>
      <c r="AP730" s="252"/>
      <c r="AQ730" s="252"/>
      <c r="AR730" s="252"/>
      <c r="AS730" s="252"/>
      <c r="AT730" s="252"/>
      <c r="AU730" s="252"/>
      <c r="AV730" s="252"/>
      <c r="AW730" s="252"/>
      <c r="AX730" s="252"/>
      <c r="AY730" s="252"/>
      <c r="AZ730" s="252"/>
      <c r="BA730" s="252"/>
      <c r="BB730" s="252"/>
      <c r="BC730" s="252"/>
      <c r="BD730" s="252"/>
      <c r="BE730" s="252"/>
      <c r="BF730" s="252"/>
      <c r="BG730" s="252"/>
      <c r="BH730" s="252"/>
      <c r="BI730" s="252"/>
      <c r="BJ730" s="252"/>
      <c r="BK730" s="252"/>
      <c r="BL730" s="252"/>
      <c r="BM730" s="252"/>
      <c r="BN730" s="252"/>
      <c r="BO730" s="252"/>
      <c r="BP730" s="252"/>
      <c r="BQ730" s="252"/>
      <c r="BR730" s="252"/>
      <c r="BS730" s="252"/>
      <c r="BT730" s="252"/>
      <c r="BU730" s="252"/>
      <c r="BV730" s="252"/>
      <c r="BW730" s="252"/>
      <c r="BX730" s="252"/>
      <c r="BY730" s="252"/>
      <c r="BZ730" s="252"/>
      <c r="CA730" s="252"/>
      <c r="CB730" s="252"/>
      <c r="CC730" s="252"/>
      <c r="CD730" s="252"/>
      <c r="CE730" s="252"/>
      <c r="CF730" s="252"/>
      <c r="CG730" s="252"/>
      <c r="CH730" s="252"/>
      <c r="CI730" s="252"/>
      <c r="CJ730" s="252"/>
      <c r="CK730" s="252"/>
      <c r="CL730" s="252"/>
      <c r="CM730" s="252"/>
      <c r="CN730" s="252"/>
      <c r="CO730" s="252"/>
      <c r="CP730" s="252"/>
      <c r="CQ730" s="252"/>
      <c r="CR730" s="252"/>
      <c r="CS730" s="252"/>
      <c r="CT730" s="252"/>
      <c r="CU730" s="252"/>
      <c r="CV730" s="252"/>
      <c r="CW730" s="252"/>
      <c r="CX730" s="252"/>
      <c r="CY730" s="252"/>
      <c r="CZ730" s="252"/>
      <c r="DA730" s="252"/>
      <c r="DB730" s="252"/>
      <c r="DC730" s="252"/>
      <c r="DD730" s="252"/>
    </row>
    <row r="731" customFormat="false" ht="15" hidden="false" customHeight="false" outlineLevel="0" collapsed="false">
      <c r="A731" s="252"/>
      <c r="B731" s="252"/>
      <c r="C731" s="252"/>
      <c r="D731" s="252"/>
      <c r="E731" s="254"/>
      <c r="F731" s="254"/>
      <c r="G731" s="254"/>
      <c r="H731" s="254"/>
      <c r="I731" s="254"/>
      <c r="J731" s="254"/>
      <c r="K731" s="254"/>
      <c r="L731" s="254"/>
      <c r="M731" s="254"/>
      <c r="N731" s="254"/>
      <c r="O731" s="254"/>
      <c r="P731" s="252"/>
      <c r="Q731" s="252"/>
      <c r="R731" s="252"/>
      <c r="S731" s="252"/>
      <c r="T731" s="252"/>
      <c r="U731" s="252"/>
      <c r="V731" s="252"/>
      <c r="W731" s="252"/>
      <c r="X731" s="252"/>
      <c r="Y731" s="252"/>
      <c r="Z731" s="252"/>
      <c r="AA731" s="252"/>
      <c r="AB731" s="252"/>
      <c r="AC731" s="252"/>
      <c r="AD731" s="252"/>
      <c r="AE731" s="252"/>
      <c r="AF731" s="252"/>
      <c r="AG731" s="252"/>
      <c r="AH731" s="252"/>
      <c r="AI731" s="252"/>
      <c r="AJ731" s="252"/>
      <c r="AK731" s="252"/>
      <c r="AL731" s="252"/>
      <c r="AM731" s="252"/>
      <c r="AN731" s="252"/>
      <c r="AO731" s="252"/>
      <c r="AP731" s="252"/>
      <c r="AQ731" s="252"/>
      <c r="AR731" s="252"/>
      <c r="AS731" s="252"/>
      <c r="AT731" s="252"/>
      <c r="AU731" s="252"/>
      <c r="AV731" s="252"/>
      <c r="AW731" s="252"/>
      <c r="AX731" s="252"/>
      <c r="AY731" s="252"/>
      <c r="AZ731" s="252"/>
      <c r="BA731" s="252"/>
      <c r="BB731" s="252"/>
      <c r="BC731" s="252"/>
      <c r="BD731" s="252"/>
      <c r="BE731" s="252"/>
      <c r="BF731" s="252"/>
      <c r="BG731" s="252"/>
      <c r="BH731" s="252"/>
      <c r="BI731" s="252"/>
      <c r="BJ731" s="252"/>
      <c r="BK731" s="252"/>
      <c r="BL731" s="252"/>
      <c r="BM731" s="252"/>
      <c r="BN731" s="252"/>
      <c r="BO731" s="252"/>
      <c r="BP731" s="252"/>
      <c r="BQ731" s="252"/>
      <c r="BR731" s="252"/>
      <c r="BS731" s="252"/>
      <c r="BT731" s="252"/>
      <c r="BU731" s="252"/>
      <c r="BV731" s="252"/>
      <c r="BW731" s="252"/>
      <c r="BX731" s="252"/>
      <c r="BY731" s="252"/>
      <c r="BZ731" s="252"/>
      <c r="CA731" s="252"/>
      <c r="CB731" s="252"/>
      <c r="CC731" s="252"/>
      <c r="CD731" s="252"/>
      <c r="CE731" s="252"/>
      <c r="CF731" s="252"/>
      <c r="CG731" s="252"/>
      <c r="CH731" s="252"/>
      <c r="CI731" s="252"/>
      <c r="CJ731" s="252"/>
      <c r="CK731" s="252"/>
      <c r="CL731" s="252"/>
      <c r="CM731" s="252"/>
      <c r="CN731" s="252"/>
      <c r="CO731" s="252"/>
      <c r="CP731" s="252"/>
      <c r="CQ731" s="252"/>
      <c r="CR731" s="252"/>
      <c r="CS731" s="252"/>
      <c r="CT731" s="252"/>
      <c r="CU731" s="252"/>
      <c r="CV731" s="252"/>
      <c r="CW731" s="252"/>
      <c r="CX731" s="252"/>
      <c r="CY731" s="252"/>
      <c r="CZ731" s="252"/>
      <c r="DA731" s="252"/>
      <c r="DB731" s="252"/>
      <c r="DC731" s="252"/>
      <c r="DD731" s="252"/>
    </row>
    <row r="732" customFormat="false" ht="15" hidden="false" customHeight="false" outlineLevel="0" collapsed="false">
      <c r="A732" s="252"/>
      <c r="B732" s="252"/>
      <c r="C732" s="252"/>
      <c r="D732" s="252"/>
      <c r="E732" s="254"/>
      <c r="F732" s="254"/>
      <c r="G732" s="254"/>
      <c r="H732" s="254"/>
      <c r="I732" s="254"/>
      <c r="J732" s="254"/>
      <c r="K732" s="254"/>
      <c r="L732" s="254"/>
      <c r="M732" s="254"/>
      <c r="N732" s="254"/>
      <c r="O732" s="254"/>
      <c r="P732" s="252"/>
      <c r="Q732" s="252"/>
      <c r="R732" s="252"/>
      <c r="S732" s="252"/>
      <c r="T732" s="252"/>
      <c r="U732" s="252"/>
      <c r="V732" s="252"/>
      <c r="W732" s="252"/>
      <c r="X732" s="252"/>
      <c r="Y732" s="252"/>
      <c r="Z732" s="252"/>
      <c r="AA732" s="252"/>
      <c r="AB732" s="252"/>
      <c r="AC732" s="252"/>
      <c r="AD732" s="252"/>
      <c r="AE732" s="252"/>
      <c r="AF732" s="252"/>
      <c r="AG732" s="252"/>
      <c r="AH732" s="252"/>
      <c r="AI732" s="252"/>
      <c r="AJ732" s="252"/>
      <c r="AK732" s="252"/>
      <c r="AL732" s="252"/>
      <c r="AM732" s="252"/>
      <c r="AN732" s="252"/>
      <c r="AO732" s="252"/>
      <c r="AP732" s="252"/>
      <c r="AQ732" s="252"/>
      <c r="AR732" s="252"/>
      <c r="AS732" s="252"/>
      <c r="AT732" s="252"/>
      <c r="AU732" s="252"/>
      <c r="AV732" s="252"/>
      <c r="AW732" s="252"/>
      <c r="AX732" s="252"/>
      <c r="AY732" s="252"/>
      <c r="AZ732" s="252"/>
      <c r="BA732" s="252"/>
      <c r="BB732" s="252"/>
      <c r="BC732" s="252"/>
      <c r="BD732" s="252"/>
      <c r="BE732" s="252"/>
      <c r="BF732" s="252"/>
      <c r="BG732" s="252"/>
      <c r="BH732" s="252"/>
      <c r="BI732" s="252"/>
      <c r="BJ732" s="252"/>
      <c r="BK732" s="252"/>
      <c r="BL732" s="252"/>
      <c r="BM732" s="252"/>
      <c r="BN732" s="252"/>
      <c r="BO732" s="252"/>
      <c r="BP732" s="252"/>
      <c r="BQ732" s="252"/>
      <c r="BR732" s="252"/>
      <c r="BS732" s="252"/>
      <c r="BT732" s="252"/>
      <c r="BU732" s="252"/>
      <c r="BV732" s="252"/>
      <c r="BW732" s="252"/>
      <c r="BX732" s="252"/>
      <c r="BY732" s="252"/>
      <c r="BZ732" s="252"/>
      <c r="CA732" s="252"/>
      <c r="CB732" s="252"/>
      <c r="CC732" s="252"/>
      <c r="CD732" s="252"/>
      <c r="CE732" s="252"/>
      <c r="CF732" s="252"/>
      <c r="CG732" s="252"/>
      <c r="CH732" s="252"/>
      <c r="CI732" s="252"/>
      <c r="CJ732" s="252"/>
      <c r="CK732" s="252"/>
      <c r="CL732" s="252"/>
      <c r="CM732" s="252"/>
      <c r="CN732" s="252"/>
      <c r="CO732" s="252"/>
      <c r="CP732" s="252"/>
      <c r="CQ732" s="252"/>
      <c r="CR732" s="252"/>
      <c r="CS732" s="252"/>
      <c r="CT732" s="252"/>
      <c r="CU732" s="252"/>
      <c r="CV732" s="252"/>
      <c r="CW732" s="252"/>
      <c r="CX732" s="252"/>
      <c r="CY732" s="252"/>
      <c r="CZ732" s="252"/>
      <c r="DA732" s="252"/>
      <c r="DB732" s="252"/>
      <c r="DC732" s="252"/>
      <c r="DD732" s="252"/>
    </row>
    <row r="733" customFormat="false" ht="15" hidden="false" customHeight="false" outlineLevel="0" collapsed="false">
      <c r="A733" s="252"/>
      <c r="B733" s="252"/>
      <c r="C733" s="252"/>
      <c r="D733" s="252"/>
      <c r="E733" s="254"/>
      <c r="F733" s="254"/>
      <c r="G733" s="254"/>
      <c r="H733" s="254"/>
      <c r="I733" s="254"/>
      <c r="J733" s="254"/>
      <c r="K733" s="254"/>
      <c r="L733" s="254"/>
      <c r="M733" s="254"/>
      <c r="N733" s="254"/>
      <c r="O733" s="254"/>
      <c r="P733" s="252"/>
      <c r="Q733" s="252"/>
      <c r="R733" s="252"/>
      <c r="S733" s="252"/>
      <c r="T733" s="252"/>
      <c r="U733" s="252"/>
      <c r="V733" s="252"/>
      <c r="W733" s="252"/>
      <c r="X733" s="252"/>
      <c r="Y733" s="252"/>
      <c r="Z733" s="252"/>
      <c r="AA733" s="252"/>
      <c r="AB733" s="252"/>
      <c r="AC733" s="252"/>
      <c r="AD733" s="252"/>
      <c r="AE733" s="252"/>
      <c r="AF733" s="252"/>
      <c r="AG733" s="252"/>
      <c r="AH733" s="252"/>
      <c r="AI733" s="252"/>
      <c r="AJ733" s="252"/>
      <c r="AK733" s="252"/>
      <c r="AL733" s="252"/>
      <c r="AM733" s="252"/>
      <c r="AN733" s="252"/>
      <c r="AO733" s="252"/>
      <c r="AP733" s="252"/>
      <c r="AQ733" s="252"/>
      <c r="AR733" s="252"/>
      <c r="AS733" s="252"/>
      <c r="AT733" s="252"/>
      <c r="AU733" s="252"/>
      <c r="AV733" s="252"/>
      <c r="AW733" s="252"/>
      <c r="AX733" s="252"/>
      <c r="AY733" s="252"/>
      <c r="AZ733" s="252"/>
      <c r="BA733" s="252"/>
      <c r="BB733" s="252"/>
      <c r="BC733" s="252"/>
      <c r="BD733" s="252"/>
      <c r="BE733" s="252"/>
      <c r="BF733" s="252"/>
      <c r="BG733" s="252"/>
      <c r="BH733" s="252"/>
      <c r="BI733" s="252"/>
      <c r="BJ733" s="252"/>
      <c r="BK733" s="252"/>
      <c r="BL733" s="252"/>
      <c r="BM733" s="252"/>
      <c r="BN733" s="252"/>
      <c r="BO733" s="252"/>
      <c r="BP733" s="252"/>
      <c r="BQ733" s="252"/>
      <c r="BR733" s="252"/>
      <c r="BS733" s="252"/>
      <c r="BT733" s="252"/>
      <c r="BU733" s="252"/>
      <c r="BV733" s="252"/>
      <c r="BW733" s="252"/>
      <c r="BX733" s="252"/>
      <c r="BY733" s="252"/>
      <c r="BZ733" s="252"/>
      <c r="CA733" s="252"/>
      <c r="CB733" s="252"/>
      <c r="CC733" s="252"/>
      <c r="CD733" s="252"/>
      <c r="CE733" s="252"/>
      <c r="CF733" s="252"/>
      <c r="CG733" s="252"/>
      <c r="CH733" s="252"/>
      <c r="CI733" s="252"/>
      <c r="CJ733" s="252"/>
      <c r="CK733" s="252"/>
      <c r="CL733" s="252"/>
      <c r="CM733" s="252"/>
      <c r="CN733" s="252"/>
      <c r="CO733" s="252"/>
      <c r="CP733" s="252"/>
      <c r="CQ733" s="252"/>
      <c r="CR733" s="252"/>
      <c r="CS733" s="252"/>
      <c r="CT733" s="252"/>
      <c r="CU733" s="252"/>
      <c r="CV733" s="252"/>
      <c r="CW733" s="252"/>
      <c r="CX733" s="252"/>
      <c r="CY733" s="252"/>
      <c r="CZ733" s="252"/>
      <c r="DA733" s="252"/>
      <c r="DB733" s="252"/>
      <c r="DC733" s="252"/>
      <c r="DD733" s="252"/>
    </row>
    <row r="734" customFormat="false" ht="15" hidden="false" customHeight="false" outlineLevel="0" collapsed="false">
      <c r="A734" s="252"/>
      <c r="B734" s="252"/>
      <c r="C734" s="252"/>
      <c r="D734" s="252"/>
      <c r="E734" s="254"/>
      <c r="F734" s="254"/>
      <c r="G734" s="254"/>
      <c r="H734" s="254"/>
      <c r="I734" s="254"/>
      <c r="J734" s="254"/>
      <c r="K734" s="254"/>
      <c r="L734" s="254"/>
      <c r="M734" s="254"/>
      <c r="N734" s="254"/>
      <c r="O734" s="254"/>
      <c r="P734" s="252"/>
      <c r="Q734" s="252"/>
      <c r="R734" s="252"/>
      <c r="S734" s="252"/>
      <c r="T734" s="252"/>
      <c r="U734" s="252"/>
      <c r="V734" s="252"/>
      <c r="W734" s="252"/>
      <c r="X734" s="252"/>
      <c r="Y734" s="252"/>
      <c r="Z734" s="252"/>
      <c r="AA734" s="252"/>
      <c r="AB734" s="252"/>
      <c r="AC734" s="252"/>
      <c r="AD734" s="252"/>
      <c r="AE734" s="252"/>
      <c r="AF734" s="252"/>
      <c r="AG734" s="252"/>
      <c r="AH734" s="252"/>
      <c r="AI734" s="252"/>
      <c r="AJ734" s="252"/>
      <c r="AK734" s="252"/>
      <c r="AL734" s="252"/>
      <c r="AM734" s="252"/>
      <c r="AN734" s="252"/>
      <c r="AO734" s="252"/>
      <c r="AP734" s="252"/>
      <c r="AQ734" s="252"/>
      <c r="AR734" s="252"/>
      <c r="AS734" s="252"/>
      <c r="AT734" s="252"/>
      <c r="AU734" s="252"/>
      <c r="AV734" s="252"/>
      <c r="AW734" s="252"/>
      <c r="AX734" s="252"/>
      <c r="AY734" s="252"/>
      <c r="AZ734" s="252"/>
      <c r="BA734" s="252"/>
      <c r="BB734" s="252"/>
      <c r="BC734" s="252"/>
      <c r="BD734" s="252"/>
      <c r="BE734" s="252"/>
      <c r="BF734" s="252"/>
      <c r="BG734" s="252"/>
      <c r="BH734" s="252"/>
      <c r="BI734" s="252"/>
      <c r="BJ734" s="252"/>
      <c r="BK734" s="252"/>
      <c r="BL734" s="252"/>
      <c r="BM734" s="252"/>
      <c r="BN734" s="252"/>
      <c r="BO734" s="252"/>
      <c r="BP734" s="252"/>
      <c r="BQ734" s="252"/>
      <c r="BR734" s="252"/>
      <c r="BS734" s="252"/>
      <c r="BT734" s="252"/>
      <c r="BU734" s="252"/>
      <c r="BV734" s="252"/>
      <c r="BW734" s="252"/>
      <c r="BX734" s="252"/>
      <c r="BY734" s="252"/>
      <c r="BZ734" s="252"/>
      <c r="CA734" s="252"/>
      <c r="CB734" s="252"/>
      <c r="CC734" s="252"/>
      <c r="CD734" s="252"/>
      <c r="CE734" s="252"/>
      <c r="CF734" s="252"/>
      <c r="CG734" s="252"/>
      <c r="CH734" s="252"/>
      <c r="CI734" s="252"/>
      <c r="CJ734" s="252"/>
      <c r="CK734" s="252"/>
      <c r="CL734" s="252"/>
      <c r="CM734" s="252"/>
      <c r="CN734" s="252"/>
      <c r="CO734" s="252"/>
      <c r="CP734" s="252"/>
      <c r="CQ734" s="252"/>
      <c r="CR734" s="252"/>
      <c r="CS734" s="252"/>
      <c r="CT734" s="252"/>
      <c r="CU734" s="252"/>
      <c r="CV734" s="252"/>
      <c r="CW734" s="252"/>
      <c r="CX734" s="252"/>
      <c r="CY734" s="252"/>
      <c r="CZ734" s="252"/>
      <c r="DA734" s="252"/>
      <c r="DB734" s="252"/>
      <c r="DC734" s="252"/>
      <c r="DD734" s="252"/>
    </row>
    <row r="735" customFormat="false" ht="15" hidden="false" customHeight="false" outlineLevel="0" collapsed="false">
      <c r="A735" s="252"/>
      <c r="B735" s="252"/>
      <c r="C735" s="252"/>
      <c r="D735" s="252"/>
      <c r="E735" s="254"/>
      <c r="F735" s="254"/>
      <c r="G735" s="254"/>
      <c r="H735" s="254"/>
      <c r="I735" s="254"/>
      <c r="J735" s="254"/>
      <c r="K735" s="254"/>
      <c r="L735" s="254"/>
      <c r="M735" s="254"/>
      <c r="N735" s="254"/>
      <c r="O735" s="254"/>
      <c r="P735" s="252"/>
      <c r="Q735" s="252"/>
      <c r="R735" s="252"/>
      <c r="S735" s="252"/>
      <c r="T735" s="252"/>
      <c r="U735" s="252"/>
      <c r="V735" s="252"/>
      <c r="W735" s="252"/>
      <c r="X735" s="252"/>
      <c r="Y735" s="252"/>
      <c r="Z735" s="252"/>
      <c r="AA735" s="252"/>
      <c r="AB735" s="252"/>
      <c r="AC735" s="252"/>
      <c r="AD735" s="252"/>
      <c r="AE735" s="252"/>
      <c r="AF735" s="252"/>
      <c r="AG735" s="252"/>
      <c r="AH735" s="252"/>
      <c r="AI735" s="252"/>
      <c r="AJ735" s="252"/>
      <c r="AK735" s="252"/>
      <c r="AL735" s="252"/>
      <c r="AM735" s="252"/>
      <c r="AN735" s="252"/>
      <c r="AO735" s="252"/>
      <c r="AP735" s="252"/>
      <c r="AQ735" s="252"/>
      <c r="AR735" s="252"/>
      <c r="AS735" s="252"/>
      <c r="AT735" s="252"/>
      <c r="AU735" s="252"/>
      <c r="AV735" s="252"/>
      <c r="AW735" s="252"/>
      <c r="AX735" s="252"/>
      <c r="AY735" s="252"/>
      <c r="AZ735" s="252"/>
      <c r="BA735" s="252"/>
      <c r="BB735" s="252"/>
      <c r="BC735" s="252"/>
      <c r="BD735" s="252"/>
      <c r="BE735" s="252"/>
      <c r="BF735" s="252"/>
      <c r="BG735" s="252"/>
      <c r="BH735" s="252"/>
      <c r="BI735" s="252"/>
      <c r="BJ735" s="252"/>
      <c r="BK735" s="252"/>
      <c r="BL735" s="252"/>
      <c r="BM735" s="252"/>
      <c r="BN735" s="252"/>
      <c r="BO735" s="252"/>
      <c r="BP735" s="252"/>
      <c r="BQ735" s="252"/>
      <c r="BR735" s="252"/>
      <c r="BS735" s="252"/>
      <c r="BT735" s="252"/>
      <c r="BU735" s="252"/>
      <c r="BV735" s="252"/>
      <c r="BW735" s="252"/>
      <c r="BX735" s="252"/>
      <c r="BY735" s="252"/>
      <c r="BZ735" s="252"/>
      <c r="CA735" s="252"/>
      <c r="CB735" s="252"/>
      <c r="CC735" s="252"/>
      <c r="CD735" s="252"/>
      <c r="CE735" s="252"/>
      <c r="CF735" s="252"/>
      <c r="CG735" s="252"/>
      <c r="CH735" s="252"/>
      <c r="CI735" s="252"/>
      <c r="CJ735" s="252"/>
      <c r="CK735" s="252"/>
      <c r="CL735" s="252"/>
      <c r="CM735" s="252"/>
      <c r="CN735" s="252"/>
      <c r="CO735" s="252"/>
      <c r="CP735" s="252"/>
      <c r="CQ735" s="252"/>
      <c r="CR735" s="252"/>
      <c r="CS735" s="252"/>
      <c r="CT735" s="252"/>
      <c r="CU735" s="252"/>
      <c r="CV735" s="252"/>
      <c r="CW735" s="252"/>
      <c r="CX735" s="252"/>
      <c r="CY735" s="252"/>
      <c r="CZ735" s="252"/>
      <c r="DA735" s="252"/>
      <c r="DB735" s="252"/>
      <c r="DC735" s="252"/>
      <c r="DD735" s="252"/>
    </row>
    <row r="736" customFormat="false" ht="15" hidden="false" customHeight="false" outlineLevel="0" collapsed="false">
      <c r="A736" s="252"/>
      <c r="B736" s="252"/>
      <c r="C736" s="252"/>
      <c r="D736" s="252"/>
      <c r="E736" s="254"/>
      <c r="F736" s="254"/>
      <c r="G736" s="254"/>
      <c r="H736" s="254"/>
      <c r="I736" s="254"/>
      <c r="J736" s="254"/>
      <c r="K736" s="254"/>
      <c r="L736" s="254"/>
      <c r="M736" s="254"/>
      <c r="N736" s="254"/>
      <c r="O736" s="254"/>
      <c r="P736" s="252"/>
      <c r="Q736" s="252"/>
      <c r="R736" s="252"/>
      <c r="S736" s="252"/>
      <c r="T736" s="252"/>
      <c r="U736" s="252"/>
      <c r="V736" s="252"/>
      <c r="W736" s="252"/>
      <c r="X736" s="252"/>
      <c r="Y736" s="252"/>
      <c r="Z736" s="252"/>
      <c r="AA736" s="252"/>
      <c r="AB736" s="252"/>
      <c r="AC736" s="252"/>
      <c r="AD736" s="252"/>
      <c r="AE736" s="252"/>
      <c r="AF736" s="252"/>
      <c r="AG736" s="252"/>
      <c r="AH736" s="252"/>
      <c r="AI736" s="252"/>
      <c r="AJ736" s="252"/>
      <c r="AK736" s="252"/>
      <c r="AL736" s="252"/>
      <c r="AM736" s="252"/>
      <c r="AN736" s="252"/>
      <c r="AO736" s="252"/>
      <c r="AP736" s="252"/>
      <c r="AQ736" s="252"/>
      <c r="AR736" s="252"/>
      <c r="AS736" s="252"/>
      <c r="AT736" s="252"/>
      <c r="AU736" s="252"/>
      <c r="AV736" s="252"/>
      <c r="AW736" s="252"/>
      <c r="AX736" s="252"/>
      <c r="AY736" s="252"/>
      <c r="AZ736" s="252"/>
      <c r="BA736" s="252"/>
      <c r="BB736" s="252"/>
      <c r="BC736" s="252"/>
      <c r="BD736" s="252"/>
      <c r="BE736" s="252"/>
      <c r="BF736" s="252"/>
      <c r="BG736" s="252"/>
      <c r="BH736" s="252"/>
      <c r="BI736" s="252"/>
      <c r="BJ736" s="252"/>
      <c r="BK736" s="252"/>
      <c r="BL736" s="252"/>
      <c r="BM736" s="252"/>
      <c r="BN736" s="252"/>
      <c r="BO736" s="252"/>
      <c r="BP736" s="252"/>
      <c r="BQ736" s="252"/>
      <c r="BR736" s="252"/>
      <c r="BS736" s="252"/>
      <c r="BT736" s="252"/>
      <c r="BU736" s="252"/>
      <c r="BV736" s="252"/>
      <c r="BW736" s="252"/>
      <c r="BX736" s="252"/>
      <c r="BY736" s="252"/>
      <c r="BZ736" s="252"/>
      <c r="CA736" s="252"/>
      <c r="CB736" s="252"/>
      <c r="CC736" s="252"/>
      <c r="CD736" s="252"/>
      <c r="CE736" s="252"/>
      <c r="CF736" s="252"/>
      <c r="CG736" s="252"/>
      <c r="CH736" s="252"/>
      <c r="CI736" s="252"/>
      <c r="CJ736" s="252"/>
      <c r="CK736" s="252"/>
      <c r="CL736" s="252"/>
      <c r="CM736" s="252"/>
      <c r="CN736" s="252"/>
      <c r="CO736" s="252"/>
      <c r="CP736" s="252"/>
      <c r="CQ736" s="252"/>
      <c r="CR736" s="252"/>
      <c r="CS736" s="252"/>
      <c r="CT736" s="252"/>
      <c r="CU736" s="252"/>
      <c r="CV736" s="252"/>
      <c r="CW736" s="252"/>
      <c r="CX736" s="252"/>
      <c r="CY736" s="252"/>
      <c r="CZ736" s="252"/>
      <c r="DA736" s="252"/>
      <c r="DB736" s="252"/>
      <c r="DC736" s="252"/>
      <c r="DD736" s="252"/>
    </row>
    <row r="737" customFormat="false" ht="15" hidden="false" customHeight="false" outlineLevel="0" collapsed="false">
      <c r="A737" s="252"/>
      <c r="B737" s="252"/>
      <c r="C737" s="252"/>
      <c r="D737" s="252"/>
      <c r="E737" s="254"/>
      <c r="F737" s="254"/>
      <c r="G737" s="254"/>
      <c r="H737" s="254"/>
      <c r="I737" s="254"/>
      <c r="J737" s="254"/>
      <c r="K737" s="254"/>
      <c r="L737" s="254"/>
      <c r="M737" s="254"/>
      <c r="N737" s="254"/>
      <c r="O737" s="254"/>
      <c r="P737" s="252"/>
      <c r="Q737" s="252"/>
      <c r="R737" s="252"/>
      <c r="S737" s="252"/>
      <c r="T737" s="252"/>
      <c r="U737" s="252"/>
      <c r="V737" s="252"/>
      <c r="W737" s="252"/>
      <c r="X737" s="252"/>
      <c r="Y737" s="252"/>
      <c r="Z737" s="252"/>
      <c r="AA737" s="252"/>
      <c r="AB737" s="252"/>
      <c r="AC737" s="252"/>
      <c r="AD737" s="252"/>
      <c r="AE737" s="252"/>
      <c r="AF737" s="252"/>
      <c r="AG737" s="252"/>
      <c r="AH737" s="252"/>
      <c r="AI737" s="252"/>
      <c r="AJ737" s="252"/>
      <c r="AK737" s="252"/>
      <c r="AL737" s="252"/>
      <c r="AM737" s="252"/>
      <c r="AN737" s="252"/>
      <c r="AO737" s="252"/>
      <c r="AP737" s="252"/>
      <c r="AQ737" s="252"/>
      <c r="AR737" s="252"/>
      <c r="AS737" s="252"/>
      <c r="AT737" s="252"/>
      <c r="AU737" s="252"/>
      <c r="AV737" s="252"/>
      <c r="AW737" s="252"/>
      <c r="AX737" s="252"/>
      <c r="AY737" s="252"/>
      <c r="AZ737" s="252"/>
      <c r="BA737" s="252"/>
      <c r="BB737" s="252"/>
      <c r="BC737" s="252"/>
      <c r="BD737" s="252"/>
      <c r="BE737" s="252"/>
      <c r="BF737" s="252"/>
      <c r="BG737" s="252"/>
      <c r="BH737" s="252"/>
      <c r="BI737" s="252"/>
      <c r="BJ737" s="252"/>
      <c r="BK737" s="252"/>
      <c r="BL737" s="252"/>
      <c r="BM737" s="252"/>
      <c r="BN737" s="252"/>
      <c r="BO737" s="252"/>
      <c r="BP737" s="252"/>
      <c r="BQ737" s="252"/>
      <c r="BR737" s="252"/>
      <c r="BS737" s="252"/>
      <c r="BT737" s="252"/>
      <c r="BU737" s="252"/>
      <c r="BV737" s="252"/>
      <c r="BW737" s="252"/>
      <c r="BX737" s="252"/>
      <c r="BY737" s="252"/>
      <c r="BZ737" s="252"/>
      <c r="CA737" s="252"/>
      <c r="CB737" s="252"/>
      <c r="CC737" s="252"/>
      <c r="CD737" s="252"/>
      <c r="CE737" s="252"/>
      <c r="CF737" s="252"/>
      <c r="CG737" s="252"/>
      <c r="CH737" s="252"/>
      <c r="CI737" s="252"/>
      <c r="CJ737" s="252"/>
      <c r="CK737" s="252"/>
      <c r="CL737" s="252"/>
      <c r="CM737" s="252"/>
      <c r="CN737" s="252"/>
      <c r="CO737" s="252"/>
      <c r="CP737" s="252"/>
      <c r="CQ737" s="252"/>
      <c r="CR737" s="252"/>
      <c r="CS737" s="252"/>
      <c r="CT737" s="252"/>
      <c r="CU737" s="252"/>
      <c r="CV737" s="252"/>
      <c r="CW737" s="252"/>
      <c r="CX737" s="252"/>
      <c r="CY737" s="252"/>
      <c r="CZ737" s="252"/>
      <c r="DA737" s="252"/>
      <c r="DB737" s="252"/>
      <c r="DC737" s="252"/>
      <c r="DD737" s="252"/>
    </row>
    <row r="738" customFormat="false" ht="15" hidden="false" customHeight="false" outlineLevel="0" collapsed="false">
      <c r="A738" s="252"/>
      <c r="B738" s="252"/>
      <c r="C738" s="252"/>
      <c r="D738" s="252"/>
      <c r="E738" s="254"/>
      <c r="F738" s="254"/>
      <c r="G738" s="254"/>
      <c r="H738" s="254"/>
      <c r="I738" s="254"/>
      <c r="J738" s="254"/>
      <c r="K738" s="254"/>
      <c r="L738" s="254"/>
      <c r="M738" s="254"/>
      <c r="N738" s="254"/>
      <c r="O738" s="254"/>
      <c r="P738" s="252"/>
      <c r="Q738" s="252"/>
      <c r="R738" s="252"/>
      <c r="S738" s="252"/>
      <c r="T738" s="252"/>
      <c r="U738" s="252"/>
      <c r="V738" s="252"/>
      <c r="W738" s="252"/>
      <c r="X738" s="252"/>
      <c r="Y738" s="252"/>
      <c r="Z738" s="252"/>
      <c r="AA738" s="252"/>
      <c r="AB738" s="252"/>
      <c r="AC738" s="252"/>
      <c r="AD738" s="252"/>
      <c r="AE738" s="252"/>
      <c r="AF738" s="252"/>
      <c r="AG738" s="252"/>
      <c r="AH738" s="252"/>
      <c r="AI738" s="252"/>
      <c r="AJ738" s="252"/>
      <c r="AK738" s="252"/>
      <c r="AL738" s="252"/>
      <c r="AM738" s="252"/>
      <c r="AN738" s="252"/>
      <c r="AO738" s="252"/>
      <c r="AP738" s="252"/>
      <c r="AQ738" s="252"/>
      <c r="AR738" s="252"/>
      <c r="AS738" s="252"/>
      <c r="AT738" s="252"/>
      <c r="AU738" s="252"/>
      <c r="AV738" s="252"/>
      <c r="AW738" s="252"/>
      <c r="AX738" s="252"/>
      <c r="AY738" s="252"/>
      <c r="AZ738" s="252"/>
      <c r="BA738" s="252"/>
      <c r="BB738" s="252"/>
      <c r="BC738" s="252"/>
      <c r="BD738" s="252"/>
      <c r="BE738" s="252"/>
      <c r="BF738" s="252"/>
      <c r="BG738" s="252"/>
      <c r="BH738" s="252"/>
      <c r="BI738" s="252"/>
      <c r="BJ738" s="252"/>
      <c r="BK738" s="252"/>
      <c r="BL738" s="252"/>
      <c r="BM738" s="252"/>
      <c r="BN738" s="252"/>
      <c r="BO738" s="252"/>
      <c r="BP738" s="252"/>
      <c r="BQ738" s="252"/>
      <c r="BR738" s="252"/>
      <c r="BS738" s="252"/>
      <c r="BT738" s="252"/>
      <c r="BU738" s="252"/>
      <c r="BV738" s="252"/>
      <c r="BW738" s="252"/>
      <c r="BX738" s="252"/>
      <c r="BY738" s="252"/>
      <c r="BZ738" s="252"/>
      <c r="CA738" s="252"/>
      <c r="CB738" s="252"/>
      <c r="CC738" s="252"/>
      <c r="CD738" s="252"/>
      <c r="CE738" s="252"/>
      <c r="CF738" s="252"/>
      <c r="CG738" s="252"/>
      <c r="CH738" s="252"/>
      <c r="CI738" s="252"/>
      <c r="CJ738" s="252"/>
      <c r="CK738" s="252"/>
      <c r="CL738" s="252"/>
      <c r="CM738" s="252"/>
      <c r="CN738" s="252"/>
      <c r="CO738" s="252"/>
      <c r="CP738" s="252"/>
      <c r="CQ738" s="252"/>
      <c r="CR738" s="252"/>
      <c r="CS738" s="252"/>
      <c r="CT738" s="252"/>
      <c r="CU738" s="252"/>
      <c r="CV738" s="252"/>
      <c r="CW738" s="252"/>
      <c r="CX738" s="252"/>
      <c r="CY738" s="252"/>
      <c r="CZ738" s="252"/>
      <c r="DA738" s="252"/>
      <c r="DB738" s="252"/>
      <c r="DC738" s="252"/>
      <c r="DD738" s="252"/>
    </row>
    <row r="739" customFormat="false" ht="15" hidden="false" customHeight="false" outlineLevel="0" collapsed="false">
      <c r="A739" s="252"/>
      <c r="B739" s="252"/>
      <c r="C739" s="252"/>
      <c r="D739" s="252"/>
      <c r="E739" s="254"/>
      <c r="F739" s="254"/>
      <c r="G739" s="254"/>
      <c r="H739" s="254"/>
      <c r="I739" s="254"/>
      <c r="J739" s="254"/>
      <c r="K739" s="254"/>
      <c r="L739" s="254"/>
      <c r="M739" s="254"/>
      <c r="N739" s="254"/>
      <c r="O739" s="254"/>
      <c r="P739" s="252"/>
      <c r="Q739" s="252"/>
      <c r="R739" s="252"/>
      <c r="S739" s="252"/>
      <c r="T739" s="252"/>
      <c r="U739" s="252"/>
      <c r="V739" s="252"/>
      <c r="W739" s="252"/>
      <c r="X739" s="252"/>
      <c r="Y739" s="252"/>
      <c r="Z739" s="252"/>
      <c r="AA739" s="252"/>
      <c r="AB739" s="252"/>
      <c r="AC739" s="252"/>
      <c r="AD739" s="252"/>
      <c r="AE739" s="252"/>
      <c r="AF739" s="252"/>
      <c r="AG739" s="252"/>
      <c r="AH739" s="252"/>
      <c r="AI739" s="252"/>
      <c r="AJ739" s="252"/>
      <c r="AK739" s="252"/>
      <c r="AL739" s="252"/>
      <c r="AM739" s="252"/>
      <c r="AN739" s="252"/>
      <c r="AO739" s="252"/>
      <c r="AP739" s="252"/>
      <c r="AQ739" s="252"/>
      <c r="AR739" s="252"/>
      <c r="AS739" s="252"/>
      <c r="AT739" s="252"/>
      <c r="AU739" s="252"/>
      <c r="AV739" s="252"/>
      <c r="AW739" s="252"/>
      <c r="AX739" s="252"/>
      <c r="AY739" s="252"/>
      <c r="AZ739" s="252"/>
      <c r="BA739" s="252"/>
      <c r="BB739" s="252"/>
      <c r="BC739" s="252"/>
      <c r="BD739" s="252"/>
      <c r="BE739" s="252"/>
      <c r="BF739" s="252"/>
      <c r="BG739" s="252"/>
      <c r="BH739" s="252"/>
      <c r="BI739" s="252"/>
      <c r="BJ739" s="252"/>
      <c r="BK739" s="252"/>
      <c r="BL739" s="252"/>
      <c r="BM739" s="252"/>
      <c r="BN739" s="252"/>
      <c r="BO739" s="252"/>
      <c r="BP739" s="252"/>
      <c r="BQ739" s="252"/>
      <c r="BR739" s="252"/>
      <c r="BS739" s="252"/>
      <c r="BT739" s="252"/>
      <c r="BU739" s="252"/>
      <c r="BV739" s="252"/>
      <c r="BW739" s="252"/>
      <c r="BX739" s="252"/>
      <c r="BY739" s="252"/>
      <c r="BZ739" s="252"/>
      <c r="CA739" s="252"/>
      <c r="CB739" s="252"/>
      <c r="CC739" s="252"/>
      <c r="CD739" s="252"/>
      <c r="CE739" s="252"/>
      <c r="CF739" s="252"/>
      <c r="CG739" s="252"/>
      <c r="CH739" s="252"/>
      <c r="CI739" s="252"/>
      <c r="CJ739" s="252"/>
      <c r="CK739" s="252"/>
      <c r="CL739" s="252"/>
      <c r="CM739" s="252"/>
      <c r="CN739" s="252"/>
      <c r="CO739" s="252"/>
      <c r="CP739" s="252"/>
      <c r="CQ739" s="252"/>
      <c r="CR739" s="252"/>
      <c r="CS739" s="252"/>
      <c r="CT739" s="252"/>
      <c r="CU739" s="252"/>
      <c r="CV739" s="252"/>
      <c r="CW739" s="252"/>
      <c r="CX739" s="252"/>
      <c r="CY739" s="252"/>
      <c r="CZ739" s="252"/>
      <c r="DA739" s="252"/>
      <c r="DB739" s="252"/>
      <c r="DC739" s="252"/>
      <c r="DD739" s="252"/>
    </row>
    <row r="740" customFormat="false" ht="15" hidden="false" customHeight="false" outlineLevel="0" collapsed="false">
      <c r="A740" s="252"/>
      <c r="B740" s="252"/>
      <c r="C740" s="252"/>
      <c r="D740" s="252"/>
      <c r="E740" s="254"/>
      <c r="F740" s="254"/>
      <c r="G740" s="254"/>
      <c r="H740" s="254"/>
      <c r="I740" s="254"/>
      <c r="J740" s="254"/>
      <c r="K740" s="254"/>
      <c r="L740" s="254"/>
      <c r="M740" s="254"/>
      <c r="N740" s="254"/>
      <c r="O740" s="254"/>
      <c r="P740" s="252"/>
      <c r="Q740" s="252"/>
      <c r="R740" s="252"/>
      <c r="S740" s="252"/>
      <c r="T740" s="252"/>
      <c r="U740" s="252"/>
      <c r="V740" s="252"/>
      <c r="W740" s="252"/>
      <c r="X740" s="252"/>
      <c r="Y740" s="252"/>
      <c r="Z740" s="252"/>
      <c r="AA740" s="252"/>
      <c r="AB740" s="252"/>
      <c r="AC740" s="252"/>
      <c r="AD740" s="252"/>
      <c r="AE740" s="252"/>
      <c r="AF740" s="252"/>
      <c r="AG740" s="252"/>
      <c r="AH740" s="252"/>
      <c r="AI740" s="252"/>
      <c r="AJ740" s="252"/>
      <c r="AK740" s="252"/>
      <c r="AL740" s="252"/>
      <c r="AM740" s="252"/>
      <c r="AN740" s="252"/>
      <c r="AO740" s="252"/>
      <c r="AP740" s="252"/>
      <c r="AQ740" s="252"/>
      <c r="AR740" s="252"/>
      <c r="AS740" s="252"/>
      <c r="AT740" s="252"/>
      <c r="AU740" s="252"/>
      <c r="AV740" s="252"/>
      <c r="AW740" s="252"/>
      <c r="AX740" s="252"/>
      <c r="AY740" s="252"/>
      <c r="AZ740" s="252"/>
      <c r="BA740" s="252"/>
      <c r="BB740" s="252"/>
      <c r="BC740" s="252"/>
      <c r="BD740" s="252"/>
      <c r="BE740" s="252"/>
      <c r="BF740" s="252"/>
      <c r="BG740" s="252"/>
      <c r="BH740" s="252"/>
      <c r="BI740" s="252"/>
      <c r="BJ740" s="252"/>
      <c r="BK740" s="252"/>
      <c r="BL740" s="252"/>
      <c r="BM740" s="252"/>
      <c r="BN740" s="252"/>
      <c r="BO740" s="252"/>
      <c r="BP740" s="252"/>
      <c r="BQ740" s="252"/>
      <c r="BR740" s="252"/>
      <c r="BS740" s="252"/>
      <c r="BT740" s="252"/>
      <c r="BU740" s="252"/>
      <c r="BV740" s="252"/>
      <c r="BW740" s="252"/>
      <c r="BX740" s="252"/>
      <c r="BY740" s="252"/>
      <c r="BZ740" s="252"/>
      <c r="CA740" s="252"/>
      <c r="CB740" s="252"/>
      <c r="CC740" s="252"/>
      <c r="CD740" s="252"/>
      <c r="CE740" s="252"/>
      <c r="CF740" s="252"/>
      <c r="CG740" s="252"/>
      <c r="CH740" s="252"/>
      <c r="CI740" s="252"/>
      <c r="CJ740" s="252"/>
      <c r="CK740" s="252"/>
      <c r="CL740" s="252"/>
      <c r="CM740" s="252"/>
      <c r="CN740" s="252"/>
      <c r="CO740" s="252"/>
      <c r="CP740" s="252"/>
      <c r="CQ740" s="252"/>
      <c r="CR740" s="252"/>
      <c r="CS740" s="252"/>
      <c r="CT740" s="252"/>
      <c r="CU740" s="252"/>
      <c r="CV740" s="252"/>
      <c r="CW740" s="252"/>
      <c r="CX740" s="252"/>
      <c r="CY740" s="252"/>
      <c r="CZ740" s="252"/>
      <c r="DA740" s="252"/>
      <c r="DB740" s="252"/>
      <c r="DC740" s="252"/>
      <c r="DD740" s="252"/>
    </row>
    <row r="741" customFormat="false" ht="15" hidden="false" customHeight="false" outlineLevel="0" collapsed="false">
      <c r="A741" s="252"/>
      <c r="B741" s="252"/>
      <c r="C741" s="252"/>
      <c r="D741" s="252"/>
      <c r="E741" s="254"/>
      <c r="F741" s="254"/>
      <c r="G741" s="254"/>
      <c r="H741" s="254"/>
      <c r="I741" s="254"/>
      <c r="J741" s="254"/>
      <c r="K741" s="254"/>
      <c r="L741" s="254"/>
      <c r="M741" s="254"/>
      <c r="N741" s="254"/>
      <c r="O741" s="254"/>
      <c r="P741" s="252"/>
      <c r="Q741" s="252"/>
      <c r="R741" s="252"/>
      <c r="S741" s="252"/>
      <c r="T741" s="252"/>
      <c r="U741" s="252"/>
      <c r="V741" s="252"/>
      <c r="W741" s="252"/>
      <c r="X741" s="252"/>
      <c r="Y741" s="252"/>
      <c r="Z741" s="252"/>
      <c r="AA741" s="252"/>
      <c r="AB741" s="252"/>
      <c r="AC741" s="252"/>
      <c r="AD741" s="252"/>
      <c r="AE741" s="252"/>
      <c r="AF741" s="252"/>
      <c r="AG741" s="252"/>
      <c r="AH741" s="252"/>
      <c r="AI741" s="252"/>
      <c r="AJ741" s="252"/>
      <c r="AK741" s="252"/>
      <c r="AL741" s="252"/>
      <c r="AM741" s="252"/>
      <c r="AN741" s="252"/>
      <c r="AO741" s="252"/>
      <c r="AP741" s="252"/>
      <c r="AQ741" s="252"/>
      <c r="AR741" s="252"/>
      <c r="AS741" s="252"/>
      <c r="AT741" s="252"/>
      <c r="AU741" s="252"/>
      <c r="AV741" s="252"/>
      <c r="AW741" s="252"/>
      <c r="AX741" s="252"/>
      <c r="AY741" s="252"/>
      <c r="AZ741" s="252"/>
      <c r="BA741" s="252"/>
      <c r="BB741" s="252"/>
      <c r="BC741" s="252"/>
      <c r="BD741" s="252"/>
      <c r="BE741" s="252"/>
      <c r="BF741" s="252"/>
      <c r="BG741" s="252"/>
      <c r="BH741" s="252"/>
      <c r="BI741" s="252"/>
      <c r="BJ741" s="252"/>
      <c r="BK741" s="252"/>
      <c r="BL741" s="252"/>
      <c r="BM741" s="252"/>
      <c r="BN741" s="252"/>
      <c r="BO741" s="252"/>
      <c r="BP741" s="252"/>
      <c r="BQ741" s="252"/>
      <c r="BR741" s="252"/>
      <c r="BS741" s="252"/>
      <c r="BT741" s="252"/>
      <c r="BU741" s="252"/>
      <c r="BV741" s="252"/>
      <c r="BW741" s="252"/>
      <c r="BX741" s="252"/>
      <c r="BY741" s="252"/>
      <c r="BZ741" s="252"/>
      <c r="CA741" s="252"/>
      <c r="CB741" s="252"/>
      <c r="CC741" s="252"/>
      <c r="CD741" s="252"/>
      <c r="CE741" s="252"/>
      <c r="CF741" s="252"/>
      <c r="CG741" s="252"/>
      <c r="CH741" s="252"/>
      <c r="CI741" s="252"/>
      <c r="CJ741" s="252"/>
      <c r="CK741" s="252"/>
      <c r="CL741" s="252"/>
      <c r="CM741" s="252"/>
      <c r="CN741" s="252"/>
      <c r="CO741" s="252"/>
      <c r="CP741" s="252"/>
      <c r="CQ741" s="252"/>
      <c r="CR741" s="252"/>
      <c r="CS741" s="252"/>
      <c r="CT741" s="252"/>
      <c r="CU741" s="252"/>
      <c r="CV741" s="252"/>
      <c r="CW741" s="252"/>
      <c r="CX741" s="252"/>
      <c r="CY741" s="252"/>
      <c r="CZ741" s="252"/>
      <c r="DA741" s="252"/>
      <c r="DB741" s="252"/>
      <c r="DC741" s="252"/>
      <c r="DD741" s="252"/>
    </row>
    <row r="742" customFormat="false" ht="15" hidden="false" customHeight="false" outlineLevel="0" collapsed="false">
      <c r="A742" s="252"/>
      <c r="B742" s="252"/>
      <c r="C742" s="252"/>
      <c r="D742" s="252"/>
      <c r="E742" s="254"/>
      <c r="F742" s="254"/>
      <c r="G742" s="254"/>
      <c r="H742" s="254"/>
      <c r="I742" s="254"/>
      <c r="J742" s="254"/>
      <c r="K742" s="254"/>
      <c r="L742" s="254"/>
      <c r="M742" s="254"/>
      <c r="N742" s="254"/>
      <c r="O742" s="254"/>
      <c r="P742" s="252"/>
      <c r="Q742" s="252"/>
      <c r="R742" s="252"/>
      <c r="S742" s="252"/>
      <c r="T742" s="252"/>
      <c r="U742" s="252"/>
      <c r="V742" s="252"/>
      <c r="W742" s="252"/>
      <c r="X742" s="252"/>
      <c r="Y742" s="252"/>
      <c r="Z742" s="252"/>
      <c r="AA742" s="252"/>
      <c r="AB742" s="252"/>
      <c r="AC742" s="252"/>
      <c r="AD742" s="252"/>
      <c r="AE742" s="252"/>
      <c r="AF742" s="252"/>
      <c r="AG742" s="252"/>
      <c r="AH742" s="252"/>
      <c r="AI742" s="252"/>
      <c r="AJ742" s="252"/>
      <c r="AK742" s="252"/>
      <c r="AL742" s="252"/>
      <c r="AM742" s="252"/>
      <c r="AN742" s="252"/>
      <c r="AO742" s="252"/>
      <c r="AP742" s="252"/>
      <c r="AQ742" s="252"/>
      <c r="AR742" s="252"/>
      <c r="AS742" s="252"/>
      <c r="AT742" s="252"/>
      <c r="AU742" s="252"/>
      <c r="AV742" s="252"/>
      <c r="AW742" s="252"/>
      <c r="AX742" s="252"/>
      <c r="AY742" s="252"/>
      <c r="AZ742" s="252"/>
      <c r="BA742" s="252"/>
      <c r="BB742" s="252"/>
      <c r="BC742" s="252"/>
      <c r="BD742" s="252"/>
      <c r="BE742" s="252"/>
      <c r="BF742" s="252"/>
      <c r="BG742" s="252"/>
      <c r="BH742" s="252"/>
      <c r="BI742" s="252"/>
      <c r="BJ742" s="252"/>
      <c r="BK742" s="252"/>
      <c r="BL742" s="252"/>
      <c r="BM742" s="252"/>
      <c r="BN742" s="252"/>
      <c r="BO742" s="252"/>
      <c r="BP742" s="252"/>
      <c r="BQ742" s="252"/>
      <c r="BR742" s="252"/>
      <c r="BS742" s="252"/>
      <c r="BT742" s="252"/>
      <c r="BU742" s="252"/>
      <c r="BV742" s="252"/>
      <c r="BW742" s="252"/>
      <c r="BX742" s="252"/>
      <c r="BY742" s="252"/>
      <c r="BZ742" s="252"/>
      <c r="CA742" s="252"/>
      <c r="CB742" s="252"/>
      <c r="CC742" s="252"/>
      <c r="CD742" s="252"/>
      <c r="CE742" s="252"/>
      <c r="CF742" s="252"/>
      <c r="CG742" s="252"/>
      <c r="CH742" s="252"/>
      <c r="CI742" s="252"/>
      <c r="CJ742" s="252"/>
      <c r="CK742" s="252"/>
      <c r="CL742" s="252"/>
      <c r="CM742" s="252"/>
      <c r="CN742" s="252"/>
      <c r="CO742" s="252"/>
      <c r="CP742" s="252"/>
      <c r="CQ742" s="252"/>
      <c r="CR742" s="252"/>
      <c r="CS742" s="252"/>
      <c r="CT742" s="252"/>
      <c r="CU742" s="252"/>
      <c r="CV742" s="252"/>
      <c r="CW742" s="252"/>
      <c r="CX742" s="252"/>
      <c r="CY742" s="252"/>
      <c r="CZ742" s="252"/>
      <c r="DA742" s="252"/>
      <c r="DB742" s="252"/>
      <c r="DC742" s="252"/>
      <c r="DD742" s="252"/>
    </row>
    <row r="743" customFormat="false" ht="15" hidden="false" customHeight="false" outlineLevel="0" collapsed="false">
      <c r="A743" s="252"/>
      <c r="B743" s="252"/>
      <c r="C743" s="252"/>
      <c r="D743" s="252"/>
      <c r="E743" s="254"/>
      <c r="F743" s="254"/>
      <c r="G743" s="254"/>
      <c r="H743" s="254"/>
      <c r="I743" s="254"/>
      <c r="J743" s="254"/>
      <c r="K743" s="254"/>
      <c r="L743" s="254"/>
      <c r="M743" s="254"/>
      <c r="N743" s="254"/>
      <c r="O743" s="254"/>
      <c r="P743" s="252"/>
      <c r="Q743" s="252"/>
      <c r="R743" s="252"/>
      <c r="S743" s="252"/>
      <c r="T743" s="252"/>
      <c r="U743" s="252"/>
      <c r="V743" s="252"/>
      <c r="W743" s="252"/>
      <c r="X743" s="252"/>
      <c r="Y743" s="252"/>
      <c r="Z743" s="252"/>
      <c r="AA743" s="252"/>
      <c r="AB743" s="252"/>
      <c r="AC743" s="252"/>
      <c r="AD743" s="252"/>
      <c r="AE743" s="252"/>
      <c r="AF743" s="252"/>
      <c r="AG743" s="252"/>
      <c r="AH743" s="252"/>
      <c r="AI743" s="252"/>
      <c r="AJ743" s="252"/>
      <c r="AK743" s="252"/>
      <c r="AL743" s="252"/>
      <c r="AM743" s="252"/>
      <c r="AN743" s="252"/>
      <c r="AO743" s="252"/>
      <c r="AP743" s="252"/>
      <c r="AQ743" s="252"/>
      <c r="AR743" s="252"/>
      <c r="AS743" s="252"/>
      <c r="AT743" s="252"/>
      <c r="AU743" s="252"/>
      <c r="AV743" s="252"/>
      <c r="AW743" s="252"/>
      <c r="AX743" s="252"/>
      <c r="AY743" s="252"/>
      <c r="AZ743" s="252"/>
      <c r="BA743" s="252"/>
      <c r="BB743" s="252"/>
      <c r="BC743" s="252"/>
      <c r="BD743" s="252"/>
      <c r="BE743" s="252"/>
      <c r="BF743" s="252"/>
      <c r="BG743" s="252"/>
      <c r="BH743" s="252"/>
      <c r="BI743" s="252"/>
      <c r="BJ743" s="252"/>
      <c r="BK743" s="252"/>
      <c r="BL743" s="252"/>
      <c r="BM743" s="252"/>
      <c r="BN743" s="252"/>
      <c r="BO743" s="252"/>
      <c r="BP743" s="252"/>
      <c r="BQ743" s="252"/>
      <c r="BR743" s="252"/>
      <c r="BS743" s="252"/>
      <c r="BT743" s="252"/>
      <c r="BU743" s="252"/>
      <c r="BV743" s="252"/>
      <c r="BW743" s="252"/>
      <c r="BX743" s="252"/>
      <c r="BY743" s="252"/>
      <c r="BZ743" s="252"/>
      <c r="CA743" s="252"/>
      <c r="CB743" s="252"/>
      <c r="CC743" s="252"/>
      <c r="CD743" s="252"/>
      <c r="CE743" s="252"/>
      <c r="CF743" s="252"/>
      <c r="CG743" s="252"/>
      <c r="CH743" s="252"/>
      <c r="CI743" s="252"/>
      <c r="CJ743" s="252"/>
      <c r="CK743" s="252"/>
      <c r="CL743" s="252"/>
      <c r="CM743" s="252"/>
      <c r="CN743" s="252"/>
      <c r="CO743" s="252"/>
      <c r="CP743" s="252"/>
      <c r="CQ743" s="252"/>
      <c r="CR743" s="252"/>
      <c r="CS743" s="252"/>
      <c r="CT743" s="252"/>
      <c r="CU743" s="252"/>
      <c r="CV743" s="252"/>
      <c r="CW743" s="252"/>
      <c r="CX743" s="252"/>
      <c r="CY743" s="252"/>
      <c r="CZ743" s="252"/>
      <c r="DA743" s="252"/>
      <c r="DB743" s="252"/>
      <c r="DC743" s="252"/>
      <c r="DD743" s="252"/>
    </row>
    <row r="744" customFormat="false" ht="15" hidden="false" customHeight="false" outlineLevel="0" collapsed="false">
      <c r="A744" s="252"/>
      <c r="B744" s="252"/>
      <c r="C744" s="252"/>
      <c r="D744" s="252"/>
      <c r="E744" s="254"/>
      <c r="F744" s="254"/>
      <c r="G744" s="254"/>
      <c r="H744" s="254"/>
      <c r="I744" s="254"/>
      <c r="J744" s="254"/>
      <c r="K744" s="254"/>
      <c r="L744" s="254"/>
      <c r="M744" s="254"/>
      <c r="N744" s="254"/>
      <c r="O744" s="254"/>
      <c r="P744" s="252"/>
      <c r="Q744" s="252"/>
      <c r="R744" s="252"/>
      <c r="S744" s="252"/>
      <c r="T744" s="252"/>
      <c r="U744" s="252"/>
      <c r="V744" s="252"/>
      <c r="W744" s="252"/>
      <c r="X744" s="252"/>
      <c r="Y744" s="252"/>
      <c r="Z744" s="252"/>
      <c r="AA744" s="252"/>
      <c r="AB744" s="252"/>
      <c r="AC744" s="252"/>
      <c r="AD744" s="252"/>
      <c r="AE744" s="252"/>
      <c r="AF744" s="252"/>
      <c r="AG744" s="252"/>
      <c r="AH744" s="252"/>
      <c r="AI744" s="252"/>
      <c r="AJ744" s="252"/>
      <c r="AK744" s="252"/>
      <c r="AL744" s="252"/>
      <c r="AM744" s="252"/>
      <c r="AN744" s="252"/>
      <c r="AO744" s="252"/>
      <c r="AP744" s="252"/>
      <c r="AQ744" s="252"/>
      <c r="AR744" s="252"/>
      <c r="AS744" s="252"/>
      <c r="AT744" s="252"/>
      <c r="AU744" s="252"/>
      <c r="AV744" s="252"/>
      <c r="AW744" s="252"/>
      <c r="AX744" s="252"/>
      <c r="AY744" s="252"/>
      <c r="AZ744" s="252"/>
      <c r="BA744" s="252"/>
      <c r="BB744" s="252"/>
      <c r="BC744" s="252"/>
      <c r="BD744" s="252"/>
      <c r="BE744" s="252"/>
      <c r="BF744" s="252"/>
      <c r="BG744" s="252"/>
      <c r="BH744" s="252"/>
      <c r="BI744" s="252"/>
      <c r="BJ744" s="252"/>
      <c r="BK744" s="252"/>
      <c r="BL744" s="252"/>
      <c r="BM744" s="252"/>
      <c r="BN744" s="252"/>
      <c r="BO744" s="252"/>
      <c r="BP744" s="252"/>
      <c r="BQ744" s="252"/>
      <c r="BR744" s="252"/>
      <c r="BS744" s="252"/>
      <c r="BT744" s="252"/>
      <c r="BU744" s="252"/>
      <c r="BV744" s="252"/>
      <c r="BW744" s="252"/>
      <c r="BX744" s="252"/>
      <c r="BY744" s="252"/>
      <c r="BZ744" s="252"/>
      <c r="CA744" s="252"/>
      <c r="CB744" s="252"/>
      <c r="CC744" s="252"/>
      <c r="CD744" s="252"/>
      <c r="CE744" s="252"/>
      <c r="CF744" s="252"/>
      <c r="CG744" s="252"/>
      <c r="CH744" s="252"/>
      <c r="CI744" s="252"/>
      <c r="CJ744" s="252"/>
      <c r="CK744" s="252"/>
      <c r="CL744" s="252"/>
      <c r="CM744" s="252"/>
      <c r="CN744" s="252"/>
      <c r="CO744" s="252"/>
      <c r="CP744" s="252"/>
      <c r="CQ744" s="252"/>
      <c r="CR744" s="252"/>
      <c r="CS744" s="252"/>
      <c r="CT744" s="252"/>
      <c r="CU744" s="252"/>
      <c r="CV744" s="252"/>
      <c r="CW744" s="252"/>
      <c r="CX744" s="252"/>
      <c r="CY744" s="252"/>
      <c r="CZ744" s="252"/>
      <c r="DA744" s="252"/>
      <c r="DB744" s="252"/>
      <c r="DC744" s="252"/>
      <c r="DD744" s="252"/>
    </row>
    <row r="745" customFormat="false" ht="15" hidden="false" customHeight="false" outlineLevel="0" collapsed="false">
      <c r="A745" s="252"/>
      <c r="B745" s="252"/>
      <c r="C745" s="252"/>
      <c r="D745" s="252"/>
      <c r="E745" s="254"/>
      <c r="F745" s="254"/>
      <c r="G745" s="254"/>
      <c r="H745" s="254"/>
      <c r="I745" s="254"/>
      <c r="J745" s="254"/>
      <c r="K745" s="254"/>
      <c r="L745" s="254"/>
      <c r="M745" s="254"/>
      <c r="N745" s="254"/>
      <c r="O745" s="254"/>
      <c r="P745" s="252"/>
      <c r="Q745" s="252"/>
      <c r="R745" s="252"/>
      <c r="S745" s="252"/>
      <c r="T745" s="252"/>
      <c r="U745" s="252"/>
      <c r="V745" s="252"/>
      <c r="W745" s="252"/>
      <c r="X745" s="252"/>
      <c r="Y745" s="252"/>
      <c r="Z745" s="252"/>
      <c r="AA745" s="252"/>
      <c r="AB745" s="252"/>
      <c r="AC745" s="252"/>
      <c r="AD745" s="252"/>
      <c r="AE745" s="252"/>
      <c r="AF745" s="252"/>
      <c r="AG745" s="252"/>
      <c r="AH745" s="252"/>
      <c r="AI745" s="252"/>
      <c r="AJ745" s="252"/>
      <c r="AK745" s="252"/>
      <c r="AL745" s="252"/>
      <c r="AM745" s="252"/>
      <c r="AN745" s="252"/>
      <c r="AO745" s="252"/>
      <c r="AP745" s="252"/>
      <c r="AQ745" s="252"/>
      <c r="AR745" s="252"/>
      <c r="AS745" s="252"/>
      <c r="AT745" s="252"/>
      <c r="AU745" s="252"/>
      <c r="AV745" s="252"/>
      <c r="AW745" s="252"/>
      <c r="AX745" s="252"/>
      <c r="AY745" s="252"/>
      <c r="AZ745" s="252"/>
      <c r="BA745" s="252"/>
      <c r="BB745" s="252"/>
      <c r="BC745" s="252"/>
      <c r="BD745" s="252"/>
      <c r="BE745" s="252"/>
      <c r="BF745" s="252"/>
      <c r="BG745" s="252"/>
      <c r="BH745" s="252"/>
      <c r="BI745" s="252"/>
      <c r="BJ745" s="252"/>
      <c r="BK745" s="252"/>
      <c r="BL745" s="252"/>
      <c r="BM745" s="252"/>
      <c r="BN745" s="252"/>
      <c r="BO745" s="252"/>
      <c r="BP745" s="252"/>
      <c r="BQ745" s="252"/>
      <c r="BR745" s="252"/>
      <c r="BS745" s="252"/>
      <c r="BT745" s="252"/>
      <c r="BU745" s="252"/>
      <c r="BV745" s="252"/>
      <c r="BW745" s="252"/>
      <c r="BX745" s="252"/>
      <c r="BY745" s="252"/>
      <c r="BZ745" s="252"/>
      <c r="CA745" s="252"/>
      <c r="CB745" s="252"/>
      <c r="CC745" s="252"/>
      <c r="CD745" s="252"/>
      <c r="CE745" s="252"/>
      <c r="CF745" s="252"/>
      <c r="CG745" s="252"/>
      <c r="CH745" s="252"/>
      <c r="CI745" s="252"/>
      <c r="CJ745" s="252"/>
      <c r="CK745" s="252"/>
      <c r="CL745" s="252"/>
      <c r="CM745" s="252"/>
      <c r="CN745" s="252"/>
      <c r="CO745" s="252"/>
      <c r="CP745" s="252"/>
      <c r="CQ745" s="252"/>
      <c r="CR745" s="252"/>
      <c r="CS745" s="252"/>
      <c r="CT745" s="252"/>
      <c r="CU745" s="252"/>
      <c r="CV745" s="252"/>
      <c r="CW745" s="252"/>
      <c r="CX745" s="252"/>
      <c r="CY745" s="252"/>
      <c r="CZ745" s="252"/>
      <c r="DA745" s="252"/>
      <c r="DB745" s="252"/>
      <c r="DC745" s="252"/>
      <c r="DD745" s="252"/>
    </row>
    <row r="746" customFormat="false" ht="15" hidden="false" customHeight="false" outlineLevel="0" collapsed="false">
      <c r="A746" s="252"/>
      <c r="B746" s="252"/>
      <c r="C746" s="252"/>
      <c r="D746" s="252"/>
      <c r="E746" s="254"/>
      <c r="F746" s="254"/>
      <c r="G746" s="254"/>
      <c r="H746" s="254"/>
      <c r="I746" s="254"/>
      <c r="J746" s="254"/>
      <c r="K746" s="254"/>
      <c r="L746" s="254"/>
      <c r="M746" s="254"/>
      <c r="N746" s="254"/>
      <c r="O746" s="254"/>
      <c r="P746" s="252"/>
      <c r="Q746" s="252"/>
      <c r="R746" s="252"/>
      <c r="S746" s="252"/>
      <c r="T746" s="252"/>
      <c r="U746" s="252"/>
      <c r="V746" s="252"/>
      <c r="W746" s="252"/>
      <c r="X746" s="252"/>
      <c r="Y746" s="252"/>
      <c r="Z746" s="252"/>
      <c r="AA746" s="252"/>
      <c r="AB746" s="252"/>
      <c r="AC746" s="252"/>
      <c r="AD746" s="252"/>
      <c r="AE746" s="252"/>
      <c r="AF746" s="252"/>
      <c r="AG746" s="252"/>
      <c r="AH746" s="252"/>
      <c r="AI746" s="252"/>
      <c r="AJ746" s="252"/>
      <c r="AK746" s="252"/>
      <c r="AL746" s="252"/>
      <c r="AM746" s="252"/>
      <c r="AN746" s="252"/>
      <c r="AO746" s="252"/>
      <c r="AP746" s="252"/>
      <c r="AQ746" s="252"/>
      <c r="AR746" s="252"/>
      <c r="AS746" s="252"/>
      <c r="AT746" s="252"/>
      <c r="AU746" s="252"/>
      <c r="AV746" s="252"/>
      <c r="AW746" s="252"/>
      <c r="AX746" s="252"/>
      <c r="AY746" s="252"/>
      <c r="AZ746" s="252"/>
      <c r="BA746" s="252"/>
      <c r="BB746" s="252"/>
      <c r="BC746" s="252"/>
      <c r="BD746" s="252"/>
      <c r="BE746" s="252"/>
      <c r="BF746" s="252"/>
      <c r="BG746" s="252"/>
      <c r="BH746" s="252"/>
      <c r="BI746" s="252"/>
      <c r="BJ746" s="252"/>
      <c r="BK746" s="252"/>
      <c r="BL746" s="252"/>
      <c r="BM746" s="252"/>
      <c r="BN746" s="252"/>
      <c r="BO746" s="252"/>
      <c r="BP746" s="252"/>
      <c r="BQ746" s="252"/>
      <c r="BR746" s="252"/>
      <c r="BS746" s="252"/>
      <c r="BT746" s="252"/>
      <c r="BU746" s="252"/>
      <c r="BV746" s="252"/>
      <c r="BW746" s="252"/>
      <c r="BX746" s="252"/>
      <c r="BY746" s="252"/>
      <c r="BZ746" s="252"/>
      <c r="CA746" s="252"/>
      <c r="CB746" s="252"/>
      <c r="CC746" s="252"/>
      <c r="CD746" s="252"/>
      <c r="CE746" s="252"/>
      <c r="CF746" s="252"/>
      <c r="CG746" s="252"/>
      <c r="CH746" s="252"/>
      <c r="CI746" s="252"/>
      <c r="CJ746" s="252"/>
      <c r="CK746" s="252"/>
      <c r="CL746" s="252"/>
      <c r="CM746" s="252"/>
      <c r="CN746" s="252"/>
      <c r="CO746" s="252"/>
      <c r="CP746" s="252"/>
      <c r="CQ746" s="252"/>
      <c r="CR746" s="252"/>
      <c r="CS746" s="252"/>
      <c r="CT746" s="252"/>
      <c r="CU746" s="252"/>
      <c r="CV746" s="252"/>
      <c r="CW746" s="252"/>
      <c r="CX746" s="252"/>
      <c r="CY746" s="252"/>
      <c r="CZ746" s="252"/>
      <c r="DA746" s="252"/>
      <c r="DB746" s="252"/>
      <c r="DC746" s="252"/>
      <c r="DD746" s="252"/>
    </row>
    <row r="747" customFormat="false" ht="15" hidden="false" customHeight="false" outlineLevel="0" collapsed="false">
      <c r="A747" s="252"/>
      <c r="B747" s="252"/>
      <c r="C747" s="252"/>
      <c r="D747" s="252"/>
      <c r="E747" s="254"/>
      <c r="F747" s="254"/>
      <c r="G747" s="254"/>
      <c r="H747" s="254"/>
      <c r="I747" s="254"/>
      <c r="J747" s="254"/>
      <c r="K747" s="254"/>
      <c r="L747" s="254"/>
      <c r="M747" s="254"/>
      <c r="N747" s="254"/>
      <c r="O747" s="254"/>
      <c r="P747" s="252"/>
      <c r="Q747" s="252"/>
      <c r="R747" s="252"/>
      <c r="S747" s="252"/>
      <c r="T747" s="252"/>
      <c r="U747" s="252"/>
      <c r="V747" s="252"/>
      <c r="W747" s="252"/>
      <c r="X747" s="252"/>
      <c r="Y747" s="252"/>
      <c r="Z747" s="252"/>
      <c r="AA747" s="252"/>
      <c r="AB747" s="252"/>
      <c r="AC747" s="252"/>
      <c r="AD747" s="252"/>
      <c r="AE747" s="252"/>
      <c r="AF747" s="252"/>
      <c r="AG747" s="252"/>
      <c r="AH747" s="252"/>
      <c r="AI747" s="252"/>
      <c r="AJ747" s="252"/>
      <c r="AK747" s="252"/>
      <c r="AL747" s="252"/>
      <c r="AM747" s="252"/>
      <c r="AN747" s="252"/>
      <c r="AO747" s="252"/>
      <c r="AP747" s="252"/>
      <c r="AQ747" s="252"/>
      <c r="AR747" s="252"/>
      <c r="AS747" s="252"/>
      <c r="AT747" s="252"/>
      <c r="AU747" s="252"/>
      <c r="AV747" s="252"/>
      <c r="AW747" s="252"/>
      <c r="AX747" s="252"/>
      <c r="AY747" s="252"/>
      <c r="AZ747" s="252"/>
      <c r="BA747" s="252"/>
      <c r="BB747" s="252"/>
      <c r="BC747" s="252"/>
      <c r="BD747" s="252"/>
      <c r="BE747" s="252"/>
      <c r="BF747" s="252"/>
      <c r="BG747" s="252"/>
      <c r="BH747" s="252"/>
      <c r="BI747" s="252"/>
      <c r="BJ747" s="252"/>
      <c r="BK747" s="252"/>
      <c r="BL747" s="252"/>
      <c r="BM747" s="252"/>
      <c r="BN747" s="252"/>
      <c r="BO747" s="252"/>
      <c r="BP747" s="252"/>
      <c r="BQ747" s="252"/>
      <c r="BR747" s="252"/>
      <c r="BS747" s="252"/>
      <c r="BT747" s="252"/>
      <c r="BU747" s="252"/>
      <c r="BV747" s="252"/>
      <c r="BW747" s="252"/>
      <c r="BX747" s="252"/>
      <c r="BY747" s="252"/>
      <c r="BZ747" s="252"/>
      <c r="CA747" s="252"/>
      <c r="CB747" s="252"/>
      <c r="CC747" s="252"/>
      <c r="CD747" s="252"/>
      <c r="CE747" s="252"/>
      <c r="CF747" s="252"/>
      <c r="CG747" s="252"/>
      <c r="CH747" s="252"/>
      <c r="CI747" s="252"/>
      <c r="CJ747" s="252"/>
      <c r="CK747" s="252"/>
      <c r="CL747" s="252"/>
      <c r="CM747" s="252"/>
      <c r="CN747" s="252"/>
      <c r="CO747" s="252"/>
      <c r="CP747" s="252"/>
      <c r="CQ747" s="252"/>
      <c r="CR747" s="252"/>
      <c r="CS747" s="252"/>
      <c r="CT747" s="252"/>
      <c r="CU747" s="252"/>
      <c r="CV747" s="252"/>
      <c r="CW747" s="252"/>
      <c r="CX747" s="252"/>
      <c r="CY747" s="252"/>
      <c r="CZ747" s="252"/>
      <c r="DA747" s="252"/>
      <c r="DB747" s="252"/>
      <c r="DC747" s="252"/>
      <c r="DD747" s="252"/>
    </row>
    <row r="748" customFormat="false" ht="15" hidden="false" customHeight="false" outlineLevel="0" collapsed="false">
      <c r="A748" s="252"/>
      <c r="B748" s="252"/>
      <c r="C748" s="252"/>
      <c r="D748" s="252"/>
      <c r="E748" s="254"/>
      <c r="F748" s="254"/>
      <c r="G748" s="254"/>
      <c r="H748" s="254"/>
      <c r="I748" s="254"/>
      <c r="J748" s="254"/>
      <c r="K748" s="254"/>
      <c r="L748" s="254"/>
      <c r="M748" s="254"/>
      <c r="N748" s="254"/>
      <c r="O748" s="254"/>
      <c r="P748" s="252"/>
      <c r="Q748" s="252"/>
      <c r="R748" s="252"/>
      <c r="S748" s="252"/>
      <c r="T748" s="252"/>
      <c r="U748" s="252"/>
      <c r="V748" s="252"/>
      <c r="W748" s="252"/>
      <c r="X748" s="252"/>
      <c r="Y748" s="252"/>
      <c r="Z748" s="252"/>
      <c r="AA748" s="252"/>
      <c r="AB748" s="252"/>
      <c r="AC748" s="252"/>
      <c r="AD748" s="252"/>
      <c r="AE748" s="252"/>
      <c r="AF748" s="252"/>
      <c r="AG748" s="252"/>
      <c r="AH748" s="252"/>
      <c r="AI748" s="252"/>
      <c r="AJ748" s="252"/>
      <c r="AK748" s="252"/>
      <c r="AL748" s="252"/>
      <c r="AM748" s="252"/>
      <c r="AN748" s="252"/>
      <c r="AO748" s="252"/>
      <c r="AP748" s="252"/>
      <c r="AQ748" s="252"/>
      <c r="AR748" s="252"/>
      <c r="AS748" s="252"/>
      <c r="AT748" s="252"/>
      <c r="AU748" s="252"/>
      <c r="AV748" s="252"/>
      <c r="AW748" s="252"/>
      <c r="AX748" s="252"/>
      <c r="AY748" s="252"/>
      <c r="AZ748" s="252"/>
      <c r="BA748" s="252"/>
      <c r="BB748" s="252"/>
      <c r="BC748" s="252"/>
      <c r="BD748" s="252"/>
      <c r="BE748" s="252"/>
      <c r="BF748" s="252"/>
      <c r="BG748" s="252"/>
      <c r="BH748" s="252"/>
      <c r="BI748" s="252"/>
      <c r="BJ748" s="252"/>
      <c r="BK748" s="252"/>
      <c r="BL748" s="252"/>
      <c r="BM748" s="252"/>
      <c r="BN748" s="252"/>
      <c r="BO748" s="252"/>
      <c r="BP748" s="252"/>
      <c r="BQ748" s="252"/>
      <c r="BR748" s="252"/>
      <c r="BS748" s="252"/>
      <c r="BT748" s="252"/>
      <c r="BU748" s="252"/>
      <c r="BV748" s="252"/>
      <c r="BW748" s="252"/>
      <c r="BX748" s="252"/>
      <c r="BY748" s="252"/>
      <c r="BZ748" s="252"/>
      <c r="CA748" s="252"/>
      <c r="CB748" s="252"/>
      <c r="CC748" s="252"/>
      <c r="CD748" s="252"/>
      <c r="CE748" s="252"/>
      <c r="CF748" s="252"/>
      <c r="CG748" s="252"/>
      <c r="CH748" s="252"/>
      <c r="CI748" s="252"/>
      <c r="CJ748" s="252"/>
      <c r="CK748" s="252"/>
      <c r="CL748" s="252"/>
      <c r="CM748" s="252"/>
      <c r="CN748" s="252"/>
      <c r="CO748" s="252"/>
      <c r="CP748" s="252"/>
      <c r="CQ748" s="252"/>
      <c r="CR748" s="252"/>
      <c r="CS748" s="252"/>
      <c r="CT748" s="252"/>
      <c r="CU748" s="252"/>
      <c r="CV748" s="252"/>
      <c r="CW748" s="252"/>
      <c r="CX748" s="252"/>
      <c r="CY748" s="252"/>
      <c r="CZ748" s="252"/>
      <c r="DA748" s="252"/>
      <c r="DB748" s="252"/>
      <c r="DC748" s="252"/>
      <c r="DD748" s="252"/>
    </row>
    <row r="749" customFormat="false" ht="15" hidden="false" customHeight="false" outlineLevel="0" collapsed="false">
      <c r="A749" s="252"/>
      <c r="B749" s="252"/>
      <c r="C749" s="252"/>
      <c r="D749" s="252"/>
      <c r="E749" s="254"/>
      <c r="F749" s="254"/>
      <c r="G749" s="254"/>
      <c r="H749" s="254"/>
      <c r="I749" s="254"/>
      <c r="J749" s="254"/>
      <c r="K749" s="254"/>
      <c r="L749" s="254"/>
      <c r="M749" s="254"/>
      <c r="N749" s="254"/>
      <c r="O749" s="254"/>
      <c r="P749" s="252"/>
      <c r="Q749" s="252"/>
      <c r="R749" s="252"/>
      <c r="S749" s="252"/>
      <c r="T749" s="252"/>
      <c r="U749" s="252"/>
      <c r="V749" s="252"/>
      <c r="W749" s="252"/>
      <c r="X749" s="252"/>
      <c r="Y749" s="252"/>
      <c r="Z749" s="252"/>
      <c r="AA749" s="252"/>
      <c r="AB749" s="252"/>
      <c r="AC749" s="252"/>
      <c r="AD749" s="252"/>
      <c r="AE749" s="252"/>
      <c r="AF749" s="252"/>
      <c r="AG749" s="252"/>
      <c r="AH749" s="252"/>
      <c r="AI749" s="252"/>
      <c r="AJ749" s="252"/>
      <c r="AK749" s="252"/>
      <c r="AL749" s="252"/>
      <c r="AM749" s="252"/>
      <c r="AN749" s="252"/>
      <c r="AO749" s="252"/>
      <c r="AP749" s="252"/>
      <c r="AQ749" s="252"/>
      <c r="AR749" s="252"/>
      <c r="AS749" s="252"/>
      <c r="AT749" s="252"/>
      <c r="AU749" s="252"/>
      <c r="AV749" s="252"/>
      <c r="AW749" s="252"/>
      <c r="AX749" s="252"/>
      <c r="AY749" s="252"/>
      <c r="AZ749" s="252"/>
      <c r="BA749" s="252"/>
      <c r="BB749" s="252"/>
      <c r="BC749" s="252"/>
      <c r="BD749" s="252"/>
      <c r="BE749" s="252"/>
      <c r="BF749" s="252"/>
      <c r="BG749" s="252"/>
      <c r="BH749" s="252"/>
      <c r="BI749" s="252"/>
      <c r="BJ749" s="252"/>
      <c r="BK749" s="252"/>
      <c r="BL749" s="252"/>
      <c r="BM749" s="252"/>
      <c r="BN749" s="252"/>
      <c r="BO749" s="252"/>
      <c r="BP749" s="252"/>
      <c r="BQ749" s="252"/>
      <c r="BR749" s="252"/>
      <c r="BS749" s="252"/>
      <c r="BT749" s="252"/>
      <c r="BU749" s="252"/>
      <c r="BV749" s="252"/>
      <c r="BW749" s="252"/>
      <c r="BX749" s="252"/>
      <c r="BY749" s="252"/>
      <c r="BZ749" s="252"/>
      <c r="CA749" s="252"/>
      <c r="CB749" s="252"/>
      <c r="CC749" s="252"/>
      <c r="CD749" s="252"/>
      <c r="CE749" s="252"/>
      <c r="CF749" s="252"/>
      <c r="CG749" s="252"/>
      <c r="CH749" s="252"/>
      <c r="CI749" s="252"/>
      <c r="CJ749" s="252"/>
      <c r="CK749" s="252"/>
      <c r="CL749" s="252"/>
      <c r="CM749" s="252"/>
      <c r="CN749" s="252"/>
      <c r="CO749" s="252"/>
      <c r="CP749" s="252"/>
      <c r="CQ749" s="252"/>
      <c r="CR749" s="252"/>
      <c r="CS749" s="252"/>
      <c r="CT749" s="252"/>
      <c r="CU749" s="252"/>
      <c r="CV749" s="252"/>
      <c r="CW749" s="252"/>
      <c r="CX749" s="252"/>
      <c r="CY749" s="252"/>
      <c r="CZ749" s="252"/>
      <c r="DA749" s="252"/>
      <c r="DB749" s="252"/>
      <c r="DC749" s="252"/>
      <c r="DD749" s="252"/>
    </row>
    <row r="750" customFormat="false" ht="15" hidden="false" customHeight="false" outlineLevel="0" collapsed="false">
      <c r="A750" s="252"/>
      <c r="B750" s="252"/>
      <c r="C750" s="252"/>
      <c r="D750" s="252"/>
      <c r="E750" s="254"/>
      <c r="F750" s="254"/>
      <c r="G750" s="254"/>
      <c r="H750" s="254"/>
      <c r="I750" s="254"/>
      <c r="J750" s="254"/>
      <c r="K750" s="254"/>
      <c r="L750" s="254"/>
      <c r="M750" s="254"/>
      <c r="N750" s="254"/>
      <c r="O750" s="254"/>
      <c r="P750" s="252"/>
      <c r="Q750" s="252"/>
      <c r="R750" s="252"/>
      <c r="S750" s="252"/>
      <c r="T750" s="252"/>
      <c r="U750" s="252"/>
      <c r="V750" s="252"/>
      <c r="W750" s="252"/>
      <c r="X750" s="252"/>
      <c r="Y750" s="252"/>
      <c r="Z750" s="252"/>
      <c r="AA750" s="252"/>
      <c r="AB750" s="252"/>
      <c r="AC750" s="252"/>
      <c r="AD750" s="252"/>
      <c r="AE750" s="252"/>
      <c r="AF750" s="252"/>
      <c r="AG750" s="252"/>
      <c r="AH750" s="252"/>
      <c r="AI750" s="252"/>
      <c r="AJ750" s="252"/>
      <c r="AK750" s="252"/>
      <c r="AL750" s="252"/>
      <c r="AM750" s="252"/>
      <c r="AN750" s="252"/>
      <c r="AO750" s="252"/>
      <c r="AP750" s="252"/>
      <c r="AQ750" s="252"/>
      <c r="AR750" s="252"/>
      <c r="AS750" s="252"/>
      <c r="AT750" s="252"/>
      <c r="AU750" s="252"/>
      <c r="AV750" s="252"/>
      <c r="AW750" s="252"/>
      <c r="AX750" s="252"/>
      <c r="AY750" s="252"/>
      <c r="AZ750" s="252"/>
      <c r="BA750" s="252"/>
      <c r="BB750" s="252"/>
      <c r="BC750" s="252"/>
      <c r="BD750" s="252"/>
      <c r="BE750" s="252"/>
      <c r="BF750" s="252"/>
      <c r="BG750" s="252"/>
      <c r="BH750" s="252"/>
      <c r="BI750" s="252"/>
      <c r="BJ750" s="252"/>
      <c r="BK750" s="252"/>
      <c r="BL750" s="252"/>
      <c r="BM750" s="252"/>
      <c r="BN750" s="252"/>
      <c r="BO750" s="252"/>
      <c r="BP750" s="252"/>
      <c r="BQ750" s="252"/>
      <c r="BR750" s="252"/>
      <c r="BS750" s="252"/>
      <c r="BT750" s="252"/>
      <c r="BU750" s="252"/>
      <c r="BV750" s="252"/>
      <c r="BW750" s="252"/>
      <c r="BX750" s="252"/>
      <c r="BY750" s="252"/>
      <c r="BZ750" s="252"/>
      <c r="CA750" s="252"/>
      <c r="CB750" s="252"/>
      <c r="CC750" s="252"/>
      <c r="CD750" s="252"/>
      <c r="CE750" s="252"/>
      <c r="CF750" s="252"/>
      <c r="CG750" s="252"/>
      <c r="CH750" s="252"/>
      <c r="CI750" s="252"/>
      <c r="CJ750" s="252"/>
      <c r="CK750" s="252"/>
      <c r="CL750" s="252"/>
      <c r="CM750" s="252"/>
      <c r="CN750" s="252"/>
      <c r="CO750" s="252"/>
      <c r="CP750" s="252"/>
      <c r="CQ750" s="252"/>
      <c r="CR750" s="252"/>
      <c r="CS750" s="252"/>
      <c r="CT750" s="252"/>
      <c r="CU750" s="252"/>
      <c r="CV750" s="252"/>
      <c r="CW750" s="252"/>
      <c r="CX750" s="252"/>
      <c r="CY750" s="252"/>
      <c r="CZ750" s="252"/>
      <c r="DA750" s="252"/>
      <c r="DB750" s="252"/>
      <c r="DC750" s="252"/>
      <c r="DD750" s="252"/>
    </row>
    <row r="751" customFormat="false" ht="15" hidden="false" customHeight="false" outlineLevel="0" collapsed="false">
      <c r="A751" s="252"/>
      <c r="B751" s="252"/>
      <c r="C751" s="252"/>
      <c r="D751" s="252"/>
      <c r="E751" s="254"/>
      <c r="F751" s="254"/>
      <c r="G751" s="254"/>
      <c r="H751" s="254"/>
      <c r="I751" s="254"/>
      <c r="J751" s="254"/>
      <c r="K751" s="254"/>
      <c r="L751" s="254"/>
      <c r="M751" s="254"/>
      <c r="N751" s="254"/>
      <c r="O751" s="254"/>
      <c r="P751" s="252"/>
      <c r="Q751" s="252"/>
      <c r="R751" s="252"/>
      <c r="S751" s="252"/>
      <c r="T751" s="252"/>
      <c r="U751" s="252"/>
      <c r="V751" s="252"/>
      <c r="W751" s="252"/>
      <c r="X751" s="252"/>
      <c r="Y751" s="252"/>
      <c r="Z751" s="252"/>
      <c r="AA751" s="252"/>
      <c r="AB751" s="252"/>
      <c r="AC751" s="252"/>
      <c r="AD751" s="252"/>
      <c r="AE751" s="252"/>
      <c r="AF751" s="252"/>
      <c r="AG751" s="252"/>
      <c r="AH751" s="252"/>
      <c r="AI751" s="252"/>
      <c r="AJ751" s="252"/>
      <c r="AK751" s="252"/>
      <c r="AL751" s="252"/>
      <c r="AM751" s="252"/>
      <c r="AN751" s="252"/>
      <c r="AO751" s="252"/>
      <c r="AP751" s="252"/>
      <c r="AQ751" s="252"/>
      <c r="AR751" s="252"/>
      <c r="AS751" s="252"/>
      <c r="AT751" s="252"/>
      <c r="AU751" s="252"/>
      <c r="AV751" s="252"/>
      <c r="AW751" s="252"/>
      <c r="AX751" s="252"/>
      <c r="AY751" s="252"/>
      <c r="AZ751" s="252"/>
      <c r="BA751" s="252"/>
      <c r="BB751" s="252"/>
      <c r="BC751" s="252"/>
      <c r="BD751" s="252"/>
      <c r="BE751" s="252"/>
      <c r="BF751" s="252"/>
      <c r="BG751" s="252"/>
      <c r="BH751" s="252"/>
      <c r="BI751" s="252"/>
      <c r="BJ751" s="252"/>
      <c r="BK751" s="252"/>
      <c r="BL751" s="252"/>
      <c r="BM751" s="252"/>
      <c r="BN751" s="252"/>
      <c r="BO751" s="252"/>
      <c r="BP751" s="252"/>
      <c r="BQ751" s="252"/>
      <c r="BR751" s="252"/>
      <c r="BS751" s="252"/>
      <c r="BT751" s="252"/>
      <c r="BU751" s="252"/>
      <c r="BV751" s="252"/>
      <c r="BW751" s="252"/>
      <c r="BX751" s="252"/>
      <c r="BY751" s="252"/>
      <c r="BZ751" s="252"/>
      <c r="CA751" s="252"/>
      <c r="CB751" s="252"/>
      <c r="CC751" s="252"/>
      <c r="CD751" s="252"/>
      <c r="CE751" s="252"/>
      <c r="CF751" s="252"/>
      <c r="CG751" s="252"/>
      <c r="CH751" s="252"/>
      <c r="CI751" s="252"/>
      <c r="CJ751" s="252"/>
      <c r="CK751" s="252"/>
      <c r="CL751" s="252"/>
      <c r="CM751" s="252"/>
      <c r="CN751" s="252"/>
      <c r="CO751" s="252"/>
      <c r="CP751" s="252"/>
      <c r="CQ751" s="252"/>
      <c r="CR751" s="252"/>
      <c r="CS751" s="252"/>
      <c r="CT751" s="252"/>
      <c r="CU751" s="252"/>
      <c r="CV751" s="252"/>
      <c r="CW751" s="252"/>
      <c r="CX751" s="252"/>
      <c r="CY751" s="252"/>
      <c r="CZ751" s="252"/>
      <c r="DA751" s="252"/>
      <c r="DB751" s="252"/>
      <c r="DC751" s="252"/>
      <c r="DD751" s="252"/>
    </row>
    <row r="752" customFormat="false" ht="15" hidden="false" customHeight="false" outlineLevel="0" collapsed="false">
      <c r="A752" s="252"/>
      <c r="B752" s="252"/>
      <c r="C752" s="252"/>
      <c r="D752" s="252"/>
      <c r="E752" s="254"/>
      <c r="F752" s="254"/>
      <c r="G752" s="254"/>
      <c r="H752" s="254"/>
      <c r="I752" s="254"/>
      <c r="J752" s="254"/>
      <c r="K752" s="254"/>
      <c r="L752" s="254"/>
      <c r="M752" s="254"/>
      <c r="N752" s="254"/>
      <c r="O752" s="254"/>
      <c r="P752" s="252"/>
      <c r="Q752" s="252"/>
      <c r="R752" s="252"/>
      <c r="S752" s="252"/>
      <c r="T752" s="252"/>
      <c r="U752" s="252"/>
      <c r="V752" s="252"/>
      <c r="W752" s="252"/>
      <c r="X752" s="252"/>
      <c r="Y752" s="252"/>
      <c r="Z752" s="252"/>
      <c r="AA752" s="252"/>
      <c r="AB752" s="252"/>
      <c r="AC752" s="252"/>
      <c r="AD752" s="252"/>
      <c r="AE752" s="252"/>
      <c r="AF752" s="252"/>
      <c r="AG752" s="252"/>
      <c r="AH752" s="252"/>
      <c r="AI752" s="252"/>
      <c r="AJ752" s="252"/>
      <c r="AK752" s="252"/>
      <c r="AL752" s="252"/>
      <c r="AM752" s="252"/>
      <c r="AN752" s="252"/>
      <c r="AO752" s="252"/>
      <c r="AP752" s="252"/>
      <c r="AQ752" s="252"/>
      <c r="AR752" s="252"/>
      <c r="AS752" s="252"/>
      <c r="AT752" s="252"/>
      <c r="AU752" s="252"/>
      <c r="AV752" s="252"/>
      <c r="AW752" s="252"/>
      <c r="AX752" s="252"/>
      <c r="AY752" s="252"/>
      <c r="AZ752" s="252"/>
      <c r="BA752" s="252"/>
      <c r="BB752" s="252"/>
      <c r="BC752" s="252"/>
      <c r="BD752" s="252"/>
      <c r="BE752" s="252"/>
      <c r="BF752" s="252"/>
      <c r="BG752" s="252"/>
      <c r="BH752" s="252"/>
      <c r="BI752" s="252"/>
      <c r="BJ752" s="252"/>
      <c r="BK752" s="252"/>
      <c r="BL752" s="252"/>
      <c r="BM752" s="252"/>
      <c r="BN752" s="252"/>
      <c r="BO752" s="252"/>
      <c r="BP752" s="252"/>
      <c r="BQ752" s="252"/>
      <c r="BR752" s="252"/>
      <c r="BS752" s="252"/>
      <c r="BT752" s="252"/>
      <c r="BU752" s="252"/>
      <c r="BV752" s="252"/>
      <c r="BW752" s="252"/>
      <c r="BX752" s="252"/>
      <c r="BY752" s="252"/>
      <c r="BZ752" s="252"/>
      <c r="CA752" s="252"/>
      <c r="CB752" s="252"/>
      <c r="CC752" s="252"/>
      <c r="CD752" s="252"/>
      <c r="CE752" s="252"/>
      <c r="CF752" s="252"/>
      <c r="CG752" s="252"/>
      <c r="CH752" s="252"/>
      <c r="CI752" s="252"/>
      <c r="CJ752" s="252"/>
      <c r="CK752" s="252"/>
      <c r="CL752" s="252"/>
      <c r="CM752" s="252"/>
      <c r="CN752" s="252"/>
      <c r="CO752" s="252"/>
      <c r="CP752" s="252"/>
      <c r="CQ752" s="252"/>
      <c r="CR752" s="252"/>
      <c r="CS752" s="252"/>
      <c r="CT752" s="252"/>
      <c r="CU752" s="252"/>
      <c r="CV752" s="252"/>
      <c r="CW752" s="252"/>
      <c r="CX752" s="252"/>
      <c r="CY752" s="252"/>
      <c r="CZ752" s="252"/>
      <c r="DA752" s="252"/>
      <c r="DB752" s="252"/>
      <c r="DC752" s="252"/>
      <c r="DD752" s="252"/>
    </row>
    <row r="753" customFormat="false" ht="15" hidden="false" customHeight="false" outlineLevel="0" collapsed="false">
      <c r="A753" s="252"/>
      <c r="B753" s="252"/>
      <c r="C753" s="252"/>
      <c r="D753" s="252"/>
      <c r="E753" s="254"/>
      <c r="F753" s="254"/>
      <c r="G753" s="254"/>
      <c r="H753" s="254"/>
      <c r="I753" s="254"/>
      <c r="J753" s="254"/>
      <c r="K753" s="254"/>
      <c r="L753" s="254"/>
      <c r="M753" s="254"/>
      <c r="N753" s="254"/>
      <c r="O753" s="254"/>
      <c r="P753" s="252"/>
      <c r="Q753" s="252"/>
      <c r="R753" s="252"/>
      <c r="S753" s="252"/>
      <c r="T753" s="252"/>
      <c r="U753" s="252"/>
      <c r="V753" s="252"/>
      <c r="W753" s="252"/>
      <c r="X753" s="252"/>
      <c r="Y753" s="252"/>
      <c r="Z753" s="252"/>
      <c r="AA753" s="252"/>
      <c r="AB753" s="252"/>
      <c r="AC753" s="252"/>
      <c r="AD753" s="252"/>
      <c r="AE753" s="252"/>
      <c r="AF753" s="252"/>
      <c r="AG753" s="252"/>
      <c r="AH753" s="252"/>
      <c r="AI753" s="252"/>
      <c r="AJ753" s="252"/>
      <c r="AK753" s="252"/>
      <c r="AL753" s="252"/>
      <c r="AM753" s="252"/>
      <c r="AN753" s="252"/>
      <c r="AO753" s="252"/>
      <c r="AP753" s="252"/>
      <c r="AQ753" s="252"/>
      <c r="AR753" s="252"/>
      <c r="AS753" s="252"/>
      <c r="AT753" s="252"/>
      <c r="AU753" s="252"/>
      <c r="AV753" s="252"/>
      <c r="AW753" s="252"/>
      <c r="AX753" s="252"/>
      <c r="AY753" s="252"/>
      <c r="AZ753" s="252"/>
      <c r="BA753" s="252"/>
      <c r="BB753" s="252"/>
      <c r="BC753" s="252"/>
      <c r="BD753" s="252"/>
      <c r="BE753" s="252"/>
      <c r="BF753" s="252"/>
      <c r="BG753" s="252"/>
      <c r="BH753" s="252"/>
      <c r="BI753" s="252"/>
      <c r="BJ753" s="252"/>
      <c r="BK753" s="252"/>
      <c r="BL753" s="252"/>
      <c r="BM753" s="252"/>
      <c r="BN753" s="252"/>
      <c r="BO753" s="252"/>
      <c r="BP753" s="252"/>
      <c r="BQ753" s="252"/>
      <c r="BR753" s="252"/>
      <c r="BS753" s="252"/>
      <c r="BT753" s="252"/>
      <c r="BU753" s="252"/>
      <c r="BV753" s="252"/>
      <c r="BW753" s="252"/>
      <c r="BX753" s="252"/>
      <c r="BY753" s="252"/>
      <c r="BZ753" s="252"/>
      <c r="CA753" s="252"/>
      <c r="CB753" s="252"/>
      <c r="CC753" s="252"/>
      <c r="CD753" s="252"/>
      <c r="CE753" s="252"/>
      <c r="CF753" s="252"/>
      <c r="CG753" s="252"/>
      <c r="CH753" s="252"/>
      <c r="CI753" s="252"/>
      <c r="CJ753" s="252"/>
      <c r="CK753" s="252"/>
      <c r="CL753" s="252"/>
      <c r="CM753" s="252"/>
      <c r="CN753" s="252"/>
      <c r="CO753" s="252"/>
      <c r="CP753" s="252"/>
      <c r="CQ753" s="252"/>
      <c r="CR753" s="252"/>
      <c r="CS753" s="252"/>
      <c r="CT753" s="252"/>
      <c r="CU753" s="252"/>
      <c r="CV753" s="252"/>
      <c r="CW753" s="252"/>
      <c r="CX753" s="252"/>
      <c r="CY753" s="252"/>
      <c r="CZ753" s="252"/>
      <c r="DA753" s="252"/>
      <c r="DB753" s="252"/>
      <c r="DC753" s="252"/>
      <c r="DD753" s="252"/>
    </row>
    <row r="754" customFormat="false" ht="15" hidden="false" customHeight="false" outlineLevel="0" collapsed="false">
      <c r="A754" s="252"/>
      <c r="B754" s="252"/>
      <c r="C754" s="252"/>
      <c r="D754" s="252"/>
      <c r="E754" s="254"/>
      <c r="F754" s="254"/>
      <c r="G754" s="254"/>
      <c r="H754" s="254"/>
      <c r="I754" s="254"/>
      <c r="J754" s="254"/>
      <c r="K754" s="254"/>
      <c r="L754" s="254"/>
      <c r="M754" s="254"/>
      <c r="N754" s="254"/>
      <c r="O754" s="254"/>
      <c r="P754" s="252"/>
      <c r="Q754" s="252"/>
      <c r="R754" s="252"/>
      <c r="S754" s="252"/>
      <c r="T754" s="252"/>
      <c r="U754" s="252"/>
      <c r="V754" s="252"/>
      <c r="W754" s="252"/>
      <c r="X754" s="252"/>
      <c r="Y754" s="252"/>
      <c r="Z754" s="252"/>
      <c r="AA754" s="252"/>
      <c r="AB754" s="252"/>
      <c r="AC754" s="252"/>
      <c r="AD754" s="252"/>
      <c r="AE754" s="252"/>
      <c r="AF754" s="252"/>
      <c r="AG754" s="252"/>
      <c r="AH754" s="252"/>
      <c r="AI754" s="252"/>
      <c r="AJ754" s="252"/>
      <c r="AK754" s="252"/>
      <c r="AL754" s="252"/>
      <c r="AM754" s="252"/>
      <c r="AN754" s="252"/>
      <c r="AO754" s="252"/>
      <c r="AP754" s="252"/>
      <c r="AQ754" s="252"/>
      <c r="AR754" s="252"/>
      <c r="AS754" s="252"/>
      <c r="AT754" s="252"/>
      <c r="AU754" s="252"/>
      <c r="AV754" s="252"/>
      <c r="AW754" s="252"/>
      <c r="AX754" s="252"/>
      <c r="AY754" s="252"/>
      <c r="AZ754" s="252"/>
      <c r="BA754" s="252"/>
      <c r="BB754" s="252"/>
      <c r="BC754" s="252"/>
      <c r="BD754" s="252"/>
      <c r="BE754" s="252"/>
      <c r="BF754" s="252"/>
      <c r="BG754" s="252"/>
      <c r="BH754" s="252"/>
      <c r="BI754" s="252"/>
      <c r="BJ754" s="252"/>
      <c r="BK754" s="252"/>
      <c r="BL754" s="252"/>
      <c r="BM754" s="252"/>
      <c r="BN754" s="252"/>
      <c r="BO754" s="252"/>
      <c r="BP754" s="252"/>
      <c r="BQ754" s="252"/>
      <c r="BR754" s="252"/>
      <c r="BS754" s="252"/>
      <c r="BT754" s="252"/>
      <c r="BU754" s="252"/>
      <c r="BV754" s="252"/>
      <c r="BW754" s="252"/>
      <c r="BX754" s="252"/>
      <c r="BY754" s="252"/>
      <c r="BZ754" s="252"/>
      <c r="CA754" s="252"/>
      <c r="CB754" s="252"/>
      <c r="CC754" s="252"/>
      <c r="CD754" s="252"/>
      <c r="CE754" s="252"/>
      <c r="CF754" s="252"/>
      <c r="CG754" s="252"/>
      <c r="CH754" s="252"/>
      <c r="CI754" s="252"/>
      <c r="CJ754" s="252"/>
      <c r="CK754" s="252"/>
      <c r="CL754" s="252"/>
      <c r="CM754" s="252"/>
      <c r="CN754" s="252"/>
      <c r="CO754" s="252"/>
      <c r="CP754" s="252"/>
      <c r="CQ754" s="252"/>
      <c r="CR754" s="252"/>
      <c r="CS754" s="252"/>
      <c r="CT754" s="252"/>
      <c r="CU754" s="252"/>
      <c r="CV754" s="252"/>
      <c r="CW754" s="252"/>
      <c r="CX754" s="252"/>
      <c r="CY754" s="252"/>
      <c r="CZ754" s="252"/>
      <c r="DA754" s="252"/>
      <c r="DB754" s="252"/>
      <c r="DC754" s="252"/>
      <c r="DD754" s="252"/>
    </row>
    <row r="755" customFormat="false" ht="15" hidden="false" customHeight="false" outlineLevel="0" collapsed="false">
      <c r="A755" s="252"/>
      <c r="B755" s="252"/>
      <c r="C755" s="252"/>
      <c r="D755" s="252"/>
      <c r="E755" s="254"/>
      <c r="F755" s="254"/>
      <c r="G755" s="254"/>
      <c r="H755" s="254"/>
      <c r="I755" s="254"/>
      <c r="J755" s="254"/>
      <c r="K755" s="254"/>
      <c r="L755" s="254"/>
      <c r="M755" s="254"/>
      <c r="N755" s="254"/>
      <c r="O755" s="254"/>
      <c r="P755" s="252"/>
      <c r="Q755" s="252"/>
      <c r="R755" s="252"/>
      <c r="S755" s="252"/>
      <c r="T755" s="252"/>
      <c r="U755" s="252"/>
      <c r="V755" s="252"/>
      <c r="W755" s="252"/>
      <c r="X755" s="252"/>
      <c r="Y755" s="252"/>
      <c r="Z755" s="252"/>
      <c r="AA755" s="252"/>
      <c r="AB755" s="252"/>
      <c r="AC755" s="252"/>
      <c r="AD755" s="252"/>
      <c r="AE755" s="252"/>
      <c r="AF755" s="252"/>
      <c r="AG755" s="252"/>
      <c r="AH755" s="252"/>
      <c r="AI755" s="252"/>
      <c r="AJ755" s="252"/>
      <c r="AK755" s="252"/>
      <c r="AL755" s="252"/>
      <c r="AM755" s="252"/>
      <c r="AN755" s="252"/>
      <c r="AO755" s="252"/>
      <c r="AP755" s="252"/>
      <c r="AQ755" s="252"/>
      <c r="AR755" s="252"/>
      <c r="AS755" s="252"/>
      <c r="AT755" s="252"/>
      <c r="AU755" s="252"/>
      <c r="AV755" s="252"/>
      <c r="AW755" s="252"/>
      <c r="AX755" s="252"/>
      <c r="AY755" s="252"/>
      <c r="AZ755" s="252"/>
      <c r="BA755" s="252"/>
      <c r="BB755" s="252"/>
      <c r="BC755" s="252"/>
      <c r="BD755" s="252"/>
      <c r="BE755" s="252"/>
      <c r="BF755" s="252"/>
      <c r="BG755" s="252"/>
      <c r="BH755" s="252"/>
      <c r="BI755" s="252"/>
      <c r="BJ755" s="252"/>
      <c r="BK755" s="252"/>
      <c r="BL755" s="252"/>
      <c r="BM755" s="252"/>
      <c r="BN755" s="252"/>
      <c r="BO755" s="252"/>
      <c r="BP755" s="252"/>
      <c r="BQ755" s="252"/>
      <c r="BR755" s="252"/>
      <c r="BS755" s="252"/>
      <c r="BT755" s="252"/>
      <c r="BU755" s="252"/>
      <c r="BV755" s="252"/>
      <c r="BW755" s="252"/>
      <c r="BX755" s="252"/>
      <c r="BY755" s="252"/>
      <c r="BZ755" s="252"/>
      <c r="CA755" s="252"/>
      <c r="CB755" s="252"/>
      <c r="CC755" s="252"/>
      <c r="CD755" s="252"/>
      <c r="CE755" s="252"/>
      <c r="CF755" s="252"/>
      <c r="CG755" s="252"/>
      <c r="CH755" s="252"/>
      <c r="CI755" s="252"/>
      <c r="CJ755" s="252"/>
      <c r="CK755" s="252"/>
      <c r="CL755" s="252"/>
      <c r="CM755" s="252"/>
      <c r="CN755" s="252"/>
      <c r="CO755" s="252"/>
      <c r="CP755" s="252"/>
      <c r="CQ755" s="252"/>
      <c r="CR755" s="252"/>
      <c r="CS755" s="252"/>
      <c r="CT755" s="252"/>
      <c r="CU755" s="252"/>
      <c r="CV755" s="252"/>
      <c r="CW755" s="252"/>
      <c r="CX755" s="252"/>
      <c r="CY755" s="252"/>
      <c r="CZ755" s="252"/>
      <c r="DA755" s="252"/>
      <c r="DB755" s="252"/>
      <c r="DC755" s="252"/>
      <c r="DD755" s="252"/>
    </row>
    <row r="756" customFormat="false" ht="15" hidden="false" customHeight="false" outlineLevel="0" collapsed="false">
      <c r="A756" s="252"/>
      <c r="B756" s="252"/>
      <c r="C756" s="252"/>
      <c r="D756" s="252"/>
      <c r="E756" s="254"/>
      <c r="F756" s="254"/>
      <c r="G756" s="254"/>
      <c r="H756" s="254"/>
      <c r="I756" s="254"/>
      <c r="J756" s="254"/>
      <c r="K756" s="254"/>
      <c r="L756" s="254"/>
      <c r="M756" s="254"/>
      <c r="N756" s="254"/>
      <c r="O756" s="254"/>
      <c r="P756" s="252"/>
      <c r="Q756" s="252"/>
      <c r="R756" s="252"/>
      <c r="S756" s="252"/>
      <c r="T756" s="252"/>
      <c r="U756" s="252"/>
      <c r="V756" s="252"/>
      <c r="W756" s="252"/>
      <c r="X756" s="252"/>
      <c r="Y756" s="252"/>
      <c r="Z756" s="252"/>
      <c r="AA756" s="252"/>
      <c r="AB756" s="252"/>
      <c r="AC756" s="252"/>
      <c r="AD756" s="252"/>
      <c r="AE756" s="252"/>
      <c r="AF756" s="252"/>
      <c r="AG756" s="252"/>
      <c r="AH756" s="252"/>
      <c r="AI756" s="252"/>
      <c r="AJ756" s="252"/>
      <c r="AK756" s="252"/>
      <c r="AL756" s="252"/>
      <c r="AM756" s="252"/>
      <c r="AN756" s="252"/>
      <c r="AO756" s="252"/>
      <c r="AP756" s="252"/>
      <c r="AQ756" s="252"/>
      <c r="AR756" s="252"/>
      <c r="AS756" s="252"/>
      <c r="AT756" s="252"/>
      <c r="AU756" s="252"/>
      <c r="AV756" s="252"/>
      <c r="AW756" s="252"/>
      <c r="AX756" s="252"/>
      <c r="AY756" s="252"/>
      <c r="AZ756" s="252"/>
      <c r="BA756" s="252"/>
      <c r="BB756" s="252"/>
      <c r="BC756" s="252"/>
      <c r="BD756" s="252"/>
      <c r="BE756" s="252"/>
      <c r="BF756" s="252"/>
      <c r="BG756" s="252"/>
      <c r="BH756" s="252"/>
      <c r="BI756" s="252"/>
      <c r="BJ756" s="252"/>
      <c r="BK756" s="252"/>
      <c r="BL756" s="252"/>
      <c r="BM756" s="252"/>
      <c r="BN756" s="252"/>
      <c r="BO756" s="252"/>
      <c r="BP756" s="252"/>
      <c r="BQ756" s="252"/>
      <c r="BR756" s="252"/>
      <c r="BS756" s="252"/>
      <c r="BT756" s="252"/>
      <c r="BU756" s="252"/>
      <c r="BV756" s="252"/>
      <c r="BW756" s="252"/>
      <c r="BX756" s="252"/>
      <c r="BY756" s="252"/>
      <c r="BZ756" s="252"/>
      <c r="CA756" s="252"/>
      <c r="CB756" s="252"/>
      <c r="CC756" s="252"/>
      <c r="CD756" s="252"/>
      <c r="CE756" s="252"/>
      <c r="CF756" s="252"/>
      <c r="CG756" s="252"/>
      <c r="CH756" s="252"/>
      <c r="CI756" s="252"/>
      <c r="CJ756" s="252"/>
      <c r="CK756" s="252"/>
      <c r="CL756" s="252"/>
      <c r="CM756" s="252"/>
      <c r="CN756" s="252"/>
      <c r="CO756" s="252"/>
      <c r="CP756" s="252"/>
      <c r="CQ756" s="252"/>
      <c r="CR756" s="252"/>
      <c r="CS756" s="252"/>
      <c r="CT756" s="252"/>
      <c r="CU756" s="252"/>
      <c r="CV756" s="252"/>
      <c r="CW756" s="252"/>
      <c r="CX756" s="252"/>
      <c r="CY756" s="252"/>
      <c r="CZ756" s="252"/>
      <c r="DA756" s="252"/>
      <c r="DB756" s="252"/>
      <c r="DC756" s="252"/>
      <c r="DD756" s="252"/>
    </row>
    <row r="757" customFormat="false" ht="15" hidden="false" customHeight="false" outlineLevel="0" collapsed="false">
      <c r="A757" s="252"/>
      <c r="B757" s="252"/>
      <c r="C757" s="252"/>
      <c r="D757" s="252"/>
      <c r="E757" s="254"/>
      <c r="F757" s="254"/>
      <c r="G757" s="254"/>
      <c r="H757" s="254"/>
      <c r="I757" s="254"/>
      <c r="J757" s="254"/>
      <c r="K757" s="254"/>
      <c r="L757" s="254"/>
      <c r="M757" s="254"/>
      <c r="N757" s="254"/>
      <c r="O757" s="254"/>
      <c r="P757" s="252"/>
      <c r="Q757" s="252"/>
      <c r="R757" s="252"/>
      <c r="S757" s="252"/>
      <c r="T757" s="252"/>
      <c r="U757" s="252"/>
      <c r="V757" s="252"/>
      <c r="W757" s="252"/>
      <c r="X757" s="252"/>
      <c r="Y757" s="252"/>
      <c r="Z757" s="252"/>
      <c r="AA757" s="252"/>
      <c r="AB757" s="252"/>
      <c r="AC757" s="252"/>
      <c r="AD757" s="252"/>
      <c r="AE757" s="252"/>
      <c r="AF757" s="252"/>
      <c r="AG757" s="252"/>
      <c r="AH757" s="252"/>
      <c r="AI757" s="252"/>
      <c r="AJ757" s="252"/>
      <c r="AK757" s="252"/>
      <c r="AL757" s="252"/>
      <c r="AM757" s="252"/>
      <c r="AN757" s="252"/>
      <c r="AO757" s="252"/>
      <c r="AP757" s="252"/>
      <c r="AQ757" s="252"/>
      <c r="AR757" s="252"/>
      <c r="AS757" s="252"/>
      <c r="AT757" s="252"/>
      <c r="AU757" s="252"/>
      <c r="AV757" s="252"/>
      <c r="AW757" s="252"/>
      <c r="AX757" s="252"/>
      <c r="AY757" s="252"/>
      <c r="AZ757" s="252"/>
      <c r="BA757" s="252"/>
      <c r="BB757" s="252"/>
      <c r="BC757" s="252"/>
      <c r="BD757" s="252"/>
      <c r="BE757" s="252"/>
      <c r="BF757" s="252"/>
      <c r="BG757" s="252"/>
      <c r="BH757" s="252"/>
      <c r="BI757" s="252"/>
      <c r="BJ757" s="252"/>
      <c r="BK757" s="252"/>
      <c r="BL757" s="252"/>
      <c r="BM757" s="252"/>
      <c r="BN757" s="252"/>
      <c r="BO757" s="252"/>
      <c r="BP757" s="252"/>
      <c r="BQ757" s="252"/>
      <c r="BR757" s="252"/>
      <c r="BS757" s="252"/>
      <c r="BT757" s="252"/>
      <c r="BU757" s="252"/>
      <c r="BV757" s="252"/>
      <c r="BW757" s="252"/>
      <c r="BX757" s="252"/>
      <c r="BY757" s="252"/>
      <c r="BZ757" s="252"/>
      <c r="CA757" s="252"/>
      <c r="CB757" s="252"/>
      <c r="CC757" s="252"/>
      <c r="CD757" s="252"/>
      <c r="CE757" s="252"/>
      <c r="CF757" s="252"/>
      <c r="CG757" s="252"/>
      <c r="CH757" s="252"/>
      <c r="CI757" s="252"/>
      <c r="CJ757" s="252"/>
      <c r="CK757" s="252"/>
      <c r="CL757" s="252"/>
      <c r="CM757" s="252"/>
      <c r="CN757" s="252"/>
      <c r="CO757" s="252"/>
      <c r="CP757" s="252"/>
      <c r="CQ757" s="252"/>
      <c r="CR757" s="252"/>
      <c r="CS757" s="252"/>
      <c r="CT757" s="252"/>
      <c r="CU757" s="252"/>
      <c r="CV757" s="252"/>
      <c r="CW757" s="252"/>
      <c r="CX757" s="252"/>
      <c r="CY757" s="252"/>
      <c r="CZ757" s="252"/>
      <c r="DA757" s="252"/>
      <c r="DB757" s="252"/>
      <c r="DC757" s="252"/>
      <c r="DD757" s="252"/>
    </row>
    <row r="758" customFormat="false" ht="15" hidden="false" customHeight="false" outlineLevel="0" collapsed="false">
      <c r="A758" s="252"/>
      <c r="B758" s="252"/>
      <c r="C758" s="252"/>
      <c r="D758" s="252"/>
      <c r="E758" s="254"/>
      <c r="F758" s="254"/>
      <c r="G758" s="254"/>
      <c r="H758" s="254"/>
      <c r="I758" s="254"/>
      <c r="J758" s="254"/>
      <c r="K758" s="254"/>
      <c r="L758" s="254"/>
      <c r="M758" s="254"/>
      <c r="N758" s="254"/>
      <c r="O758" s="254"/>
      <c r="P758" s="252"/>
      <c r="Q758" s="252"/>
      <c r="R758" s="252"/>
      <c r="S758" s="252"/>
      <c r="T758" s="252"/>
      <c r="U758" s="252"/>
      <c r="V758" s="252"/>
      <c r="W758" s="252"/>
      <c r="X758" s="252"/>
      <c r="Y758" s="252"/>
      <c r="Z758" s="252"/>
      <c r="AA758" s="252"/>
      <c r="AB758" s="252"/>
      <c r="AC758" s="252"/>
      <c r="AD758" s="252"/>
      <c r="AE758" s="252"/>
      <c r="AF758" s="252"/>
      <c r="AG758" s="252"/>
      <c r="AH758" s="252"/>
      <c r="AI758" s="252"/>
      <c r="AJ758" s="252"/>
      <c r="AK758" s="252"/>
      <c r="AL758" s="252"/>
      <c r="AM758" s="252"/>
      <c r="AN758" s="252"/>
      <c r="AO758" s="252"/>
      <c r="AP758" s="252"/>
      <c r="AQ758" s="252"/>
      <c r="AR758" s="252"/>
      <c r="AS758" s="252"/>
      <c r="AT758" s="252"/>
      <c r="AU758" s="252"/>
      <c r="AV758" s="252"/>
      <c r="AW758" s="252"/>
      <c r="AX758" s="252"/>
      <c r="AY758" s="252"/>
      <c r="AZ758" s="252"/>
      <c r="BA758" s="252"/>
      <c r="BB758" s="252"/>
      <c r="BC758" s="252"/>
      <c r="BD758" s="252"/>
      <c r="BE758" s="252"/>
      <c r="BF758" s="252"/>
      <c r="BG758" s="252"/>
      <c r="BH758" s="252"/>
      <c r="BI758" s="252"/>
      <c r="BJ758" s="252"/>
      <c r="BK758" s="252"/>
      <c r="BL758" s="252"/>
      <c r="BM758" s="252"/>
      <c r="BN758" s="252"/>
      <c r="BO758" s="252"/>
      <c r="BP758" s="252"/>
      <c r="BQ758" s="252"/>
      <c r="BR758" s="252"/>
      <c r="BS758" s="252"/>
      <c r="BT758" s="252"/>
      <c r="BU758" s="252"/>
      <c r="BV758" s="252"/>
      <c r="BW758" s="252"/>
      <c r="BX758" s="252"/>
      <c r="BY758" s="252"/>
      <c r="BZ758" s="252"/>
      <c r="CA758" s="252"/>
      <c r="CB758" s="252"/>
      <c r="CC758" s="252"/>
      <c r="CD758" s="252"/>
      <c r="CE758" s="252"/>
      <c r="CF758" s="252"/>
      <c r="CG758" s="252"/>
      <c r="CH758" s="252"/>
      <c r="CI758" s="252"/>
      <c r="CJ758" s="252"/>
      <c r="CK758" s="252"/>
      <c r="CL758" s="252"/>
      <c r="CM758" s="252"/>
      <c r="CN758" s="252"/>
      <c r="CO758" s="252"/>
      <c r="CP758" s="252"/>
      <c r="CQ758" s="252"/>
      <c r="CR758" s="252"/>
      <c r="CS758" s="252"/>
      <c r="CT758" s="252"/>
      <c r="CU758" s="252"/>
      <c r="CV758" s="252"/>
      <c r="CW758" s="252"/>
      <c r="CX758" s="252"/>
      <c r="CY758" s="252"/>
      <c r="CZ758" s="252"/>
      <c r="DA758" s="252"/>
      <c r="DB758" s="252"/>
      <c r="DC758" s="252"/>
      <c r="DD758" s="252"/>
    </row>
    <row r="759" customFormat="false" ht="15" hidden="false" customHeight="false" outlineLevel="0" collapsed="false">
      <c r="A759" s="252"/>
      <c r="B759" s="252"/>
      <c r="C759" s="252"/>
      <c r="D759" s="252"/>
      <c r="E759" s="254"/>
      <c r="F759" s="254"/>
      <c r="G759" s="254"/>
      <c r="H759" s="254"/>
      <c r="I759" s="254"/>
      <c r="J759" s="254"/>
      <c r="K759" s="254"/>
      <c r="L759" s="254"/>
      <c r="M759" s="254"/>
      <c r="N759" s="254"/>
      <c r="O759" s="254"/>
      <c r="P759" s="252"/>
      <c r="Q759" s="252"/>
      <c r="R759" s="252"/>
      <c r="S759" s="252"/>
      <c r="T759" s="252"/>
      <c r="U759" s="252"/>
      <c r="V759" s="252"/>
      <c r="W759" s="252"/>
      <c r="X759" s="252"/>
      <c r="Y759" s="252"/>
      <c r="Z759" s="252"/>
      <c r="AA759" s="252"/>
      <c r="AB759" s="252"/>
      <c r="AC759" s="252"/>
      <c r="AD759" s="252"/>
      <c r="AE759" s="252"/>
      <c r="AF759" s="252"/>
      <c r="AG759" s="252"/>
      <c r="AH759" s="252"/>
      <c r="AI759" s="252"/>
      <c r="AJ759" s="252"/>
      <c r="AK759" s="252"/>
      <c r="AL759" s="252"/>
      <c r="AM759" s="252"/>
      <c r="AN759" s="252"/>
      <c r="AO759" s="252"/>
      <c r="AP759" s="252"/>
      <c r="AQ759" s="252"/>
      <c r="AR759" s="252"/>
      <c r="AS759" s="252"/>
      <c r="AT759" s="252"/>
      <c r="AU759" s="252"/>
      <c r="AV759" s="252"/>
      <c r="AW759" s="252"/>
      <c r="AX759" s="252"/>
      <c r="AY759" s="252"/>
      <c r="AZ759" s="252"/>
      <c r="BA759" s="252"/>
      <c r="BB759" s="252"/>
      <c r="BC759" s="252"/>
      <c r="BD759" s="252"/>
      <c r="BE759" s="252"/>
      <c r="BF759" s="252"/>
      <c r="BG759" s="252"/>
      <c r="BH759" s="252"/>
      <c r="BI759" s="252"/>
      <c r="BJ759" s="252"/>
      <c r="BK759" s="252"/>
      <c r="BL759" s="252"/>
      <c r="BM759" s="252"/>
      <c r="BN759" s="252"/>
      <c r="BO759" s="252"/>
      <c r="BP759" s="252"/>
      <c r="BQ759" s="252"/>
      <c r="BR759" s="252"/>
      <c r="BS759" s="252"/>
      <c r="BT759" s="252"/>
      <c r="BU759" s="252"/>
      <c r="BV759" s="252"/>
      <c r="BW759" s="252"/>
      <c r="BX759" s="252"/>
      <c r="BY759" s="252"/>
      <c r="BZ759" s="252"/>
      <c r="CA759" s="252"/>
      <c r="CB759" s="252"/>
      <c r="CC759" s="252"/>
      <c r="CD759" s="252"/>
      <c r="CE759" s="252"/>
      <c r="CF759" s="252"/>
      <c r="CG759" s="252"/>
      <c r="CH759" s="252"/>
      <c r="CI759" s="252"/>
      <c r="CJ759" s="252"/>
      <c r="CK759" s="252"/>
      <c r="CL759" s="252"/>
      <c r="CM759" s="252"/>
      <c r="CN759" s="252"/>
      <c r="CO759" s="252"/>
      <c r="CP759" s="252"/>
      <c r="CQ759" s="252"/>
      <c r="CR759" s="252"/>
      <c r="CS759" s="252"/>
      <c r="CT759" s="252"/>
      <c r="CU759" s="252"/>
      <c r="CV759" s="252"/>
      <c r="CW759" s="252"/>
      <c r="CX759" s="252"/>
      <c r="CY759" s="252"/>
      <c r="CZ759" s="252"/>
      <c r="DA759" s="252"/>
      <c r="DB759" s="252"/>
      <c r="DC759" s="252"/>
      <c r="DD759" s="252"/>
    </row>
    <row r="760" customFormat="false" ht="15" hidden="false" customHeight="false" outlineLevel="0" collapsed="false">
      <c r="A760" s="252"/>
      <c r="B760" s="252"/>
      <c r="C760" s="252"/>
      <c r="D760" s="252"/>
      <c r="E760" s="254"/>
      <c r="F760" s="254"/>
      <c r="G760" s="254"/>
      <c r="H760" s="254"/>
      <c r="I760" s="254"/>
      <c r="J760" s="254"/>
      <c r="K760" s="254"/>
      <c r="L760" s="254"/>
      <c r="M760" s="254"/>
      <c r="N760" s="254"/>
      <c r="O760" s="254"/>
      <c r="P760" s="252"/>
      <c r="Q760" s="252"/>
      <c r="R760" s="252"/>
      <c r="S760" s="252"/>
      <c r="T760" s="252"/>
      <c r="U760" s="252"/>
      <c r="V760" s="252"/>
      <c r="W760" s="252"/>
      <c r="X760" s="252"/>
      <c r="Y760" s="252"/>
      <c r="Z760" s="252"/>
      <c r="AA760" s="252"/>
      <c r="AB760" s="252"/>
      <c r="AC760" s="252"/>
      <c r="AD760" s="252"/>
      <c r="AE760" s="252"/>
      <c r="AF760" s="252"/>
      <c r="AG760" s="252"/>
      <c r="AH760" s="252"/>
      <c r="AI760" s="252"/>
      <c r="AJ760" s="252"/>
      <c r="AK760" s="252"/>
      <c r="AL760" s="252"/>
      <c r="AM760" s="252"/>
      <c r="AN760" s="252"/>
      <c r="AO760" s="252"/>
      <c r="AP760" s="252"/>
      <c r="AQ760" s="252"/>
      <c r="AR760" s="252"/>
      <c r="AS760" s="252"/>
      <c r="AT760" s="252"/>
      <c r="AU760" s="252"/>
      <c r="AV760" s="252"/>
      <c r="AW760" s="252"/>
      <c r="AX760" s="252"/>
      <c r="AY760" s="252"/>
      <c r="AZ760" s="252"/>
      <c r="BA760" s="252"/>
      <c r="BB760" s="252"/>
      <c r="BC760" s="252"/>
      <c r="BD760" s="252"/>
      <c r="BE760" s="252"/>
      <c r="BF760" s="252"/>
      <c r="BG760" s="252"/>
      <c r="BH760" s="252"/>
      <c r="BI760" s="252"/>
      <c r="BJ760" s="252"/>
      <c r="BK760" s="252"/>
      <c r="BL760" s="252"/>
      <c r="BM760" s="252"/>
      <c r="BN760" s="252"/>
      <c r="BO760" s="252"/>
      <c r="BP760" s="252"/>
      <c r="BQ760" s="252"/>
      <c r="BR760" s="252"/>
      <c r="BS760" s="252"/>
      <c r="BT760" s="252"/>
      <c r="BU760" s="252"/>
      <c r="BV760" s="252"/>
      <c r="BW760" s="252"/>
      <c r="BX760" s="252"/>
      <c r="BY760" s="252"/>
      <c r="BZ760" s="252"/>
      <c r="CA760" s="252"/>
      <c r="CB760" s="252"/>
      <c r="CC760" s="252"/>
      <c r="CD760" s="252"/>
      <c r="CE760" s="252"/>
      <c r="CF760" s="252"/>
      <c r="CG760" s="252"/>
      <c r="CH760" s="252"/>
      <c r="CI760" s="252"/>
      <c r="CJ760" s="252"/>
      <c r="CK760" s="252"/>
      <c r="CL760" s="252"/>
      <c r="CM760" s="252"/>
      <c r="CN760" s="252"/>
      <c r="CO760" s="252"/>
      <c r="CP760" s="252"/>
      <c r="CQ760" s="252"/>
      <c r="CR760" s="252"/>
      <c r="CS760" s="252"/>
      <c r="CT760" s="252"/>
      <c r="CU760" s="252"/>
      <c r="CV760" s="252"/>
      <c r="CW760" s="252"/>
      <c r="CX760" s="252"/>
      <c r="CY760" s="252"/>
      <c r="CZ760" s="252"/>
      <c r="DA760" s="252"/>
      <c r="DB760" s="252"/>
      <c r="DC760" s="252"/>
      <c r="DD760" s="252"/>
    </row>
    <row r="761" customFormat="false" ht="15" hidden="false" customHeight="false" outlineLevel="0" collapsed="false">
      <c r="A761" s="252"/>
      <c r="B761" s="252"/>
      <c r="C761" s="252"/>
      <c r="D761" s="252"/>
      <c r="E761" s="254"/>
      <c r="F761" s="254"/>
      <c r="G761" s="254"/>
      <c r="H761" s="254"/>
      <c r="I761" s="254"/>
      <c r="J761" s="254"/>
      <c r="K761" s="254"/>
      <c r="L761" s="254"/>
      <c r="M761" s="254"/>
      <c r="N761" s="254"/>
      <c r="O761" s="254"/>
      <c r="P761" s="252"/>
      <c r="Q761" s="252"/>
      <c r="R761" s="252"/>
      <c r="S761" s="252"/>
      <c r="T761" s="252"/>
      <c r="U761" s="252"/>
      <c r="V761" s="252"/>
      <c r="W761" s="252"/>
      <c r="X761" s="252"/>
      <c r="Y761" s="252"/>
      <c r="Z761" s="252"/>
      <c r="AA761" s="252"/>
      <c r="AB761" s="252"/>
      <c r="AC761" s="252"/>
      <c r="AD761" s="252"/>
      <c r="AE761" s="252"/>
      <c r="AF761" s="252"/>
      <c r="AG761" s="252"/>
      <c r="AH761" s="252"/>
      <c r="AI761" s="252"/>
      <c r="AJ761" s="252"/>
      <c r="AK761" s="252"/>
      <c r="AL761" s="252"/>
      <c r="AM761" s="252"/>
      <c r="AN761" s="252"/>
      <c r="AO761" s="252"/>
      <c r="AP761" s="252"/>
      <c r="AQ761" s="252"/>
      <c r="AR761" s="252"/>
      <c r="AS761" s="252"/>
      <c r="AT761" s="252"/>
      <c r="AU761" s="252"/>
      <c r="AV761" s="252"/>
      <c r="AW761" s="252"/>
      <c r="AX761" s="252"/>
      <c r="AY761" s="252"/>
      <c r="AZ761" s="252"/>
      <c r="BA761" s="252"/>
      <c r="BB761" s="252"/>
      <c r="BC761" s="252"/>
      <c r="BD761" s="252"/>
      <c r="BE761" s="252"/>
      <c r="BF761" s="252"/>
      <c r="BG761" s="252"/>
      <c r="BH761" s="252"/>
      <c r="BI761" s="252"/>
      <c r="BJ761" s="252"/>
      <c r="BK761" s="252"/>
      <c r="BL761" s="252"/>
      <c r="BM761" s="252"/>
      <c r="BN761" s="252"/>
      <c r="BO761" s="252"/>
      <c r="BP761" s="252"/>
      <c r="BQ761" s="252"/>
      <c r="BR761" s="252"/>
      <c r="BS761" s="252"/>
      <c r="BT761" s="252"/>
      <c r="BU761" s="252"/>
      <c r="BV761" s="252"/>
      <c r="BW761" s="252"/>
      <c r="BX761" s="252"/>
      <c r="BY761" s="252"/>
      <c r="BZ761" s="252"/>
      <c r="CA761" s="252"/>
      <c r="CB761" s="252"/>
      <c r="CC761" s="252"/>
      <c r="CD761" s="252"/>
      <c r="CE761" s="252"/>
      <c r="CF761" s="252"/>
      <c r="CG761" s="252"/>
      <c r="CH761" s="252"/>
      <c r="CI761" s="252"/>
      <c r="CJ761" s="252"/>
      <c r="CK761" s="252"/>
      <c r="CL761" s="252"/>
      <c r="CM761" s="252"/>
      <c r="CN761" s="252"/>
      <c r="CO761" s="252"/>
      <c r="CP761" s="252"/>
      <c r="CQ761" s="252"/>
      <c r="CR761" s="252"/>
      <c r="CS761" s="252"/>
      <c r="CT761" s="252"/>
      <c r="CU761" s="252"/>
      <c r="CV761" s="252"/>
      <c r="CW761" s="252"/>
      <c r="CX761" s="252"/>
      <c r="CY761" s="252"/>
      <c r="CZ761" s="252"/>
      <c r="DA761" s="252"/>
      <c r="DB761" s="252"/>
      <c r="DC761" s="252"/>
      <c r="DD761" s="252"/>
    </row>
    <row r="762" customFormat="false" ht="15" hidden="false" customHeight="false" outlineLevel="0" collapsed="false">
      <c r="A762" s="252"/>
      <c r="B762" s="252"/>
      <c r="C762" s="252"/>
      <c r="D762" s="252"/>
      <c r="E762" s="254"/>
      <c r="F762" s="254"/>
      <c r="G762" s="254"/>
      <c r="H762" s="254"/>
      <c r="I762" s="254"/>
      <c r="J762" s="254"/>
      <c r="K762" s="254"/>
      <c r="L762" s="254"/>
      <c r="M762" s="254"/>
      <c r="N762" s="254"/>
      <c r="O762" s="254"/>
      <c r="P762" s="252"/>
      <c r="Q762" s="252"/>
      <c r="R762" s="252"/>
      <c r="S762" s="252"/>
      <c r="T762" s="252"/>
      <c r="U762" s="252"/>
      <c r="V762" s="252"/>
      <c r="W762" s="252"/>
      <c r="X762" s="252"/>
      <c r="Y762" s="252"/>
      <c r="Z762" s="252"/>
      <c r="AA762" s="252"/>
      <c r="AB762" s="252"/>
      <c r="AC762" s="252"/>
      <c r="AD762" s="252"/>
      <c r="AE762" s="252"/>
      <c r="AF762" s="252"/>
      <c r="AG762" s="252"/>
      <c r="AH762" s="252"/>
      <c r="AI762" s="252"/>
      <c r="AJ762" s="252"/>
      <c r="AK762" s="252"/>
      <c r="AL762" s="252"/>
      <c r="AM762" s="252"/>
      <c r="AN762" s="252"/>
      <c r="AO762" s="252"/>
      <c r="AP762" s="252"/>
      <c r="AQ762" s="252"/>
      <c r="AR762" s="252"/>
      <c r="AS762" s="252"/>
      <c r="AT762" s="252"/>
      <c r="AU762" s="252"/>
      <c r="AV762" s="252"/>
      <c r="AW762" s="252"/>
      <c r="AX762" s="252"/>
      <c r="AY762" s="252"/>
      <c r="AZ762" s="252"/>
      <c r="BA762" s="252"/>
      <c r="BB762" s="252"/>
      <c r="BC762" s="252"/>
      <c r="BD762" s="252"/>
      <c r="BE762" s="252"/>
      <c r="BF762" s="252"/>
      <c r="BG762" s="252"/>
      <c r="BH762" s="252"/>
      <c r="BI762" s="252"/>
      <c r="BJ762" s="252"/>
      <c r="BK762" s="252"/>
      <c r="BL762" s="252"/>
      <c r="BM762" s="252"/>
      <c r="BN762" s="252"/>
      <c r="BO762" s="252"/>
      <c r="BP762" s="252"/>
      <c r="BQ762" s="252"/>
      <c r="BR762" s="252"/>
      <c r="BS762" s="252"/>
      <c r="BT762" s="252"/>
      <c r="BU762" s="252"/>
      <c r="BV762" s="252"/>
      <c r="BW762" s="252"/>
      <c r="BX762" s="252"/>
      <c r="BY762" s="252"/>
      <c r="BZ762" s="252"/>
      <c r="CA762" s="252"/>
      <c r="CB762" s="252"/>
      <c r="CC762" s="252"/>
      <c r="CD762" s="252"/>
      <c r="CE762" s="252"/>
      <c r="CF762" s="252"/>
      <c r="CG762" s="252"/>
      <c r="CH762" s="252"/>
      <c r="CI762" s="252"/>
      <c r="CJ762" s="252"/>
      <c r="CK762" s="252"/>
      <c r="CL762" s="252"/>
      <c r="CM762" s="252"/>
      <c r="CN762" s="252"/>
      <c r="CO762" s="252"/>
      <c r="CP762" s="252"/>
      <c r="CQ762" s="252"/>
      <c r="CR762" s="252"/>
      <c r="CS762" s="252"/>
      <c r="CT762" s="252"/>
      <c r="CU762" s="252"/>
      <c r="CV762" s="252"/>
      <c r="CW762" s="252"/>
      <c r="CX762" s="252"/>
      <c r="CY762" s="252"/>
      <c r="CZ762" s="252"/>
      <c r="DA762" s="252"/>
      <c r="DB762" s="252"/>
      <c r="DC762" s="252"/>
      <c r="DD762" s="252"/>
    </row>
    <row r="763" customFormat="false" ht="15" hidden="false" customHeight="false" outlineLevel="0" collapsed="false">
      <c r="A763" s="252"/>
      <c r="B763" s="252"/>
      <c r="C763" s="252"/>
      <c r="D763" s="252"/>
      <c r="E763" s="254"/>
      <c r="F763" s="254"/>
      <c r="G763" s="254"/>
      <c r="H763" s="254"/>
      <c r="I763" s="254"/>
      <c r="J763" s="254"/>
      <c r="K763" s="254"/>
      <c r="L763" s="254"/>
      <c r="M763" s="254"/>
      <c r="N763" s="254"/>
      <c r="O763" s="254"/>
      <c r="P763" s="252"/>
      <c r="Q763" s="252"/>
      <c r="R763" s="252"/>
      <c r="S763" s="252"/>
      <c r="T763" s="252"/>
      <c r="U763" s="252"/>
      <c r="V763" s="252"/>
      <c r="W763" s="252"/>
      <c r="X763" s="252"/>
      <c r="Y763" s="252"/>
      <c r="Z763" s="252"/>
      <c r="AA763" s="252"/>
      <c r="AB763" s="252"/>
      <c r="AC763" s="252"/>
      <c r="AD763" s="252"/>
      <c r="AE763" s="252"/>
      <c r="AF763" s="252"/>
      <c r="AG763" s="252"/>
      <c r="AH763" s="252"/>
      <c r="AI763" s="252"/>
      <c r="AJ763" s="252"/>
      <c r="AK763" s="252"/>
      <c r="AL763" s="252"/>
      <c r="AM763" s="252"/>
      <c r="AN763" s="252"/>
      <c r="AO763" s="252"/>
      <c r="AP763" s="252"/>
      <c r="AQ763" s="252"/>
      <c r="AR763" s="252"/>
      <c r="AS763" s="252"/>
      <c r="AT763" s="252"/>
      <c r="AU763" s="252"/>
      <c r="AV763" s="252"/>
      <c r="AW763" s="252"/>
      <c r="AX763" s="252"/>
      <c r="AY763" s="252"/>
      <c r="AZ763" s="252"/>
      <c r="BA763" s="252"/>
      <c r="BB763" s="252"/>
      <c r="BC763" s="252"/>
      <c r="BD763" s="252"/>
      <c r="BE763" s="252"/>
      <c r="BF763" s="252"/>
      <c r="BG763" s="252"/>
      <c r="BH763" s="252"/>
      <c r="BI763" s="252"/>
      <c r="BJ763" s="252"/>
      <c r="BK763" s="252"/>
      <c r="BL763" s="252"/>
      <c r="BM763" s="252"/>
      <c r="BN763" s="252"/>
      <c r="BO763" s="252"/>
      <c r="BP763" s="252"/>
      <c r="BQ763" s="252"/>
      <c r="BR763" s="252"/>
      <c r="BS763" s="252"/>
      <c r="BT763" s="252"/>
      <c r="BU763" s="252"/>
      <c r="BV763" s="252"/>
      <c r="BW763" s="252"/>
      <c r="BX763" s="252"/>
      <c r="BY763" s="252"/>
      <c r="BZ763" s="252"/>
      <c r="CA763" s="252"/>
      <c r="CB763" s="252"/>
      <c r="CC763" s="252"/>
      <c r="CD763" s="252"/>
      <c r="CE763" s="252"/>
      <c r="CF763" s="252"/>
      <c r="CG763" s="252"/>
      <c r="CH763" s="252"/>
      <c r="CI763" s="252"/>
      <c r="CJ763" s="252"/>
      <c r="CK763" s="252"/>
      <c r="CL763" s="252"/>
      <c r="CM763" s="252"/>
      <c r="CN763" s="252"/>
      <c r="CO763" s="252"/>
      <c r="CP763" s="252"/>
      <c r="CQ763" s="252"/>
      <c r="CR763" s="252"/>
      <c r="CS763" s="252"/>
      <c r="CT763" s="252"/>
      <c r="CU763" s="252"/>
      <c r="CV763" s="252"/>
      <c r="CW763" s="252"/>
      <c r="CX763" s="252"/>
      <c r="CY763" s="252"/>
      <c r="CZ763" s="252"/>
      <c r="DA763" s="252"/>
      <c r="DB763" s="252"/>
      <c r="DC763" s="252"/>
      <c r="DD763" s="252"/>
    </row>
    <row r="764" customFormat="false" ht="15" hidden="false" customHeight="false" outlineLevel="0" collapsed="false">
      <c r="A764" s="252"/>
      <c r="B764" s="252"/>
      <c r="C764" s="252"/>
      <c r="D764" s="252"/>
      <c r="E764" s="254"/>
      <c r="F764" s="254"/>
      <c r="G764" s="254"/>
      <c r="H764" s="254"/>
      <c r="I764" s="254"/>
      <c r="J764" s="254"/>
      <c r="K764" s="254"/>
      <c r="L764" s="254"/>
      <c r="M764" s="254"/>
      <c r="N764" s="254"/>
      <c r="O764" s="254"/>
      <c r="P764" s="252"/>
      <c r="Q764" s="252"/>
      <c r="R764" s="252"/>
      <c r="S764" s="252"/>
      <c r="T764" s="252"/>
      <c r="U764" s="252"/>
      <c r="V764" s="252"/>
      <c r="W764" s="252"/>
      <c r="X764" s="252"/>
      <c r="Y764" s="252"/>
      <c r="Z764" s="252"/>
      <c r="AA764" s="252"/>
      <c r="AB764" s="252"/>
      <c r="AC764" s="252"/>
      <c r="AD764" s="252"/>
      <c r="AE764" s="252"/>
      <c r="AF764" s="252"/>
      <c r="AG764" s="252"/>
      <c r="AH764" s="252"/>
      <c r="AI764" s="252"/>
      <c r="AJ764" s="252"/>
      <c r="AK764" s="252"/>
      <c r="AL764" s="252"/>
      <c r="AM764" s="252"/>
      <c r="AN764" s="252"/>
      <c r="AO764" s="252"/>
      <c r="AP764" s="252"/>
      <c r="AQ764" s="252"/>
      <c r="AR764" s="252"/>
      <c r="AS764" s="252"/>
      <c r="AT764" s="252"/>
      <c r="AU764" s="252"/>
      <c r="AV764" s="252"/>
      <c r="AW764" s="252"/>
      <c r="AX764" s="252"/>
      <c r="AY764" s="252"/>
      <c r="AZ764" s="252"/>
      <c r="BA764" s="252"/>
      <c r="BB764" s="252"/>
      <c r="BC764" s="252"/>
      <c r="BD764" s="252"/>
      <c r="BE764" s="252"/>
      <c r="BF764" s="252"/>
      <c r="BG764" s="252"/>
      <c r="BH764" s="252"/>
      <c r="BI764" s="252"/>
      <c r="BJ764" s="252"/>
      <c r="BK764" s="252"/>
      <c r="BL764" s="252"/>
      <c r="BM764" s="252"/>
      <c r="BN764" s="252"/>
      <c r="BO764" s="252"/>
      <c r="BP764" s="252"/>
      <c r="BQ764" s="252"/>
      <c r="BR764" s="252"/>
      <c r="BS764" s="252"/>
      <c r="BT764" s="252"/>
      <c r="BU764" s="252"/>
      <c r="BV764" s="252"/>
      <c r="BW764" s="252"/>
      <c r="BX764" s="252"/>
      <c r="BY764" s="252"/>
      <c r="BZ764" s="252"/>
      <c r="CA764" s="252"/>
      <c r="CB764" s="252"/>
      <c r="CC764" s="252"/>
      <c r="CD764" s="252"/>
      <c r="CE764" s="252"/>
      <c r="CF764" s="252"/>
      <c r="CG764" s="252"/>
      <c r="CH764" s="252"/>
      <c r="CI764" s="252"/>
      <c r="CJ764" s="252"/>
      <c r="CK764" s="252"/>
      <c r="CL764" s="252"/>
      <c r="CM764" s="252"/>
      <c r="CN764" s="252"/>
      <c r="CO764" s="252"/>
      <c r="CP764" s="252"/>
      <c r="CQ764" s="252"/>
      <c r="CR764" s="252"/>
      <c r="CS764" s="252"/>
      <c r="CT764" s="252"/>
      <c r="CU764" s="252"/>
      <c r="CV764" s="252"/>
      <c r="CW764" s="252"/>
      <c r="CX764" s="252"/>
      <c r="CY764" s="252"/>
      <c r="CZ764" s="252"/>
      <c r="DA764" s="252"/>
      <c r="DB764" s="252"/>
      <c r="DC764" s="252"/>
      <c r="DD764" s="252"/>
    </row>
    <row r="765" customFormat="false" ht="15" hidden="false" customHeight="false" outlineLevel="0" collapsed="false">
      <c r="A765" s="252"/>
      <c r="B765" s="252"/>
      <c r="C765" s="252"/>
      <c r="D765" s="252"/>
      <c r="E765" s="254"/>
      <c r="F765" s="254"/>
      <c r="G765" s="254"/>
      <c r="H765" s="254"/>
      <c r="I765" s="254"/>
      <c r="J765" s="254"/>
      <c r="K765" s="254"/>
      <c r="L765" s="254"/>
      <c r="M765" s="254"/>
      <c r="N765" s="254"/>
      <c r="O765" s="254"/>
      <c r="P765" s="252"/>
      <c r="Q765" s="252"/>
      <c r="R765" s="252"/>
      <c r="S765" s="252"/>
      <c r="T765" s="252"/>
      <c r="U765" s="252"/>
      <c r="V765" s="252"/>
      <c r="W765" s="252"/>
      <c r="X765" s="252"/>
      <c r="Y765" s="252"/>
      <c r="Z765" s="252"/>
      <c r="AA765" s="252"/>
      <c r="AB765" s="252"/>
      <c r="AC765" s="252"/>
      <c r="AD765" s="252"/>
      <c r="AE765" s="252"/>
      <c r="AF765" s="252"/>
      <c r="AG765" s="252"/>
      <c r="AH765" s="252"/>
      <c r="AI765" s="252"/>
      <c r="AJ765" s="252"/>
      <c r="AK765" s="252"/>
      <c r="AL765" s="252"/>
      <c r="AM765" s="252"/>
      <c r="AN765" s="252"/>
      <c r="AO765" s="252"/>
      <c r="AP765" s="252"/>
      <c r="AQ765" s="252"/>
      <c r="AR765" s="252"/>
      <c r="AS765" s="252"/>
      <c r="AT765" s="252"/>
      <c r="AU765" s="252"/>
      <c r="AV765" s="252"/>
      <c r="AW765" s="252"/>
      <c r="AX765" s="252"/>
      <c r="AY765" s="252"/>
      <c r="AZ765" s="252"/>
      <c r="BA765" s="252"/>
      <c r="BB765" s="252"/>
      <c r="BC765" s="252"/>
      <c r="BD765" s="252"/>
      <c r="BE765" s="252"/>
      <c r="BF765" s="252"/>
      <c r="BG765" s="252"/>
      <c r="BH765" s="252"/>
      <c r="BI765" s="252"/>
      <c r="BJ765" s="252"/>
      <c r="BK765" s="252"/>
      <c r="BL765" s="252"/>
      <c r="BM765" s="252"/>
      <c r="BN765" s="252"/>
      <c r="BO765" s="252"/>
      <c r="BP765" s="252"/>
      <c r="BQ765" s="252"/>
      <c r="BR765" s="252"/>
      <c r="BS765" s="252"/>
      <c r="BT765" s="252"/>
      <c r="BU765" s="252"/>
      <c r="BV765" s="252"/>
      <c r="BW765" s="252"/>
      <c r="BX765" s="252"/>
      <c r="BY765" s="252"/>
      <c r="BZ765" s="252"/>
      <c r="CA765" s="252"/>
      <c r="CB765" s="252"/>
      <c r="CC765" s="252"/>
      <c r="CD765" s="252"/>
      <c r="CE765" s="252"/>
      <c r="CF765" s="252"/>
      <c r="CG765" s="252"/>
      <c r="CH765" s="252"/>
      <c r="CI765" s="252"/>
      <c r="CJ765" s="252"/>
      <c r="CK765" s="252"/>
      <c r="CL765" s="252"/>
      <c r="CM765" s="252"/>
      <c r="CN765" s="252"/>
      <c r="CO765" s="252"/>
      <c r="CP765" s="252"/>
      <c r="CQ765" s="252"/>
      <c r="CR765" s="252"/>
      <c r="CS765" s="252"/>
      <c r="CT765" s="252"/>
      <c r="CU765" s="252"/>
      <c r="CV765" s="252"/>
      <c r="CW765" s="252"/>
      <c r="CX765" s="252"/>
      <c r="CY765" s="252"/>
      <c r="CZ765" s="252"/>
      <c r="DA765" s="252"/>
      <c r="DB765" s="252"/>
      <c r="DC765" s="252"/>
      <c r="DD765" s="252"/>
    </row>
    <row r="766" customFormat="false" ht="15" hidden="false" customHeight="false" outlineLevel="0" collapsed="false">
      <c r="A766" s="252"/>
      <c r="B766" s="252"/>
      <c r="C766" s="252"/>
      <c r="D766" s="252"/>
      <c r="E766" s="254"/>
      <c r="F766" s="254"/>
      <c r="G766" s="254"/>
      <c r="H766" s="254"/>
      <c r="I766" s="254"/>
      <c r="J766" s="254"/>
      <c r="K766" s="254"/>
      <c r="L766" s="254"/>
      <c r="M766" s="254"/>
      <c r="N766" s="254"/>
      <c r="O766" s="254"/>
      <c r="P766" s="252"/>
      <c r="Q766" s="252"/>
      <c r="R766" s="252"/>
      <c r="S766" s="252"/>
      <c r="T766" s="252"/>
      <c r="U766" s="252"/>
      <c r="V766" s="252"/>
      <c r="W766" s="252"/>
      <c r="X766" s="252"/>
      <c r="Y766" s="252"/>
      <c r="Z766" s="252"/>
      <c r="AA766" s="252"/>
      <c r="AB766" s="252"/>
      <c r="AC766" s="252"/>
      <c r="AD766" s="252"/>
      <c r="AE766" s="252"/>
      <c r="AF766" s="252"/>
      <c r="AG766" s="252"/>
      <c r="AH766" s="252"/>
      <c r="AI766" s="252"/>
      <c r="AJ766" s="252"/>
      <c r="AK766" s="252"/>
      <c r="AL766" s="252"/>
      <c r="AM766" s="252"/>
      <c r="AN766" s="252"/>
      <c r="AO766" s="252"/>
      <c r="AP766" s="252"/>
      <c r="AQ766" s="252"/>
      <c r="AR766" s="252"/>
      <c r="AS766" s="252"/>
      <c r="AT766" s="252"/>
      <c r="AU766" s="252"/>
      <c r="AV766" s="252"/>
      <c r="AW766" s="252"/>
      <c r="AX766" s="252"/>
      <c r="AY766" s="252"/>
      <c r="AZ766" s="252"/>
      <c r="BA766" s="252"/>
      <c r="BB766" s="252"/>
      <c r="BC766" s="252"/>
      <c r="BD766" s="252"/>
      <c r="BE766" s="252"/>
      <c r="BF766" s="252"/>
      <c r="BG766" s="252"/>
      <c r="BH766" s="252"/>
      <c r="BI766" s="252"/>
      <c r="BJ766" s="252"/>
      <c r="BK766" s="252"/>
      <c r="BL766" s="252"/>
      <c r="BM766" s="252"/>
      <c r="BN766" s="252"/>
      <c r="BO766" s="252"/>
      <c r="BP766" s="252"/>
      <c r="BQ766" s="252"/>
      <c r="BR766" s="252"/>
      <c r="BS766" s="252"/>
      <c r="BT766" s="252"/>
      <c r="BU766" s="252"/>
      <c r="BV766" s="252"/>
      <c r="BW766" s="252"/>
      <c r="BX766" s="252"/>
      <c r="BY766" s="252"/>
      <c r="BZ766" s="252"/>
      <c r="CA766" s="252"/>
      <c r="CB766" s="252"/>
      <c r="CC766" s="252"/>
      <c r="CD766" s="252"/>
      <c r="CE766" s="252"/>
      <c r="CF766" s="252"/>
      <c r="CG766" s="252"/>
      <c r="CH766" s="252"/>
      <c r="CI766" s="252"/>
      <c r="CJ766" s="252"/>
      <c r="CK766" s="252"/>
      <c r="CL766" s="252"/>
      <c r="CM766" s="252"/>
      <c r="CN766" s="252"/>
      <c r="CO766" s="252"/>
      <c r="CP766" s="252"/>
      <c r="CQ766" s="252"/>
      <c r="CR766" s="252"/>
      <c r="CS766" s="252"/>
      <c r="CT766" s="252"/>
      <c r="CU766" s="252"/>
      <c r="CV766" s="252"/>
      <c r="CW766" s="252"/>
      <c r="CX766" s="252"/>
      <c r="CY766" s="252"/>
      <c r="CZ766" s="252"/>
      <c r="DA766" s="252"/>
      <c r="DB766" s="252"/>
      <c r="DC766" s="252"/>
      <c r="DD766" s="252"/>
    </row>
    <row r="767" customFormat="false" ht="15" hidden="false" customHeight="false" outlineLevel="0" collapsed="false">
      <c r="A767" s="252"/>
      <c r="B767" s="252"/>
      <c r="C767" s="252"/>
      <c r="D767" s="252"/>
      <c r="E767" s="254"/>
      <c r="F767" s="254"/>
      <c r="G767" s="254"/>
      <c r="H767" s="254"/>
      <c r="I767" s="254"/>
      <c r="J767" s="254"/>
      <c r="K767" s="254"/>
      <c r="L767" s="254"/>
      <c r="M767" s="254"/>
      <c r="N767" s="254"/>
      <c r="O767" s="254"/>
      <c r="P767" s="252"/>
      <c r="Q767" s="252"/>
      <c r="R767" s="252"/>
      <c r="S767" s="252"/>
      <c r="T767" s="252"/>
      <c r="U767" s="252"/>
      <c r="V767" s="252"/>
      <c r="W767" s="252"/>
      <c r="X767" s="252"/>
      <c r="Y767" s="252"/>
      <c r="Z767" s="252"/>
      <c r="AA767" s="252"/>
      <c r="AB767" s="252"/>
      <c r="AC767" s="252"/>
      <c r="AD767" s="252"/>
      <c r="AE767" s="252"/>
      <c r="AF767" s="252"/>
      <c r="AG767" s="252"/>
      <c r="AH767" s="252"/>
      <c r="AI767" s="252"/>
      <c r="AJ767" s="252"/>
      <c r="AK767" s="252"/>
      <c r="AL767" s="252"/>
      <c r="AM767" s="252"/>
      <c r="AN767" s="252"/>
      <c r="AO767" s="252"/>
      <c r="AP767" s="252"/>
      <c r="AQ767" s="252"/>
      <c r="AR767" s="252"/>
      <c r="AS767" s="252"/>
      <c r="AT767" s="252"/>
      <c r="AU767" s="252"/>
      <c r="AV767" s="252"/>
      <c r="AW767" s="252"/>
      <c r="AX767" s="252"/>
      <c r="AY767" s="252"/>
      <c r="AZ767" s="252"/>
      <c r="BA767" s="252"/>
      <c r="BB767" s="252"/>
      <c r="BC767" s="252"/>
      <c r="BD767" s="252"/>
      <c r="BE767" s="252"/>
      <c r="BF767" s="252"/>
      <c r="BG767" s="252"/>
      <c r="BH767" s="252"/>
      <c r="BI767" s="252"/>
      <c r="BJ767" s="252"/>
      <c r="BK767" s="252"/>
      <c r="BL767" s="252"/>
      <c r="BM767" s="252"/>
      <c r="BN767" s="252"/>
      <c r="BO767" s="252"/>
      <c r="BP767" s="252"/>
      <c r="BQ767" s="252"/>
      <c r="BR767" s="252"/>
      <c r="BS767" s="252"/>
      <c r="BT767" s="252"/>
      <c r="BU767" s="252"/>
      <c r="BV767" s="252"/>
      <c r="BW767" s="252"/>
      <c r="BX767" s="252"/>
      <c r="BY767" s="252"/>
      <c r="BZ767" s="252"/>
      <c r="CA767" s="252"/>
      <c r="CB767" s="252"/>
      <c r="CC767" s="252"/>
      <c r="CD767" s="252"/>
      <c r="CE767" s="252"/>
      <c r="CF767" s="252"/>
      <c r="CG767" s="252"/>
      <c r="CH767" s="252"/>
      <c r="CI767" s="252"/>
      <c r="CJ767" s="252"/>
      <c r="CK767" s="252"/>
      <c r="CL767" s="252"/>
      <c r="CM767" s="252"/>
      <c r="CN767" s="252"/>
      <c r="CO767" s="252"/>
      <c r="CP767" s="252"/>
      <c r="CQ767" s="252"/>
      <c r="CR767" s="252"/>
      <c r="CS767" s="252"/>
      <c r="CT767" s="252"/>
      <c r="CU767" s="252"/>
      <c r="CV767" s="252"/>
      <c r="CW767" s="252"/>
      <c r="CX767" s="252"/>
      <c r="CY767" s="252"/>
      <c r="CZ767" s="252"/>
      <c r="DA767" s="252"/>
      <c r="DB767" s="252"/>
      <c r="DC767" s="252"/>
      <c r="DD767" s="252"/>
    </row>
    <row r="768" customFormat="false" ht="15" hidden="false" customHeight="false" outlineLevel="0" collapsed="false">
      <c r="A768" s="252"/>
      <c r="B768" s="252"/>
      <c r="C768" s="252"/>
      <c r="D768" s="252"/>
      <c r="E768" s="254"/>
      <c r="F768" s="254"/>
      <c r="G768" s="254"/>
      <c r="H768" s="254"/>
      <c r="I768" s="254"/>
      <c r="J768" s="254"/>
      <c r="K768" s="254"/>
      <c r="L768" s="254"/>
      <c r="M768" s="254"/>
      <c r="N768" s="254"/>
      <c r="O768" s="254"/>
      <c r="P768" s="252"/>
      <c r="Q768" s="252"/>
      <c r="R768" s="252"/>
      <c r="S768" s="252"/>
      <c r="T768" s="252"/>
      <c r="U768" s="252"/>
      <c r="V768" s="252"/>
      <c r="W768" s="252"/>
      <c r="X768" s="252"/>
      <c r="Y768" s="252"/>
      <c r="Z768" s="252"/>
      <c r="AA768" s="252"/>
      <c r="AB768" s="252"/>
      <c r="AC768" s="252"/>
      <c r="AD768" s="252"/>
      <c r="AE768" s="252"/>
      <c r="AF768" s="252"/>
      <c r="AG768" s="252"/>
      <c r="AH768" s="252"/>
      <c r="AI768" s="252"/>
      <c r="AJ768" s="252"/>
      <c r="AK768" s="252"/>
      <c r="AL768" s="252"/>
      <c r="AM768" s="252"/>
      <c r="AN768" s="252"/>
      <c r="AO768" s="252"/>
      <c r="AP768" s="252"/>
      <c r="AQ768" s="252"/>
      <c r="AR768" s="252"/>
      <c r="AS768" s="252"/>
      <c r="AT768" s="252"/>
      <c r="AU768" s="252"/>
      <c r="AV768" s="252"/>
      <c r="AW768" s="252"/>
      <c r="AX768" s="252"/>
      <c r="AY768" s="252"/>
      <c r="AZ768" s="252"/>
      <c r="BA768" s="252"/>
      <c r="BB768" s="252"/>
      <c r="BC768" s="252"/>
      <c r="BD768" s="252"/>
      <c r="BE768" s="252"/>
      <c r="BF768" s="252"/>
      <c r="BG768" s="252"/>
      <c r="BH768" s="252"/>
      <c r="BI768" s="252"/>
      <c r="BJ768" s="252"/>
      <c r="BK768" s="252"/>
      <c r="BL768" s="252"/>
      <c r="BM768" s="252"/>
      <c r="BN768" s="252"/>
      <c r="BO768" s="252"/>
      <c r="BP768" s="252"/>
      <c r="BQ768" s="252"/>
      <c r="BR768" s="252"/>
      <c r="BS768" s="252"/>
      <c r="BT768" s="252"/>
      <c r="BU768" s="252"/>
      <c r="BV768" s="252"/>
      <c r="BW768" s="252"/>
      <c r="BX768" s="252"/>
      <c r="BY768" s="252"/>
      <c r="BZ768" s="252"/>
      <c r="CA768" s="252"/>
      <c r="CB768" s="252"/>
      <c r="CC768" s="252"/>
      <c r="CD768" s="252"/>
      <c r="CE768" s="252"/>
      <c r="CF768" s="252"/>
      <c r="CG768" s="252"/>
      <c r="CH768" s="252"/>
      <c r="CI768" s="252"/>
      <c r="CJ768" s="252"/>
      <c r="CK768" s="252"/>
      <c r="CL768" s="252"/>
      <c r="CM768" s="252"/>
      <c r="CN768" s="252"/>
      <c r="CO768" s="252"/>
      <c r="CP768" s="252"/>
      <c r="CQ768" s="252"/>
      <c r="CR768" s="252"/>
      <c r="CS768" s="252"/>
      <c r="CT768" s="252"/>
      <c r="CU768" s="252"/>
      <c r="CV768" s="252"/>
      <c r="CW768" s="252"/>
      <c r="CX768" s="252"/>
      <c r="CY768" s="252"/>
      <c r="CZ768" s="252"/>
      <c r="DA768" s="252"/>
      <c r="DB768" s="252"/>
      <c r="DC768" s="252"/>
      <c r="DD768" s="252"/>
    </row>
    <row r="769" customFormat="false" ht="15" hidden="false" customHeight="false" outlineLevel="0" collapsed="false">
      <c r="A769" s="252"/>
      <c r="B769" s="252"/>
      <c r="C769" s="252"/>
      <c r="D769" s="252"/>
      <c r="E769" s="254"/>
      <c r="F769" s="254"/>
      <c r="G769" s="254"/>
      <c r="H769" s="254"/>
      <c r="I769" s="254"/>
      <c r="J769" s="254"/>
      <c r="K769" s="254"/>
      <c r="L769" s="254"/>
      <c r="M769" s="254"/>
      <c r="N769" s="254"/>
      <c r="O769" s="254"/>
      <c r="P769" s="252"/>
      <c r="Q769" s="252"/>
      <c r="R769" s="252"/>
      <c r="S769" s="252"/>
      <c r="T769" s="252"/>
      <c r="U769" s="252"/>
      <c r="V769" s="252"/>
      <c r="W769" s="252"/>
      <c r="X769" s="252"/>
      <c r="Y769" s="252"/>
      <c r="Z769" s="252"/>
      <c r="AA769" s="252"/>
      <c r="AB769" s="252"/>
      <c r="AC769" s="252"/>
      <c r="AD769" s="252"/>
      <c r="AE769" s="252"/>
      <c r="AF769" s="252"/>
      <c r="AG769" s="252"/>
      <c r="AH769" s="252"/>
      <c r="AI769" s="252"/>
      <c r="AJ769" s="252"/>
      <c r="AK769" s="252"/>
      <c r="AL769" s="252"/>
      <c r="AM769" s="252"/>
      <c r="AN769" s="252"/>
      <c r="AO769" s="252"/>
      <c r="AP769" s="252"/>
      <c r="AQ769" s="252"/>
      <c r="AR769" s="252"/>
      <c r="AS769" s="252"/>
      <c r="AT769" s="252"/>
      <c r="AU769" s="252"/>
      <c r="AV769" s="252"/>
      <c r="AW769" s="252"/>
      <c r="AX769" s="252"/>
      <c r="AY769" s="252"/>
      <c r="AZ769" s="252"/>
      <c r="BA769" s="252"/>
      <c r="BB769" s="252"/>
      <c r="BC769" s="252"/>
      <c r="BD769" s="252"/>
      <c r="BE769" s="252"/>
      <c r="BF769" s="252"/>
      <c r="BG769" s="252"/>
      <c r="BH769" s="252"/>
      <c r="BI769" s="252"/>
      <c r="BJ769" s="252"/>
      <c r="BK769" s="252"/>
      <c r="BL769" s="252"/>
      <c r="BM769" s="252"/>
      <c r="BN769" s="252"/>
      <c r="BO769" s="252"/>
      <c r="BP769" s="252"/>
      <c r="BQ769" s="252"/>
      <c r="BR769" s="252"/>
      <c r="BS769" s="252"/>
      <c r="BT769" s="252"/>
      <c r="BU769" s="252"/>
      <c r="BV769" s="252"/>
      <c r="BW769" s="252"/>
      <c r="BX769" s="252"/>
      <c r="BY769" s="252"/>
      <c r="BZ769" s="252"/>
      <c r="CA769" s="252"/>
      <c r="CB769" s="252"/>
      <c r="CC769" s="252"/>
      <c r="CD769" s="252"/>
      <c r="CE769" s="252"/>
      <c r="CF769" s="252"/>
      <c r="CG769" s="252"/>
      <c r="CH769" s="252"/>
      <c r="CI769" s="252"/>
      <c r="CJ769" s="252"/>
      <c r="CK769" s="252"/>
      <c r="CL769" s="252"/>
      <c r="CM769" s="252"/>
      <c r="CN769" s="252"/>
      <c r="CO769" s="252"/>
      <c r="CP769" s="252"/>
      <c r="CQ769" s="252"/>
      <c r="CR769" s="252"/>
      <c r="CS769" s="252"/>
      <c r="CT769" s="252"/>
      <c r="CU769" s="252"/>
      <c r="CV769" s="252"/>
      <c r="CW769" s="252"/>
      <c r="CX769" s="252"/>
      <c r="CY769" s="252"/>
      <c r="CZ769" s="252"/>
      <c r="DA769" s="252"/>
      <c r="DB769" s="252"/>
      <c r="DC769" s="252"/>
      <c r="DD769" s="252"/>
    </row>
    <row r="770" customFormat="false" ht="15" hidden="false" customHeight="false" outlineLevel="0" collapsed="false">
      <c r="A770" s="252"/>
      <c r="B770" s="252"/>
      <c r="C770" s="252"/>
      <c r="D770" s="252"/>
      <c r="E770" s="254"/>
      <c r="F770" s="254"/>
      <c r="G770" s="254"/>
      <c r="H770" s="254"/>
      <c r="I770" s="254"/>
      <c r="J770" s="254"/>
      <c r="K770" s="254"/>
      <c r="L770" s="254"/>
      <c r="M770" s="254"/>
      <c r="N770" s="254"/>
      <c r="O770" s="254"/>
      <c r="P770" s="252"/>
      <c r="Q770" s="252"/>
      <c r="R770" s="252"/>
      <c r="S770" s="252"/>
      <c r="T770" s="252"/>
      <c r="U770" s="252"/>
      <c r="V770" s="252"/>
      <c r="W770" s="252"/>
      <c r="X770" s="252"/>
      <c r="Y770" s="252"/>
      <c r="Z770" s="252"/>
      <c r="AA770" s="252"/>
      <c r="AB770" s="252"/>
      <c r="AC770" s="252"/>
      <c r="AD770" s="252"/>
      <c r="AE770" s="252"/>
      <c r="AF770" s="252"/>
      <c r="AG770" s="252"/>
      <c r="AH770" s="252"/>
      <c r="AI770" s="252"/>
      <c r="AJ770" s="252"/>
      <c r="AK770" s="252"/>
      <c r="AL770" s="252"/>
      <c r="AM770" s="252"/>
      <c r="AN770" s="252"/>
      <c r="AO770" s="252"/>
      <c r="AP770" s="252"/>
      <c r="AQ770" s="252"/>
      <c r="AR770" s="252"/>
      <c r="AS770" s="252"/>
      <c r="AT770" s="252"/>
      <c r="AU770" s="252"/>
      <c r="AV770" s="252"/>
      <c r="AW770" s="252"/>
      <c r="AX770" s="252"/>
      <c r="AY770" s="252"/>
      <c r="AZ770" s="252"/>
      <c r="BA770" s="252"/>
      <c r="BB770" s="252"/>
      <c r="BC770" s="252"/>
      <c r="BD770" s="252"/>
      <c r="BE770" s="252"/>
      <c r="BF770" s="252"/>
      <c r="BG770" s="252"/>
      <c r="BH770" s="252"/>
      <c r="BI770" s="252"/>
      <c r="BJ770" s="252"/>
      <c r="BK770" s="252"/>
      <c r="BL770" s="252"/>
      <c r="BM770" s="252"/>
      <c r="BN770" s="252"/>
      <c r="BO770" s="252"/>
      <c r="BP770" s="252"/>
      <c r="BQ770" s="252"/>
      <c r="BR770" s="252"/>
      <c r="BS770" s="252"/>
      <c r="BT770" s="252"/>
      <c r="BU770" s="252"/>
      <c r="BV770" s="252"/>
      <c r="BW770" s="252"/>
      <c r="BX770" s="252"/>
      <c r="BY770" s="252"/>
      <c r="BZ770" s="252"/>
      <c r="CA770" s="252"/>
      <c r="CB770" s="252"/>
      <c r="CC770" s="252"/>
      <c r="CD770" s="252"/>
      <c r="CE770" s="252"/>
      <c r="CF770" s="252"/>
      <c r="CG770" s="252"/>
      <c r="CH770" s="252"/>
      <c r="CI770" s="252"/>
      <c r="CJ770" s="252"/>
      <c r="CK770" s="252"/>
      <c r="CL770" s="252"/>
      <c r="CM770" s="252"/>
      <c r="CN770" s="252"/>
      <c r="CO770" s="252"/>
      <c r="CP770" s="252"/>
      <c r="CQ770" s="252"/>
      <c r="CR770" s="252"/>
      <c r="CS770" s="252"/>
      <c r="CT770" s="252"/>
      <c r="CU770" s="252"/>
      <c r="CV770" s="252"/>
      <c r="CW770" s="252"/>
      <c r="CX770" s="252"/>
      <c r="CY770" s="252"/>
      <c r="CZ770" s="252"/>
      <c r="DA770" s="252"/>
      <c r="DB770" s="252"/>
      <c r="DC770" s="252"/>
      <c r="DD770" s="252"/>
    </row>
    <row r="771" customFormat="false" ht="15" hidden="false" customHeight="false" outlineLevel="0" collapsed="false">
      <c r="A771" s="252"/>
      <c r="B771" s="252"/>
      <c r="C771" s="252"/>
      <c r="D771" s="252"/>
      <c r="E771" s="254"/>
      <c r="F771" s="254"/>
      <c r="G771" s="254"/>
      <c r="H771" s="254"/>
      <c r="I771" s="254"/>
      <c r="J771" s="254"/>
      <c r="K771" s="254"/>
      <c r="L771" s="254"/>
      <c r="M771" s="254"/>
      <c r="N771" s="254"/>
      <c r="O771" s="254"/>
      <c r="P771" s="252"/>
      <c r="Q771" s="252"/>
      <c r="R771" s="252"/>
      <c r="S771" s="252"/>
      <c r="T771" s="252"/>
      <c r="U771" s="252"/>
      <c r="V771" s="252"/>
      <c r="W771" s="252"/>
      <c r="X771" s="252"/>
      <c r="Y771" s="252"/>
      <c r="Z771" s="252"/>
      <c r="AA771" s="252"/>
      <c r="AB771" s="252"/>
      <c r="AC771" s="252"/>
      <c r="AD771" s="252"/>
      <c r="AE771" s="252"/>
      <c r="AF771" s="252"/>
      <c r="AG771" s="252"/>
      <c r="AH771" s="252"/>
      <c r="AI771" s="252"/>
      <c r="AJ771" s="252"/>
      <c r="AK771" s="252"/>
      <c r="AL771" s="252"/>
      <c r="AM771" s="252"/>
      <c r="AN771" s="252"/>
      <c r="AO771" s="252"/>
      <c r="AP771" s="252"/>
      <c r="AQ771" s="252"/>
      <c r="AR771" s="252"/>
      <c r="AS771" s="252"/>
      <c r="AT771" s="252"/>
      <c r="AU771" s="252"/>
      <c r="AV771" s="252"/>
      <c r="AW771" s="252"/>
      <c r="AX771" s="252"/>
      <c r="AY771" s="252"/>
      <c r="AZ771" s="252"/>
      <c r="BA771" s="252"/>
      <c r="BB771" s="252"/>
      <c r="BC771" s="252"/>
      <c r="BD771" s="252"/>
      <c r="BE771" s="252"/>
      <c r="BF771" s="252"/>
      <c r="BG771" s="252"/>
      <c r="BH771" s="252"/>
      <c r="BI771" s="252"/>
      <c r="BJ771" s="252"/>
      <c r="BK771" s="252"/>
      <c r="BL771" s="252"/>
      <c r="BM771" s="252"/>
      <c r="BN771" s="252"/>
      <c r="BO771" s="252"/>
      <c r="BP771" s="252"/>
      <c r="BQ771" s="252"/>
      <c r="BR771" s="252"/>
      <c r="BS771" s="252"/>
      <c r="BT771" s="252"/>
      <c r="BU771" s="252"/>
      <c r="BV771" s="252"/>
      <c r="BW771" s="252"/>
      <c r="BX771" s="252"/>
      <c r="BY771" s="252"/>
      <c r="BZ771" s="252"/>
      <c r="CA771" s="252"/>
      <c r="CB771" s="252"/>
      <c r="CC771" s="252"/>
      <c r="CD771" s="252"/>
      <c r="CE771" s="252"/>
      <c r="CF771" s="252"/>
      <c r="CG771" s="252"/>
      <c r="CH771" s="252"/>
      <c r="CI771" s="252"/>
      <c r="CJ771" s="252"/>
      <c r="CK771" s="252"/>
      <c r="CL771" s="252"/>
      <c r="CM771" s="252"/>
      <c r="CN771" s="252"/>
      <c r="CO771" s="252"/>
      <c r="CP771" s="252"/>
      <c r="CQ771" s="252"/>
      <c r="CR771" s="252"/>
      <c r="CS771" s="252"/>
      <c r="CT771" s="252"/>
      <c r="CU771" s="252"/>
      <c r="CV771" s="252"/>
      <c r="CW771" s="252"/>
      <c r="CX771" s="252"/>
      <c r="CY771" s="252"/>
      <c r="CZ771" s="252"/>
      <c r="DA771" s="252"/>
      <c r="DB771" s="252"/>
      <c r="DC771" s="252"/>
      <c r="DD771" s="252"/>
    </row>
    <row r="772" customFormat="false" ht="15" hidden="false" customHeight="false" outlineLevel="0" collapsed="false">
      <c r="A772" s="252"/>
      <c r="B772" s="252"/>
      <c r="C772" s="252"/>
      <c r="D772" s="252"/>
      <c r="E772" s="254"/>
      <c r="F772" s="254"/>
      <c r="G772" s="254"/>
      <c r="H772" s="254"/>
      <c r="I772" s="254"/>
      <c r="J772" s="254"/>
      <c r="K772" s="254"/>
      <c r="L772" s="254"/>
      <c r="M772" s="254"/>
      <c r="N772" s="254"/>
      <c r="O772" s="254"/>
      <c r="P772" s="252"/>
      <c r="Q772" s="252"/>
      <c r="R772" s="252"/>
      <c r="S772" s="252"/>
      <c r="T772" s="252"/>
      <c r="U772" s="252"/>
      <c r="V772" s="252"/>
      <c r="W772" s="252"/>
      <c r="X772" s="252"/>
      <c r="Y772" s="252"/>
      <c r="Z772" s="252"/>
      <c r="AA772" s="252"/>
      <c r="AB772" s="252"/>
      <c r="AC772" s="252"/>
      <c r="AD772" s="252"/>
      <c r="AE772" s="252"/>
      <c r="AF772" s="252"/>
      <c r="AG772" s="252"/>
      <c r="AH772" s="252"/>
      <c r="AI772" s="252"/>
      <c r="AJ772" s="252"/>
      <c r="AK772" s="252"/>
      <c r="AL772" s="252"/>
      <c r="AM772" s="252"/>
      <c r="AN772" s="252"/>
      <c r="AO772" s="252"/>
      <c r="AP772" s="252"/>
      <c r="AQ772" s="252"/>
      <c r="AR772" s="252"/>
      <c r="AS772" s="252"/>
      <c r="AT772" s="252"/>
      <c r="AU772" s="252"/>
      <c r="AV772" s="252"/>
      <c r="AW772" s="252"/>
      <c r="AX772" s="252"/>
      <c r="AY772" s="252"/>
      <c r="AZ772" s="252"/>
      <c r="BA772" s="252"/>
      <c r="BB772" s="252"/>
      <c r="BC772" s="252"/>
      <c r="BD772" s="252"/>
      <c r="BE772" s="252"/>
      <c r="BF772" s="252"/>
      <c r="BG772" s="252"/>
      <c r="BH772" s="252"/>
      <c r="BI772" s="252"/>
      <c r="BJ772" s="252"/>
      <c r="BK772" s="252"/>
      <c r="BL772" s="252"/>
      <c r="BM772" s="252"/>
      <c r="BN772" s="252"/>
      <c r="BO772" s="252"/>
      <c r="BP772" s="252"/>
      <c r="BQ772" s="252"/>
      <c r="BR772" s="252"/>
      <c r="BS772" s="252"/>
      <c r="BT772" s="252"/>
      <c r="BU772" s="252"/>
      <c r="BV772" s="252"/>
      <c r="BW772" s="252"/>
      <c r="BX772" s="252"/>
      <c r="BY772" s="252"/>
      <c r="BZ772" s="252"/>
      <c r="CA772" s="252"/>
      <c r="CB772" s="252"/>
      <c r="CC772" s="252"/>
      <c r="CD772" s="252"/>
      <c r="CE772" s="252"/>
      <c r="CF772" s="252"/>
      <c r="CG772" s="252"/>
      <c r="CH772" s="252"/>
      <c r="CI772" s="252"/>
      <c r="CJ772" s="252"/>
      <c r="CK772" s="252"/>
      <c r="CL772" s="252"/>
      <c r="CM772" s="252"/>
      <c r="CN772" s="252"/>
      <c r="CO772" s="252"/>
      <c r="CP772" s="252"/>
      <c r="CQ772" s="252"/>
      <c r="CR772" s="252"/>
      <c r="CS772" s="252"/>
      <c r="CT772" s="252"/>
      <c r="CU772" s="252"/>
      <c r="CV772" s="252"/>
      <c r="CW772" s="252"/>
      <c r="CX772" s="252"/>
      <c r="CY772" s="252"/>
      <c r="CZ772" s="252"/>
      <c r="DA772" s="252"/>
      <c r="DB772" s="252"/>
      <c r="DC772" s="252"/>
      <c r="DD772" s="252"/>
    </row>
    <row r="773" customFormat="false" ht="15" hidden="false" customHeight="false" outlineLevel="0" collapsed="false">
      <c r="A773" s="252"/>
      <c r="B773" s="252"/>
      <c r="C773" s="252"/>
      <c r="D773" s="252"/>
      <c r="E773" s="254"/>
      <c r="F773" s="254"/>
      <c r="G773" s="254"/>
      <c r="H773" s="254"/>
      <c r="I773" s="254"/>
      <c r="J773" s="254"/>
      <c r="K773" s="254"/>
      <c r="L773" s="254"/>
      <c r="M773" s="254"/>
      <c r="N773" s="254"/>
      <c r="O773" s="254"/>
      <c r="P773" s="252"/>
      <c r="Q773" s="252"/>
      <c r="R773" s="252"/>
      <c r="S773" s="252"/>
      <c r="T773" s="252"/>
      <c r="U773" s="252"/>
      <c r="V773" s="252"/>
      <c r="W773" s="252"/>
      <c r="X773" s="252"/>
      <c r="Y773" s="252"/>
      <c r="Z773" s="252"/>
      <c r="AA773" s="252"/>
      <c r="AB773" s="252"/>
      <c r="AC773" s="252"/>
      <c r="AD773" s="252"/>
      <c r="AE773" s="252"/>
      <c r="AF773" s="252"/>
      <c r="AG773" s="252"/>
      <c r="AH773" s="252"/>
      <c r="AI773" s="252"/>
      <c r="AJ773" s="252"/>
      <c r="AK773" s="252"/>
      <c r="AL773" s="252"/>
      <c r="AM773" s="252"/>
      <c r="AN773" s="252"/>
      <c r="AO773" s="252"/>
      <c r="AP773" s="252"/>
      <c r="AQ773" s="252"/>
      <c r="AR773" s="252"/>
      <c r="AS773" s="252"/>
      <c r="AT773" s="252"/>
      <c r="AU773" s="252"/>
      <c r="AV773" s="252"/>
      <c r="AW773" s="252"/>
      <c r="AX773" s="252"/>
      <c r="AY773" s="252"/>
      <c r="AZ773" s="252"/>
      <c r="BA773" s="252"/>
      <c r="BB773" s="252"/>
      <c r="BC773" s="252"/>
      <c r="BD773" s="252"/>
      <c r="BE773" s="252"/>
      <c r="BF773" s="252"/>
      <c r="BG773" s="252"/>
      <c r="BH773" s="252"/>
      <c r="BI773" s="252"/>
      <c r="BJ773" s="252"/>
      <c r="BK773" s="252"/>
      <c r="BL773" s="252"/>
      <c r="BM773" s="252"/>
      <c r="BN773" s="252"/>
      <c r="BO773" s="252"/>
      <c r="BP773" s="252"/>
      <c r="BQ773" s="252"/>
      <c r="BR773" s="252"/>
      <c r="BS773" s="252"/>
      <c r="BT773" s="252"/>
      <c r="BU773" s="252"/>
      <c r="BV773" s="252"/>
      <c r="BW773" s="252"/>
      <c r="BX773" s="252"/>
      <c r="BY773" s="252"/>
      <c r="BZ773" s="252"/>
      <c r="CA773" s="252"/>
      <c r="CB773" s="252"/>
      <c r="CC773" s="252"/>
      <c r="CD773" s="252"/>
      <c r="CE773" s="252"/>
      <c r="CF773" s="252"/>
      <c r="CG773" s="252"/>
      <c r="CH773" s="252"/>
      <c r="CI773" s="252"/>
      <c r="CJ773" s="252"/>
      <c r="CK773" s="252"/>
      <c r="CL773" s="252"/>
      <c r="CM773" s="252"/>
      <c r="CN773" s="252"/>
      <c r="CO773" s="252"/>
      <c r="CP773" s="252"/>
      <c r="CQ773" s="252"/>
      <c r="CR773" s="252"/>
      <c r="CS773" s="252"/>
      <c r="CT773" s="252"/>
      <c r="CU773" s="252"/>
      <c r="CV773" s="252"/>
      <c r="CW773" s="252"/>
      <c r="CX773" s="252"/>
      <c r="CY773" s="252"/>
      <c r="CZ773" s="252"/>
      <c r="DA773" s="252"/>
      <c r="DB773" s="252"/>
      <c r="DC773" s="252"/>
      <c r="DD773" s="252"/>
    </row>
    <row r="774" customFormat="false" ht="15" hidden="false" customHeight="false" outlineLevel="0" collapsed="false">
      <c r="A774" s="252"/>
      <c r="B774" s="252"/>
      <c r="C774" s="252"/>
      <c r="D774" s="252"/>
      <c r="E774" s="254"/>
      <c r="F774" s="254"/>
      <c r="G774" s="254"/>
      <c r="H774" s="254"/>
      <c r="I774" s="254"/>
      <c r="J774" s="254"/>
      <c r="K774" s="254"/>
      <c r="L774" s="254"/>
      <c r="M774" s="254"/>
      <c r="N774" s="254"/>
      <c r="O774" s="254"/>
      <c r="P774" s="252"/>
      <c r="Q774" s="252"/>
      <c r="R774" s="252"/>
      <c r="S774" s="252"/>
      <c r="T774" s="252"/>
      <c r="U774" s="252"/>
      <c r="V774" s="252"/>
      <c r="W774" s="252"/>
      <c r="X774" s="252"/>
      <c r="Y774" s="252"/>
      <c r="Z774" s="252"/>
      <c r="AA774" s="252"/>
      <c r="AB774" s="252"/>
      <c r="AC774" s="252"/>
      <c r="AD774" s="252"/>
      <c r="AE774" s="252"/>
      <c r="AF774" s="252"/>
      <c r="AG774" s="252"/>
      <c r="AH774" s="252"/>
      <c r="AI774" s="252"/>
      <c r="AJ774" s="252"/>
      <c r="AK774" s="252"/>
      <c r="AL774" s="252"/>
      <c r="AM774" s="252"/>
      <c r="AN774" s="252"/>
      <c r="AO774" s="252"/>
      <c r="AP774" s="252"/>
      <c r="AQ774" s="252"/>
      <c r="AR774" s="252"/>
      <c r="AS774" s="252"/>
      <c r="AT774" s="252"/>
      <c r="AU774" s="252"/>
      <c r="AV774" s="252"/>
      <c r="AW774" s="252"/>
      <c r="AX774" s="252"/>
      <c r="AY774" s="252"/>
      <c r="AZ774" s="252"/>
      <c r="BA774" s="252"/>
      <c r="BB774" s="252"/>
      <c r="BC774" s="252"/>
      <c r="BD774" s="252"/>
      <c r="BE774" s="252"/>
      <c r="BF774" s="252"/>
      <c r="BG774" s="252"/>
      <c r="BH774" s="252"/>
      <c r="BI774" s="252"/>
      <c r="BJ774" s="252"/>
      <c r="BK774" s="252"/>
      <c r="BL774" s="252"/>
      <c r="BM774" s="252"/>
      <c r="BN774" s="252"/>
      <c r="BO774" s="252"/>
      <c r="BP774" s="252"/>
      <c r="BQ774" s="252"/>
      <c r="BR774" s="252"/>
      <c r="BS774" s="252"/>
      <c r="BT774" s="252"/>
      <c r="BU774" s="252"/>
      <c r="BV774" s="252"/>
      <c r="BW774" s="252"/>
      <c r="BX774" s="252"/>
      <c r="BY774" s="252"/>
      <c r="BZ774" s="252"/>
      <c r="CA774" s="252"/>
      <c r="CB774" s="252"/>
      <c r="CC774" s="252"/>
      <c r="CD774" s="252"/>
      <c r="CE774" s="252"/>
      <c r="CF774" s="252"/>
      <c r="CG774" s="252"/>
      <c r="CH774" s="252"/>
      <c r="CI774" s="252"/>
      <c r="CJ774" s="252"/>
      <c r="CK774" s="252"/>
      <c r="CL774" s="252"/>
      <c r="CM774" s="252"/>
      <c r="CN774" s="252"/>
      <c r="CO774" s="252"/>
      <c r="CP774" s="252"/>
      <c r="CQ774" s="252"/>
      <c r="CR774" s="252"/>
      <c r="CS774" s="252"/>
      <c r="CT774" s="252"/>
      <c r="CU774" s="252"/>
      <c r="CV774" s="252"/>
      <c r="CW774" s="252"/>
      <c r="CX774" s="252"/>
      <c r="CY774" s="252"/>
      <c r="CZ774" s="252"/>
      <c r="DA774" s="252"/>
      <c r="DB774" s="252"/>
      <c r="DC774" s="252"/>
      <c r="DD774" s="252"/>
    </row>
    <row r="775" customFormat="false" ht="15" hidden="false" customHeight="false" outlineLevel="0" collapsed="false">
      <c r="A775" s="252"/>
      <c r="B775" s="252"/>
      <c r="C775" s="252"/>
      <c r="D775" s="252"/>
      <c r="E775" s="254"/>
      <c r="F775" s="254"/>
      <c r="G775" s="254"/>
      <c r="H775" s="254"/>
      <c r="I775" s="254"/>
      <c r="J775" s="254"/>
      <c r="K775" s="254"/>
      <c r="L775" s="254"/>
      <c r="M775" s="254"/>
      <c r="N775" s="254"/>
      <c r="O775" s="254"/>
      <c r="P775" s="252"/>
      <c r="Q775" s="252"/>
      <c r="R775" s="252"/>
      <c r="S775" s="252"/>
      <c r="T775" s="252"/>
      <c r="U775" s="252"/>
      <c r="V775" s="252"/>
      <c r="W775" s="252"/>
      <c r="X775" s="252"/>
      <c r="Y775" s="252"/>
      <c r="Z775" s="252"/>
      <c r="AA775" s="252"/>
      <c r="AB775" s="252"/>
      <c r="AC775" s="252"/>
      <c r="AD775" s="252"/>
      <c r="AE775" s="252"/>
      <c r="AF775" s="252"/>
      <c r="AG775" s="252"/>
      <c r="AH775" s="252"/>
      <c r="AI775" s="252"/>
      <c r="AJ775" s="252"/>
      <c r="AK775" s="252"/>
      <c r="AL775" s="252"/>
      <c r="AM775" s="252"/>
      <c r="AN775" s="252"/>
      <c r="AO775" s="252"/>
      <c r="AP775" s="252"/>
      <c r="AQ775" s="252"/>
      <c r="AR775" s="252"/>
      <c r="AS775" s="252"/>
      <c r="AT775" s="252"/>
      <c r="AU775" s="252"/>
      <c r="AV775" s="252"/>
      <c r="AW775" s="252"/>
      <c r="AX775" s="252"/>
      <c r="AY775" s="252"/>
      <c r="AZ775" s="252"/>
      <c r="BA775" s="252"/>
      <c r="BB775" s="252"/>
      <c r="BC775" s="252"/>
      <c r="BD775" s="252"/>
      <c r="BE775" s="252"/>
      <c r="BF775" s="252"/>
      <c r="BG775" s="252"/>
      <c r="BH775" s="252"/>
      <c r="BI775" s="252"/>
      <c r="BJ775" s="252"/>
      <c r="BK775" s="252"/>
      <c r="BL775" s="252"/>
      <c r="BM775" s="252"/>
      <c r="BN775" s="252"/>
      <c r="BO775" s="252"/>
      <c r="BP775" s="252"/>
      <c r="BQ775" s="252"/>
      <c r="BR775" s="252"/>
      <c r="BS775" s="252"/>
      <c r="BT775" s="252"/>
      <c r="BU775" s="252"/>
      <c r="BV775" s="252"/>
      <c r="BW775" s="252"/>
      <c r="BX775" s="252"/>
      <c r="BY775" s="252"/>
      <c r="BZ775" s="252"/>
      <c r="CA775" s="252"/>
      <c r="CB775" s="252"/>
      <c r="CC775" s="252"/>
      <c r="CD775" s="252"/>
      <c r="CE775" s="252"/>
      <c r="CF775" s="252"/>
      <c r="CG775" s="252"/>
      <c r="CH775" s="252"/>
      <c r="CI775" s="252"/>
      <c r="CJ775" s="252"/>
      <c r="CK775" s="252"/>
      <c r="CL775" s="252"/>
      <c r="CM775" s="252"/>
      <c r="CN775" s="252"/>
      <c r="CO775" s="252"/>
      <c r="CP775" s="252"/>
      <c r="CQ775" s="252"/>
      <c r="CR775" s="252"/>
      <c r="CS775" s="252"/>
      <c r="CT775" s="252"/>
      <c r="CU775" s="252"/>
      <c r="CV775" s="252"/>
      <c r="CW775" s="252"/>
      <c r="CX775" s="252"/>
      <c r="CY775" s="252"/>
      <c r="CZ775" s="252"/>
      <c r="DA775" s="252"/>
      <c r="DB775" s="252"/>
      <c r="DC775" s="252"/>
      <c r="DD775" s="252"/>
    </row>
    <row r="776" customFormat="false" ht="15" hidden="false" customHeight="false" outlineLevel="0" collapsed="false">
      <c r="A776" s="252"/>
      <c r="B776" s="252"/>
      <c r="C776" s="252"/>
      <c r="D776" s="252"/>
      <c r="E776" s="254"/>
      <c r="F776" s="254"/>
      <c r="G776" s="254"/>
      <c r="H776" s="254"/>
      <c r="I776" s="254"/>
      <c r="J776" s="254"/>
      <c r="K776" s="254"/>
      <c r="L776" s="254"/>
      <c r="M776" s="254"/>
      <c r="N776" s="254"/>
      <c r="O776" s="254"/>
      <c r="P776" s="252"/>
      <c r="Q776" s="252"/>
      <c r="R776" s="252"/>
      <c r="S776" s="252"/>
      <c r="T776" s="252"/>
      <c r="U776" s="252"/>
      <c r="V776" s="252"/>
      <c r="W776" s="252"/>
      <c r="X776" s="252"/>
      <c r="Y776" s="252"/>
      <c r="Z776" s="252"/>
      <c r="AA776" s="252"/>
      <c r="AB776" s="252"/>
      <c r="AC776" s="252"/>
      <c r="AD776" s="252"/>
      <c r="AE776" s="252"/>
      <c r="AF776" s="252"/>
      <c r="AG776" s="252"/>
      <c r="AH776" s="252"/>
      <c r="AI776" s="252"/>
      <c r="AJ776" s="252"/>
      <c r="AK776" s="252"/>
      <c r="AL776" s="252"/>
      <c r="AM776" s="252"/>
      <c r="AN776" s="252"/>
      <c r="AO776" s="252"/>
      <c r="AP776" s="252"/>
      <c r="AQ776" s="252"/>
      <c r="AR776" s="252"/>
      <c r="AS776" s="252"/>
      <c r="AT776" s="252"/>
      <c r="AU776" s="252"/>
      <c r="AV776" s="252"/>
      <c r="AW776" s="252"/>
      <c r="AX776" s="252"/>
      <c r="AY776" s="252"/>
      <c r="AZ776" s="252"/>
      <c r="BA776" s="252"/>
      <c r="BB776" s="252"/>
      <c r="BC776" s="252"/>
      <c r="BD776" s="252"/>
      <c r="BE776" s="252"/>
      <c r="BF776" s="252"/>
      <c r="BG776" s="252"/>
      <c r="BH776" s="252"/>
      <c r="BI776" s="252"/>
      <c r="BJ776" s="252"/>
      <c r="BK776" s="252"/>
      <c r="BL776" s="252"/>
      <c r="BM776" s="252"/>
      <c r="BN776" s="252"/>
      <c r="BO776" s="252"/>
      <c r="BP776" s="252"/>
      <c r="BQ776" s="252"/>
      <c r="BR776" s="252"/>
      <c r="BS776" s="252"/>
      <c r="BT776" s="252"/>
      <c r="BU776" s="252"/>
      <c r="BV776" s="252"/>
      <c r="BW776" s="252"/>
      <c r="BX776" s="252"/>
      <c r="BY776" s="252"/>
      <c r="BZ776" s="252"/>
      <c r="CA776" s="252"/>
      <c r="CB776" s="252"/>
      <c r="CC776" s="252"/>
      <c r="CD776" s="252"/>
      <c r="CE776" s="252"/>
      <c r="CF776" s="252"/>
      <c r="CG776" s="252"/>
      <c r="CH776" s="252"/>
      <c r="CI776" s="252"/>
      <c r="CJ776" s="252"/>
      <c r="CK776" s="252"/>
      <c r="CL776" s="252"/>
      <c r="CM776" s="252"/>
      <c r="CN776" s="252"/>
      <c r="CO776" s="252"/>
      <c r="CP776" s="252"/>
      <c r="CQ776" s="252"/>
      <c r="CR776" s="252"/>
      <c r="CS776" s="252"/>
      <c r="CT776" s="252"/>
      <c r="CU776" s="252"/>
      <c r="CV776" s="252"/>
      <c r="CW776" s="252"/>
      <c r="CX776" s="252"/>
      <c r="CY776" s="252"/>
      <c r="CZ776" s="252"/>
      <c r="DA776" s="252"/>
      <c r="DB776" s="252"/>
      <c r="DC776" s="252"/>
      <c r="DD776" s="252"/>
    </row>
    <row r="777" customFormat="false" ht="15" hidden="false" customHeight="false" outlineLevel="0" collapsed="false">
      <c r="A777" s="252"/>
      <c r="B777" s="252"/>
      <c r="C777" s="252"/>
      <c r="D777" s="252"/>
      <c r="E777" s="254"/>
      <c r="F777" s="254"/>
      <c r="G777" s="254"/>
      <c r="H777" s="254"/>
      <c r="I777" s="254"/>
      <c r="J777" s="254"/>
      <c r="K777" s="254"/>
      <c r="L777" s="254"/>
      <c r="M777" s="254"/>
      <c r="N777" s="254"/>
      <c r="O777" s="254"/>
      <c r="P777" s="252"/>
      <c r="Q777" s="252"/>
      <c r="R777" s="252"/>
      <c r="S777" s="252"/>
      <c r="T777" s="252"/>
      <c r="U777" s="252"/>
      <c r="V777" s="252"/>
      <c r="W777" s="252"/>
      <c r="X777" s="252"/>
      <c r="Y777" s="252"/>
      <c r="Z777" s="252"/>
      <c r="AA777" s="252"/>
      <c r="AB777" s="252"/>
      <c r="AC777" s="252"/>
      <c r="AD777" s="252"/>
      <c r="AE777" s="252"/>
      <c r="AF777" s="252"/>
      <c r="AG777" s="252"/>
      <c r="AH777" s="252"/>
      <c r="AI777" s="252"/>
      <c r="AJ777" s="252"/>
      <c r="AK777" s="252"/>
      <c r="AL777" s="252"/>
      <c r="AM777" s="252"/>
      <c r="AN777" s="252"/>
      <c r="AO777" s="252"/>
      <c r="AP777" s="252"/>
      <c r="AQ777" s="252"/>
      <c r="AR777" s="252"/>
      <c r="AS777" s="252"/>
      <c r="AT777" s="252"/>
      <c r="AU777" s="252"/>
      <c r="AV777" s="252"/>
      <c r="AW777" s="252"/>
      <c r="AX777" s="252"/>
      <c r="AY777" s="252"/>
      <c r="AZ777" s="252"/>
      <c r="BA777" s="252"/>
      <c r="BB777" s="252"/>
      <c r="BC777" s="252"/>
      <c r="BD777" s="252"/>
      <c r="BE777" s="252"/>
      <c r="BF777" s="252"/>
      <c r="BG777" s="252"/>
      <c r="BH777" s="252"/>
      <c r="BI777" s="252"/>
      <c r="BJ777" s="252"/>
      <c r="BK777" s="252"/>
      <c r="BL777" s="252"/>
      <c r="BM777" s="252"/>
      <c r="BN777" s="252"/>
      <c r="BO777" s="252"/>
      <c r="BP777" s="252"/>
      <c r="BQ777" s="252"/>
      <c r="BR777" s="252"/>
      <c r="BS777" s="252"/>
      <c r="BT777" s="252"/>
      <c r="BU777" s="252"/>
      <c r="BV777" s="252"/>
      <c r="BW777" s="252"/>
      <c r="BX777" s="252"/>
      <c r="BY777" s="252"/>
      <c r="BZ777" s="252"/>
      <c r="CA777" s="252"/>
      <c r="CB777" s="252"/>
      <c r="CC777" s="252"/>
      <c r="CD777" s="252"/>
      <c r="CE777" s="252"/>
      <c r="CF777" s="252"/>
      <c r="CG777" s="252"/>
      <c r="CH777" s="252"/>
      <c r="CI777" s="252"/>
      <c r="CJ777" s="252"/>
      <c r="CK777" s="252"/>
      <c r="CL777" s="252"/>
      <c r="CM777" s="252"/>
      <c r="CN777" s="252"/>
      <c r="CO777" s="252"/>
      <c r="CP777" s="252"/>
      <c r="CQ777" s="252"/>
      <c r="CR777" s="252"/>
      <c r="CS777" s="252"/>
      <c r="CT777" s="252"/>
      <c r="CU777" s="252"/>
      <c r="CV777" s="252"/>
      <c r="CW777" s="252"/>
      <c r="CX777" s="252"/>
      <c r="CY777" s="252"/>
      <c r="CZ777" s="252"/>
      <c r="DA777" s="252"/>
      <c r="DB777" s="252"/>
      <c r="DC777" s="252"/>
      <c r="DD777" s="252"/>
    </row>
    <row r="778" customFormat="false" ht="15" hidden="false" customHeight="false" outlineLevel="0" collapsed="false">
      <c r="A778" s="252"/>
      <c r="B778" s="252"/>
      <c r="C778" s="252"/>
      <c r="D778" s="252"/>
      <c r="E778" s="254"/>
      <c r="F778" s="254"/>
      <c r="G778" s="254"/>
      <c r="H778" s="254"/>
      <c r="I778" s="254"/>
      <c r="J778" s="254"/>
      <c r="K778" s="254"/>
      <c r="L778" s="254"/>
      <c r="M778" s="254"/>
      <c r="N778" s="254"/>
      <c r="O778" s="254"/>
      <c r="P778" s="252"/>
      <c r="Q778" s="252"/>
      <c r="R778" s="252"/>
      <c r="S778" s="252"/>
      <c r="T778" s="252"/>
      <c r="U778" s="252"/>
      <c r="V778" s="252"/>
      <c r="W778" s="252"/>
      <c r="X778" s="252"/>
      <c r="Y778" s="252"/>
      <c r="Z778" s="252"/>
      <c r="AA778" s="252"/>
      <c r="AB778" s="252"/>
      <c r="AC778" s="252"/>
      <c r="AD778" s="252"/>
      <c r="AE778" s="252"/>
      <c r="AF778" s="252"/>
      <c r="AG778" s="252"/>
      <c r="AH778" s="252"/>
      <c r="AI778" s="252"/>
      <c r="AJ778" s="252"/>
      <c r="AK778" s="252"/>
      <c r="AL778" s="252"/>
      <c r="AM778" s="252"/>
      <c r="AN778" s="252"/>
      <c r="AO778" s="252"/>
      <c r="AP778" s="252"/>
      <c r="AQ778" s="252"/>
      <c r="AR778" s="252"/>
      <c r="AS778" s="252"/>
      <c r="AT778" s="252"/>
      <c r="AU778" s="252"/>
      <c r="AV778" s="252"/>
      <c r="AW778" s="252"/>
      <c r="AX778" s="252"/>
      <c r="AY778" s="252"/>
      <c r="AZ778" s="252"/>
      <c r="BA778" s="252"/>
      <c r="BB778" s="252"/>
      <c r="BC778" s="252"/>
      <c r="BD778" s="252"/>
      <c r="BE778" s="252"/>
      <c r="BF778" s="252"/>
      <c r="BG778" s="252"/>
      <c r="BH778" s="252"/>
      <c r="BI778" s="252"/>
      <c r="BJ778" s="252"/>
      <c r="BK778" s="252"/>
      <c r="BL778" s="252"/>
      <c r="BM778" s="252"/>
      <c r="BN778" s="252"/>
      <c r="BO778" s="252"/>
      <c r="BP778" s="252"/>
      <c r="BQ778" s="252"/>
      <c r="BR778" s="252"/>
      <c r="BS778" s="252"/>
      <c r="BT778" s="252"/>
      <c r="BU778" s="252"/>
      <c r="BV778" s="252"/>
      <c r="BW778" s="252"/>
      <c r="BX778" s="252"/>
      <c r="BY778" s="252"/>
      <c r="BZ778" s="252"/>
      <c r="CA778" s="252"/>
      <c r="CB778" s="252"/>
      <c r="CC778" s="252"/>
      <c r="CD778" s="252"/>
      <c r="CE778" s="252"/>
      <c r="CF778" s="252"/>
      <c r="CG778" s="252"/>
      <c r="CH778" s="252"/>
      <c r="CI778" s="252"/>
      <c r="CJ778" s="252"/>
      <c r="CK778" s="252"/>
      <c r="CL778" s="252"/>
      <c r="CM778" s="252"/>
      <c r="CN778" s="252"/>
      <c r="CO778" s="252"/>
      <c r="CP778" s="252"/>
      <c r="CQ778" s="252"/>
      <c r="CR778" s="252"/>
      <c r="CS778" s="252"/>
      <c r="CT778" s="252"/>
      <c r="CU778" s="252"/>
      <c r="CV778" s="252"/>
      <c r="CW778" s="252"/>
      <c r="CX778" s="252"/>
      <c r="CY778" s="252"/>
      <c r="CZ778" s="252"/>
      <c r="DA778" s="252"/>
      <c r="DB778" s="252"/>
      <c r="DC778" s="252"/>
      <c r="DD778" s="252"/>
    </row>
    <row r="779" customFormat="false" ht="15" hidden="false" customHeight="false" outlineLevel="0" collapsed="false">
      <c r="A779" s="252"/>
      <c r="B779" s="252"/>
      <c r="C779" s="252"/>
      <c r="D779" s="252"/>
      <c r="E779" s="254"/>
      <c r="F779" s="254"/>
      <c r="G779" s="254"/>
      <c r="H779" s="254"/>
      <c r="I779" s="254"/>
      <c r="J779" s="254"/>
      <c r="K779" s="254"/>
      <c r="L779" s="254"/>
      <c r="M779" s="254"/>
      <c r="N779" s="254"/>
      <c r="O779" s="254"/>
      <c r="P779" s="252"/>
      <c r="Q779" s="252"/>
      <c r="R779" s="252"/>
      <c r="S779" s="252"/>
      <c r="T779" s="252"/>
      <c r="U779" s="252"/>
      <c r="V779" s="252"/>
      <c r="W779" s="252"/>
      <c r="X779" s="252"/>
      <c r="Y779" s="252"/>
      <c r="Z779" s="252"/>
      <c r="AA779" s="252"/>
      <c r="AB779" s="252"/>
      <c r="AC779" s="252"/>
      <c r="AD779" s="252"/>
      <c r="AE779" s="252"/>
      <c r="AF779" s="252"/>
      <c r="AG779" s="252"/>
      <c r="AH779" s="252"/>
      <c r="AI779" s="252"/>
      <c r="AJ779" s="252"/>
      <c r="AK779" s="252"/>
      <c r="AL779" s="252"/>
      <c r="AM779" s="252"/>
      <c r="AN779" s="252"/>
      <c r="AO779" s="252"/>
      <c r="AP779" s="252"/>
      <c r="AQ779" s="252"/>
      <c r="AR779" s="252"/>
      <c r="AS779" s="252"/>
      <c r="AT779" s="252"/>
      <c r="AU779" s="252"/>
      <c r="AV779" s="252"/>
      <c r="AW779" s="252"/>
      <c r="AX779" s="252"/>
      <c r="AY779" s="252"/>
      <c r="AZ779" s="252"/>
      <c r="BA779" s="252"/>
      <c r="BB779" s="252"/>
      <c r="BC779" s="252"/>
      <c r="BD779" s="252"/>
      <c r="BE779" s="252"/>
      <c r="BF779" s="252"/>
      <c r="BG779" s="252"/>
      <c r="BH779" s="252"/>
      <c r="BI779" s="252"/>
      <c r="BJ779" s="252"/>
      <c r="BK779" s="252"/>
      <c r="BL779" s="252"/>
      <c r="BM779" s="252"/>
      <c r="BN779" s="252"/>
      <c r="BO779" s="252"/>
      <c r="BP779" s="252"/>
      <c r="BQ779" s="252"/>
      <c r="BR779" s="252"/>
      <c r="BS779" s="252"/>
      <c r="BT779" s="252"/>
      <c r="BU779" s="252"/>
      <c r="BV779" s="252"/>
      <c r="BW779" s="252"/>
      <c r="BX779" s="252"/>
      <c r="BY779" s="252"/>
      <c r="BZ779" s="252"/>
      <c r="CA779" s="252"/>
      <c r="CB779" s="252"/>
      <c r="CC779" s="252"/>
      <c r="CD779" s="252"/>
      <c r="CE779" s="252"/>
      <c r="CF779" s="252"/>
      <c r="CG779" s="252"/>
      <c r="CH779" s="252"/>
      <c r="CI779" s="252"/>
      <c r="CJ779" s="252"/>
      <c r="CK779" s="252"/>
      <c r="CL779" s="252"/>
      <c r="CM779" s="252"/>
      <c r="CN779" s="252"/>
      <c r="CO779" s="252"/>
      <c r="CP779" s="252"/>
      <c r="CQ779" s="252"/>
      <c r="CR779" s="252"/>
      <c r="CS779" s="252"/>
      <c r="CT779" s="252"/>
      <c r="CU779" s="252"/>
      <c r="CV779" s="252"/>
      <c r="CW779" s="252"/>
      <c r="CX779" s="252"/>
      <c r="CY779" s="252"/>
      <c r="CZ779" s="252"/>
      <c r="DA779" s="252"/>
      <c r="DB779" s="252"/>
      <c r="DC779" s="252"/>
      <c r="DD779" s="252"/>
    </row>
    <row r="780" customFormat="false" ht="15" hidden="false" customHeight="false" outlineLevel="0" collapsed="false">
      <c r="A780" s="252"/>
      <c r="B780" s="252"/>
      <c r="C780" s="252"/>
      <c r="D780" s="252"/>
      <c r="E780" s="254"/>
      <c r="F780" s="254"/>
      <c r="G780" s="254"/>
      <c r="H780" s="254"/>
      <c r="I780" s="254"/>
      <c r="J780" s="254"/>
      <c r="K780" s="254"/>
      <c r="L780" s="254"/>
      <c r="M780" s="254"/>
      <c r="N780" s="254"/>
      <c r="O780" s="254"/>
      <c r="P780" s="252"/>
      <c r="Q780" s="252"/>
      <c r="R780" s="252"/>
      <c r="S780" s="252"/>
      <c r="T780" s="252"/>
      <c r="U780" s="252"/>
      <c r="V780" s="252"/>
      <c r="W780" s="252"/>
      <c r="X780" s="252"/>
      <c r="Y780" s="252"/>
      <c r="Z780" s="252"/>
      <c r="AA780" s="252"/>
      <c r="AB780" s="252"/>
      <c r="AC780" s="252"/>
      <c r="AD780" s="252"/>
      <c r="AE780" s="252"/>
      <c r="AF780" s="252"/>
      <c r="AG780" s="252"/>
      <c r="AH780" s="252"/>
      <c r="AI780" s="252"/>
      <c r="AJ780" s="252"/>
      <c r="AK780" s="252"/>
      <c r="AL780" s="252"/>
      <c r="AM780" s="252"/>
      <c r="AN780" s="252"/>
      <c r="AO780" s="252"/>
      <c r="AP780" s="252"/>
      <c r="AQ780" s="252"/>
      <c r="AR780" s="252"/>
      <c r="AS780" s="252"/>
      <c r="AT780" s="252"/>
      <c r="AU780" s="252"/>
      <c r="AV780" s="252"/>
      <c r="AW780" s="252"/>
      <c r="AX780" s="252"/>
      <c r="AY780" s="252"/>
      <c r="AZ780" s="252"/>
      <c r="BA780" s="252"/>
      <c r="BB780" s="252"/>
      <c r="BC780" s="252"/>
      <c r="BD780" s="252"/>
      <c r="BE780" s="252"/>
      <c r="BF780" s="252"/>
      <c r="BG780" s="252"/>
      <c r="BH780" s="252"/>
      <c r="BI780" s="252"/>
      <c r="BJ780" s="252"/>
      <c r="BK780" s="252"/>
      <c r="BL780" s="252"/>
      <c r="BM780" s="252"/>
      <c r="BN780" s="252"/>
      <c r="BO780" s="252"/>
      <c r="BP780" s="252"/>
      <c r="BQ780" s="252"/>
      <c r="BR780" s="252"/>
      <c r="BS780" s="252"/>
      <c r="BT780" s="252"/>
      <c r="BU780" s="252"/>
      <c r="BV780" s="252"/>
      <c r="BW780" s="252"/>
      <c r="BX780" s="252"/>
      <c r="BY780" s="252"/>
      <c r="BZ780" s="252"/>
      <c r="CA780" s="252"/>
      <c r="CB780" s="252"/>
      <c r="CC780" s="252"/>
      <c r="CD780" s="252"/>
      <c r="CE780" s="252"/>
      <c r="CF780" s="252"/>
      <c r="CG780" s="252"/>
      <c r="CH780" s="252"/>
      <c r="CI780" s="252"/>
      <c r="CJ780" s="252"/>
      <c r="CK780" s="252"/>
      <c r="CL780" s="252"/>
      <c r="CM780" s="252"/>
      <c r="CN780" s="252"/>
      <c r="CO780" s="252"/>
      <c r="CP780" s="252"/>
      <c r="CQ780" s="252"/>
      <c r="CR780" s="252"/>
      <c r="CS780" s="252"/>
      <c r="CT780" s="252"/>
      <c r="CU780" s="252"/>
      <c r="CV780" s="252"/>
      <c r="CW780" s="252"/>
      <c r="CX780" s="252"/>
      <c r="CY780" s="252"/>
      <c r="CZ780" s="252"/>
      <c r="DA780" s="252"/>
      <c r="DB780" s="252"/>
      <c r="DC780" s="252"/>
      <c r="DD780" s="252"/>
    </row>
    <row r="781" customFormat="false" ht="15" hidden="false" customHeight="false" outlineLevel="0" collapsed="false">
      <c r="A781" s="252"/>
      <c r="B781" s="252"/>
      <c r="C781" s="252"/>
      <c r="D781" s="252"/>
      <c r="E781" s="254"/>
      <c r="F781" s="254"/>
      <c r="G781" s="254"/>
      <c r="H781" s="254"/>
      <c r="I781" s="254"/>
      <c r="J781" s="254"/>
      <c r="K781" s="254"/>
      <c r="L781" s="254"/>
      <c r="M781" s="254"/>
      <c r="N781" s="254"/>
      <c r="O781" s="254"/>
      <c r="P781" s="252"/>
      <c r="Q781" s="252"/>
      <c r="R781" s="252"/>
      <c r="S781" s="252"/>
      <c r="T781" s="252"/>
      <c r="U781" s="252"/>
      <c r="V781" s="252"/>
      <c r="W781" s="252"/>
      <c r="X781" s="252"/>
      <c r="Y781" s="252"/>
      <c r="Z781" s="252"/>
      <c r="AA781" s="252"/>
      <c r="AB781" s="252"/>
      <c r="AC781" s="252"/>
      <c r="AD781" s="252"/>
      <c r="AE781" s="252"/>
      <c r="AF781" s="252"/>
      <c r="AG781" s="252"/>
      <c r="AH781" s="252"/>
      <c r="AI781" s="252"/>
      <c r="AJ781" s="252"/>
      <c r="AK781" s="252"/>
      <c r="AL781" s="252"/>
      <c r="AM781" s="252"/>
      <c r="AN781" s="252"/>
      <c r="AO781" s="252"/>
      <c r="AP781" s="252"/>
      <c r="AQ781" s="252"/>
      <c r="AR781" s="252"/>
      <c r="AS781" s="252"/>
      <c r="AT781" s="252"/>
      <c r="AU781" s="252"/>
      <c r="AV781" s="252"/>
      <c r="AW781" s="252"/>
      <c r="AX781" s="252"/>
      <c r="AY781" s="252"/>
      <c r="AZ781" s="252"/>
      <c r="BA781" s="252"/>
      <c r="BB781" s="252"/>
      <c r="BC781" s="252"/>
      <c r="BD781" s="252"/>
      <c r="BE781" s="252"/>
      <c r="BF781" s="252"/>
      <c r="BG781" s="252"/>
      <c r="BH781" s="252"/>
      <c r="BI781" s="252"/>
      <c r="BJ781" s="252"/>
      <c r="BK781" s="252"/>
      <c r="BL781" s="252"/>
      <c r="BM781" s="252"/>
      <c r="BN781" s="252"/>
      <c r="BO781" s="252"/>
      <c r="BP781" s="252"/>
      <c r="BQ781" s="252"/>
      <c r="BR781" s="252"/>
      <c r="BS781" s="252"/>
      <c r="BT781" s="252"/>
      <c r="BU781" s="252"/>
      <c r="BV781" s="252"/>
      <c r="BW781" s="252"/>
      <c r="BX781" s="252"/>
      <c r="BY781" s="252"/>
      <c r="BZ781" s="252"/>
      <c r="CA781" s="252"/>
      <c r="CB781" s="252"/>
      <c r="CC781" s="252"/>
      <c r="CD781" s="252"/>
      <c r="CE781" s="252"/>
      <c r="CF781" s="252"/>
      <c r="CG781" s="252"/>
      <c r="CH781" s="252"/>
      <c r="CI781" s="252"/>
      <c r="CJ781" s="252"/>
      <c r="CK781" s="252"/>
      <c r="CL781" s="252"/>
      <c r="CM781" s="252"/>
      <c r="CN781" s="252"/>
      <c r="CO781" s="252"/>
      <c r="CP781" s="252"/>
      <c r="CQ781" s="252"/>
      <c r="CR781" s="252"/>
      <c r="CS781" s="252"/>
      <c r="CT781" s="252"/>
      <c r="CU781" s="252"/>
      <c r="CV781" s="252"/>
      <c r="CW781" s="252"/>
      <c r="CX781" s="252"/>
      <c r="CY781" s="252"/>
      <c r="CZ781" s="252"/>
      <c r="DA781" s="252"/>
      <c r="DB781" s="252"/>
      <c r="DC781" s="252"/>
      <c r="DD781" s="252"/>
    </row>
    <row r="782" customFormat="false" ht="15" hidden="false" customHeight="false" outlineLevel="0" collapsed="false">
      <c r="A782" s="252"/>
      <c r="B782" s="252"/>
      <c r="C782" s="252"/>
      <c r="D782" s="252"/>
      <c r="E782" s="254"/>
      <c r="F782" s="254"/>
      <c r="G782" s="254"/>
      <c r="H782" s="254"/>
      <c r="I782" s="254"/>
      <c r="J782" s="254"/>
      <c r="K782" s="254"/>
      <c r="L782" s="254"/>
      <c r="M782" s="254"/>
      <c r="N782" s="254"/>
      <c r="O782" s="254"/>
      <c r="P782" s="252"/>
      <c r="Q782" s="252"/>
      <c r="R782" s="252"/>
      <c r="S782" s="252"/>
      <c r="T782" s="252"/>
      <c r="U782" s="252"/>
      <c r="V782" s="252"/>
      <c r="W782" s="252"/>
      <c r="X782" s="252"/>
      <c r="Y782" s="252"/>
      <c r="Z782" s="252"/>
      <c r="AA782" s="252"/>
      <c r="AB782" s="252"/>
      <c r="AC782" s="252"/>
      <c r="AD782" s="252"/>
      <c r="AE782" s="252"/>
      <c r="AF782" s="252"/>
      <c r="AG782" s="252"/>
      <c r="AH782" s="252"/>
      <c r="AI782" s="252"/>
      <c r="AJ782" s="252"/>
      <c r="AK782" s="252"/>
      <c r="AL782" s="252"/>
      <c r="AM782" s="252"/>
      <c r="AN782" s="252"/>
      <c r="AO782" s="252"/>
      <c r="AP782" s="252"/>
      <c r="AQ782" s="252"/>
      <c r="AR782" s="252"/>
      <c r="AS782" s="252"/>
      <c r="AT782" s="252"/>
      <c r="AU782" s="252"/>
      <c r="AV782" s="252"/>
      <c r="AW782" s="252"/>
      <c r="AX782" s="252"/>
      <c r="AY782" s="252"/>
      <c r="AZ782" s="252"/>
      <c r="BA782" s="252"/>
      <c r="BB782" s="252"/>
      <c r="BC782" s="252"/>
      <c r="BD782" s="252"/>
      <c r="BE782" s="252"/>
      <c r="BF782" s="252"/>
      <c r="BG782" s="252"/>
      <c r="BH782" s="252"/>
      <c r="BI782" s="252"/>
      <c r="BJ782" s="252"/>
      <c r="BK782" s="252"/>
      <c r="BL782" s="252"/>
      <c r="BM782" s="252"/>
      <c r="BN782" s="252"/>
      <c r="BO782" s="252"/>
      <c r="BP782" s="252"/>
      <c r="BQ782" s="252"/>
      <c r="BR782" s="252"/>
      <c r="BS782" s="252"/>
      <c r="BT782" s="252"/>
      <c r="BU782" s="252"/>
      <c r="BV782" s="252"/>
      <c r="BW782" s="252"/>
      <c r="BX782" s="252"/>
      <c r="BY782" s="252"/>
      <c r="BZ782" s="252"/>
      <c r="CA782" s="252"/>
      <c r="CB782" s="252"/>
      <c r="CC782" s="252"/>
      <c r="CD782" s="252"/>
      <c r="CE782" s="252"/>
      <c r="CF782" s="252"/>
      <c r="CG782" s="252"/>
      <c r="CH782" s="252"/>
      <c r="CI782" s="252"/>
      <c r="CJ782" s="252"/>
      <c r="CK782" s="252"/>
      <c r="CL782" s="252"/>
      <c r="CM782" s="252"/>
      <c r="CN782" s="252"/>
      <c r="CO782" s="252"/>
      <c r="CP782" s="252"/>
      <c r="CQ782" s="252"/>
      <c r="CR782" s="252"/>
      <c r="CS782" s="252"/>
      <c r="CT782" s="252"/>
      <c r="CU782" s="252"/>
      <c r="CV782" s="252"/>
      <c r="CW782" s="252"/>
      <c r="CX782" s="252"/>
      <c r="CY782" s="252"/>
      <c r="CZ782" s="252"/>
      <c r="DA782" s="252"/>
      <c r="DB782" s="252"/>
      <c r="DC782" s="252"/>
      <c r="DD782" s="252"/>
    </row>
    <row r="783" customFormat="false" ht="15" hidden="false" customHeight="false" outlineLevel="0" collapsed="false">
      <c r="A783" s="252"/>
      <c r="B783" s="252"/>
      <c r="C783" s="252"/>
      <c r="D783" s="252"/>
      <c r="E783" s="254"/>
      <c r="F783" s="254"/>
      <c r="G783" s="254"/>
      <c r="H783" s="254"/>
      <c r="I783" s="254"/>
      <c r="J783" s="254"/>
      <c r="K783" s="254"/>
      <c r="L783" s="254"/>
      <c r="M783" s="254"/>
      <c r="N783" s="254"/>
      <c r="O783" s="254"/>
      <c r="P783" s="252"/>
      <c r="Q783" s="252"/>
      <c r="R783" s="252"/>
      <c r="S783" s="252"/>
      <c r="T783" s="252"/>
      <c r="U783" s="252"/>
      <c r="V783" s="252"/>
      <c r="W783" s="252"/>
      <c r="X783" s="252"/>
      <c r="Y783" s="252"/>
      <c r="Z783" s="252"/>
      <c r="AA783" s="252"/>
      <c r="AB783" s="252"/>
      <c r="AC783" s="252"/>
      <c r="AD783" s="252"/>
      <c r="AE783" s="252"/>
      <c r="AF783" s="252"/>
      <c r="AG783" s="252"/>
      <c r="AH783" s="252"/>
      <c r="AI783" s="252"/>
      <c r="AJ783" s="252"/>
      <c r="AK783" s="252"/>
      <c r="AL783" s="252"/>
      <c r="AM783" s="252"/>
      <c r="AN783" s="252"/>
      <c r="AO783" s="252"/>
      <c r="AP783" s="252"/>
      <c r="AQ783" s="252"/>
      <c r="AR783" s="252"/>
      <c r="AS783" s="252"/>
      <c r="AT783" s="252"/>
      <c r="AU783" s="252"/>
      <c r="AV783" s="252"/>
      <c r="AW783" s="252"/>
      <c r="AX783" s="252"/>
      <c r="AY783" s="252"/>
      <c r="AZ783" s="252"/>
      <c r="BA783" s="252"/>
      <c r="BB783" s="252"/>
      <c r="BC783" s="252"/>
      <c r="BD783" s="252"/>
      <c r="BE783" s="252"/>
      <c r="BF783" s="252"/>
      <c r="BG783" s="252"/>
      <c r="BH783" s="252"/>
      <c r="BI783" s="252"/>
      <c r="BJ783" s="252"/>
      <c r="BK783" s="252"/>
      <c r="BL783" s="252"/>
      <c r="BM783" s="252"/>
      <c r="BN783" s="252"/>
      <c r="BO783" s="252"/>
      <c r="BP783" s="252"/>
      <c r="BQ783" s="252"/>
      <c r="BR783" s="252"/>
      <c r="BS783" s="252"/>
      <c r="BT783" s="252"/>
      <c r="BU783" s="252"/>
      <c r="BV783" s="252"/>
      <c r="BW783" s="252"/>
      <c r="BX783" s="252"/>
      <c r="BY783" s="252"/>
      <c r="BZ783" s="252"/>
      <c r="CA783" s="252"/>
      <c r="CB783" s="252"/>
      <c r="CC783" s="252"/>
      <c r="CD783" s="252"/>
      <c r="CE783" s="252"/>
      <c r="CF783" s="252"/>
      <c r="CG783" s="252"/>
      <c r="CH783" s="252"/>
      <c r="CI783" s="252"/>
      <c r="CJ783" s="252"/>
      <c r="CK783" s="252"/>
      <c r="CL783" s="252"/>
      <c r="CM783" s="252"/>
      <c r="CN783" s="252"/>
      <c r="CO783" s="252"/>
      <c r="CP783" s="252"/>
      <c r="CQ783" s="252"/>
      <c r="CR783" s="252"/>
      <c r="CS783" s="252"/>
      <c r="CT783" s="252"/>
      <c r="CU783" s="252"/>
      <c r="CV783" s="252"/>
      <c r="CW783" s="252"/>
      <c r="CX783" s="252"/>
      <c r="CY783" s="252"/>
      <c r="CZ783" s="252"/>
      <c r="DA783" s="252"/>
      <c r="DB783" s="252"/>
      <c r="DC783" s="252"/>
      <c r="DD783" s="252"/>
    </row>
    <row r="784" customFormat="false" ht="15" hidden="false" customHeight="false" outlineLevel="0" collapsed="false">
      <c r="A784" s="252"/>
      <c r="B784" s="252"/>
      <c r="C784" s="252"/>
      <c r="D784" s="252"/>
      <c r="E784" s="254"/>
      <c r="F784" s="254"/>
      <c r="G784" s="254"/>
      <c r="H784" s="254"/>
      <c r="I784" s="254"/>
      <c r="J784" s="254"/>
      <c r="K784" s="254"/>
      <c r="L784" s="254"/>
      <c r="M784" s="254"/>
      <c r="N784" s="254"/>
      <c r="O784" s="254"/>
      <c r="P784" s="252"/>
      <c r="Q784" s="252"/>
      <c r="R784" s="252"/>
      <c r="S784" s="252"/>
      <c r="T784" s="252"/>
      <c r="U784" s="252"/>
      <c r="V784" s="252"/>
      <c r="W784" s="252"/>
      <c r="X784" s="252"/>
      <c r="Y784" s="252"/>
      <c r="Z784" s="252"/>
      <c r="AA784" s="252"/>
      <c r="AB784" s="252"/>
      <c r="AC784" s="252"/>
      <c r="AD784" s="252"/>
      <c r="AE784" s="252"/>
      <c r="AF784" s="252"/>
      <c r="AG784" s="252"/>
      <c r="AH784" s="252"/>
      <c r="AI784" s="252"/>
      <c r="AJ784" s="252"/>
      <c r="AK784" s="252"/>
      <c r="AL784" s="252"/>
      <c r="AM784" s="252"/>
      <c r="AN784" s="252"/>
      <c r="AO784" s="252"/>
      <c r="AP784" s="252"/>
      <c r="AQ784" s="252"/>
      <c r="AR784" s="252"/>
      <c r="AS784" s="252"/>
      <c r="AT784" s="252"/>
      <c r="AU784" s="252"/>
      <c r="AV784" s="252"/>
      <c r="AW784" s="252"/>
      <c r="AX784" s="252"/>
      <c r="AY784" s="252"/>
      <c r="AZ784" s="252"/>
      <c r="BA784" s="252"/>
      <c r="BB784" s="252"/>
      <c r="BC784" s="252"/>
      <c r="BD784" s="252"/>
      <c r="BE784" s="252"/>
      <c r="BF784" s="252"/>
      <c r="BG784" s="252"/>
      <c r="BH784" s="252"/>
      <c r="BI784" s="252"/>
      <c r="BJ784" s="252"/>
      <c r="BK784" s="252"/>
      <c r="BL784" s="252"/>
      <c r="BM784" s="252"/>
      <c r="BN784" s="252"/>
      <c r="BO784" s="252"/>
      <c r="BP784" s="252"/>
      <c r="BQ784" s="252"/>
      <c r="BR784" s="252"/>
      <c r="BS784" s="252"/>
      <c r="BT784" s="252"/>
      <c r="BU784" s="252"/>
      <c r="BV784" s="252"/>
      <c r="BW784" s="252"/>
      <c r="BX784" s="252"/>
      <c r="BY784" s="252"/>
      <c r="BZ784" s="252"/>
      <c r="CA784" s="252"/>
      <c r="CB784" s="252"/>
      <c r="CC784" s="252"/>
      <c r="CD784" s="252"/>
      <c r="CE784" s="252"/>
      <c r="CF784" s="252"/>
      <c r="CG784" s="252"/>
      <c r="CH784" s="252"/>
      <c r="CI784" s="252"/>
      <c r="CJ784" s="252"/>
      <c r="CK784" s="252"/>
      <c r="CL784" s="252"/>
      <c r="CM784" s="252"/>
      <c r="CN784" s="252"/>
      <c r="CO784" s="252"/>
      <c r="CP784" s="252"/>
      <c r="CQ784" s="252"/>
      <c r="CR784" s="252"/>
      <c r="CS784" s="252"/>
      <c r="CT784" s="252"/>
      <c r="CU784" s="252"/>
      <c r="CV784" s="252"/>
      <c r="CW784" s="252"/>
      <c r="CX784" s="252"/>
      <c r="CY784" s="252"/>
      <c r="CZ784" s="252"/>
      <c r="DA784" s="252"/>
      <c r="DB784" s="252"/>
      <c r="DC784" s="252"/>
      <c r="DD784" s="252"/>
    </row>
    <row r="785" customFormat="false" ht="15" hidden="false" customHeight="false" outlineLevel="0" collapsed="false">
      <c r="A785" s="252"/>
      <c r="B785" s="252"/>
      <c r="C785" s="252"/>
      <c r="D785" s="252"/>
      <c r="E785" s="254"/>
      <c r="F785" s="254"/>
      <c r="G785" s="254"/>
      <c r="H785" s="254"/>
      <c r="I785" s="254"/>
      <c r="J785" s="254"/>
      <c r="K785" s="254"/>
      <c r="L785" s="254"/>
      <c r="M785" s="254"/>
      <c r="N785" s="254"/>
      <c r="O785" s="254"/>
      <c r="P785" s="252"/>
      <c r="Q785" s="252"/>
      <c r="R785" s="252"/>
      <c r="S785" s="252"/>
      <c r="T785" s="252"/>
      <c r="U785" s="252"/>
      <c r="V785" s="252"/>
      <c r="W785" s="252"/>
      <c r="X785" s="252"/>
      <c r="Y785" s="252"/>
      <c r="Z785" s="252"/>
      <c r="AA785" s="252"/>
      <c r="AB785" s="252"/>
      <c r="AC785" s="252"/>
      <c r="AD785" s="252"/>
      <c r="AE785" s="252"/>
      <c r="AF785" s="252"/>
      <c r="AG785" s="252"/>
      <c r="AH785" s="252"/>
      <c r="AI785" s="252"/>
      <c r="AJ785" s="252"/>
      <c r="AK785" s="252"/>
      <c r="AL785" s="252"/>
      <c r="AM785" s="252"/>
      <c r="AN785" s="252"/>
      <c r="AO785" s="252"/>
      <c r="AP785" s="252"/>
      <c r="AQ785" s="252"/>
      <c r="AR785" s="252"/>
      <c r="AS785" s="252"/>
      <c r="AT785" s="252"/>
      <c r="AU785" s="252"/>
      <c r="AV785" s="252"/>
      <c r="AW785" s="252"/>
      <c r="AX785" s="252"/>
      <c r="AY785" s="252"/>
      <c r="AZ785" s="252"/>
      <c r="BA785" s="252"/>
      <c r="BB785" s="252"/>
      <c r="BC785" s="252"/>
      <c r="BD785" s="252"/>
      <c r="BE785" s="252"/>
      <c r="BF785" s="252"/>
      <c r="BG785" s="252"/>
      <c r="BH785" s="252"/>
      <c r="BI785" s="252"/>
      <c r="BJ785" s="252"/>
      <c r="BK785" s="252"/>
      <c r="BL785" s="252"/>
      <c r="BM785" s="252"/>
      <c r="BN785" s="252"/>
      <c r="BO785" s="252"/>
      <c r="BP785" s="252"/>
      <c r="BQ785" s="252"/>
      <c r="BR785" s="252"/>
      <c r="BS785" s="252"/>
      <c r="BT785" s="252"/>
      <c r="BU785" s="252"/>
      <c r="BV785" s="252"/>
      <c r="BW785" s="252"/>
      <c r="BX785" s="252"/>
      <c r="BY785" s="252"/>
      <c r="BZ785" s="252"/>
      <c r="CA785" s="252"/>
      <c r="CB785" s="252"/>
      <c r="CC785" s="252"/>
      <c r="CD785" s="252"/>
      <c r="CE785" s="252"/>
      <c r="CF785" s="252"/>
      <c r="CG785" s="252"/>
      <c r="CH785" s="252"/>
      <c r="CI785" s="252"/>
      <c r="CJ785" s="252"/>
      <c r="CK785" s="252"/>
      <c r="CL785" s="252"/>
      <c r="CM785" s="252"/>
      <c r="CN785" s="252"/>
      <c r="CO785" s="252"/>
      <c r="CP785" s="252"/>
      <c r="CQ785" s="252"/>
      <c r="CR785" s="252"/>
      <c r="CS785" s="252"/>
      <c r="CT785" s="252"/>
      <c r="CU785" s="252"/>
      <c r="CV785" s="252"/>
      <c r="CW785" s="252"/>
      <c r="CX785" s="252"/>
      <c r="CY785" s="252"/>
      <c r="CZ785" s="252"/>
      <c r="DA785" s="252"/>
      <c r="DB785" s="252"/>
      <c r="DC785" s="252"/>
      <c r="DD785" s="252"/>
    </row>
    <row r="786" customFormat="false" ht="15" hidden="false" customHeight="false" outlineLevel="0" collapsed="false">
      <c r="A786" s="252"/>
      <c r="B786" s="252"/>
      <c r="C786" s="252"/>
      <c r="D786" s="252"/>
      <c r="E786" s="254"/>
      <c r="F786" s="254"/>
      <c r="G786" s="254"/>
      <c r="H786" s="254"/>
      <c r="I786" s="254"/>
      <c r="J786" s="254"/>
      <c r="K786" s="254"/>
      <c r="L786" s="254"/>
      <c r="M786" s="254"/>
      <c r="N786" s="254"/>
      <c r="O786" s="254"/>
      <c r="P786" s="252"/>
      <c r="Q786" s="252"/>
      <c r="R786" s="252"/>
      <c r="S786" s="252"/>
      <c r="T786" s="252"/>
      <c r="U786" s="252"/>
      <c r="V786" s="252"/>
      <c r="W786" s="252"/>
      <c r="X786" s="252"/>
      <c r="Y786" s="252"/>
      <c r="Z786" s="252"/>
      <c r="AA786" s="252"/>
      <c r="AB786" s="252"/>
      <c r="AC786" s="252"/>
      <c r="AD786" s="252"/>
      <c r="AE786" s="252"/>
      <c r="AF786" s="252"/>
      <c r="AG786" s="252"/>
      <c r="AH786" s="252"/>
      <c r="AI786" s="252"/>
      <c r="AJ786" s="252"/>
      <c r="AK786" s="252"/>
      <c r="AL786" s="252"/>
      <c r="AM786" s="252"/>
      <c r="AN786" s="252"/>
      <c r="AO786" s="252"/>
      <c r="AP786" s="252"/>
      <c r="AQ786" s="252"/>
      <c r="AR786" s="252"/>
      <c r="AS786" s="252"/>
      <c r="AT786" s="252"/>
      <c r="AU786" s="252"/>
      <c r="AV786" s="252"/>
      <c r="AW786" s="252"/>
      <c r="AX786" s="252"/>
      <c r="AY786" s="252"/>
      <c r="AZ786" s="252"/>
      <c r="BA786" s="252"/>
      <c r="BB786" s="252"/>
      <c r="BC786" s="252"/>
      <c r="BD786" s="252"/>
      <c r="BE786" s="252"/>
      <c r="BF786" s="252"/>
      <c r="BG786" s="252"/>
      <c r="BH786" s="252"/>
      <c r="BI786" s="252"/>
      <c r="BJ786" s="252"/>
      <c r="BK786" s="252"/>
      <c r="BL786" s="252"/>
      <c r="BM786" s="252"/>
      <c r="BN786" s="252"/>
      <c r="BO786" s="252"/>
      <c r="BP786" s="252"/>
      <c r="BQ786" s="252"/>
      <c r="BR786" s="252"/>
      <c r="BS786" s="252"/>
      <c r="BT786" s="252"/>
      <c r="BU786" s="252"/>
      <c r="BV786" s="252"/>
      <c r="BW786" s="252"/>
      <c r="BX786" s="252"/>
      <c r="BY786" s="252"/>
      <c r="BZ786" s="252"/>
      <c r="CA786" s="252"/>
      <c r="CB786" s="252"/>
      <c r="CC786" s="252"/>
      <c r="CD786" s="252"/>
      <c r="CE786" s="252"/>
      <c r="CF786" s="252"/>
      <c r="CG786" s="252"/>
      <c r="CH786" s="252"/>
      <c r="CI786" s="252"/>
      <c r="CJ786" s="252"/>
      <c r="CK786" s="252"/>
      <c r="CL786" s="252"/>
      <c r="CM786" s="252"/>
      <c r="CN786" s="252"/>
      <c r="CO786" s="252"/>
      <c r="CP786" s="252"/>
      <c r="CQ786" s="252"/>
      <c r="CR786" s="252"/>
      <c r="CS786" s="252"/>
      <c r="CT786" s="252"/>
      <c r="CU786" s="252"/>
      <c r="CV786" s="252"/>
      <c r="CW786" s="252"/>
      <c r="CX786" s="252"/>
      <c r="CY786" s="252"/>
      <c r="CZ786" s="252"/>
      <c r="DA786" s="252"/>
      <c r="DB786" s="252"/>
      <c r="DC786" s="252"/>
      <c r="DD786" s="252"/>
    </row>
    <row r="787" customFormat="false" ht="15" hidden="false" customHeight="false" outlineLevel="0" collapsed="false">
      <c r="A787" s="252"/>
      <c r="B787" s="252"/>
      <c r="C787" s="252"/>
      <c r="D787" s="252"/>
      <c r="E787" s="254"/>
      <c r="F787" s="254"/>
      <c r="G787" s="254"/>
      <c r="H787" s="254"/>
      <c r="I787" s="254"/>
      <c r="J787" s="254"/>
      <c r="K787" s="254"/>
      <c r="L787" s="254"/>
      <c r="M787" s="254"/>
      <c r="N787" s="254"/>
      <c r="O787" s="254"/>
      <c r="P787" s="252"/>
      <c r="Q787" s="252"/>
      <c r="R787" s="252"/>
      <c r="S787" s="252"/>
      <c r="T787" s="252"/>
      <c r="U787" s="252"/>
      <c r="V787" s="252"/>
      <c r="W787" s="252"/>
      <c r="X787" s="252"/>
      <c r="Y787" s="252"/>
      <c r="Z787" s="252"/>
      <c r="AA787" s="252"/>
      <c r="AB787" s="252"/>
      <c r="AC787" s="252"/>
      <c r="AD787" s="252"/>
      <c r="AE787" s="252"/>
      <c r="AF787" s="252"/>
      <c r="AG787" s="252"/>
      <c r="AH787" s="252"/>
      <c r="AI787" s="252"/>
      <c r="AJ787" s="252"/>
      <c r="AK787" s="252"/>
      <c r="AL787" s="252"/>
      <c r="AM787" s="252"/>
      <c r="AN787" s="252"/>
      <c r="AO787" s="252"/>
      <c r="AP787" s="252"/>
      <c r="AQ787" s="252"/>
      <c r="AR787" s="252"/>
      <c r="AS787" s="252"/>
      <c r="AT787" s="252"/>
      <c r="AU787" s="252"/>
      <c r="AV787" s="252"/>
      <c r="AW787" s="252"/>
      <c r="AX787" s="252"/>
      <c r="AY787" s="252"/>
      <c r="AZ787" s="252"/>
      <c r="BA787" s="252"/>
      <c r="BB787" s="252"/>
      <c r="BC787" s="252"/>
      <c r="BD787" s="252"/>
      <c r="BE787" s="252"/>
      <c r="BF787" s="252"/>
      <c r="BG787" s="252"/>
      <c r="BH787" s="252"/>
      <c r="BI787" s="252"/>
      <c r="BJ787" s="252"/>
      <c r="BK787" s="252"/>
      <c r="BL787" s="252"/>
      <c r="BM787" s="252"/>
      <c r="BN787" s="252"/>
      <c r="BO787" s="252"/>
      <c r="BP787" s="252"/>
      <c r="BQ787" s="252"/>
      <c r="BR787" s="252"/>
      <c r="BS787" s="252"/>
      <c r="BT787" s="252"/>
      <c r="BU787" s="252"/>
      <c r="BV787" s="252"/>
      <c r="BW787" s="252"/>
      <c r="BX787" s="252"/>
      <c r="BY787" s="252"/>
      <c r="BZ787" s="252"/>
      <c r="CA787" s="252"/>
      <c r="CB787" s="252"/>
      <c r="CC787" s="252"/>
      <c r="CD787" s="252"/>
      <c r="CE787" s="252"/>
      <c r="CF787" s="252"/>
      <c r="CG787" s="252"/>
      <c r="CH787" s="252"/>
      <c r="CI787" s="252"/>
      <c r="CJ787" s="252"/>
      <c r="CK787" s="252"/>
      <c r="CL787" s="252"/>
      <c r="CM787" s="252"/>
      <c r="CN787" s="252"/>
      <c r="CO787" s="252"/>
      <c r="CP787" s="252"/>
      <c r="CQ787" s="252"/>
      <c r="CR787" s="252"/>
      <c r="CS787" s="252"/>
      <c r="CT787" s="252"/>
      <c r="CU787" s="252"/>
      <c r="CV787" s="252"/>
      <c r="CW787" s="252"/>
      <c r="CX787" s="252"/>
      <c r="CY787" s="252"/>
      <c r="CZ787" s="252"/>
      <c r="DA787" s="252"/>
      <c r="DB787" s="252"/>
      <c r="DC787" s="252"/>
      <c r="DD787" s="252"/>
    </row>
    <row r="788" customFormat="false" ht="15" hidden="false" customHeight="false" outlineLevel="0" collapsed="false">
      <c r="A788" s="252"/>
      <c r="B788" s="252"/>
      <c r="C788" s="252"/>
      <c r="D788" s="252"/>
      <c r="E788" s="254"/>
      <c r="F788" s="254"/>
      <c r="G788" s="254"/>
      <c r="H788" s="254"/>
      <c r="I788" s="254"/>
      <c r="J788" s="254"/>
      <c r="K788" s="254"/>
      <c r="L788" s="254"/>
      <c r="M788" s="254"/>
      <c r="N788" s="254"/>
      <c r="O788" s="254"/>
      <c r="P788" s="252"/>
      <c r="Q788" s="252"/>
      <c r="R788" s="252"/>
      <c r="S788" s="252"/>
      <c r="T788" s="252"/>
      <c r="U788" s="252"/>
      <c r="V788" s="252"/>
      <c r="W788" s="252"/>
      <c r="X788" s="252"/>
      <c r="Y788" s="252"/>
      <c r="Z788" s="252"/>
      <c r="AA788" s="252"/>
      <c r="AB788" s="252"/>
      <c r="AC788" s="252"/>
      <c r="AD788" s="252"/>
      <c r="AE788" s="252"/>
      <c r="AF788" s="252"/>
      <c r="AG788" s="252"/>
      <c r="AH788" s="252"/>
      <c r="AI788" s="252"/>
      <c r="AJ788" s="252"/>
      <c r="AK788" s="252"/>
      <c r="AL788" s="252"/>
      <c r="AM788" s="252"/>
      <c r="AN788" s="252"/>
      <c r="AO788" s="252"/>
      <c r="AP788" s="252"/>
      <c r="AQ788" s="252"/>
      <c r="AR788" s="252"/>
      <c r="AS788" s="252"/>
      <c r="AT788" s="252"/>
      <c r="AU788" s="252"/>
      <c r="AV788" s="252"/>
      <c r="AW788" s="252"/>
      <c r="AX788" s="252"/>
      <c r="AY788" s="252"/>
      <c r="AZ788" s="252"/>
      <c r="BA788" s="252"/>
      <c r="BB788" s="252"/>
      <c r="BC788" s="252"/>
      <c r="BD788" s="252"/>
      <c r="BE788" s="252"/>
      <c r="BF788" s="252"/>
      <c r="BG788" s="252"/>
      <c r="BH788" s="252"/>
      <c r="BI788" s="252"/>
      <c r="BJ788" s="252"/>
      <c r="BK788" s="252"/>
      <c r="BL788" s="252"/>
      <c r="BM788" s="252"/>
      <c r="BN788" s="252"/>
      <c r="BO788" s="252"/>
      <c r="BP788" s="252"/>
      <c r="BQ788" s="252"/>
      <c r="BR788" s="252"/>
      <c r="BS788" s="252"/>
      <c r="BT788" s="252"/>
      <c r="BU788" s="252"/>
      <c r="BV788" s="252"/>
      <c r="BW788" s="252"/>
      <c r="BX788" s="252"/>
      <c r="BY788" s="252"/>
      <c r="BZ788" s="252"/>
      <c r="CA788" s="252"/>
      <c r="CB788" s="252"/>
      <c r="CC788" s="252"/>
      <c r="CD788" s="252"/>
      <c r="CE788" s="252"/>
      <c r="CF788" s="252"/>
      <c r="CG788" s="252"/>
      <c r="CH788" s="252"/>
      <c r="CI788" s="252"/>
      <c r="CJ788" s="252"/>
      <c r="CK788" s="252"/>
      <c r="CL788" s="252"/>
      <c r="CM788" s="252"/>
      <c r="CN788" s="252"/>
      <c r="CO788" s="252"/>
      <c r="CP788" s="252"/>
      <c r="CQ788" s="252"/>
      <c r="CR788" s="252"/>
      <c r="CS788" s="252"/>
      <c r="CT788" s="252"/>
      <c r="CU788" s="252"/>
      <c r="CV788" s="252"/>
      <c r="CW788" s="252"/>
      <c r="CX788" s="252"/>
      <c r="CY788" s="252"/>
      <c r="CZ788" s="252"/>
      <c r="DA788" s="252"/>
      <c r="DB788" s="252"/>
      <c r="DC788" s="252"/>
      <c r="DD788" s="252"/>
    </row>
    <row r="789" customFormat="false" ht="15" hidden="false" customHeight="false" outlineLevel="0" collapsed="false">
      <c r="A789" s="252"/>
      <c r="B789" s="252"/>
      <c r="C789" s="252"/>
      <c r="D789" s="252"/>
      <c r="E789" s="254"/>
      <c r="F789" s="254"/>
      <c r="G789" s="254"/>
      <c r="H789" s="254"/>
      <c r="I789" s="254"/>
      <c r="J789" s="254"/>
      <c r="K789" s="254"/>
      <c r="L789" s="254"/>
      <c r="M789" s="254"/>
      <c r="N789" s="254"/>
      <c r="O789" s="254"/>
      <c r="P789" s="252"/>
      <c r="Q789" s="252"/>
      <c r="R789" s="252"/>
      <c r="S789" s="252"/>
      <c r="T789" s="252"/>
      <c r="U789" s="252"/>
      <c r="V789" s="252"/>
      <c r="W789" s="252"/>
      <c r="X789" s="252"/>
      <c r="Y789" s="252"/>
      <c r="Z789" s="252"/>
      <c r="AA789" s="252"/>
      <c r="AB789" s="252"/>
      <c r="AC789" s="252"/>
      <c r="AD789" s="252"/>
      <c r="AE789" s="252"/>
      <c r="AF789" s="252"/>
      <c r="AG789" s="252"/>
      <c r="AH789" s="252"/>
      <c r="AI789" s="252"/>
      <c r="AJ789" s="252"/>
      <c r="AK789" s="252"/>
      <c r="AL789" s="252"/>
      <c r="AM789" s="252"/>
      <c r="AN789" s="252"/>
      <c r="AO789" s="252"/>
      <c r="AP789" s="252"/>
      <c r="AQ789" s="252"/>
      <c r="AR789" s="252"/>
      <c r="AS789" s="252"/>
      <c r="AT789" s="252"/>
      <c r="AU789" s="252"/>
      <c r="AV789" s="252"/>
      <c r="AW789" s="252"/>
      <c r="AX789" s="252"/>
      <c r="AY789" s="252"/>
      <c r="AZ789" s="252"/>
      <c r="BA789" s="252"/>
      <c r="BB789" s="252"/>
      <c r="BC789" s="252"/>
      <c r="BD789" s="252"/>
      <c r="BE789" s="252"/>
      <c r="BF789" s="252"/>
      <c r="BG789" s="252"/>
      <c r="BH789" s="252"/>
      <c r="BI789" s="252"/>
      <c r="BJ789" s="252"/>
      <c r="BK789" s="252"/>
      <c r="BL789" s="252"/>
      <c r="BM789" s="252"/>
      <c r="BN789" s="252"/>
      <c r="BO789" s="252"/>
      <c r="BP789" s="252"/>
      <c r="BQ789" s="252"/>
      <c r="BR789" s="252"/>
      <c r="BS789" s="252"/>
      <c r="BT789" s="252"/>
      <c r="BU789" s="252"/>
      <c r="BV789" s="252"/>
      <c r="BW789" s="252"/>
      <c r="BX789" s="252"/>
      <c r="BY789" s="252"/>
      <c r="BZ789" s="252"/>
      <c r="CA789" s="252"/>
      <c r="CB789" s="252"/>
      <c r="CC789" s="252"/>
      <c r="CD789" s="252"/>
      <c r="CE789" s="252"/>
      <c r="CF789" s="252"/>
      <c r="CG789" s="252"/>
      <c r="CH789" s="252"/>
      <c r="CI789" s="252"/>
      <c r="CJ789" s="252"/>
      <c r="CK789" s="252"/>
      <c r="CL789" s="252"/>
      <c r="CM789" s="252"/>
      <c r="CN789" s="252"/>
      <c r="CO789" s="252"/>
      <c r="CP789" s="252"/>
      <c r="CQ789" s="252"/>
      <c r="CR789" s="252"/>
      <c r="CS789" s="252"/>
      <c r="CT789" s="252"/>
      <c r="CU789" s="252"/>
      <c r="CV789" s="252"/>
      <c r="CW789" s="252"/>
      <c r="CX789" s="252"/>
      <c r="CY789" s="252"/>
      <c r="CZ789" s="252"/>
      <c r="DA789" s="252"/>
      <c r="DB789" s="252"/>
      <c r="DC789" s="252"/>
      <c r="DD789" s="252"/>
    </row>
    <row r="790" customFormat="false" ht="15" hidden="false" customHeight="false" outlineLevel="0" collapsed="false">
      <c r="A790" s="252"/>
      <c r="B790" s="252"/>
      <c r="C790" s="252"/>
      <c r="D790" s="252"/>
      <c r="E790" s="254"/>
      <c r="F790" s="254"/>
      <c r="G790" s="254"/>
      <c r="H790" s="254"/>
      <c r="I790" s="254"/>
      <c r="J790" s="254"/>
      <c r="K790" s="254"/>
      <c r="L790" s="254"/>
      <c r="M790" s="254"/>
      <c r="N790" s="254"/>
      <c r="O790" s="254"/>
      <c r="P790" s="252"/>
      <c r="Q790" s="252"/>
      <c r="R790" s="252"/>
      <c r="S790" s="252"/>
      <c r="T790" s="252"/>
      <c r="U790" s="252"/>
      <c r="V790" s="252"/>
      <c r="W790" s="252"/>
      <c r="X790" s="252"/>
      <c r="Y790" s="252"/>
      <c r="Z790" s="252"/>
      <c r="AA790" s="252"/>
      <c r="AB790" s="252"/>
      <c r="AC790" s="252"/>
      <c r="AD790" s="252"/>
      <c r="AE790" s="252"/>
      <c r="AF790" s="252"/>
      <c r="AG790" s="252"/>
      <c r="AH790" s="252"/>
      <c r="AI790" s="252"/>
      <c r="AJ790" s="252"/>
      <c r="AK790" s="252"/>
      <c r="AL790" s="252"/>
      <c r="AM790" s="252"/>
      <c r="AN790" s="252"/>
      <c r="AO790" s="252"/>
      <c r="AP790" s="252"/>
      <c r="AQ790" s="252"/>
      <c r="AR790" s="252"/>
      <c r="AS790" s="252"/>
      <c r="AT790" s="252"/>
      <c r="AU790" s="252"/>
      <c r="AV790" s="252"/>
      <c r="AW790" s="252"/>
      <c r="AX790" s="252"/>
      <c r="AY790" s="252"/>
      <c r="AZ790" s="252"/>
      <c r="BA790" s="252"/>
      <c r="BB790" s="252"/>
      <c r="BC790" s="252"/>
      <c r="BD790" s="252"/>
      <c r="BE790" s="252"/>
      <c r="BF790" s="252"/>
      <c r="BG790" s="252"/>
      <c r="BH790" s="252"/>
      <c r="BI790" s="252"/>
      <c r="BJ790" s="252"/>
      <c r="BK790" s="252"/>
      <c r="BL790" s="252"/>
      <c r="BM790" s="252"/>
      <c r="BN790" s="252"/>
      <c r="BO790" s="252"/>
      <c r="BP790" s="252"/>
      <c r="BQ790" s="252"/>
      <c r="BR790" s="252"/>
      <c r="BS790" s="252"/>
      <c r="BT790" s="252"/>
      <c r="BU790" s="252"/>
      <c r="BV790" s="252"/>
      <c r="BW790" s="252"/>
      <c r="BX790" s="252"/>
      <c r="BY790" s="252"/>
      <c r="BZ790" s="252"/>
      <c r="CA790" s="252"/>
      <c r="CB790" s="252"/>
      <c r="CC790" s="252"/>
      <c r="CD790" s="252"/>
      <c r="CE790" s="252"/>
      <c r="CF790" s="252"/>
      <c r="CG790" s="252"/>
      <c r="CH790" s="252"/>
      <c r="CI790" s="252"/>
      <c r="CJ790" s="252"/>
      <c r="CK790" s="252"/>
      <c r="CL790" s="252"/>
      <c r="CM790" s="252"/>
      <c r="CN790" s="252"/>
      <c r="CO790" s="252"/>
      <c r="CP790" s="252"/>
      <c r="CQ790" s="252"/>
      <c r="CR790" s="252"/>
      <c r="CS790" s="252"/>
      <c r="CT790" s="252"/>
      <c r="CU790" s="252"/>
      <c r="CV790" s="252"/>
      <c r="CW790" s="252"/>
      <c r="CX790" s="252"/>
      <c r="CY790" s="252"/>
      <c r="CZ790" s="252"/>
      <c r="DA790" s="252"/>
      <c r="DB790" s="252"/>
      <c r="DC790" s="252"/>
      <c r="DD790" s="252"/>
    </row>
    <row r="791" customFormat="false" ht="15" hidden="false" customHeight="false" outlineLevel="0" collapsed="false">
      <c r="A791" s="252"/>
      <c r="B791" s="252"/>
      <c r="C791" s="252"/>
      <c r="D791" s="252"/>
      <c r="E791" s="254"/>
      <c r="F791" s="254"/>
      <c r="G791" s="254"/>
      <c r="H791" s="254"/>
      <c r="I791" s="254"/>
      <c r="J791" s="254"/>
      <c r="K791" s="254"/>
      <c r="L791" s="254"/>
      <c r="M791" s="254"/>
      <c r="N791" s="254"/>
      <c r="O791" s="254"/>
      <c r="P791" s="252"/>
      <c r="Q791" s="252"/>
      <c r="R791" s="252"/>
      <c r="S791" s="252"/>
      <c r="T791" s="252"/>
      <c r="U791" s="252"/>
      <c r="V791" s="252"/>
      <c r="W791" s="252"/>
      <c r="X791" s="252"/>
      <c r="Y791" s="252"/>
      <c r="Z791" s="252"/>
      <c r="AA791" s="252"/>
      <c r="AB791" s="252"/>
      <c r="AC791" s="252"/>
      <c r="AD791" s="252"/>
      <c r="AE791" s="252"/>
      <c r="AF791" s="252"/>
      <c r="AG791" s="252"/>
      <c r="AH791" s="252"/>
      <c r="AI791" s="252"/>
      <c r="AJ791" s="252"/>
      <c r="AK791" s="252"/>
      <c r="AL791" s="252"/>
      <c r="AM791" s="252"/>
      <c r="AN791" s="252"/>
      <c r="AO791" s="252"/>
      <c r="AP791" s="252"/>
      <c r="AQ791" s="252"/>
      <c r="AR791" s="252"/>
      <c r="AS791" s="252"/>
      <c r="AT791" s="252"/>
      <c r="AU791" s="252"/>
      <c r="AV791" s="252"/>
      <c r="AW791" s="252"/>
      <c r="AX791" s="252"/>
      <c r="AY791" s="252"/>
      <c r="AZ791" s="252"/>
      <c r="BA791" s="252"/>
      <c r="BB791" s="252"/>
      <c r="BC791" s="252"/>
      <c r="BD791" s="252"/>
      <c r="BE791" s="252"/>
      <c r="BF791" s="252"/>
      <c r="BG791" s="252"/>
      <c r="BH791" s="252"/>
      <c r="BI791" s="252"/>
      <c r="BJ791" s="252"/>
      <c r="BK791" s="252"/>
      <c r="BL791" s="252"/>
      <c r="BM791" s="252"/>
      <c r="BN791" s="252"/>
      <c r="BO791" s="252"/>
      <c r="BP791" s="252"/>
      <c r="BQ791" s="252"/>
      <c r="BR791" s="252"/>
      <c r="BS791" s="252"/>
      <c r="BT791" s="252"/>
      <c r="BU791" s="252"/>
      <c r="BV791" s="252"/>
      <c r="BW791" s="252"/>
      <c r="BX791" s="252"/>
      <c r="BY791" s="252"/>
      <c r="BZ791" s="252"/>
      <c r="CA791" s="252"/>
      <c r="CB791" s="252"/>
      <c r="CC791" s="252"/>
      <c r="CD791" s="252"/>
      <c r="CE791" s="252"/>
      <c r="CF791" s="252"/>
      <c r="CG791" s="252"/>
      <c r="CH791" s="252"/>
      <c r="CI791" s="252"/>
      <c r="CJ791" s="252"/>
      <c r="CK791" s="252"/>
      <c r="CL791" s="252"/>
      <c r="CM791" s="252"/>
      <c r="CN791" s="252"/>
      <c r="CO791" s="252"/>
      <c r="CP791" s="252"/>
      <c r="CQ791" s="252"/>
      <c r="CR791" s="252"/>
      <c r="CS791" s="252"/>
      <c r="CT791" s="252"/>
      <c r="CU791" s="252"/>
      <c r="CV791" s="252"/>
      <c r="CW791" s="252"/>
      <c r="CX791" s="252"/>
      <c r="CY791" s="252"/>
      <c r="CZ791" s="252"/>
      <c r="DA791" s="252"/>
      <c r="DB791" s="252"/>
      <c r="DC791" s="252"/>
      <c r="DD791" s="252"/>
    </row>
    <row r="792" customFormat="false" ht="15" hidden="false" customHeight="false" outlineLevel="0" collapsed="false">
      <c r="A792" s="252"/>
      <c r="B792" s="252"/>
      <c r="C792" s="252"/>
      <c r="D792" s="252"/>
      <c r="E792" s="254"/>
      <c r="F792" s="254"/>
      <c r="G792" s="254"/>
      <c r="H792" s="254"/>
      <c r="I792" s="254"/>
      <c r="J792" s="254"/>
      <c r="K792" s="254"/>
      <c r="L792" s="254"/>
      <c r="M792" s="254"/>
      <c r="N792" s="254"/>
      <c r="O792" s="254"/>
      <c r="P792" s="252"/>
      <c r="Q792" s="252"/>
      <c r="R792" s="252"/>
      <c r="S792" s="252"/>
      <c r="T792" s="252"/>
      <c r="U792" s="252"/>
      <c r="V792" s="252"/>
      <c r="W792" s="252"/>
      <c r="X792" s="252"/>
      <c r="Y792" s="252"/>
      <c r="Z792" s="252"/>
      <c r="AA792" s="252"/>
      <c r="AB792" s="252"/>
      <c r="AC792" s="252"/>
      <c r="AD792" s="252"/>
      <c r="AE792" s="252"/>
      <c r="AF792" s="252"/>
      <c r="AG792" s="252"/>
      <c r="AH792" s="252"/>
      <c r="AI792" s="252"/>
      <c r="AJ792" s="252"/>
      <c r="AK792" s="252"/>
      <c r="AL792" s="252"/>
      <c r="AM792" s="252"/>
      <c r="AN792" s="252"/>
      <c r="AO792" s="252"/>
      <c r="AP792" s="252"/>
      <c r="AQ792" s="252"/>
      <c r="AR792" s="252"/>
      <c r="AS792" s="252"/>
      <c r="AT792" s="252"/>
      <c r="AU792" s="252"/>
      <c r="AV792" s="252"/>
      <c r="AW792" s="252"/>
      <c r="AX792" s="252"/>
      <c r="AY792" s="252"/>
      <c r="AZ792" s="252"/>
      <c r="BA792" s="252"/>
      <c r="BB792" s="252"/>
      <c r="BC792" s="252"/>
      <c r="BD792" s="252"/>
      <c r="BE792" s="252"/>
      <c r="BF792" s="252"/>
      <c r="BG792" s="252"/>
      <c r="BH792" s="252"/>
      <c r="BI792" s="252"/>
      <c r="BJ792" s="252"/>
      <c r="BK792" s="252"/>
      <c r="BL792" s="252"/>
      <c r="BM792" s="252"/>
      <c r="BN792" s="252"/>
      <c r="BO792" s="252"/>
      <c r="BP792" s="252"/>
      <c r="BQ792" s="252"/>
      <c r="BR792" s="252"/>
      <c r="BS792" s="252"/>
      <c r="BT792" s="252"/>
      <c r="BU792" s="252"/>
      <c r="BV792" s="252"/>
      <c r="BW792" s="252"/>
      <c r="BX792" s="252"/>
      <c r="BY792" s="252"/>
      <c r="BZ792" s="252"/>
      <c r="CA792" s="252"/>
      <c r="CB792" s="252"/>
      <c r="CC792" s="252"/>
      <c r="CD792" s="252"/>
      <c r="CE792" s="252"/>
      <c r="CF792" s="252"/>
      <c r="CG792" s="252"/>
      <c r="CH792" s="252"/>
      <c r="CI792" s="252"/>
      <c r="CJ792" s="252"/>
      <c r="CK792" s="252"/>
      <c r="CL792" s="252"/>
      <c r="CM792" s="252"/>
      <c r="CN792" s="252"/>
      <c r="CO792" s="252"/>
      <c r="CP792" s="252"/>
      <c r="CQ792" s="252"/>
      <c r="CR792" s="252"/>
      <c r="CS792" s="252"/>
      <c r="CT792" s="252"/>
      <c r="CU792" s="252"/>
      <c r="CV792" s="252"/>
      <c r="CW792" s="252"/>
      <c r="CX792" s="252"/>
      <c r="CY792" s="252"/>
      <c r="CZ792" s="252"/>
      <c r="DA792" s="252"/>
      <c r="DB792" s="252"/>
      <c r="DC792" s="252"/>
      <c r="DD792" s="252"/>
    </row>
    <row r="793" customFormat="false" ht="15" hidden="false" customHeight="false" outlineLevel="0" collapsed="false">
      <c r="A793" s="252"/>
      <c r="B793" s="252"/>
      <c r="C793" s="252"/>
      <c r="D793" s="252"/>
      <c r="E793" s="254"/>
      <c r="F793" s="254"/>
      <c r="G793" s="254"/>
      <c r="H793" s="254"/>
      <c r="I793" s="254"/>
      <c r="J793" s="254"/>
      <c r="K793" s="254"/>
      <c r="L793" s="254"/>
      <c r="M793" s="254"/>
      <c r="N793" s="254"/>
      <c r="O793" s="254"/>
      <c r="P793" s="252"/>
      <c r="Q793" s="252"/>
      <c r="R793" s="252"/>
      <c r="S793" s="252"/>
      <c r="T793" s="252"/>
      <c r="U793" s="252"/>
      <c r="V793" s="252"/>
      <c r="W793" s="252"/>
      <c r="X793" s="252"/>
      <c r="Y793" s="252"/>
      <c r="Z793" s="252"/>
      <c r="AA793" s="252"/>
      <c r="AB793" s="252"/>
      <c r="AC793" s="252"/>
      <c r="AD793" s="252"/>
      <c r="AE793" s="252"/>
      <c r="AF793" s="252"/>
      <c r="AG793" s="252"/>
      <c r="AH793" s="252"/>
      <c r="AI793" s="252"/>
      <c r="AJ793" s="252"/>
      <c r="AK793" s="252"/>
      <c r="AL793" s="252"/>
      <c r="AM793" s="252"/>
      <c r="AN793" s="252"/>
      <c r="AO793" s="252"/>
      <c r="AP793" s="252"/>
      <c r="AQ793" s="252"/>
      <c r="AR793" s="252"/>
      <c r="AS793" s="252"/>
      <c r="AT793" s="252"/>
      <c r="AU793" s="252"/>
      <c r="AV793" s="252"/>
      <c r="AW793" s="252"/>
      <c r="AX793" s="252"/>
      <c r="AY793" s="252"/>
      <c r="AZ793" s="252"/>
      <c r="BA793" s="252"/>
      <c r="BB793" s="252"/>
      <c r="BC793" s="252"/>
      <c r="BD793" s="252"/>
      <c r="BE793" s="252"/>
      <c r="BF793" s="252"/>
      <c r="BG793" s="252"/>
      <c r="BH793" s="252"/>
      <c r="BI793" s="252"/>
      <c r="BJ793" s="252"/>
      <c r="BK793" s="252"/>
      <c r="BL793" s="252"/>
      <c r="BM793" s="252"/>
      <c r="BN793" s="252"/>
      <c r="BO793" s="252"/>
      <c r="BP793" s="252"/>
      <c r="BQ793" s="252"/>
      <c r="BR793" s="252"/>
      <c r="BS793" s="252"/>
      <c r="BT793" s="252"/>
      <c r="BU793" s="252"/>
      <c r="BV793" s="252"/>
      <c r="BW793" s="252"/>
      <c r="BX793" s="252"/>
      <c r="BY793" s="252"/>
      <c r="BZ793" s="252"/>
      <c r="CA793" s="252"/>
      <c r="CB793" s="252"/>
      <c r="CC793" s="252"/>
      <c r="CD793" s="252"/>
      <c r="CE793" s="252"/>
      <c r="CF793" s="252"/>
      <c r="CG793" s="252"/>
      <c r="CH793" s="252"/>
      <c r="CI793" s="252"/>
      <c r="CJ793" s="252"/>
      <c r="CK793" s="252"/>
      <c r="CL793" s="252"/>
      <c r="CM793" s="252"/>
      <c r="CN793" s="252"/>
      <c r="CO793" s="252"/>
      <c r="CP793" s="252"/>
      <c r="CQ793" s="252"/>
      <c r="CR793" s="252"/>
      <c r="CS793" s="252"/>
      <c r="CT793" s="252"/>
      <c r="CU793" s="252"/>
      <c r="CV793" s="252"/>
      <c r="CW793" s="252"/>
      <c r="CX793" s="252"/>
      <c r="CY793" s="252"/>
      <c r="CZ793" s="252"/>
      <c r="DA793" s="252"/>
      <c r="DB793" s="252"/>
      <c r="DC793" s="252"/>
      <c r="DD793" s="252"/>
    </row>
    <row r="794" customFormat="false" ht="15" hidden="false" customHeight="false" outlineLevel="0" collapsed="false">
      <c r="A794" s="252"/>
      <c r="B794" s="252"/>
      <c r="C794" s="252"/>
      <c r="D794" s="252"/>
      <c r="E794" s="254"/>
      <c r="F794" s="254"/>
      <c r="G794" s="254"/>
      <c r="H794" s="254"/>
      <c r="I794" s="254"/>
      <c r="J794" s="254"/>
      <c r="K794" s="254"/>
      <c r="L794" s="254"/>
      <c r="M794" s="254"/>
      <c r="N794" s="254"/>
      <c r="O794" s="254"/>
      <c r="P794" s="252"/>
      <c r="Q794" s="252"/>
      <c r="R794" s="252"/>
      <c r="S794" s="252"/>
      <c r="T794" s="252"/>
      <c r="U794" s="252"/>
      <c r="V794" s="252"/>
      <c r="W794" s="252"/>
      <c r="X794" s="252"/>
      <c r="Y794" s="252"/>
      <c r="Z794" s="252"/>
      <c r="AA794" s="252"/>
      <c r="AB794" s="252"/>
      <c r="AC794" s="252"/>
      <c r="AD794" s="252"/>
      <c r="AE794" s="252"/>
      <c r="AF794" s="252"/>
      <c r="AG794" s="252"/>
      <c r="AH794" s="252"/>
      <c r="AI794" s="252"/>
      <c r="AJ794" s="252"/>
      <c r="AK794" s="252"/>
      <c r="AL794" s="252"/>
      <c r="AM794" s="252"/>
      <c r="AN794" s="252"/>
      <c r="AO794" s="252"/>
      <c r="AP794" s="252"/>
      <c r="AQ794" s="252"/>
      <c r="AR794" s="252"/>
      <c r="AS794" s="252"/>
      <c r="AT794" s="252"/>
      <c r="AU794" s="252"/>
      <c r="AV794" s="252"/>
      <c r="AW794" s="252"/>
      <c r="AX794" s="252"/>
      <c r="AY794" s="252"/>
      <c r="AZ794" s="252"/>
      <c r="BA794" s="252"/>
      <c r="BB794" s="252"/>
      <c r="BC794" s="252"/>
      <c r="BD794" s="252"/>
      <c r="BE794" s="252"/>
      <c r="BF794" s="252"/>
      <c r="BG794" s="252"/>
      <c r="BH794" s="252"/>
      <c r="BI794" s="252"/>
      <c r="BJ794" s="252"/>
      <c r="BK794" s="252"/>
      <c r="BL794" s="252"/>
      <c r="BM794" s="252"/>
      <c r="BN794" s="252"/>
      <c r="BO794" s="252"/>
      <c r="BP794" s="252"/>
      <c r="BQ794" s="252"/>
      <c r="BR794" s="252"/>
      <c r="BS794" s="252"/>
      <c r="BT794" s="252"/>
      <c r="BU794" s="252"/>
      <c r="BV794" s="252"/>
      <c r="BW794" s="252"/>
      <c r="BX794" s="252"/>
      <c r="BY794" s="252"/>
      <c r="BZ794" s="252"/>
      <c r="CA794" s="252"/>
      <c r="CB794" s="252"/>
      <c r="CC794" s="252"/>
      <c r="CD794" s="252"/>
      <c r="CE794" s="252"/>
      <c r="CF794" s="252"/>
      <c r="CG794" s="252"/>
      <c r="CH794" s="252"/>
      <c r="CI794" s="252"/>
      <c r="CJ794" s="252"/>
      <c r="CK794" s="252"/>
      <c r="CL794" s="252"/>
      <c r="CM794" s="252"/>
      <c r="CN794" s="252"/>
      <c r="CO794" s="252"/>
      <c r="CP794" s="252"/>
      <c r="CQ794" s="252"/>
      <c r="CR794" s="252"/>
      <c r="CS794" s="252"/>
      <c r="CT794" s="252"/>
      <c r="CU794" s="252"/>
      <c r="CV794" s="252"/>
      <c r="CW794" s="252"/>
      <c r="CX794" s="252"/>
      <c r="CY794" s="252"/>
      <c r="CZ794" s="252"/>
      <c r="DA794" s="252"/>
      <c r="DB794" s="252"/>
      <c r="DC794" s="252"/>
      <c r="DD794" s="252"/>
    </row>
    <row r="795" customFormat="false" ht="15" hidden="false" customHeight="false" outlineLevel="0" collapsed="false">
      <c r="A795" s="252"/>
      <c r="B795" s="252"/>
      <c r="C795" s="252"/>
      <c r="D795" s="252"/>
      <c r="E795" s="254"/>
      <c r="F795" s="254"/>
      <c r="G795" s="254"/>
      <c r="H795" s="254"/>
      <c r="I795" s="254"/>
      <c r="J795" s="254"/>
      <c r="K795" s="254"/>
      <c r="L795" s="254"/>
      <c r="M795" s="254"/>
      <c r="N795" s="254"/>
      <c r="O795" s="254"/>
      <c r="P795" s="252"/>
      <c r="Q795" s="252"/>
      <c r="R795" s="252"/>
      <c r="S795" s="252"/>
      <c r="T795" s="252"/>
      <c r="U795" s="252"/>
      <c r="V795" s="252"/>
      <c r="W795" s="252"/>
      <c r="X795" s="252"/>
      <c r="Y795" s="252"/>
      <c r="Z795" s="252"/>
      <c r="AA795" s="252"/>
      <c r="AB795" s="252"/>
      <c r="AC795" s="252"/>
      <c r="AD795" s="252"/>
      <c r="AE795" s="252"/>
      <c r="AF795" s="252"/>
      <c r="AG795" s="252"/>
      <c r="AH795" s="252"/>
      <c r="AI795" s="252"/>
      <c r="AJ795" s="252"/>
      <c r="AK795" s="252"/>
      <c r="AL795" s="252"/>
      <c r="AM795" s="252"/>
      <c r="AN795" s="252"/>
      <c r="AO795" s="252"/>
      <c r="AP795" s="252"/>
      <c r="AQ795" s="252"/>
      <c r="AR795" s="252"/>
      <c r="AS795" s="252"/>
      <c r="AT795" s="252"/>
      <c r="AU795" s="252"/>
      <c r="AV795" s="252"/>
      <c r="AW795" s="252"/>
      <c r="AX795" s="252"/>
      <c r="AY795" s="252"/>
      <c r="AZ795" s="252"/>
      <c r="BA795" s="252"/>
      <c r="BB795" s="252"/>
      <c r="BC795" s="252"/>
      <c r="BD795" s="252"/>
      <c r="BE795" s="252"/>
      <c r="BF795" s="252"/>
      <c r="BG795" s="252"/>
      <c r="BH795" s="252"/>
      <c r="BI795" s="252"/>
      <c r="BJ795" s="252"/>
      <c r="BK795" s="252"/>
      <c r="BL795" s="252"/>
      <c r="BM795" s="252"/>
      <c r="BN795" s="252"/>
      <c r="BO795" s="252"/>
      <c r="BP795" s="252"/>
      <c r="BQ795" s="252"/>
      <c r="BR795" s="252"/>
      <c r="BS795" s="252"/>
      <c r="BT795" s="252"/>
      <c r="BU795" s="252"/>
      <c r="BV795" s="252"/>
      <c r="BW795" s="252"/>
      <c r="BX795" s="252"/>
      <c r="BY795" s="252"/>
      <c r="BZ795" s="252"/>
      <c r="CA795" s="252"/>
      <c r="CB795" s="252"/>
      <c r="CC795" s="252"/>
      <c r="CD795" s="252"/>
      <c r="CE795" s="252"/>
      <c r="CF795" s="252"/>
      <c r="CG795" s="252"/>
      <c r="CH795" s="252"/>
      <c r="CI795" s="252"/>
      <c r="CJ795" s="252"/>
      <c r="CK795" s="252"/>
      <c r="CL795" s="252"/>
      <c r="CM795" s="252"/>
      <c r="CN795" s="252"/>
      <c r="CO795" s="252"/>
      <c r="CP795" s="252"/>
      <c r="CQ795" s="252"/>
      <c r="CR795" s="252"/>
      <c r="CS795" s="252"/>
      <c r="CT795" s="252"/>
      <c r="CU795" s="252"/>
      <c r="CV795" s="252"/>
      <c r="CW795" s="252"/>
      <c r="CX795" s="252"/>
      <c r="CY795" s="252"/>
      <c r="CZ795" s="252"/>
      <c r="DA795" s="252"/>
      <c r="DB795" s="252"/>
      <c r="DC795" s="252"/>
      <c r="DD795" s="252"/>
    </row>
    <row r="796" customFormat="false" ht="15" hidden="false" customHeight="false" outlineLevel="0" collapsed="false">
      <c r="A796" s="252"/>
      <c r="B796" s="252"/>
      <c r="C796" s="252"/>
      <c r="D796" s="252"/>
      <c r="E796" s="254"/>
      <c r="F796" s="254"/>
      <c r="G796" s="254"/>
      <c r="H796" s="254"/>
      <c r="I796" s="254"/>
      <c r="J796" s="254"/>
      <c r="K796" s="254"/>
      <c r="L796" s="254"/>
      <c r="M796" s="254"/>
      <c r="N796" s="254"/>
      <c r="O796" s="254"/>
      <c r="P796" s="252"/>
      <c r="Q796" s="252"/>
      <c r="R796" s="252"/>
      <c r="S796" s="252"/>
      <c r="T796" s="252"/>
      <c r="U796" s="252"/>
      <c r="V796" s="252"/>
      <c r="W796" s="252"/>
      <c r="X796" s="252"/>
      <c r="Y796" s="252"/>
      <c r="Z796" s="252"/>
      <c r="AA796" s="252"/>
      <c r="AB796" s="252"/>
      <c r="AC796" s="252"/>
      <c r="AD796" s="252"/>
      <c r="AE796" s="252"/>
      <c r="AF796" s="252"/>
      <c r="AG796" s="252"/>
      <c r="AH796" s="252"/>
      <c r="AI796" s="252"/>
      <c r="AJ796" s="252"/>
      <c r="AK796" s="252"/>
      <c r="AL796" s="252"/>
      <c r="AM796" s="252"/>
      <c r="AN796" s="252"/>
      <c r="AO796" s="252"/>
      <c r="AP796" s="252"/>
      <c r="AQ796" s="252"/>
      <c r="AR796" s="252"/>
      <c r="AS796" s="252"/>
      <c r="AT796" s="252"/>
      <c r="AU796" s="252"/>
      <c r="AV796" s="252"/>
      <c r="AW796" s="252"/>
      <c r="AX796" s="252"/>
      <c r="AY796" s="252"/>
      <c r="AZ796" s="252"/>
      <c r="BA796" s="252"/>
      <c r="BB796" s="252"/>
      <c r="BC796" s="252"/>
      <c r="BD796" s="252"/>
      <c r="BE796" s="252"/>
      <c r="BF796" s="252"/>
      <c r="BG796" s="252"/>
      <c r="BH796" s="252"/>
      <c r="BI796" s="252"/>
      <c r="BJ796" s="252"/>
      <c r="BK796" s="252"/>
      <c r="BL796" s="252"/>
      <c r="BM796" s="252"/>
      <c r="BN796" s="252"/>
      <c r="BO796" s="252"/>
      <c r="BP796" s="252"/>
      <c r="BQ796" s="252"/>
      <c r="BR796" s="252"/>
      <c r="BS796" s="252"/>
      <c r="BT796" s="252"/>
      <c r="BU796" s="252"/>
      <c r="BV796" s="252"/>
      <c r="BW796" s="252"/>
      <c r="BX796" s="252"/>
      <c r="BY796" s="252"/>
      <c r="BZ796" s="252"/>
      <c r="CA796" s="252"/>
      <c r="CB796" s="252"/>
      <c r="CC796" s="252"/>
      <c r="CD796" s="252"/>
      <c r="CE796" s="252"/>
      <c r="CF796" s="252"/>
      <c r="CG796" s="252"/>
      <c r="CH796" s="252"/>
      <c r="CI796" s="252"/>
      <c r="CJ796" s="252"/>
      <c r="CK796" s="252"/>
      <c r="CL796" s="252"/>
      <c r="CM796" s="252"/>
      <c r="CN796" s="252"/>
      <c r="CO796" s="252"/>
      <c r="CP796" s="252"/>
      <c r="CQ796" s="252"/>
      <c r="CR796" s="252"/>
      <c r="CS796" s="252"/>
      <c r="CT796" s="252"/>
      <c r="CU796" s="252"/>
      <c r="CV796" s="252"/>
      <c r="CW796" s="252"/>
      <c r="CX796" s="252"/>
      <c r="CY796" s="252"/>
      <c r="CZ796" s="252"/>
      <c r="DA796" s="252"/>
      <c r="DB796" s="252"/>
      <c r="DC796" s="252"/>
      <c r="DD796" s="252"/>
    </row>
    <row r="797" customFormat="false" ht="15" hidden="false" customHeight="false" outlineLevel="0" collapsed="false">
      <c r="A797" s="252"/>
      <c r="B797" s="252"/>
      <c r="C797" s="252"/>
      <c r="D797" s="252"/>
      <c r="E797" s="254"/>
      <c r="F797" s="254"/>
      <c r="G797" s="254"/>
      <c r="H797" s="254"/>
      <c r="I797" s="254"/>
      <c r="J797" s="254"/>
      <c r="K797" s="254"/>
      <c r="L797" s="254"/>
      <c r="M797" s="254"/>
      <c r="N797" s="254"/>
      <c r="O797" s="254"/>
      <c r="P797" s="252"/>
      <c r="Q797" s="252"/>
      <c r="R797" s="252"/>
      <c r="S797" s="252"/>
      <c r="T797" s="252"/>
      <c r="U797" s="252"/>
      <c r="V797" s="252"/>
      <c r="W797" s="252"/>
      <c r="X797" s="252"/>
      <c r="Y797" s="252"/>
      <c r="Z797" s="252"/>
      <c r="AA797" s="252"/>
      <c r="AB797" s="252"/>
      <c r="AC797" s="252"/>
      <c r="AD797" s="252"/>
      <c r="AE797" s="252"/>
      <c r="AF797" s="252"/>
      <c r="AG797" s="252"/>
      <c r="AH797" s="252"/>
      <c r="AI797" s="252"/>
      <c r="AJ797" s="252"/>
      <c r="AK797" s="252"/>
      <c r="AL797" s="252"/>
      <c r="AM797" s="252"/>
      <c r="AN797" s="252"/>
      <c r="AO797" s="252"/>
      <c r="AP797" s="252"/>
      <c r="AQ797" s="252"/>
      <c r="AR797" s="252"/>
      <c r="AS797" s="252"/>
      <c r="AT797" s="252"/>
      <c r="AU797" s="252"/>
      <c r="AV797" s="252"/>
      <c r="AW797" s="252"/>
      <c r="AX797" s="252"/>
      <c r="AY797" s="252"/>
      <c r="AZ797" s="252"/>
      <c r="BA797" s="252"/>
      <c r="BB797" s="252"/>
      <c r="BC797" s="252"/>
      <c r="BD797" s="252"/>
      <c r="BE797" s="252"/>
      <c r="BF797" s="252"/>
      <c r="BG797" s="252"/>
      <c r="BH797" s="252"/>
      <c r="BI797" s="252"/>
      <c r="BJ797" s="252"/>
      <c r="BK797" s="252"/>
      <c r="BL797" s="252"/>
      <c r="BM797" s="252"/>
      <c r="BN797" s="252"/>
      <c r="BO797" s="252"/>
      <c r="BP797" s="252"/>
      <c r="BQ797" s="252"/>
      <c r="BR797" s="252"/>
      <c r="BS797" s="252"/>
      <c r="BT797" s="252"/>
      <c r="BU797" s="252"/>
      <c r="BV797" s="252"/>
      <c r="BW797" s="252"/>
      <c r="BX797" s="252"/>
      <c r="BY797" s="252"/>
      <c r="BZ797" s="252"/>
      <c r="CA797" s="252"/>
      <c r="CB797" s="252"/>
      <c r="CC797" s="252"/>
      <c r="CD797" s="252"/>
      <c r="CE797" s="252"/>
      <c r="CF797" s="252"/>
      <c r="CG797" s="252"/>
      <c r="CH797" s="252"/>
      <c r="CI797" s="252"/>
      <c r="CJ797" s="252"/>
      <c r="CK797" s="252"/>
      <c r="CL797" s="252"/>
      <c r="CM797" s="252"/>
      <c r="CN797" s="252"/>
      <c r="CO797" s="252"/>
      <c r="CP797" s="252"/>
      <c r="CQ797" s="252"/>
      <c r="CR797" s="252"/>
      <c r="CS797" s="252"/>
      <c r="CT797" s="252"/>
      <c r="CU797" s="252"/>
      <c r="CV797" s="252"/>
      <c r="CW797" s="252"/>
      <c r="CX797" s="252"/>
      <c r="CY797" s="252"/>
      <c r="CZ797" s="252"/>
      <c r="DA797" s="252"/>
      <c r="DB797" s="252"/>
      <c r="DC797" s="252"/>
      <c r="DD797" s="252"/>
    </row>
    <row r="798" customFormat="false" ht="15" hidden="false" customHeight="false" outlineLevel="0" collapsed="false">
      <c r="A798" s="252"/>
      <c r="B798" s="252"/>
      <c r="C798" s="252"/>
      <c r="D798" s="252"/>
      <c r="E798" s="254"/>
      <c r="F798" s="254"/>
      <c r="G798" s="254"/>
      <c r="H798" s="254"/>
      <c r="I798" s="254"/>
      <c r="J798" s="254"/>
      <c r="K798" s="254"/>
      <c r="L798" s="254"/>
      <c r="M798" s="254"/>
      <c r="N798" s="254"/>
      <c r="O798" s="254"/>
      <c r="P798" s="252"/>
      <c r="Q798" s="252"/>
      <c r="R798" s="252"/>
      <c r="S798" s="252"/>
      <c r="T798" s="252"/>
      <c r="U798" s="252"/>
      <c r="V798" s="252"/>
      <c r="W798" s="252"/>
      <c r="X798" s="252"/>
      <c r="Y798" s="252"/>
      <c r="Z798" s="252"/>
      <c r="AA798" s="252"/>
      <c r="AB798" s="252"/>
      <c r="AC798" s="252"/>
      <c r="AD798" s="252"/>
      <c r="AE798" s="252"/>
      <c r="AF798" s="252"/>
      <c r="AG798" s="252"/>
      <c r="AH798" s="252"/>
      <c r="AI798" s="252"/>
      <c r="AJ798" s="252"/>
      <c r="AK798" s="252"/>
      <c r="AL798" s="252"/>
      <c r="AM798" s="252"/>
      <c r="AN798" s="252"/>
      <c r="AO798" s="252"/>
      <c r="AP798" s="252"/>
      <c r="AQ798" s="252"/>
      <c r="AR798" s="252"/>
      <c r="AS798" s="252"/>
      <c r="AT798" s="252"/>
      <c r="AU798" s="252"/>
      <c r="AV798" s="252"/>
      <c r="AW798" s="252"/>
      <c r="AX798" s="252"/>
      <c r="AY798" s="252"/>
      <c r="AZ798" s="252"/>
      <c r="BA798" s="252"/>
      <c r="BB798" s="252"/>
      <c r="BC798" s="252"/>
      <c r="BD798" s="252"/>
      <c r="BE798" s="252"/>
      <c r="BF798" s="252"/>
      <c r="BG798" s="252"/>
      <c r="BH798" s="252"/>
      <c r="BI798" s="252"/>
      <c r="BJ798" s="252"/>
      <c r="BK798" s="252"/>
      <c r="BL798" s="252"/>
      <c r="BM798" s="252"/>
      <c r="BN798" s="252"/>
      <c r="BO798" s="252"/>
      <c r="BP798" s="252"/>
      <c r="BQ798" s="252"/>
      <c r="BR798" s="252"/>
      <c r="BS798" s="252"/>
      <c r="BT798" s="252"/>
      <c r="BU798" s="252"/>
      <c r="BV798" s="252"/>
      <c r="BW798" s="252"/>
      <c r="BX798" s="252"/>
      <c r="BY798" s="252"/>
      <c r="BZ798" s="252"/>
      <c r="CA798" s="252"/>
      <c r="CB798" s="252"/>
      <c r="CC798" s="252"/>
      <c r="CD798" s="252"/>
      <c r="CE798" s="252"/>
      <c r="CF798" s="252"/>
      <c r="CG798" s="252"/>
      <c r="CH798" s="252"/>
      <c r="CI798" s="252"/>
      <c r="CJ798" s="252"/>
      <c r="CK798" s="252"/>
      <c r="CL798" s="252"/>
      <c r="CM798" s="252"/>
      <c r="CN798" s="252"/>
      <c r="CO798" s="252"/>
      <c r="CP798" s="252"/>
      <c r="CQ798" s="252"/>
      <c r="CR798" s="252"/>
      <c r="CS798" s="252"/>
      <c r="CT798" s="252"/>
      <c r="CU798" s="252"/>
      <c r="CV798" s="252"/>
      <c r="CW798" s="252"/>
      <c r="CX798" s="252"/>
      <c r="CY798" s="252"/>
      <c r="CZ798" s="252"/>
      <c r="DA798" s="252"/>
      <c r="DB798" s="252"/>
      <c r="DC798" s="252"/>
      <c r="DD798" s="252"/>
    </row>
    <row r="799" customFormat="false" ht="15" hidden="false" customHeight="false" outlineLevel="0" collapsed="false">
      <c r="A799" s="252"/>
      <c r="B799" s="252"/>
      <c r="C799" s="252"/>
      <c r="D799" s="252"/>
      <c r="E799" s="254"/>
      <c r="F799" s="254"/>
      <c r="G799" s="254"/>
      <c r="H799" s="254"/>
      <c r="I799" s="254"/>
      <c r="J799" s="254"/>
      <c r="K799" s="254"/>
      <c r="L799" s="254"/>
      <c r="M799" s="254"/>
      <c r="N799" s="254"/>
      <c r="O799" s="254"/>
      <c r="P799" s="252"/>
      <c r="Q799" s="252"/>
      <c r="R799" s="252"/>
      <c r="S799" s="252"/>
      <c r="T799" s="252"/>
      <c r="U799" s="252"/>
      <c r="V799" s="252"/>
      <c r="W799" s="252"/>
      <c r="X799" s="252"/>
      <c r="Y799" s="252"/>
      <c r="Z799" s="252"/>
      <c r="AA799" s="252"/>
      <c r="AB799" s="252"/>
      <c r="AC799" s="252"/>
      <c r="AD799" s="252"/>
      <c r="AE799" s="252"/>
      <c r="AF799" s="252"/>
      <c r="AG799" s="252"/>
      <c r="AH799" s="252"/>
      <c r="AI799" s="252"/>
      <c r="AJ799" s="252"/>
      <c r="AK799" s="252"/>
      <c r="AL799" s="252"/>
      <c r="AM799" s="252"/>
      <c r="AN799" s="252"/>
      <c r="AO799" s="252"/>
      <c r="AP799" s="252"/>
      <c r="AQ799" s="252"/>
      <c r="AR799" s="252"/>
      <c r="AS799" s="252"/>
      <c r="AT799" s="252"/>
      <c r="AU799" s="252"/>
      <c r="AV799" s="252"/>
      <c r="AW799" s="252"/>
      <c r="AX799" s="252"/>
      <c r="AY799" s="252"/>
      <c r="AZ799" s="252"/>
      <c r="BA799" s="252"/>
      <c r="BB799" s="252"/>
      <c r="BC799" s="252"/>
      <c r="BD799" s="252"/>
      <c r="BE799" s="252"/>
      <c r="BF799" s="252"/>
      <c r="BG799" s="252"/>
      <c r="BH799" s="252"/>
      <c r="BI799" s="252"/>
      <c r="BJ799" s="252"/>
      <c r="BK799" s="252"/>
      <c r="BL799" s="252"/>
      <c r="BM799" s="252"/>
      <c r="BN799" s="252"/>
      <c r="BO799" s="252"/>
      <c r="BP799" s="252"/>
      <c r="BQ799" s="252"/>
      <c r="BR799" s="252"/>
      <c r="BS799" s="252"/>
      <c r="BT799" s="252"/>
      <c r="BU799" s="252"/>
      <c r="BV799" s="252"/>
      <c r="BW799" s="252"/>
      <c r="BX799" s="252"/>
      <c r="BY799" s="252"/>
      <c r="BZ799" s="252"/>
      <c r="CA799" s="252"/>
      <c r="CB799" s="252"/>
      <c r="CC799" s="252"/>
      <c r="CD799" s="252"/>
      <c r="CE799" s="252"/>
      <c r="CF799" s="252"/>
      <c r="CG799" s="252"/>
      <c r="CH799" s="252"/>
      <c r="CI799" s="252"/>
      <c r="CJ799" s="252"/>
      <c r="CK799" s="252"/>
      <c r="CL799" s="252"/>
      <c r="CM799" s="252"/>
      <c r="CN799" s="252"/>
      <c r="CO799" s="252"/>
      <c r="CP799" s="252"/>
      <c r="CQ799" s="252"/>
      <c r="CR799" s="252"/>
      <c r="CS799" s="252"/>
      <c r="CT799" s="252"/>
      <c r="CU799" s="252"/>
      <c r="CV799" s="252"/>
      <c r="CW799" s="252"/>
      <c r="CX799" s="252"/>
      <c r="CY799" s="252"/>
      <c r="CZ799" s="252"/>
      <c r="DA799" s="252"/>
      <c r="DB799" s="252"/>
      <c r="DC799" s="252"/>
      <c r="DD799" s="252"/>
    </row>
    <row r="800" customFormat="false" ht="15" hidden="false" customHeight="false" outlineLevel="0" collapsed="false">
      <c r="A800" s="252"/>
      <c r="B800" s="252"/>
      <c r="C800" s="252"/>
      <c r="D800" s="252"/>
      <c r="E800" s="254"/>
      <c r="F800" s="254"/>
      <c r="G800" s="254"/>
      <c r="H800" s="254"/>
      <c r="I800" s="254"/>
      <c r="J800" s="254"/>
      <c r="K800" s="254"/>
      <c r="L800" s="254"/>
      <c r="M800" s="254"/>
      <c r="N800" s="254"/>
      <c r="O800" s="254"/>
      <c r="P800" s="252"/>
      <c r="Q800" s="252"/>
      <c r="R800" s="252"/>
      <c r="S800" s="252"/>
      <c r="T800" s="252"/>
      <c r="U800" s="252"/>
      <c r="V800" s="252"/>
      <c r="W800" s="252"/>
      <c r="X800" s="252"/>
      <c r="Y800" s="252"/>
      <c r="Z800" s="252"/>
      <c r="AA800" s="252"/>
      <c r="AB800" s="252"/>
      <c r="AC800" s="252"/>
      <c r="AD800" s="252"/>
      <c r="AE800" s="252"/>
      <c r="AF800" s="252"/>
      <c r="AG800" s="252"/>
      <c r="AH800" s="252"/>
      <c r="AI800" s="252"/>
      <c r="AJ800" s="252"/>
      <c r="AK800" s="252"/>
      <c r="AL800" s="252"/>
      <c r="AM800" s="252"/>
      <c r="AN800" s="252"/>
      <c r="AO800" s="252"/>
      <c r="AP800" s="252"/>
      <c r="AQ800" s="252"/>
      <c r="AR800" s="252"/>
      <c r="AS800" s="252"/>
      <c r="AT800" s="252"/>
      <c r="AU800" s="252"/>
      <c r="AV800" s="252"/>
      <c r="AW800" s="252"/>
      <c r="AX800" s="252"/>
      <c r="AY800" s="252"/>
      <c r="AZ800" s="252"/>
      <c r="BA800" s="252"/>
      <c r="BB800" s="252"/>
      <c r="BC800" s="252"/>
      <c r="BD800" s="252"/>
      <c r="BE800" s="252"/>
      <c r="BF800" s="252"/>
      <c r="BG800" s="252"/>
      <c r="BH800" s="252"/>
      <c r="BI800" s="252"/>
      <c r="BJ800" s="252"/>
      <c r="BK800" s="252"/>
      <c r="BL800" s="252"/>
      <c r="BM800" s="252"/>
      <c r="BN800" s="252"/>
      <c r="BO800" s="252"/>
      <c r="BP800" s="252"/>
      <c r="BQ800" s="252"/>
      <c r="BR800" s="252"/>
      <c r="BS800" s="252"/>
      <c r="BT800" s="252"/>
      <c r="BU800" s="252"/>
      <c r="BV800" s="252"/>
      <c r="BW800" s="252"/>
      <c r="BX800" s="252"/>
      <c r="BY800" s="252"/>
      <c r="BZ800" s="252"/>
      <c r="CA800" s="252"/>
      <c r="CB800" s="252"/>
      <c r="CC800" s="252"/>
      <c r="CD800" s="252"/>
      <c r="CE800" s="252"/>
      <c r="CF800" s="252"/>
      <c r="CG800" s="252"/>
      <c r="CH800" s="252"/>
      <c r="CI800" s="252"/>
      <c r="CJ800" s="252"/>
      <c r="CK800" s="252"/>
      <c r="CL800" s="252"/>
      <c r="CM800" s="252"/>
      <c r="CN800" s="252"/>
      <c r="CO800" s="252"/>
      <c r="CP800" s="252"/>
      <c r="CQ800" s="252"/>
      <c r="CR800" s="252"/>
      <c r="CS800" s="252"/>
      <c r="CT800" s="252"/>
      <c r="CU800" s="252"/>
      <c r="CV800" s="252"/>
      <c r="CW800" s="252"/>
      <c r="CX800" s="252"/>
      <c r="CY800" s="252"/>
      <c r="CZ800" s="252"/>
      <c r="DA800" s="252"/>
      <c r="DB800" s="252"/>
      <c r="DC800" s="252"/>
      <c r="DD800" s="252"/>
    </row>
    <row r="801" customFormat="false" ht="15" hidden="false" customHeight="false" outlineLevel="0" collapsed="false">
      <c r="A801" s="252"/>
      <c r="B801" s="252"/>
      <c r="C801" s="252"/>
      <c r="D801" s="252"/>
      <c r="E801" s="254"/>
      <c r="F801" s="254"/>
      <c r="G801" s="254"/>
      <c r="H801" s="254"/>
      <c r="I801" s="254"/>
      <c r="J801" s="254"/>
      <c r="K801" s="254"/>
      <c r="L801" s="254"/>
      <c r="M801" s="254"/>
      <c r="N801" s="254"/>
      <c r="O801" s="254"/>
      <c r="P801" s="252"/>
      <c r="Q801" s="252"/>
      <c r="R801" s="252"/>
      <c r="S801" s="252"/>
      <c r="T801" s="252"/>
      <c r="U801" s="252"/>
      <c r="V801" s="252"/>
      <c r="W801" s="252"/>
      <c r="X801" s="252"/>
      <c r="Y801" s="252"/>
      <c r="Z801" s="252"/>
      <c r="AA801" s="252"/>
      <c r="AB801" s="252"/>
      <c r="AC801" s="252"/>
      <c r="AD801" s="252"/>
      <c r="AE801" s="252"/>
      <c r="AF801" s="252"/>
      <c r="AG801" s="252"/>
      <c r="AH801" s="252"/>
      <c r="AI801" s="252"/>
      <c r="AJ801" s="252"/>
      <c r="AK801" s="252"/>
      <c r="AL801" s="252"/>
      <c r="AM801" s="252"/>
      <c r="AN801" s="252"/>
      <c r="AO801" s="252"/>
      <c r="AP801" s="252"/>
      <c r="AQ801" s="252"/>
      <c r="AR801" s="252"/>
      <c r="AS801" s="252"/>
      <c r="AT801" s="252"/>
      <c r="AU801" s="252"/>
      <c r="AV801" s="252"/>
      <c r="AW801" s="252"/>
      <c r="AX801" s="252"/>
      <c r="AY801" s="252"/>
      <c r="AZ801" s="252"/>
      <c r="BA801" s="252"/>
      <c r="BB801" s="252"/>
      <c r="BC801" s="252"/>
      <c r="BD801" s="252"/>
      <c r="BE801" s="252"/>
      <c r="BF801" s="252"/>
      <c r="BG801" s="252"/>
      <c r="BH801" s="252"/>
      <c r="BI801" s="252"/>
      <c r="BJ801" s="252"/>
      <c r="BK801" s="252"/>
      <c r="BL801" s="252"/>
      <c r="BM801" s="252"/>
      <c r="BN801" s="252"/>
      <c r="BO801" s="252"/>
      <c r="BP801" s="252"/>
      <c r="BQ801" s="252"/>
      <c r="BR801" s="252"/>
      <c r="BS801" s="252"/>
      <c r="BT801" s="252"/>
      <c r="BU801" s="252"/>
      <c r="BV801" s="252"/>
      <c r="BW801" s="252"/>
      <c r="BX801" s="252"/>
      <c r="BY801" s="252"/>
      <c r="BZ801" s="252"/>
      <c r="CA801" s="252"/>
      <c r="CB801" s="252"/>
      <c r="CC801" s="252"/>
      <c r="CD801" s="252"/>
      <c r="CE801" s="252"/>
      <c r="CF801" s="252"/>
      <c r="CG801" s="252"/>
      <c r="CH801" s="252"/>
      <c r="CI801" s="252"/>
      <c r="CJ801" s="252"/>
      <c r="CK801" s="252"/>
      <c r="CL801" s="252"/>
      <c r="CM801" s="252"/>
      <c r="CN801" s="252"/>
      <c r="CO801" s="252"/>
      <c r="CP801" s="252"/>
      <c r="CQ801" s="252"/>
      <c r="CR801" s="252"/>
      <c r="CS801" s="252"/>
      <c r="CT801" s="252"/>
      <c r="CU801" s="252"/>
      <c r="CV801" s="252"/>
      <c r="CW801" s="252"/>
      <c r="CX801" s="252"/>
      <c r="CY801" s="252"/>
      <c r="CZ801" s="252"/>
      <c r="DA801" s="252"/>
      <c r="DB801" s="252"/>
      <c r="DC801" s="252"/>
      <c r="DD801" s="252"/>
    </row>
    <row r="802" customFormat="false" ht="15" hidden="false" customHeight="false" outlineLevel="0" collapsed="false">
      <c r="A802" s="252"/>
      <c r="B802" s="252"/>
      <c r="C802" s="252"/>
      <c r="D802" s="252"/>
      <c r="E802" s="254"/>
      <c r="F802" s="254"/>
      <c r="G802" s="254"/>
      <c r="H802" s="254"/>
      <c r="I802" s="254"/>
      <c r="J802" s="254"/>
      <c r="K802" s="254"/>
      <c r="L802" s="254"/>
      <c r="M802" s="254"/>
      <c r="N802" s="254"/>
      <c r="O802" s="254"/>
      <c r="P802" s="252"/>
      <c r="Q802" s="252"/>
      <c r="R802" s="252"/>
      <c r="S802" s="252"/>
      <c r="T802" s="252"/>
      <c r="U802" s="252"/>
      <c r="V802" s="252"/>
      <c r="W802" s="252"/>
      <c r="X802" s="252"/>
      <c r="Y802" s="252"/>
      <c r="Z802" s="252"/>
      <c r="AA802" s="252"/>
      <c r="AB802" s="252"/>
      <c r="AC802" s="252"/>
      <c r="AD802" s="252"/>
      <c r="AE802" s="252"/>
      <c r="AF802" s="252"/>
      <c r="AG802" s="252"/>
      <c r="AH802" s="252"/>
      <c r="AI802" s="252"/>
      <c r="AJ802" s="252"/>
      <c r="AK802" s="252"/>
      <c r="AL802" s="252"/>
      <c r="AM802" s="252"/>
      <c r="AN802" s="252"/>
      <c r="AO802" s="252"/>
      <c r="AP802" s="252"/>
      <c r="AQ802" s="252"/>
      <c r="AR802" s="252"/>
      <c r="AS802" s="252"/>
      <c r="AT802" s="252"/>
      <c r="AU802" s="252"/>
      <c r="AV802" s="252"/>
      <c r="AW802" s="252"/>
      <c r="AX802" s="252"/>
      <c r="AY802" s="252"/>
      <c r="AZ802" s="252"/>
      <c r="BA802" s="252"/>
      <c r="BB802" s="252"/>
      <c r="BC802" s="252"/>
      <c r="BD802" s="252"/>
      <c r="BE802" s="252"/>
      <c r="BF802" s="252"/>
      <c r="BG802" s="252"/>
      <c r="BH802" s="252"/>
      <c r="BI802" s="252"/>
      <c r="BJ802" s="252"/>
      <c r="BK802" s="252"/>
      <c r="BL802" s="252"/>
      <c r="BM802" s="252"/>
      <c r="BN802" s="252"/>
      <c r="BO802" s="252"/>
      <c r="BP802" s="252"/>
      <c r="BQ802" s="252"/>
      <c r="BR802" s="252"/>
      <c r="BS802" s="252"/>
      <c r="BT802" s="252"/>
      <c r="BU802" s="252"/>
      <c r="BV802" s="252"/>
      <c r="BW802" s="252"/>
      <c r="BX802" s="252"/>
      <c r="BY802" s="252"/>
      <c r="BZ802" s="252"/>
      <c r="CA802" s="252"/>
      <c r="CB802" s="252"/>
      <c r="CC802" s="252"/>
      <c r="CD802" s="252"/>
      <c r="CE802" s="252"/>
      <c r="CF802" s="252"/>
      <c r="CG802" s="252"/>
      <c r="CH802" s="252"/>
      <c r="CI802" s="252"/>
      <c r="CJ802" s="252"/>
      <c r="CK802" s="252"/>
      <c r="CL802" s="252"/>
      <c r="CM802" s="252"/>
      <c r="CN802" s="252"/>
      <c r="CO802" s="252"/>
      <c r="CP802" s="252"/>
      <c r="CQ802" s="252"/>
      <c r="CR802" s="252"/>
      <c r="CS802" s="252"/>
      <c r="CT802" s="252"/>
      <c r="CU802" s="252"/>
      <c r="CV802" s="252"/>
      <c r="CW802" s="252"/>
      <c r="CX802" s="252"/>
      <c r="CY802" s="252"/>
      <c r="CZ802" s="252"/>
      <c r="DA802" s="252"/>
      <c r="DB802" s="252"/>
      <c r="DC802" s="252"/>
      <c r="DD802" s="252"/>
    </row>
    <row r="803" customFormat="false" ht="15" hidden="false" customHeight="false" outlineLevel="0" collapsed="false">
      <c r="A803" s="252"/>
      <c r="B803" s="252"/>
      <c r="C803" s="252"/>
      <c r="D803" s="252"/>
      <c r="E803" s="254"/>
      <c r="F803" s="254"/>
      <c r="G803" s="254"/>
      <c r="H803" s="254"/>
      <c r="I803" s="254"/>
      <c r="J803" s="254"/>
      <c r="K803" s="254"/>
      <c r="L803" s="254"/>
      <c r="M803" s="254"/>
      <c r="N803" s="254"/>
      <c r="O803" s="254"/>
      <c r="P803" s="252"/>
      <c r="Q803" s="252"/>
      <c r="R803" s="252"/>
      <c r="S803" s="252"/>
      <c r="T803" s="252"/>
      <c r="U803" s="252"/>
      <c r="V803" s="252"/>
      <c r="W803" s="252"/>
      <c r="X803" s="252"/>
      <c r="Y803" s="252"/>
      <c r="Z803" s="252"/>
      <c r="AA803" s="252"/>
      <c r="AB803" s="252"/>
      <c r="AC803" s="252"/>
      <c r="AD803" s="252"/>
      <c r="AE803" s="252"/>
      <c r="AF803" s="252"/>
      <c r="AG803" s="252"/>
      <c r="AH803" s="252"/>
      <c r="AI803" s="252"/>
      <c r="AJ803" s="252"/>
      <c r="AK803" s="252"/>
      <c r="AL803" s="252"/>
      <c r="AM803" s="252"/>
      <c r="AN803" s="252"/>
      <c r="AO803" s="252"/>
      <c r="AP803" s="252"/>
      <c r="AQ803" s="252"/>
      <c r="AR803" s="252"/>
      <c r="AS803" s="252"/>
      <c r="AT803" s="252"/>
      <c r="AU803" s="252"/>
      <c r="AV803" s="252"/>
      <c r="AW803" s="252"/>
      <c r="AX803" s="252"/>
      <c r="AY803" s="252"/>
      <c r="AZ803" s="252"/>
      <c r="BA803" s="252"/>
      <c r="BB803" s="252"/>
      <c r="BC803" s="252"/>
      <c r="BD803" s="252"/>
      <c r="BE803" s="252"/>
      <c r="BF803" s="252"/>
      <c r="BG803" s="252"/>
      <c r="BH803" s="252"/>
      <c r="BI803" s="252"/>
      <c r="BJ803" s="252"/>
      <c r="BK803" s="252"/>
      <c r="BL803" s="252"/>
      <c r="BM803" s="252"/>
      <c r="BN803" s="252"/>
      <c r="BO803" s="252"/>
      <c r="BP803" s="252"/>
      <c r="BQ803" s="252"/>
      <c r="BR803" s="252"/>
      <c r="BS803" s="252"/>
      <c r="BT803" s="252"/>
      <c r="BU803" s="252"/>
      <c r="BV803" s="252"/>
      <c r="BW803" s="252"/>
      <c r="BX803" s="252"/>
      <c r="BY803" s="252"/>
      <c r="BZ803" s="252"/>
      <c r="CA803" s="252"/>
      <c r="CB803" s="252"/>
      <c r="CC803" s="252"/>
      <c r="CD803" s="252"/>
      <c r="CE803" s="252"/>
      <c r="CF803" s="252"/>
      <c r="CG803" s="252"/>
      <c r="CH803" s="252"/>
      <c r="CI803" s="252"/>
      <c r="CJ803" s="252"/>
      <c r="CK803" s="252"/>
      <c r="CL803" s="252"/>
      <c r="CM803" s="252"/>
      <c r="CN803" s="252"/>
      <c r="CO803" s="252"/>
      <c r="CP803" s="252"/>
      <c r="CQ803" s="252"/>
      <c r="CR803" s="252"/>
      <c r="CS803" s="252"/>
      <c r="CT803" s="252"/>
      <c r="CU803" s="252"/>
      <c r="CV803" s="252"/>
      <c r="CW803" s="252"/>
      <c r="CX803" s="252"/>
      <c r="CY803" s="252"/>
      <c r="CZ803" s="252"/>
      <c r="DA803" s="252"/>
      <c r="DB803" s="252"/>
      <c r="DC803" s="252"/>
      <c r="DD803" s="252"/>
    </row>
    <row r="804" customFormat="false" ht="15" hidden="false" customHeight="false" outlineLevel="0" collapsed="false">
      <c r="A804" s="252"/>
      <c r="B804" s="252"/>
      <c r="C804" s="252"/>
      <c r="D804" s="252"/>
      <c r="E804" s="254"/>
      <c r="F804" s="254"/>
      <c r="G804" s="254"/>
      <c r="H804" s="254"/>
      <c r="I804" s="254"/>
      <c r="J804" s="254"/>
      <c r="K804" s="254"/>
      <c r="L804" s="254"/>
      <c r="M804" s="254"/>
      <c r="N804" s="254"/>
      <c r="O804" s="254"/>
      <c r="P804" s="252"/>
      <c r="Q804" s="252"/>
      <c r="R804" s="252"/>
      <c r="S804" s="252"/>
      <c r="T804" s="252"/>
      <c r="U804" s="252"/>
      <c r="V804" s="252"/>
      <c r="W804" s="252"/>
      <c r="X804" s="252"/>
      <c r="Y804" s="252"/>
      <c r="Z804" s="252"/>
      <c r="AA804" s="252"/>
      <c r="AB804" s="252"/>
      <c r="AC804" s="252"/>
      <c r="AD804" s="252"/>
      <c r="AE804" s="252"/>
      <c r="AF804" s="252"/>
      <c r="AG804" s="252"/>
      <c r="AH804" s="252"/>
      <c r="AI804" s="252"/>
      <c r="AJ804" s="252"/>
      <c r="AK804" s="252"/>
      <c r="AL804" s="252"/>
      <c r="AM804" s="252"/>
      <c r="AN804" s="252"/>
      <c r="AO804" s="252"/>
      <c r="AP804" s="252"/>
      <c r="AQ804" s="252"/>
      <c r="AR804" s="252"/>
      <c r="AS804" s="252"/>
      <c r="AT804" s="252"/>
      <c r="AU804" s="252"/>
      <c r="AV804" s="252"/>
      <c r="AW804" s="252"/>
      <c r="AX804" s="252"/>
      <c r="AY804" s="252"/>
      <c r="AZ804" s="252"/>
      <c r="BA804" s="252"/>
      <c r="BB804" s="252"/>
      <c r="BC804" s="252"/>
      <c r="BD804" s="252"/>
      <c r="BE804" s="252"/>
      <c r="BF804" s="252"/>
      <c r="BG804" s="252"/>
      <c r="BH804" s="252"/>
      <c r="BI804" s="252"/>
      <c r="BJ804" s="252"/>
      <c r="BK804" s="252"/>
      <c r="BL804" s="252"/>
      <c r="BM804" s="252"/>
      <c r="BN804" s="252"/>
      <c r="BO804" s="252"/>
      <c r="BP804" s="252"/>
      <c r="BQ804" s="252"/>
      <c r="BR804" s="252"/>
      <c r="BS804" s="252"/>
      <c r="BT804" s="252"/>
      <c r="BU804" s="252"/>
      <c r="BV804" s="252"/>
      <c r="BW804" s="252"/>
      <c r="BX804" s="252"/>
      <c r="BY804" s="252"/>
      <c r="BZ804" s="252"/>
      <c r="CA804" s="252"/>
      <c r="CB804" s="252"/>
      <c r="CC804" s="252"/>
      <c r="CD804" s="252"/>
      <c r="CE804" s="252"/>
      <c r="CF804" s="252"/>
      <c r="CG804" s="252"/>
      <c r="CH804" s="252"/>
      <c r="CI804" s="252"/>
      <c r="CJ804" s="252"/>
      <c r="CK804" s="252"/>
      <c r="CL804" s="252"/>
      <c r="CM804" s="252"/>
      <c r="CN804" s="252"/>
      <c r="CO804" s="252"/>
      <c r="CP804" s="252"/>
      <c r="CQ804" s="252"/>
      <c r="CR804" s="252"/>
      <c r="CS804" s="252"/>
      <c r="CT804" s="252"/>
      <c r="CU804" s="252"/>
      <c r="CV804" s="252"/>
      <c r="CW804" s="252"/>
      <c r="CX804" s="252"/>
      <c r="CY804" s="252"/>
      <c r="CZ804" s="252"/>
      <c r="DA804" s="252"/>
      <c r="DB804" s="252"/>
      <c r="DC804" s="252"/>
      <c r="DD804" s="252"/>
    </row>
    <row r="805" customFormat="false" ht="15" hidden="false" customHeight="false" outlineLevel="0" collapsed="false">
      <c r="A805" s="252"/>
      <c r="B805" s="252"/>
      <c r="C805" s="252"/>
      <c r="D805" s="252"/>
      <c r="E805" s="254"/>
      <c r="F805" s="254"/>
      <c r="G805" s="254"/>
      <c r="H805" s="254"/>
      <c r="I805" s="254"/>
      <c r="J805" s="254"/>
      <c r="K805" s="254"/>
      <c r="L805" s="254"/>
      <c r="M805" s="254"/>
      <c r="N805" s="254"/>
      <c r="O805" s="254"/>
      <c r="P805" s="252"/>
      <c r="Q805" s="252"/>
      <c r="R805" s="252"/>
      <c r="S805" s="252"/>
      <c r="T805" s="252"/>
      <c r="U805" s="252"/>
      <c r="V805" s="252"/>
      <c r="W805" s="252"/>
      <c r="X805" s="252"/>
      <c r="Y805" s="252"/>
      <c r="Z805" s="252"/>
      <c r="AA805" s="252"/>
      <c r="AB805" s="252"/>
      <c r="AC805" s="252"/>
      <c r="AD805" s="252"/>
      <c r="AE805" s="252"/>
      <c r="AF805" s="252"/>
      <c r="AG805" s="252"/>
      <c r="AH805" s="252"/>
      <c r="AI805" s="252"/>
      <c r="AJ805" s="252"/>
      <c r="AK805" s="252"/>
      <c r="AL805" s="252"/>
      <c r="AM805" s="252"/>
      <c r="AN805" s="252"/>
      <c r="AO805" s="252"/>
      <c r="AP805" s="252"/>
      <c r="AQ805" s="252"/>
      <c r="AR805" s="252"/>
      <c r="AS805" s="252"/>
      <c r="AT805" s="252"/>
      <c r="AU805" s="252"/>
      <c r="AV805" s="252"/>
      <c r="AW805" s="252"/>
      <c r="AX805" s="252"/>
      <c r="AY805" s="252"/>
      <c r="AZ805" s="252"/>
      <c r="BA805" s="252"/>
      <c r="BB805" s="252"/>
      <c r="BC805" s="252"/>
      <c r="BD805" s="252"/>
      <c r="BE805" s="252"/>
      <c r="BF805" s="252"/>
      <c r="BG805" s="252"/>
      <c r="BH805" s="252"/>
      <c r="BI805" s="252"/>
      <c r="BJ805" s="252"/>
      <c r="BK805" s="252"/>
      <c r="BL805" s="252"/>
      <c r="BM805" s="252"/>
      <c r="BN805" s="252"/>
      <c r="BO805" s="252"/>
      <c r="BP805" s="252"/>
      <c r="BQ805" s="252"/>
      <c r="BR805" s="252"/>
      <c r="BS805" s="252"/>
      <c r="BT805" s="252"/>
      <c r="BU805" s="252"/>
      <c r="BV805" s="252"/>
      <c r="BW805" s="252"/>
      <c r="BX805" s="252"/>
      <c r="BY805" s="252"/>
      <c r="BZ805" s="252"/>
      <c r="CA805" s="252"/>
      <c r="CB805" s="252"/>
      <c r="CC805" s="252"/>
      <c r="CD805" s="252"/>
      <c r="CE805" s="252"/>
      <c r="CF805" s="252"/>
      <c r="CG805" s="252"/>
      <c r="CH805" s="252"/>
      <c r="CI805" s="252"/>
      <c r="CJ805" s="252"/>
      <c r="CK805" s="252"/>
      <c r="CL805" s="252"/>
      <c r="CM805" s="252"/>
      <c r="CN805" s="252"/>
      <c r="CO805" s="252"/>
      <c r="CP805" s="252"/>
      <c r="CQ805" s="252"/>
      <c r="CR805" s="252"/>
      <c r="CS805" s="252"/>
      <c r="CT805" s="252"/>
      <c r="CU805" s="252"/>
      <c r="CV805" s="252"/>
      <c r="CW805" s="252"/>
      <c r="CX805" s="252"/>
      <c r="CY805" s="252"/>
      <c r="CZ805" s="252"/>
      <c r="DA805" s="252"/>
      <c r="DB805" s="252"/>
      <c r="DC805" s="252"/>
      <c r="DD805" s="252"/>
    </row>
    <row r="806" customFormat="false" ht="15" hidden="false" customHeight="false" outlineLevel="0" collapsed="false">
      <c r="A806" s="252"/>
      <c r="B806" s="252"/>
      <c r="C806" s="252"/>
      <c r="D806" s="252"/>
      <c r="E806" s="254"/>
      <c r="F806" s="254"/>
      <c r="G806" s="254"/>
      <c r="H806" s="254"/>
      <c r="I806" s="254"/>
      <c r="J806" s="254"/>
      <c r="K806" s="254"/>
      <c r="L806" s="254"/>
      <c r="M806" s="254"/>
      <c r="N806" s="254"/>
      <c r="O806" s="254"/>
      <c r="P806" s="252"/>
      <c r="Q806" s="252"/>
      <c r="R806" s="252"/>
      <c r="S806" s="252"/>
      <c r="T806" s="252"/>
      <c r="U806" s="252"/>
      <c r="V806" s="252"/>
      <c r="W806" s="252"/>
      <c r="X806" s="252"/>
      <c r="Y806" s="252"/>
      <c r="Z806" s="252"/>
      <c r="AA806" s="252"/>
      <c r="AB806" s="252"/>
      <c r="AC806" s="252"/>
      <c r="AD806" s="252"/>
      <c r="AE806" s="252"/>
      <c r="AF806" s="252"/>
      <c r="AG806" s="252"/>
      <c r="AH806" s="252"/>
      <c r="AI806" s="252"/>
      <c r="AJ806" s="252"/>
      <c r="AK806" s="252"/>
      <c r="AL806" s="252"/>
      <c r="AM806" s="252"/>
      <c r="AN806" s="252"/>
      <c r="AO806" s="252"/>
      <c r="AP806" s="252"/>
      <c r="AQ806" s="252"/>
      <c r="AR806" s="252"/>
      <c r="AS806" s="252"/>
      <c r="AT806" s="252"/>
      <c r="AU806" s="252"/>
      <c r="AV806" s="252"/>
      <c r="AW806" s="252"/>
      <c r="AX806" s="252"/>
      <c r="AY806" s="252"/>
      <c r="AZ806" s="252"/>
      <c r="BA806" s="252"/>
      <c r="BB806" s="252"/>
      <c r="BC806" s="252"/>
      <c r="BD806" s="252"/>
      <c r="BE806" s="252"/>
      <c r="BF806" s="252"/>
      <c r="BG806" s="252"/>
      <c r="BH806" s="252"/>
      <c r="BI806" s="252"/>
      <c r="BJ806" s="252"/>
      <c r="BK806" s="252"/>
      <c r="BL806" s="252"/>
      <c r="BM806" s="252"/>
      <c r="BN806" s="252"/>
      <c r="BO806" s="252"/>
      <c r="BP806" s="252"/>
      <c r="BQ806" s="252"/>
      <c r="BR806" s="252"/>
      <c r="BS806" s="252"/>
      <c r="BT806" s="252"/>
      <c r="BU806" s="252"/>
      <c r="BV806" s="252"/>
      <c r="BW806" s="252"/>
      <c r="BX806" s="252"/>
      <c r="BY806" s="252"/>
      <c r="BZ806" s="252"/>
      <c r="CA806" s="252"/>
      <c r="CB806" s="252"/>
      <c r="CC806" s="252"/>
      <c r="CD806" s="252"/>
      <c r="CE806" s="252"/>
      <c r="CF806" s="252"/>
      <c r="CG806" s="252"/>
      <c r="CH806" s="252"/>
      <c r="CI806" s="252"/>
      <c r="CJ806" s="252"/>
      <c r="CK806" s="252"/>
      <c r="CL806" s="252"/>
      <c r="CM806" s="252"/>
      <c r="CN806" s="252"/>
      <c r="CO806" s="252"/>
      <c r="CP806" s="252"/>
      <c r="CQ806" s="252"/>
      <c r="CR806" s="252"/>
      <c r="CS806" s="252"/>
      <c r="CT806" s="252"/>
      <c r="CU806" s="252"/>
      <c r="CV806" s="252"/>
      <c r="CW806" s="252"/>
      <c r="CX806" s="252"/>
      <c r="CY806" s="252"/>
      <c r="CZ806" s="252"/>
      <c r="DA806" s="252"/>
      <c r="DB806" s="252"/>
      <c r="DC806" s="252"/>
      <c r="DD806" s="252"/>
    </row>
    <row r="807" customFormat="false" ht="15" hidden="false" customHeight="false" outlineLevel="0" collapsed="false">
      <c r="A807" s="252"/>
      <c r="B807" s="252"/>
      <c r="C807" s="252"/>
      <c r="D807" s="252"/>
      <c r="E807" s="254"/>
      <c r="F807" s="254"/>
      <c r="G807" s="254"/>
      <c r="H807" s="254"/>
      <c r="I807" s="254"/>
      <c r="J807" s="254"/>
      <c r="K807" s="254"/>
      <c r="L807" s="254"/>
      <c r="M807" s="254"/>
      <c r="N807" s="254"/>
      <c r="O807" s="254"/>
      <c r="P807" s="252"/>
      <c r="Q807" s="252"/>
      <c r="R807" s="252"/>
      <c r="S807" s="252"/>
      <c r="T807" s="252"/>
      <c r="U807" s="252"/>
      <c r="V807" s="252"/>
      <c r="W807" s="252"/>
      <c r="X807" s="252"/>
      <c r="Y807" s="252"/>
      <c r="Z807" s="252"/>
      <c r="AA807" s="252"/>
      <c r="AB807" s="252"/>
      <c r="AC807" s="252"/>
      <c r="AD807" s="252"/>
      <c r="AE807" s="252"/>
      <c r="AF807" s="252"/>
      <c r="AG807" s="252"/>
      <c r="AH807" s="252"/>
      <c r="AI807" s="252"/>
      <c r="AJ807" s="252"/>
      <c r="AK807" s="252"/>
      <c r="AL807" s="252"/>
      <c r="AM807" s="252"/>
      <c r="AN807" s="252"/>
      <c r="AO807" s="252"/>
      <c r="AP807" s="252"/>
      <c r="AQ807" s="252"/>
      <c r="AR807" s="252"/>
      <c r="AS807" s="252"/>
      <c r="AT807" s="252"/>
      <c r="AU807" s="252"/>
      <c r="AV807" s="252"/>
      <c r="AW807" s="252"/>
      <c r="AX807" s="252"/>
      <c r="AY807" s="252"/>
      <c r="AZ807" s="252"/>
      <c r="BA807" s="252"/>
      <c r="BB807" s="252"/>
      <c r="BC807" s="252"/>
      <c r="BD807" s="252"/>
      <c r="BE807" s="252"/>
      <c r="BF807" s="252"/>
      <c r="BG807" s="252"/>
      <c r="BH807" s="252"/>
      <c r="BI807" s="252"/>
      <c r="BJ807" s="252"/>
      <c r="BK807" s="252"/>
      <c r="BL807" s="252"/>
      <c r="BM807" s="252"/>
      <c r="BN807" s="252"/>
      <c r="BO807" s="252"/>
      <c r="BP807" s="252"/>
      <c r="BQ807" s="252"/>
      <c r="BR807" s="252"/>
      <c r="BS807" s="252"/>
      <c r="BT807" s="252"/>
      <c r="BU807" s="252"/>
      <c r="BV807" s="252"/>
      <c r="BW807" s="252"/>
      <c r="BX807" s="252"/>
      <c r="BY807" s="252"/>
      <c r="BZ807" s="252"/>
      <c r="CA807" s="252"/>
      <c r="CB807" s="252"/>
      <c r="CC807" s="252"/>
      <c r="CD807" s="252"/>
      <c r="CE807" s="252"/>
      <c r="CF807" s="252"/>
      <c r="CG807" s="252"/>
      <c r="CH807" s="252"/>
      <c r="CI807" s="252"/>
      <c r="CJ807" s="252"/>
      <c r="CK807" s="252"/>
      <c r="CL807" s="252"/>
      <c r="CM807" s="252"/>
      <c r="CN807" s="252"/>
      <c r="CO807" s="252"/>
      <c r="CP807" s="252"/>
      <c r="CQ807" s="252"/>
      <c r="CR807" s="252"/>
      <c r="CS807" s="252"/>
      <c r="CT807" s="252"/>
      <c r="CU807" s="252"/>
      <c r="CV807" s="252"/>
      <c r="CW807" s="252"/>
      <c r="CX807" s="252"/>
      <c r="CY807" s="252"/>
      <c r="CZ807" s="252"/>
      <c r="DA807" s="252"/>
      <c r="DB807" s="252"/>
      <c r="DC807" s="252"/>
      <c r="DD807" s="252"/>
    </row>
    <row r="808" customFormat="false" ht="15" hidden="false" customHeight="false" outlineLevel="0" collapsed="false">
      <c r="A808" s="252"/>
      <c r="B808" s="252"/>
      <c r="C808" s="252"/>
      <c r="D808" s="252"/>
      <c r="E808" s="254"/>
      <c r="F808" s="254"/>
      <c r="G808" s="254"/>
      <c r="H808" s="254"/>
      <c r="I808" s="254"/>
      <c r="J808" s="254"/>
      <c r="K808" s="254"/>
      <c r="L808" s="254"/>
      <c r="M808" s="254"/>
      <c r="N808" s="254"/>
      <c r="O808" s="254"/>
      <c r="P808" s="252"/>
      <c r="Q808" s="252"/>
      <c r="R808" s="252"/>
      <c r="S808" s="252"/>
      <c r="T808" s="252"/>
      <c r="U808" s="252"/>
      <c r="V808" s="252"/>
      <c r="W808" s="252"/>
      <c r="X808" s="252"/>
      <c r="Y808" s="252"/>
      <c r="Z808" s="252"/>
      <c r="AA808" s="252"/>
      <c r="AB808" s="252"/>
      <c r="AC808" s="252"/>
      <c r="AD808" s="252"/>
      <c r="AE808" s="252"/>
      <c r="AF808" s="252"/>
      <c r="AG808" s="252"/>
      <c r="AH808" s="252"/>
      <c r="AI808" s="252"/>
      <c r="AJ808" s="252"/>
      <c r="AK808" s="252"/>
      <c r="AL808" s="252"/>
      <c r="AM808" s="252"/>
      <c r="AN808" s="252"/>
      <c r="AO808" s="252"/>
      <c r="AP808" s="252"/>
      <c r="AQ808" s="252"/>
      <c r="AR808" s="252"/>
      <c r="AS808" s="252"/>
      <c r="AT808" s="252"/>
      <c r="AU808" s="252"/>
      <c r="AV808" s="252"/>
      <c r="AW808" s="252"/>
      <c r="AX808" s="252"/>
      <c r="AY808" s="252"/>
      <c r="AZ808" s="252"/>
      <c r="BA808" s="252"/>
      <c r="BB808" s="252"/>
      <c r="BC808" s="252"/>
      <c r="BD808" s="252"/>
      <c r="BE808" s="252"/>
      <c r="BF808" s="252"/>
      <c r="BG808" s="252"/>
      <c r="BH808" s="252"/>
      <c r="BI808" s="252"/>
      <c r="BJ808" s="252"/>
      <c r="BK808" s="252"/>
      <c r="BL808" s="252"/>
      <c r="BM808" s="252"/>
      <c r="BN808" s="252"/>
      <c r="BO808" s="252"/>
      <c r="BP808" s="252"/>
      <c r="BQ808" s="252"/>
      <c r="BR808" s="252"/>
      <c r="BS808" s="252"/>
      <c r="BT808" s="252"/>
      <c r="BU808" s="252"/>
      <c r="BV808" s="252"/>
      <c r="BW808" s="252"/>
      <c r="BX808" s="252"/>
      <c r="BY808" s="252"/>
      <c r="BZ808" s="252"/>
      <c r="CA808" s="252"/>
      <c r="CB808" s="252"/>
      <c r="CC808" s="252"/>
      <c r="CD808" s="252"/>
      <c r="CE808" s="252"/>
      <c r="CF808" s="252"/>
      <c r="CG808" s="252"/>
      <c r="CH808" s="252"/>
      <c r="CI808" s="252"/>
      <c r="CJ808" s="252"/>
      <c r="CK808" s="252"/>
      <c r="CL808" s="252"/>
      <c r="CM808" s="252"/>
      <c r="CN808" s="252"/>
      <c r="CO808" s="252"/>
      <c r="CP808" s="252"/>
      <c r="CQ808" s="252"/>
      <c r="CR808" s="252"/>
      <c r="CS808" s="252"/>
      <c r="CT808" s="252"/>
      <c r="CU808" s="252"/>
      <c r="CV808" s="252"/>
      <c r="CW808" s="252"/>
      <c r="CX808" s="252"/>
      <c r="CY808" s="252"/>
      <c r="CZ808" s="252"/>
      <c r="DA808" s="252"/>
      <c r="DB808" s="252"/>
      <c r="DC808" s="252"/>
      <c r="DD808" s="252"/>
    </row>
    <row r="809" customFormat="false" ht="15" hidden="false" customHeight="false" outlineLevel="0" collapsed="false">
      <c r="A809" s="252"/>
      <c r="B809" s="252"/>
      <c r="C809" s="252"/>
      <c r="D809" s="252"/>
      <c r="E809" s="254"/>
      <c r="F809" s="254"/>
      <c r="G809" s="254"/>
      <c r="H809" s="254"/>
      <c r="I809" s="254"/>
      <c r="J809" s="254"/>
      <c r="K809" s="254"/>
      <c r="L809" s="254"/>
      <c r="M809" s="254"/>
      <c r="N809" s="254"/>
      <c r="O809" s="254"/>
      <c r="P809" s="252"/>
      <c r="Q809" s="252"/>
      <c r="R809" s="252"/>
      <c r="S809" s="252"/>
      <c r="T809" s="252"/>
      <c r="U809" s="252"/>
      <c r="V809" s="252"/>
      <c r="W809" s="252"/>
      <c r="X809" s="252"/>
      <c r="Y809" s="252"/>
      <c r="Z809" s="252"/>
      <c r="AA809" s="252"/>
      <c r="AB809" s="252"/>
      <c r="AC809" s="252"/>
      <c r="AD809" s="252"/>
      <c r="AE809" s="252"/>
      <c r="AF809" s="252"/>
      <c r="AG809" s="252"/>
      <c r="AH809" s="252"/>
      <c r="AI809" s="252"/>
      <c r="AJ809" s="252"/>
      <c r="AK809" s="252"/>
      <c r="AL809" s="252"/>
      <c r="AM809" s="252"/>
      <c r="AN809" s="252"/>
      <c r="AO809" s="252"/>
      <c r="AP809" s="252"/>
      <c r="AQ809" s="252"/>
      <c r="AR809" s="252"/>
      <c r="AS809" s="252"/>
      <c r="AT809" s="252"/>
      <c r="AU809" s="252"/>
      <c r="AV809" s="252"/>
      <c r="AW809" s="252"/>
      <c r="AX809" s="252"/>
      <c r="AY809" s="252"/>
      <c r="AZ809" s="252"/>
      <c r="BA809" s="252"/>
      <c r="BB809" s="252"/>
      <c r="BC809" s="252"/>
      <c r="BD809" s="252"/>
      <c r="BE809" s="252"/>
      <c r="BF809" s="252"/>
      <c r="BG809" s="252"/>
      <c r="BH809" s="252"/>
      <c r="BI809" s="252"/>
      <c r="BJ809" s="252"/>
      <c r="BK809" s="252"/>
      <c r="BL809" s="252"/>
      <c r="BM809" s="252"/>
      <c r="BN809" s="252"/>
      <c r="BO809" s="252"/>
      <c r="BP809" s="252"/>
      <c r="BQ809" s="252"/>
      <c r="BR809" s="252"/>
      <c r="BS809" s="252"/>
      <c r="BT809" s="252"/>
      <c r="BU809" s="252"/>
      <c r="BV809" s="252"/>
      <c r="BW809" s="252"/>
      <c r="BX809" s="252"/>
      <c r="BY809" s="252"/>
      <c r="BZ809" s="252"/>
      <c r="CA809" s="252"/>
      <c r="CB809" s="252"/>
      <c r="CC809" s="252"/>
      <c r="CD809" s="252"/>
      <c r="CE809" s="252"/>
      <c r="CF809" s="252"/>
      <c r="CG809" s="252"/>
      <c r="CH809" s="252"/>
      <c r="CI809" s="252"/>
      <c r="CJ809" s="252"/>
      <c r="CK809" s="252"/>
      <c r="CL809" s="252"/>
      <c r="CM809" s="252"/>
      <c r="CN809" s="252"/>
      <c r="CO809" s="252"/>
      <c r="CP809" s="252"/>
      <c r="CQ809" s="252"/>
      <c r="CR809" s="252"/>
      <c r="CS809" s="252"/>
      <c r="CT809" s="252"/>
      <c r="CU809" s="252"/>
      <c r="CV809" s="252"/>
      <c r="CW809" s="252"/>
      <c r="CX809" s="252"/>
      <c r="CY809" s="252"/>
      <c r="CZ809" s="252"/>
      <c r="DA809" s="252"/>
      <c r="DB809" s="252"/>
      <c r="DC809" s="252"/>
      <c r="DD809" s="252"/>
    </row>
    <row r="810" customFormat="false" ht="15" hidden="false" customHeight="false" outlineLevel="0" collapsed="false">
      <c r="A810" s="252"/>
      <c r="B810" s="252"/>
      <c r="C810" s="252"/>
      <c r="D810" s="252"/>
      <c r="E810" s="254"/>
      <c r="F810" s="254"/>
      <c r="G810" s="254"/>
      <c r="H810" s="254"/>
      <c r="I810" s="254"/>
      <c r="J810" s="254"/>
      <c r="K810" s="254"/>
      <c r="L810" s="254"/>
      <c r="M810" s="254"/>
      <c r="N810" s="254"/>
      <c r="O810" s="254"/>
      <c r="P810" s="252"/>
      <c r="Q810" s="252"/>
      <c r="R810" s="252"/>
      <c r="S810" s="252"/>
      <c r="T810" s="252"/>
      <c r="U810" s="252"/>
      <c r="V810" s="252"/>
      <c r="W810" s="252"/>
      <c r="X810" s="252"/>
      <c r="Y810" s="252"/>
      <c r="Z810" s="252"/>
      <c r="AA810" s="252"/>
      <c r="AB810" s="252"/>
      <c r="AC810" s="252"/>
      <c r="AD810" s="252"/>
      <c r="AE810" s="252"/>
      <c r="AF810" s="252"/>
      <c r="AG810" s="252"/>
      <c r="AH810" s="252"/>
      <c r="AI810" s="252"/>
      <c r="AJ810" s="252"/>
      <c r="AK810" s="252"/>
      <c r="AL810" s="252"/>
      <c r="AM810" s="252"/>
      <c r="AN810" s="252"/>
      <c r="AO810" s="252"/>
      <c r="AP810" s="252"/>
      <c r="AQ810" s="252"/>
      <c r="AR810" s="252"/>
      <c r="AS810" s="252"/>
      <c r="AT810" s="252"/>
      <c r="AU810" s="252"/>
      <c r="AV810" s="252"/>
      <c r="AW810" s="252"/>
      <c r="AX810" s="252"/>
      <c r="AY810" s="252"/>
      <c r="AZ810" s="252"/>
      <c r="BA810" s="252"/>
      <c r="BB810" s="252"/>
      <c r="BC810" s="252"/>
      <c r="BD810" s="252"/>
      <c r="BE810" s="252"/>
      <c r="BF810" s="252"/>
      <c r="BG810" s="252"/>
      <c r="BH810" s="252"/>
      <c r="BI810" s="252"/>
      <c r="BJ810" s="252"/>
      <c r="BK810" s="252"/>
      <c r="BL810" s="252"/>
      <c r="BM810" s="252"/>
      <c r="BN810" s="252"/>
      <c r="BO810" s="252"/>
      <c r="BP810" s="252"/>
      <c r="BQ810" s="252"/>
      <c r="BR810" s="252"/>
      <c r="BS810" s="252"/>
      <c r="BT810" s="252"/>
      <c r="BU810" s="252"/>
      <c r="BV810" s="252"/>
      <c r="BW810" s="252"/>
      <c r="BX810" s="252"/>
      <c r="BY810" s="252"/>
      <c r="BZ810" s="252"/>
      <c r="CA810" s="252"/>
      <c r="CB810" s="252"/>
      <c r="CC810" s="252"/>
      <c r="CD810" s="252"/>
      <c r="CE810" s="252"/>
      <c r="CF810" s="252"/>
      <c r="CG810" s="252"/>
      <c r="CH810" s="252"/>
      <c r="CI810" s="252"/>
      <c r="CJ810" s="252"/>
      <c r="CK810" s="252"/>
      <c r="CL810" s="252"/>
      <c r="CM810" s="252"/>
      <c r="CN810" s="252"/>
      <c r="CO810" s="252"/>
      <c r="CP810" s="252"/>
      <c r="CQ810" s="252"/>
      <c r="CR810" s="252"/>
      <c r="CS810" s="252"/>
      <c r="CT810" s="252"/>
      <c r="CU810" s="252"/>
      <c r="CV810" s="252"/>
      <c r="CW810" s="252"/>
      <c r="CX810" s="252"/>
      <c r="CY810" s="252"/>
      <c r="CZ810" s="252"/>
      <c r="DA810" s="252"/>
      <c r="DB810" s="252"/>
      <c r="DC810" s="252"/>
      <c r="DD810" s="252"/>
    </row>
    <row r="811" customFormat="false" ht="15" hidden="false" customHeight="false" outlineLevel="0" collapsed="false">
      <c r="A811" s="252"/>
      <c r="B811" s="252"/>
      <c r="C811" s="252"/>
      <c r="D811" s="252"/>
      <c r="E811" s="254"/>
      <c r="F811" s="254"/>
      <c r="G811" s="254"/>
      <c r="H811" s="254"/>
      <c r="I811" s="254"/>
      <c r="J811" s="254"/>
      <c r="K811" s="254"/>
      <c r="L811" s="254"/>
      <c r="M811" s="254"/>
      <c r="N811" s="254"/>
      <c r="O811" s="254"/>
      <c r="P811" s="252"/>
      <c r="Q811" s="252"/>
      <c r="R811" s="252"/>
      <c r="S811" s="252"/>
      <c r="T811" s="252"/>
      <c r="U811" s="252"/>
      <c r="V811" s="252"/>
      <c r="W811" s="252"/>
      <c r="X811" s="252"/>
      <c r="Y811" s="252"/>
      <c r="Z811" s="252"/>
      <c r="AA811" s="252"/>
      <c r="AB811" s="252"/>
      <c r="AC811" s="252"/>
      <c r="AD811" s="252"/>
      <c r="AE811" s="252"/>
      <c r="AF811" s="252"/>
      <c r="AG811" s="252"/>
      <c r="AH811" s="252"/>
      <c r="AI811" s="252"/>
      <c r="AJ811" s="252"/>
      <c r="AK811" s="252"/>
      <c r="AL811" s="252"/>
      <c r="AM811" s="252"/>
      <c r="AN811" s="252"/>
      <c r="AO811" s="252"/>
      <c r="AP811" s="252"/>
      <c r="AQ811" s="252"/>
      <c r="AR811" s="252"/>
      <c r="AS811" s="252"/>
      <c r="AT811" s="252"/>
      <c r="AU811" s="252"/>
      <c r="AV811" s="252"/>
      <c r="AW811" s="252"/>
      <c r="AX811" s="252"/>
      <c r="AY811" s="252"/>
      <c r="AZ811" s="252"/>
      <c r="BA811" s="252"/>
      <c r="BB811" s="252"/>
      <c r="BC811" s="252"/>
      <c r="BD811" s="252"/>
      <c r="BE811" s="252"/>
      <c r="BF811" s="252"/>
      <c r="BG811" s="252"/>
      <c r="BH811" s="252"/>
      <c r="BI811" s="252"/>
      <c r="BJ811" s="252"/>
      <c r="BK811" s="252"/>
      <c r="BL811" s="252"/>
      <c r="BM811" s="252"/>
      <c r="BN811" s="252"/>
      <c r="BO811" s="252"/>
      <c r="BP811" s="252"/>
      <c r="BQ811" s="252"/>
      <c r="BR811" s="252"/>
      <c r="BS811" s="252"/>
      <c r="BT811" s="252"/>
      <c r="BU811" s="252"/>
      <c r="BV811" s="252"/>
      <c r="BW811" s="252"/>
      <c r="BX811" s="252"/>
      <c r="BY811" s="252"/>
      <c r="BZ811" s="252"/>
      <c r="CA811" s="252"/>
      <c r="CB811" s="252"/>
      <c r="CC811" s="252"/>
      <c r="CD811" s="252"/>
      <c r="CE811" s="252"/>
      <c r="CF811" s="252"/>
      <c r="CG811" s="252"/>
      <c r="CH811" s="252"/>
      <c r="CI811" s="252"/>
      <c r="CJ811" s="252"/>
      <c r="CK811" s="252"/>
      <c r="CL811" s="252"/>
      <c r="CM811" s="252"/>
      <c r="CN811" s="252"/>
      <c r="CO811" s="252"/>
      <c r="CP811" s="252"/>
      <c r="CQ811" s="252"/>
      <c r="CR811" s="252"/>
      <c r="CS811" s="252"/>
      <c r="CT811" s="252"/>
      <c r="CU811" s="252"/>
      <c r="CV811" s="252"/>
      <c r="CW811" s="252"/>
      <c r="CX811" s="252"/>
      <c r="CY811" s="252"/>
      <c r="CZ811" s="252"/>
      <c r="DA811" s="252"/>
      <c r="DB811" s="252"/>
      <c r="DC811" s="252"/>
      <c r="DD811" s="252"/>
    </row>
    <row r="812" customFormat="false" ht="15" hidden="false" customHeight="false" outlineLevel="0" collapsed="false">
      <c r="A812" s="252"/>
      <c r="B812" s="252"/>
      <c r="C812" s="252"/>
      <c r="D812" s="252"/>
      <c r="E812" s="254"/>
      <c r="F812" s="254"/>
      <c r="G812" s="254"/>
      <c r="H812" s="254"/>
      <c r="I812" s="254"/>
      <c r="J812" s="254"/>
      <c r="K812" s="254"/>
      <c r="L812" s="254"/>
      <c r="M812" s="254"/>
      <c r="N812" s="254"/>
      <c r="O812" s="254"/>
      <c r="P812" s="252"/>
      <c r="Q812" s="252"/>
      <c r="R812" s="252"/>
      <c r="S812" s="252"/>
      <c r="T812" s="252"/>
      <c r="U812" s="252"/>
      <c r="V812" s="252"/>
      <c r="W812" s="252"/>
      <c r="X812" s="252"/>
      <c r="Y812" s="252"/>
      <c r="Z812" s="252"/>
      <c r="AA812" s="252"/>
      <c r="AB812" s="252"/>
      <c r="AC812" s="252"/>
      <c r="AD812" s="252"/>
      <c r="AE812" s="252"/>
      <c r="AF812" s="252"/>
      <c r="AG812" s="252"/>
      <c r="AH812" s="252"/>
      <c r="AI812" s="252"/>
      <c r="AJ812" s="252"/>
      <c r="AK812" s="252"/>
      <c r="AL812" s="252"/>
      <c r="AM812" s="252"/>
      <c r="AN812" s="252"/>
      <c r="AO812" s="252"/>
      <c r="AP812" s="252"/>
      <c r="AQ812" s="252"/>
      <c r="AR812" s="252"/>
      <c r="AS812" s="252"/>
      <c r="AT812" s="252"/>
      <c r="AU812" s="252"/>
      <c r="AV812" s="252"/>
      <c r="AW812" s="252"/>
      <c r="AX812" s="252"/>
      <c r="AY812" s="252"/>
      <c r="AZ812" s="252"/>
      <c r="BA812" s="252"/>
      <c r="BB812" s="252"/>
      <c r="BC812" s="252"/>
      <c r="BD812" s="252"/>
      <c r="BE812" s="252"/>
      <c r="BF812" s="252"/>
      <c r="BG812" s="252"/>
      <c r="BH812" s="252"/>
      <c r="BI812" s="252"/>
      <c r="BJ812" s="252"/>
      <c r="BK812" s="252"/>
      <c r="BL812" s="252"/>
      <c r="BM812" s="252"/>
      <c r="BN812" s="252"/>
      <c r="BO812" s="252"/>
      <c r="BP812" s="252"/>
      <c r="BQ812" s="252"/>
      <c r="BR812" s="252"/>
      <c r="BS812" s="252"/>
      <c r="BT812" s="252"/>
      <c r="BU812" s="252"/>
      <c r="BV812" s="252"/>
      <c r="BW812" s="252"/>
      <c r="BX812" s="252"/>
      <c r="BY812" s="252"/>
      <c r="BZ812" s="252"/>
      <c r="CA812" s="252"/>
      <c r="CB812" s="252"/>
      <c r="CC812" s="252"/>
      <c r="CD812" s="252"/>
      <c r="CE812" s="252"/>
      <c r="CF812" s="252"/>
      <c r="CG812" s="252"/>
      <c r="CH812" s="252"/>
      <c r="CI812" s="252"/>
      <c r="CJ812" s="252"/>
      <c r="CK812" s="252"/>
      <c r="CL812" s="252"/>
      <c r="CM812" s="252"/>
      <c r="CN812" s="252"/>
      <c r="CO812" s="252"/>
      <c r="CP812" s="252"/>
      <c r="CQ812" s="252"/>
      <c r="CR812" s="252"/>
      <c r="CS812" s="252"/>
      <c r="CT812" s="252"/>
      <c r="CU812" s="252"/>
      <c r="CV812" s="252"/>
      <c r="CW812" s="252"/>
      <c r="CX812" s="252"/>
      <c r="CY812" s="252"/>
      <c r="CZ812" s="252"/>
      <c r="DA812" s="252"/>
      <c r="DB812" s="252"/>
      <c r="DC812" s="252"/>
      <c r="DD812" s="252"/>
    </row>
    <row r="813" customFormat="false" ht="15" hidden="false" customHeight="false" outlineLevel="0" collapsed="false">
      <c r="A813" s="252"/>
      <c r="B813" s="252"/>
      <c r="C813" s="252"/>
      <c r="D813" s="252"/>
      <c r="E813" s="254"/>
      <c r="F813" s="254"/>
      <c r="G813" s="254"/>
      <c r="H813" s="254"/>
      <c r="I813" s="254"/>
      <c r="J813" s="254"/>
      <c r="K813" s="254"/>
      <c r="L813" s="254"/>
      <c r="M813" s="254"/>
      <c r="N813" s="254"/>
      <c r="O813" s="254"/>
      <c r="P813" s="252"/>
      <c r="Q813" s="252"/>
      <c r="R813" s="252"/>
      <c r="S813" s="252"/>
      <c r="T813" s="252"/>
      <c r="U813" s="252"/>
      <c r="V813" s="252"/>
      <c r="W813" s="252"/>
      <c r="X813" s="252"/>
      <c r="Y813" s="252"/>
      <c r="Z813" s="252"/>
      <c r="AA813" s="252"/>
      <c r="AB813" s="252"/>
      <c r="AC813" s="252"/>
      <c r="AD813" s="252"/>
      <c r="AE813" s="252"/>
      <c r="AF813" s="252"/>
      <c r="AG813" s="252"/>
      <c r="AH813" s="252"/>
      <c r="AI813" s="252"/>
      <c r="AJ813" s="252"/>
      <c r="AK813" s="252"/>
      <c r="AL813" s="252"/>
      <c r="AM813" s="252"/>
      <c r="AN813" s="252"/>
      <c r="AO813" s="252"/>
      <c r="AP813" s="252"/>
      <c r="AQ813" s="252"/>
      <c r="AR813" s="252"/>
      <c r="AS813" s="252"/>
      <c r="AT813" s="252"/>
      <c r="AU813" s="252"/>
      <c r="AV813" s="252"/>
      <c r="AW813" s="252"/>
      <c r="AX813" s="252"/>
      <c r="AY813" s="252"/>
      <c r="AZ813" s="252"/>
      <c r="BA813" s="252"/>
      <c r="BB813" s="252"/>
      <c r="BC813" s="252"/>
      <c r="BD813" s="252"/>
      <c r="BE813" s="252"/>
      <c r="BF813" s="252"/>
      <c r="BG813" s="252"/>
      <c r="BH813" s="252"/>
      <c r="BI813" s="252"/>
      <c r="BJ813" s="252"/>
      <c r="BK813" s="252"/>
      <c r="BL813" s="252"/>
      <c r="BM813" s="252"/>
      <c r="BN813" s="252"/>
      <c r="BO813" s="252"/>
      <c r="BP813" s="252"/>
      <c r="BQ813" s="252"/>
      <c r="BR813" s="252"/>
      <c r="BS813" s="252"/>
      <c r="BT813" s="252"/>
      <c r="BU813" s="252"/>
      <c r="BV813" s="252"/>
      <c r="BW813" s="252"/>
      <c r="BX813" s="252"/>
      <c r="BY813" s="252"/>
      <c r="BZ813" s="252"/>
      <c r="CA813" s="252"/>
      <c r="CB813" s="252"/>
      <c r="CC813" s="252"/>
      <c r="CD813" s="252"/>
      <c r="CE813" s="252"/>
      <c r="CF813" s="252"/>
      <c r="CG813" s="252"/>
      <c r="CH813" s="252"/>
      <c r="CI813" s="252"/>
      <c r="CJ813" s="252"/>
      <c r="CK813" s="252"/>
      <c r="CL813" s="252"/>
      <c r="CM813" s="252"/>
      <c r="CN813" s="252"/>
      <c r="CO813" s="252"/>
      <c r="CP813" s="252"/>
      <c r="CQ813" s="252"/>
      <c r="CR813" s="252"/>
      <c r="CS813" s="252"/>
      <c r="CT813" s="252"/>
      <c r="CU813" s="252"/>
      <c r="CV813" s="252"/>
      <c r="CW813" s="252"/>
      <c r="CX813" s="252"/>
      <c r="CY813" s="252"/>
      <c r="CZ813" s="252"/>
      <c r="DA813" s="252"/>
      <c r="DB813" s="252"/>
      <c r="DC813" s="252"/>
      <c r="DD813" s="252"/>
    </row>
    <row r="814" customFormat="false" ht="15" hidden="false" customHeight="false" outlineLevel="0" collapsed="false">
      <c r="A814" s="252"/>
      <c r="B814" s="252"/>
      <c r="C814" s="252"/>
      <c r="D814" s="252"/>
      <c r="E814" s="254"/>
      <c r="F814" s="254"/>
      <c r="G814" s="254"/>
      <c r="H814" s="254"/>
      <c r="I814" s="254"/>
      <c r="J814" s="254"/>
      <c r="K814" s="254"/>
      <c r="L814" s="254"/>
      <c r="M814" s="254"/>
      <c r="N814" s="254"/>
      <c r="O814" s="254"/>
      <c r="P814" s="252"/>
      <c r="Q814" s="252"/>
      <c r="R814" s="252"/>
      <c r="S814" s="252"/>
      <c r="T814" s="252"/>
      <c r="U814" s="252"/>
      <c r="V814" s="252"/>
      <c r="W814" s="252"/>
      <c r="X814" s="252"/>
      <c r="Y814" s="252"/>
      <c r="Z814" s="252"/>
      <c r="AA814" s="252"/>
      <c r="AB814" s="252"/>
      <c r="AC814" s="252"/>
      <c r="AD814" s="252"/>
      <c r="AE814" s="252"/>
      <c r="AF814" s="252"/>
      <c r="AG814" s="252"/>
      <c r="AH814" s="252"/>
      <c r="AI814" s="252"/>
      <c r="AJ814" s="252"/>
      <c r="AK814" s="252"/>
      <c r="AL814" s="252"/>
      <c r="AM814" s="252"/>
      <c r="AN814" s="252"/>
      <c r="AO814" s="252"/>
      <c r="AP814" s="252"/>
      <c r="AQ814" s="252"/>
      <c r="AR814" s="252"/>
      <c r="AS814" s="252"/>
      <c r="AT814" s="252"/>
      <c r="AU814" s="252"/>
      <c r="AV814" s="252"/>
      <c r="AW814" s="252"/>
      <c r="AX814" s="252"/>
      <c r="AY814" s="252"/>
      <c r="AZ814" s="252"/>
      <c r="BA814" s="252"/>
      <c r="BB814" s="252"/>
      <c r="BC814" s="252"/>
      <c r="BD814" s="252"/>
      <c r="BE814" s="252"/>
      <c r="BF814" s="252"/>
      <c r="BG814" s="252"/>
      <c r="BH814" s="252"/>
      <c r="BI814" s="252"/>
      <c r="BJ814" s="252"/>
      <c r="BK814" s="252"/>
      <c r="BL814" s="252"/>
      <c r="BM814" s="252"/>
      <c r="BN814" s="252"/>
      <c r="BO814" s="252"/>
      <c r="BP814" s="252"/>
      <c r="BQ814" s="252"/>
      <c r="BR814" s="252"/>
      <c r="BS814" s="252"/>
      <c r="BT814" s="252"/>
      <c r="BU814" s="252"/>
      <c r="BV814" s="252"/>
      <c r="BW814" s="252"/>
      <c r="BX814" s="252"/>
      <c r="BY814" s="252"/>
      <c r="BZ814" s="252"/>
      <c r="CA814" s="252"/>
      <c r="CB814" s="252"/>
      <c r="CC814" s="252"/>
      <c r="CD814" s="252"/>
      <c r="CE814" s="252"/>
      <c r="CF814" s="252"/>
      <c r="CG814" s="252"/>
      <c r="CH814" s="252"/>
      <c r="CI814" s="252"/>
      <c r="CJ814" s="252"/>
      <c r="CK814" s="252"/>
      <c r="CL814" s="252"/>
      <c r="CM814" s="252"/>
      <c r="CN814" s="252"/>
      <c r="CO814" s="252"/>
      <c r="CP814" s="252"/>
      <c r="CQ814" s="252"/>
      <c r="CR814" s="252"/>
      <c r="CS814" s="252"/>
      <c r="CT814" s="252"/>
      <c r="CU814" s="252"/>
      <c r="CV814" s="252"/>
      <c r="CW814" s="252"/>
      <c r="CX814" s="252"/>
      <c r="CY814" s="252"/>
      <c r="CZ814" s="252"/>
      <c r="DA814" s="252"/>
      <c r="DB814" s="252"/>
      <c r="DC814" s="252"/>
      <c r="DD814" s="252"/>
    </row>
    <row r="815" customFormat="false" ht="15" hidden="false" customHeight="false" outlineLevel="0" collapsed="false">
      <c r="A815" s="252"/>
      <c r="B815" s="252"/>
      <c r="C815" s="252"/>
      <c r="D815" s="252"/>
      <c r="E815" s="254"/>
      <c r="F815" s="254"/>
      <c r="G815" s="254"/>
      <c r="H815" s="254"/>
      <c r="I815" s="254"/>
      <c r="J815" s="254"/>
      <c r="K815" s="254"/>
      <c r="L815" s="254"/>
      <c r="M815" s="254"/>
      <c r="N815" s="254"/>
      <c r="O815" s="254"/>
      <c r="P815" s="252"/>
      <c r="Q815" s="252"/>
      <c r="R815" s="252"/>
      <c r="S815" s="252"/>
      <c r="T815" s="252"/>
      <c r="U815" s="252"/>
      <c r="V815" s="252"/>
      <c r="W815" s="252"/>
      <c r="X815" s="252"/>
      <c r="Y815" s="252"/>
      <c r="Z815" s="252"/>
      <c r="AA815" s="252"/>
      <c r="AB815" s="252"/>
      <c r="AC815" s="252"/>
      <c r="AD815" s="252"/>
      <c r="AE815" s="252"/>
      <c r="AF815" s="252"/>
      <c r="AG815" s="252"/>
      <c r="AH815" s="252"/>
      <c r="AI815" s="252"/>
      <c r="AJ815" s="252"/>
      <c r="AK815" s="252"/>
      <c r="AL815" s="252"/>
      <c r="AM815" s="252"/>
      <c r="AN815" s="252"/>
      <c r="AO815" s="252"/>
      <c r="AP815" s="252"/>
      <c r="AQ815" s="252"/>
      <c r="AR815" s="252"/>
      <c r="AS815" s="252"/>
      <c r="AT815" s="252"/>
      <c r="AU815" s="252"/>
      <c r="AV815" s="252"/>
      <c r="AW815" s="252"/>
      <c r="AX815" s="252"/>
      <c r="AY815" s="252"/>
      <c r="AZ815" s="252"/>
      <c r="BA815" s="252"/>
      <c r="BB815" s="252"/>
      <c r="BC815" s="252"/>
      <c r="BD815" s="252"/>
      <c r="BE815" s="252"/>
      <c r="BF815" s="252"/>
      <c r="BG815" s="252"/>
      <c r="BH815" s="252"/>
      <c r="BI815" s="252"/>
      <c r="BJ815" s="252"/>
      <c r="BK815" s="252"/>
      <c r="BL815" s="252"/>
      <c r="BM815" s="252"/>
      <c r="BN815" s="252"/>
      <c r="BO815" s="252"/>
      <c r="BP815" s="252"/>
      <c r="BQ815" s="252"/>
      <c r="BR815" s="252"/>
      <c r="BS815" s="252"/>
      <c r="BT815" s="252"/>
      <c r="BU815" s="252"/>
      <c r="BV815" s="252"/>
      <c r="BW815" s="252"/>
      <c r="BX815" s="252"/>
      <c r="BY815" s="252"/>
      <c r="BZ815" s="252"/>
      <c r="CA815" s="252"/>
      <c r="CB815" s="252"/>
      <c r="CC815" s="252"/>
      <c r="CD815" s="252"/>
      <c r="CE815" s="252"/>
      <c r="CF815" s="252"/>
      <c r="CG815" s="252"/>
      <c r="CH815" s="252"/>
      <c r="CI815" s="252"/>
      <c r="CJ815" s="252"/>
      <c r="CK815" s="252"/>
      <c r="CL815" s="252"/>
      <c r="CM815" s="252"/>
      <c r="CN815" s="252"/>
      <c r="CO815" s="252"/>
      <c r="CP815" s="252"/>
      <c r="CQ815" s="252"/>
      <c r="CR815" s="252"/>
      <c r="CS815" s="252"/>
      <c r="CT815" s="252"/>
      <c r="CU815" s="252"/>
      <c r="CV815" s="252"/>
      <c r="CW815" s="252"/>
      <c r="CX815" s="252"/>
      <c r="CY815" s="252"/>
      <c r="CZ815" s="252"/>
      <c r="DA815" s="252"/>
      <c r="DB815" s="252"/>
      <c r="DC815" s="252"/>
      <c r="DD815" s="252"/>
    </row>
    <row r="816" customFormat="false" ht="15" hidden="false" customHeight="false" outlineLevel="0" collapsed="false">
      <c r="A816" s="252"/>
      <c r="B816" s="252"/>
      <c r="C816" s="252"/>
      <c r="D816" s="252"/>
      <c r="E816" s="254"/>
      <c r="F816" s="254"/>
      <c r="G816" s="254"/>
      <c r="H816" s="254"/>
      <c r="I816" s="254"/>
      <c r="J816" s="254"/>
      <c r="K816" s="254"/>
      <c r="L816" s="254"/>
      <c r="M816" s="254"/>
      <c r="N816" s="254"/>
      <c r="O816" s="254"/>
      <c r="P816" s="252"/>
      <c r="Q816" s="252"/>
      <c r="R816" s="252"/>
      <c r="S816" s="252"/>
      <c r="T816" s="252"/>
      <c r="U816" s="252"/>
      <c r="V816" s="252"/>
      <c r="W816" s="252"/>
      <c r="X816" s="252"/>
      <c r="Y816" s="252"/>
      <c r="Z816" s="252"/>
      <c r="AA816" s="252"/>
      <c r="AB816" s="252"/>
      <c r="AC816" s="252"/>
      <c r="AD816" s="252"/>
      <c r="AE816" s="252"/>
      <c r="AF816" s="252"/>
      <c r="AG816" s="252"/>
      <c r="AH816" s="252"/>
      <c r="AI816" s="252"/>
      <c r="AJ816" s="252"/>
      <c r="AK816" s="252"/>
      <c r="AL816" s="252"/>
      <c r="AM816" s="252"/>
      <c r="AN816" s="252"/>
      <c r="AO816" s="252"/>
      <c r="AP816" s="252"/>
      <c r="AQ816" s="252"/>
      <c r="AR816" s="252"/>
      <c r="AS816" s="252"/>
      <c r="AT816" s="252"/>
      <c r="AU816" s="252"/>
      <c r="AV816" s="252"/>
      <c r="AW816" s="252"/>
      <c r="AX816" s="252"/>
      <c r="AY816" s="252"/>
      <c r="AZ816" s="252"/>
      <c r="BA816" s="252"/>
      <c r="BB816" s="252"/>
      <c r="BC816" s="252"/>
      <c r="BD816" s="252"/>
      <c r="BE816" s="252"/>
      <c r="BF816" s="252"/>
      <c r="BG816" s="252"/>
      <c r="BH816" s="252"/>
      <c r="BI816" s="252"/>
      <c r="BJ816" s="252"/>
      <c r="BK816" s="252"/>
      <c r="BL816" s="252"/>
      <c r="BM816" s="252"/>
      <c r="BN816" s="252"/>
      <c r="BO816" s="252"/>
      <c r="BP816" s="252"/>
      <c r="BQ816" s="252"/>
      <c r="BR816" s="252"/>
      <c r="BS816" s="252"/>
      <c r="BT816" s="252"/>
      <c r="BU816" s="252"/>
      <c r="BV816" s="252"/>
      <c r="BW816" s="252"/>
      <c r="BX816" s="252"/>
      <c r="BY816" s="252"/>
      <c r="BZ816" s="252"/>
      <c r="CA816" s="252"/>
      <c r="CB816" s="252"/>
      <c r="CC816" s="252"/>
      <c r="CD816" s="252"/>
      <c r="CE816" s="252"/>
      <c r="CF816" s="252"/>
      <c r="CG816" s="252"/>
      <c r="CH816" s="252"/>
      <c r="CI816" s="252"/>
      <c r="CJ816" s="252"/>
      <c r="CK816" s="252"/>
      <c r="CL816" s="252"/>
      <c r="CM816" s="252"/>
      <c r="CN816" s="252"/>
      <c r="CO816" s="252"/>
      <c r="CP816" s="252"/>
      <c r="CQ816" s="252"/>
      <c r="CR816" s="252"/>
      <c r="CS816" s="252"/>
      <c r="CT816" s="252"/>
      <c r="CU816" s="252"/>
      <c r="CV816" s="252"/>
      <c r="CW816" s="252"/>
      <c r="CX816" s="252"/>
      <c r="CY816" s="252"/>
      <c r="CZ816" s="252"/>
      <c r="DA816" s="252"/>
      <c r="DB816" s="252"/>
      <c r="DC816" s="252"/>
      <c r="DD816" s="252"/>
    </row>
    <row r="817" customFormat="false" ht="15" hidden="false" customHeight="false" outlineLevel="0" collapsed="false">
      <c r="A817" s="252"/>
      <c r="B817" s="252"/>
      <c r="C817" s="252"/>
      <c r="D817" s="252"/>
      <c r="E817" s="254"/>
      <c r="F817" s="254"/>
      <c r="G817" s="254"/>
      <c r="H817" s="254"/>
      <c r="I817" s="254"/>
      <c r="J817" s="254"/>
      <c r="K817" s="254"/>
      <c r="L817" s="254"/>
      <c r="M817" s="254"/>
      <c r="N817" s="254"/>
      <c r="O817" s="254"/>
      <c r="P817" s="252"/>
      <c r="Q817" s="252"/>
      <c r="R817" s="252"/>
      <c r="S817" s="252"/>
      <c r="T817" s="252"/>
      <c r="U817" s="252"/>
      <c r="V817" s="252"/>
      <c r="W817" s="252"/>
      <c r="X817" s="252"/>
      <c r="Y817" s="252"/>
      <c r="Z817" s="252"/>
      <c r="AA817" s="252"/>
      <c r="AB817" s="252"/>
      <c r="AC817" s="252"/>
      <c r="AD817" s="252"/>
      <c r="AE817" s="252"/>
      <c r="AF817" s="252"/>
      <c r="AG817" s="252"/>
      <c r="AH817" s="252"/>
      <c r="AI817" s="252"/>
      <c r="AJ817" s="252"/>
      <c r="AK817" s="252"/>
      <c r="AL817" s="252"/>
      <c r="AM817" s="252"/>
      <c r="AN817" s="252"/>
      <c r="AO817" s="252"/>
      <c r="AP817" s="252"/>
      <c r="AQ817" s="252"/>
      <c r="AR817" s="252"/>
      <c r="AS817" s="252"/>
      <c r="AT817" s="252"/>
      <c r="AU817" s="252"/>
      <c r="AV817" s="252"/>
      <c r="AW817" s="252"/>
      <c r="AX817" s="252"/>
      <c r="AY817" s="252"/>
      <c r="AZ817" s="252"/>
      <c r="BA817" s="252"/>
      <c r="BB817" s="252"/>
      <c r="BC817" s="252"/>
      <c r="BD817" s="252"/>
      <c r="BE817" s="252"/>
      <c r="BF817" s="252"/>
      <c r="BG817" s="252"/>
      <c r="BH817" s="252"/>
      <c r="BI817" s="252"/>
      <c r="BJ817" s="252"/>
      <c r="BK817" s="252"/>
      <c r="BL817" s="252"/>
      <c r="BM817" s="252"/>
      <c r="BN817" s="252"/>
      <c r="BO817" s="252"/>
      <c r="BP817" s="252"/>
      <c r="BQ817" s="252"/>
      <c r="BR817" s="252"/>
      <c r="BS817" s="252"/>
      <c r="BT817" s="252"/>
      <c r="BU817" s="252"/>
      <c r="BV817" s="252"/>
      <c r="BW817" s="252"/>
      <c r="BX817" s="252"/>
      <c r="BY817" s="252"/>
      <c r="BZ817" s="252"/>
      <c r="CA817" s="252"/>
      <c r="CB817" s="252"/>
      <c r="CC817" s="252"/>
      <c r="CD817" s="252"/>
      <c r="CE817" s="252"/>
      <c r="CF817" s="252"/>
      <c r="CG817" s="252"/>
      <c r="CH817" s="252"/>
      <c r="CI817" s="252"/>
      <c r="CJ817" s="252"/>
      <c r="CK817" s="252"/>
      <c r="CL817" s="252"/>
      <c r="CM817" s="252"/>
      <c r="CN817" s="252"/>
      <c r="CO817" s="252"/>
      <c r="CP817" s="252"/>
      <c r="CQ817" s="252"/>
      <c r="CR817" s="252"/>
      <c r="CS817" s="252"/>
      <c r="CT817" s="252"/>
      <c r="CU817" s="252"/>
      <c r="CV817" s="252"/>
      <c r="CW817" s="252"/>
      <c r="CX817" s="252"/>
      <c r="CY817" s="252"/>
      <c r="CZ817" s="252"/>
      <c r="DA817" s="252"/>
      <c r="DB817" s="252"/>
      <c r="DC817" s="252"/>
      <c r="DD817" s="252"/>
    </row>
    <row r="818" customFormat="false" ht="15" hidden="false" customHeight="false" outlineLevel="0" collapsed="false">
      <c r="A818" s="252"/>
      <c r="B818" s="252"/>
      <c r="C818" s="252"/>
      <c r="D818" s="252"/>
      <c r="E818" s="254"/>
      <c r="F818" s="254"/>
      <c r="G818" s="254"/>
      <c r="H818" s="254"/>
      <c r="I818" s="254"/>
      <c r="J818" s="254"/>
      <c r="K818" s="254"/>
      <c r="L818" s="254"/>
      <c r="M818" s="254"/>
      <c r="N818" s="254"/>
      <c r="O818" s="254"/>
      <c r="P818" s="252"/>
      <c r="Q818" s="252"/>
      <c r="R818" s="252"/>
      <c r="S818" s="252"/>
      <c r="T818" s="252"/>
      <c r="U818" s="252"/>
      <c r="V818" s="252"/>
      <c r="W818" s="252"/>
      <c r="X818" s="252"/>
      <c r="Y818" s="252"/>
      <c r="Z818" s="252"/>
      <c r="AA818" s="252"/>
      <c r="AB818" s="252"/>
      <c r="AC818" s="252"/>
      <c r="AD818" s="252"/>
      <c r="AE818" s="252"/>
      <c r="AF818" s="252"/>
      <c r="AG818" s="252"/>
      <c r="AH818" s="252"/>
      <c r="AI818" s="252"/>
      <c r="AJ818" s="252"/>
      <c r="AK818" s="252"/>
      <c r="AL818" s="252"/>
      <c r="AM818" s="252"/>
      <c r="AN818" s="252"/>
      <c r="AO818" s="252"/>
      <c r="AP818" s="252"/>
      <c r="AQ818" s="252"/>
      <c r="AR818" s="252"/>
      <c r="AS818" s="252"/>
      <c r="AT818" s="252"/>
      <c r="AU818" s="252"/>
      <c r="AV818" s="252"/>
      <c r="AW818" s="252"/>
      <c r="AX818" s="252"/>
      <c r="AY818" s="252"/>
      <c r="AZ818" s="252"/>
      <c r="BA818" s="252"/>
      <c r="BB818" s="252"/>
      <c r="BC818" s="252"/>
      <c r="BD818" s="252"/>
      <c r="BE818" s="252"/>
      <c r="BF818" s="252"/>
      <c r="BG818" s="252"/>
      <c r="BH818" s="252"/>
      <c r="BI818" s="252"/>
      <c r="BJ818" s="252"/>
      <c r="BK818" s="252"/>
      <c r="BL818" s="252"/>
      <c r="BM818" s="252"/>
      <c r="BN818" s="252"/>
      <c r="BO818" s="252"/>
      <c r="BP818" s="252"/>
      <c r="BQ818" s="252"/>
      <c r="BR818" s="252"/>
      <c r="BS818" s="252"/>
      <c r="BT818" s="252"/>
      <c r="BU818" s="252"/>
      <c r="BV818" s="252"/>
      <c r="BW818" s="252"/>
      <c r="BX818" s="252"/>
      <c r="BY818" s="252"/>
      <c r="BZ818" s="252"/>
      <c r="CA818" s="252"/>
      <c r="CB818" s="252"/>
      <c r="CC818" s="252"/>
      <c r="CD818" s="252"/>
      <c r="CE818" s="252"/>
      <c r="CF818" s="252"/>
      <c r="CG818" s="252"/>
      <c r="CH818" s="252"/>
      <c r="CI818" s="252"/>
      <c r="CJ818" s="252"/>
      <c r="CK818" s="252"/>
      <c r="CL818" s="252"/>
      <c r="CM818" s="252"/>
      <c r="CN818" s="252"/>
      <c r="CO818" s="252"/>
      <c r="CP818" s="252"/>
      <c r="CQ818" s="252"/>
      <c r="CR818" s="252"/>
      <c r="CS818" s="252"/>
      <c r="CT818" s="252"/>
      <c r="CU818" s="252"/>
      <c r="CV818" s="252"/>
      <c r="CW818" s="252"/>
      <c r="CX818" s="252"/>
      <c r="CY818" s="252"/>
      <c r="CZ818" s="252"/>
      <c r="DA818" s="252"/>
      <c r="DB818" s="252"/>
      <c r="DC818" s="252"/>
      <c r="DD818" s="252"/>
    </row>
    <row r="819" customFormat="false" ht="15" hidden="false" customHeight="false" outlineLevel="0" collapsed="false">
      <c r="A819" s="252"/>
      <c r="B819" s="252"/>
      <c r="C819" s="252"/>
      <c r="D819" s="252"/>
      <c r="E819" s="254"/>
      <c r="F819" s="254"/>
      <c r="G819" s="254"/>
      <c r="H819" s="254"/>
      <c r="I819" s="254"/>
      <c r="J819" s="254"/>
      <c r="K819" s="254"/>
      <c r="L819" s="254"/>
      <c r="M819" s="254"/>
      <c r="N819" s="254"/>
      <c r="O819" s="254"/>
      <c r="P819" s="252"/>
      <c r="Q819" s="252"/>
      <c r="R819" s="252"/>
      <c r="S819" s="252"/>
      <c r="T819" s="252"/>
      <c r="U819" s="252"/>
      <c r="V819" s="252"/>
      <c r="W819" s="252"/>
      <c r="X819" s="252"/>
      <c r="Y819" s="252"/>
      <c r="Z819" s="252"/>
      <c r="AA819" s="252"/>
      <c r="AB819" s="252"/>
      <c r="AC819" s="252"/>
      <c r="AD819" s="252"/>
      <c r="AE819" s="252"/>
      <c r="AF819" s="252"/>
      <c r="AG819" s="252"/>
      <c r="AH819" s="252"/>
      <c r="AI819" s="252"/>
      <c r="AJ819" s="252"/>
      <c r="AK819" s="252"/>
      <c r="AL819" s="252"/>
      <c r="AM819" s="252"/>
      <c r="AN819" s="252"/>
      <c r="AO819" s="252"/>
      <c r="AP819" s="252"/>
      <c r="AQ819" s="252"/>
      <c r="AR819" s="252"/>
      <c r="AS819" s="252"/>
      <c r="AT819" s="252"/>
      <c r="AU819" s="252"/>
      <c r="AV819" s="252"/>
      <c r="AW819" s="252"/>
      <c r="AX819" s="252"/>
      <c r="AY819" s="252"/>
      <c r="AZ819" s="252"/>
      <c r="BA819" s="252"/>
      <c r="BB819" s="252"/>
      <c r="BC819" s="252"/>
      <c r="BD819" s="252"/>
      <c r="BE819" s="252"/>
      <c r="BF819" s="252"/>
      <c r="BG819" s="252"/>
      <c r="BH819" s="252"/>
      <c r="BI819" s="252"/>
      <c r="BJ819" s="252"/>
      <c r="BK819" s="252"/>
      <c r="BL819" s="252"/>
      <c r="BM819" s="252"/>
      <c r="BN819" s="252"/>
      <c r="BO819" s="252"/>
      <c r="BP819" s="252"/>
      <c r="BQ819" s="252"/>
      <c r="BR819" s="252"/>
      <c r="BS819" s="252"/>
      <c r="BT819" s="252"/>
      <c r="BU819" s="252"/>
      <c r="BV819" s="252"/>
      <c r="BW819" s="252"/>
      <c r="BX819" s="252"/>
      <c r="BY819" s="252"/>
      <c r="BZ819" s="252"/>
      <c r="CA819" s="252"/>
      <c r="CB819" s="252"/>
      <c r="CC819" s="252"/>
      <c r="CD819" s="252"/>
      <c r="CE819" s="252"/>
      <c r="CF819" s="252"/>
      <c r="CG819" s="252"/>
      <c r="CH819" s="252"/>
      <c r="CI819" s="252"/>
      <c r="CJ819" s="252"/>
      <c r="CK819" s="252"/>
      <c r="CL819" s="252"/>
      <c r="CM819" s="252"/>
      <c r="CN819" s="252"/>
      <c r="CO819" s="252"/>
      <c r="CP819" s="252"/>
      <c r="CQ819" s="252"/>
      <c r="CR819" s="252"/>
      <c r="CS819" s="252"/>
      <c r="CT819" s="252"/>
      <c r="CU819" s="252"/>
      <c r="CV819" s="252"/>
      <c r="CW819" s="252"/>
      <c r="CX819" s="252"/>
      <c r="CY819" s="252"/>
      <c r="CZ819" s="252"/>
      <c r="DA819" s="252"/>
      <c r="DB819" s="252"/>
      <c r="DC819" s="252"/>
      <c r="DD819" s="252"/>
    </row>
    <row r="820" customFormat="false" ht="15" hidden="false" customHeight="false" outlineLevel="0" collapsed="false">
      <c r="A820" s="252"/>
      <c r="B820" s="252"/>
      <c r="C820" s="252"/>
      <c r="D820" s="252"/>
      <c r="E820" s="254"/>
      <c r="F820" s="254"/>
      <c r="G820" s="254"/>
      <c r="H820" s="254"/>
      <c r="I820" s="254"/>
      <c r="J820" s="254"/>
      <c r="K820" s="254"/>
      <c r="L820" s="254"/>
      <c r="M820" s="254"/>
      <c r="N820" s="254"/>
      <c r="O820" s="254"/>
      <c r="P820" s="252"/>
      <c r="Q820" s="252"/>
      <c r="R820" s="252"/>
      <c r="S820" s="252"/>
      <c r="T820" s="252"/>
      <c r="U820" s="252"/>
      <c r="V820" s="252"/>
      <c r="W820" s="252"/>
      <c r="X820" s="252"/>
      <c r="Y820" s="252"/>
      <c r="Z820" s="252"/>
      <c r="AA820" s="252"/>
      <c r="AB820" s="252"/>
      <c r="AC820" s="252"/>
      <c r="AD820" s="252"/>
      <c r="AE820" s="252"/>
      <c r="AF820" s="252"/>
      <c r="AG820" s="252"/>
      <c r="AH820" s="252"/>
      <c r="AI820" s="252"/>
      <c r="AJ820" s="252"/>
      <c r="AK820" s="252"/>
      <c r="AL820" s="252"/>
      <c r="AM820" s="252"/>
      <c r="AN820" s="252"/>
      <c r="AO820" s="252"/>
      <c r="AP820" s="252"/>
      <c r="AQ820" s="252"/>
      <c r="AR820" s="252"/>
      <c r="AS820" s="252"/>
      <c r="AT820" s="252"/>
      <c r="AU820" s="252"/>
      <c r="AV820" s="252"/>
      <c r="AW820" s="252"/>
      <c r="AX820" s="252"/>
      <c r="AY820" s="252"/>
      <c r="AZ820" s="252"/>
      <c r="BA820" s="252"/>
      <c r="BB820" s="252"/>
      <c r="BC820" s="252"/>
      <c r="BD820" s="252"/>
      <c r="BE820" s="252"/>
      <c r="BF820" s="252"/>
      <c r="BG820" s="252"/>
      <c r="BH820" s="252"/>
      <c r="BI820" s="252"/>
      <c r="BJ820" s="252"/>
      <c r="BK820" s="252"/>
      <c r="BL820" s="252"/>
      <c r="BM820" s="252"/>
      <c r="BN820" s="252"/>
      <c r="BO820" s="252"/>
      <c r="BP820" s="252"/>
      <c r="BQ820" s="252"/>
      <c r="BR820" s="252"/>
      <c r="BS820" s="252"/>
      <c r="BT820" s="252"/>
      <c r="BU820" s="252"/>
      <c r="BV820" s="252"/>
      <c r="BW820" s="252"/>
      <c r="BX820" s="252"/>
      <c r="BY820" s="252"/>
      <c r="BZ820" s="252"/>
      <c r="CA820" s="252"/>
      <c r="CB820" s="252"/>
      <c r="CC820" s="252"/>
      <c r="CD820" s="252"/>
      <c r="CE820" s="252"/>
      <c r="CF820" s="252"/>
      <c r="CG820" s="252"/>
      <c r="CH820" s="252"/>
      <c r="CI820" s="252"/>
      <c r="CJ820" s="252"/>
      <c r="CK820" s="252"/>
      <c r="CL820" s="252"/>
      <c r="CM820" s="252"/>
      <c r="CN820" s="252"/>
      <c r="CO820" s="252"/>
      <c r="CP820" s="252"/>
      <c r="CQ820" s="252"/>
      <c r="CR820" s="252"/>
      <c r="CS820" s="252"/>
      <c r="CT820" s="252"/>
      <c r="CU820" s="252"/>
      <c r="CV820" s="252"/>
      <c r="CW820" s="252"/>
      <c r="CX820" s="252"/>
      <c r="CY820" s="252"/>
      <c r="CZ820" s="252"/>
      <c r="DA820" s="252"/>
      <c r="DB820" s="252"/>
      <c r="DC820" s="252"/>
      <c r="DD820" s="252"/>
    </row>
    <row r="821" customFormat="false" ht="15" hidden="false" customHeight="false" outlineLevel="0" collapsed="false">
      <c r="A821" s="252"/>
      <c r="B821" s="252"/>
      <c r="C821" s="252"/>
      <c r="D821" s="252"/>
      <c r="E821" s="254"/>
      <c r="F821" s="254"/>
      <c r="G821" s="254"/>
      <c r="H821" s="254"/>
      <c r="I821" s="254"/>
      <c r="J821" s="254"/>
      <c r="K821" s="254"/>
      <c r="L821" s="254"/>
      <c r="M821" s="254"/>
      <c r="N821" s="254"/>
      <c r="O821" s="254"/>
      <c r="P821" s="252"/>
      <c r="Q821" s="252"/>
      <c r="R821" s="252"/>
      <c r="S821" s="252"/>
      <c r="T821" s="252"/>
      <c r="U821" s="252"/>
      <c r="V821" s="252"/>
      <c r="W821" s="252"/>
      <c r="X821" s="252"/>
      <c r="Y821" s="252"/>
      <c r="Z821" s="252"/>
      <c r="AA821" s="252"/>
      <c r="AB821" s="252"/>
      <c r="AC821" s="252"/>
      <c r="AD821" s="252"/>
      <c r="AE821" s="252"/>
      <c r="AF821" s="252"/>
      <c r="AG821" s="252"/>
      <c r="AH821" s="252"/>
      <c r="AI821" s="252"/>
      <c r="AJ821" s="252"/>
      <c r="AK821" s="252"/>
      <c r="AL821" s="252"/>
      <c r="AM821" s="252"/>
      <c r="AN821" s="252"/>
      <c r="AO821" s="252"/>
      <c r="AP821" s="252"/>
      <c r="AQ821" s="252"/>
      <c r="AR821" s="252"/>
      <c r="AS821" s="252"/>
      <c r="AT821" s="252"/>
      <c r="AU821" s="252"/>
      <c r="AV821" s="252"/>
      <c r="AW821" s="252"/>
      <c r="AX821" s="252"/>
      <c r="AY821" s="252"/>
      <c r="AZ821" s="252"/>
      <c r="BA821" s="252"/>
      <c r="BB821" s="252"/>
      <c r="BC821" s="252"/>
      <c r="BD821" s="252"/>
      <c r="BE821" s="252"/>
      <c r="BF821" s="252"/>
      <c r="BG821" s="252"/>
      <c r="BH821" s="252"/>
      <c r="BI821" s="252"/>
      <c r="BJ821" s="252"/>
      <c r="BK821" s="252"/>
      <c r="BL821" s="252"/>
      <c r="BM821" s="252"/>
      <c r="BN821" s="252"/>
      <c r="BO821" s="252"/>
      <c r="BP821" s="252"/>
      <c r="BQ821" s="252"/>
      <c r="BR821" s="252"/>
      <c r="BS821" s="252"/>
      <c r="BT821" s="252"/>
      <c r="BU821" s="252"/>
      <c r="BV821" s="252"/>
      <c r="BW821" s="252"/>
      <c r="BX821" s="252"/>
      <c r="BY821" s="252"/>
      <c r="BZ821" s="252"/>
      <c r="CA821" s="252"/>
      <c r="CB821" s="252"/>
      <c r="CC821" s="252"/>
      <c r="CD821" s="252"/>
      <c r="CE821" s="252"/>
      <c r="CF821" s="252"/>
      <c r="CG821" s="252"/>
      <c r="CH821" s="252"/>
      <c r="CI821" s="252"/>
      <c r="CJ821" s="252"/>
      <c r="CK821" s="252"/>
      <c r="CL821" s="252"/>
      <c r="CM821" s="252"/>
      <c r="CN821" s="252"/>
      <c r="CO821" s="252"/>
      <c r="CP821" s="252"/>
      <c r="CQ821" s="252"/>
      <c r="CR821" s="252"/>
      <c r="CS821" s="252"/>
      <c r="CT821" s="252"/>
      <c r="CU821" s="252"/>
      <c r="CV821" s="252"/>
      <c r="CW821" s="252"/>
      <c r="CX821" s="252"/>
      <c r="CY821" s="252"/>
      <c r="CZ821" s="252"/>
      <c r="DA821" s="252"/>
      <c r="DB821" s="252"/>
      <c r="DC821" s="252"/>
      <c r="DD821" s="252"/>
    </row>
    <row r="822" customFormat="false" ht="15" hidden="false" customHeight="false" outlineLevel="0" collapsed="false">
      <c r="A822" s="252"/>
      <c r="B822" s="252"/>
      <c r="C822" s="252"/>
      <c r="D822" s="252"/>
      <c r="E822" s="254"/>
      <c r="F822" s="254"/>
      <c r="G822" s="254"/>
      <c r="H822" s="254"/>
      <c r="I822" s="254"/>
      <c r="J822" s="254"/>
      <c r="K822" s="254"/>
      <c r="L822" s="254"/>
      <c r="M822" s="254"/>
      <c r="N822" s="254"/>
      <c r="O822" s="254"/>
      <c r="P822" s="252"/>
      <c r="Q822" s="252"/>
      <c r="R822" s="252"/>
      <c r="S822" s="252"/>
      <c r="T822" s="252"/>
      <c r="U822" s="252"/>
      <c r="V822" s="252"/>
      <c r="W822" s="252"/>
      <c r="X822" s="252"/>
      <c r="Y822" s="252"/>
      <c r="Z822" s="252"/>
      <c r="AA822" s="252"/>
      <c r="AB822" s="252"/>
      <c r="AC822" s="252"/>
      <c r="AD822" s="252"/>
      <c r="AE822" s="252"/>
      <c r="AF822" s="252"/>
      <c r="AG822" s="252"/>
      <c r="AH822" s="252"/>
      <c r="AI822" s="252"/>
      <c r="AJ822" s="252"/>
      <c r="AK822" s="252"/>
      <c r="AL822" s="252"/>
      <c r="AM822" s="252"/>
      <c r="AN822" s="252"/>
      <c r="AO822" s="252"/>
      <c r="AP822" s="252"/>
      <c r="AQ822" s="252"/>
      <c r="AR822" s="252"/>
      <c r="AS822" s="252"/>
      <c r="AT822" s="252"/>
      <c r="AU822" s="252"/>
      <c r="AV822" s="252"/>
      <c r="AW822" s="252"/>
      <c r="AX822" s="252"/>
      <c r="AY822" s="252"/>
      <c r="AZ822" s="252"/>
      <c r="BA822" s="252"/>
      <c r="BB822" s="252"/>
      <c r="BC822" s="252"/>
      <c r="BD822" s="252"/>
      <c r="BE822" s="252"/>
      <c r="BF822" s="252"/>
      <c r="BG822" s="252"/>
      <c r="BH822" s="252"/>
      <c r="BI822" s="252"/>
      <c r="BJ822" s="252"/>
      <c r="BK822" s="252"/>
      <c r="BL822" s="252"/>
      <c r="BM822" s="252"/>
      <c r="BN822" s="252"/>
      <c r="BO822" s="252"/>
      <c r="BP822" s="252"/>
      <c r="BQ822" s="252"/>
      <c r="BR822" s="252"/>
      <c r="BS822" s="252"/>
      <c r="BT822" s="252"/>
      <c r="BU822" s="252"/>
      <c r="BV822" s="252"/>
      <c r="BW822" s="252"/>
      <c r="BX822" s="252"/>
      <c r="BY822" s="252"/>
      <c r="BZ822" s="252"/>
      <c r="CA822" s="252"/>
      <c r="CB822" s="252"/>
      <c r="CC822" s="252"/>
      <c r="CD822" s="252"/>
      <c r="CE822" s="252"/>
      <c r="CF822" s="252"/>
      <c r="CG822" s="252"/>
      <c r="CH822" s="252"/>
      <c r="CI822" s="252"/>
      <c r="CJ822" s="252"/>
      <c r="CK822" s="252"/>
      <c r="CL822" s="252"/>
      <c r="CM822" s="252"/>
      <c r="CN822" s="252"/>
      <c r="CO822" s="252"/>
      <c r="CP822" s="252"/>
      <c r="CQ822" s="252"/>
      <c r="CR822" s="252"/>
      <c r="CS822" s="252"/>
      <c r="CT822" s="252"/>
      <c r="CU822" s="252"/>
      <c r="CV822" s="252"/>
      <c r="CW822" s="252"/>
      <c r="CX822" s="252"/>
      <c r="CY822" s="252"/>
      <c r="CZ822" s="252"/>
      <c r="DA822" s="252"/>
      <c r="DB822" s="252"/>
      <c r="DC822" s="252"/>
      <c r="DD822" s="252"/>
    </row>
    <row r="823" customFormat="false" ht="15" hidden="false" customHeight="false" outlineLevel="0" collapsed="false">
      <c r="A823" s="252"/>
      <c r="B823" s="252"/>
      <c r="C823" s="252"/>
      <c r="D823" s="252"/>
      <c r="E823" s="254"/>
      <c r="F823" s="254"/>
      <c r="G823" s="254"/>
      <c r="H823" s="254"/>
      <c r="I823" s="254"/>
      <c r="J823" s="254"/>
      <c r="K823" s="254"/>
      <c r="L823" s="254"/>
      <c r="M823" s="254"/>
      <c r="N823" s="254"/>
      <c r="O823" s="254"/>
      <c r="P823" s="252"/>
      <c r="Q823" s="252"/>
      <c r="R823" s="252"/>
      <c r="S823" s="252"/>
      <c r="T823" s="252"/>
      <c r="U823" s="252"/>
      <c r="V823" s="252"/>
      <c r="W823" s="252"/>
      <c r="X823" s="252"/>
      <c r="Y823" s="252"/>
      <c r="Z823" s="252"/>
      <c r="AA823" s="252"/>
      <c r="AB823" s="252"/>
      <c r="AC823" s="252"/>
      <c r="AD823" s="252"/>
      <c r="AE823" s="252"/>
      <c r="AF823" s="252"/>
      <c r="AG823" s="252"/>
      <c r="AH823" s="252"/>
      <c r="AI823" s="252"/>
      <c r="AJ823" s="252"/>
      <c r="AK823" s="252"/>
      <c r="AL823" s="252"/>
      <c r="AM823" s="252"/>
      <c r="AN823" s="252"/>
      <c r="AO823" s="252"/>
      <c r="AP823" s="252"/>
      <c r="AQ823" s="252"/>
      <c r="AR823" s="252"/>
      <c r="AS823" s="252"/>
      <c r="AT823" s="252"/>
      <c r="AU823" s="252"/>
      <c r="AV823" s="252"/>
      <c r="AW823" s="252"/>
      <c r="AX823" s="252"/>
      <c r="AY823" s="252"/>
      <c r="AZ823" s="252"/>
      <c r="BA823" s="252"/>
      <c r="BB823" s="252"/>
      <c r="BC823" s="252"/>
      <c r="BD823" s="252"/>
      <c r="BE823" s="252"/>
      <c r="BF823" s="252"/>
      <c r="BG823" s="252"/>
      <c r="BH823" s="252"/>
      <c r="BI823" s="252"/>
      <c r="BJ823" s="252"/>
      <c r="BK823" s="252"/>
      <c r="BL823" s="252"/>
      <c r="BM823" s="252"/>
      <c r="BN823" s="252"/>
      <c r="BO823" s="252"/>
      <c r="BP823" s="252"/>
      <c r="BQ823" s="252"/>
      <c r="BR823" s="252"/>
      <c r="BS823" s="252"/>
      <c r="BT823" s="252"/>
      <c r="BU823" s="252"/>
      <c r="BV823" s="252"/>
      <c r="BW823" s="252"/>
      <c r="BX823" s="252"/>
      <c r="BY823" s="252"/>
      <c r="BZ823" s="252"/>
      <c r="CA823" s="252"/>
      <c r="CB823" s="252"/>
      <c r="CC823" s="252"/>
      <c r="CD823" s="252"/>
      <c r="CE823" s="252"/>
      <c r="CF823" s="252"/>
      <c r="CG823" s="252"/>
      <c r="CH823" s="252"/>
      <c r="CI823" s="252"/>
      <c r="CJ823" s="252"/>
      <c r="CK823" s="252"/>
      <c r="CL823" s="252"/>
      <c r="CM823" s="252"/>
      <c r="CN823" s="252"/>
      <c r="CO823" s="252"/>
      <c r="CP823" s="252"/>
      <c r="CQ823" s="252"/>
      <c r="CR823" s="252"/>
      <c r="CS823" s="252"/>
      <c r="CT823" s="252"/>
      <c r="CU823" s="252"/>
      <c r="CV823" s="252"/>
      <c r="CW823" s="252"/>
      <c r="CX823" s="252"/>
      <c r="CY823" s="252"/>
      <c r="CZ823" s="252"/>
      <c r="DA823" s="252"/>
      <c r="DB823" s="252"/>
      <c r="DC823" s="252"/>
      <c r="DD823" s="252"/>
    </row>
    <row r="824" customFormat="false" ht="15" hidden="false" customHeight="false" outlineLevel="0" collapsed="false">
      <c r="A824" s="252"/>
      <c r="B824" s="252"/>
      <c r="C824" s="252"/>
      <c r="D824" s="252"/>
      <c r="E824" s="254"/>
      <c r="F824" s="254"/>
      <c r="G824" s="254"/>
      <c r="H824" s="254"/>
      <c r="I824" s="254"/>
      <c r="J824" s="254"/>
      <c r="K824" s="254"/>
      <c r="L824" s="254"/>
      <c r="M824" s="254"/>
      <c r="N824" s="254"/>
      <c r="O824" s="254"/>
      <c r="P824" s="252"/>
      <c r="Q824" s="252"/>
      <c r="R824" s="252"/>
      <c r="S824" s="252"/>
      <c r="T824" s="252"/>
      <c r="U824" s="252"/>
      <c r="V824" s="252"/>
      <c r="W824" s="252"/>
      <c r="X824" s="252"/>
      <c r="Y824" s="252"/>
      <c r="Z824" s="252"/>
      <c r="AA824" s="252"/>
      <c r="AB824" s="252"/>
      <c r="AC824" s="252"/>
      <c r="AD824" s="252"/>
      <c r="AE824" s="252"/>
      <c r="AF824" s="252"/>
      <c r="AG824" s="252"/>
      <c r="AH824" s="252"/>
      <c r="AI824" s="252"/>
      <c r="AJ824" s="252"/>
      <c r="AK824" s="252"/>
      <c r="AL824" s="252"/>
      <c r="AM824" s="252"/>
      <c r="AN824" s="252"/>
      <c r="AO824" s="252"/>
      <c r="AP824" s="252"/>
      <c r="AQ824" s="252"/>
      <c r="AR824" s="252"/>
      <c r="AS824" s="252"/>
      <c r="AT824" s="252"/>
      <c r="AU824" s="252"/>
      <c r="AV824" s="252"/>
      <c r="AW824" s="252"/>
      <c r="AX824" s="252"/>
      <c r="AY824" s="252"/>
      <c r="AZ824" s="252"/>
      <c r="BA824" s="252"/>
      <c r="BB824" s="252"/>
      <c r="BC824" s="252"/>
      <c r="BD824" s="252"/>
      <c r="BE824" s="252"/>
      <c r="BF824" s="252"/>
      <c r="BG824" s="252"/>
      <c r="BH824" s="252"/>
      <c r="BI824" s="252"/>
      <c r="BJ824" s="252"/>
      <c r="BK824" s="252"/>
      <c r="BL824" s="252"/>
      <c r="BM824" s="252"/>
      <c r="BN824" s="252"/>
      <c r="BO824" s="252"/>
      <c r="BP824" s="252"/>
      <c r="BQ824" s="252"/>
      <c r="BR824" s="252"/>
      <c r="BS824" s="252"/>
      <c r="BT824" s="252"/>
      <c r="BU824" s="252"/>
      <c r="BV824" s="252"/>
      <c r="BW824" s="252"/>
      <c r="BX824" s="252"/>
      <c r="BY824" s="252"/>
      <c r="BZ824" s="252"/>
      <c r="CA824" s="252"/>
      <c r="CB824" s="252"/>
      <c r="CC824" s="252"/>
      <c r="CD824" s="252"/>
      <c r="CE824" s="252"/>
      <c r="CF824" s="252"/>
      <c r="CG824" s="252"/>
      <c r="CH824" s="252"/>
      <c r="CI824" s="252"/>
      <c r="CJ824" s="252"/>
      <c r="CK824" s="252"/>
      <c r="CL824" s="252"/>
      <c r="CM824" s="252"/>
      <c r="CN824" s="252"/>
      <c r="CO824" s="252"/>
      <c r="CP824" s="252"/>
      <c r="CQ824" s="252"/>
      <c r="CR824" s="252"/>
      <c r="CS824" s="252"/>
      <c r="CT824" s="252"/>
      <c r="CU824" s="252"/>
      <c r="CV824" s="252"/>
      <c r="CW824" s="252"/>
      <c r="CX824" s="252"/>
      <c r="CY824" s="252"/>
      <c r="CZ824" s="252"/>
      <c r="DA824" s="252"/>
      <c r="DB824" s="252"/>
      <c r="DC824" s="252"/>
      <c r="DD824" s="252"/>
    </row>
    <row r="825" customFormat="false" ht="15" hidden="false" customHeight="false" outlineLevel="0" collapsed="false">
      <c r="A825" s="252"/>
      <c r="B825" s="252"/>
      <c r="C825" s="252"/>
      <c r="D825" s="252"/>
      <c r="E825" s="254"/>
      <c r="F825" s="254"/>
      <c r="G825" s="254"/>
      <c r="H825" s="254"/>
      <c r="I825" s="254"/>
      <c r="J825" s="254"/>
      <c r="K825" s="254"/>
      <c r="L825" s="254"/>
      <c r="M825" s="254"/>
      <c r="N825" s="254"/>
      <c r="O825" s="254"/>
      <c r="P825" s="252"/>
      <c r="Q825" s="252"/>
      <c r="R825" s="252"/>
      <c r="S825" s="252"/>
      <c r="T825" s="252"/>
      <c r="U825" s="252"/>
      <c r="V825" s="252"/>
      <c r="W825" s="252"/>
      <c r="X825" s="252"/>
      <c r="Y825" s="252"/>
      <c r="Z825" s="252"/>
      <c r="AA825" s="252"/>
      <c r="AB825" s="252"/>
      <c r="AC825" s="252"/>
      <c r="AD825" s="252"/>
      <c r="AE825" s="252"/>
      <c r="AF825" s="252"/>
      <c r="AG825" s="252"/>
      <c r="AH825" s="252"/>
      <c r="AI825" s="252"/>
      <c r="AJ825" s="252"/>
      <c r="AK825" s="252"/>
      <c r="AL825" s="252"/>
      <c r="AM825" s="252"/>
      <c r="AN825" s="252"/>
      <c r="AO825" s="252"/>
      <c r="AP825" s="252"/>
      <c r="AQ825" s="252"/>
      <c r="AR825" s="252"/>
      <c r="AS825" s="252"/>
      <c r="AT825" s="252"/>
      <c r="AU825" s="252"/>
      <c r="AV825" s="252"/>
      <c r="AW825" s="252"/>
      <c r="AX825" s="252"/>
      <c r="AY825" s="252"/>
      <c r="AZ825" s="252"/>
      <c r="BA825" s="252"/>
      <c r="BB825" s="252"/>
      <c r="BC825" s="252"/>
      <c r="BD825" s="252"/>
      <c r="BE825" s="252"/>
      <c r="BF825" s="252"/>
      <c r="BG825" s="252"/>
      <c r="BH825" s="252"/>
      <c r="BI825" s="252"/>
      <c r="BJ825" s="252"/>
      <c r="BK825" s="252"/>
      <c r="BL825" s="252"/>
      <c r="BM825" s="252"/>
      <c r="BN825" s="252"/>
      <c r="BO825" s="252"/>
      <c r="BP825" s="252"/>
      <c r="BQ825" s="252"/>
      <c r="BR825" s="252"/>
      <c r="BS825" s="252"/>
      <c r="BT825" s="252"/>
      <c r="BU825" s="252"/>
      <c r="BV825" s="252"/>
      <c r="BW825" s="252"/>
      <c r="BX825" s="252"/>
      <c r="BY825" s="252"/>
      <c r="BZ825" s="252"/>
      <c r="CA825" s="252"/>
      <c r="CB825" s="252"/>
      <c r="CC825" s="252"/>
      <c r="CD825" s="252"/>
      <c r="CE825" s="252"/>
      <c r="CF825" s="252"/>
      <c r="CG825" s="252"/>
      <c r="CH825" s="252"/>
      <c r="CI825" s="252"/>
      <c r="CJ825" s="252"/>
      <c r="CK825" s="252"/>
      <c r="CL825" s="252"/>
      <c r="CM825" s="252"/>
      <c r="CN825" s="252"/>
      <c r="CO825" s="252"/>
      <c r="CP825" s="252"/>
      <c r="CQ825" s="252"/>
      <c r="CR825" s="252"/>
      <c r="CS825" s="252"/>
      <c r="CT825" s="252"/>
      <c r="CU825" s="252"/>
      <c r="CV825" s="252"/>
      <c r="CW825" s="252"/>
      <c r="CX825" s="252"/>
      <c r="CY825" s="252"/>
      <c r="CZ825" s="252"/>
      <c r="DA825" s="252"/>
      <c r="DB825" s="252"/>
      <c r="DC825" s="252"/>
      <c r="DD825" s="252"/>
    </row>
    <row r="826" customFormat="false" ht="15" hidden="false" customHeight="false" outlineLevel="0" collapsed="false">
      <c r="A826" s="252"/>
      <c r="B826" s="252"/>
      <c r="C826" s="252"/>
      <c r="D826" s="252"/>
      <c r="E826" s="254"/>
      <c r="F826" s="254"/>
      <c r="G826" s="254"/>
      <c r="H826" s="254"/>
      <c r="I826" s="254"/>
      <c r="J826" s="254"/>
      <c r="K826" s="254"/>
      <c r="L826" s="254"/>
      <c r="M826" s="254"/>
      <c r="N826" s="254"/>
      <c r="O826" s="254"/>
      <c r="P826" s="252"/>
      <c r="Q826" s="252"/>
      <c r="R826" s="252"/>
      <c r="S826" s="252"/>
      <c r="T826" s="252"/>
      <c r="U826" s="252"/>
      <c r="V826" s="252"/>
      <c r="W826" s="252"/>
      <c r="X826" s="252"/>
      <c r="Y826" s="252"/>
      <c r="Z826" s="252"/>
      <c r="AA826" s="252"/>
      <c r="AB826" s="252"/>
      <c r="AC826" s="252"/>
      <c r="AD826" s="252"/>
      <c r="AE826" s="252"/>
      <c r="AF826" s="252"/>
      <c r="AG826" s="252"/>
      <c r="AH826" s="252"/>
      <c r="AI826" s="252"/>
      <c r="AJ826" s="252"/>
      <c r="AK826" s="252"/>
      <c r="AL826" s="252"/>
      <c r="AM826" s="252"/>
      <c r="AN826" s="252"/>
      <c r="AO826" s="252"/>
      <c r="AP826" s="252"/>
      <c r="AQ826" s="252"/>
      <c r="AR826" s="252"/>
      <c r="AS826" s="252"/>
      <c r="AT826" s="252"/>
      <c r="AU826" s="252"/>
      <c r="AV826" s="252"/>
      <c r="AW826" s="252"/>
      <c r="AX826" s="252"/>
      <c r="AY826" s="252"/>
      <c r="AZ826" s="252"/>
      <c r="BA826" s="252"/>
      <c r="BB826" s="252"/>
      <c r="BC826" s="252"/>
      <c r="BD826" s="252"/>
      <c r="BE826" s="252"/>
      <c r="BF826" s="252"/>
      <c r="BG826" s="252"/>
      <c r="BH826" s="252"/>
      <c r="BI826" s="252"/>
      <c r="BJ826" s="252"/>
      <c r="BK826" s="252"/>
      <c r="BL826" s="252"/>
      <c r="BM826" s="252"/>
      <c r="BN826" s="252"/>
      <c r="BO826" s="252"/>
      <c r="BP826" s="252"/>
      <c r="BQ826" s="252"/>
      <c r="BR826" s="252"/>
      <c r="BS826" s="252"/>
      <c r="BT826" s="252"/>
      <c r="BU826" s="252"/>
      <c r="BV826" s="252"/>
      <c r="BW826" s="252"/>
      <c r="BX826" s="252"/>
      <c r="BY826" s="252"/>
      <c r="BZ826" s="252"/>
      <c r="CA826" s="252"/>
      <c r="CB826" s="252"/>
      <c r="CC826" s="252"/>
      <c r="CD826" s="252"/>
      <c r="CE826" s="252"/>
      <c r="CF826" s="252"/>
      <c r="CG826" s="252"/>
      <c r="CH826" s="252"/>
      <c r="CI826" s="252"/>
      <c r="CJ826" s="252"/>
      <c r="CK826" s="252"/>
      <c r="CL826" s="252"/>
      <c r="CM826" s="252"/>
      <c r="CN826" s="252"/>
      <c r="CO826" s="252"/>
      <c r="CP826" s="252"/>
      <c r="CQ826" s="252"/>
      <c r="CR826" s="252"/>
      <c r="CS826" s="252"/>
      <c r="CT826" s="252"/>
      <c r="CU826" s="252"/>
      <c r="CV826" s="252"/>
      <c r="CW826" s="252"/>
      <c r="CX826" s="252"/>
      <c r="CY826" s="252"/>
      <c r="CZ826" s="252"/>
      <c r="DA826" s="252"/>
      <c r="DB826" s="252"/>
      <c r="DC826" s="252"/>
      <c r="DD826" s="252"/>
    </row>
    <row r="827" customFormat="false" ht="15" hidden="false" customHeight="false" outlineLevel="0" collapsed="false">
      <c r="A827" s="252"/>
      <c r="B827" s="252"/>
      <c r="C827" s="252"/>
      <c r="D827" s="252"/>
      <c r="E827" s="254"/>
      <c r="F827" s="254"/>
      <c r="G827" s="254"/>
      <c r="H827" s="254"/>
      <c r="I827" s="254"/>
      <c r="J827" s="254"/>
      <c r="K827" s="254"/>
      <c r="L827" s="254"/>
      <c r="M827" s="254"/>
      <c r="N827" s="254"/>
      <c r="O827" s="254"/>
      <c r="P827" s="252"/>
      <c r="Q827" s="252"/>
      <c r="R827" s="252"/>
      <c r="S827" s="252"/>
      <c r="T827" s="252"/>
      <c r="U827" s="252"/>
      <c r="V827" s="252"/>
      <c r="W827" s="252"/>
      <c r="X827" s="252"/>
      <c r="Y827" s="252"/>
      <c r="Z827" s="252"/>
      <c r="AA827" s="252"/>
      <c r="AB827" s="252"/>
      <c r="AC827" s="252"/>
      <c r="AD827" s="252"/>
      <c r="AE827" s="252"/>
      <c r="AF827" s="252"/>
      <c r="AG827" s="252"/>
      <c r="AH827" s="252"/>
      <c r="AI827" s="252"/>
      <c r="AJ827" s="252"/>
      <c r="AK827" s="252"/>
      <c r="AL827" s="252"/>
      <c r="AM827" s="252"/>
      <c r="AN827" s="252"/>
      <c r="AO827" s="252"/>
      <c r="AP827" s="252"/>
      <c r="AQ827" s="252"/>
      <c r="AR827" s="252"/>
      <c r="AS827" s="252"/>
      <c r="AT827" s="252"/>
      <c r="AU827" s="252"/>
      <c r="AV827" s="252"/>
      <c r="AW827" s="252"/>
      <c r="AX827" s="252"/>
      <c r="AY827" s="252"/>
      <c r="AZ827" s="252"/>
      <c r="BA827" s="252"/>
      <c r="BB827" s="252"/>
      <c r="BC827" s="252"/>
      <c r="BD827" s="252"/>
      <c r="BE827" s="252"/>
      <c r="BF827" s="252"/>
      <c r="BG827" s="252"/>
      <c r="BH827" s="252"/>
      <c r="BI827" s="252"/>
      <c r="BJ827" s="252"/>
      <c r="BK827" s="252"/>
      <c r="BL827" s="252"/>
      <c r="BM827" s="252"/>
      <c r="BN827" s="252"/>
      <c r="BO827" s="252"/>
      <c r="BP827" s="252"/>
      <c r="BQ827" s="252"/>
      <c r="BR827" s="252"/>
      <c r="BS827" s="252"/>
      <c r="BT827" s="252"/>
      <c r="BU827" s="252"/>
      <c r="BV827" s="252"/>
      <c r="BW827" s="252"/>
      <c r="BX827" s="252"/>
      <c r="BY827" s="252"/>
      <c r="BZ827" s="252"/>
      <c r="CA827" s="252"/>
      <c r="CB827" s="252"/>
      <c r="CC827" s="252"/>
      <c r="CD827" s="252"/>
      <c r="CE827" s="252"/>
      <c r="CF827" s="252"/>
      <c r="CG827" s="252"/>
      <c r="CH827" s="252"/>
      <c r="CI827" s="252"/>
      <c r="CJ827" s="252"/>
      <c r="CK827" s="252"/>
      <c r="CL827" s="252"/>
      <c r="CM827" s="252"/>
      <c r="CN827" s="252"/>
      <c r="CO827" s="252"/>
      <c r="CP827" s="252"/>
      <c r="CQ827" s="252"/>
      <c r="CR827" s="252"/>
      <c r="CS827" s="252"/>
      <c r="CT827" s="252"/>
      <c r="CU827" s="252"/>
      <c r="CV827" s="252"/>
      <c r="CW827" s="252"/>
      <c r="CX827" s="252"/>
      <c r="CY827" s="252"/>
      <c r="CZ827" s="252"/>
      <c r="DA827" s="252"/>
      <c r="DB827" s="252"/>
      <c r="DC827" s="252"/>
      <c r="DD827" s="252"/>
    </row>
    <row r="828" customFormat="false" ht="15" hidden="false" customHeight="false" outlineLevel="0" collapsed="false">
      <c r="A828" s="252"/>
      <c r="B828" s="252"/>
      <c r="C828" s="252"/>
      <c r="D828" s="252"/>
      <c r="E828" s="254"/>
      <c r="F828" s="254"/>
      <c r="G828" s="254"/>
      <c r="H828" s="254"/>
      <c r="I828" s="254"/>
      <c r="J828" s="254"/>
      <c r="K828" s="254"/>
      <c r="L828" s="254"/>
      <c r="M828" s="254"/>
      <c r="N828" s="254"/>
      <c r="O828" s="254"/>
      <c r="P828" s="252"/>
      <c r="Q828" s="252"/>
      <c r="R828" s="252"/>
      <c r="S828" s="252"/>
      <c r="T828" s="252"/>
      <c r="U828" s="252"/>
      <c r="V828" s="252"/>
      <c r="W828" s="252"/>
      <c r="X828" s="252"/>
      <c r="Y828" s="252"/>
      <c r="Z828" s="252"/>
      <c r="AA828" s="252"/>
      <c r="AB828" s="252"/>
      <c r="AC828" s="252"/>
      <c r="AD828" s="252"/>
      <c r="AE828" s="252"/>
      <c r="AF828" s="252"/>
      <c r="AG828" s="252"/>
      <c r="AH828" s="252"/>
      <c r="AI828" s="252"/>
      <c r="AJ828" s="252"/>
      <c r="AK828" s="252"/>
      <c r="AL828" s="252"/>
      <c r="AM828" s="252"/>
      <c r="AN828" s="252"/>
      <c r="AO828" s="252"/>
      <c r="AP828" s="252"/>
      <c r="AQ828" s="252"/>
      <c r="AR828" s="252"/>
      <c r="AS828" s="252"/>
      <c r="AT828" s="252"/>
      <c r="AU828" s="252"/>
      <c r="AV828" s="252"/>
      <c r="AW828" s="252"/>
      <c r="AX828" s="252"/>
      <c r="AY828" s="252"/>
      <c r="AZ828" s="252"/>
      <c r="BA828" s="252"/>
      <c r="BB828" s="252"/>
      <c r="BC828" s="252"/>
      <c r="BD828" s="252"/>
      <c r="BE828" s="252"/>
      <c r="BF828" s="252"/>
      <c r="BG828" s="252"/>
      <c r="BH828" s="252"/>
      <c r="BI828" s="252"/>
      <c r="BJ828" s="252"/>
      <c r="BK828" s="252"/>
      <c r="BL828" s="252"/>
      <c r="BM828" s="252"/>
      <c r="BN828" s="252"/>
      <c r="BO828" s="252"/>
      <c r="BP828" s="252"/>
      <c r="BQ828" s="252"/>
      <c r="BR828" s="252"/>
      <c r="BS828" s="252"/>
      <c r="BT828" s="252"/>
      <c r="BU828" s="252"/>
      <c r="BV828" s="252"/>
      <c r="BW828" s="252"/>
      <c r="BX828" s="252"/>
      <c r="BY828" s="252"/>
      <c r="BZ828" s="252"/>
      <c r="CA828" s="252"/>
      <c r="CB828" s="252"/>
      <c r="CC828" s="252"/>
      <c r="CD828" s="252"/>
      <c r="CE828" s="252"/>
      <c r="CF828" s="252"/>
      <c r="CG828" s="252"/>
      <c r="CH828" s="252"/>
      <c r="CI828" s="252"/>
      <c r="CJ828" s="252"/>
      <c r="CK828" s="252"/>
      <c r="CL828" s="252"/>
      <c r="CM828" s="252"/>
      <c r="CN828" s="252"/>
      <c r="CO828" s="252"/>
      <c r="CP828" s="252"/>
      <c r="CQ828" s="252"/>
      <c r="CR828" s="252"/>
      <c r="CS828" s="252"/>
      <c r="CT828" s="252"/>
      <c r="CU828" s="252"/>
      <c r="CV828" s="252"/>
      <c r="CW828" s="252"/>
      <c r="CX828" s="252"/>
      <c r="CY828" s="252"/>
      <c r="CZ828" s="252"/>
      <c r="DA828" s="252"/>
      <c r="DB828" s="252"/>
      <c r="DC828" s="252"/>
      <c r="DD828" s="252"/>
    </row>
    <row r="829" customFormat="false" ht="15" hidden="false" customHeight="false" outlineLevel="0" collapsed="false">
      <c r="A829" s="252"/>
      <c r="B829" s="252"/>
      <c r="C829" s="252"/>
      <c r="D829" s="252"/>
      <c r="E829" s="254"/>
      <c r="F829" s="254"/>
      <c r="G829" s="254"/>
      <c r="H829" s="254"/>
      <c r="I829" s="254"/>
      <c r="J829" s="254"/>
      <c r="K829" s="254"/>
      <c r="L829" s="254"/>
      <c r="M829" s="254"/>
      <c r="N829" s="254"/>
      <c r="O829" s="254"/>
      <c r="P829" s="252"/>
      <c r="Q829" s="252"/>
      <c r="R829" s="252"/>
      <c r="S829" s="252"/>
      <c r="T829" s="252"/>
      <c r="U829" s="252"/>
      <c r="V829" s="252"/>
      <c r="W829" s="252"/>
      <c r="X829" s="252"/>
      <c r="Y829" s="252"/>
      <c r="Z829" s="252"/>
      <c r="AA829" s="252"/>
      <c r="AB829" s="252"/>
      <c r="AC829" s="252"/>
      <c r="AD829" s="252"/>
      <c r="AE829" s="252"/>
      <c r="AF829" s="252"/>
      <c r="AG829" s="252"/>
      <c r="AH829" s="252"/>
      <c r="AI829" s="252"/>
      <c r="AJ829" s="252"/>
      <c r="AK829" s="252"/>
      <c r="AL829" s="252"/>
      <c r="AM829" s="252"/>
      <c r="AN829" s="252"/>
      <c r="AO829" s="252"/>
      <c r="AP829" s="252"/>
      <c r="AQ829" s="252"/>
      <c r="AR829" s="252"/>
      <c r="AS829" s="252"/>
      <c r="AT829" s="252"/>
      <c r="AU829" s="252"/>
      <c r="AV829" s="252"/>
      <c r="AW829" s="252"/>
      <c r="AX829" s="252"/>
      <c r="AY829" s="252"/>
      <c r="AZ829" s="252"/>
      <c r="BA829" s="252"/>
      <c r="BB829" s="252"/>
      <c r="BC829" s="252"/>
      <c r="BD829" s="252"/>
      <c r="BE829" s="252"/>
      <c r="BF829" s="252"/>
      <c r="BG829" s="252"/>
      <c r="BH829" s="252"/>
      <c r="BI829" s="252"/>
      <c r="BJ829" s="252"/>
      <c r="BK829" s="252"/>
      <c r="BL829" s="252"/>
      <c r="BM829" s="252"/>
      <c r="BN829" s="252"/>
      <c r="BO829" s="252"/>
      <c r="BP829" s="252"/>
      <c r="BQ829" s="252"/>
      <c r="BR829" s="252"/>
      <c r="BS829" s="252"/>
      <c r="BT829" s="252"/>
      <c r="BU829" s="252"/>
      <c r="BV829" s="252"/>
      <c r="BW829" s="252"/>
      <c r="BX829" s="252"/>
      <c r="BY829" s="252"/>
      <c r="BZ829" s="252"/>
      <c r="CA829" s="252"/>
      <c r="CB829" s="252"/>
      <c r="CC829" s="252"/>
      <c r="CD829" s="252"/>
      <c r="CE829" s="252"/>
      <c r="CF829" s="252"/>
      <c r="CG829" s="252"/>
      <c r="CH829" s="252"/>
      <c r="CI829" s="252"/>
      <c r="CJ829" s="252"/>
      <c r="CK829" s="252"/>
      <c r="CL829" s="252"/>
      <c r="CM829" s="252"/>
      <c r="CN829" s="252"/>
      <c r="CO829" s="252"/>
      <c r="CP829" s="252"/>
      <c r="CQ829" s="252"/>
      <c r="CR829" s="252"/>
      <c r="CS829" s="252"/>
      <c r="CT829" s="252"/>
      <c r="CU829" s="252"/>
      <c r="CV829" s="252"/>
      <c r="CW829" s="252"/>
      <c r="CX829" s="252"/>
      <c r="CY829" s="252"/>
      <c r="CZ829" s="252"/>
      <c r="DA829" s="252"/>
      <c r="DB829" s="252"/>
      <c r="DC829" s="252"/>
      <c r="DD829" s="252"/>
    </row>
    <row r="830" customFormat="false" ht="15" hidden="false" customHeight="false" outlineLevel="0" collapsed="false">
      <c r="A830" s="252"/>
      <c r="B830" s="252"/>
      <c r="C830" s="252"/>
      <c r="D830" s="252"/>
      <c r="E830" s="254"/>
      <c r="F830" s="254"/>
      <c r="G830" s="254"/>
      <c r="H830" s="254"/>
      <c r="I830" s="254"/>
      <c r="J830" s="254"/>
      <c r="K830" s="254"/>
      <c r="L830" s="254"/>
      <c r="M830" s="254"/>
      <c r="N830" s="254"/>
      <c r="O830" s="254"/>
      <c r="P830" s="252"/>
      <c r="Q830" s="252"/>
      <c r="R830" s="252"/>
      <c r="S830" s="252"/>
      <c r="T830" s="252"/>
      <c r="U830" s="252"/>
      <c r="V830" s="252"/>
      <c r="W830" s="252"/>
      <c r="X830" s="252"/>
      <c r="Y830" s="252"/>
      <c r="Z830" s="252"/>
      <c r="AA830" s="252"/>
      <c r="AB830" s="252"/>
      <c r="AC830" s="252"/>
      <c r="AD830" s="252"/>
      <c r="AE830" s="252"/>
      <c r="AF830" s="252"/>
      <c r="AG830" s="252"/>
      <c r="AH830" s="252"/>
      <c r="AI830" s="252"/>
      <c r="AJ830" s="252"/>
      <c r="AK830" s="252"/>
      <c r="AL830" s="252"/>
      <c r="AM830" s="252"/>
      <c r="AN830" s="252"/>
      <c r="AO830" s="252"/>
      <c r="AP830" s="252"/>
      <c r="AQ830" s="252"/>
      <c r="AR830" s="252"/>
      <c r="AS830" s="252"/>
      <c r="AT830" s="252"/>
      <c r="AU830" s="252"/>
      <c r="AV830" s="252"/>
      <c r="AW830" s="252"/>
      <c r="AX830" s="252"/>
      <c r="AY830" s="252"/>
      <c r="AZ830" s="252"/>
      <c r="BA830" s="252"/>
      <c r="BB830" s="252"/>
      <c r="BC830" s="252"/>
      <c r="BD830" s="252"/>
      <c r="BE830" s="252"/>
      <c r="BF830" s="252"/>
      <c r="BG830" s="252"/>
      <c r="BH830" s="252"/>
      <c r="BI830" s="252"/>
      <c r="BJ830" s="252"/>
      <c r="BK830" s="252"/>
      <c r="BL830" s="252"/>
      <c r="BM830" s="252"/>
      <c r="BN830" s="252"/>
      <c r="BO830" s="252"/>
      <c r="BP830" s="252"/>
      <c r="BQ830" s="252"/>
      <c r="BR830" s="252"/>
      <c r="BS830" s="252"/>
      <c r="BT830" s="252"/>
      <c r="BU830" s="252"/>
      <c r="BV830" s="252"/>
      <c r="BW830" s="252"/>
      <c r="BX830" s="252"/>
      <c r="BY830" s="252"/>
      <c r="BZ830" s="252"/>
      <c r="CA830" s="252"/>
      <c r="CB830" s="252"/>
      <c r="CC830" s="252"/>
      <c r="CD830" s="252"/>
      <c r="CE830" s="252"/>
      <c r="CF830" s="252"/>
      <c r="CG830" s="252"/>
      <c r="CH830" s="252"/>
      <c r="CI830" s="252"/>
      <c r="CJ830" s="252"/>
      <c r="CK830" s="252"/>
      <c r="CL830" s="252"/>
      <c r="CM830" s="252"/>
      <c r="CN830" s="252"/>
      <c r="CO830" s="252"/>
      <c r="CP830" s="252"/>
      <c r="CQ830" s="252"/>
      <c r="CR830" s="252"/>
      <c r="CS830" s="252"/>
      <c r="CT830" s="252"/>
      <c r="CU830" s="252"/>
      <c r="CV830" s="252"/>
      <c r="CW830" s="252"/>
      <c r="CX830" s="252"/>
      <c r="CY830" s="252"/>
      <c r="CZ830" s="252"/>
      <c r="DA830" s="252"/>
      <c r="DB830" s="252"/>
      <c r="DC830" s="252"/>
      <c r="DD830" s="252"/>
    </row>
    <row r="831" customFormat="false" ht="15" hidden="false" customHeight="false" outlineLevel="0" collapsed="false">
      <c r="A831" s="252"/>
      <c r="B831" s="252"/>
      <c r="C831" s="252"/>
      <c r="D831" s="252"/>
      <c r="E831" s="254"/>
      <c r="F831" s="254"/>
      <c r="G831" s="254"/>
      <c r="H831" s="254"/>
      <c r="I831" s="254"/>
      <c r="J831" s="254"/>
      <c r="K831" s="254"/>
      <c r="L831" s="254"/>
      <c r="M831" s="254"/>
      <c r="N831" s="254"/>
      <c r="O831" s="254"/>
      <c r="P831" s="252"/>
      <c r="Q831" s="252"/>
      <c r="R831" s="252"/>
      <c r="S831" s="252"/>
      <c r="T831" s="252"/>
      <c r="U831" s="252"/>
      <c r="V831" s="252"/>
      <c r="W831" s="252"/>
      <c r="X831" s="252"/>
      <c r="Y831" s="252"/>
      <c r="Z831" s="252"/>
      <c r="AA831" s="252"/>
      <c r="AB831" s="252"/>
      <c r="AC831" s="252"/>
      <c r="AD831" s="252"/>
      <c r="AE831" s="252"/>
      <c r="AF831" s="252"/>
      <c r="AG831" s="252"/>
      <c r="AH831" s="252"/>
      <c r="AI831" s="252"/>
      <c r="AJ831" s="252"/>
      <c r="AK831" s="252"/>
      <c r="AL831" s="252"/>
      <c r="AM831" s="252"/>
      <c r="AN831" s="252"/>
      <c r="AO831" s="252"/>
      <c r="AP831" s="252"/>
      <c r="AQ831" s="252"/>
      <c r="AR831" s="252"/>
      <c r="AS831" s="252"/>
      <c r="AT831" s="252"/>
      <c r="AU831" s="252"/>
      <c r="AV831" s="252"/>
      <c r="AW831" s="252"/>
      <c r="AX831" s="252"/>
      <c r="AY831" s="252"/>
      <c r="AZ831" s="252"/>
      <c r="BA831" s="252"/>
      <c r="BB831" s="252"/>
      <c r="BC831" s="252"/>
      <c r="BD831" s="252"/>
      <c r="BE831" s="252"/>
      <c r="BF831" s="252"/>
      <c r="BG831" s="252"/>
      <c r="BH831" s="252"/>
      <c r="BI831" s="252"/>
      <c r="BJ831" s="252"/>
      <c r="BK831" s="252"/>
      <c r="BL831" s="252"/>
      <c r="BM831" s="252"/>
      <c r="BN831" s="252"/>
      <c r="BO831" s="252"/>
      <c r="BP831" s="252"/>
      <c r="BQ831" s="252"/>
      <c r="BR831" s="252"/>
      <c r="BS831" s="252"/>
      <c r="BT831" s="252"/>
      <c r="BU831" s="252"/>
      <c r="BV831" s="252"/>
      <c r="BW831" s="252"/>
      <c r="BX831" s="252"/>
      <c r="BY831" s="252"/>
      <c r="BZ831" s="252"/>
      <c r="CA831" s="252"/>
      <c r="CB831" s="252"/>
      <c r="CC831" s="252"/>
      <c r="CD831" s="252"/>
      <c r="CE831" s="252"/>
      <c r="CF831" s="252"/>
      <c r="CG831" s="252"/>
      <c r="CH831" s="252"/>
      <c r="CI831" s="252"/>
      <c r="CJ831" s="252"/>
      <c r="CK831" s="252"/>
      <c r="CL831" s="252"/>
      <c r="CM831" s="252"/>
      <c r="CN831" s="252"/>
      <c r="CO831" s="252"/>
      <c r="CP831" s="252"/>
      <c r="CQ831" s="252"/>
      <c r="CR831" s="252"/>
      <c r="CS831" s="252"/>
      <c r="CT831" s="252"/>
      <c r="CU831" s="252"/>
      <c r="CV831" s="252"/>
      <c r="CW831" s="252"/>
      <c r="CX831" s="252"/>
      <c r="CY831" s="252"/>
      <c r="CZ831" s="252"/>
      <c r="DA831" s="252"/>
      <c r="DB831" s="252"/>
      <c r="DC831" s="252"/>
      <c r="DD831" s="252"/>
    </row>
    <row r="832" customFormat="false" ht="15" hidden="false" customHeight="false" outlineLevel="0" collapsed="false">
      <c r="A832" s="252"/>
      <c r="B832" s="252"/>
      <c r="C832" s="252"/>
      <c r="D832" s="252"/>
      <c r="E832" s="254"/>
      <c r="F832" s="254"/>
      <c r="G832" s="254"/>
      <c r="H832" s="254"/>
      <c r="I832" s="254"/>
      <c r="J832" s="254"/>
      <c r="K832" s="254"/>
      <c r="L832" s="254"/>
      <c r="M832" s="254"/>
      <c r="N832" s="254"/>
      <c r="O832" s="254"/>
      <c r="P832" s="252"/>
      <c r="Q832" s="252"/>
      <c r="R832" s="252"/>
      <c r="S832" s="252"/>
      <c r="T832" s="252"/>
      <c r="U832" s="252"/>
      <c r="V832" s="252"/>
      <c r="W832" s="252"/>
      <c r="X832" s="252"/>
      <c r="Y832" s="252"/>
      <c r="Z832" s="252"/>
      <c r="AA832" s="252"/>
      <c r="AB832" s="252"/>
      <c r="AC832" s="252"/>
      <c r="AD832" s="252"/>
      <c r="AE832" s="252"/>
      <c r="AF832" s="252"/>
      <c r="AG832" s="252"/>
      <c r="AH832" s="252"/>
      <c r="AI832" s="252"/>
      <c r="AJ832" s="252"/>
      <c r="AK832" s="252"/>
      <c r="AL832" s="252"/>
      <c r="AM832" s="252"/>
      <c r="AN832" s="252"/>
      <c r="AO832" s="252"/>
      <c r="AP832" s="252"/>
      <c r="AQ832" s="252"/>
      <c r="AR832" s="252"/>
      <c r="AS832" s="252"/>
      <c r="AT832" s="252"/>
      <c r="AU832" s="252"/>
      <c r="AV832" s="252"/>
      <c r="AW832" s="252"/>
      <c r="AX832" s="252"/>
      <c r="AY832" s="252"/>
      <c r="AZ832" s="252"/>
      <c r="BA832" s="252"/>
      <c r="BB832" s="252"/>
      <c r="BC832" s="252"/>
      <c r="BD832" s="252"/>
      <c r="BE832" s="252"/>
      <c r="BF832" s="252"/>
      <c r="BG832" s="252"/>
      <c r="BH832" s="252"/>
      <c r="BI832" s="252"/>
      <c r="BJ832" s="252"/>
      <c r="BK832" s="252"/>
      <c r="BL832" s="252"/>
      <c r="BM832" s="252"/>
      <c r="BN832" s="252"/>
      <c r="BO832" s="252"/>
      <c r="BP832" s="252"/>
      <c r="BQ832" s="252"/>
      <c r="BR832" s="252"/>
      <c r="BS832" s="252"/>
      <c r="BT832" s="252"/>
      <c r="BU832" s="252"/>
      <c r="BV832" s="252"/>
      <c r="BW832" s="252"/>
      <c r="BX832" s="252"/>
      <c r="BY832" s="252"/>
      <c r="BZ832" s="252"/>
      <c r="CA832" s="252"/>
      <c r="CB832" s="252"/>
      <c r="CC832" s="252"/>
      <c r="CD832" s="252"/>
      <c r="CE832" s="252"/>
      <c r="CF832" s="252"/>
      <c r="CG832" s="252"/>
      <c r="CH832" s="252"/>
      <c r="CI832" s="252"/>
      <c r="CJ832" s="252"/>
      <c r="CK832" s="252"/>
      <c r="CL832" s="252"/>
      <c r="CM832" s="252"/>
      <c r="CN832" s="252"/>
      <c r="CO832" s="252"/>
      <c r="CP832" s="252"/>
      <c r="CQ832" s="252"/>
      <c r="CR832" s="252"/>
      <c r="CS832" s="252"/>
      <c r="CT832" s="252"/>
      <c r="CU832" s="252"/>
      <c r="CV832" s="252"/>
      <c r="CW832" s="252"/>
      <c r="CX832" s="252"/>
      <c r="CY832" s="252"/>
      <c r="CZ832" s="252"/>
      <c r="DA832" s="252"/>
      <c r="DB832" s="252"/>
      <c r="DC832" s="252"/>
      <c r="DD832" s="252"/>
    </row>
    <row r="833" customFormat="false" ht="15" hidden="false" customHeight="false" outlineLevel="0" collapsed="false">
      <c r="A833" s="252"/>
      <c r="B833" s="252"/>
      <c r="C833" s="252"/>
      <c r="D833" s="252"/>
      <c r="E833" s="254"/>
      <c r="F833" s="254"/>
      <c r="G833" s="254"/>
      <c r="H833" s="254"/>
      <c r="I833" s="254"/>
      <c r="J833" s="254"/>
      <c r="K833" s="254"/>
      <c r="L833" s="254"/>
      <c r="M833" s="254"/>
      <c r="N833" s="254"/>
      <c r="O833" s="254"/>
      <c r="P833" s="252"/>
      <c r="Q833" s="252"/>
      <c r="R833" s="252"/>
      <c r="S833" s="252"/>
      <c r="T833" s="252"/>
      <c r="U833" s="252"/>
      <c r="V833" s="252"/>
      <c r="W833" s="252"/>
      <c r="X833" s="252"/>
      <c r="Y833" s="252"/>
      <c r="Z833" s="252"/>
      <c r="AA833" s="252"/>
      <c r="AB833" s="252"/>
      <c r="AC833" s="252"/>
      <c r="AD833" s="252"/>
      <c r="AE833" s="252"/>
      <c r="AF833" s="252"/>
      <c r="AG833" s="252"/>
      <c r="AH833" s="252"/>
      <c r="AI833" s="252"/>
      <c r="AJ833" s="252"/>
      <c r="AK833" s="252"/>
      <c r="AL833" s="252"/>
      <c r="AM833" s="252"/>
      <c r="AN833" s="252"/>
      <c r="AO833" s="252"/>
      <c r="AP833" s="252"/>
      <c r="AQ833" s="252"/>
      <c r="AR833" s="252"/>
      <c r="AS833" s="252"/>
      <c r="AT833" s="252"/>
      <c r="AU833" s="252"/>
      <c r="AV833" s="252"/>
      <c r="AW833" s="252"/>
      <c r="AX833" s="252"/>
      <c r="AY833" s="252"/>
      <c r="AZ833" s="252"/>
      <c r="BA833" s="252"/>
      <c r="BB833" s="252"/>
      <c r="BC833" s="252"/>
      <c r="BD833" s="252"/>
      <c r="BE833" s="252"/>
      <c r="BF833" s="252"/>
      <c r="BG833" s="252"/>
      <c r="BH833" s="252"/>
      <c r="BI833" s="252"/>
      <c r="BJ833" s="252"/>
      <c r="BK833" s="252"/>
      <c r="BL833" s="252"/>
      <c r="BM833" s="252"/>
      <c r="BN833" s="252"/>
      <c r="BO833" s="252"/>
      <c r="BP833" s="252"/>
      <c r="BQ833" s="252"/>
      <c r="BR833" s="252"/>
      <c r="BS833" s="252"/>
      <c r="BT833" s="252"/>
      <c r="BU833" s="252"/>
      <c r="BV833" s="252"/>
      <c r="BW833" s="252"/>
      <c r="BX833" s="252"/>
      <c r="BY833" s="252"/>
      <c r="BZ833" s="252"/>
      <c r="CA833" s="252"/>
      <c r="CB833" s="252"/>
      <c r="CC833" s="252"/>
      <c r="CD833" s="252"/>
      <c r="CE833" s="252"/>
      <c r="CF833" s="252"/>
      <c r="CG833" s="252"/>
      <c r="CH833" s="252"/>
      <c r="CI833" s="252"/>
      <c r="CJ833" s="252"/>
      <c r="CK833" s="252"/>
      <c r="CL833" s="252"/>
      <c r="CM833" s="252"/>
      <c r="CN833" s="252"/>
      <c r="CO833" s="252"/>
      <c r="CP833" s="252"/>
      <c r="CQ833" s="252"/>
      <c r="CR833" s="252"/>
      <c r="CS833" s="252"/>
      <c r="CT833" s="252"/>
      <c r="CU833" s="252"/>
      <c r="CV833" s="252"/>
      <c r="CW833" s="252"/>
      <c r="CX833" s="252"/>
      <c r="CY833" s="252"/>
      <c r="CZ833" s="252"/>
      <c r="DA833" s="252"/>
      <c r="DB833" s="252"/>
      <c r="DC833" s="252"/>
      <c r="DD833" s="252"/>
    </row>
    <row r="834" customFormat="false" ht="15" hidden="false" customHeight="false" outlineLevel="0" collapsed="false">
      <c r="A834" s="252"/>
      <c r="B834" s="252"/>
      <c r="C834" s="252"/>
      <c r="D834" s="252"/>
      <c r="E834" s="254"/>
      <c r="F834" s="254"/>
      <c r="G834" s="254"/>
      <c r="H834" s="254"/>
      <c r="I834" s="254"/>
      <c r="J834" s="254"/>
      <c r="K834" s="254"/>
      <c r="L834" s="254"/>
      <c r="M834" s="254"/>
      <c r="N834" s="254"/>
      <c r="O834" s="254"/>
      <c r="P834" s="252"/>
      <c r="Q834" s="252"/>
      <c r="R834" s="252"/>
      <c r="S834" s="252"/>
      <c r="T834" s="252"/>
      <c r="U834" s="252"/>
      <c r="V834" s="252"/>
      <c r="W834" s="252"/>
      <c r="X834" s="252"/>
      <c r="Y834" s="252"/>
      <c r="Z834" s="252"/>
      <c r="AA834" s="252"/>
      <c r="AB834" s="252"/>
      <c r="AC834" s="252"/>
      <c r="AD834" s="252"/>
      <c r="AE834" s="252"/>
      <c r="AF834" s="252"/>
      <c r="AG834" s="252"/>
      <c r="AH834" s="252"/>
      <c r="AI834" s="252"/>
      <c r="AJ834" s="252"/>
      <c r="AK834" s="252"/>
      <c r="AL834" s="252"/>
      <c r="AM834" s="252"/>
      <c r="AN834" s="252"/>
      <c r="AO834" s="252"/>
      <c r="AP834" s="252"/>
      <c r="AQ834" s="252"/>
      <c r="AR834" s="252"/>
      <c r="AS834" s="252"/>
      <c r="AT834" s="252"/>
      <c r="AU834" s="252"/>
      <c r="AV834" s="252"/>
      <c r="AW834" s="252"/>
      <c r="AX834" s="252"/>
      <c r="AY834" s="252"/>
      <c r="AZ834" s="252"/>
      <c r="BA834" s="252"/>
      <c r="BB834" s="252"/>
      <c r="BC834" s="252"/>
      <c r="BD834" s="252"/>
      <c r="BE834" s="252"/>
      <c r="BF834" s="252"/>
      <c r="BG834" s="252"/>
      <c r="BH834" s="252"/>
      <c r="BI834" s="252"/>
      <c r="BJ834" s="252"/>
      <c r="BK834" s="252"/>
      <c r="BL834" s="252"/>
      <c r="BM834" s="252"/>
      <c r="BN834" s="252"/>
      <c r="BO834" s="252"/>
      <c r="BP834" s="252"/>
      <c r="BQ834" s="252"/>
      <c r="BR834" s="252"/>
      <c r="BS834" s="252"/>
      <c r="BT834" s="252"/>
      <c r="BU834" s="252"/>
      <c r="BV834" s="252"/>
      <c r="BW834" s="252"/>
      <c r="BX834" s="252"/>
      <c r="BY834" s="252"/>
      <c r="BZ834" s="252"/>
      <c r="CA834" s="252"/>
      <c r="CB834" s="252"/>
      <c r="CC834" s="252"/>
      <c r="CD834" s="252"/>
      <c r="CE834" s="252"/>
      <c r="CF834" s="252"/>
      <c r="CG834" s="252"/>
      <c r="CH834" s="252"/>
      <c r="CI834" s="252"/>
      <c r="CJ834" s="252"/>
      <c r="CK834" s="252"/>
      <c r="CL834" s="252"/>
      <c r="CM834" s="252"/>
      <c r="CN834" s="252"/>
      <c r="CO834" s="252"/>
      <c r="CP834" s="252"/>
      <c r="CQ834" s="252"/>
      <c r="CR834" s="252"/>
      <c r="CS834" s="252"/>
      <c r="CT834" s="252"/>
      <c r="CU834" s="252"/>
      <c r="CV834" s="252"/>
      <c r="CW834" s="252"/>
      <c r="CX834" s="252"/>
      <c r="CY834" s="252"/>
      <c r="CZ834" s="252"/>
      <c r="DA834" s="252"/>
      <c r="DB834" s="252"/>
      <c r="DC834" s="252"/>
      <c r="DD834" s="252"/>
    </row>
    <row r="835" customFormat="false" ht="15" hidden="false" customHeight="false" outlineLevel="0" collapsed="false">
      <c r="A835" s="252"/>
      <c r="B835" s="252"/>
      <c r="C835" s="252"/>
      <c r="D835" s="252"/>
      <c r="E835" s="254"/>
      <c r="F835" s="254"/>
      <c r="G835" s="254"/>
      <c r="H835" s="254"/>
      <c r="I835" s="254"/>
      <c r="J835" s="254"/>
      <c r="K835" s="254"/>
      <c r="L835" s="254"/>
      <c r="M835" s="254"/>
      <c r="N835" s="254"/>
      <c r="O835" s="254"/>
      <c r="P835" s="252"/>
      <c r="Q835" s="252"/>
      <c r="R835" s="252"/>
      <c r="S835" s="252"/>
      <c r="T835" s="252"/>
      <c r="U835" s="252"/>
      <c r="V835" s="252"/>
      <c r="W835" s="252"/>
      <c r="X835" s="252"/>
      <c r="Y835" s="252"/>
      <c r="Z835" s="252"/>
      <c r="AA835" s="252"/>
      <c r="AB835" s="252"/>
      <c r="AC835" s="252"/>
      <c r="AD835" s="252"/>
      <c r="AE835" s="252"/>
      <c r="AF835" s="252"/>
      <c r="AG835" s="252"/>
      <c r="AH835" s="252"/>
      <c r="AI835" s="252"/>
      <c r="AJ835" s="252"/>
      <c r="AK835" s="252"/>
      <c r="AL835" s="252"/>
      <c r="AM835" s="252"/>
      <c r="AN835" s="252"/>
      <c r="AO835" s="252"/>
      <c r="AP835" s="252"/>
      <c r="AQ835" s="252"/>
      <c r="AR835" s="252"/>
      <c r="AS835" s="252"/>
      <c r="AT835" s="252"/>
      <c r="AU835" s="252"/>
      <c r="AV835" s="252"/>
      <c r="AW835" s="252"/>
      <c r="AX835" s="252"/>
      <c r="AY835" s="252"/>
      <c r="AZ835" s="252"/>
      <c r="BA835" s="252"/>
      <c r="BB835" s="252"/>
      <c r="BC835" s="252"/>
      <c r="BD835" s="252"/>
      <c r="BE835" s="252"/>
      <c r="BF835" s="252"/>
      <c r="BG835" s="252"/>
      <c r="BH835" s="252"/>
      <c r="BI835" s="252"/>
      <c r="BJ835" s="252"/>
      <c r="BK835" s="252"/>
      <c r="BL835" s="252"/>
      <c r="BM835" s="252"/>
      <c r="BN835" s="252"/>
      <c r="BO835" s="252"/>
      <c r="BP835" s="252"/>
      <c r="BQ835" s="252"/>
      <c r="BR835" s="252"/>
      <c r="BS835" s="252"/>
      <c r="BT835" s="252"/>
      <c r="BU835" s="252"/>
      <c r="BV835" s="252"/>
      <c r="BW835" s="252"/>
      <c r="BX835" s="252"/>
      <c r="BY835" s="252"/>
      <c r="BZ835" s="252"/>
      <c r="CA835" s="252"/>
      <c r="CB835" s="252"/>
      <c r="CC835" s="252"/>
      <c r="CD835" s="252"/>
      <c r="CE835" s="252"/>
      <c r="CF835" s="252"/>
      <c r="CG835" s="252"/>
      <c r="CH835" s="252"/>
      <c r="CI835" s="252"/>
      <c r="CJ835" s="252"/>
      <c r="CK835" s="252"/>
      <c r="CL835" s="252"/>
      <c r="CM835" s="252"/>
      <c r="CN835" s="252"/>
      <c r="CO835" s="252"/>
      <c r="CP835" s="252"/>
      <c r="CQ835" s="252"/>
      <c r="CR835" s="252"/>
      <c r="CS835" s="252"/>
      <c r="CT835" s="252"/>
      <c r="CU835" s="252"/>
      <c r="CV835" s="252"/>
      <c r="CW835" s="252"/>
      <c r="CX835" s="252"/>
      <c r="CY835" s="252"/>
      <c r="CZ835" s="252"/>
      <c r="DA835" s="252"/>
      <c r="DB835" s="252"/>
      <c r="DC835" s="252"/>
      <c r="DD835" s="252"/>
    </row>
    <row r="836" customFormat="false" ht="15" hidden="false" customHeight="false" outlineLevel="0" collapsed="false">
      <c r="A836" s="252"/>
      <c r="B836" s="252"/>
      <c r="C836" s="252"/>
      <c r="D836" s="252"/>
      <c r="E836" s="254"/>
      <c r="F836" s="254"/>
      <c r="G836" s="254"/>
      <c r="H836" s="254"/>
      <c r="I836" s="254"/>
      <c r="J836" s="254"/>
      <c r="K836" s="254"/>
      <c r="L836" s="254"/>
      <c r="M836" s="254"/>
      <c r="N836" s="254"/>
      <c r="O836" s="254"/>
      <c r="P836" s="252"/>
      <c r="Q836" s="252"/>
      <c r="R836" s="252"/>
      <c r="S836" s="252"/>
      <c r="T836" s="252"/>
      <c r="U836" s="252"/>
      <c r="V836" s="252"/>
      <c r="W836" s="252"/>
      <c r="X836" s="252"/>
      <c r="Y836" s="252"/>
      <c r="Z836" s="252"/>
      <c r="AA836" s="252"/>
      <c r="AB836" s="252"/>
      <c r="AC836" s="252"/>
      <c r="AD836" s="252"/>
      <c r="AE836" s="252"/>
      <c r="AF836" s="252"/>
      <c r="AG836" s="252"/>
      <c r="AH836" s="252"/>
      <c r="AI836" s="252"/>
      <c r="AJ836" s="252"/>
      <c r="AK836" s="252"/>
      <c r="AL836" s="252"/>
      <c r="AM836" s="252"/>
      <c r="AN836" s="252"/>
      <c r="AO836" s="252"/>
      <c r="AP836" s="252"/>
      <c r="AQ836" s="252"/>
      <c r="AR836" s="252"/>
      <c r="AS836" s="252"/>
      <c r="AT836" s="252"/>
      <c r="AU836" s="252"/>
      <c r="AV836" s="252"/>
      <c r="AW836" s="252"/>
      <c r="AX836" s="252"/>
      <c r="AY836" s="252"/>
      <c r="AZ836" s="252"/>
      <c r="BA836" s="252"/>
      <c r="BB836" s="252"/>
      <c r="BC836" s="252"/>
      <c r="BD836" s="252"/>
      <c r="BE836" s="252"/>
      <c r="BF836" s="252"/>
      <c r="BG836" s="252"/>
      <c r="BH836" s="252"/>
      <c r="BI836" s="252"/>
      <c r="BJ836" s="252"/>
      <c r="BK836" s="252"/>
      <c r="BL836" s="252"/>
      <c r="BM836" s="252"/>
      <c r="BN836" s="252"/>
      <c r="BO836" s="252"/>
      <c r="BP836" s="252"/>
      <c r="BQ836" s="252"/>
      <c r="BR836" s="252"/>
      <c r="BS836" s="252"/>
      <c r="BT836" s="252"/>
      <c r="BU836" s="252"/>
      <c r="BV836" s="252"/>
      <c r="BW836" s="252"/>
      <c r="BX836" s="252"/>
      <c r="BY836" s="252"/>
      <c r="BZ836" s="252"/>
      <c r="CA836" s="252"/>
      <c r="CB836" s="252"/>
      <c r="CC836" s="252"/>
      <c r="CD836" s="252"/>
      <c r="CE836" s="252"/>
      <c r="CF836" s="252"/>
      <c r="CG836" s="252"/>
      <c r="CH836" s="252"/>
      <c r="CI836" s="252"/>
      <c r="CJ836" s="252"/>
      <c r="CK836" s="252"/>
      <c r="CL836" s="252"/>
      <c r="CM836" s="252"/>
      <c r="CN836" s="252"/>
      <c r="CO836" s="252"/>
      <c r="CP836" s="252"/>
      <c r="CQ836" s="252"/>
      <c r="CR836" s="252"/>
      <c r="CS836" s="252"/>
      <c r="CT836" s="252"/>
      <c r="CU836" s="252"/>
      <c r="CV836" s="252"/>
      <c r="CW836" s="252"/>
      <c r="CX836" s="252"/>
      <c r="CY836" s="252"/>
      <c r="CZ836" s="252"/>
      <c r="DA836" s="252"/>
      <c r="DB836" s="252"/>
      <c r="DC836" s="252"/>
      <c r="DD836" s="252"/>
    </row>
    <row r="837" customFormat="false" ht="15" hidden="false" customHeight="false" outlineLevel="0" collapsed="false">
      <c r="A837" s="252"/>
      <c r="B837" s="252"/>
      <c r="C837" s="252"/>
      <c r="D837" s="252"/>
      <c r="E837" s="254"/>
      <c r="F837" s="254"/>
      <c r="G837" s="254"/>
      <c r="H837" s="254"/>
      <c r="I837" s="254"/>
      <c r="J837" s="254"/>
      <c r="K837" s="254"/>
      <c r="L837" s="254"/>
      <c r="M837" s="254"/>
      <c r="N837" s="254"/>
      <c r="O837" s="254"/>
      <c r="P837" s="252"/>
      <c r="Q837" s="252"/>
      <c r="R837" s="252"/>
      <c r="S837" s="252"/>
      <c r="T837" s="252"/>
      <c r="U837" s="252"/>
      <c r="V837" s="252"/>
      <c r="W837" s="252"/>
      <c r="X837" s="252"/>
      <c r="Y837" s="252"/>
      <c r="Z837" s="252"/>
      <c r="AA837" s="252"/>
      <c r="AB837" s="252"/>
      <c r="AC837" s="252"/>
      <c r="AD837" s="252"/>
      <c r="AE837" s="252"/>
      <c r="AF837" s="252"/>
      <c r="AG837" s="252"/>
      <c r="AH837" s="252"/>
      <c r="AI837" s="252"/>
      <c r="AJ837" s="252"/>
      <c r="AK837" s="252"/>
      <c r="AL837" s="252"/>
      <c r="AM837" s="252"/>
      <c r="AN837" s="252"/>
      <c r="AO837" s="252"/>
      <c r="AP837" s="252"/>
      <c r="AQ837" s="252"/>
      <c r="AR837" s="252"/>
      <c r="AS837" s="252"/>
      <c r="AT837" s="252"/>
      <c r="AU837" s="252"/>
      <c r="AV837" s="252"/>
      <c r="AW837" s="252"/>
      <c r="AX837" s="252"/>
      <c r="AY837" s="252"/>
      <c r="AZ837" s="252"/>
      <c r="BA837" s="252"/>
      <c r="BB837" s="252"/>
      <c r="BC837" s="252"/>
      <c r="BD837" s="252"/>
      <c r="BE837" s="252"/>
      <c r="BF837" s="252"/>
      <c r="BG837" s="252"/>
      <c r="BH837" s="252"/>
      <c r="BI837" s="252"/>
      <c r="BJ837" s="252"/>
      <c r="BK837" s="252"/>
      <c r="BL837" s="252"/>
      <c r="BM837" s="252"/>
      <c r="BN837" s="252"/>
      <c r="BO837" s="252"/>
      <c r="BP837" s="252"/>
      <c r="BQ837" s="252"/>
      <c r="BR837" s="252"/>
      <c r="BS837" s="252"/>
      <c r="BT837" s="252"/>
      <c r="BU837" s="252"/>
      <c r="BV837" s="252"/>
      <c r="BW837" s="252"/>
      <c r="BX837" s="252"/>
      <c r="BY837" s="252"/>
      <c r="BZ837" s="252"/>
      <c r="CA837" s="252"/>
      <c r="CB837" s="252"/>
      <c r="CC837" s="252"/>
      <c r="CD837" s="252"/>
      <c r="CE837" s="252"/>
      <c r="CF837" s="252"/>
      <c r="CG837" s="252"/>
      <c r="CH837" s="252"/>
      <c r="CI837" s="252"/>
      <c r="CJ837" s="252"/>
      <c r="CK837" s="252"/>
      <c r="CL837" s="252"/>
      <c r="CM837" s="252"/>
      <c r="CN837" s="252"/>
      <c r="CO837" s="252"/>
      <c r="CP837" s="252"/>
      <c r="CQ837" s="252"/>
      <c r="CR837" s="252"/>
      <c r="CS837" s="252"/>
      <c r="CT837" s="252"/>
      <c r="CU837" s="252"/>
      <c r="CV837" s="252"/>
      <c r="CW837" s="252"/>
      <c r="CX837" s="252"/>
      <c r="CY837" s="252"/>
      <c r="CZ837" s="252"/>
      <c r="DA837" s="252"/>
      <c r="DB837" s="252"/>
      <c r="DC837" s="252"/>
      <c r="DD837" s="252"/>
    </row>
    <row r="838" customFormat="false" ht="15" hidden="false" customHeight="false" outlineLevel="0" collapsed="false">
      <c r="A838" s="252"/>
      <c r="B838" s="252"/>
      <c r="C838" s="252"/>
      <c r="D838" s="252"/>
      <c r="E838" s="254"/>
      <c r="F838" s="254"/>
      <c r="G838" s="254"/>
      <c r="H838" s="254"/>
      <c r="I838" s="254"/>
      <c r="J838" s="254"/>
      <c r="K838" s="254"/>
      <c r="L838" s="254"/>
      <c r="M838" s="254"/>
      <c r="N838" s="254"/>
      <c r="O838" s="254"/>
      <c r="P838" s="252"/>
      <c r="Q838" s="252"/>
      <c r="R838" s="252"/>
      <c r="S838" s="252"/>
      <c r="T838" s="252"/>
      <c r="U838" s="252"/>
      <c r="V838" s="252"/>
      <c r="W838" s="252"/>
      <c r="X838" s="252"/>
      <c r="Y838" s="252"/>
      <c r="Z838" s="252"/>
      <c r="AA838" s="252"/>
      <c r="AB838" s="252"/>
      <c r="AC838" s="252"/>
      <c r="AD838" s="252"/>
      <c r="AE838" s="252"/>
      <c r="AF838" s="252"/>
      <c r="AG838" s="252"/>
      <c r="AH838" s="252"/>
      <c r="AI838" s="252"/>
      <c r="AJ838" s="252"/>
      <c r="AK838" s="252"/>
      <c r="AL838" s="252"/>
      <c r="AM838" s="252"/>
      <c r="AN838" s="252"/>
      <c r="AO838" s="252"/>
      <c r="AP838" s="252"/>
      <c r="AQ838" s="252"/>
      <c r="AR838" s="252"/>
      <c r="AS838" s="252"/>
      <c r="AT838" s="252"/>
      <c r="AU838" s="252"/>
      <c r="AV838" s="252"/>
      <c r="AW838" s="252"/>
      <c r="AX838" s="252"/>
      <c r="AY838" s="252"/>
      <c r="AZ838" s="252"/>
      <c r="BA838" s="252"/>
      <c r="BB838" s="252"/>
      <c r="BC838" s="252"/>
      <c r="BD838" s="252"/>
      <c r="BE838" s="252"/>
      <c r="BF838" s="252"/>
      <c r="BG838" s="252"/>
      <c r="BH838" s="252"/>
      <c r="BI838" s="252"/>
      <c r="BJ838" s="252"/>
      <c r="BK838" s="252"/>
      <c r="BL838" s="252"/>
      <c r="BM838" s="252"/>
      <c r="BN838" s="252"/>
      <c r="BO838" s="252"/>
      <c r="BP838" s="252"/>
      <c r="BQ838" s="252"/>
      <c r="BR838" s="252"/>
      <c r="BS838" s="252"/>
      <c r="BT838" s="252"/>
      <c r="BU838" s="252"/>
      <c r="BV838" s="252"/>
      <c r="BW838" s="252"/>
      <c r="BX838" s="252"/>
      <c r="BY838" s="252"/>
      <c r="BZ838" s="252"/>
      <c r="CA838" s="252"/>
      <c r="CB838" s="252"/>
      <c r="CC838" s="252"/>
      <c r="CD838" s="252"/>
      <c r="CE838" s="252"/>
      <c r="CF838" s="252"/>
      <c r="CG838" s="252"/>
      <c r="CH838" s="252"/>
      <c r="CI838" s="252"/>
      <c r="CJ838" s="252"/>
      <c r="CK838" s="252"/>
      <c r="CL838" s="252"/>
      <c r="CM838" s="252"/>
      <c r="CN838" s="252"/>
      <c r="CO838" s="252"/>
      <c r="CP838" s="252"/>
      <c r="CQ838" s="252"/>
      <c r="CR838" s="252"/>
      <c r="CS838" s="252"/>
      <c r="CT838" s="252"/>
      <c r="CU838" s="252"/>
      <c r="CV838" s="252"/>
      <c r="CW838" s="252"/>
      <c r="CX838" s="252"/>
      <c r="CY838" s="252"/>
      <c r="CZ838" s="252"/>
      <c r="DA838" s="252"/>
      <c r="DB838" s="252"/>
      <c r="DC838" s="252"/>
      <c r="DD838" s="252"/>
    </row>
    <row r="839" customFormat="false" ht="15" hidden="false" customHeight="false" outlineLevel="0" collapsed="false">
      <c r="A839" s="252"/>
      <c r="B839" s="252"/>
      <c r="C839" s="252"/>
      <c r="D839" s="252"/>
      <c r="E839" s="254"/>
      <c r="F839" s="254"/>
      <c r="G839" s="254"/>
      <c r="H839" s="254"/>
      <c r="I839" s="254"/>
      <c r="J839" s="254"/>
      <c r="K839" s="254"/>
      <c r="L839" s="254"/>
      <c r="M839" s="254"/>
      <c r="N839" s="254"/>
      <c r="O839" s="254"/>
      <c r="P839" s="252"/>
      <c r="Q839" s="252"/>
      <c r="R839" s="252"/>
      <c r="S839" s="252"/>
      <c r="T839" s="252"/>
      <c r="U839" s="252"/>
      <c r="V839" s="252"/>
      <c r="W839" s="252"/>
      <c r="X839" s="252"/>
      <c r="Y839" s="252"/>
      <c r="Z839" s="252"/>
      <c r="AA839" s="252"/>
      <c r="AB839" s="252"/>
      <c r="AC839" s="252"/>
      <c r="AD839" s="252"/>
      <c r="AE839" s="252"/>
      <c r="AF839" s="252"/>
      <c r="AG839" s="252"/>
      <c r="AH839" s="252"/>
      <c r="AI839" s="252"/>
      <c r="AJ839" s="252"/>
      <c r="AK839" s="252"/>
      <c r="AL839" s="252"/>
      <c r="AM839" s="252"/>
      <c r="AN839" s="252"/>
      <c r="AO839" s="252"/>
      <c r="AP839" s="252"/>
      <c r="AQ839" s="252"/>
      <c r="AR839" s="252"/>
      <c r="AS839" s="252"/>
      <c r="AT839" s="252"/>
      <c r="AU839" s="252"/>
      <c r="AV839" s="252"/>
      <c r="AW839" s="252"/>
      <c r="AX839" s="252"/>
      <c r="AY839" s="252"/>
      <c r="AZ839" s="252"/>
      <c r="BA839" s="252"/>
      <c r="BB839" s="252"/>
      <c r="BC839" s="252"/>
      <c r="BD839" s="252"/>
      <c r="BE839" s="252"/>
      <c r="BF839" s="252"/>
      <c r="BG839" s="252"/>
      <c r="BH839" s="252"/>
      <c r="BI839" s="252"/>
      <c r="BJ839" s="252"/>
      <c r="BK839" s="252"/>
      <c r="BL839" s="252"/>
      <c r="BM839" s="252"/>
      <c r="BN839" s="252"/>
      <c r="BO839" s="252"/>
      <c r="BP839" s="252"/>
      <c r="BQ839" s="252"/>
      <c r="BR839" s="252"/>
      <c r="BS839" s="252"/>
      <c r="BT839" s="252"/>
      <c r="BU839" s="252"/>
      <c r="BV839" s="252"/>
      <c r="BW839" s="252"/>
      <c r="BX839" s="252"/>
      <c r="BY839" s="252"/>
      <c r="BZ839" s="252"/>
      <c r="CA839" s="252"/>
      <c r="CB839" s="252"/>
      <c r="CC839" s="252"/>
      <c r="CD839" s="252"/>
      <c r="CE839" s="252"/>
      <c r="CF839" s="252"/>
      <c r="CG839" s="252"/>
      <c r="CH839" s="252"/>
      <c r="CI839" s="252"/>
      <c r="CJ839" s="252"/>
      <c r="CK839" s="252"/>
      <c r="CL839" s="252"/>
      <c r="CM839" s="252"/>
      <c r="CN839" s="252"/>
      <c r="CO839" s="252"/>
      <c r="CP839" s="252"/>
      <c r="CQ839" s="252"/>
      <c r="CR839" s="252"/>
      <c r="CS839" s="252"/>
      <c r="CT839" s="252"/>
      <c r="CU839" s="252"/>
      <c r="CV839" s="252"/>
      <c r="CW839" s="252"/>
      <c r="CX839" s="252"/>
      <c r="CY839" s="252"/>
      <c r="CZ839" s="252"/>
      <c r="DA839" s="252"/>
      <c r="DB839" s="252"/>
      <c r="DC839" s="252"/>
      <c r="DD839" s="252"/>
    </row>
    <row r="840" customFormat="false" ht="15" hidden="false" customHeight="false" outlineLevel="0" collapsed="false">
      <c r="A840" s="252"/>
      <c r="B840" s="252"/>
      <c r="C840" s="252"/>
      <c r="D840" s="252"/>
      <c r="E840" s="254"/>
      <c r="F840" s="254"/>
      <c r="G840" s="254"/>
      <c r="H840" s="254"/>
      <c r="I840" s="254"/>
      <c r="J840" s="254"/>
      <c r="K840" s="254"/>
      <c r="L840" s="254"/>
      <c r="M840" s="254"/>
      <c r="N840" s="254"/>
      <c r="O840" s="254"/>
      <c r="P840" s="252"/>
      <c r="Q840" s="252"/>
      <c r="R840" s="252"/>
      <c r="S840" s="252"/>
      <c r="T840" s="252"/>
      <c r="U840" s="252"/>
      <c r="V840" s="252"/>
      <c r="W840" s="252"/>
      <c r="X840" s="252"/>
      <c r="Y840" s="252"/>
      <c r="Z840" s="252"/>
      <c r="AA840" s="252"/>
      <c r="AB840" s="252"/>
      <c r="AC840" s="252"/>
      <c r="AD840" s="252"/>
      <c r="AE840" s="252"/>
      <c r="AF840" s="252"/>
      <c r="AG840" s="252"/>
      <c r="AH840" s="252"/>
      <c r="AI840" s="252"/>
      <c r="AJ840" s="252"/>
      <c r="AK840" s="252"/>
      <c r="AL840" s="252"/>
      <c r="AM840" s="252"/>
      <c r="AN840" s="252"/>
      <c r="AO840" s="252"/>
      <c r="AP840" s="252"/>
      <c r="AQ840" s="252"/>
      <c r="AR840" s="252"/>
      <c r="AS840" s="252"/>
      <c r="AT840" s="252"/>
      <c r="AU840" s="252"/>
      <c r="AV840" s="252"/>
      <c r="AW840" s="252"/>
      <c r="AX840" s="252"/>
      <c r="AY840" s="252"/>
      <c r="AZ840" s="252"/>
      <c r="BA840" s="252"/>
      <c r="BB840" s="252"/>
      <c r="BC840" s="252"/>
      <c r="BD840" s="252"/>
      <c r="BE840" s="252"/>
      <c r="BF840" s="252"/>
      <c r="BG840" s="252"/>
      <c r="BH840" s="252"/>
      <c r="BI840" s="252"/>
      <c r="BJ840" s="252"/>
      <c r="BK840" s="252"/>
      <c r="BL840" s="252"/>
      <c r="BM840" s="252"/>
      <c r="BN840" s="252"/>
      <c r="BO840" s="252"/>
      <c r="BP840" s="252"/>
      <c r="BQ840" s="252"/>
      <c r="BR840" s="252"/>
      <c r="BS840" s="252"/>
      <c r="BT840" s="252"/>
      <c r="BU840" s="252"/>
      <c r="BV840" s="252"/>
      <c r="BW840" s="252"/>
      <c r="BX840" s="252"/>
      <c r="BY840" s="252"/>
      <c r="BZ840" s="252"/>
      <c r="CA840" s="252"/>
      <c r="CB840" s="252"/>
      <c r="CC840" s="252"/>
      <c r="CD840" s="252"/>
      <c r="CE840" s="252"/>
      <c r="CF840" s="252"/>
      <c r="CG840" s="252"/>
      <c r="CH840" s="252"/>
      <c r="CI840" s="252"/>
      <c r="CJ840" s="252"/>
      <c r="CK840" s="252"/>
      <c r="CL840" s="252"/>
      <c r="CM840" s="252"/>
      <c r="CN840" s="252"/>
      <c r="CO840" s="252"/>
      <c r="CP840" s="252"/>
      <c r="CQ840" s="252"/>
      <c r="CR840" s="252"/>
      <c r="CS840" s="252"/>
      <c r="CT840" s="252"/>
      <c r="CU840" s="252"/>
      <c r="CV840" s="252"/>
      <c r="CW840" s="252"/>
      <c r="CX840" s="252"/>
      <c r="CY840" s="252"/>
      <c r="CZ840" s="252"/>
      <c r="DA840" s="252"/>
      <c r="DB840" s="252"/>
      <c r="DC840" s="252"/>
      <c r="DD840" s="252"/>
    </row>
    <row r="841" customFormat="false" ht="15" hidden="false" customHeight="false" outlineLevel="0" collapsed="false">
      <c r="A841" s="252"/>
      <c r="B841" s="252"/>
      <c r="C841" s="252"/>
      <c r="D841" s="252"/>
      <c r="E841" s="254"/>
      <c r="F841" s="254"/>
      <c r="G841" s="254"/>
      <c r="H841" s="254"/>
      <c r="I841" s="254"/>
      <c r="J841" s="254"/>
      <c r="K841" s="254"/>
      <c r="L841" s="254"/>
      <c r="M841" s="254"/>
      <c r="N841" s="254"/>
      <c r="O841" s="254"/>
      <c r="P841" s="252"/>
      <c r="Q841" s="252"/>
      <c r="R841" s="252"/>
      <c r="S841" s="252"/>
      <c r="T841" s="252"/>
      <c r="U841" s="252"/>
      <c r="V841" s="252"/>
      <c r="W841" s="252"/>
      <c r="X841" s="252"/>
      <c r="Y841" s="252"/>
      <c r="Z841" s="252"/>
      <c r="AA841" s="252"/>
      <c r="AB841" s="252"/>
      <c r="AC841" s="252"/>
      <c r="AD841" s="252"/>
      <c r="AE841" s="252"/>
      <c r="AF841" s="252"/>
      <c r="AG841" s="252"/>
      <c r="AH841" s="252"/>
      <c r="AI841" s="252"/>
      <c r="AJ841" s="252"/>
      <c r="AK841" s="252"/>
      <c r="AL841" s="252"/>
      <c r="AM841" s="252"/>
      <c r="AN841" s="252"/>
      <c r="AO841" s="252"/>
      <c r="AP841" s="252"/>
      <c r="AQ841" s="252"/>
      <c r="AR841" s="252"/>
      <c r="AS841" s="252"/>
      <c r="AT841" s="252"/>
      <c r="AU841" s="252"/>
      <c r="AV841" s="252"/>
      <c r="AW841" s="252"/>
      <c r="AX841" s="252"/>
      <c r="AY841" s="252"/>
      <c r="AZ841" s="252"/>
      <c r="BA841" s="252"/>
      <c r="BB841" s="252"/>
      <c r="BC841" s="252"/>
      <c r="BD841" s="252"/>
      <c r="BE841" s="252"/>
      <c r="BF841" s="252"/>
      <c r="BG841" s="252"/>
      <c r="BH841" s="252"/>
      <c r="BI841" s="252"/>
      <c r="BJ841" s="252"/>
      <c r="BK841" s="252"/>
      <c r="BL841" s="252"/>
      <c r="BM841" s="252"/>
      <c r="BN841" s="252"/>
      <c r="BO841" s="252"/>
      <c r="BP841" s="252"/>
      <c r="BQ841" s="252"/>
      <c r="BR841" s="252"/>
      <c r="BS841" s="252"/>
      <c r="BT841" s="252"/>
      <c r="BU841" s="252"/>
      <c r="BV841" s="252"/>
      <c r="BW841" s="252"/>
      <c r="BX841" s="252"/>
      <c r="BY841" s="252"/>
      <c r="BZ841" s="252"/>
      <c r="CA841" s="252"/>
      <c r="CB841" s="252"/>
      <c r="CC841" s="252"/>
      <c r="CD841" s="252"/>
      <c r="CE841" s="252"/>
      <c r="CF841" s="252"/>
      <c r="CG841" s="252"/>
      <c r="CH841" s="252"/>
      <c r="CI841" s="252"/>
      <c r="CJ841" s="252"/>
      <c r="CK841" s="252"/>
      <c r="CL841" s="252"/>
      <c r="CM841" s="252"/>
      <c r="CN841" s="252"/>
      <c r="CO841" s="252"/>
      <c r="CP841" s="252"/>
      <c r="CQ841" s="252"/>
      <c r="CR841" s="252"/>
      <c r="CS841" s="252"/>
      <c r="CT841" s="252"/>
      <c r="CU841" s="252"/>
      <c r="CV841" s="252"/>
      <c r="CW841" s="252"/>
      <c r="CX841" s="252"/>
      <c r="CY841" s="252"/>
      <c r="CZ841" s="252"/>
      <c r="DA841" s="252"/>
      <c r="DB841" s="252"/>
      <c r="DC841" s="252"/>
      <c r="DD841" s="252"/>
    </row>
    <row r="842" customFormat="false" ht="15" hidden="false" customHeight="false" outlineLevel="0" collapsed="false">
      <c r="A842" s="252"/>
      <c r="B842" s="252"/>
      <c r="C842" s="252"/>
      <c r="D842" s="252"/>
      <c r="E842" s="254"/>
      <c r="F842" s="254"/>
      <c r="G842" s="254"/>
      <c r="H842" s="254"/>
      <c r="I842" s="254"/>
      <c r="J842" s="254"/>
      <c r="K842" s="254"/>
      <c r="L842" s="254"/>
      <c r="M842" s="254"/>
      <c r="N842" s="254"/>
      <c r="O842" s="254"/>
      <c r="P842" s="252"/>
      <c r="Q842" s="252"/>
      <c r="R842" s="252"/>
      <c r="S842" s="252"/>
      <c r="T842" s="252"/>
      <c r="U842" s="252"/>
      <c r="V842" s="252"/>
      <c r="W842" s="252"/>
      <c r="X842" s="252"/>
      <c r="Y842" s="252"/>
      <c r="Z842" s="252"/>
      <c r="AA842" s="252"/>
      <c r="AB842" s="252"/>
      <c r="AC842" s="252"/>
      <c r="AD842" s="252"/>
      <c r="AE842" s="252"/>
      <c r="AF842" s="252"/>
      <c r="AG842" s="252"/>
      <c r="AH842" s="252"/>
      <c r="AI842" s="252"/>
      <c r="AJ842" s="252"/>
      <c r="AK842" s="252"/>
      <c r="AL842" s="252"/>
      <c r="AM842" s="252"/>
      <c r="AN842" s="252"/>
      <c r="AO842" s="252"/>
      <c r="AP842" s="252"/>
      <c r="AQ842" s="252"/>
      <c r="AR842" s="252"/>
      <c r="AS842" s="252"/>
      <c r="AT842" s="252"/>
      <c r="AU842" s="252"/>
      <c r="AV842" s="252"/>
      <c r="AW842" s="252"/>
      <c r="AX842" s="252"/>
      <c r="AY842" s="252"/>
      <c r="AZ842" s="252"/>
      <c r="BA842" s="252"/>
      <c r="BB842" s="252"/>
      <c r="BC842" s="252"/>
      <c r="BD842" s="252"/>
      <c r="BE842" s="252"/>
      <c r="BF842" s="252"/>
      <c r="BG842" s="252"/>
      <c r="BH842" s="252"/>
      <c r="BI842" s="252"/>
      <c r="BJ842" s="252"/>
      <c r="BK842" s="252"/>
      <c r="BL842" s="252"/>
      <c r="BM842" s="252"/>
      <c r="BN842" s="252"/>
      <c r="BO842" s="252"/>
      <c r="BP842" s="252"/>
      <c r="BQ842" s="252"/>
      <c r="BR842" s="252"/>
      <c r="BS842" s="252"/>
      <c r="BT842" s="252"/>
      <c r="BU842" s="252"/>
      <c r="BV842" s="252"/>
      <c r="BW842" s="252"/>
      <c r="BX842" s="252"/>
      <c r="BY842" s="252"/>
      <c r="BZ842" s="252"/>
      <c r="CA842" s="252"/>
      <c r="CB842" s="252"/>
      <c r="CC842" s="252"/>
      <c r="CD842" s="252"/>
      <c r="CE842" s="252"/>
      <c r="CF842" s="252"/>
      <c r="CG842" s="252"/>
      <c r="CH842" s="252"/>
      <c r="CI842" s="252"/>
      <c r="CJ842" s="252"/>
      <c r="CK842" s="252"/>
      <c r="CL842" s="252"/>
      <c r="CM842" s="252"/>
      <c r="CN842" s="252"/>
      <c r="CO842" s="252"/>
      <c r="CP842" s="252"/>
      <c r="CQ842" s="252"/>
      <c r="CR842" s="252"/>
      <c r="CS842" s="252"/>
      <c r="CT842" s="252"/>
      <c r="CU842" s="252"/>
      <c r="CV842" s="252"/>
      <c r="CW842" s="252"/>
      <c r="CX842" s="252"/>
      <c r="CY842" s="252"/>
      <c r="CZ842" s="252"/>
      <c r="DA842" s="252"/>
      <c r="DB842" s="252"/>
      <c r="DC842" s="252"/>
      <c r="DD842" s="252"/>
    </row>
    <row r="843" customFormat="false" ht="15" hidden="false" customHeight="false" outlineLevel="0" collapsed="false">
      <c r="A843" s="252"/>
      <c r="B843" s="252"/>
      <c r="C843" s="252"/>
      <c r="D843" s="252"/>
      <c r="E843" s="254"/>
      <c r="F843" s="254"/>
      <c r="G843" s="254"/>
      <c r="H843" s="254"/>
      <c r="I843" s="254"/>
      <c r="J843" s="254"/>
      <c r="K843" s="254"/>
      <c r="L843" s="254"/>
      <c r="M843" s="254"/>
      <c r="N843" s="254"/>
      <c r="O843" s="254"/>
      <c r="P843" s="252"/>
      <c r="Q843" s="252"/>
      <c r="R843" s="252"/>
      <c r="S843" s="252"/>
      <c r="T843" s="252"/>
      <c r="U843" s="252"/>
      <c r="V843" s="252"/>
      <c r="W843" s="252"/>
      <c r="X843" s="252"/>
      <c r="Y843" s="252"/>
      <c r="Z843" s="252"/>
      <c r="AA843" s="252"/>
      <c r="AB843" s="252"/>
      <c r="AC843" s="252"/>
      <c r="AD843" s="252"/>
      <c r="AE843" s="252"/>
      <c r="AF843" s="252"/>
      <c r="AG843" s="252"/>
      <c r="AH843" s="252"/>
      <c r="AI843" s="252"/>
      <c r="AJ843" s="252"/>
      <c r="AK843" s="252"/>
      <c r="AL843" s="252"/>
      <c r="AM843" s="252"/>
      <c r="AN843" s="252"/>
      <c r="AO843" s="252"/>
      <c r="AP843" s="252"/>
      <c r="AQ843" s="252"/>
      <c r="AR843" s="252"/>
      <c r="AS843" s="252"/>
      <c r="AT843" s="252"/>
      <c r="AU843" s="252"/>
      <c r="AV843" s="252"/>
      <c r="AW843" s="252"/>
      <c r="AX843" s="252"/>
      <c r="AY843" s="252"/>
      <c r="AZ843" s="252"/>
      <c r="BA843" s="252"/>
      <c r="BB843" s="252"/>
      <c r="BC843" s="252"/>
      <c r="BD843" s="252"/>
      <c r="BE843" s="252"/>
      <c r="BF843" s="252"/>
      <c r="BG843" s="252"/>
      <c r="BH843" s="252"/>
      <c r="BI843" s="252"/>
      <c r="BJ843" s="252"/>
      <c r="BK843" s="252"/>
      <c r="BL843" s="252"/>
      <c r="BM843" s="252"/>
      <c r="BN843" s="252"/>
      <c r="BO843" s="252"/>
      <c r="BP843" s="252"/>
      <c r="BQ843" s="252"/>
      <c r="BR843" s="252"/>
      <c r="BS843" s="252"/>
      <c r="BT843" s="252"/>
      <c r="BU843" s="252"/>
      <c r="BV843" s="252"/>
      <c r="BW843" s="252"/>
      <c r="BX843" s="252"/>
      <c r="BY843" s="252"/>
      <c r="BZ843" s="252"/>
      <c r="CA843" s="252"/>
      <c r="CB843" s="252"/>
      <c r="CC843" s="252"/>
      <c r="CD843" s="252"/>
      <c r="CE843" s="252"/>
      <c r="CF843" s="252"/>
      <c r="CG843" s="252"/>
      <c r="CH843" s="252"/>
      <c r="CI843" s="252"/>
      <c r="CJ843" s="252"/>
      <c r="CK843" s="252"/>
      <c r="CL843" s="252"/>
      <c r="CM843" s="252"/>
      <c r="CN843" s="252"/>
      <c r="CO843" s="252"/>
      <c r="CP843" s="252"/>
      <c r="CQ843" s="252"/>
      <c r="CR843" s="252"/>
      <c r="CS843" s="252"/>
      <c r="CT843" s="252"/>
      <c r="CU843" s="252"/>
      <c r="CV843" s="252"/>
      <c r="CW843" s="252"/>
      <c r="CX843" s="252"/>
      <c r="CY843" s="252"/>
      <c r="CZ843" s="252"/>
      <c r="DA843" s="252"/>
      <c r="DB843" s="252"/>
      <c r="DC843" s="252"/>
      <c r="DD843" s="252"/>
    </row>
    <row r="844" customFormat="false" ht="15" hidden="false" customHeight="false" outlineLevel="0" collapsed="false">
      <c r="A844" s="252"/>
      <c r="B844" s="252"/>
      <c r="C844" s="252"/>
      <c r="D844" s="252"/>
      <c r="E844" s="254"/>
      <c r="F844" s="254"/>
      <c r="G844" s="254"/>
      <c r="H844" s="254"/>
      <c r="I844" s="254"/>
      <c r="J844" s="254"/>
      <c r="K844" s="254"/>
      <c r="L844" s="254"/>
      <c r="M844" s="254"/>
      <c r="N844" s="254"/>
      <c r="O844" s="254"/>
      <c r="P844" s="252"/>
      <c r="Q844" s="252"/>
      <c r="R844" s="252"/>
      <c r="S844" s="252"/>
      <c r="T844" s="252"/>
      <c r="U844" s="252"/>
      <c r="V844" s="252"/>
      <c r="W844" s="252"/>
      <c r="X844" s="252"/>
      <c r="Y844" s="252"/>
      <c r="Z844" s="252"/>
      <c r="AA844" s="252"/>
      <c r="AB844" s="252"/>
      <c r="AC844" s="252"/>
      <c r="AD844" s="252"/>
      <c r="AE844" s="252"/>
      <c r="AF844" s="252"/>
      <c r="AG844" s="252"/>
      <c r="AH844" s="252"/>
      <c r="AI844" s="252"/>
      <c r="AJ844" s="252"/>
      <c r="AK844" s="252"/>
      <c r="AL844" s="252"/>
      <c r="AM844" s="252"/>
      <c r="AN844" s="252"/>
      <c r="AO844" s="252"/>
      <c r="AP844" s="252"/>
      <c r="AQ844" s="252"/>
      <c r="AR844" s="252"/>
      <c r="AS844" s="252"/>
      <c r="AT844" s="252"/>
      <c r="AU844" s="252"/>
      <c r="AV844" s="252"/>
      <c r="AW844" s="252"/>
      <c r="AX844" s="252"/>
      <c r="AY844" s="252"/>
      <c r="AZ844" s="252"/>
      <c r="BA844" s="252"/>
      <c r="BB844" s="252"/>
      <c r="BC844" s="252"/>
      <c r="BD844" s="252"/>
      <c r="BE844" s="252"/>
      <c r="BF844" s="252"/>
      <c r="BG844" s="252"/>
      <c r="BH844" s="252"/>
      <c r="BI844" s="252"/>
      <c r="BJ844" s="252"/>
      <c r="BK844" s="252"/>
      <c r="BL844" s="252"/>
      <c r="BM844" s="252"/>
      <c r="BN844" s="252"/>
      <c r="BO844" s="252"/>
      <c r="BP844" s="252"/>
      <c r="BQ844" s="252"/>
      <c r="BR844" s="252"/>
      <c r="BS844" s="252"/>
      <c r="BT844" s="252"/>
      <c r="BU844" s="252"/>
      <c r="BV844" s="252"/>
      <c r="BW844" s="252"/>
      <c r="BX844" s="252"/>
      <c r="BY844" s="252"/>
      <c r="BZ844" s="252"/>
      <c r="CA844" s="252"/>
      <c r="CB844" s="252"/>
      <c r="CC844" s="252"/>
      <c r="CD844" s="252"/>
      <c r="CE844" s="252"/>
      <c r="CF844" s="252"/>
      <c r="CG844" s="252"/>
      <c r="CH844" s="252"/>
      <c r="CI844" s="252"/>
      <c r="CJ844" s="252"/>
      <c r="CK844" s="252"/>
      <c r="CL844" s="252"/>
      <c r="CM844" s="252"/>
      <c r="CN844" s="252"/>
      <c r="CO844" s="252"/>
      <c r="CP844" s="252"/>
      <c r="CQ844" s="252"/>
      <c r="CR844" s="252"/>
      <c r="CS844" s="252"/>
      <c r="CT844" s="252"/>
      <c r="CU844" s="252"/>
      <c r="CV844" s="252"/>
      <c r="CW844" s="252"/>
      <c r="CX844" s="252"/>
      <c r="CY844" s="252"/>
      <c r="CZ844" s="252"/>
      <c r="DA844" s="252"/>
      <c r="DB844" s="252"/>
      <c r="DC844" s="252"/>
      <c r="DD844" s="252"/>
    </row>
    <row r="845" customFormat="false" ht="15" hidden="false" customHeight="false" outlineLevel="0" collapsed="false">
      <c r="A845" s="252"/>
      <c r="B845" s="252"/>
      <c r="C845" s="252"/>
      <c r="D845" s="252"/>
      <c r="E845" s="254"/>
      <c r="F845" s="254"/>
      <c r="G845" s="254"/>
      <c r="H845" s="254"/>
      <c r="I845" s="254"/>
      <c r="J845" s="254"/>
      <c r="K845" s="254"/>
      <c r="L845" s="254"/>
      <c r="M845" s="254"/>
      <c r="N845" s="254"/>
      <c r="O845" s="254"/>
      <c r="P845" s="252"/>
      <c r="Q845" s="252"/>
      <c r="R845" s="252"/>
      <c r="S845" s="252"/>
      <c r="T845" s="252"/>
      <c r="U845" s="252"/>
      <c r="V845" s="252"/>
      <c r="W845" s="252"/>
      <c r="X845" s="252"/>
      <c r="Y845" s="252"/>
      <c r="Z845" s="252"/>
      <c r="AA845" s="252"/>
      <c r="AB845" s="252"/>
      <c r="AC845" s="252"/>
      <c r="AD845" s="252"/>
      <c r="AE845" s="252"/>
      <c r="AF845" s="252"/>
      <c r="AG845" s="252"/>
      <c r="AH845" s="252"/>
      <c r="AI845" s="252"/>
      <c r="AJ845" s="252"/>
      <c r="AK845" s="252"/>
      <c r="AL845" s="252"/>
      <c r="AM845" s="252"/>
      <c r="AN845" s="252"/>
      <c r="AO845" s="252"/>
      <c r="AP845" s="252"/>
      <c r="AQ845" s="252"/>
      <c r="AR845" s="252"/>
      <c r="AS845" s="252"/>
      <c r="AT845" s="252"/>
      <c r="AU845" s="252"/>
      <c r="AV845" s="252"/>
      <c r="AW845" s="252"/>
      <c r="AX845" s="252"/>
      <c r="AY845" s="252"/>
      <c r="AZ845" s="252"/>
      <c r="BA845" s="252"/>
      <c r="BB845" s="252"/>
      <c r="BC845" s="252"/>
      <c r="BD845" s="252"/>
      <c r="BE845" s="252"/>
      <c r="BF845" s="252"/>
      <c r="BG845" s="252"/>
      <c r="BH845" s="252"/>
      <c r="BI845" s="252"/>
      <c r="BJ845" s="252"/>
      <c r="BK845" s="252"/>
      <c r="BL845" s="252"/>
      <c r="BM845" s="252"/>
      <c r="BN845" s="252"/>
      <c r="BO845" s="252"/>
      <c r="BP845" s="252"/>
      <c r="BQ845" s="252"/>
      <c r="BR845" s="252"/>
      <c r="BS845" s="252"/>
      <c r="BT845" s="252"/>
      <c r="BU845" s="252"/>
      <c r="BV845" s="252"/>
      <c r="BW845" s="252"/>
      <c r="BX845" s="252"/>
      <c r="BY845" s="252"/>
      <c r="BZ845" s="252"/>
      <c r="CA845" s="252"/>
      <c r="CB845" s="252"/>
      <c r="CC845" s="252"/>
      <c r="CD845" s="252"/>
      <c r="CE845" s="252"/>
      <c r="CF845" s="252"/>
      <c r="CG845" s="252"/>
      <c r="CH845" s="252"/>
      <c r="CI845" s="252"/>
      <c r="CJ845" s="252"/>
      <c r="CK845" s="252"/>
      <c r="CL845" s="252"/>
      <c r="CM845" s="252"/>
      <c r="CN845" s="252"/>
      <c r="CO845" s="252"/>
      <c r="CP845" s="252"/>
      <c r="CQ845" s="252"/>
      <c r="CR845" s="252"/>
      <c r="CS845" s="252"/>
      <c r="CT845" s="252"/>
      <c r="CU845" s="252"/>
      <c r="CV845" s="252"/>
      <c r="CW845" s="252"/>
      <c r="CX845" s="252"/>
      <c r="CY845" s="252"/>
      <c r="CZ845" s="252"/>
      <c r="DA845" s="252"/>
      <c r="DB845" s="252"/>
      <c r="DC845" s="252"/>
      <c r="DD845" s="252"/>
    </row>
    <row r="846" customFormat="false" ht="15" hidden="false" customHeight="false" outlineLevel="0" collapsed="false">
      <c r="A846" s="252"/>
      <c r="B846" s="252"/>
      <c r="C846" s="252"/>
      <c r="D846" s="252"/>
      <c r="E846" s="254"/>
      <c r="F846" s="254"/>
      <c r="G846" s="254"/>
      <c r="H846" s="254"/>
      <c r="I846" s="254"/>
      <c r="J846" s="254"/>
      <c r="K846" s="254"/>
      <c r="L846" s="254"/>
      <c r="M846" s="254"/>
      <c r="N846" s="254"/>
      <c r="O846" s="254"/>
      <c r="P846" s="252"/>
      <c r="Q846" s="252"/>
      <c r="R846" s="252"/>
      <c r="S846" s="252"/>
      <c r="T846" s="252"/>
      <c r="U846" s="252"/>
      <c r="V846" s="252"/>
      <c r="W846" s="252"/>
      <c r="X846" s="252"/>
      <c r="Y846" s="252"/>
      <c r="Z846" s="252"/>
      <c r="AA846" s="252"/>
      <c r="AB846" s="252"/>
      <c r="AC846" s="252"/>
      <c r="AD846" s="252"/>
      <c r="AE846" s="252"/>
      <c r="AF846" s="252"/>
      <c r="AG846" s="252"/>
      <c r="AH846" s="252"/>
      <c r="AI846" s="252"/>
      <c r="AJ846" s="252"/>
      <c r="AK846" s="252"/>
      <c r="AL846" s="252"/>
      <c r="AM846" s="252"/>
      <c r="AN846" s="252"/>
      <c r="AO846" s="252"/>
      <c r="AP846" s="252"/>
      <c r="AQ846" s="252"/>
      <c r="AR846" s="252"/>
      <c r="AS846" s="252"/>
      <c r="AT846" s="252"/>
      <c r="AU846" s="252"/>
      <c r="AV846" s="252"/>
      <c r="AW846" s="252"/>
      <c r="AX846" s="252"/>
      <c r="AY846" s="252"/>
      <c r="AZ846" s="252"/>
      <c r="BA846" s="252"/>
      <c r="BB846" s="252"/>
      <c r="BC846" s="252"/>
      <c r="BD846" s="252"/>
      <c r="BE846" s="252"/>
      <c r="BF846" s="252"/>
      <c r="BG846" s="252"/>
      <c r="BH846" s="252"/>
      <c r="BI846" s="252"/>
      <c r="BJ846" s="252"/>
      <c r="BK846" s="252"/>
      <c r="BL846" s="252"/>
      <c r="BM846" s="252"/>
      <c r="BN846" s="252"/>
      <c r="BO846" s="252"/>
      <c r="BP846" s="252"/>
      <c r="BQ846" s="252"/>
      <c r="BR846" s="252"/>
      <c r="BS846" s="252"/>
      <c r="BT846" s="252"/>
      <c r="BU846" s="252"/>
      <c r="BV846" s="252"/>
      <c r="BW846" s="252"/>
      <c r="BX846" s="252"/>
      <c r="BY846" s="252"/>
      <c r="BZ846" s="252"/>
      <c r="CA846" s="252"/>
      <c r="CB846" s="252"/>
      <c r="CC846" s="252"/>
      <c r="CD846" s="252"/>
      <c r="CE846" s="252"/>
      <c r="CF846" s="252"/>
      <c r="CG846" s="252"/>
      <c r="CH846" s="252"/>
      <c r="CI846" s="252"/>
      <c r="CJ846" s="252"/>
      <c r="CK846" s="252"/>
      <c r="CL846" s="252"/>
      <c r="CM846" s="252"/>
      <c r="CN846" s="252"/>
      <c r="CO846" s="252"/>
      <c r="CP846" s="252"/>
      <c r="CQ846" s="252"/>
      <c r="CR846" s="252"/>
      <c r="CS846" s="252"/>
      <c r="CT846" s="252"/>
      <c r="CU846" s="252"/>
      <c r="CV846" s="252"/>
      <c r="CW846" s="252"/>
      <c r="CX846" s="252"/>
      <c r="CY846" s="252"/>
      <c r="CZ846" s="252"/>
      <c r="DA846" s="252"/>
      <c r="DB846" s="252"/>
      <c r="DC846" s="252"/>
      <c r="DD846" s="252"/>
    </row>
    <row r="847" customFormat="false" ht="15" hidden="false" customHeight="false" outlineLevel="0" collapsed="false">
      <c r="A847" s="252"/>
      <c r="B847" s="252"/>
      <c r="C847" s="252"/>
      <c r="D847" s="252"/>
      <c r="E847" s="254"/>
      <c r="F847" s="254"/>
      <c r="G847" s="254"/>
      <c r="H847" s="254"/>
      <c r="I847" s="254"/>
      <c r="J847" s="254"/>
      <c r="K847" s="254"/>
      <c r="L847" s="254"/>
      <c r="M847" s="254"/>
      <c r="N847" s="254"/>
      <c r="O847" s="254"/>
      <c r="P847" s="252"/>
      <c r="Q847" s="252"/>
      <c r="R847" s="252"/>
      <c r="S847" s="252"/>
      <c r="T847" s="252"/>
      <c r="U847" s="252"/>
      <c r="V847" s="252"/>
      <c r="W847" s="252"/>
      <c r="X847" s="252"/>
      <c r="Y847" s="252"/>
      <c r="Z847" s="252"/>
      <c r="AA847" s="252"/>
      <c r="AB847" s="252"/>
      <c r="AC847" s="252"/>
      <c r="AD847" s="252"/>
      <c r="AE847" s="252"/>
      <c r="AF847" s="252"/>
      <c r="AG847" s="252"/>
      <c r="AH847" s="252"/>
      <c r="AI847" s="252"/>
      <c r="AJ847" s="252"/>
      <c r="AK847" s="252"/>
      <c r="AL847" s="252"/>
      <c r="AM847" s="252"/>
      <c r="AN847" s="252"/>
      <c r="AO847" s="252"/>
      <c r="AP847" s="252"/>
      <c r="AQ847" s="252"/>
      <c r="AR847" s="252"/>
      <c r="AS847" s="252"/>
      <c r="AT847" s="252"/>
      <c r="AU847" s="252"/>
      <c r="AV847" s="252"/>
      <c r="AW847" s="252"/>
      <c r="AX847" s="252"/>
      <c r="AY847" s="252"/>
      <c r="AZ847" s="252"/>
      <c r="BA847" s="252"/>
      <c r="BB847" s="252"/>
      <c r="BC847" s="252"/>
      <c r="BD847" s="252"/>
      <c r="BE847" s="252"/>
      <c r="BF847" s="252"/>
      <c r="BG847" s="252"/>
      <c r="BH847" s="252"/>
      <c r="BI847" s="252"/>
      <c r="BJ847" s="252"/>
      <c r="BK847" s="252"/>
      <c r="BL847" s="252"/>
      <c r="BM847" s="252"/>
      <c r="BN847" s="252"/>
      <c r="BO847" s="252"/>
      <c r="BP847" s="252"/>
      <c r="BQ847" s="252"/>
      <c r="BR847" s="252"/>
      <c r="BS847" s="252"/>
      <c r="BT847" s="252"/>
      <c r="BU847" s="252"/>
      <c r="BV847" s="252"/>
      <c r="BW847" s="252"/>
      <c r="BX847" s="252"/>
      <c r="BY847" s="252"/>
      <c r="BZ847" s="252"/>
      <c r="CA847" s="252"/>
      <c r="CB847" s="252"/>
      <c r="CC847" s="252"/>
      <c r="CD847" s="252"/>
      <c r="CE847" s="252"/>
      <c r="CF847" s="252"/>
      <c r="CG847" s="252"/>
      <c r="CH847" s="252"/>
      <c r="CI847" s="252"/>
      <c r="CJ847" s="252"/>
      <c r="CK847" s="252"/>
      <c r="CL847" s="252"/>
      <c r="CM847" s="252"/>
      <c r="CN847" s="252"/>
      <c r="CO847" s="252"/>
      <c r="CP847" s="252"/>
      <c r="CQ847" s="252"/>
      <c r="CR847" s="252"/>
      <c r="CS847" s="252"/>
      <c r="CT847" s="252"/>
      <c r="CU847" s="252"/>
      <c r="CV847" s="252"/>
      <c r="CW847" s="252"/>
      <c r="CX847" s="252"/>
      <c r="CY847" s="252"/>
      <c r="CZ847" s="252"/>
      <c r="DA847" s="252"/>
      <c r="DB847" s="252"/>
      <c r="DC847" s="252"/>
      <c r="DD847" s="252"/>
    </row>
    <row r="848" customFormat="false" ht="15" hidden="false" customHeight="false" outlineLevel="0" collapsed="false">
      <c r="A848" s="252"/>
      <c r="B848" s="252"/>
      <c r="C848" s="252"/>
      <c r="D848" s="252"/>
      <c r="E848" s="254"/>
      <c r="F848" s="254"/>
      <c r="G848" s="254"/>
      <c r="H848" s="254"/>
      <c r="I848" s="254"/>
      <c r="J848" s="254"/>
      <c r="K848" s="254"/>
      <c r="L848" s="254"/>
      <c r="M848" s="254"/>
      <c r="N848" s="254"/>
      <c r="O848" s="254"/>
      <c r="P848" s="252"/>
      <c r="Q848" s="252"/>
      <c r="R848" s="252"/>
      <c r="S848" s="252"/>
      <c r="T848" s="252"/>
      <c r="U848" s="252"/>
      <c r="V848" s="252"/>
      <c r="W848" s="252"/>
      <c r="X848" s="252"/>
      <c r="Y848" s="252"/>
      <c r="Z848" s="252"/>
      <c r="AA848" s="252"/>
      <c r="AB848" s="252"/>
      <c r="AC848" s="252"/>
      <c r="AD848" s="252"/>
      <c r="AE848" s="252"/>
      <c r="AF848" s="252"/>
      <c r="AG848" s="252"/>
      <c r="AH848" s="252"/>
      <c r="AI848" s="252"/>
      <c r="AJ848" s="252"/>
      <c r="AK848" s="252"/>
      <c r="AL848" s="252"/>
      <c r="AM848" s="252"/>
      <c r="AN848" s="252"/>
      <c r="AO848" s="252"/>
      <c r="AP848" s="252"/>
      <c r="AQ848" s="252"/>
      <c r="AR848" s="252"/>
      <c r="AS848" s="252"/>
      <c r="AT848" s="252"/>
      <c r="AU848" s="252"/>
      <c r="AV848" s="252"/>
      <c r="AW848" s="252"/>
      <c r="AX848" s="252"/>
      <c r="AY848" s="252"/>
      <c r="AZ848" s="252"/>
      <c r="BA848" s="252"/>
      <c r="BB848" s="252"/>
      <c r="BC848" s="252"/>
      <c r="BD848" s="252"/>
      <c r="BE848" s="252"/>
      <c r="BF848" s="252"/>
      <c r="BG848" s="252"/>
      <c r="BH848" s="252"/>
      <c r="BI848" s="252"/>
      <c r="BJ848" s="252"/>
      <c r="BK848" s="252"/>
      <c r="BL848" s="252"/>
      <c r="BM848" s="252"/>
      <c r="BN848" s="252"/>
      <c r="BO848" s="252"/>
      <c r="BP848" s="252"/>
      <c r="BQ848" s="252"/>
      <c r="BR848" s="252"/>
      <c r="BS848" s="252"/>
      <c r="BT848" s="252"/>
      <c r="BU848" s="252"/>
      <c r="BV848" s="252"/>
      <c r="BW848" s="252"/>
      <c r="BX848" s="252"/>
      <c r="BY848" s="252"/>
      <c r="BZ848" s="252"/>
      <c r="CA848" s="252"/>
      <c r="CB848" s="252"/>
      <c r="CC848" s="252"/>
      <c r="CD848" s="252"/>
      <c r="CE848" s="252"/>
      <c r="CF848" s="252"/>
      <c r="CG848" s="252"/>
      <c r="CH848" s="252"/>
      <c r="CI848" s="252"/>
      <c r="CJ848" s="252"/>
      <c r="CK848" s="252"/>
      <c r="CL848" s="252"/>
      <c r="CM848" s="252"/>
      <c r="CN848" s="252"/>
      <c r="CO848" s="252"/>
      <c r="CP848" s="252"/>
      <c r="CQ848" s="252"/>
      <c r="CR848" s="252"/>
      <c r="CS848" s="252"/>
      <c r="CT848" s="252"/>
      <c r="CU848" s="252"/>
      <c r="CV848" s="252"/>
      <c r="CW848" s="252"/>
      <c r="CX848" s="252"/>
      <c r="CY848" s="252"/>
      <c r="CZ848" s="252"/>
      <c r="DA848" s="252"/>
      <c r="DB848" s="252"/>
      <c r="DC848" s="252"/>
      <c r="DD848" s="252"/>
    </row>
    <row r="849" customFormat="false" ht="15" hidden="false" customHeight="false" outlineLevel="0" collapsed="false">
      <c r="A849" s="252"/>
      <c r="B849" s="252"/>
      <c r="C849" s="252"/>
      <c r="D849" s="252"/>
      <c r="E849" s="254"/>
      <c r="F849" s="254"/>
      <c r="G849" s="254"/>
      <c r="H849" s="254"/>
      <c r="I849" s="254"/>
      <c r="J849" s="254"/>
      <c r="K849" s="254"/>
      <c r="L849" s="254"/>
      <c r="M849" s="254"/>
      <c r="N849" s="254"/>
      <c r="O849" s="254"/>
      <c r="P849" s="252"/>
      <c r="Q849" s="252"/>
      <c r="R849" s="252"/>
      <c r="S849" s="252"/>
      <c r="T849" s="252"/>
      <c r="U849" s="252"/>
      <c r="V849" s="252"/>
      <c r="W849" s="252"/>
      <c r="X849" s="252"/>
      <c r="Y849" s="252"/>
      <c r="Z849" s="252"/>
      <c r="AA849" s="252"/>
      <c r="AB849" s="252"/>
      <c r="AC849" s="252"/>
      <c r="AD849" s="252"/>
      <c r="AE849" s="252"/>
      <c r="AF849" s="252"/>
      <c r="AG849" s="252"/>
      <c r="AH849" s="252"/>
      <c r="AI849" s="252"/>
      <c r="AJ849" s="252"/>
      <c r="AK849" s="252"/>
      <c r="AL849" s="252"/>
      <c r="AM849" s="252"/>
      <c r="AN849" s="252"/>
      <c r="AO849" s="252"/>
      <c r="AP849" s="252"/>
      <c r="AQ849" s="252"/>
      <c r="AR849" s="252"/>
      <c r="AS849" s="252"/>
      <c r="AT849" s="252"/>
      <c r="AU849" s="252"/>
      <c r="AV849" s="252"/>
      <c r="AW849" s="252"/>
      <c r="AX849" s="252"/>
      <c r="AY849" s="252"/>
      <c r="AZ849" s="252"/>
      <c r="BA849" s="252"/>
      <c r="BB849" s="252"/>
      <c r="BC849" s="252"/>
      <c r="BD849" s="252"/>
      <c r="BE849" s="252"/>
      <c r="BF849" s="252"/>
      <c r="BG849" s="252"/>
      <c r="BH849" s="252"/>
      <c r="BI849" s="252"/>
      <c r="BJ849" s="252"/>
      <c r="BK849" s="252"/>
      <c r="BL849" s="252"/>
      <c r="BM849" s="252"/>
      <c r="BN849" s="252"/>
      <c r="BO849" s="252"/>
      <c r="BP849" s="252"/>
      <c r="BQ849" s="252"/>
      <c r="BR849" s="252"/>
      <c r="BS849" s="252"/>
      <c r="BT849" s="252"/>
      <c r="BU849" s="252"/>
      <c r="BV849" s="252"/>
      <c r="BW849" s="252"/>
      <c r="BX849" s="252"/>
      <c r="BY849" s="252"/>
      <c r="BZ849" s="252"/>
      <c r="CA849" s="252"/>
      <c r="CB849" s="252"/>
      <c r="CC849" s="252"/>
      <c r="CD849" s="252"/>
      <c r="CE849" s="252"/>
      <c r="CF849" s="252"/>
      <c r="CG849" s="252"/>
      <c r="CH849" s="252"/>
      <c r="CI849" s="252"/>
      <c r="CJ849" s="252"/>
      <c r="CK849" s="252"/>
      <c r="CL849" s="252"/>
      <c r="CM849" s="252"/>
      <c r="CN849" s="252"/>
      <c r="CO849" s="252"/>
      <c r="CP849" s="252"/>
      <c r="CQ849" s="252"/>
      <c r="CR849" s="252"/>
      <c r="CS849" s="252"/>
      <c r="CT849" s="252"/>
      <c r="CU849" s="252"/>
      <c r="CV849" s="252"/>
      <c r="CW849" s="252"/>
      <c r="CX849" s="252"/>
      <c r="CY849" s="252"/>
      <c r="CZ849" s="252"/>
      <c r="DA849" s="252"/>
      <c r="DB849" s="252"/>
      <c r="DC849" s="252"/>
      <c r="DD849" s="252"/>
    </row>
    <row r="850" customFormat="false" ht="15" hidden="false" customHeight="false" outlineLevel="0" collapsed="false">
      <c r="A850" s="252"/>
      <c r="B850" s="252"/>
      <c r="C850" s="252"/>
      <c r="D850" s="252"/>
      <c r="E850" s="254"/>
      <c r="F850" s="254"/>
      <c r="G850" s="254"/>
      <c r="H850" s="254"/>
      <c r="I850" s="254"/>
      <c r="J850" s="254"/>
      <c r="K850" s="254"/>
      <c r="L850" s="254"/>
      <c r="M850" s="254"/>
      <c r="N850" s="254"/>
      <c r="O850" s="254"/>
      <c r="P850" s="252"/>
      <c r="Q850" s="252"/>
      <c r="R850" s="252"/>
      <c r="S850" s="252"/>
      <c r="T850" s="252"/>
      <c r="U850" s="252"/>
      <c r="V850" s="252"/>
      <c r="W850" s="252"/>
      <c r="X850" s="252"/>
      <c r="Y850" s="252"/>
      <c r="Z850" s="252"/>
      <c r="AA850" s="252"/>
      <c r="AB850" s="252"/>
      <c r="AC850" s="252"/>
      <c r="AD850" s="252"/>
      <c r="AE850" s="252"/>
      <c r="AF850" s="252"/>
      <c r="AG850" s="252"/>
      <c r="AH850" s="252"/>
      <c r="AI850" s="252"/>
      <c r="AJ850" s="252"/>
      <c r="AK850" s="252"/>
      <c r="AL850" s="252"/>
      <c r="AM850" s="252"/>
      <c r="AN850" s="252"/>
      <c r="AO850" s="252"/>
      <c r="AP850" s="252"/>
      <c r="AQ850" s="252"/>
      <c r="AR850" s="252"/>
      <c r="AS850" s="252"/>
      <c r="AT850" s="252"/>
      <c r="AU850" s="252"/>
      <c r="AV850" s="252"/>
      <c r="AW850" s="252"/>
      <c r="AX850" s="252"/>
      <c r="AY850" s="252"/>
      <c r="AZ850" s="252"/>
      <c r="BA850" s="252"/>
      <c r="BB850" s="252"/>
      <c r="BC850" s="252"/>
      <c r="BD850" s="252"/>
      <c r="BE850" s="252"/>
      <c r="BF850" s="252"/>
      <c r="BG850" s="252"/>
      <c r="BH850" s="252"/>
      <c r="BI850" s="252"/>
      <c r="BJ850" s="252"/>
      <c r="BK850" s="252"/>
      <c r="BL850" s="252"/>
      <c r="BM850" s="252"/>
      <c r="BN850" s="252"/>
      <c r="BO850" s="252"/>
      <c r="BP850" s="252"/>
      <c r="BQ850" s="252"/>
      <c r="BR850" s="252"/>
      <c r="BS850" s="252"/>
      <c r="BT850" s="252"/>
      <c r="BU850" s="252"/>
      <c r="BV850" s="252"/>
      <c r="BW850" s="252"/>
      <c r="BX850" s="252"/>
      <c r="BY850" s="252"/>
      <c r="BZ850" s="252"/>
      <c r="CA850" s="252"/>
      <c r="CB850" s="252"/>
      <c r="CC850" s="252"/>
      <c r="CD850" s="252"/>
      <c r="CE850" s="252"/>
      <c r="CF850" s="252"/>
      <c r="CG850" s="252"/>
      <c r="CH850" s="252"/>
      <c r="CI850" s="252"/>
      <c r="CJ850" s="252"/>
      <c r="CK850" s="252"/>
      <c r="CL850" s="252"/>
      <c r="CM850" s="252"/>
      <c r="CN850" s="252"/>
      <c r="CO850" s="252"/>
      <c r="CP850" s="252"/>
      <c r="CQ850" s="252"/>
      <c r="CR850" s="252"/>
      <c r="CS850" s="252"/>
      <c r="CT850" s="252"/>
      <c r="CU850" s="252"/>
      <c r="CV850" s="252"/>
      <c r="CW850" s="252"/>
      <c r="CX850" s="252"/>
      <c r="CY850" s="252"/>
      <c r="CZ850" s="252"/>
      <c r="DA850" s="252"/>
      <c r="DB850" s="252"/>
      <c r="DC850" s="252"/>
      <c r="DD850" s="252"/>
    </row>
    <row r="851" customFormat="false" ht="15" hidden="false" customHeight="false" outlineLevel="0" collapsed="false">
      <c r="A851" s="252"/>
      <c r="B851" s="252"/>
      <c r="C851" s="252"/>
      <c r="D851" s="252"/>
      <c r="E851" s="254"/>
      <c r="F851" s="254"/>
      <c r="G851" s="254"/>
      <c r="H851" s="254"/>
      <c r="I851" s="254"/>
      <c r="J851" s="254"/>
      <c r="K851" s="254"/>
      <c r="L851" s="254"/>
      <c r="M851" s="254"/>
      <c r="N851" s="254"/>
      <c r="O851" s="254"/>
      <c r="P851" s="252"/>
      <c r="Q851" s="252"/>
      <c r="R851" s="252"/>
      <c r="S851" s="252"/>
      <c r="T851" s="252"/>
      <c r="U851" s="252"/>
      <c r="V851" s="252"/>
      <c r="W851" s="252"/>
      <c r="X851" s="252"/>
      <c r="Y851" s="252"/>
      <c r="Z851" s="252"/>
      <c r="AA851" s="252"/>
      <c r="AB851" s="252"/>
      <c r="AC851" s="252"/>
      <c r="AD851" s="252"/>
      <c r="AE851" s="252"/>
      <c r="AF851" s="252"/>
      <c r="AG851" s="252"/>
      <c r="AH851" s="252"/>
      <c r="AI851" s="252"/>
      <c r="AJ851" s="252"/>
      <c r="AK851" s="252"/>
      <c r="AL851" s="252"/>
      <c r="AM851" s="252"/>
      <c r="AN851" s="252"/>
      <c r="AO851" s="252"/>
      <c r="AP851" s="252"/>
      <c r="AQ851" s="252"/>
      <c r="AR851" s="252"/>
      <c r="AS851" s="252"/>
      <c r="AT851" s="252"/>
      <c r="AU851" s="252"/>
      <c r="AV851" s="252"/>
      <c r="AW851" s="252"/>
      <c r="AX851" s="252"/>
      <c r="AY851" s="252"/>
      <c r="AZ851" s="252"/>
      <c r="BA851" s="252"/>
      <c r="BB851" s="252"/>
      <c r="BC851" s="252"/>
      <c r="BD851" s="252"/>
      <c r="BE851" s="252"/>
      <c r="BF851" s="252"/>
      <c r="BG851" s="252"/>
      <c r="BH851" s="252"/>
      <c r="BI851" s="252"/>
      <c r="BJ851" s="252"/>
      <c r="BK851" s="252"/>
      <c r="BL851" s="252"/>
      <c r="BM851" s="252"/>
      <c r="BN851" s="252"/>
      <c r="BO851" s="252"/>
      <c r="BP851" s="252"/>
      <c r="BQ851" s="252"/>
      <c r="BR851" s="252"/>
      <c r="BS851" s="252"/>
      <c r="BT851" s="252"/>
      <c r="BU851" s="252"/>
      <c r="BV851" s="252"/>
      <c r="BW851" s="252"/>
      <c r="BX851" s="252"/>
      <c r="BY851" s="252"/>
      <c r="BZ851" s="252"/>
      <c r="CA851" s="252"/>
      <c r="CB851" s="252"/>
      <c r="CC851" s="252"/>
      <c r="CD851" s="252"/>
      <c r="CE851" s="252"/>
      <c r="CF851" s="252"/>
      <c r="CG851" s="252"/>
      <c r="CH851" s="252"/>
      <c r="CI851" s="252"/>
      <c r="CJ851" s="252"/>
      <c r="CK851" s="252"/>
      <c r="CL851" s="252"/>
      <c r="CM851" s="252"/>
      <c r="CN851" s="252"/>
      <c r="CO851" s="252"/>
      <c r="CP851" s="252"/>
      <c r="CQ851" s="252"/>
      <c r="CR851" s="252"/>
      <c r="CS851" s="252"/>
      <c r="CT851" s="252"/>
      <c r="CU851" s="252"/>
      <c r="CV851" s="252"/>
      <c r="CW851" s="252"/>
      <c r="CX851" s="252"/>
      <c r="CY851" s="252"/>
      <c r="CZ851" s="252"/>
      <c r="DA851" s="252"/>
      <c r="DB851" s="252"/>
      <c r="DC851" s="252"/>
      <c r="DD851" s="252"/>
    </row>
    <row r="852" customFormat="false" ht="15" hidden="false" customHeight="false" outlineLevel="0" collapsed="false">
      <c r="A852" s="252"/>
      <c r="B852" s="252"/>
      <c r="C852" s="252"/>
      <c r="D852" s="252"/>
      <c r="E852" s="254"/>
      <c r="F852" s="254"/>
      <c r="G852" s="254"/>
      <c r="H852" s="254"/>
      <c r="I852" s="254"/>
      <c r="J852" s="254"/>
      <c r="K852" s="254"/>
      <c r="L852" s="254"/>
      <c r="M852" s="254"/>
      <c r="N852" s="254"/>
      <c r="O852" s="254"/>
      <c r="P852" s="252"/>
      <c r="Q852" s="252"/>
      <c r="R852" s="252"/>
      <c r="S852" s="252"/>
      <c r="T852" s="252"/>
      <c r="U852" s="252"/>
      <c r="V852" s="252"/>
      <c r="W852" s="252"/>
      <c r="X852" s="252"/>
      <c r="Y852" s="252"/>
      <c r="Z852" s="252"/>
      <c r="AA852" s="252"/>
      <c r="AB852" s="252"/>
      <c r="AC852" s="252"/>
      <c r="AD852" s="252"/>
      <c r="AE852" s="252"/>
      <c r="AF852" s="252"/>
      <c r="AG852" s="252"/>
      <c r="AH852" s="252"/>
      <c r="AI852" s="252"/>
      <c r="AJ852" s="252"/>
      <c r="AK852" s="252"/>
      <c r="AL852" s="252"/>
      <c r="AM852" s="252"/>
      <c r="AN852" s="252"/>
      <c r="AO852" s="252"/>
      <c r="AP852" s="252"/>
      <c r="AQ852" s="252"/>
      <c r="AR852" s="252"/>
      <c r="AS852" s="252"/>
      <c r="AT852" s="252"/>
      <c r="AU852" s="252"/>
      <c r="AV852" s="252"/>
      <c r="AW852" s="252"/>
      <c r="AX852" s="252"/>
      <c r="AY852" s="252"/>
      <c r="AZ852" s="252"/>
      <c r="BA852" s="252"/>
      <c r="BB852" s="252"/>
      <c r="BC852" s="252"/>
      <c r="BD852" s="252"/>
      <c r="BE852" s="252"/>
      <c r="BF852" s="252"/>
      <c r="BG852" s="252"/>
      <c r="BH852" s="252"/>
      <c r="BI852" s="252"/>
      <c r="BJ852" s="252"/>
      <c r="BK852" s="252"/>
      <c r="BL852" s="252"/>
      <c r="BM852" s="252"/>
      <c r="BN852" s="252"/>
      <c r="BO852" s="252"/>
      <c r="BP852" s="252"/>
      <c r="BQ852" s="252"/>
      <c r="BR852" s="252"/>
      <c r="BS852" s="252"/>
      <c r="BT852" s="252"/>
      <c r="BU852" s="252"/>
      <c r="BV852" s="252"/>
      <c r="BW852" s="252"/>
      <c r="BX852" s="252"/>
      <c r="BY852" s="252"/>
      <c r="BZ852" s="252"/>
      <c r="CA852" s="252"/>
      <c r="CB852" s="252"/>
      <c r="CC852" s="252"/>
      <c r="CD852" s="252"/>
      <c r="CE852" s="252"/>
      <c r="CF852" s="252"/>
      <c r="CG852" s="252"/>
      <c r="CH852" s="252"/>
      <c r="CI852" s="252"/>
      <c r="CJ852" s="252"/>
      <c r="CK852" s="252"/>
      <c r="CL852" s="252"/>
      <c r="CM852" s="252"/>
      <c r="CN852" s="252"/>
      <c r="CO852" s="252"/>
      <c r="CP852" s="252"/>
      <c r="CQ852" s="252"/>
      <c r="CR852" s="252"/>
      <c r="CS852" s="252"/>
      <c r="CT852" s="252"/>
      <c r="CU852" s="252"/>
      <c r="CV852" s="252"/>
      <c r="CW852" s="252"/>
      <c r="CX852" s="252"/>
      <c r="CY852" s="252"/>
      <c r="CZ852" s="252"/>
      <c r="DA852" s="252"/>
      <c r="DB852" s="252"/>
      <c r="DC852" s="252"/>
      <c r="DD852" s="252"/>
    </row>
    <row r="853" customFormat="false" ht="15" hidden="false" customHeight="false" outlineLevel="0" collapsed="false">
      <c r="A853" s="252"/>
      <c r="B853" s="252"/>
      <c r="C853" s="252"/>
      <c r="D853" s="252"/>
      <c r="E853" s="254"/>
      <c r="F853" s="254"/>
      <c r="G853" s="254"/>
      <c r="H853" s="254"/>
      <c r="I853" s="254"/>
      <c r="J853" s="254"/>
      <c r="K853" s="254"/>
      <c r="L853" s="254"/>
      <c r="M853" s="254"/>
      <c r="N853" s="254"/>
      <c r="O853" s="254"/>
      <c r="P853" s="252"/>
      <c r="Q853" s="252"/>
      <c r="R853" s="252"/>
      <c r="S853" s="252"/>
      <c r="T853" s="252"/>
      <c r="U853" s="252"/>
      <c r="V853" s="252"/>
      <c r="W853" s="252"/>
      <c r="X853" s="252"/>
      <c r="Y853" s="252"/>
      <c r="Z853" s="252"/>
      <c r="AA853" s="252"/>
      <c r="AB853" s="252"/>
      <c r="AC853" s="252"/>
      <c r="AD853" s="252"/>
      <c r="AE853" s="252"/>
      <c r="AF853" s="252"/>
      <c r="AG853" s="252"/>
      <c r="AH853" s="252"/>
      <c r="AI853" s="252"/>
      <c r="AJ853" s="252"/>
      <c r="AK853" s="252"/>
      <c r="AL853" s="252"/>
      <c r="AM853" s="252"/>
      <c r="AN853" s="252"/>
      <c r="AO853" s="252"/>
      <c r="AP853" s="252"/>
      <c r="AQ853" s="252"/>
      <c r="AR853" s="252"/>
      <c r="AS853" s="252"/>
      <c r="AT853" s="252"/>
      <c r="AU853" s="252"/>
      <c r="AV853" s="252"/>
      <c r="AW853" s="252"/>
      <c r="AX853" s="252"/>
      <c r="AY853" s="252"/>
      <c r="AZ853" s="252"/>
      <c r="BA853" s="252"/>
      <c r="BB853" s="252"/>
      <c r="BC853" s="252"/>
      <c r="BD853" s="252"/>
      <c r="BE853" s="252"/>
      <c r="BF853" s="252"/>
      <c r="BG853" s="252"/>
      <c r="BH853" s="252"/>
      <c r="BI853" s="252"/>
      <c r="BJ853" s="252"/>
      <c r="BK853" s="252"/>
      <c r="BL853" s="252"/>
      <c r="BM853" s="252"/>
      <c r="BN853" s="252"/>
      <c r="BO853" s="252"/>
      <c r="BP853" s="252"/>
      <c r="BQ853" s="252"/>
      <c r="BR853" s="252"/>
      <c r="BS853" s="252"/>
      <c r="BT853" s="252"/>
      <c r="BU853" s="252"/>
      <c r="BV853" s="252"/>
      <c r="BW853" s="252"/>
      <c r="BX853" s="252"/>
      <c r="BY853" s="252"/>
      <c r="BZ853" s="252"/>
      <c r="CA853" s="252"/>
      <c r="CB853" s="252"/>
      <c r="CC853" s="252"/>
      <c r="CD853" s="252"/>
      <c r="CE853" s="252"/>
      <c r="CF853" s="252"/>
      <c r="CG853" s="252"/>
      <c r="CH853" s="252"/>
      <c r="CI853" s="252"/>
      <c r="CJ853" s="252"/>
      <c r="CK853" s="252"/>
      <c r="CL853" s="252"/>
      <c r="CM853" s="252"/>
      <c r="CN853" s="252"/>
      <c r="CO853" s="252"/>
      <c r="CP853" s="252"/>
      <c r="CQ853" s="252"/>
      <c r="CR853" s="252"/>
      <c r="CS853" s="252"/>
      <c r="CT853" s="252"/>
      <c r="CU853" s="252"/>
      <c r="CV853" s="252"/>
      <c r="CW853" s="252"/>
      <c r="CX853" s="252"/>
      <c r="CY853" s="252"/>
      <c r="CZ853" s="252"/>
      <c r="DA853" s="252"/>
      <c r="DB853" s="252"/>
      <c r="DC853" s="252"/>
      <c r="DD853" s="252"/>
    </row>
    <row r="854" customFormat="false" ht="15" hidden="false" customHeight="false" outlineLevel="0" collapsed="false">
      <c r="A854" s="252"/>
      <c r="B854" s="252"/>
      <c r="C854" s="252"/>
      <c r="D854" s="252"/>
      <c r="E854" s="254"/>
      <c r="F854" s="254"/>
      <c r="G854" s="254"/>
      <c r="H854" s="254"/>
      <c r="I854" s="254"/>
      <c r="J854" s="254"/>
      <c r="K854" s="254"/>
      <c r="L854" s="254"/>
      <c r="M854" s="254"/>
      <c r="N854" s="254"/>
      <c r="O854" s="254"/>
      <c r="P854" s="252"/>
      <c r="Q854" s="252"/>
      <c r="R854" s="252"/>
      <c r="S854" s="252"/>
      <c r="T854" s="252"/>
      <c r="U854" s="252"/>
      <c r="V854" s="252"/>
      <c r="W854" s="252"/>
      <c r="X854" s="252"/>
      <c r="Y854" s="252"/>
      <c r="Z854" s="252"/>
      <c r="AA854" s="252"/>
      <c r="AB854" s="252"/>
      <c r="AC854" s="252"/>
      <c r="AD854" s="252"/>
      <c r="AE854" s="252"/>
      <c r="AF854" s="252"/>
      <c r="AG854" s="252"/>
      <c r="AH854" s="252"/>
      <c r="AI854" s="252"/>
      <c r="AJ854" s="252"/>
      <c r="AK854" s="252"/>
      <c r="AL854" s="252"/>
      <c r="AM854" s="252"/>
      <c r="AN854" s="252"/>
      <c r="AO854" s="252"/>
      <c r="AP854" s="252"/>
      <c r="AQ854" s="252"/>
      <c r="AR854" s="252"/>
      <c r="AS854" s="252"/>
      <c r="AT854" s="252"/>
      <c r="AU854" s="252"/>
      <c r="AV854" s="252"/>
      <c r="AW854" s="252"/>
      <c r="AX854" s="252"/>
      <c r="AY854" s="252"/>
      <c r="AZ854" s="252"/>
      <c r="BA854" s="252"/>
      <c r="BB854" s="252"/>
      <c r="BC854" s="252"/>
      <c r="BD854" s="252"/>
      <c r="BE854" s="252"/>
      <c r="BF854" s="252"/>
      <c r="BG854" s="252"/>
      <c r="BH854" s="252"/>
      <c r="BI854" s="252"/>
      <c r="BJ854" s="252"/>
      <c r="BK854" s="252"/>
      <c r="BL854" s="252"/>
      <c r="BM854" s="252"/>
      <c r="BN854" s="252"/>
      <c r="BO854" s="252"/>
      <c r="BP854" s="252"/>
      <c r="BQ854" s="252"/>
      <c r="BR854" s="252"/>
      <c r="BS854" s="252"/>
      <c r="BT854" s="252"/>
      <c r="BU854" s="252"/>
      <c r="BV854" s="252"/>
      <c r="BW854" s="252"/>
      <c r="BX854" s="252"/>
      <c r="BY854" s="252"/>
      <c r="BZ854" s="252"/>
      <c r="CA854" s="252"/>
      <c r="CB854" s="252"/>
      <c r="CC854" s="252"/>
      <c r="CD854" s="252"/>
      <c r="CE854" s="252"/>
      <c r="CF854" s="252"/>
      <c r="CG854" s="252"/>
      <c r="CH854" s="252"/>
      <c r="CI854" s="252"/>
      <c r="CJ854" s="252"/>
      <c r="CK854" s="252"/>
      <c r="CL854" s="252"/>
      <c r="CM854" s="252"/>
      <c r="CN854" s="252"/>
      <c r="CO854" s="252"/>
      <c r="CP854" s="252"/>
      <c r="CQ854" s="252"/>
      <c r="CR854" s="252"/>
      <c r="CS854" s="252"/>
      <c r="CT854" s="252"/>
      <c r="CU854" s="252"/>
      <c r="CV854" s="252"/>
      <c r="CW854" s="252"/>
      <c r="CX854" s="252"/>
      <c r="CY854" s="252"/>
      <c r="CZ854" s="252"/>
      <c r="DA854" s="252"/>
      <c r="DB854" s="252"/>
      <c r="DC854" s="252"/>
      <c r="DD854" s="252"/>
    </row>
    <row r="855" customFormat="false" ht="15" hidden="false" customHeight="false" outlineLevel="0" collapsed="false">
      <c r="A855" s="252"/>
      <c r="B855" s="252"/>
      <c r="C855" s="252"/>
      <c r="D855" s="252"/>
      <c r="E855" s="254"/>
      <c r="F855" s="254"/>
      <c r="G855" s="254"/>
      <c r="H855" s="254"/>
      <c r="I855" s="254"/>
      <c r="J855" s="254"/>
      <c r="K855" s="254"/>
      <c r="L855" s="254"/>
      <c r="M855" s="254"/>
      <c r="N855" s="254"/>
      <c r="O855" s="254"/>
      <c r="P855" s="252"/>
      <c r="Q855" s="252"/>
      <c r="R855" s="252"/>
      <c r="S855" s="252"/>
      <c r="T855" s="252"/>
      <c r="U855" s="252"/>
      <c r="V855" s="252"/>
      <c r="W855" s="252"/>
      <c r="X855" s="252"/>
      <c r="Y855" s="252"/>
      <c r="Z855" s="252"/>
      <c r="AA855" s="252"/>
      <c r="AB855" s="252"/>
      <c r="AC855" s="252"/>
      <c r="AD855" s="252"/>
      <c r="AE855" s="252"/>
      <c r="AF855" s="252"/>
      <c r="AG855" s="252"/>
      <c r="AH855" s="252"/>
      <c r="AI855" s="252"/>
      <c r="AJ855" s="252"/>
      <c r="AK855" s="252"/>
      <c r="AL855" s="252"/>
      <c r="AM855" s="252"/>
      <c r="AN855" s="252"/>
      <c r="AO855" s="252"/>
      <c r="AP855" s="252"/>
      <c r="AQ855" s="252"/>
      <c r="AR855" s="252"/>
      <c r="AS855" s="252"/>
      <c r="AT855" s="252"/>
      <c r="AU855" s="252"/>
      <c r="AV855" s="252"/>
      <c r="AW855" s="252"/>
      <c r="AX855" s="252"/>
      <c r="AY855" s="252"/>
      <c r="AZ855" s="252"/>
      <c r="BA855" s="252"/>
      <c r="BB855" s="252"/>
      <c r="BC855" s="252"/>
      <c r="BD855" s="252"/>
      <c r="BE855" s="252"/>
      <c r="BF855" s="252"/>
      <c r="BG855" s="252"/>
      <c r="BH855" s="252"/>
      <c r="BI855" s="252"/>
      <c r="BJ855" s="252"/>
      <c r="BK855" s="252"/>
      <c r="BL855" s="252"/>
      <c r="BM855" s="252"/>
      <c r="BN855" s="252"/>
      <c r="BO855" s="252"/>
      <c r="BP855" s="252"/>
      <c r="BQ855" s="252"/>
      <c r="BR855" s="252"/>
      <c r="BS855" s="252"/>
      <c r="BT855" s="252"/>
      <c r="BU855" s="252"/>
      <c r="BV855" s="252"/>
      <c r="BW855" s="252"/>
      <c r="BX855" s="252"/>
      <c r="BY855" s="252"/>
      <c r="BZ855" s="252"/>
      <c r="CA855" s="252"/>
      <c r="CB855" s="252"/>
      <c r="CC855" s="252"/>
      <c r="CD855" s="252"/>
      <c r="CE855" s="252"/>
      <c r="CF855" s="252"/>
      <c r="CG855" s="252"/>
      <c r="CH855" s="252"/>
      <c r="CI855" s="252"/>
      <c r="CJ855" s="252"/>
      <c r="CK855" s="252"/>
      <c r="CL855" s="252"/>
      <c r="CM855" s="252"/>
      <c r="CN855" s="252"/>
      <c r="CO855" s="252"/>
      <c r="CP855" s="252"/>
      <c r="CQ855" s="252"/>
      <c r="CR855" s="252"/>
      <c r="CS855" s="252"/>
      <c r="CT855" s="252"/>
      <c r="CU855" s="252"/>
      <c r="CV855" s="252"/>
      <c r="CW855" s="252"/>
      <c r="CX855" s="252"/>
      <c r="CY855" s="252"/>
      <c r="CZ855" s="252"/>
      <c r="DA855" s="252"/>
      <c r="DB855" s="252"/>
      <c r="DC855" s="252"/>
      <c r="DD855" s="252"/>
    </row>
    <row r="856" customFormat="false" ht="15" hidden="false" customHeight="false" outlineLevel="0" collapsed="false">
      <c r="A856" s="252"/>
      <c r="B856" s="252"/>
      <c r="C856" s="252"/>
      <c r="D856" s="252"/>
      <c r="E856" s="254"/>
      <c r="F856" s="254"/>
      <c r="G856" s="254"/>
      <c r="H856" s="254"/>
      <c r="I856" s="254"/>
      <c r="J856" s="254"/>
      <c r="K856" s="254"/>
      <c r="L856" s="254"/>
      <c r="M856" s="254"/>
      <c r="N856" s="254"/>
      <c r="O856" s="254"/>
      <c r="P856" s="252"/>
      <c r="Q856" s="252"/>
      <c r="R856" s="252"/>
      <c r="S856" s="252"/>
      <c r="T856" s="252"/>
      <c r="U856" s="252"/>
      <c r="V856" s="252"/>
      <c r="W856" s="252"/>
      <c r="X856" s="252"/>
      <c r="Y856" s="252"/>
      <c r="Z856" s="252"/>
      <c r="AA856" s="252"/>
      <c r="AB856" s="252"/>
      <c r="AC856" s="252"/>
      <c r="AD856" s="252"/>
      <c r="AE856" s="252"/>
      <c r="AF856" s="252"/>
      <c r="AG856" s="252"/>
      <c r="AH856" s="252"/>
      <c r="AI856" s="252"/>
      <c r="AJ856" s="252"/>
      <c r="AK856" s="252"/>
      <c r="AL856" s="252"/>
      <c r="AM856" s="252"/>
      <c r="AN856" s="252"/>
      <c r="AO856" s="252"/>
      <c r="AP856" s="252"/>
      <c r="AQ856" s="252"/>
      <c r="AR856" s="252"/>
      <c r="AS856" s="252"/>
      <c r="AT856" s="252"/>
      <c r="AU856" s="252"/>
      <c r="AV856" s="252"/>
      <c r="AW856" s="252"/>
      <c r="AX856" s="252"/>
      <c r="AY856" s="252"/>
      <c r="AZ856" s="252"/>
      <c r="BA856" s="252"/>
      <c r="BB856" s="252"/>
      <c r="BC856" s="252"/>
      <c r="BD856" s="252"/>
      <c r="BE856" s="252"/>
      <c r="BF856" s="252"/>
      <c r="BG856" s="252"/>
      <c r="BH856" s="252"/>
      <c r="BI856" s="252"/>
      <c r="BJ856" s="252"/>
      <c r="BK856" s="252"/>
      <c r="BL856" s="252"/>
      <c r="BM856" s="252"/>
      <c r="BN856" s="252"/>
      <c r="BO856" s="252"/>
      <c r="BP856" s="252"/>
      <c r="BQ856" s="252"/>
      <c r="BR856" s="252"/>
      <c r="BS856" s="252"/>
      <c r="BT856" s="252"/>
      <c r="BU856" s="252"/>
      <c r="BV856" s="252"/>
      <c r="BW856" s="252"/>
      <c r="BX856" s="252"/>
      <c r="BY856" s="252"/>
      <c r="BZ856" s="252"/>
      <c r="CA856" s="252"/>
      <c r="CB856" s="252"/>
      <c r="CC856" s="252"/>
      <c r="CD856" s="252"/>
      <c r="CE856" s="252"/>
      <c r="CF856" s="252"/>
      <c r="CG856" s="252"/>
      <c r="CH856" s="252"/>
      <c r="CI856" s="252"/>
      <c r="CJ856" s="252"/>
      <c r="CK856" s="252"/>
      <c r="CL856" s="252"/>
      <c r="CM856" s="252"/>
      <c r="CN856" s="252"/>
      <c r="CO856" s="252"/>
      <c r="CP856" s="252"/>
      <c r="CQ856" s="252"/>
      <c r="CR856" s="252"/>
      <c r="CS856" s="252"/>
      <c r="CT856" s="252"/>
      <c r="CU856" s="252"/>
      <c r="CV856" s="252"/>
      <c r="CW856" s="252"/>
      <c r="CX856" s="252"/>
      <c r="CY856" s="252"/>
      <c r="CZ856" s="252"/>
      <c r="DA856" s="252"/>
      <c r="DB856" s="252"/>
      <c r="DC856" s="252"/>
      <c r="DD856" s="252"/>
    </row>
    <row r="857" customFormat="false" ht="15" hidden="false" customHeight="false" outlineLevel="0" collapsed="false">
      <c r="A857" s="252"/>
      <c r="B857" s="252"/>
      <c r="C857" s="252"/>
      <c r="D857" s="252"/>
      <c r="E857" s="254"/>
      <c r="F857" s="254"/>
      <c r="G857" s="254"/>
      <c r="H857" s="254"/>
      <c r="I857" s="254"/>
      <c r="J857" s="254"/>
      <c r="K857" s="254"/>
      <c r="L857" s="254"/>
      <c r="M857" s="254"/>
      <c r="N857" s="254"/>
      <c r="O857" s="254"/>
      <c r="P857" s="252"/>
      <c r="Q857" s="252"/>
      <c r="R857" s="252"/>
      <c r="S857" s="252"/>
      <c r="T857" s="252"/>
      <c r="U857" s="252"/>
      <c r="V857" s="252"/>
      <c r="W857" s="252"/>
      <c r="X857" s="252"/>
      <c r="Y857" s="252"/>
      <c r="Z857" s="252"/>
      <c r="AA857" s="252"/>
      <c r="AB857" s="252"/>
      <c r="AC857" s="252"/>
      <c r="AD857" s="252"/>
      <c r="AE857" s="252"/>
      <c r="AF857" s="252"/>
      <c r="AG857" s="252"/>
      <c r="AH857" s="252"/>
      <c r="AI857" s="252"/>
      <c r="AJ857" s="252"/>
      <c r="AK857" s="252"/>
      <c r="AL857" s="252"/>
      <c r="AM857" s="252"/>
      <c r="AN857" s="252"/>
      <c r="AO857" s="252"/>
      <c r="AP857" s="252"/>
      <c r="AQ857" s="252"/>
      <c r="AR857" s="252"/>
      <c r="AS857" s="252"/>
      <c r="AT857" s="252"/>
      <c r="AU857" s="252"/>
      <c r="AV857" s="252"/>
      <c r="AW857" s="252"/>
      <c r="AX857" s="252"/>
      <c r="AY857" s="252"/>
      <c r="AZ857" s="252"/>
      <c r="BA857" s="252"/>
      <c r="BB857" s="252"/>
      <c r="BC857" s="252"/>
      <c r="BD857" s="252"/>
      <c r="BE857" s="252"/>
      <c r="BF857" s="252"/>
      <c r="BG857" s="252"/>
      <c r="BH857" s="252"/>
      <c r="BI857" s="252"/>
      <c r="BJ857" s="252"/>
      <c r="BK857" s="252"/>
      <c r="BL857" s="252"/>
      <c r="BM857" s="252"/>
      <c r="BN857" s="252"/>
      <c r="BO857" s="252"/>
      <c r="BP857" s="252"/>
      <c r="BQ857" s="252"/>
      <c r="BR857" s="252"/>
      <c r="BS857" s="252"/>
      <c r="BT857" s="252"/>
      <c r="BU857" s="252"/>
      <c r="BV857" s="252"/>
      <c r="BW857" s="252"/>
      <c r="BX857" s="252"/>
      <c r="BY857" s="252"/>
      <c r="BZ857" s="252"/>
      <c r="CA857" s="252"/>
      <c r="CB857" s="252"/>
      <c r="CC857" s="252"/>
      <c r="CD857" s="252"/>
      <c r="CE857" s="252"/>
      <c r="CF857" s="252"/>
      <c r="CG857" s="252"/>
      <c r="CH857" s="252"/>
      <c r="CI857" s="252"/>
      <c r="CJ857" s="252"/>
      <c r="CK857" s="252"/>
      <c r="CL857" s="252"/>
      <c r="CM857" s="252"/>
      <c r="CN857" s="252"/>
      <c r="CO857" s="252"/>
      <c r="CP857" s="252"/>
      <c r="CQ857" s="252"/>
      <c r="CR857" s="252"/>
      <c r="CS857" s="252"/>
      <c r="CT857" s="252"/>
      <c r="CU857" s="252"/>
      <c r="CV857" s="252"/>
      <c r="CW857" s="252"/>
      <c r="CX857" s="252"/>
      <c r="CY857" s="252"/>
      <c r="CZ857" s="252"/>
      <c r="DA857" s="252"/>
      <c r="DB857" s="252"/>
      <c r="DC857" s="252"/>
      <c r="DD857" s="252"/>
    </row>
    <row r="858" customFormat="false" ht="15" hidden="false" customHeight="false" outlineLevel="0" collapsed="false">
      <c r="A858" s="252"/>
      <c r="B858" s="252"/>
      <c r="C858" s="252"/>
      <c r="D858" s="252"/>
      <c r="E858" s="254"/>
      <c r="F858" s="254"/>
      <c r="G858" s="254"/>
      <c r="H858" s="254"/>
      <c r="I858" s="254"/>
      <c r="J858" s="254"/>
      <c r="K858" s="254"/>
      <c r="L858" s="254"/>
      <c r="M858" s="254"/>
      <c r="N858" s="254"/>
      <c r="O858" s="254"/>
      <c r="P858" s="252"/>
      <c r="Q858" s="252"/>
      <c r="R858" s="252"/>
      <c r="S858" s="252"/>
      <c r="T858" s="252"/>
      <c r="U858" s="252"/>
      <c r="V858" s="252"/>
      <c r="W858" s="252"/>
      <c r="X858" s="252"/>
      <c r="Y858" s="252"/>
      <c r="Z858" s="252"/>
      <c r="AA858" s="252"/>
      <c r="AB858" s="252"/>
      <c r="AC858" s="252"/>
      <c r="AD858" s="252"/>
      <c r="AE858" s="252"/>
      <c r="AF858" s="252"/>
      <c r="AG858" s="252"/>
      <c r="AH858" s="252"/>
      <c r="AI858" s="252"/>
      <c r="AJ858" s="252"/>
      <c r="AK858" s="252"/>
      <c r="AL858" s="252"/>
      <c r="AM858" s="252"/>
      <c r="AN858" s="252"/>
      <c r="AO858" s="252"/>
      <c r="AP858" s="252"/>
      <c r="AQ858" s="252"/>
      <c r="AR858" s="252"/>
      <c r="AS858" s="252"/>
      <c r="AT858" s="252"/>
      <c r="AU858" s="252"/>
      <c r="AV858" s="252"/>
      <c r="AW858" s="252"/>
      <c r="AX858" s="252"/>
      <c r="AY858" s="252"/>
      <c r="AZ858" s="252"/>
      <c r="BA858" s="252"/>
      <c r="BB858" s="252"/>
      <c r="BC858" s="252"/>
      <c r="BD858" s="252"/>
      <c r="BE858" s="252"/>
      <c r="BF858" s="252"/>
      <c r="BG858" s="252"/>
      <c r="BH858" s="252"/>
      <c r="BI858" s="252"/>
      <c r="BJ858" s="252"/>
      <c r="BK858" s="252"/>
      <c r="BL858" s="252"/>
      <c r="BM858" s="252"/>
      <c r="BN858" s="252"/>
      <c r="BO858" s="252"/>
      <c r="BP858" s="252"/>
      <c r="BQ858" s="252"/>
      <c r="BR858" s="252"/>
      <c r="BS858" s="252"/>
      <c r="BT858" s="252"/>
      <c r="BU858" s="252"/>
      <c r="BV858" s="252"/>
      <c r="BW858" s="252"/>
      <c r="BX858" s="252"/>
      <c r="BY858" s="252"/>
      <c r="BZ858" s="252"/>
      <c r="CA858" s="252"/>
      <c r="CB858" s="252"/>
      <c r="CC858" s="252"/>
      <c r="CD858" s="252"/>
      <c r="CE858" s="252"/>
      <c r="CF858" s="252"/>
      <c r="CG858" s="252"/>
      <c r="CH858" s="252"/>
      <c r="CI858" s="252"/>
      <c r="CJ858" s="252"/>
      <c r="CK858" s="252"/>
      <c r="CL858" s="252"/>
      <c r="CM858" s="252"/>
      <c r="CN858" s="252"/>
      <c r="CO858" s="252"/>
      <c r="CP858" s="252"/>
      <c r="CQ858" s="252"/>
      <c r="CR858" s="252"/>
      <c r="CS858" s="252"/>
      <c r="CT858" s="252"/>
      <c r="CU858" s="252"/>
      <c r="CV858" s="252"/>
      <c r="CW858" s="252"/>
      <c r="CX858" s="252"/>
      <c r="CY858" s="252"/>
      <c r="CZ858" s="252"/>
      <c r="DA858" s="252"/>
      <c r="DB858" s="252"/>
      <c r="DC858" s="252"/>
      <c r="DD858" s="252"/>
    </row>
    <row r="859" customFormat="false" ht="15" hidden="false" customHeight="false" outlineLevel="0" collapsed="false">
      <c r="A859" s="252"/>
      <c r="B859" s="252"/>
      <c r="C859" s="252"/>
      <c r="D859" s="252"/>
      <c r="E859" s="254"/>
      <c r="F859" s="254"/>
      <c r="G859" s="254"/>
      <c r="H859" s="254"/>
      <c r="I859" s="254"/>
      <c r="J859" s="254"/>
      <c r="K859" s="254"/>
      <c r="L859" s="254"/>
      <c r="M859" s="254"/>
      <c r="N859" s="254"/>
      <c r="O859" s="254"/>
      <c r="P859" s="252"/>
      <c r="Q859" s="252"/>
      <c r="R859" s="252"/>
      <c r="S859" s="252"/>
      <c r="T859" s="252"/>
      <c r="U859" s="252"/>
      <c r="V859" s="252"/>
      <c r="W859" s="252"/>
      <c r="X859" s="252"/>
      <c r="Y859" s="252"/>
      <c r="Z859" s="252"/>
      <c r="AA859" s="252"/>
      <c r="AB859" s="252"/>
      <c r="AC859" s="252"/>
      <c r="AD859" s="252"/>
      <c r="AE859" s="252"/>
      <c r="AF859" s="252"/>
      <c r="AG859" s="252"/>
      <c r="AH859" s="252"/>
      <c r="AI859" s="252"/>
      <c r="AJ859" s="252"/>
      <c r="AK859" s="252"/>
      <c r="AL859" s="252"/>
      <c r="AM859" s="252"/>
      <c r="AN859" s="252"/>
      <c r="AO859" s="252"/>
      <c r="AP859" s="252"/>
      <c r="AQ859" s="252"/>
      <c r="AR859" s="252"/>
      <c r="AS859" s="252"/>
      <c r="AT859" s="252"/>
      <c r="AU859" s="252"/>
      <c r="AV859" s="252"/>
      <c r="AW859" s="252"/>
      <c r="AX859" s="252"/>
      <c r="AY859" s="252"/>
      <c r="AZ859" s="252"/>
      <c r="BA859" s="252"/>
      <c r="BB859" s="252"/>
      <c r="BC859" s="252"/>
      <c r="BD859" s="252"/>
      <c r="BE859" s="252"/>
      <c r="BF859" s="252"/>
      <c r="BG859" s="252"/>
      <c r="BH859" s="252"/>
      <c r="BI859" s="252"/>
      <c r="BJ859" s="252"/>
      <c r="BK859" s="252"/>
      <c r="BL859" s="252"/>
      <c r="BM859" s="252"/>
      <c r="BN859" s="252"/>
      <c r="BO859" s="252"/>
      <c r="BP859" s="252"/>
      <c r="BQ859" s="252"/>
      <c r="BR859" s="252"/>
      <c r="BS859" s="252"/>
      <c r="BT859" s="252"/>
      <c r="BU859" s="252"/>
      <c r="BV859" s="252"/>
      <c r="BW859" s="252"/>
      <c r="BX859" s="252"/>
      <c r="BY859" s="252"/>
      <c r="BZ859" s="252"/>
      <c r="CA859" s="252"/>
      <c r="CB859" s="252"/>
      <c r="CC859" s="252"/>
      <c r="CD859" s="252"/>
      <c r="CE859" s="252"/>
      <c r="CF859" s="252"/>
      <c r="CG859" s="252"/>
      <c r="CH859" s="252"/>
      <c r="CI859" s="252"/>
      <c r="CJ859" s="252"/>
      <c r="CK859" s="252"/>
      <c r="CL859" s="252"/>
      <c r="CM859" s="252"/>
      <c r="CN859" s="252"/>
      <c r="CO859" s="252"/>
      <c r="CP859" s="252"/>
      <c r="CQ859" s="252"/>
      <c r="CR859" s="252"/>
      <c r="CS859" s="252"/>
      <c r="CT859" s="252"/>
      <c r="CU859" s="252"/>
      <c r="CV859" s="252"/>
      <c r="CW859" s="252"/>
      <c r="CX859" s="252"/>
      <c r="CY859" s="252"/>
      <c r="CZ859" s="252"/>
      <c r="DA859" s="252"/>
      <c r="DB859" s="252"/>
      <c r="DC859" s="252"/>
      <c r="DD859" s="252"/>
    </row>
    <row r="860" customFormat="false" ht="15" hidden="false" customHeight="false" outlineLevel="0" collapsed="false">
      <c r="A860" s="252"/>
      <c r="B860" s="252"/>
      <c r="C860" s="252"/>
      <c r="D860" s="252"/>
      <c r="E860" s="254"/>
      <c r="F860" s="254"/>
      <c r="G860" s="254"/>
      <c r="H860" s="254"/>
      <c r="I860" s="254"/>
      <c r="J860" s="254"/>
      <c r="K860" s="254"/>
      <c r="L860" s="254"/>
      <c r="M860" s="254"/>
      <c r="N860" s="254"/>
      <c r="O860" s="254"/>
      <c r="P860" s="252"/>
      <c r="Q860" s="252"/>
      <c r="R860" s="252"/>
      <c r="S860" s="252"/>
      <c r="T860" s="252"/>
      <c r="U860" s="252"/>
      <c r="V860" s="252"/>
      <c r="W860" s="252"/>
      <c r="X860" s="252"/>
      <c r="Y860" s="252"/>
      <c r="Z860" s="252"/>
      <c r="AA860" s="252"/>
      <c r="AB860" s="252"/>
      <c r="AC860" s="252"/>
      <c r="AD860" s="252"/>
      <c r="AE860" s="252"/>
      <c r="AF860" s="252"/>
      <c r="AG860" s="252"/>
      <c r="AH860" s="252"/>
      <c r="AI860" s="252"/>
      <c r="AJ860" s="252"/>
      <c r="AK860" s="252"/>
      <c r="AL860" s="252"/>
      <c r="AM860" s="252"/>
      <c r="AN860" s="252"/>
      <c r="AO860" s="252"/>
      <c r="AP860" s="252"/>
      <c r="AQ860" s="252"/>
      <c r="AR860" s="252"/>
      <c r="AS860" s="252"/>
      <c r="AT860" s="252"/>
      <c r="AU860" s="252"/>
      <c r="AV860" s="252"/>
      <c r="AW860" s="252"/>
      <c r="AX860" s="252"/>
      <c r="AY860" s="252"/>
      <c r="AZ860" s="252"/>
      <c r="BA860" s="252"/>
      <c r="BB860" s="252"/>
      <c r="BC860" s="252"/>
      <c r="BD860" s="252"/>
      <c r="BE860" s="252"/>
      <c r="BF860" s="252"/>
      <c r="BG860" s="252"/>
      <c r="BH860" s="252"/>
      <c r="BI860" s="252"/>
      <c r="BJ860" s="252"/>
      <c r="BK860" s="252"/>
      <c r="BL860" s="252"/>
      <c r="BM860" s="252"/>
      <c r="BN860" s="252"/>
      <c r="BO860" s="252"/>
      <c r="BP860" s="252"/>
      <c r="BQ860" s="252"/>
      <c r="BR860" s="252"/>
      <c r="BS860" s="252"/>
      <c r="BT860" s="252"/>
      <c r="BU860" s="252"/>
      <c r="BV860" s="252"/>
      <c r="BW860" s="252"/>
      <c r="BX860" s="252"/>
      <c r="BY860" s="252"/>
      <c r="BZ860" s="252"/>
      <c r="CA860" s="252"/>
      <c r="CB860" s="252"/>
      <c r="CC860" s="252"/>
      <c r="CD860" s="252"/>
      <c r="CE860" s="252"/>
      <c r="CF860" s="252"/>
      <c r="CG860" s="252"/>
      <c r="CH860" s="252"/>
      <c r="CI860" s="252"/>
      <c r="CJ860" s="252"/>
      <c r="CK860" s="252"/>
      <c r="CL860" s="252"/>
      <c r="CM860" s="252"/>
      <c r="CN860" s="252"/>
      <c r="CO860" s="252"/>
      <c r="CP860" s="252"/>
      <c r="CQ860" s="252"/>
      <c r="CR860" s="252"/>
      <c r="CS860" s="252"/>
      <c r="CT860" s="252"/>
      <c r="CU860" s="252"/>
      <c r="CV860" s="252"/>
      <c r="CW860" s="252"/>
      <c r="CX860" s="252"/>
      <c r="CY860" s="252"/>
      <c r="CZ860" s="252"/>
      <c r="DA860" s="252"/>
      <c r="DB860" s="252"/>
      <c r="DC860" s="252"/>
      <c r="DD860" s="252"/>
    </row>
    <row r="861" customFormat="false" ht="15" hidden="false" customHeight="false" outlineLevel="0" collapsed="false">
      <c r="A861" s="252"/>
      <c r="B861" s="252"/>
      <c r="C861" s="252"/>
      <c r="D861" s="252"/>
      <c r="E861" s="254"/>
      <c r="F861" s="254"/>
      <c r="G861" s="254"/>
      <c r="H861" s="254"/>
      <c r="I861" s="254"/>
      <c r="J861" s="254"/>
      <c r="K861" s="254"/>
      <c r="L861" s="254"/>
      <c r="M861" s="254"/>
      <c r="N861" s="254"/>
      <c r="O861" s="254"/>
      <c r="P861" s="252"/>
      <c r="Q861" s="252"/>
      <c r="R861" s="252"/>
      <c r="S861" s="252"/>
      <c r="T861" s="252"/>
      <c r="U861" s="252"/>
      <c r="V861" s="252"/>
      <c r="W861" s="252"/>
      <c r="X861" s="252"/>
      <c r="Y861" s="252"/>
      <c r="Z861" s="252"/>
      <c r="AA861" s="252"/>
      <c r="AB861" s="252"/>
      <c r="AC861" s="252"/>
      <c r="AD861" s="252"/>
      <c r="AE861" s="252"/>
      <c r="AF861" s="252"/>
      <c r="AG861" s="252"/>
      <c r="AH861" s="252"/>
      <c r="AI861" s="252"/>
      <c r="AJ861" s="252"/>
      <c r="AK861" s="252"/>
      <c r="AL861" s="252"/>
      <c r="AM861" s="252"/>
      <c r="AN861" s="252"/>
      <c r="AO861" s="252"/>
      <c r="AP861" s="252"/>
      <c r="AQ861" s="252"/>
      <c r="AR861" s="252"/>
      <c r="AS861" s="252"/>
      <c r="AT861" s="252"/>
      <c r="AU861" s="252"/>
      <c r="AV861" s="252"/>
      <c r="AW861" s="252"/>
      <c r="AX861" s="252"/>
      <c r="AY861" s="252"/>
      <c r="AZ861" s="252"/>
      <c r="BA861" s="252"/>
      <c r="BB861" s="252"/>
      <c r="BC861" s="252"/>
      <c r="BD861" s="252"/>
      <c r="BE861" s="252"/>
      <c r="BF861" s="252"/>
      <c r="BG861" s="252"/>
      <c r="BH861" s="252"/>
      <c r="BI861" s="252"/>
      <c r="BJ861" s="252"/>
      <c r="BK861" s="252"/>
      <c r="BL861" s="252"/>
      <c r="BM861" s="252"/>
      <c r="BN861" s="252"/>
      <c r="BO861" s="252"/>
      <c r="BP861" s="252"/>
      <c r="BQ861" s="252"/>
      <c r="BR861" s="252"/>
      <c r="BS861" s="252"/>
      <c r="BT861" s="252"/>
      <c r="BU861" s="252"/>
      <c r="BV861" s="252"/>
      <c r="BW861" s="252"/>
      <c r="BX861" s="252"/>
      <c r="BY861" s="252"/>
      <c r="BZ861" s="252"/>
      <c r="CA861" s="252"/>
      <c r="CB861" s="252"/>
      <c r="CC861" s="252"/>
      <c r="CD861" s="252"/>
      <c r="CE861" s="252"/>
      <c r="CF861" s="252"/>
      <c r="CG861" s="252"/>
      <c r="CH861" s="252"/>
      <c r="CI861" s="252"/>
      <c r="CJ861" s="252"/>
      <c r="CK861" s="252"/>
      <c r="CL861" s="252"/>
      <c r="CM861" s="252"/>
      <c r="CN861" s="252"/>
      <c r="CO861" s="252"/>
      <c r="CP861" s="252"/>
      <c r="CQ861" s="252"/>
      <c r="CR861" s="252"/>
      <c r="CS861" s="252"/>
      <c r="CT861" s="252"/>
      <c r="CU861" s="252"/>
      <c r="CV861" s="252"/>
      <c r="CW861" s="252"/>
      <c r="CX861" s="252"/>
      <c r="CY861" s="252"/>
      <c r="CZ861" s="252"/>
      <c r="DA861" s="252"/>
      <c r="DB861" s="252"/>
      <c r="DC861" s="252"/>
      <c r="DD861" s="252"/>
    </row>
    <row r="862" customFormat="false" ht="15" hidden="false" customHeight="false" outlineLevel="0" collapsed="false">
      <c r="A862" s="252"/>
      <c r="B862" s="252"/>
      <c r="C862" s="252"/>
      <c r="D862" s="252"/>
      <c r="E862" s="254"/>
      <c r="F862" s="254"/>
      <c r="G862" s="254"/>
      <c r="H862" s="254"/>
      <c r="I862" s="254"/>
      <c r="J862" s="254"/>
      <c r="K862" s="254"/>
      <c r="L862" s="254"/>
      <c r="M862" s="254"/>
      <c r="N862" s="254"/>
      <c r="O862" s="254"/>
      <c r="P862" s="252"/>
      <c r="Q862" s="252"/>
      <c r="R862" s="252"/>
      <c r="S862" s="252"/>
      <c r="T862" s="252"/>
      <c r="U862" s="252"/>
      <c r="V862" s="252"/>
      <c r="W862" s="252"/>
      <c r="X862" s="252"/>
      <c r="Y862" s="252"/>
      <c r="Z862" s="252"/>
      <c r="AA862" s="252"/>
      <c r="AB862" s="252"/>
      <c r="AC862" s="252"/>
      <c r="AD862" s="252"/>
      <c r="AE862" s="252"/>
      <c r="AF862" s="252"/>
      <c r="AG862" s="252"/>
      <c r="AH862" s="252"/>
      <c r="AI862" s="252"/>
      <c r="AJ862" s="252"/>
      <c r="AK862" s="252"/>
      <c r="AL862" s="252"/>
      <c r="AM862" s="252"/>
      <c r="AN862" s="252"/>
      <c r="AO862" s="252"/>
      <c r="AP862" s="252"/>
      <c r="AQ862" s="252"/>
      <c r="AR862" s="252"/>
      <c r="AS862" s="252"/>
      <c r="AT862" s="252"/>
      <c r="AU862" s="252"/>
      <c r="AV862" s="252"/>
      <c r="AW862" s="252"/>
      <c r="AX862" s="252"/>
      <c r="AY862" s="252"/>
      <c r="AZ862" s="252"/>
      <c r="BA862" s="252"/>
      <c r="BB862" s="252"/>
      <c r="BC862" s="252"/>
      <c r="BD862" s="252"/>
      <c r="BE862" s="252"/>
      <c r="BF862" s="252"/>
      <c r="BG862" s="252"/>
      <c r="BH862" s="252"/>
      <c r="BI862" s="252"/>
      <c r="BJ862" s="252"/>
      <c r="BK862" s="252"/>
      <c r="BL862" s="252"/>
      <c r="BM862" s="252"/>
      <c r="BN862" s="252"/>
      <c r="BO862" s="252"/>
      <c r="BP862" s="252"/>
      <c r="BQ862" s="252"/>
      <c r="BR862" s="252"/>
      <c r="BS862" s="252"/>
      <c r="BT862" s="252"/>
      <c r="BU862" s="252"/>
      <c r="BV862" s="252"/>
      <c r="BW862" s="252"/>
      <c r="BX862" s="252"/>
      <c r="BY862" s="252"/>
      <c r="BZ862" s="252"/>
      <c r="CA862" s="252"/>
      <c r="CB862" s="252"/>
      <c r="CC862" s="252"/>
      <c r="CD862" s="252"/>
      <c r="CE862" s="252"/>
      <c r="CF862" s="252"/>
      <c r="CG862" s="252"/>
      <c r="CH862" s="252"/>
      <c r="CI862" s="252"/>
      <c r="CJ862" s="252"/>
      <c r="CK862" s="252"/>
      <c r="CL862" s="252"/>
      <c r="CM862" s="252"/>
      <c r="CN862" s="252"/>
      <c r="CO862" s="252"/>
      <c r="CP862" s="252"/>
      <c r="CQ862" s="252"/>
      <c r="CR862" s="252"/>
      <c r="CS862" s="252"/>
      <c r="CT862" s="252"/>
      <c r="CU862" s="252"/>
      <c r="CV862" s="252"/>
      <c r="CW862" s="252"/>
      <c r="CX862" s="252"/>
      <c r="CY862" s="252"/>
      <c r="CZ862" s="252"/>
      <c r="DA862" s="252"/>
      <c r="DB862" s="252"/>
      <c r="DC862" s="252"/>
      <c r="DD862" s="252"/>
    </row>
    <row r="863" customFormat="false" ht="15" hidden="false" customHeight="false" outlineLevel="0" collapsed="false">
      <c r="A863" s="252"/>
      <c r="B863" s="252"/>
      <c r="C863" s="252"/>
      <c r="D863" s="252"/>
      <c r="E863" s="254"/>
      <c r="F863" s="254"/>
      <c r="G863" s="254"/>
      <c r="H863" s="254"/>
      <c r="I863" s="254"/>
      <c r="J863" s="254"/>
      <c r="K863" s="254"/>
      <c r="L863" s="254"/>
      <c r="M863" s="254"/>
      <c r="N863" s="254"/>
      <c r="O863" s="254"/>
      <c r="P863" s="252"/>
      <c r="Q863" s="252"/>
      <c r="R863" s="252"/>
      <c r="S863" s="252"/>
      <c r="T863" s="252"/>
      <c r="U863" s="252"/>
      <c r="V863" s="252"/>
      <c r="W863" s="252"/>
      <c r="X863" s="252"/>
      <c r="Y863" s="252"/>
      <c r="Z863" s="252"/>
      <c r="AA863" s="252"/>
      <c r="AB863" s="252"/>
      <c r="AC863" s="252"/>
      <c r="AD863" s="252"/>
      <c r="AE863" s="252"/>
      <c r="AF863" s="252"/>
      <c r="AG863" s="252"/>
      <c r="AH863" s="252"/>
      <c r="AI863" s="252"/>
      <c r="AJ863" s="252"/>
      <c r="AK863" s="252"/>
      <c r="AL863" s="252"/>
      <c r="AM863" s="252"/>
      <c r="AN863" s="252"/>
      <c r="AO863" s="252"/>
      <c r="AP863" s="252"/>
      <c r="AQ863" s="252"/>
      <c r="AR863" s="252"/>
      <c r="AS863" s="252"/>
      <c r="AT863" s="252"/>
      <c r="AU863" s="252"/>
      <c r="AV863" s="252"/>
      <c r="AW863" s="252"/>
      <c r="AX863" s="252"/>
      <c r="AY863" s="252"/>
      <c r="AZ863" s="252"/>
      <c r="BA863" s="252"/>
      <c r="BB863" s="252"/>
      <c r="BC863" s="252"/>
      <c r="BD863" s="252"/>
      <c r="BE863" s="252"/>
      <c r="BF863" s="252"/>
      <c r="BG863" s="252"/>
      <c r="BH863" s="252"/>
      <c r="BI863" s="252"/>
      <c r="BJ863" s="252"/>
      <c r="BK863" s="252"/>
      <c r="BL863" s="252"/>
      <c r="BM863" s="252"/>
      <c r="BN863" s="252"/>
      <c r="BO863" s="252"/>
      <c r="BP863" s="252"/>
      <c r="BQ863" s="252"/>
      <c r="BR863" s="252"/>
      <c r="BS863" s="252"/>
      <c r="BT863" s="252"/>
      <c r="BU863" s="252"/>
      <c r="BV863" s="252"/>
      <c r="BW863" s="252"/>
      <c r="BX863" s="252"/>
      <c r="BY863" s="252"/>
      <c r="BZ863" s="252"/>
      <c r="CA863" s="252"/>
      <c r="CB863" s="252"/>
      <c r="CC863" s="252"/>
      <c r="CD863" s="252"/>
      <c r="CE863" s="252"/>
      <c r="CF863" s="252"/>
      <c r="CG863" s="252"/>
      <c r="CH863" s="252"/>
      <c r="CI863" s="252"/>
      <c r="CJ863" s="252"/>
      <c r="CK863" s="252"/>
      <c r="CL863" s="252"/>
      <c r="CM863" s="252"/>
      <c r="CN863" s="252"/>
      <c r="CO863" s="252"/>
      <c r="CP863" s="252"/>
      <c r="CQ863" s="252"/>
      <c r="CR863" s="252"/>
      <c r="CS863" s="252"/>
      <c r="CT863" s="252"/>
      <c r="CU863" s="252"/>
      <c r="CV863" s="252"/>
      <c r="CW863" s="252"/>
      <c r="CX863" s="252"/>
      <c r="CY863" s="252"/>
      <c r="CZ863" s="252"/>
      <c r="DA863" s="252"/>
      <c r="DB863" s="252"/>
      <c r="DC863" s="252"/>
      <c r="DD863" s="252"/>
    </row>
    <row r="864" customFormat="false" ht="15" hidden="false" customHeight="false" outlineLevel="0" collapsed="false">
      <c r="A864" s="252"/>
      <c r="B864" s="252"/>
      <c r="C864" s="252"/>
      <c r="D864" s="252"/>
      <c r="E864" s="254"/>
      <c r="F864" s="254"/>
      <c r="G864" s="254"/>
      <c r="H864" s="254"/>
      <c r="I864" s="254"/>
      <c r="J864" s="254"/>
      <c r="K864" s="254"/>
      <c r="L864" s="254"/>
      <c r="M864" s="254"/>
      <c r="N864" s="254"/>
      <c r="O864" s="254"/>
      <c r="P864" s="252"/>
      <c r="Q864" s="252"/>
      <c r="R864" s="252"/>
      <c r="S864" s="252"/>
      <c r="T864" s="252"/>
      <c r="U864" s="252"/>
      <c r="V864" s="252"/>
      <c r="W864" s="252"/>
      <c r="X864" s="252"/>
      <c r="Y864" s="252"/>
      <c r="Z864" s="252"/>
      <c r="AA864" s="252"/>
      <c r="AB864" s="252"/>
      <c r="AC864" s="252"/>
      <c r="AD864" s="252"/>
      <c r="AE864" s="252"/>
      <c r="AF864" s="252"/>
      <c r="AG864" s="252"/>
      <c r="AH864" s="252"/>
      <c r="AI864" s="252"/>
      <c r="AJ864" s="252"/>
      <c r="AK864" s="252"/>
      <c r="AL864" s="252"/>
      <c r="AM864" s="252"/>
      <c r="AN864" s="252"/>
      <c r="AO864" s="252"/>
      <c r="AP864" s="252"/>
      <c r="AQ864" s="252"/>
      <c r="AR864" s="252"/>
      <c r="AS864" s="252"/>
      <c r="AT864" s="252"/>
      <c r="AU864" s="252"/>
      <c r="AV864" s="252"/>
      <c r="AW864" s="252"/>
      <c r="AX864" s="252"/>
      <c r="AY864" s="252"/>
      <c r="AZ864" s="252"/>
      <c r="BA864" s="252"/>
      <c r="BB864" s="252"/>
      <c r="BC864" s="252"/>
      <c r="BD864" s="252"/>
      <c r="BE864" s="252"/>
      <c r="BF864" s="252"/>
      <c r="BG864" s="252"/>
      <c r="BH864" s="252"/>
      <c r="BI864" s="252"/>
      <c r="BJ864" s="252"/>
      <c r="BK864" s="252"/>
      <c r="BL864" s="252"/>
      <c r="BM864" s="252"/>
      <c r="BN864" s="252"/>
      <c r="BO864" s="252"/>
      <c r="BP864" s="252"/>
      <c r="BQ864" s="252"/>
      <c r="BR864" s="252"/>
      <c r="BS864" s="252"/>
      <c r="BT864" s="252"/>
      <c r="BU864" s="252"/>
      <c r="BV864" s="252"/>
      <c r="BW864" s="252"/>
      <c r="BX864" s="252"/>
      <c r="BY864" s="252"/>
      <c r="BZ864" s="252"/>
      <c r="CA864" s="252"/>
      <c r="CB864" s="252"/>
      <c r="CC864" s="252"/>
      <c r="CD864" s="252"/>
      <c r="CE864" s="252"/>
      <c r="CF864" s="252"/>
      <c r="CG864" s="252"/>
      <c r="CH864" s="252"/>
      <c r="CI864" s="252"/>
      <c r="CJ864" s="252"/>
      <c r="CK864" s="252"/>
      <c r="CL864" s="252"/>
      <c r="CM864" s="252"/>
      <c r="CN864" s="252"/>
      <c r="CO864" s="252"/>
      <c r="CP864" s="252"/>
      <c r="CQ864" s="252"/>
      <c r="CR864" s="252"/>
      <c r="CS864" s="252"/>
      <c r="CT864" s="252"/>
      <c r="CU864" s="252"/>
      <c r="CV864" s="252"/>
      <c r="CW864" s="252"/>
      <c r="CX864" s="252"/>
      <c r="CY864" s="252"/>
      <c r="CZ864" s="252"/>
      <c r="DA864" s="252"/>
      <c r="DB864" s="252"/>
      <c r="DC864" s="252"/>
      <c r="DD864" s="252"/>
    </row>
    <row r="865" customFormat="false" ht="15" hidden="false" customHeight="false" outlineLevel="0" collapsed="false">
      <c r="A865" s="252"/>
      <c r="B865" s="252"/>
      <c r="C865" s="252"/>
      <c r="D865" s="252"/>
      <c r="E865" s="254"/>
      <c r="F865" s="254"/>
      <c r="G865" s="254"/>
      <c r="H865" s="254"/>
      <c r="I865" s="254"/>
      <c r="J865" s="254"/>
      <c r="K865" s="254"/>
      <c r="L865" s="254"/>
      <c r="M865" s="254"/>
      <c r="N865" s="254"/>
      <c r="O865" s="254"/>
      <c r="P865" s="252"/>
      <c r="Q865" s="252"/>
      <c r="R865" s="252"/>
      <c r="S865" s="252"/>
      <c r="T865" s="252"/>
      <c r="U865" s="252"/>
      <c r="V865" s="252"/>
      <c r="W865" s="252"/>
      <c r="X865" s="252"/>
      <c r="Y865" s="252"/>
      <c r="Z865" s="252"/>
      <c r="AA865" s="252"/>
      <c r="AB865" s="252"/>
      <c r="AC865" s="252"/>
      <c r="AD865" s="252"/>
      <c r="AE865" s="252"/>
      <c r="AF865" s="252"/>
      <c r="AG865" s="252"/>
      <c r="AH865" s="252"/>
      <c r="AI865" s="252"/>
      <c r="AJ865" s="252"/>
      <c r="AK865" s="252"/>
      <c r="AL865" s="252"/>
      <c r="AM865" s="252"/>
      <c r="AN865" s="252"/>
      <c r="AO865" s="252"/>
      <c r="AP865" s="252"/>
      <c r="AQ865" s="252"/>
      <c r="AR865" s="252"/>
      <c r="AS865" s="252"/>
      <c r="AT865" s="252"/>
      <c r="AU865" s="252"/>
      <c r="AV865" s="252"/>
      <c r="AW865" s="252"/>
      <c r="AX865" s="252"/>
      <c r="AY865" s="252"/>
      <c r="AZ865" s="252"/>
      <c r="BA865" s="252"/>
      <c r="BB865" s="252"/>
      <c r="BC865" s="252"/>
      <c r="BD865" s="252"/>
      <c r="BE865" s="252"/>
      <c r="BF865" s="252"/>
      <c r="BG865" s="252"/>
      <c r="BH865" s="252"/>
      <c r="BI865" s="252"/>
      <c r="BJ865" s="252"/>
      <c r="BK865" s="252"/>
      <c r="BL865" s="252"/>
      <c r="BM865" s="252"/>
      <c r="BN865" s="252"/>
      <c r="BO865" s="252"/>
      <c r="BP865" s="252"/>
      <c r="BQ865" s="252"/>
      <c r="BR865" s="252"/>
      <c r="BS865" s="252"/>
      <c r="BT865" s="252"/>
      <c r="BU865" s="252"/>
      <c r="BV865" s="252"/>
      <c r="BW865" s="252"/>
      <c r="BX865" s="252"/>
      <c r="BY865" s="252"/>
      <c r="BZ865" s="252"/>
      <c r="CA865" s="252"/>
      <c r="CB865" s="252"/>
      <c r="CC865" s="252"/>
      <c r="CD865" s="252"/>
      <c r="CE865" s="252"/>
      <c r="CF865" s="252"/>
      <c r="CG865" s="252"/>
      <c r="CH865" s="252"/>
      <c r="CI865" s="252"/>
      <c r="CJ865" s="252"/>
      <c r="CK865" s="252"/>
      <c r="CL865" s="252"/>
      <c r="CM865" s="252"/>
      <c r="CN865" s="252"/>
      <c r="CO865" s="252"/>
      <c r="CP865" s="252"/>
      <c r="CQ865" s="252"/>
      <c r="CR865" s="252"/>
      <c r="CS865" s="252"/>
      <c r="CT865" s="252"/>
      <c r="CU865" s="252"/>
      <c r="CV865" s="252"/>
      <c r="CW865" s="252"/>
      <c r="CX865" s="252"/>
      <c r="CY865" s="252"/>
      <c r="CZ865" s="252"/>
      <c r="DA865" s="252"/>
      <c r="DB865" s="252"/>
      <c r="DC865" s="252"/>
      <c r="DD865" s="252"/>
    </row>
    <row r="866" customFormat="false" ht="15" hidden="false" customHeight="false" outlineLevel="0" collapsed="false">
      <c r="A866" s="252"/>
      <c r="B866" s="252"/>
      <c r="C866" s="252"/>
      <c r="D866" s="252"/>
      <c r="E866" s="254"/>
      <c r="F866" s="254"/>
      <c r="G866" s="254"/>
      <c r="H866" s="254"/>
      <c r="I866" s="254"/>
      <c r="J866" s="254"/>
      <c r="K866" s="254"/>
      <c r="L866" s="254"/>
      <c r="M866" s="254"/>
      <c r="N866" s="254"/>
      <c r="O866" s="254"/>
      <c r="P866" s="252"/>
      <c r="Q866" s="252"/>
      <c r="R866" s="252"/>
      <c r="S866" s="252"/>
      <c r="T866" s="252"/>
      <c r="U866" s="252"/>
      <c r="V866" s="252"/>
      <c r="W866" s="252"/>
      <c r="X866" s="252"/>
      <c r="Y866" s="252"/>
      <c r="Z866" s="252"/>
      <c r="AA866" s="252"/>
      <c r="AB866" s="252"/>
      <c r="AC866" s="252"/>
      <c r="AD866" s="252"/>
      <c r="AE866" s="252"/>
      <c r="AF866" s="252"/>
      <c r="AG866" s="252"/>
      <c r="AH866" s="252"/>
      <c r="AI866" s="252"/>
      <c r="AJ866" s="252"/>
      <c r="AK866" s="252"/>
      <c r="AL866" s="252"/>
      <c r="AM866" s="252"/>
      <c r="AN866" s="252"/>
      <c r="AO866" s="252"/>
      <c r="AP866" s="252"/>
      <c r="AQ866" s="252"/>
      <c r="AR866" s="252"/>
      <c r="AS866" s="252"/>
      <c r="AT866" s="252"/>
      <c r="AU866" s="252"/>
      <c r="AV866" s="252"/>
      <c r="AW866" s="252"/>
      <c r="AX866" s="252"/>
      <c r="AY866" s="252"/>
      <c r="AZ866" s="252"/>
      <c r="BA866" s="252"/>
      <c r="BB866" s="252"/>
      <c r="BC866" s="252"/>
      <c r="BD866" s="252"/>
      <c r="BE866" s="252"/>
      <c r="BF866" s="252"/>
      <c r="BG866" s="252"/>
      <c r="BH866" s="252"/>
      <c r="BI866" s="252"/>
      <c r="BJ866" s="252"/>
      <c r="BK866" s="252"/>
      <c r="BL866" s="252"/>
      <c r="BM866" s="252"/>
      <c r="BN866" s="252"/>
      <c r="BO866" s="252"/>
      <c r="BP866" s="252"/>
      <c r="BQ866" s="252"/>
      <c r="BR866" s="252"/>
      <c r="BS866" s="252"/>
      <c r="BT866" s="252"/>
      <c r="BU866" s="252"/>
      <c r="BV866" s="252"/>
      <c r="BW866" s="252"/>
      <c r="BX866" s="252"/>
      <c r="BY866" s="252"/>
      <c r="BZ866" s="252"/>
      <c r="CA866" s="252"/>
      <c r="CB866" s="252"/>
      <c r="CC866" s="252"/>
      <c r="CD866" s="252"/>
      <c r="CE866" s="252"/>
      <c r="CF866" s="252"/>
      <c r="CG866" s="252"/>
      <c r="CH866" s="252"/>
      <c r="CI866" s="252"/>
      <c r="CJ866" s="252"/>
      <c r="CK866" s="252"/>
      <c r="CL866" s="252"/>
      <c r="CM866" s="252"/>
      <c r="CN866" s="252"/>
      <c r="CO866" s="252"/>
      <c r="CP866" s="252"/>
      <c r="CQ866" s="252"/>
      <c r="CR866" s="252"/>
      <c r="CS866" s="252"/>
      <c r="CT866" s="252"/>
      <c r="CU866" s="252"/>
      <c r="CV866" s="252"/>
      <c r="CW866" s="252"/>
      <c r="CX866" s="252"/>
      <c r="CY866" s="252"/>
      <c r="CZ866" s="252"/>
      <c r="DA866" s="252"/>
      <c r="DB866" s="252"/>
      <c r="DC866" s="252"/>
      <c r="DD866" s="252"/>
    </row>
    <row r="867" customFormat="false" ht="15" hidden="false" customHeight="false" outlineLevel="0" collapsed="false">
      <c r="A867" s="252"/>
      <c r="B867" s="252"/>
      <c r="C867" s="252"/>
      <c r="D867" s="252"/>
      <c r="E867" s="254"/>
      <c r="F867" s="254"/>
      <c r="G867" s="254"/>
      <c r="H867" s="254"/>
      <c r="I867" s="254"/>
      <c r="J867" s="254"/>
      <c r="K867" s="254"/>
      <c r="L867" s="254"/>
      <c r="M867" s="254"/>
      <c r="N867" s="254"/>
      <c r="O867" s="254"/>
      <c r="P867" s="252"/>
      <c r="Q867" s="252"/>
      <c r="R867" s="252"/>
      <c r="S867" s="252"/>
      <c r="T867" s="252"/>
      <c r="U867" s="252"/>
      <c r="V867" s="252"/>
      <c r="W867" s="252"/>
      <c r="X867" s="252"/>
      <c r="Y867" s="252"/>
      <c r="Z867" s="252"/>
      <c r="AA867" s="252"/>
      <c r="AB867" s="252"/>
      <c r="AC867" s="252"/>
      <c r="AD867" s="252"/>
      <c r="AE867" s="252"/>
      <c r="AF867" s="252"/>
      <c r="AG867" s="252"/>
      <c r="AH867" s="252"/>
      <c r="AI867" s="252"/>
      <c r="AJ867" s="252"/>
      <c r="AK867" s="252"/>
      <c r="AL867" s="252"/>
      <c r="AM867" s="252"/>
      <c r="AN867" s="252"/>
      <c r="AO867" s="252"/>
      <c r="AP867" s="252"/>
      <c r="AQ867" s="252"/>
      <c r="AR867" s="252"/>
      <c r="AS867" s="252"/>
      <c r="AT867" s="252"/>
      <c r="AU867" s="252"/>
      <c r="AV867" s="252"/>
      <c r="AW867" s="252"/>
      <c r="AX867" s="252"/>
      <c r="AY867" s="252"/>
      <c r="AZ867" s="252"/>
      <c r="BA867" s="252"/>
      <c r="BB867" s="252"/>
      <c r="BC867" s="252"/>
      <c r="BD867" s="252"/>
      <c r="BE867" s="252"/>
      <c r="BF867" s="252"/>
      <c r="BG867" s="252"/>
      <c r="BH867" s="252"/>
      <c r="BI867" s="252"/>
      <c r="BJ867" s="252"/>
      <c r="BK867" s="252"/>
      <c r="BL867" s="252"/>
      <c r="BM867" s="252"/>
      <c r="BN867" s="252"/>
      <c r="BO867" s="252"/>
      <c r="BP867" s="252"/>
      <c r="BQ867" s="252"/>
      <c r="BR867" s="252"/>
      <c r="BS867" s="252"/>
      <c r="BT867" s="252"/>
      <c r="BU867" s="252"/>
      <c r="BV867" s="252"/>
      <c r="BW867" s="252"/>
      <c r="BX867" s="252"/>
      <c r="BY867" s="252"/>
      <c r="BZ867" s="252"/>
      <c r="CA867" s="252"/>
      <c r="CB867" s="252"/>
      <c r="CC867" s="252"/>
      <c r="CD867" s="252"/>
      <c r="CE867" s="252"/>
      <c r="CF867" s="252"/>
      <c r="CG867" s="252"/>
      <c r="CH867" s="252"/>
      <c r="CI867" s="252"/>
      <c r="CJ867" s="252"/>
      <c r="CK867" s="252"/>
      <c r="CL867" s="252"/>
      <c r="CM867" s="252"/>
      <c r="CN867" s="252"/>
      <c r="CO867" s="252"/>
      <c r="CP867" s="252"/>
      <c r="CQ867" s="252"/>
      <c r="CR867" s="252"/>
      <c r="CS867" s="252"/>
      <c r="CT867" s="252"/>
      <c r="CU867" s="252"/>
      <c r="CV867" s="252"/>
      <c r="CW867" s="252"/>
      <c r="CX867" s="252"/>
      <c r="CY867" s="252"/>
      <c r="CZ867" s="252"/>
      <c r="DA867" s="252"/>
      <c r="DB867" s="252"/>
      <c r="DC867" s="252"/>
      <c r="DD867" s="252"/>
    </row>
    <row r="868" customFormat="false" ht="15" hidden="false" customHeight="false" outlineLevel="0" collapsed="false">
      <c r="A868" s="252"/>
      <c r="B868" s="252"/>
      <c r="C868" s="252"/>
      <c r="D868" s="252"/>
      <c r="E868" s="254"/>
      <c r="F868" s="254"/>
      <c r="G868" s="254"/>
      <c r="H868" s="254"/>
      <c r="I868" s="254"/>
      <c r="J868" s="254"/>
      <c r="K868" s="254"/>
      <c r="L868" s="254"/>
      <c r="M868" s="254"/>
      <c r="N868" s="254"/>
      <c r="O868" s="254"/>
      <c r="P868" s="252"/>
      <c r="Q868" s="252"/>
      <c r="R868" s="252"/>
      <c r="S868" s="252"/>
      <c r="T868" s="252"/>
      <c r="U868" s="252"/>
      <c r="V868" s="252"/>
      <c r="W868" s="252"/>
      <c r="X868" s="252"/>
      <c r="Y868" s="252"/>
      <c r="Z868" s="252"/>
      <c r="AA868" s="252"/>
      <c r="AB868" s="252"/>
      <c r="AC868" s="252"/>
      <c r="AD868" s="252"/>
      <c r="AE868" s="252"/>
      <c r="AF868" s="252"/>
      <c r="AG868" s="252"/>
      <c r="AH868" s="252"/>
      <c r="AI868" s="252"/>
      <c r="AJ868" s="252"/>
      <c r="AK868" s="252"/>
      <c r="AL868" s="252"/>
      <c r="AM868" s="252"/>
      <c r="AN868" s="252"/>
      <c r="AO868" s="252"/>
      <c r="AP868" s="252"/>
      <c r="AQ868" s="252"/>
      <c r="AR868" s="252"/>
      <c r="AS868" s="252"/>
      <c r="AT868" s="252"/>
      <c r="AU868" s="252"/>
      <c r="AV868" s="252"/>
      <c r="AW868" s="252"/>
      <c r="AX868" s="252"/>
      <c r="AY868" s="252"/>
      <c r="AZ868" s="252"/>
      <c r="BA868" s="252"/>
      <c r="BB868" s="252"/>
      <c r="BC868" s="252"/>
      <c r="BD868" s="252"/>
      <c r="BE868" s="252"/>
      <c r="BF868" s="252"/>
      <c r="BG868" s="252"/>
      <c r="BH868" s="252"/>
      <c r="BI868" s="252"/>
      <c r="BJ868" s="252"/>
      <c r="BK868" s="252"/>
      <c r="BL868" s="252"/>
      <c r="BM868" s="252"/>
      <c r="BN868" s="252"/>
      <c r="BO868" s="252"/>
      <c r="BP868" s="252"/>
      <c r="BQ868" s="252"/>
      <c r="BR868" s="252"/>
      <c r="BS868" s="252"/>
      <c r="BT868" s="252"/>
      <c r="BU868" s="252"/>
      <c r="BV868" s="252"/>
      <c r="BW868" s="252"/>
      <c r="BX868" s="252"/>
      <c r="BY868" s="252"/>
      <c r="BZ868" s="252"/>
      <c r="CA868" s="252"/>
      <c r="CB868" s="252"/>
      <c r="CC868" s="252"/>
      <c r="CD868" s="252"/>
      <c r="CE868" s="252"/>
      <c r="CF868" s="252"/>
      <c r="CG868" s="252"/>
      <c r="CH868" s="252"/>
      <c r="CI868" s="252"/>
      <c r="CJ868" s="252"/>
      <c r="CK868" s="252"/>
      <c r="CL868" s="252"/>
      <c r="CM868" s="252"/>
      <c r="CN868" s="252"/>
      <c r="CO868" s="252"/>
      <c r="CP868" s="252"/>
      <c r="CQ868" s="252"/>
      <c r="CR868" s="252"/>
      <c r="CS868" s="252"/>
      <c r="CT868" s="252"/>
      <c r="CU868" s="252"/>
      <c r="CV868" s="252"/>
      <c r="CW868" s="252"/>
      <c r="CX868" s="252"/>
      <c r="CY868" s="252"/>
      <c r="CZ868" s="252"/>
      <c r="DA868" s="252"/>
      <c r="DB868" s="252"/>
      <c r="DC868" s="252"/>
      <c r="DD868" s="252"/>
    </row>
    <row r="869" customFormat="false" ht="15" hidden="false" customHeight="false" outlineLevel="0" collapsed="false">
      <c r="A869" s="252"/>
      <c r="B869" s="252"/>
      <c r="C869" s="252"/>
      <c r="D869" s="252"/>
      <c r="E869" s="254"/>
      <c r="F869" s="254"/>
      <c r="G869" s="254"/>
      <c r="H869" s="254"/>
      <c r="I869" s="254"/>
      <c r="J869" s="254"/>
      <c r="K869" s="254"/>
      <c r="L869" s="254"/>
      <c r="M869" s="254"/>
      <c r="N869" s="254"/>
      <c r="O869" s="254"/>
      <c r="P869" s="252"/>
      <c r="Q869" s="252"/>
      <c r="R869" s="252"/>
      <c r="S869" s="252"/>
      <c r="T869" s="252"/>
      <c r="U869" s="252"/>
      <c r="V869" s="252"/>
      <c r="W869" s="252"/>
      <c r="X869" s="252"/>
      <c r="Y869" s="252"/>
      <c r="Z869" s="252"/>
      <c r="AA869" s="252"/>
      <c r="AB869" s="252"/>
      <c r="AC869" s="252"/>
      <c r="AD869" s="252"/>
      <c r="AE869" s="252"/>
      <c r="AF869" s="252"/>
      <c r="AG869" s="252"/>
      <c r="AH869" s="252"/>
      <c r="AI869" s="252"/>
      <c r="AJ869" s="252"/>
      <c r="AK869" s="252"/>
      <c r="AL869" s="252"/>
      <c r="AM869" s="252"/>
      <c r="AN869" s="252"/>
      <c r="AO869" s="252"/>
      <c r="AP869" s="252"/>
      <c r="AQ869" s="252"/>
      <c r="AR869" s="252"/>
      <c r="AS869" s="252"/>
      <c r="AT869" s="252"/>
      <c r="AU869" s="252"/>
      <c r="AV869" s="252"/>
      <c r="AW869" s="252"/>
      <c r="AX869" s="252"/>
      <c r="AY869" s="252"/>
      <c r="AZ869" s="252"/>
      <c r="BA869" s="252"/>
      <c r="BB869" s="252"/>
      <c r="BC869" s="252"/>
      <c r="BD869" s="252"/>
      <c r="BE869" s="252"/>
      <c r="BF869" s="252"/>
      <c r="BG869" s="252"/>
      <c r="BH869" s="252"/>
      <c r="BI869" s="252"/>
      <c r="BJ869" s="252"/>
      <c r="BK869" s="252"/>
      <c r="BL869" s="252"/>
      <c r="BM869" s="252"/>
      <c r="BN869" s="252"/>
      <c r="BO869" s="252"/>
      <c r="BP869" s="252"/>
      <c r="BQ869" s="252"/>
      <c r="BR869" s="252"/>
      <c r="BS869" s="252"/>
      <c r="BT869" s="252"/>
      <c r="BU869" s="252"/>
      <c r="BV869" s="252"/>
      <c r="BW869" s="252"/>
      <c r="BX869" s="252"/>
      <c r="BY869" s="252"/>
      <c r="BZ869" s="252"/>
      <c r="CA869" s="252"/>
      <c r="CB869" s="252"/>
      <c r="CC869" s="252"/>
      <c r="CD869" s="252"/>
      <c r="CE869" s="252"/>
      <c r="CF869" s="252"/>
      <c r="CG869" s="252"/>
      <c r="CH869" s="252"/>
      <c r="CI869" s="252"/>
      <c r="CJ869" s="252"/>
      <c r="CK869" s="252"/>
      <c r="CL869" s="252"/>
      <c r="CM869" s="252"/>
      <c r="CN869" s="252"/>
      <c r="CO869" s="252"/>
      <c r="CP869" s="252"/>
      <c r="CQ869" s="252"/>
      <c r="CR869" s="252"/>
      <c r="CS869" s="252"/>
      <c r="CT869" s="252"/>
      <c r="CU869" s="252"/>
      <c r="CV869" s="252"/>
      <c r="CW869" s="252"/>
      <c r="CX869" s="252"/>
      <c r="CY869" s="252"/>
      <c r="CZ869" s="252"/>
      <c r="DA869" s="252"/>
      <c r="DB869" s="252"/>
      <c r="DC869" s="252"/>
      <c r="DD869" s="252"/>
    </row>
    <row r="870" customFormat="false" ht="15" hidden="false" customHeight="false" outlineLevel="0" collapsed="false">
      <c r="A870" s="252"/>
      <c r="B870" s="252"/>
      <c r="C870" s="252"/>
      <c r="D870" s="252"/>
      <c r="E870" s="254"/>
      <c r="F870" s="254"/>
      <c r="G870" s="254"/>
      <c r="H870" s="254"/>
      <c r="I870" s="254"/>
      <c r="J870" s="254"/>
      <c r="K870" s="254"/>
      <c r="L870" s="254"/>
      <c r="M870" s="254"/>
      <c r="N870" s="254"/>
      <c r="O870" s="254"/>
      <c r="P870" s="252"/>
      <c r="Q870" s="252"/>
      <c r="R870" s="252"/>
      <c r="S870" s="252"/>
      <c r="T870" s="252"/>
      <c r="U870" s="252"/>
      <c r="V870" s="252"/>
      <c r="W870" s="252"/>
      <c r="X870" s="252"/>
      <c r="Y870" s="252"/>
      <c r="Z870" s="252"/>
      <c r="AA870" s="252"/>
      <c r="AB870" s="252"/>
      <c r="AC870" s="252"/>
      <c r="AD870" s="252"/>
      <c r="AE870" s="252"/>
      <c r="AF870" s="252"/>
      <c r="AG870" s="252"/>
      <c r="AH870" s="252"/>
      <c r="AI870" s="252"/>
      <c r="AJ870" s="252"/>
      <c r="AK870" s="252"/>
      <c r="AL870" s="252"/>
      <c r="AM870" s="252"/>
      <c r="AN870" s="252"/>
      <c r="AO870" s="252"/>
      <c r="AP870" s="252"/>
      <c r="AQ870" s="252"/>
      <c r="AR870" s="252"/>
      <c r="AS870" s="252"/>
      <c r="AT870" s="252"/>
      <c r="AU870" s="252"/>
      <c r="AV870" s="252"/>
      <c r="AW870" s="252"/>
      <c r="AX870" s="252"/>
      <c r="AY870" s="252"/>
      <c r="AZ870" s="252"/>
      <c r="BA870" s="252"/>
      <c r="BB870" s="252"/>
      <c r="BC870" s="252"/>
      <c r="BD870" s="252"/>
      <c r="BE870" s="252"/>
      <c r="BF870" s="252"/>
      <c r="BG870" s="252"/>
      <c r="BH870" s="252"/>
      <c r="BI870" s="252"/>
      <c r="BJ870" s="252"/>
      <c r="BK870" s="252"/>
      <c r="BL870" s="252"/>
      <c r="BM870" s="252"/>
      <c r="BN870" s="252"/>
      <c r="BO870" s="252"/>
      <c r="BP870" s="252"/>
      <c r="BQ870" s="252"/>
      <c r="BR870" s="252"/>
      <c r="BS870" s="252"/>
      <c r="BT870" s="252"/>
      <c r="BU870" s="252"/>
      <c r="BV870" s="252"/>
      <c r="BW870" s="252"/>
      <c r="BX870" s="252"/>
      <c r="BY870" s="252"/>
      <c r="BZ870" s="252"/>
      <c r="CA870" s="252"/>
      <c r="CB870" s="252"/>
      <c r="CC870" s="252"/>
      <c r="CD870" s="252"/>
      <c r="CE870" s="252"/>
      <c r="CF870" s="252"/>
      <c r="CG870" s="252"/>
      <c r="CH870" s="252"/>
      <c r="CI870" s="252"/>
      <c r="CJ870" s="252"/>
      <c r="CK870" s="252"/>
      <c r="CL870" s="252"/>
      <c r="CM870" s="252"/>
      <c r="CN870" s="252"/>
      <c r="CO870" s="252"/>
      <c r="CP870" s="252"/>
      <c r="CQ870" s="252"/>
      <c r="CR870" s="252"/>
      <c r="CS870" s="252"/>
      <c r="CT870" s="252"/>
      <c r="CU870" s="252"/>
      <c r="CV870" s="252"/>
      <c r="CW870" s="252"/>
      <c r="CX870" s="252"/>
      <c r="CY870" s="252"/>
      <c r="CZ870" s="252"/>
      <c r="DA870" s="252"/>
      <c r="DB870" s="252"/>
      <c r="DC870" s="252"/>
      <c r="DD870" s="252"/>
    </row>
    <row r="871" customFormat="false" ht="15" hidden="false" customHeight="false" outlineLevel="0" collapsed="false">
      <c r="A871" s="252"/>
      <c r="B871" s="252"/>
      <c r="C871" s="252"/>
      <c r="D871" s="252"/>
      <c r="E871" s="254"/>
      <c r="F871" s="254"/>
      <c r="G871" s="254"/>
      <c r="H871" s="254"/>
      <c r="I871" s="254"/>
      <c r="J871" s="254"/>
      <c r="K871" s="254"/>
      <c r="L871" s="254"/>
      <c r="M871" s="254"/>
      <c r="N871" s="254"/>
      <c r="O871" s="254"/>
      <c r="P871" s="252"/>
      <c r="Q871" s="252"/>
      <c r="R871" s="252"/>
      <c r="S871" s="252"/>
      <c r="T871" s="252"/>
      <c r="U871" s="252"/>
      <c r="V871" s="252"/>
      <c r="W871" s="252"/>
      <c r="X871" s="252"/>
      <c r="Y871" s="252"/>
      <c r="Z871" s="252"/>
      <c r="AA871" s="252"/>
      <c r="AB871" s="252"/>
      <c r="AC871" s="252"/>
      <c r="AD871" s="252"/>
      <c r="AE871" s="252"/>
      <c r="AF871" s="252"/>
      <c r="AG871" s="252"/>
      <c r="AH871" s="252"/>
      <c r="AI871" s="252"/>
      <c r="AJ871" s="252"/>
      <c r="AK871" s="252"/>
      <c r="AL871" s="252"/>
      <c r="AM871" s="252"/>
      <c r="AN871" s="252"/>
      <c r="AO871" s="252"/>
      <c r="AP871" s="252"/>
      <c r="AQ871" s="252"/>
      <c r="AR871" s="252"/>
      <c r="AS871" s="252"/>
      <c r="AT871" s="252"/>
      <c r="AU871" s="252"/>
      <c r="AV871" s="252"/>
      <c r="AW871" s="252"/>
      <c r="AX871" s="252"/>
      <c r="AY871" s="252"/>
      <c r="AZ871" s="252"/>
      <c r="BA871" s="252"/>
      <c r="BB871" s="252"/>
      <c r="BC871" s="252"/>
      <c r="BD871" s="252"/>
      <c r="BE871" s="252"/>
      <c r="BF871" s="252"/>
      <c r="BG871" s="252"/>
      <c r="BH871" s="252"/>
      <c r="BI871" s="252"/>
      <c r="BJ871" s="252"/>
      <c r="BK871" s="252"/>
      <c r="BL871" s="252"/>
      <c r="BM871" s="252"/>
      <c r="BN871" s="252"/>
      <c r="BO871" s="252"/>
      <c r="BP871" s="252"/>
      <c r="BQ871" s="252"/>
      <c r="BR871" s="252"/>
      <c r="BS871" s="252"/>
      <c r="BT871" s="252"/>
      <c r="BU871" s="252"/>
      <c r="BV871" s="252"/>
      <c r="BW871" s="252"/>
      <c r="BX871" s="252"/>
      <c r="BY871" s="252"/>
      <c r="BZ871" s="252"/>
      <c r="CA871" s="252"/>
      <c r="CB871" s="252"/>
      <c r="CC871" s="252"/>
      <c r="CD871" s="252"/>
      <c r="CE871" s="252"/>
      <c r="CF871" s="252"/>
      <c r="CG871" s="252"/>
      <c r="CH871" s="252"/>
      <c r="CI871" s="252"/>
      <c r="CJ871" s="252"/>
      <c r="CK871" s="252"/>
      <c r="CL871" s="252"/>
      <c r="CM871" s="252"/>
      <c r="CN871" s="252"/>
      <c r="CO871" s="252"/>
      <c r="CP871" s="252"/>
      <c r="CQ871" s="252"/>
      <c r="CR871" s="252"/>
      <c r="CS871" s="252"/>
      <c r="CT871" s="252"/>
      <c r="CU871" s="252"/>
      <c r="CV871" s="252"/>
      <c r="CW871" s="252"/>
      <c r="CX871" s="252"/>
      <c r="CY871" s="252"/>
      <c r="CZ871" s="252"/>
      <c r="DA871" s="252"/>
      <c r="DB871" s="252"/>
      <c r="DC871" s="252"/>
      <c r="DD871" s="252"/>
    </row>
    <row r="872" customFormat="false" ht="15" hidden="false" customHeight="false" outlineLevel="0" collapsed="false">
      <c r="A872" s="252"/>
      <c r="B872" s="252"/>
      <c r="C872" s="252"/>
      <c r="D872" s="252"/>
      <c r="E872" s="254"/>
      <c r="F872" s="254"/>
      <c r="G872" s="254"/>
      <c r="H872" s="254"/>
      <c r="I872" s="254"/>
      <c r="J872" s="254"/>
      <c r="K872" s="254"/>
      <c r="L872" s="254"/>
      <c r="M872" s="254"/>
      <c r="N872" s="254"/>
      <c r="O872" s="254"/>
      <c r="P872" s="252"/>
      <c r="Q872" s="252"/>
      <c r="R872" s="252"/>
      <c r="S872" s="252"/>
      <c r="T872" s="252"/>
      <c r="U872" s="252"/>
      <c r="V872" s="252"/>
      <c r="W872" s="252"/>
      <c r="X872" s="252"/>
      <c r="Y872" s="252"/>
      <c r="Z872" s="252"/>
      <c r="AA872" s="252"/>
      <c r="AB872" s="252"/>
      <c r="AC872" s="252"/>
      <c r="AD872" s="252"/>
      <c r="AE872" s="252"/>
      <c r="AF872" s="252"/>
      <c r="AG872" s="252"/>
      <c r="AH872" s="252"/>
      <c r="AI872" s="252"/>
      <c r="AJ872" s="252"/>
      <c r="AK872" s="252"/>
      <c r="AL872" s="252"/>
      <c r="AM872" s="252"/>
      <c r="AN872" s="252"/>
      <c r="AO872" s="252"/>
      <c r="AP872" s="252"/>
      <c r="AQ872" s="252"/>
      <c r="AR872" s="252"/>
      <c r="AS872" s="252"/>
      <c r="AT872" s="252"/>
      <c r="AU872" s="252"/>
      <c r="AV872" s="252"/>
      <c r="AW872" s="252"/>
      <c r="AX872" s="252"/>
      <c r="AY872" s="252"/>
      <c r="AZ872" s="252"/>
      <c r="BA872" s="252"/>
      <c r="BB872" s="252"/>
      <c r="BC872" s="252"/>
      <c r="BD872" s="252"/>
      <c r="BE872" s="252"/>
      <c r="BF872" s="252"/>
      <c r="BG872" s="252"/>
      <c r="BH872" s="252"/>
      <c r="BI872" s="252"/>
      <c r="BJ872" s="252"/>
      <c r="BK872" s="252"/>
      <c r="BL872" s="252"/>
      <c r="BM872" s="252"/>
      <c r="BN872" s="252"/>
      <c r="BO872" s="252"/>
      <c r="BP872" s="252"/>
      <c r="BQ872" s="252"/>
      <c r="BR872" s="252"/>
      <c r="BS872" s="252"/>
      <c r="BT872" s="252"/>
      <c r="BU872" s="252"/>
      <c r="BV872" s="252"/>
      <c r="BW872" s="252"/>
      <c r="BX872" s="252"/>
      <c r="BY872" s="252"/>
      <c r="BZ872" s="252"/>
      <c r="CA872" s="252"/>
      <c r="CB872" s="252"/>
      <c r="CC872" s="252"/>
      <c r="CD872" s="252"/>
      <c r="CE872" s="252"/>
      <c r="CF872" s="252"/>
      <c r="CG872" s="252"/>
      <c r="CH872" s="252"/>
      <c r="CI872" s="252"/>
      <c r="CJ872" s="252"/>
      <c r="CK872" s="252"/>
      <c r="CL872" s="252"/>
      <c r="CM872" s="252"/>
      <c r="CN872" s="252"/>
      <c r="CO872" s="252"/>
      <c r="CP872" s="252"/>
      <c r="CQ872" s="252"/>
      <c r="CR872" s="252"/>
      <c r="CS872" s="252"/>
      <c r="CT872" s="252"/>
      <c r="CU872" s="252"/>
      <c r="CV872" s="252"/>
      <c r="CW872" s="252"/>
      <c r="CX872" s="252"/>
      <c r="CY872" s="252"/>
      <c r="CZ872" s="252"/>
      <c r="DA872" s="252"/>
      <c r="DB872" s="252"/>
      <c r="DC872" s="252"/>
      <c r="DD872" s="252"/>
    </row>
    <row r="873" customFormat="false" ht="15" hidden="false" customHeight="false" outlineLevel="0" collapsed="false">
      <c r="A873" s="252"/>
      <c r="B873" s="252"/>
      <c r="C873" s="252"/>
      <c r="D873" s="252"/>
      <c r="E873" s="254"/>
      <c r="F873" s="254"/>
      <c r="G873" s="254"/>
      <c r="H873" s="254"/>
      <c r="I873" s="254"/>
      <c r="J873" s="254"/>
      <c r="K873" s="254"/>
      <c r="L873" s="254"/>
      <c r="M873" s="254"/>
      <c r="N873" s="254"/>
      <c r="O873" s="254"/>
      <c r="P873" s="252"/>
      <c r="Q873" s="252"/>
      <c r="R873" s="252"/>
      <c r="S873" s="252"/>
      <c r="T873" s="252"/>
      <c r="U873" s="252"/>
      <c r="V873" s="252"/>
      <c r="W873" s="252"/>
      <c r="X873" s="252"/>
      <c r="Y873" s="252"/>
      <c r="Z873" s="252"/>
      <c r="AA873" s="252"/>
      <c r="AB873" s="252"/>
      <c r="AC873" s="252"/>
      <c r="AD873" s="252"/>
      <c r="AE873" s="252"/>
      <c r="AF873" s="252"/>
      <c r="AG873" s="252"/>
      <c r="AH873" s="252"/>
      <c r="AI873" s="252"/>
      <c r="AJ873" s="252"/>
      <c r="AK873" s="252"/>
      <c r="AL873" s="252"/>
      <c r="AM873" s="252"/>
      <c r="AN873" s="252"/>
      <c r="AO873" s="252"/>
      <c r="AP873" s="252"/>
      <c r="AQ873" s="252"/>
      <c r="AR873" s="252"/>
      <c r="AS873" s="252"/>
      <c r="AT873" s="252"/>
      <c r="AU873" s="252"/>
      <c r="AV873" s="252"/>
      <c r="AW873" s="252"/>
      <c r="AX873" s="252"/>
      <c r="AY873" s="252"/>
      <c r="AZ873" s="252"/>
      <c r="BA873" s="252"/>
      <c r="BB873" s="252"/>
      <c r="BC873" s="252"/>
      <c r="BD873" s="252"/>
      <c r="BE873" s="252"/>
      <c r="BF873" s="252"/>
      <c r="BG873" s="252"/>
      <c r="BH873" s="252"/>
      <c r="BI873" s="252"/>
      <c r="BJ873" s="252"/>
      <c r="BK873" s="252"/>
      <c r="BL873" s="252"/>
      <c r="BM873" s="252"/>
      <c r="BN873" s="252"/>
      <c r="BO873" s="252"/>
      <c r="BP873" s="252"/>
      <c r="BQ873" s="252"/>
      <c r="BR873" s="252"/>
      <c r="BS873" s="252"/>
      <c r="BT873" s="252"/>
      <c r="BU873" s="252"/>
      <c r="BV873" s="252"/>
      <c r="BW873" s="252"/>
      <c r="BX873" s="252"/>
      <c r="BY873" s="252"/>
      <c r="BZ873" s="252"/>
      <c r="CA873" s="252"/>
      <c r="CB873" s="252"/>
      <c r="CC873" s="252"/>
      <c r="CD873" s="252"/>
      <c r="CE873" s="252"/>
      <c r="CF873" s="252"/>
      <c r="CG873" s="252"/>
      <c r="CH873" s="252"/>
      <c r="CI873" s="252"/>
      <c r="CJ873" s="252"/>
      <c r="CK873" s="252"/>
      <c r="CL873" s="252"/>
      <c r="CM873" s="252"/>
      <c r="CN873" s="252"/>
      <c r="CO873" s="252"/>
      <c r="CP873" s="252"/>
      <c r="CQ873" s="252"/>
      <c r="CR873" s="252"/>
      <c r="CS873" s="252"/>
      <c r="CT873" s="252"/>
      <c r="CU873" s="252"/>
      <c r="CV873" s="252"/>
      <c r="CW873" s="252"/>
      <c r="CX873" s="252"/>
      <c r="CY873" s="252"/>
      <c r="CZ873" s="252"/>
      <c r="DA873" s="252"/>
      <c r="DB873" s="252"/>
      <c r="DC873" s="252"/>
      <c r="DD873" s="252"/>
    </row>
    <row r="874" customFormat="false" ht="15" hidden="false" customHeight="false" outlineLevel="0" collapsed="false">
      <c r="A874" s="252"/>
      <c r="B874" s="252"/>
      <c r="C874" s="252"/>
      <c r="D874" s="252"/>
      <c r="E874" s="254"/>
      <c r="F874" s="254"/>
      <c r="G874" s="254"/>
      <c r="H874" s="254"/>
      <c r="I874" s="254"/>
      <c r="J874" s="254"/>
      <c r="K874" s="254"/>
      <c r="L874" s="254"/>
      <c r="M874" s="254"/>
      <c r="N874" s="254"/>
      <c r="O874" s="254"/>
      <c r="P874" s="252"/>
      <c r="Q874" s="252"/>
      <c r="R874" s="252"/>
      <c r="S874" s="252"/>
      <c r="T874" s="252"/>
      <c r="U874" s="252"/>
      <c r="V874" s="252"/>
      <c r="W874" s="252"/>
      <c r="X874" s="252"/>
      <c r="Y874" s="252"/>
      <c r="Z874" s="252"/>
      <c r="AA874" s="252"/>
      <c r="AB874" s="252"/>
      <c r="AC874" s="252"/>
      <c r="AD874" s="252"/>
      <c r="AE874" s="252"/>
      <c r="AF874" s="252"/>
      <c r="AG874" s="252"/>
      <c r="AH874" s="252"/>
      <c r="AI874" s="252"/>
      <c r="AJ874" s="252"/>
      <c r="AK874" s="252"/>
      <c r="AL874" s="252"/>
      <c r="AM874" s="252"/>
      <c r="AN874" s="252"/>
      <c r="AO874" s="252"/>
      <c r="AP874" s="252"/>
      <c r="AQ874" s="252"/>
      <c r="AR874" s="252"/>
      <c r="AS874" s="252"/>
      <c r="AT874" s="252"/>
      <c r="AU874" s="252"/>
      <c r="AV874" s="252"/>
      <c r="AW874" s="252"/>
      <c r="AX874" s="252"/>
      <c r="AY874" s="252"/>
      <c r="AZ874" s="252"/>
      <c r="BA874" s="252"/>
      <c r="BB874" s="252"/>
      <c r="BC874" s="252"/>
      <c r="BD874" s="252"/>
      <c r="BE874" s="252"/>
      <c r="BF874" s="252"/>
      <c r="BG874" s="252"/>
      <c r="BH874" s="252"/>
      <c r="BI874" s="252"/>
      <c r="BJ874" s="252"/>
      <c r="BK874" s="252"/>
      <c r="BL874" s="252"/>
      <c r="BM874" s="252"/>
      <c r="BN874" s="252"/>
      <c r="BO874" s="252"/>
      <c r="BP874" s="252"/>
      <c r="BQ874" s="252"/>
      <c r="BR874" s="252"/>
      <c r="BS874" s="252"/>
      <c r="BT874" s="252"/>
      <c r="BU874" s="252"/>
      <c r="BV874" s="252"/>
      <c r="BW874" s="252"/>
      <c r="BX874" s="252"/>
      <c r="BY874" s="252"/>
      <c r="BZ874" s="252"/>
      <c r="CA874" s="252"/>
      <c r="CB874" s="252"/>
      <c r="CC874" s="252"/>
      <c r="CD874" s="252"/>
      <c r="CE874" s="252"/>
      <c r="CF874" s="252"/>
      <c r="CG874" s="252"/>
      <c r="CH874" s="252"/>
      <c r="CI874" s="252"/>
      <c r="CJ874" s="252"/>
      <c r="CK874" s="252"/>
      <c r="CL874" s="252"/>
      <c r="CM874" s="252"/>
      <c r="CN874" s="252"/>
      <c r="CO874" s="252"/>
      <c r="CP874" s="252"/>
      <c r="CQ874" s="252"/>
      <c r="CR874" s="252"/>
      <c r="CS874" s="252"/>
      <c r="CT874" s="252"/>
      <c r="CU874" s="252"/>
      <c r="CV874" s="252"/>
      <c r="CW874" s="252"/>
      <c r="CX874" s="252"/>
      <c r="CY874" s="252"/>
      <c r="CZ874" s="252"/>
      <c r="DA874" s="252"/>
      <c r="DB874" s="252"/>
      <c r="DC874" s="252"/>
      <c r="DD874" s="252"/>
    </row>
    <row r="875" customFormat="false" ht="15" hidden="false" customHeight="false" outlineLevel="0" collapsed="false">
      <c r="A875" s="252"/>
      <c r="B875" s="252"/>
      <c r="C875" s="252"/>
      <c r="D875" s="252"/>
      <c r="E875" s="254"/>
      <c r="F875" s="254"/>
      <c r="G875" s="254"/>
      <c r="H875" s="254"/>
      <c r="I875" s="254"/>
      <c r="J875" s="254"/>
      <c r="K875" s="254"/>
      <c r="L875" s="254"/>
      <c r="M875" s="254"/>
      <c r="N875" s="254"/>
      <c r="O875" s="254"/>
      <c r="P875" s="252"/>
      <c r="Q875" s="252"/>
      <c r="R875" s="252"/>
      <c r="S875" s="252"/>
      <c r="T875" s="252"/>
      <c r="U875" s="252"/>
      <c r="V875" s="252"/>
      <c r="W875" s="252"/>
      <c r="X875" s="252"/>
      <c r="Y875" s="252"/>
      <c r="Z875" s="252"/>
      <c r="AA875" s="252"/>
      <c r="AB875" s="252"/>
      <c r="AC875" s="252"/>
      <c r="AD875" s="252"/>
      <c r="AE875" s="252"/>
      <c r="AF875" s="252"/>
      <c r="AG875" s="252"/>
      <c r="AH875" s="252"/>
      <c r="AI875" s="252"/>
      <c r="AJ875" s="252"/>
      <c r="AK875" s="252"/>
      <c r="AL875" s="252"/>
      <c r="AM875" s="252"/>
      <c r="AN875" s="252"/>
      <c r="AO875" s="252"/>
      <c r="AP875" s="252"/>
      <c r="AQ875" s="252"/>
      <c r="AR875" s="252"/>
      <c r="AS875" s="252"/>
      <c r="AT875" s="252"/>
      <c r="AU875" s="252"/>
      <c r="AV875" s="252"/>
      <c r="AW875" s="252"/>
      <c r="AX875" s="252"/>
      <c r="AY875" s="252"/>
      <c r="AZ875" s="252"/>
      <c r="BA875" s="252"/>
      <c r="BB875" s="252"/>
      <c r="BC875" s="252"/>
      <c r="BD875" s="252"/>
      <c r="BE875" s="252"/>
      <c r="BF875" s="252"/>
      <c r="BG875" s="252"/>
      <c r="BH875" s="252"/>
      <c r="BI875" s="252"/>
      <c r="BJ875" s="252"/>
      <c r="BK875" s="252"/>
      <c r="BL875" s="252"/>
      <c r="BM875" s="252"/>
      <c r="BN875" s="252"/>
      <c r="BO875" s="252"/>
      <c r="BP875" s="252"/>
      <c r="BQ875" s="252"/>
      <c r="BR875" s="252"/>
      <c r="BS875" s="252"/>
      <c r="BT875" s="252"/>
      <c r="BU875" s="252"/>
      <c r="BV875" s="252"/>
      <c r="BW875" s="252"/>
      <c r="BX875" s="252"/>
      <c r="BY875" s="252"/>
      <c r="BZ875" s="252"/>
      <c r="CA875" s="252"/>
      <c r="CB875" s="252"/>
      <c r="CC875" s="252"/>
      <c r="CD875" s="252"/>
      <c r="CE875" s="252"/>
      <c r="CF875" s="252"/>
      <c r="CG875" s="252"/>
      <c r="CH875" s="252"/>
      <c r="CI875" s="252"/>
      <c r="CJ875" s="252"/>
      <c r="CK875" s="252"/>
      <c r="CL875" s="252"/>
      <c r="CM875" s="252"/>
      <c r="CN875" s="252"/>
      <c r="CO875" s="252"/>
      <c r="CP875" s="252"/>
      <c r="CQ875" s="252"/>
      <c r="CR875" s="252"/>
      <c r="CS875" s="252"/>
      <c r="CT875" s="252"/>
      <c r="CU875" s="252"/>
      <c r="CV875" s="252"/>
      <c r="CW875" s="252"/>
      <c r="CX875" s="252"/>
      <c r="CY875" s="252"/>
      <c r="CZ875" s="252"/>
      <c r="DA875" s="252"/>
      <c r="DB875" s="252"/>
      <c r="DC875" s="252"/>
      <c r="DD875" s="252"/>
    </row>
    <row r="876" customFormat="false" ht="15" hidden="false" customHeight="false" outlineLevel="0" collapsed="false">
      <c r="A876" s="252"/>
      <c r="B876" s="252"/>
      <c r="C876" s="252"/>
      <c r="D876" s="252"/>
      <c r="E876" s="254"/>
      <c r="F876" s="254"/>
      <c r="G876" s="254"/>
      <c r="H876" s="254"/>
      <c r="I876" s="254"/>
      <c r="J876" s="254"/>
      <c r="K876" s="254"/>
      <c r="L876" s="254"/>
      <c r="M876" s="254"/>
      <c r="N876" s="254"/>
      <c r="O876" s="254"/>
      <c r="P876" s="252"/>
      <c r="Q876" s="252"/>
      <c r="R876" s="252"/>
      <c r="S876" s="252"/>
      <c r="T876" s="252"/>
      <c r="U876" s="252"/>
      <c r="V876" s="252"/>
      <c r="W876" s="252"/>
      <c r="X876" s="252"/>
      <c r="Y876" s="252"/>
      <c r="Z876" s="252"/>
      <c r="AA876" s="252"/>
      <c r="AB876" s="252"/>
      <c r="AC876" s="252"/>
      <c r="AD876" s="252"/>
      <c r="AE876" s="252"/>
      <c r="AF876" s="252"/>
      <c r="AG876" s="252"/>
      <c r="AH876" s="252"/>
      <c r="AI876" s="252"/>
      <c r="AJ876" s="252"/>
      <c r="AK876" s="252"/>
      <c r="AL876" s="252"/>
      <c r="AM876" s="252"/>
      <c r="AN876" s="252"/>
      <c r="AO876" s="252"/>
      <c r="AP876" s="252"/>
      <c r="AQ876" s="252"/>
      <c r="AR876" s="252"/>
      <c r="AS876" s="252"/>
      <c r="AT876" s="252"/>
      <c r="AU876" s="252"/>
      <c r="AV876" s="252"/>
      <c r="AW876" s="252"/>
      <c r="AX876" s="252"/>
      <c r="AY876" s="252"/>
      <c r="AZ876" s="252"/>
      <c r="BA876" s="252"/>
      <c r="BB876" s="252"/>
      <c r="BC876" s="252"/>
      <c r="BD876" s="252"/>
      <c r="BE876" s="252"/>
      <c r="BF876" s="252"/>
      <c r="BG876" s="252"/>
      <c r="BH876" s="252"/>
      <c r="BI876" s="252"/>
      <c r="BJ876" s="252"/>
      <c r="BK876" s="252"/>
      <c r="BL876" s="252"/>
      <c r="BM876" s="252"/>
      <c r="BN876" s="252"/>
      <c r="BO876" s="252"/>
      <c r="BP876" s="252"/>
      <c r="BQ876" s="252"/>
      <c r="BR876" s="252"/>
      <c r="BS876" s="252"/>
      <c r="BT876" s="252"/>
      <c r="BU876" s="252"/>
      <c r="BV876" s="252"/>
      <c r="BW876" s="252"/>
      <c r="BX876" s="252"/>
      <c r="BY876" s="252"/>
      <c r="BZ876" s="252"/>
      <c r="CA876" s="252"/>
      <c r="CB876" s="252"/>
      <c r="CC876" s="252"/>
      <c r="CD876" s="252"/>
      <c r="CE876" s="252"/>
      <c r="CF876" s="252"/>
      <c r="CG876" s="252"/>
      <c r="CH876" s="252"/>
      <c r="CI876" s="252"/>
      <c r="CJ876" s="252"/>
      <c r="CK876" s="252"/>
      <c r="CL876" s="252"/>
      <c r="CM876" s="252"/>
      <c r="CN876" s="252"/>
      <c r="CO876" s="252"/>
      <c r="CP876" s="252"/>
      <c r="CQ876" s="252"/>
      <c r="CR876" s="252"/>
      <c r="CS876" s="252"/>
      <c r="CT876" s="252"/>
      <c r="CU876" s="252"/>
      <c r="CV876" s="252"/>
      <c r="CW876" s="252"/>
      <c r="CX876" s="252"/>
      <c r="CY876" s="252"/>
      <c r="CZ876" s="252"/>
      <c r="DA876" s="252"/>
      <c r="DB876" s="252"/>
      <c r="DC876" s="252"/>
      <c r="DD876" s="252"/>
    </row>
    <row r="877" customFormat="false" ht="15" hidden="false" customHeight="false" outlineLevel="0" collapsed="false">
      <c r="A877" s="252"/>
      <c r="B877" s="252"/>
      <c r="C877" s="252"/>
      <c r="D877" s="252"/>
      <c r="E877" s="254"/>
      <c r="F877" s="254"/>
      <c r="G877" s="254"/>
      <c r="H877" s="254"/>
      <c r="I877" s="254"/>
      <c r="J877" s="254"/>
      <c r="K877" s="254"/>
      <c r="L877" s="254"/>
      <c r="M877" s="254"/>
      <c r="N877" s="254"/>
      <c r="O877" s="254"/>
      <c r="P877" s="252"/>
      <c r="Q877" s="252"/>
      <c r="R877" s="252"/>
      <c r="S877" s="252"/>
      <c r="T877" s="252"/>
      <c r="U877" s="252"/>
      <c r="V877" s="252"/>
      <c r="W877" s="252"/>
      <c r="X877" s="252"/>
      <c r="Y877" s="252"/>
      <c r="Z877" s="252"/>
      <c r="AA877" s="252"/>
      <c r="AB877" s="252"/>
      <c r="AC877" s="252"/>
      <c r="AD877" s="252"/>
      <c r="AE877" s="252"/>
      <c r="AF877" s="252"/>
      <c r="AG877" s="252"/>
      <c r="AH877" s="252"/>
      <c r="AI877" s="252"/>
      <c r="AJ877" s="252"/>
      <c r="AK877" s="252"/>
      <c r="AL877" s="252"/>
      <c r="AM877" s="252"/>
      <c r="AN877" s="252"/>
      <c r="AO877" s="252"/>
      <c r="AP877" s="252"/>
      <c r="AQ877" s="252"/>
      <c r="AR877" s="252"/>
      <c r="AS877" s="252"/>
      <c r="AT877" s="252"/>
      <c r="AU877" s="252"/>
      <c r="AV877" s="252"/>
      <c r="AW877" s="252"/>
      <c r="AX877" s="252"/>
      <c r="AY877" s="252"/>
      <c r="AZ877" s="252"/>
      <c r="BA877" s="252"/>
      <c r="BB877" s="252"/>
      <c r="BC877" s="252"/>
      <c r="BD877" s="252"/>
      <c r="BE877" s="252"/>
      <c r="BF877" s="252"/>
      <c r="BG877" s="252"/>
      <c r="BH877" s="252"/>
      <c r="BI877" s="252"/>
      <c r="BJ877" s="252"/>
      <c r="BK877" s="252"/>
      <c r="BL877" s="252"/>
      <c r="BM877" s="252"/>
      <c r="BN877" s="252"/>
      <c r="BO877" s="252"/>
      <c r="BP877" s="252"/>
      <c r="BQ877" s="252"/>
      <c r="BR877" s="252"/>
      <c r="BS877" s="252"/>
      <c r="BT877" s="252"/>
      <c r="BU877" s="252"/>
      <c r="BV877" s="252"/>
      <c r="BW877" s="252"/>
      <c r="BX877" s="252"/>
      <c r="BY877" s="252"/>
      <c r="BZ877" s="252"/>
      <c r="CA877" s="252"/>
      <c r="CB877" s="252"/>
      <c r="CC877" s="252"/>
      <c r="CD877" s="252"/>
      <c r="CE877" s="252"/>
      <c r="CF877" s="252"/>
      <c r="CG877" s="252"/>
      <c r="CH877" s="252"/>
      <c r="CI877" s="252"/>
      <c r="CJ877" s="252"/>
      <c r="CK877" s="252"/>
      <c r="CL877" s="252"/>
      <c r="CM877" s="252"/>
      <c r="CN877" s="252"/>
      <c r="CO877" s="252"/>
      <c r="CP877" s="252"/>
      <c r="CQ877" s="252"/>
      <c r="CR877" s="252"/>
      <c r="CS877" s="252"/>
      <c r="CT877" s="252"/>
      <c r="CU877" s="252"/>
      <c r="CV877" s="252"/>
      <c r="CW877" s="252"/>
      <c r="CX877" s="252"/>
      <c r="CY877" s="252"/>
      <c r="CZ877" s="252"/>
      <c r="DA877" s="252"/>
      <c r="DB877" s="252"/>
      <c r="DC877" s="252"/>
      <c r="DD877" s="252"/>
    </row>
    <row r="878" customFormat="false" ht="15" hidden="false" customHeight="false" outlineLevel="0" collapsed="false">
      <c r="A878" s="252"/>
      <c r="B878" s="252"/>
      <c r="C878" s="252"/>
      <c r="D878" s="252"/>
      <c r="E878" s="254"/>
      <c r="F878" s="254"/>
      <c r="G878" s="254"/>
      <c r="H878" s="254"/>
      <c r="I878" s="254"/>
      <c r="J878" s="254"/>
      <c r="K878" s="254"/>
      <c r="L878" s="254"/>
      <c r="M878" s="254"/>
      <c r="N878" s="254"/>
      <c r="O878" s="254"/>
      <c r="P878" s="252"/>
      <c r="Q878" s="252"/>
      <c r="R878" s="252"/>
      <c r="S878" s="252"/>
      <c r="T878" s="252"/>
      <c r="U878" s="252"/>
      <c r="V878" s="252"/>
      <c r="W878" s="252"/>
      <c r="X878" s="252"/>
      <c r="Y878" s="252"/>
      <c r="Z878" s="252"/>
      <c r="AA878" s="252"/>
      <c r="AB878" s="252"/>
      <c r="AC878" s="252"/>
      <c r="AD878" s="252"/>
      <c r="AE878" s="252"/>
      <c r="AF878" s="252"/>
      <c r="AG878" s="252"/>
      <c r="AH878" s="252"/>
      <c r="AI878" s="252"/>
      <c r="AJ878" s="252"/>
      <c r="AK878" s="252"/>
      <c r="AL878" s="252"/>
      <c r="AM878" s="252"/>
      <c r="AN878" s="252"/>
      <c r="AO878" s="252"/>
      <c r="AP878" s="252"/>
      <c r="AQ878" s="252"/>
      <c r="AR878" s="252"/>
      <c r="AS878" s="252"/>
      <c r="AT878" s="252"/>
      <c r="AU878" s="252"/>
      <c r="AV878" s="252"/>
      <c r="AW878" s="252"/>
      <c r="AX878" s="252"/>
      <c r="AY878" s="252"/>
      <c r="AZ878" s="252"/>
      <c r="BA878" s="252"/>
      <c r="BB878" s="252"/>
      <c r="BC878" s="252"/>
      <c r="BD878" s="252"/>
      <c r="BE878" s="252"/>
      <c r="BF878" s="252"/>
      <c r="BG878" s="252"/>
      <c r="BH878" s="252"/>
      <c r="BI878" s="252"/>
      <c r="BJ878" s="252"/>
      <c r="BK878" s="252"/>
      <c r="BL878" s="252"/>
      <c r="BM878" s="252"/>
      <c r="BN878" s="252"/>
      <c r="BO878" s="252"/>
      <c r="BP878" s="252"/>
      <c r="BQ878" s="252"/>
      <c r="BR878" s="252"/>
      <c r="BS878" s="252"/>
      <c r="BT878" s="252"/>
      <c r="BU878" s="252"/>
      <c r="BV878" s="252"/>
      <c r="BW878" s="252"/>
      <c r="BX878" s="252"/>
      <c r="BY878" s="252"/>
      <c r="BZ878" s="252"/>
      <c r="CA878" s="252"/>
      <c r="CB878" s="252"/>
      <c r="CC878" s="252"/>
      <c r="CD878" s="252"/>
      <c r="CE878" s="252"/>
      <c r="CF878" s="252"/>
      <c r="CG878" s="252"/>
      <c r="CH878" s="252"/>
      <c r="CI878" s="252"/>
      <c r="CJ878" s="252"/>
      <c r="CK878" s="252"/>
      <c r="CL878" s="252"/>
      <c r="CM878" s="252"/>
      <c r="CN878" s="252"/>
      <c r="CO878" s="252"/>
      <c r="CP878" s="252"/>
      <c r="CQ878" s="252"/>
      <c r="CR878" s="252"/>
      <c r="CS878" s="252"/>
      <c r="CT878" s="252"/>
      <c r="CU878" s="252"/>
      <c r="CV878" s="252"/>
      <c r="CW878" s="252"/>
      <c r="CX878" s="252"/>
      <c r="CY878" s="252"/>
      <c r="CZ878" s="252"/>
      <c r="DA878" s="252"/>
      <c r="DB878" s="252"/>
      <c r="DC878" s="252"/>
      <c r="DD878" s="252"/>
    </row>
    <row r="879" customFormat="false" ht="15" hidden="false" customHeight="false" outlineLevel="0" collapsed="false">
      <c r="A879" s="252"/>
      <c r="B879" s="252"/>
      <c r="C879" s="252"/>
      <c r="D879" s="252"/>
      <c r="E879" s="254"/>
      <c r="F879" s="254"/>
      <c r="G879" s="254"/>
      <c r="H879" s="254"/>
      <c r="I879" s="254"/>
      <c r="J879" s="254"/>
      <c r="K879" s="254"/>
      <c r="L879" s="254"/>
      <c r="M879" s="254"/>
      <c r="N879" s="254"/>
      <c r="O879" s="254"/>
      <c r="P879" s="252"/>
      <c r="Q879" s="252"/>
      <c r="R879" s="252"/>
      <c r="S879" s="252"/>
      <c r="T879" s="252"/>
      <c r="U879" s="252"/>
      <c r="V879" s="252"/>
      <c r="W879" s="252"/>
      <c r="X879" s="252"/>
      <c r="Y879" s="252"/>
      <c r="Z879" s="252"/>
      <c r="AA879" s="252"/>
      <c r="AB879" s="252"/>
      <c r="AC879" s="252"/>
      <c r="AD879" s="252"/>
      <c r="AE879" s="252"/>
      <c r="AF879" s="252"/>
      <c r="AG879" s="252"/>
      <c r="AH879" s="252"/>
      <c r="AI879" s="252"/>
      <c r="AJ879" s="252"/>
      <c r="AK879" s="252"/>
      <c r="AL879" s="252"/>
      <c r="AM879" s="252"/>
      <c r="AN879" s="252"/>
      <c r="AO879" s="252"/>
      <c r="AP879" s="252"/>
      <c r="AQ879" s="252"/>
      <c r="AR879" s="252"/>
      <c r="AS879" s="252"/>
      <c r="AT879" s="252"/>
      <c r="AU879" s="252"/>
      <c r="AV879" s="252"/>
      <c r="AW879" s="252"/>
      <c r="AX879" s="252"/>
      <c r="AY879" s="252"/>
      <c r="AZ879" s="252"/>
      <c r="BA879" s="252"/>
      <c r="BB879" s="252"/>
      <c r="BC879" s="252"/>
      <c r="BD879" s="252"/>
      <c r="BE879" s="252"/>
      <c r="BF879" s="252"/>
      <c r="BG879" s="252"/>
      <c r="BH879" s="252"/>
      <c r="BI879" s="252"/>
      <c r="BJ879" s="252"/>
      <c r="BK879" s="252"/>
      <c r="BL879" s="252"/>
      <c r="BM879" s="252"/>
      <c r="BN879" s="252"/>
      <c r="BO879" s="252"/>
      <c r="BP879" s="252"/>
      <c r="BQ879" s="252"/>
      <c r="BR879" s="252"/>
      <c r="BS879" s="252"/>
      <c r="BT879" s="252"/>
      <c r="BU879" s="252"/>
      <c r="BV879" s="252"/>
      <c r="BW879" s="252"/>
      <c r="BX879" s="252"/>
      <c r="BY879" s="252"/>
      <c r="BZ879" s="252"/>
      <c r="CA879" s="252"/>
      <c r="CB879" s="252"/>
      <c r="CC879" s="252"/>
      <c r="CD879" s="252"/>
      <c r="CE879" s="252"/>
      <c r="CF879" s="252"/>
      <c r="CG879" s="252"/>
      <c r="CH879" s="252"/>
      <c r="CI879" s="252"/>
      <c r="CJ879" s="252"/>
      <c r="CK879" s="252"/>
      <c r="CL879" s="252"/>
      <c r="CM879" s="252"/>
      <c r="CN879" s="252"/>
      <c r="CO879" s="252"/>
      <c r="CP879" s="252"/>
      <c r="CQ879" s="252"/>
      <c r="CR879" s="252"/>
      <c r="CS879" s="252"/>
      <c r="CT879" s="252"/>
      <c r="CU879" s="252"/>
      <c r="CV879" s="252"/>
      <c r="CW879" s="252"/>
      <c r="CX879" s="252"/>
      <c r="CY879" s="252"/>
      <c r="CZ879" s="252"/>
      <c r="DA879" s="252"/>
      <c r="DB879" s="252"/>
      <c r="DC879" s="252"/>
      <c r="DD879" s="252"/>
    </row>
    <row r="880" customFormat="false" ht="15" hidden="false" customHeight="false" outlineLevel="0" collapsed="false">
      <c r="A880" s="252"/>
      <c r="B880" s="252"/>
      <c r="C880" s="252"/>
      <c r="D880" s="252"/>
      <c r="E880" s="254"/>
      <c r="F880" s="254"/>
      <c r="G880" s="254"/>
      <c r="H880" s="254"/>
      <c r="I880" s="254"/>
      <c r="J880" s="254"/>
      <c r="K880" s="254"/>
      <c r="L880" s="254"/>
      <c r="M880" s="254"/>
      <c r="N880" s="254"/>
      <c r="O880" s="254"/>
      <c r="P880" s="252"/>
      <c r="Q880" s="252"/>
      <c r="R880" s="252"/>
      <c r="S880" s="252"/>
      <c r="T880" s="252"/>
      <c r="U880" s="252"/>
      <c r="V880" s="252"/>
      <c r="W880" s="252"/>
      <c r="X880" s="252"/>
      <c r="Y880" s="252"/>
      <c r="Z880" s="252"/>
      <c r="AA880" s="252"/>
      <c r="AB880" s="252"/>
      <c r="AC880" s="252"/>
      <c r="AD880" s="252"/>
      <c r="AE880" s="252"/>
      <c r="AF880" s="252"/>
      <c r="AG880" s="252"/>
      <c r="AH880" s="252"/>
      <c r="AI880" s="252"/>
      <c r="AJ880" s="252"/>
      <c r="AK880" s="252"/>
      <c r="AL880" s="252"/>
      <c r="AM880" s="252"/>
      <c r="AN880" s="252"/>
      <c r="AO880" s="252"/>
      <c r="AP880" s="252"/>
      <c r="AQ880" s="252"/>
      <c r="AR880" s="252"/>
      <c r="AS880" s="252"/>
      <c r="AT880" s="252"/>
      <c r="AU880" s="252"/>
      <c r="AV880" s="252"/>
      <c r="AW880" s="252"/>
      <c r="AX880" s="252"/>
      <c r="AY880" s="252"/>
      <c r="AZ880" s="252"/>
      <c r="BA880" s="252"/>
      <c r="BB880" s="252"/>
      <c r="BC880" s="252"/>
      <c r="BD880" s="252"/>
      <c r="BE880" s="252"/>
      <c r="BF880" s="252"/>
      <c r="BG880" s="252"/>
      <c r="BH880" s="252"/>
      <c r="BI880" s="252"/>
      <c r="BJ880" s="252"/>
      <c r="BK880" s="252"/>
      <c r="BL880" s="252"/>
      <c r="BM880" s="252"/>
      <c r="BN880" s="252"/>
      <c r="BO880" s="252"/>
      <c r="BP880" s="252"/>
      <c r="BQ880" s="252"/>
      <c r="BR880" s="252"/>
      <c r="BS880" s="252"/>
      <c r="BT880" s="252"/>
      <c r="BU880" s="252"/>
      <c r="BV880" s="252"/>
      <c r="BW880" s="252"/>
      <c r="BX880" s="252"/>
      <c r="BY880" s="252"/>
      <c r="BZ880" s="252"/>
      <c r="CA880" s="252"/>
      <c r="CB880" s="252"/>
      <c r="CC880" s="252"/>
      <c r="CD880" s="252"/>
      <c r="CE880" s="252"/>
      <c r="CF880" s="252"/>
      <c r="CG880" s="252"/>
      <c r="CH880" s="252"/>
      <c r="CI880" s="252"/>
      <c r="CJ880" s="252"/>
      <c r="CK880" s="252"/>
      <c r="CL880" s="252"/>
      <c r="CM880" s="252"/>
      <c r="CN880" s="252"/>
      <c r="CO880" s="252"/>
      <c r="CP880" s="252"/>
      <c r="CQ880" s="252"/>
      <c r="CR880" s="252"/>
      <c r="CS880" s="252"/>
      <c r="CT880" s="252"/>
      <c r="CU880" s="252"/>
      <c r="CV880" s="252"/>
      <c r="CW880" s="252"/>
      <c r="CX880" s="252"/>
      <c r="CY880" s="252"/>
      <c r="CZ880" s="252"/>
      <c r="DA880" s="252"/>
      <c r="DB880" s="252"/>
      <c r="DC880" s="252"/>
      <c r="DD880" s="252"/>
    </row>
    <row r="881" customFormat="false" ht="15" hidden="false" customHeight="false" outlineLevel="0" collapsed="false">
      <c r="A881" s="252"/>
      <c r="B881" s="252"/>
      <c r="C881" s="252"/>
      <c r="D881" s="252"/>
      <c r="E881" s="254"/>
      <c r="F881" s="254"/>
      <c r="G881" s="254"/>
      <c r="H881" s="254"/>
      <c r="I881" s="254"/>
      <c r="J881" s="254"/>
      <c r="K881" s="254"/>
      <c r="L881" s="254"/>
      <c r="M881" s="254"/>
      <c r="N881" s="254"/>
      <c r="O881" s="254"/>
      <c r="P881" s="252"/>
      <c r="Q881" s="252"/>
      <c r="R881" s="252"/>
      <c r="S881" s="252"/>
      <c r="T881" s="252"/>
      <c r="U881" s="252"/>
      <c r="V881" s="252"/>
      <c r="W881" s="252"/>
      <c r="X881" s="252"/>
      <c r="Y881" s="252"/>
      <c r="Z881" s="252"/>
      <c r="AA881" s="252"/>
      <c r="AB881" s="252"/>
      <c r="AC881" s="252"/>
      <c r="AD881" s="252"/>
      <c r="AE881" s="252"/>
      <c r="AF881" s="252"/>
      <c r="AG881" s="252"/>
      <c r="AH881" s="252"/>
      <c r="AI881" s="252"/>
      <c r="AJ881" s="252"/>
      <c r="AK881" s="252"/>
      <c r="AL881" s="252"/>
      <c r="AM881" s="252"/>
      <c r="AN881" s="252"/>
      <c r="AO881" s="252"/>
      <c r="AP881" s="252"/>
      <c r="AQ881" s="252"/>
      <c r="AR881" s="252"/>
      <c r="AS881" s="252"/>
      <c r="AT881" s="252"/>
      <c r="AU881" s="252"/>
      <c r="AV881" s="252"/>
      <c r="AW881" s="252"/>
      <c r="AX881" s="252"/>
      <c r="AY881" s="252"/>
      <c r="AZ881" s="252"/>
      <c r="BA881" s="252"/>
      <c r="BB881" s="252"/>
      <c r="BC881" s="252"/>
      <c r="BD881" s="252"/>
      <c r="BE881" s="252"/>
      <c r="BF881" s="252"/>
      <c r="BG881" s="252"/>
      <c r="BH881" s="252"/>
      <c r="BI881" s="252"/>
      <c r="BJ881" s="252"/>
      <c r="BK881" s="252"/>
      <c r="BL881" s="252"/>
      <c r="BM881" s="252"/>
      <c r="BN881" s="252"/>
      <c r="BO881" s="252"/>
      <c r="BP881" s="252"/>
      <c r="BQ881" s="252"/>
      <c r="BR881" s="252"/>
      <c r="BS881" s="252"/>
      <c r="BT881" s="252"/>
      <c r="BU881" s="252"/>
      <c r="BV881" s="252"/>
      <c r="BW881" s="252"/>
      <c r="BX881" s="252"/>
      <c r="BY881" s="252"/>
      <c r="BZ881" s="252"/>
      <c r="CA881" s="252"/>
      <c r="CB881" s="252"/>
      <c r="CC881" s="252"/>
      <c r="CD881" s="252"/>
      <c r="CE881" s="252"/>
      <c r="CF881" s="252"/>
      <c r="CG881" s="252"/>
      <c r="CH881" s="252"/>
      <c r="CI881" s="252"/>
      <c r="CJ881" s="252"/>
      <c r="CK881" s="252"/>
      <c r="CL881" s="252"/>
      <c r="CM881" s="252"/>
      <c r="CN881" s="252"/>
      <c r="CO881" s="252"/>
      <c r="CP881" s="252"/>
      <c r="CQ881" s="252"/>
      <c r="CR881" s="252"/>
      <c r="CS881" s="252"/>
      <c r="CT881" s="252"/>
      <c r="CU881" s="252"/>
      <c r="CV881" s="252"/>
      <c r="CW881" s="252"/>
      <c r="CX881" s="252"/>
      <c r="CY881" s="252"/>
      <c r="CZ881" s="252"/>
      <c r="DA881" s="252"/>
      <c r="DB881" s="252"/>
      <c r="DC881" s="252"/>
      <c r="DD881" s="252"/>
    </row>
    <row r="882" customFormat="false" ht="15" hidden="false" customHeight="false" outlineLevel="0" collapsed="false">
      <c r="A882" s="252"/>
      <c r="B882" s="252"/>
      <c r="C882" s="252"/>
      <c r="D882" s="252"/>
      <c r="E882" s="254"/>
      <c r="F882" s="254"/>
      <c r="G882" s="254"/>
      <c r="H882" s="254"/>
      <c r="I882" s="254"/>
      <c r="J882" s="254"/>
      <c r="K882" s="254"/>
      <c r="L882" s="254"/>
      <c r="M882" s="254"/>
      <c r="N882" s="254"/>
      <c r="O882" s="254"/>
      <c r="P882" s="252"/>
      <c r="Q882" s="252"/>
      <c r="R882" s="252"/>
      <c r="S882" s="252"/>
      <c r="T882" s="252"/>
      <c r="U882" s="252"/>
      <c r="V882" s="252"/>
      <c r="W882" s="252"/>
      <c r="X882" s="252"/>
      <c r="Y882" s="252"/>
      <c r="Z882" s="252"/>
      <c r="AA882" s="252"/>
      <c r="AB882" s="252"/>
      <c r="AC882" s="252"/>
      <c r="AD882" s="252"/>
      <c r="AE882" s="252"/>
      <c r="AF882" s="252"/>
      <c r="AG882" s="252"/>
      <c r="AH882" s="252"/>
      <c r="AI882" s="252"/>
      <c r="AJ882" s="252"/>
      <c r="AK882" s="252"/>
      <c r="AL882" s="252"/>
      <c r="AM882" s="252"/>
      <c r="AN882" s="252"/>
      <c r="AO882" s="252"/>
      <c r="AP882" s="252"/>
      <c r="AQ882" s="252"/>
      <c r="AR882" s="252"/>
      <c r="AS882" s="252"/>
      <c r="AT882" s="252"/>
      <c r="AU882" s="252"/>
      <c r="AV882" s="252"/>
      <c r="AW882" s="252"/>
      <c r="AX882" s="252"/>
      <c r="AY882" s="252"/>
      <c r="AZ882" s="252"/>
      <c r="BA882" s="252"/>
      <c r="BB882" s="252"/>
      <c r="BC882" s="252"/>
      <c r="BD882" s="252"/>
      <c r="BE882" s="252"/>
      <c r="BF882" s="252"/>
      <c r="BG882" s="252"/>
      <c r="BH882" s="252"/>
      <c r="BI882" s="252"/>
      <c r="BJ882" s="252"/>
      <c r="BK882" s="252"/>
      <c r="BL882" s="252"/>
      <c r="BM882" s="252"/>
      <c r="BN882" s="252"/>
      <c r="BO882" s="252"/>
      <c r="BP882" s="252"/>
      <c r="BQ882" s="252"/>
      <c r="BR882" s="252"/>
      <c r="BS882" s="252"/>
      <c r="BT882" s="252"/>
      <c r="BU882" s="252"/>
      <c r="BV882" s="252"/>
      <c r="BW882" s="252"/>
      <c r="BX882" s="252"/>
      <c r="BY882" s="252"/>
      <c r="BZ882" s="252"/>
      <c r="CA882" s="252"/>
      <c r="CB882" s="252"/>
      <c r="CC882" s="252"/>
      <c r="CD882" s="252"/>
      <c r="CE882" s="252"/>
      <c r="CF882" s="252"/>
      <c r="CG882" s="252"/>
      <c r="CH882" s="252"/>
      <c r="CI882" s="252"/>
      <c r="CJ882" s="252"/>
      <c r="CK882" s="252"/>
      <c r="CL882" s="252"/>
      <c r="CM882" s="252"/>
      <c r="CN882" s="252"/>
      <c r="CO882" s="252"/>
      <c r="CP882" s="252"/>
      <c r="CQ882" s="252"/>
      <c r="CR882" s="252"/>
      <c r="CS882" s="252"/>
      <c r="CT882" s="252"/>
      <c r="CU882" s="252"/>
      <c r="CV882" s="252"/>
      <c r="CW882" s="252"/>
      <c r="CX882" s="252"/>
      <c r="CY882" s="252"/>
      <c r="CZ882" s="252"/>
      <c r="DA882" s="252"/>
      <c r="DB882" s="252"/>
      <c r="DC882" s="252"/>
      <c r="DD882" s="252"/>
    </row>
    <row r="883" customFormat="false" ht="15" hidden="false" customHeight="false" outlineLevel="0" collapsed="false">
      <c r="A883" s="252"/>
      <c r="B883" s="252"/>
      <c r="C883" s="252"/>
      <c r="D883" s="252"/>
      <c r="E883" s="254"/>
      <c r="F883" s="254"/>
      <c r="G883" s="254"/>
      <c r="H883" s="254"/>
      <c r="I883" s="254"/>
      <c r="J883" s="254"/>
      <c r="K883" s="254"/>
      <c r="L883" s="254"/>
      <c r="M883" s="254"/>
      <c r="N883" s="254"/>
      <c r="O883" s="254"/>
      <c r="P883" s="252"/>
      <c r="Q883" s="252"/>
      <c r="R883" s="252"/>
      <c r="S883" s="252"/>
      <c r="T883" s="252"/>
      <c r="U883" s="252"/>
      <c r="V883" s="252"/>
      <c r="W883" s="252"/>
      <c r="X883" s="252"/>
      <c r="Y883" s="252"/>
      <c r="Z883" s="252"/>
      <c r="AA883" s="252"/>
      <c r="AB883" s="252"/>
      <c r="AC883" s="252"/>
      <c r="AD883" s="252"/>
      <c r="AE883" s="252"/>
      <c r="AF883" s="252"/>
      <c r="AG883" s="252"/>
      <c r="AH883" s="252"/>
      <c r="AI883" s="252"/>
      <c r="AJ883" s="252"/>
      <c r="AK883" s="252"/>
      <c r="AL883" s="252"/>
      <c r="AM883" s="252"/>
      <c r="AN883" s="252"/>
      <c r="AO883" s="252"/>
      <c r="AP883" s="252"/>
      <c r="AQ883" s="252"/>
      <c r="AR883" s="252"/>
      <c r="AS883" s="252"/>
      <c r="AT883" s="252"/>
      <c r="AU883" s="252"/>
      <c r="AV883" s="252"/>
      <c r="AW883" s="252"/>
      <c r="AX883" s="252"/>
      <c r="AY883" s="252"/>
      <c r="AZ883" s="252"/>
      <c r="BA883" s="252"/>
      <c r="BB883" s="252"/>
      <c r="BC883" s="252"/>
      <c r="BD883" s="252"/>
      <c r="BE883" s="252"/>
      <c r="BF883" s="252"/>
      <c r="BG883" s="252"/>
      <c r="BH883" s="252"/>
      <c r="BI883" s="252"/>
      <c r="BJ883" s="252"/>
      <c r="BK883" s="252"/>
      <c r="BL883" s="252"/>
      <c r="BM883" s="252"/>
      <c r="BN883" s="252"/>
      <c r="BO883" s="252"/>
      <c r="BP883" s="252"/>
      <c r="BQ883" s="252"/>
      <c r="BR883" s="252"/>
      <c r="BS883" s="252"/>
      <c r="BT883" s="252"/>
      <c r="BU883" s="252"/>
      <c r="BV883" s="252"/>
      <c r="BW883" s="252"/>
      <c r="BX883" s="252"/>
      <c r="BY883" s="252"/>
      <c r="BZ883" s="252"/>
      <c r="CA883" s="252"/>
      <c r="CB883" s="252"/>
      <c r="CC883" s="252"/>
      <c r="CD883" s="252"/>
      <c r="CE883" s="252"/>
      <c r="CF883" s="252"/>
      <c r="CG883" s="252"/>
      <c r="CH883" s="252"/>
      <c r="CI883" s="252"/>
      <c r="CJ883" s="252"/>
      <c r="CK883" s="252"/>
      <c r="CL883" s="252"/>
      <c r="CM883" s="252"/>
      <c r="CN883" s="252"/>
      <c r="CO883" s="252"/>
      <c r="CP883" s="252"/>
      <c r="CQ883" s="252"/>
      <c r="CR883" s="252"/>
      <c r="CS883" s="252"/>
      <c r="CT883" s="252"/>
      <c r="CU883" s="252"/>
      <c r="CV883" s="252"/>
      <c r="CW883" s="252"/>
      <c r="CX883" s="252"/>
      <c r="CY883" s="252"/>
      <c r="CZ883" s="252"/>
      <c r="DA883" s="252"/>
      <c r="DB883" s="252"/>
      <c r="DC883" s="252"/>
      <c r="DD883" s="252"/>
    </row>
    <row r="884" customFormat="false" ht="15" hidden="false" customHeight="false" outlineLevel="0" collapsed="false">
      <c r="A884" s="252"/>
      <c r="B884" s="252"/>
      <c r="C884" s="252"/>
      <c r="D884" s="252"/>
      <c r="E884" s="254"/>
      <c r="F884" s="254"/>
      <c r="G884" s="254"/>
      <c r="H884" s="254"/>
      <c r="I884" s="254"/>
      <c r="J884" s="254"/>
      <c r="K884" s="254"/>
      <c r="L884" s="254"/>
      <c r="M884" s="254"/>
      <c r="N884" s="254"/>
      <c r="O884" s="254"/>
      <c r="P884" s="252"/>
      <c r="Q884" s="252"/>
      <c r="R884" s="252"/>
      <c r="S884" s="252"/>
      <c r="T884" s="252"/>
      <c r="U884" s="252"/>
      <c r="V884" s="252"/>
      <c r="W884" s="252"/>
      <c r="X884" s="252"/>
      <c r="Y884" s="252"/>
      <c r="Z884" s="252"/>
      <c r="AA884" s="252"/>
      <c r="AB884" s="252"/>
      <c r="AC884" s="252"/>
      <c r="AD884" s="252"/>
      <c r="AE884" s="252"/>
      <c r="AF884" s="252"/>
      <c r="AG884" s="252"/>
      <c r="AH884" s="252"/>
      <c r="AI884" s="252"/>
      <c r="AJ884" s="252"/>
      <c r="AK884" s="252"/>
      <c r="AL884" s="252"/>
      <c r="AM884" s="252"/>
      <c r="AN884" s="252"/>
      <c r="AO884" s="252"/>
      <c r="AP884" s="252"/>
      <c r="AQ884" s="252"/>
      <c r="AR884" s="252"/>
      <c r="AS884" s="252"/>
      <c r="AT884" s="252"/>
      <c r="AU884" s="252"/>
      <c r="AV884" s="252"/>
      <c r="AW884" s="252"/>
      <c r="AX884" s="252"/>
      <c r="AY884" s="252"/>
      <c r="AZ884" s="252"/>
      <c r="BA884" s="252"/>
      <c r="BB884" s="252"/>
      <c r="BC884" s="252"/>
      <c r="BD884" s="252"/>
      <c r="BE884" s="252"/>
      <c r="BF884" s="252"/>
      <c r="BG884" s="252"/>
      <c r="BH884" s="252"/>
      <c r="BI884" s="252"/>
      <c r="BJ884" s="252"/>
      <c r="BK884" s="252"/>
      <c r="BL884" s="252"/>
      <c r="BM884" s="252"/>
      <c r="BN884" s="252"/>
      <c r="BO884" s="252"/>
      <c r="BP884" s="252"/>
      <c r="BQ884" s="252"/>
      <c r="BR884" s="252"/>
      <c r="BS884" s="252"/>
      <c r="BT884" s="252"/>
      <c r="BU884" s="252"/>
      <c r="BV884" s="252"/>
      <c r="BW884" s="252"/>
      <c r="BX884" s="252"/>
      <c r="BY884" s="252"/>
      <c r="BZ884" s="252"/>
      <c r="CA884" s="252"/>
      <c r="CB884" s="252"/>
      <c r="CC884" s="252"/>
      <c r="CD884" s="252"/>
      <c r="CE884" s="252"/>
      <c r="CF884" s="252"/>
      <c r="CG884" s="252"/>
      <c r="CH884" s="252"/>
      <c r="CI884" s="252"/>
      <c r="CJ884" s="252"/>
      <c r="CK884" s="252"/>
      <c r="CL884" s="252"/>
      <c r="CM884" s="252"/>
      <c r="CN884" s="252"/>
      <c r="CO884" s="252"/>
      <c r="CP884" s="252"/>
      <c r="CQ884" s="252"/>
      <c r="CR884" s="252"/>
      <c r="CS884" s="252"/>
      <c r="CT884" s="252"/>
      <c r="CU884" s="252"/>
      <c r="CV884" s="252"/>
      <c r="CW884" s="252"/>
      <c r="CX884" s="252"/>
      <c r="CY884" s="252"/>
      <c r="CZ884" s="252"/>
      <c r="DA884" s="252"/>
      <c r="DB884" s="252"/>
      <c r="DC884" s="252"/>
      <c r="DD884" s="252"/>
    </row>
    <row r="885" customFormat="false" ht="15" hidden="false" customHeight="false" outlineLevel="0" collapsed="false">
      <c r="A885" s="252"/>
      <c r="B885" s="252"/>
      <c r="C885" s="252"/>
      <c r="D885" s="252"/>
      <c r="E885" s="254"/>
      <c r="F885" s="254"/>
      <c r="G885" s="254"/>
      <c r="H885" s="254"/>
      <c r="I885" s="254"/>
      <c r="J885" s="254"/>
      <c r="K885" s="254"/>
      <c r="L885" s="254"/>
      <c r="M885" s="254"/>
      <c r="N885" s="254"/>
      <c r="O885" s="254"/>
      <c r="P885" s="252"/>
      <c r="Q885" s="252"/>
      <c r="R885" s="252"/>
      <c r="S885" s="252"/>
      <c r="T885" s="252"/>
      <c r="U885" s="252"/>
      <c r="V885" s="252"/>
      <c r="W885" s="252"/>
      <c r="X885" s="252"/>
      <c r="Y885" s="252"/>
      <c r="Z885" s="252"/>
      <c r="AA885" s="252"/>
      <c r="AB885" s="252"/>
      <c r="AC885" s="252"/>
      <c r="AD885" s="252"/>
      <c r="AE885" s="252"/>
      <c r="AF885" s="252"/>
      <c r="AG885" s="252"/>
      <c r="AH885" s="252"/>
      <c r="AI885" s="252"/>
      <c r="AJ885" s="252"/>
      <c r="AK885" s="252"/>
      <c r="AL885" s="252"/>
      <c r="AM885" s="252"/>
      <c r="AN885" s="252"/>
      <c r="AO885" s="252"/>
      <c r="AP885" s="252"/>
      <c r="AQ885" s="252"/>
      <c r="AR885" s="252"/>
      <c r="AS885" s="252"/>
      <c r="AT885" s="252"/>
      <c r="AU885" s="252"/>
      <c r="AV885" s="252"/>
      <c r="AW885" s="252"/>
      <c r="AX885" s="252"/>
      <c r="AY885" s="252"/>
      <c r="AZ885" s="252"/>
      <c r="BA885" s="252"/>
      <c r="BB885" s="252"/>
      <c r="BC885" s="252"/>
      <c r="BD885" s="252"/>
      <c r="BE885" s="252"/>
      <c r="BF885" s="252"/>
      <c r="BG885" s="252"/>
      <c r="BH885" s="252"/>
      <c r="BI885" s="252"/>
      <c r="BJ885" s="252"/>
      <c r="BK885" s="252"/>
      <c r="BL885" s="252"/>
      <c r="BM885" s="252"/>
      <c r="BN885" s="252"/>
      <c r="BO885" s="252"/>
      <c r="BP885" s="252"/>
      <c r="BQ885" s="252"/>
      <c r="BR885" s="252"/>
      <c r="BS885" s="252"/>
      <c r="BT885" s="252"/>
      <c r="BU885" s="252"/>
      <c r="BV885" s="252"/>
      <c r="BW885" s="252"/>
      <c r="BX885" s="252"/>
      <c r="BY885" s="252"/>
      <c r="BZ885" s="252"/>
      <c r="CA885" s="252"/>
      <c r="CB885" s="252"/>
      <c r="CC885" s="252"/>
      <c r="CD885" s="252"/>
      <c r="CE885" s="252"/>
      <c r="CF885" s="252"/>
      <c r="CG885" s="252"/>
      <c r="CH885" s="252"/>
      <c r="CI885" s="252"/>
      <c r="CJ885" s="252"/>
      <c r="CK885" s="252"/>
      <c r="CL885" s="252"/>
      <c r="CM885" s="252"/>
      <c r="CN885" s="252"/>
      <c r="CO885" s="252"/>
      <c r="CP885" s="252"/>
      <c r="CQ885" s="252"/>
      <c r="CR885" s="252"/>
      <c r="CS885" s="252"/>
      <c r="CT885" s="252"/>
      <c r="CU885" s="252"/>
      <c r="CV885" s="252"/>
      <c r="CW885" s="252"/>
      <c r="CX885" s="252"/>
      <c r="CY885" s="252"/>
      <c r="CZ885" s="252"/>
      <c r="DA885" s="252"/>
      <c r="DB885" s="252"/>
      <c r="DC885" s="252"/>
      <c r="DD885" s="252"/>
    </row>
    <row r="886" customFormat="false" ht="15" hidden="false" customHeight="false" outlineLevel="0" collapsed="false">
      <c r="A886" s="252"/>
      <c r="B886" s="252"/>
      <c r="C886" s="252"/>
      <c r="D886" s="252"/>
      <c r="E886" s="254"/>
      <c r="F886" s="254"/>
      <c r="G886" s="254"/>
      <c r="H886" s="254"/>
      <c r="I886" s="254"/>
      <c r="J886" s="254"/>
      <c r="K886" s="254"/>
      <c r="L886" s="254"/>
      <c r="M886" s="254"/>
      <c r="N886" s="254"/>
      <c r="O886" s="254"/>
      <c r="P886" s="252"/>
      <c r="Q886" s="252"/>
      <c r="R886" s="252"/>
      <c r="S886" s="252"/>
      <c r="T886" s="252"/>
      <c r="U886" s="252"/>
      <c r="V886" s="252"/>
      <c r="W886" s="252"/>
      <c r="X886" s="252"/>
      <c r="Y886" s="252"/>
      <c r="Z886" s="252"/>
      <c r="AA886" s="252"/>
      <c r="AB886" s="252"/>
      <c r="AC886" s="252"/>
      <c r="AD886" s="252"/>
      <c r="AE886" s="252"/>
      <c r="AF886" s="252"/>
      <c r="AG886" s="252"/>
      <c r="AH886" s="252"/>
      <c r="AI886" s="252"/>
      <c r="AJ886" s="252"/>
      <c r="AK886" s="252"/>
      <c r="AL886" s="252"/>
      <c r="AM886" s="252"/>
      <c r="AN886" s="252"/>
      <c r="AO886" s="252"/>
      <c r="AP886" s="252"/>
      <c r="AQ886" s="252"/>
      <c r="AR886" s="252"/>
      <c r="AS886" s="252"/>
      <c r="AT886" s="252"/>
      <c r="AU886" s="252"/>
      <c r="AV886" s="252"/>
      <c r="AW886" s="252"/>
      <c r="AX886" s="252"/>
      <c r="AY886" s="252"/>
      <c r="AZ886" s="252"/>
      <c r="BA886" s="252"/>
      <c r="BB886" s="252"/>
      <c r="BC886" s="252"/>
      <c r="BD886" s="252"/>
      <c r="BE886" s="252"/>
      <c r="BF886" s="252"/>
      <c r="BG886" s="252"/>
      <c r="BH886" s="252"/>
      <c r="BI886" s="252"/>
      <c r="BJ886" s="252"/>
      <c r="BK886" s="252"/>
      <c r="BL886" s="252"/>
      <c r="BM886" s="252"/>
      <c r="BN886" s="252"/>
      <c r="BO886" s="252"/>
      <c r="BP886" s="252"/>
      <c r="BQ886" s="252"/>
      <c r="BR886" s="252"/>
      <c r="BS886" s="252"/>
      <c r="BT886" s="252"/>
      <c r="BU886" s="252"/>
      <c r="BV886" s="252"/>
      <c r="BW886" s="252"/>
      <c r="BX886" s="252"/>
      <c r="BY886" s="252"/>
      <c r="BZ886" s="252"/>
      <c r="CA886" s="252"/>
      <c r="CB886" s="252"/>
      <c r="CC886" s="252"/>
      <c r="CD886" s="252"/>
      <c r="CE886" s="252"/>
      <c r="CF886" s="252"/>
      <c r="CG886" s="252"/>
      <c r="CH886" s="252"/>
      <c r="CI886" s="252"/>
      <c r="CJ886" s="252"/>
      <c r="CK886" s="252"/>
      <c r="CL886" s="252"/>
      <c r="CM886" s="252"/>
      <c r="CN886" s="252"/>
      <c r="CO886" s="252"/>
      <c r="CP886" s="252"/>
      <c r="CQ886" s="252"/>
      <c r="CR886" s="252"/>
      <c r="CS886" s="252"/>
      <c r="CT886" s="252"/>
      <c r="CU886" s="252"/>
      <c r="CV886" s="252"/>
      <c r="CW886" s="252"/>
      <c r="CX886" s="252"/>
      <c r="CY886" s="252"/>
      <c r="CZ886" s="252"/>
      <c r="DA886" s="252"/>
      <c r="DB886" s="252"/>
      <c r="DC886" s="252"/>
      <c r="DD886" s="252"/>
    </row>
    <row r="887" customFormat="false" ht="15" hidden="false" customHeight="false" outlineLevel="0" collapsed="false">
      <c r="A887" s="252"/>
      <c r="B887" s="252"/>
      <c r="C887" s="252"/>
      <c r="D887" s="252"/>
      <c r="E887" s="254"/>
      <c r="F887" s="254"/>
      <c r="G887" s="254"/>
      <c r="H887" s="254"/>
      <c r="I887" s="254"/>
      <c r="J887" s="254"/>
      <c r="K887" s="254"/>
      <c r="L887" s="254"/>
      <c r="M887" s="254"/>
      <c r="N887" s="254"/>
      <c r="O887" s="254"/>
      <c r="P887" s="252"/>
      <c r="Q887" s="252"/>
      <c r="R887" s="252"/>
      <c r="S887" s="252"/>
      <c r="T887" s="252"/>
      <c r="U887" s="252"/>
      <c r="V887" s="252"/>
      <c r="W887" s="252"/>
      <c r="X887" s="252"/>
      <c r="Y887" s="252"/>
      <c r="Z887" s="252"/>
      <c r="AA887" s="252"/>
      <c r="AB887" s="252"/>
      <c r="AC887" s="252"/>
      <c r="AD887" s="252"/>
      <c r="AE887" s="252"/>
      <c r="AF887" s="252"/>
      <c r="AG887" s="252"/>
      <c r="AH887" s="252"/>
      <c r="AI887" s="252"/>
      <c r="AJ887" s="252"/>
      <c r="AK887" s="252"/>
      <c r="AL887" s="252"/>
      <c r="AM887" s="252"/>
      <c r="AN887" s="252"/>
      <c r="AO887" s="252"/>
      <c r="AP887" s="252"/>
      <c r="AQ887" s="252"/>
      <c r="AR887" s="252"/>
      <c r="AS887" s="252"/>
      <c r="AT887" s="252"/>
      <c r="AU887" s="252"/>
      <c r="AV887" s="252"/>
      <c r="AW887" s="252"/>
      <c r="AX887" s="252"/>
      <c r="AY887" s="252"/>
      <c r="AZ887" s="252"/>
      <c r="BA887" s="252"/>
      <c r="BB887" s="252"/>
      <c r="BC887" s="252"/>
      <c r="BD887" s="252"/>
      <c r="BE887" s="252"/>
      <c r="BF887" s="252"/>
      <c r="BG887" s="252"/>
      <c r="BH887" s="252"/>
      <c r="BI887" s="252"/>
      <c r="BJ887" s="252"/>
      <c r="BK887" s="252"/>
      <c r="BL887" s="252"/>
      <c r="BM887" s="252"/>
      <c r="BN887" s="252"/>
      <c r="BO887" s="252"/>
      <c r="BP887" s="252"/>
      <c r="BQ887" s="252"/>
      <c r="BR887" s="252"/>
      <c r="BS887" s="252"/>
      <c r="BT887" s="252"/>
      <c r="BU887" s="252"/>
      <c r="BV887" s="252"/>
      <c r="BW887" s="252"/>
      <c r="BX887" s="252"/>
      <c r="BY887" s="252"/>
      <c r="BZ887" s="252"/>
      <c r="CA887" s="252"/>
      <c r="CB887" s="252"/>
      <c r="CC887" s="252"/>
      <c r="CD887" s="252"/>
      <c r="CE887" s="252"/>
      <c r="CF887" s="252"/>
      <c r="CG887" s="252"/>
      <c r="CH887" s="252"/>
      <c r="CI887" s="252"/>
      <c r="CJ887" s="252"/>
      <c r="CK887" s="252"/>
      <c r="CL887" s="252"/>
      <c r="CM887" s="252"/>
      <c r="CN887" s="252"/>
      <c r="CO887" s="252"/>
      <c r="CP887" s="252"/>
      <c r="CQ887" s="252"/>
      <c r="CR887" s="252"/>
      <c r="CS887" s="252"/>
      <c r="CT887" s="252"/>
      <c r="CU887" s="252"/>
      <c r="CV887" s="252"/>
      <c r="CW887" s="252"/>
      <c r="CX887" s="252"/>
      <c r="CY887" s="252"/>
      <c r="CZ887" s="252"/>
      <c r="DA887" s="252"/>
      <c r="DB887" s="252"/>
      <c r="DC887" s="252"/>
      <c r="DD887" s="252"/>
    </row>
    <row r="888" customFormat="false" ht="15" hidden="false" customHeight="false" outlineLevel="0" collapsed="false">
      <c r="A888" s="252"/>
      <c r="B888" s="252"/>
      <c r="C888" s="252"/>
      <c r="D888" s="252"/>
      <c r="E888" s="254"/>
      <c r="F888" s="254"/>
      <c r="G888" s="254"/>
      <c r="H888" s="254"/>
      <c r="I888" s="254"/>
      <c r="J888" s="254"/>
      <c r="K888" s="254"/>
      <c r="L888" s="254"/>
      <c r="M888" s="254"/>
      <c r="N888" s="254"/>
      <c r="O888" s="254"/>
      <c r="P888" s="252"/>
      <c r="Q888" s="252"/>
      <c r="R888" s="252"/>
      <c r="S888" s="252"/>
      <c r="T888" s="252"/>
      <c r="U888" s="252"/>
      <c r="V888" s="252"/>
      <c r="W888" s="252"/>
      <c r="X888" s="252"/>
      <c r="Y888" s="252"/>
      <c r="Z888" s="252"/>
      <c r="AA888" s="252"/>
      <c r="AB888" s="252"/>
      <c r="AC888" s="252"/>
      <c r="AD888" s="252"/>
      <c r="AE888" s="252"/>
      <c r="AF888" s="252"/>
      <c r="AG888" s="252"/>
      <c r="AH888" s="252"/>
      <c r="AI888" s="252"/>
      <c r="AJ888" s="252"/>
      <c r="AK888" s="252"/>
      <c r="AL888" s="252"/>
      <c r="AM888" s="252"/>
      <c r="AN888" s="252"/>
      <c r="AO888" s="252"/>
      <c r="AP888" s="252"/>
      <c r="AQ888" s="252"/>
      <c r="AR888" s="252"/>
      <c r="AS888" s="252"/>
      <c r="AT888" s="252"/>
      <c r="AU888" s="252"/>
      <c r="AV888" s="252"/>
      <c r="AW888" s="252"/>
      <c r="AX888" s="252"/>
      <c r="AY888" s="252"/>
      <c r="AZ888" s="252"/>
      <c r="BA888" s="252"/>
      <c r="BB888" s="252"/>
      <c r="BC888" s="252"/>
      <c r="BD888" s="252"/>
      <c r="BE888" s="252"/>
      <c r="BF888" s="252"/>
      <c r="BG888" s="252"/>
      <c r="BH888" s="252"/>
      <c r="BI888" s="252"/>
      <c r="BJ888" s="252"/>
      <c r="BK888" s="252"/>
      <c r="BL888" s="252"/>
      <c r="BM888" s="252"/>
      <c r="BN888" s="252"/>
      <c r="BO888" s="252"/>
      <c r="BP888" s="252"/>
      <c r="BQ888" s="252"/>
      <c r="BR888" s="252"/>
      <c r="BS888" s="252"/>
      <c r="BT888" s="252"/>
      <c r="BU888" s="252"/>
      <c r="BV888" s="252"/>
      <c r="BW888" s="252"/>
      <c r="BX888" s="252"/>
      <c r="BY888" s="252"/>
      <c r="BZ888" s="252"/>
      <c r="CA888" s="252"/>
      <c r="CB888" s="252"/>
      <c r="CC888" s="252"/>
      <c r="CD888" s="252"/>
      <c r="CE888" s="252"/>
      <c r="CF888" s="252"/>
      <c r="CG888" s="252"/>
      <c r="CH888" s="252"/>
      <c r="CI888" s="252"/>
      <c r="CJ888" s="252"/>
      <c r="CK888" s="252"/>
      <c r="CL888" s="252"/>
      <c r="CM888" s="252"/>
      <c r="CN888" s="252"/>
      <c r="CO888" s="252"/>
      <c r="CP888" s="252"/>
      <c r="CQ888" s="252"/>
      <c r="CR888" s="252"/>
      <c r="CS888" s="252"/>
      <c r="CT888" s="252"/>
      <c r="CU888" s="252"/>
      <c r="CV888" s="252"/>
      <c r="CW888" s="252"/>
      <c r="CX888" s="252"/>
      <c r="CY888" s="252"/>
      <c r="CZ888" s="252"/>
      <c r="DA888" s="252"/>
      <c r="DB888" s="252"/>
      <c r="DC888" s="252"/>
      <c r="DD888" s="252"/>
    </row>
    <row r="889" customFormat="false" ht="15" hidden="false" customHeight="false" outlineLevel="0" collapsed="false">
      <c r="A889" s="252"/>
      <c r="B889" s="252"/>
      <c r="C889" s="252"/>
      <c r="D889" s="252"/>
      <c r="E889" s="254"/>
      <c r="F889" s="254"/>
      <c r="G889" s="254"/>
      <c r="H889" s="254"/>
      <c r="I889" s="254"/>
      <c r="J889" s="254"/>
      <c r="K889" s="254"/>
      <c r="L889" s="254"/>
      <c r="M889" s="254"/>
      <c r="N889" s="254"/>
      <c r="O889" s="254"/>
      <c r="P889" s="252"/>
      <c r="Q889" s="252"/>
      <c r="R889" s="252"/>
      <c r="S889" s="252"/>
      <c r="T889" s="252"/>
      <c r="U889" s="252"/>
      <c r="V889" s="252"/>
      <c r="W889" s="252"/>
      <c r="X889" s="252"/>
      <c r="Y889" s="252"/>
      <c r="Z889" s="252"/>
      <c r="AA889" s="252"/>
      <c r="AB889" s="252"/>
      <c r="AC889" s="252"/>
      <c r="AD889" s="252"/>
      <c r="AE889" s="252"/>
      <c r="AF889" s="252"/>
      <c r="AG889" s="252"/>
      <c r="AH889" s="252"/>
      <c r="AI889" s="252"/>
      <c r="AJ889" s="252"/>
      <c r="AK889" s="252"/>
      <c r="AL889" s="252"/>
      <c r="AM889" s="252"/>
      <c r="AN889" s="252"/>
      <c r="AO889" s="252"/>
      <c r="AP889" s="252"/>
      <c r="AQ889" s="252"/>
      <c r="AR889" s="252"/>
      <c r="AS889" s="252"/>
      <c r="AT889" s="252"/>
      <c r="AU889" s="252"/>
      <c r="AV889" s="252"/>
      <c r="AW889" s="252"/>
      <c r="AX889" s="252"/>
      <c r="AY889" s="252"/>
      <c r="AZ889" s="252"/>
      <c r="BA889" s="252"/>
      <c r="BB889" s="252"/>
      <c r="BC889" s="252"/>
      <c r="BD889" s="252"/>
      <c r="BE889" s="252"/>
      <c r="BF889" s="252"/>
      <c r="BG889" s="252"/>
      <c r="BH889" s="252"/>
      <c r="BI889" s="252"/>
      <c r="BJ889" s="252"/>
      <c r="BK889" s="252"/>
      <c r="BL889" s="252"/>
      <c r="BM889" s="252"/>
      <c r="BN889" s="252"/>
      <c r="BO889" s="252"/>
      <c r="BP889" s="252"/>
      <c r="BQ889" s="252"/>
      <c r="BR889" s="252"/>
      <c r="BS889" s="252"/>
      <c r="BT889" s="252"/>
      <c r="BU889" s="252"/>
      <c r="BV889" s="252"/>
      <c r="BW889" s="252"/>
      <c r="BX889" s="252"/>
      <c r="BY889" s="252"/>
      <c r="BZ889" s="252"/>
      <c r="CA889" s="252"/>
      <c r="CB889" s="252"/>
      <c r="CC889" s="252"/>
      <c r="CD889" s="252"/>
      <c r="CE889" s="252"/>
      <c r="CF889" s="252"/>
      <c r="CG889" s="252"/>
      <c r="CH889" s="252"/>
      <c r="CI889" s="252"/>
      <c r="CJ889" s="252"/>
      <c r="CK889" s="252"/>
      <c r="CL889" s="252"/>
      <c r="CM889" s="252"/>
      <c r="CN889" s="252"/>
      <c r="CO889" s="252"/>
      <c r="CP889" s="252"/>
      <c r="CQ889" s="252"/>
      <c r="CR889" s="252"/>
      <c r="CS889" s="252"/>
      <c r="CT889" s="252"/>
      <c r="CU889" s="252"/>
      <c r="CV889" s="252"/>
      <c r="CW889" s="252"/>
      <c r="CX889" s="252"/>
      <c r="CY889" s="252"/>
      <c r="CZ889" s="252"/>
      <c r="DA889" s="252"/>
      <c r="DB889" s="252"/>
      <c r="DC889" s="252"/>
      <c r="DD889" s="252"/>
    </row>
    <row r="890" customFormat="false" ht="15" hidden="false" customHeight="false" outlineLevel="0" collapsed="false">
      <c r="A890" s="252"/>
      <c r="B890" s="252"/>
      <c r="C890" s="252"/>
      <c r="D890" s="252"/>
      <c r="E890" s="254"/>
      <c r="F890" s="254"/>
      <c r="G890" s="254"/>
      <c r="H890" s="254"/>
      <c r="I890" s="254"/>
      <c r="J890" s="254"/>
      <c r="K890" s="254"/>
      <c r="L890" s="254"/>
      <c r="M890" s="254"/>
      <c r="N890" s="254"/>
      <c r="O890" s="254"/>
      <c r="P890" s="252"/>
      <c r="Q890" s="252"/>
      <c r="R890" s="252"/>
      <c r="S890" s="252"/>
      <c r="T890" s="252"/>
      <c r="U890" s="252"/>
      <c r="V890" s="252"/>
      <c r="W890" s="252"/>
      <c r="X890" s="252"/>
      <c r="Y890" s="252"/>
      <c r="Z890" s="252"/>
      <c r="AA890" s="252"/>
      <c r="AB890" s="252"/>
      <c r="AC890" s="252"/>
      <c r="AD890" s="252"/>
      <c r="AE890" s="252"/>
      <c r="AF890" s="252"/>
      <c r="AG890" s="252"/>
      <c r="AH890" s="252"/>
      <c r="AI890" s="252"/>
      <c r="AJ890" s="252"/>
      <c r="AK890" s="252"/>
      <c r="AL890" s="252"/>
      <c r="AM890" s="252"/>
      <c r="AN890" s="252"/>
      <c r="AO890" s="252"/>
      <c r="AP890" s="252"/>
      <c r="AQ890" s="252"/>
      <c r="AR890" s="252"/>
      <c r="AS890" s="252"/>
      <c r="AT890" s="252"/>
      <c r="AU890" s="252"/>
      <c r="AV890" s="252"/>
      <c r="AW890" s="252"/>
      <c r="AX890" s="252"/>
      <c r="AY890" s="252"/>
      <c r="AZ890" s="252"/>
      <c r="BA890" s="252"/>
      <c r="BB890" s="252"/>
      <c r="BC890" s="252"/>
      <c r="BD890" s="252"/>
      <c r="BE890" s="252"/>
      <c r="BF890" s="252"/>
      <c r="BG890" s="252"/>
      <c r="BH890" s="252"/>
      <c r="BI890" s="252"/>
      <c r="BJ890" s="252"/>
      <c r="BK890" s="252"/>
      <c r="BL890" s="252"/>
      <c r="BM890" s="252"/>
      <c r="BN890" s="252"/>
      <c r="BO890" s="252"/>
      <c r="BP890" s="252"/>
      <c r="BQ890" s="252"/>
      <c r="BR890" s="252"/>
      <c r="BS890" s="252"/>
      <c r="BT890" s="252"/>
      <c r="BU890" s="252"/>
      <c r="BV890" s="252"/>
      <c r="BW890" s="252"/>
      <c r="BX890" s="252"/>
      <c r="BY890" s="252"/>
      <c r="BZ890" s="252"/>
      <c r="CA890" s="252"/>
      <c r="CB890" s="252"/>
      <c r="CC890" s="252"/>
      <c r="CD890" s="252"/>
      <c r="CE890" s="252"/>
      <c r="CF890" s="252"/>
      <c r="CG890" s="252"/>
      <c r="CH890" s="252"/>
      <c r="CI890" s="252"/>
      <c r="CJ890" s="252"/>
      <c r="CK890" s="252"/>
      <c r="CL890" s="252"/>
      <c r="CM890" s="252"/>
      <c r="CN890" s="252"/>
      <c r="CO890" s="252"/>
      <c r="CP890" s="252"/>
      <c r="CQ890" s="252"/>
      <c r="CR890" s="252"/>
      <c r="CS890" s="252"/>
      <c r="CT890" s="252"/>
      <c r="CU890" s="252"/>
      <c r="CV890" s="252"/>
      <c r="CW890" s="252"/>
      <c r="CX890" s="252"/>
      <c r="CY890" s="252"/>
      <c r="CZ890" s="252"/>
      <c r="DA890" s="252"/>
      <c r="DB890" s="252"/>
      <c r="DC890" s="252"/>
      <c r="DD890" s="252"/>
    </row>
    <row r="891" customFormat="false" ht="15" hidden="false" customHeight="false" outlineLevel="0" collapsed="false">
      <c r="A891" s="252"/>
      <c r="B891" s="252"/>
      <c r="C891" s="252"/>
      <c r="D891" s="252"/>
      <c r="E891" s="254"/>
      <c r="F891" s="254"/>
      <c r="G891" s="254"/>
      <c r="H891" s="254"/>
      <c r="I891" s="254"/>
      <c r="J891" s="254"/>
      <c r="K891" s="254"/>
      <c r="L891" s="254"/>
      <c r="M891" s="254"/>
      <c r="N891" s="254"/>
      <c r="O891" s="254"/>
      <c r="P891" s="252"/>
      <c r="Q891" s="252"/>
      <c r="R891" s="252"/>
      <c r="S891" s="252"/>
      <c r="T891" s="252"/>
      <c r="U891" s="252"/>
      <c r="V891" s="252"/>
      <c r="W891" s="252"/>
      <c r="X891" s="252"/>
      <c r="Y891" s="252"/>
      <c r="Z891" s="252"/>
      <c r="AA891" s="252"/>
      <c r="AB891" s="252"/>
      <c r="AC891" s="252"/>
      <c r="AD891" s="252"/>
      <c r="AE891" s="252"/>
      <c r="AF891" s="252"/>
      <c r="AG891" s="252"/>
      <c r="AH891" s="252"/>
      <c r="AI891" s="252"/>
      <c r="AJ891" s="252"/>
      <c r="AK891" s="252"/>
      <c r="AL891" s="252"/>
      <c r="AM891" s="252"/>
      <c r="AN891" s="252"/>
      <c r="AO891" s="252"/>
      <c r="AP891" s="252"/>
      <c r="AQ891" s="252"/>
      <c r="AR891" s="252"/>
      <c r="AS891" s="252"/>
      <c r="AT891" s="252"/>
      <c r="AU891" s="252"/>
      <c r="AV891" s="252"/>
      <c r="AW891" s="252"/>
      <c r="AX891" s="252"/>
      <c r="AY891" s="252"/>
      <c r="AZ891" s="252"/>
      <c r="BA891" s="252"/>
      <c r="BB891" s="252"/>
      <c r="BC891" s="252"/>
      <c r="BD891" s="252"/>
      <c r="BE891" s="252"/>
      <c r="BF891" s="252"/>
      <c r="BG891" s="252"/>
      <c r="BH891" s="252"/>
      <c r="BI891" s="252"/>
      <c r="BJ891" s="252"/>
      <c r="BK891" s="252"/>
      <c r="BL891" s="252"/>
      <c r="BM891" s="252"/>
      <c r="BN891" s="252"/>
      <c r="BO891" s="252"/>
      <c r="BP891" s="252"/>
      <c r="BQ891" s="252"/>
      <c r="BR891" s="252"/>
      <c r="BS891" s="252"/>
      <c r="BT891" s="252"/>
      <c r="BU891" s="252"/>
      <c r="BV891" s="252"/>
      <c r="BW891" s="252"/>
      <c r="BX891" s="252"/>
      <c r="BY891" s="252"/>
      <c r="BZ891" s="252"/>
      <c r="CA891" s="252"/>
      <c r="CB891" s="252"/>
      <c r="CC891" s="252"/>
      <c r="CD891" s="252"/>
      <c r="CE891" s="252"/>
      <c r="CF891" s="252"/>
      <c r="CG891" s="252"/>
      <c r="CH891" s="252"/>
      <c r="CI891" s="252"/>
      <c r="CJ891" s="252"/>
      <c r="CK891" s="252"/>
      <c r="CL891" s="252"/>
      <c r="CM891" s="252"/>
      <c r="CN891" s="252"/>
      <c r="CO891" s="252"/>
      <c r="CP891" s="252"/>
      <c r="CQ891" s="252"/>
      <c r="CR891" s="252"/>
      <c r="CS891" s="252"/>
      <c r="CT891" s="252"/>
      <c r="CU891" s="252"/>
      <c r="CV891" s="252"/>
      <c r="CW891" s="252"/>
      <c r="CX891" s="252"/>
      <c r="CY891" s="252"/>
      <c r="CZ891" s="252"/>
      <c r="DA891" s="252"/>
      <c r="DB891" s="252"/>
      <c r="DC891" s="252"/>
      <c r="DD891" s="252"/>
    </row>
    <row r="892" customFormat="false" ht="15" hidden="false" customHeight="false" outlineLevel="0" collapsed="false">
      <c r="A892" s="252"/>
      <c r="B892" s="252"/>
      <c r="C892" s="252"/>
      <c r="D892" s="252"/>
      <c r="E892" s="254"/>
      <c r="F892" s="254"/>
      <c r="G892" s="254"/>
      <c r="H892" s="254"/>
      <c r="I892" s="254"/>
      <c r="J892" s="254"/>
      <c r="K892" s="254"/>
      <c r="L892" s="254"/>
      <c r="M892" s="254"/>
      <c r="N892" s="254"/>
      <c r="O892" s="254"/>
      <c r="P892" s="252"/>
      <c r="Q892" s="252"/>
      <c r="R892" s="252"/>
      <c r="S892" s="252"/>
      <c r="T892" s="252"/>
      <c r="U892" s="252"/>
      <c r="V892" s="252"/>
      <c r="W892" s="252"/>
      <c r="X892" s="252"/>
      <c r="Y892" s="252"/>
      <c r="Z892" s="252"/>
      <c r="AA892" s="252"/>
      <c r="AB892" s="252"/>
      <c r="AC892" s="252"/>
      <c r="AD892" s="252"/>
      <c r="AE892" s="252"/>
      <c r="AF892" s="252"/>
      <c r="AG892" s="252"/>
      <c r="AH892" s="252"/>
      <c r="AI892" s="252"/>
      <c r="AJ892" s="252"/>
      <c r="AK892" s="252"/>
      <c r="AL892" s="252"/>
      <c r="AM892" s="252"/>
      <c r="AN892" s="252"/>
      <c r="AO892" s="252"/>
      <c r="AP892" s="252"/>
      <c r="AQ892" s="252"/>
      <c r="AR892" s="252"/>
      <c r="AS892" s="252"/>
      <c r="AT892" s="252"/>
      <c r="AU892" s="252"/>
      <c r="AV892" s="252"/>
      <c r="AW892" s="252"/>
      <c r="AX892" s="252"/>
      <c r="AY892" s="252"/>
      <c r="AZ892" s="252"/>
      <c r="BA892" s="252"/>
      <c r="BB892" s="252"/>
      <c r="BC892" s="252"/>
      <c r="BD892" s="252"/>
      <c r="BE892" s="252"/>
      <c r="BF892" s="252"/>
      <c r="BG892" s="252"/>
      <c r="BH892" s="252"/>
      <c r="BI892" s="252"/>
      <c r="BJ892" s="252"/>
      <c r="BK892" s="252"/>
      <c r="BL892" s="252"/>
      <c r="BM892" s="252"/>
      <c r="BN892" s="252"/>
      <c r="BO892" s="252"/>
      <c r="BP892" s="252"/>
      <c r="BQ892" s="252"/>
      <c r="BR892" s="252"/>
      <c r="BS892" s="252"/>
      <c r="BT892" s="252"/>
      <c r="BU892" s="252"/>
      <c r="BV892" s="252"/>
      <c r="BW892" s="252"/>
      <c r="BX892" s="252"/>
      <c r="BY892" s="252"/>
      <c r="BZ892" s="252"/>
      <c r="CA892" s="252"/>
      <c r="CB892" s="252"/>
      <c r="CC892" s="252"/>
      <c r="CD892" s="252"/>
      <c r="CE892" s="252"/>
      <c r="CF892" s="252"/>
      <c r="CG892" s="252"/>
      <c r="CH892" s="252"/>
      <c r="CI892" s="252"/>
      <c r="CJ892" s="252"/>
      <c r="CK892" s="252"/>
      <c r="CL892" s="252"/>
      <c r="CM892" s="252"/>
      <c r="CN892" s="252"/>
      <c r="CO892" s="252"/>
      <c r="CP892" s="252"/>
      <c r="CQ892" s="252"/>
      <c r="CR892" s="252"/>
      <c r="CS892" s="252"/>
      <c r="CT892" s="252"/>
      <c r="CU892" s="252"/>
      <c r="CV892" s="252"/>
      <c r="CW892" s="252"/>
      <c r="CX892" s="252"/>
      <c r="CY892" s="252"/>
      <c r="CZ892" s="252"/>
      <c r="DA892" s="252"/>
      <c r="DB892" s="252"/>
      <c r="DC892" s="252"/>
      <c r="DD892" s="252"/>
    </row>
    <row r="893" customFormat="false" ht="15" hidden="false" customHeight="false" outlineLevel="0" collapsed="false">
      <c r="A893" s="252"/>
      <c r="B893" s="252"/>
      <c r="C893" s="252"/>
      <c r="D893" s="252"/>
      <c r="E893" s="254"/>
      <c r="F893" s="254"/>
      <c r="G893" s="254"/>
      <c r="H893" s="254"/>
      <c r="I893" s="254"/>
      <c r="J893" s="254"/>
      <c r="K893" s="254"/>
      <c r="L893" s="254"/>
      <c r="M893" s="254"/>
      <c r="N893" s="254"/>
      <c r="O893" s="254"/>
      <c r="P893" s="252"/>
      <c r="Q893" s="252"/>
      <c r="R893" s="252"/>
      <c r="S893" s="252"/>
      <c r="T893" s="252"/>
      <c r="U893" s="252"/>
      <c r="V893" s="252"/>
      <c r="W893" s="252"/>
      <c r="X893" s="252"/>
      <c r="Y893" s="252"/>
      <c r="Z893" s="252"/>
      <c r="AA893" s="252"/>
      <c r="AB893" s="252"/>
      <c r="AC893" s="252"/>
      <c r="AD893" s="252"/>
      <c r="AE893" s="252"/>
      <c r="AF893" s="252"/>
      <c r="AG893" s="252"/>
      <c r="AH893" s="252"/>
      <c r="AI893" s="252"/>
      <c r="AJ893" s="252"/>
      <c r="AK893" s="252"/>
      <c r="AL893" s="252"/>
      <c r="AM893" s="252"/>
      <c r="AN893" s="252"/>
      <c r="AO893" s="252"/>
      <c r="AP893" s="252"/>
      <c r="AQ893" s="252"/>
      <c r="AR893" s="252"/>
      <c r="AS893" s="252"/>
      <c r="AT893" s="252"/>
      <c r="AU893" s="252"/>
      <c r="AV893" s="252"/>
      <c r="AW893" s="252"/>
      <c r="AX893" s="252"/>
      <c r="AY893" s="252"/>
      <c r="AZ893" s="252"/>
      <c r="BA893" s="252"/>
      <c r="BB893" s="252"/>
      <c r="BC893" s="252"/>
      <c r="BD893" s="252"/>
      <c r="BE893" s="252"/>
      <c r="BF893" s="252"/>
      <c r="BG893" s="252"/>
      <c r="BH893" s="252"/>
      <c r="BI893" s="252"/>
      <c r="BJ893" s="252"/>
      <c r="BK893" s="252"/>
      <c r="BL893" s="252"/>
      <c r="BM893" s="252"/>
      <c r="BN893" s="252"/>
      <c r="BO893" s="252"/>
      <c r="BP893" s="252"/>
      <c r="BQ893" s="252"/>
      <c r="BR893" s="252"/>
      <c r="BS893" s="252"/>
      <c r="BT893" s="252"/>
      <c r="BU893" s="252"/>
      <c r="BV893" s="252"/>
      <c r="BW893" s="252"/>
      <c r="BX893" s="252"/>
      <c r="BY893" s="252"/>
      <c r="BZ893" s="252"/>
      <c r="CA893" s="252"/>
      <c r="CB893" s="252"/>
      <c r="CC893" s="252"/>
      <c r="CD893" s="252"/>
      <c r="CE893" s="252"/>
      <c r="CF893" s="252"/>
      <c r="CG893" s="252"/>
      <c r="CH893" s="252"/>
      <c r="CI893" s="252"/>
      <c r="CJ893" s="252"/>
      <c r="CK893" s="252"/>
      <c r="CL893" s="252"/>
      <c r="CM893" s="252"/>
      <c r="CN893" s="252"/>
      <c r="CO893" s="252"/>
      <c r="CP893" s="252"/>
      <c r="CQ893" s="252"/>
      <c r="CR893" s="252"/>
      <c r="CS893" s="252"/>
      <c r="CT893" s="252"/>
      <c r="CU893" s="252"/>
      <c r="CV893" s="252"/>
      <c r="CW893" s="252"/>
      <c r="CX893" s="252"/>
      <c r="CY893" s="252"/>
      <c r="CZ893" s="252"/>
      <c r="DA893" s="252"/>
      <c r="DB893" s="252"/>
      <c r="DC893" s="252"/>
      <c r="DD893" s="252"/>
    </row>
    <row r="894" customFormat="false" ht="15" hidden="false" customHeight="false" outlineLevel="0" collapsed="false">
      <c r="A894" s="252"/>
      <c r="B894" s="252"/>
      <c r="C894" s="252"/>
      <c r="D894" s="252"/>
      <c r="E894" s="254"/>
      <c r="F894" s="254"/>
      <c r="G894" s="254"/>
      <c r="H894" s="254"/>
      <c r="I894" s="254"/>
      <c r="J894" s="254"/>
      <c r="K894" s="254"/>
      <c r="L894" s="254"/>
      <c r="M894" s="254"/>
      <c r="N894" s="254"/>
      <c r="O894" s="254"/>
      <c r="P894" s="252"/>
      <c r="Q894" s="252"/>
      <c r="R894" s="252"/>
      <c r="S894" s="252"/>
      <c r="T894" s="252"/>
      <c r="U894" s="252"/>
      <c r="V894" s="252"/>
      <c r="W894" s="252"/>
      <c r="X894" s="252"/>
      <c r="Y894" s="252"/>
      <c r="Z894" s="252"/>
      <c r="AA894" s="252"/>
      <c r="AB894" s="252"/>
      <c r="AC894" s="252"/>
      <c r="AD894" s="252"/>
      <c r="AE894" s="252"/>
      <c r="AF894" s="252"/>
      <c r="AG894" s="252"/>
      <c r="AH894" s="252"/>
      <c r="AI894" s="252"/>
      <c r="AJ894" s="252"/>
      <c r="AK894" s="252"/>
      <c r="AL894" s="252"/>
      <c r="AM894" s="252"/>
      <c r="AN894" s="252"/>
      <c r="AO894" s="252"/>
      <c r="AP894" s="252"/>
      <c r="AQ894" s="252"/>
      <c r="AR894" s="252"/>
      <c r="AS894" s="252"/>
      <c r="AT894" s="252"/>
      <c r="AU894" s="252"/>
      <c r="AV894" s="252"/>
      <c r="AW894" s="252"/>
      <c r="AX894" s="252"/>
      <c r="AY894" s="252"/>
      <c r="AZ894" s="252"/>
      <c r="BA894" s="252"/>
      <c r="BB894" s="252"/>
      <c r="BC894" s="252"/>
      <c r="BD894" s="252"/>
      <c r="BE894" s="252"/>
      <c r="BF894" s="252"/>
      <c r="BG894" s="252"/>
      <c r="BH894" s="252"/>
      <c r="BI894" s="252"/>
      <c r="BJ894" s="252"/>
      <c r="BK894" s="252"/>
      <c r="BL894" s="252"/>
      <c r="BM894" s="252"/>
      <c r="BN894" s="252"/>
      <c r="BO894" s="252"/>
      <c r="BP894" s="252"/>
      <c r="BQ894" s="252"/>
      <c r="BR894" s="252"/>
      <c r="BS894" s="252"/>
      <c r="BT894" s="252"/>
      <c r="BU894" s="252"/>
      <c r="BV894" s="252"/>
      <c r="BW894" s="252"/>
      <c r="BX894" s="252"/>
      <c r="BY894" s="252"/>
      <c r="BZ894" s="252"/>
      <c r="CA894" s="252"/>
      <c r="CB894" s="252"/>
      <c r="CC894" s="252"/>
      <c r="CD894" s="252"/>
      <c r="CE894" s="252"/>
      <c r="CF894" s="252"/>
      <c r="CG894" s="252"/>
      <c r="CH894" s="252"/>
      <c r="CI894" s="252"/>
      <c r="CJ894" s="252"/>
      <c r="CK894" s="252"/>
      <c r="CL894" s="252"/>
      <c r="CM894" s="252"/>
      <c r="CN894" s="252"/>
      <c r="CO894" s="252"/>
      <c r="CP894" s="252"/>
      <c r="CQ894" s="252"/>
      <c r="CR894" s="252"/>
      <c r="CS894" s="252"/>
      <c r="CT894" s="252"/>
      <c r="CU894" s="252"/>
      <c r="CV894" s="252"/>
      <c r="CW894" s="252"/>
      <c r="CX894" s="252"/>
      <c r="CY894" s="252"/>
      <c r="CZ894" s="252"/>
      <c r="DA894" s="252"/>
      <c r="DB894" s="252"/>
      <c r="DC894" s="252"/>
      <c r="DD894" s="252"/>
    </row>
    <row r="895" customFormat="false" ht="15" hidden="false" customHeight="false" outlineLevel="0" collapsed="false">
      <c r="A895" s="252"/>
      <c r="B895" s="252"/>
      <c r="C895" s="252"/>
      <c r="D895" s="252"/>
      <c r="E895" s="254"/>
      <c r="F895" s="254"/>
      <c r="G895" s="254"/>
      <c r="H895" s="254"/>
      <c r="I895" s="254"/>
      <c r="J895" s="254"/>
      <c r="K895" s="254"/>
      <c r="L895" s="254"/>
      <c r="M895" s="254"/>
      <c r="N895" s="254"/>
      <c r="O895" s="254"/>
      <c r="P895" s="252"/>
      <c r="Q895" s="252"/>
      <c r="R895" s="252"/>
      <c r="S895" s="252"/>
      <c r="T895" s="252"/>
      <c r="U895" s="252"/>
      <c r="V895" s="252"/>
      <c r="W895" s="252"/>
      <c r="X895" s="252"/>
      <c r="Y895" s="252"/>
      <c r="Z895" s="252"/>
      <c r="AA895" s="252"/>
      <c r="AB895" s="252"/>
      <c r="AC895" s="252"/>
      <c r="AD895" s="252"/>
      <c r="AE895" s="252"/>
      <c r="AF895" s="252"/>
      <c r="AG895" s="252"/>
      <c r="AH895" s="252"/>
      <c r="AI895" s="252"/>
      <c r="AJ895" s="252"/>
      <c r="AK895" s="252"/>
      <c r="AL895" s="252"/>
      <c r="AM895" s="252"/>
      <c r="AN895" s="252"/>
      <c r="AO895" s="252"/>
      <c r="AP895" s="252"/>
      <c r="AQ895" s="252"/>
      <c r="AR895" s="252"/>
      <c r="AS895" s="252"/>
      <c r="AT895" s="252"/>
      <c r="AU895" s="252"/>
      <c r="AV895" s="252"/>
      <c r="AW895" s="252"/>
      <c r="AX895" s="252"/>
      <c r="AY895" s="252"/>
      <c r="AZ895" s="252"/>
      <c r="BA895" s="252"/>
      <c r="BB895" s="252"/>
      <c r="BC895" s="252"/>
      <c r="BD895" s="252"/>
      <c r="BE895" s="252"/>
      <c r="BF895" s="252"/>
      <c r="BG895" s="252"/>
      <c r="BH895" s="252"/>
      <c r="BI895" s="252"/>
      <c r="BJ895" s="252"/>
      <c r="BK895" s="252"/>
      <c r="BL895" s="252"/>
      <c r="BM895" s="252"/>
      <c r="BN895" s="252"/>
      <c r="BO895" s="252"/>
      <c r="BP895" s="252"/>
      <c r="BQ895" s="252"/>
      <c r="BR895" s="252"/>
      <c r="BS895" s="252"/>
      <c r="BT895" s="252"/>
      <c r="BU895" s="252"/>
      <c r="BV895" s="252"/>
      <c r="BW895" s="252"/>
      <c r="BX895" s="252"/>
      <c r="BY895" s="252"/>
      <c r="BZ895" s="252"/>
      <c r="CA895" s="252"/>
      <c r="CB895" s="252"/>
      <c r="CC895" s="252"/>
      <c r="CD895" s="252"/>
      <c r="CE895" s="252"/>
      <c r="CF895" s="252"/>
      <c r="CG895" s="252"/>
      <c r="CH895" s="252"/>
      <c r="CI895" s="252"/>
      <c r="CJ895" s="252"/>
      <c r="CK895" s="252"/>
      <c r="CL895" s="252"/>
      <c r="CM895" s="252"/>
      <c r="CN895" s="252"/>
      <c r="CO895" s="252"/>
      <c r="CP895" s="252"/>
      <c r="CQ895" s="252"/>
      <c r="CR895" s="252"/>
      <c r="CS895" s="252"/>
      <c r="CT895" s="252"/>
      <c r="CU895" s="252"/>
      <c r="CV895" s="252"/>
      <c r="CW895" s="252"/>
      <c r="CX895" s="252"/>
      <c r="CY895" s="252"/>
      <c r="CZ895" s="252"/>
      <c r="DA895" s="252"/>
      <c r="DB895" s="252"/>
      <c r="DC895" s="252"/>
      <c r="DD895" s="252"/>
    </row>
    <row r="896" customFormat="false" ht="15" hidden="false" customHeight="false" outlineLevel="0" collapsed="false">
      <c r="A896" s="252"/>
      <c r="B896" s="252"/>
      <c r="C896" s="252"/>
      <c r="D896" s="252"/>
      <c r="E896" s="254"/>
      <c r="F896" s="254"/>
      <c r="G896" s="254"/>
      <c r="H896" s="254"/>
      <c r="I896" s="254"/>
      <c r="J896" s="254"/>
      <c r="K896" s="254"/>
      <c r="L896" s="254"/>
      <c r="M896" s="254"/>
      <c r="N896" s="254"/>
      <c r="O896" s="254"/>
      <c r="P896" s="252"/>
      <c r="Q896" s="252"/>
      <c r="R896" s="252"/>
      <c r="S896" s="252"/>
      <c r="T896" s="252"/>
      <c r="U896" s="252"/>
      <c r="V896" s="252"/>
      <c r="W896" s="252"/>
      <c r="X896" s="252"/>
      <c r="Y896" s="252"/>
      <c r="Z896" s="252"/>
      <c r="AA896" s="252"/>
      <c r="AB896" s="252"/>
      <c r="AC896" s="252"/>
      <c r="AD896" s="252"/>
      <c r="AE896" s="252"/>
      <c r="AF896" s="252"/>
      <c r="AG896" s="252"/>
      <c r="AH896" s="252"/>
      <c r="AI896" s="252"/>
      <c r="AJ896" s="252"/>
      <c r="AK896" s="252"/>
      <c r="AL896" s="252"/>
      <c r="AM896" s="252"/>
      <c r="AN896" s="252"/>
      <c r="AO896" s="252"/>
      <c r="AP896" s="252"/>
      <c r="AQ896" s="252"/>
      <c r="AR896" s="252"/>
      <c r="AS896" s="252"/>
      <c r="AT896" s="252"/>
      <c r="AU896" s="252"/>
      <c r="AV896" s="252"/>
      <c r="AW896" s="252"/>
      <c r="AX896" s="252"/>
      <c r="AY896" s="252"/>
      <c r="AZ896" s="252"/>
      <c r="BA896" s="252"/>
      <c r="BB896" s="252"/>
      <c r="BC896" s="252"/>
      <c r="BD896" s="252"/>
      <c r="BE896" s="252"/>
      <c r="BF896" s="252"/>
      <c r="BG896" s="252"/>
      <c r="BH896" s="252"/>
      <c r="BI896" s="252"/>
      <c r="BJ896" s="252"/>
      <c r="BK896" s="252"/>
      <c r="BL896" s="252"/>
      <c r="BM896" s="252"/>
      <c r="BN896" s="252"/>
      <c r="BO896" s="252"/>
      <c r="BP896" s="252"/>
      <c r="BQ896" s="252"/>
      <c r="BR896" s="252"/>
      <c r="BS896" s="252"/>
      <c r="BT896" s="252"/>
      <c r="BU896" s="252"/>
      <c r="BV896" s="252"/>
      <c r="BW896" s="252"/>
      <c r="BX896" s="252"/>
      <c r="BY896" s="252"/>
      <c r="BZ896" s="252"/>
      <c r="CA896" s="252"/>
      <c r="CB896" s="252"/>
      <c r="CC896" s="252"/>
      <c r="CD896" s="252"/>
      <c r="CE896" s="252"/>
      <c r="CF896" s="252"/>
      <c r="CG896" s="252"/>
      <c r="CH896" s="252"/>
      <c r="CI896" s="252"/>
      <c r="CJ896" s="252"/>
      <c r="CK896" s="252"/>
      <c r="CL896" s="252"/>
      <c r="CM896" s="252"/>
      <c r="CN896" s="252"/>
      <c r="CO896" s="252"/>
      <c r="CP896" s="252"/>
      <c r="CQ896" s="252"/>
      <c r="CR896" s="252"/>
      <c r="CS896" s="252"/>
      <c r="CT896" s="252"/>
      <c r="CU896" s="252"/>
      <c r="CV896" s="252"/>
      <c r="CW896" s="252"/>
      <c r="CX896" s="252"/>
      <c r="CY896" s="252"/>
      <c r="CZ896" s="252"/>
      <c r="DA896" s="252"/>
      <c r="DB896" s="252"/>
      <c r="DC896" s="252"/>
      <c r="DD896" s="252"/>
    </row>
    <row r="897" customFormat="false" ht="15" hidden="false" customHeight="false" outlineLevel="0" collapsed="false">
      <c r="A897" s="252"/>
      <c r="B897" s="252"/>
      <c r="C897" s="252"/>
      <c r="D897" s="252"/>
      <c r="E897" s="254"/>
      <c r="F897" s="254"/>
      <c r="G897" s="254"/>
      <c r="H897" s="254"/>
      <c r="I897" s="254"/>
      <c r="J897" s="254"/>
      <c r="K897" s="254"/>
      <c r="L897" s="254"/>
      <c r="M897" s="254"/>
      <c r="N897" s="254"/>
      <c r="O897" s="254"/>
      <c r="P897" s="252"/>
      <c r="Q897" s="252"/>
      <c r="R897" s="252"/>
      <c r="S897" s="252"/>
      <c r="T897" s="252"/>
      <c r="U897" s="252"/>
      <c r="V897" s="252"/>
      <c r="W897" s="252"/>
      <c r="X897" s="252"/>
      <c r="Y897" s="252"/>
      <c r="Z897" s="252"/>
      <c r="AA897" s="252"/>
      <c r="AB897" s="252"/>
      <c r="AC897" s="252"/>
      <c r="AD897" s="252"/>
      <c r="AE897" s="252"/>
      <c r="AF897" s="252"/>
      <c r="AG897" s="252"/>
      <c r="AH897" s="252"/>
      <c r="AI897" s="252"/>
      <c r="AJ897" s="252"/>
      <c r="AK897" s="252"/>
      <c r="AL897" s="252"/>
      <c r="AM897" s="252"/>
      <c r="AN897" s="252"/>
      <c r="AO897" s="252"/>
      <c r="AP897" s="252"/>
      <c r="AQ897" s="252"/>
      <c r="AR897" s="252"/>
      <c r="AS897" s="252"/>
      <c r="AT897" s="252"/>
      <c r="AU897" s="252"/>
      <c r="AV897" s="252"/>
      <c r="AW897" s="252"/>
      <c r="AX897" s="252"/>
      <c r="AY897" s="252"/>
      <c r="AZ897" s="252"/>
      <c r="BA897" s="252"/>
      <c r="BB897" s="252"/>
      <c r="BC897" s="252"/>
      <c r="BD897" s="252"/>
      <c r="BE897" s="252"/>
      <c r="BF897" s="252"/>
      <c r="BG897" s="252"/>
      <c r="BH897" s="252"/>
      <c r="BI897" s="252"/>
      <c r="BJ897" s="252"/>
      <c r="BK897" s="252"/>
      <c r="BL897" s="252"/>
      <c r="BM897" s="252"/>
      <c r="BN897" s="252"/>
      <c r="BO897" s="252"/>
      <c r="BP897" s="252"/>
      <c r="BQ897" s="252"/>
      <c r="BR897" s="252"/>
      <c r="BS897" s="252"/>
      <c r="BT897" s="252"/>
      <c r="BU897" s="252"/>
      <c r="BV897" s="252"/>
      <c r="BW897" s="252"/>
      <c r="BX897" s="252"/>
      <c r="BY897" s="252"/>
      <c r="BZ897" s="252"/>
      <c r="CA897" s="252"/>
      <c r="CB897" s="252"/>
      <c r="CC897" s="252"/>
      <c r="CD897" s="252"/>
      <c r="CE897" s="252"/>
      <c r="CF897" s="252"/>
      <c r="CG897" s="252"/>
      <c r="CH897" s="252"/>
      <c r="CI897" s="252"/>
      <c r="CJ897" s="252"/>
      <c r="CK897" s="252"/>
      <c r="CL897" s="252"/>
      <c r="CM897" s="252"/>
      <c r="CN897" s="252"/>
      <c r="CO897" s="252"/>
      <c r="CP897" s="252"/>
      <c r="CQ897" s="252"/>
      <c r="CR897" s="252"/>
      <c r="CS897" s="252"/>
      <c r="CT897" s="252"/>
      <c r="CU897" s="252"/>
      <c r="CV897" s="252"/>
      <c r="CW897" s="252"/>
      <c r="CX897" s="252"/>
      <c r="CY897" s="252"/>
      <c r="CZ897" s="252"/>
      <c r="DA897" s="252"/>
      <c r="DB897" s="252"/>
      <c r="DC897" s="252"/>
      <c r="DD897" s="252"/>
    </row>
    <row r="898" customFormat="false" ht="15" hidden="false" customHeight="false" outlineLevel="0" collapsed="false">
      <c r="A898" s="252"/>
      <c r="B898" s="252"/>
      <c r="C898" s="252"/>
      <c r="D898" s="252"/>
      <c r="E898" s="254"/>
      <c r="F898" s="254"/>
      <c r="G898" s="254"/>
      <c r="H898" s="254"/>
      <c r="I898" s="254"/>
      <c r="J898" s="254"/>
      <c r="K898" s="254"/>
      <c r="L898" s="254"/>
      <c r="M898" s="254"/>
      <c r="N898" s="254"/>
      <c r="O898" s="254"/>
      <c r="P898" s="252"/>
      <c r="Q898" s="252"/>
      <c r="R898" s="252"/>
      <c r="S898" s="252"/>
      <c r="T898" s="252"/>
      <c r="U898" s="252"/>
      <c r="V898" s="252"/>
      <c r="W898" s="252"/>
      <c r="X898" s="252"/>
      <c r="Y898" s="252"/>
      <c r="Z898" s="252"/>
      <c r="AA898" s="252"/>
      <c r="AB898" s="252"/>
      <c r="AC898" s="252"/>
      <c r="AD898" s="252"/>
      <c r="AE898" s="252"/>
      <c r="AF898" s="252"/>
      <c r="AG898" s="252"/>
      <c r="AH898" s="252"/>
      <c r="AI898" s="252"/>
      <c r="AJ898" s="252"/>
      <c r="AK898" s="252"/>
      <c r="AL898" s="252"/>
      <c r="AM898" s="252"/>
      <c r="AN898" s="252"/>
      <c r="AO898" s="252"/>
      <c r="AP898" s="252"/>
      <c r="AQ898" s="252"/>
      <c r="AR898" s="252"/>
      <c r="AS898" s="252"/>
      <c r="AT898" s="252"/>
      <c r="AU898" s="252"/>
      <c r="AV898" s="252"/>
      <c r="AW898" s="252"/>
      <c r="AX898" s="252"/>
      <c r="AY898" s="252"/>
      <c r="AZ898" s="252"/>
      <c r="BA898" s="252"/>
      <c r="BB898" s="252"/>
      <c r="BC898" s="252"/>
      <c r="BD898" s="252"/>
      <c r="BE898" s="252"/>
      <c r="BF898" s="252"/>
      <c r="BG898" s="252"/>
      <c r="BH898" s="252"/>
      <c r="BI898" s="252"/>
      <c r="BJ898" s="252"/>
      <c r="BK898" s="252"/>
      <c r="BL898" s="252"/>
      <c r="BM898" s="252"/>
      <c r="BN898" s="252"/>
      <c r="BO898" s="252"/>
      <c r="BP898" s="252"/>
      <c r="BQ898" s="252"/>
      <c r="BR898" s="252"/>
      <c r="BS898" s="252"/>
      <c r="BT898" s="252"/>
      <c r="BU898" s="252"/>
      <c r="BV898" s="252"/>
      <c r="BW898" s="252"/>
      <c r="BX898" s="252"/>
      <c r="BY898" s="252"/>
      <c r="BZ898" s="252"/>
      <c r="CA898" s="252"/>
      <c r="CB898" s="252"/>
      <c r="CC898" s="252"/>
      <c r="CD898" s="252"/>
      <c r="CE898" s="252"/>
      <c r="CF898" s="252"/>
      <c r="CG898" s="252"/>
      <c r="CH898" s="252"/>
      <c r="CI898" s="252"/>
      <c r="CJ898" s="252"/>
      <c r="CK898" s="252"/>
      <c r="CL898" s="252"/>
      <c r="CM898" s="252"/>
      <c r="CN898" s="252"/>
      <c r="CO898" s="252"/>
      <c r="CP898" s="252"/>
      <c r="CQ898" s="252"/>
      <c r="CR898" s="252"/>
      <c r="CS898" s="252"/>
      <c r="CT898" s="252"/>
      <c r="CU898" s="252"/>
      <c r="CV898" s="252"/>
      <c r="CW898" s="252"/>
      <c r="CX898" s="252"/>
      <c r="CY898" s="252"/>
      <c r="CZ898" s="252"/>
      <c r="DA898" s="252"/>
      <c r="DB898" s="252"/>
      <c r="DC898" s="252"/>
      <c r="DD898" s="252"/>
    </row>
    <row r="899" customFormat="false" ht="15" hidden="false" customHeight="false" outlineLevel="0" collapsed="false">
      <c r="A899" s="252"/>
      <c r="B899" s="252"/>
      <c r="C899" s="252"/>
      <c r="D899" s="252"/>
      <c r="E899" s="254"/>
      <c r="F899" s="254"/>
      <c r="G899" s="254"/>
      <c r="H899" s="254"/>
      <c r="I899" s="254"/>
      <c r="J899" s="254"/>
      <c r="K899" s="254"/>
      <c r="L899" s="254"/>
      <c r="M899" s="254"/>
      <c r="N899" s="254"/>
      <c r="O899" s="254"/>
      <c r="P899" s="252"/>
      <c r="Q899" s="252"/>
      <c r="R899" s="252"/>
      <c r="S899" s="252"/>
      <c r="T899" s="252"/>
      <c r="U899" s="252"/>
      <c r="V899" s="252"/>
      <c r="W899" s="252"/>
      <c r="X899" s="252"/>
      <c r="Y899" s="252"/>
      <c r="Z899" s="252"/>
      <c r="AA899" s="252"/>
      <c r="AB899" s="252"/>
      <c r="AC899" s="252"/>
      <c r="AD899" s="252"/>
      <c r="AE899" s="252"/>
      <c r="AF899" s="252"/>
      <c r="AG899" s="252"/>
      <c r="AH899" s="252"/>
      <c r="AI899" s="252"/>
      <c r="AJ899" s="252"/>
      <c r="AK899" s="252"/>
      <c r="AL899" s="252"/>
      <c r="AM899" s="252"/>
      <c r="AN899" s="252"/>
      <c r="AO899" s="252"/>
      <c r="AP899" s="252"/>
      <c r="AQ899" s="252"/>
      <c r="AR899" s="252"/>
      <c r="AS899" s="252"/>
      <c r="AT899" s="252"/>
      <c r="AU899" s="252"/>
      <c r="AV899" s="252"/>
      <c r="AW899" s="252"/>
      <c r="AX899" s="252"/>
      <c r="AY899" s="252"/>
      <c r="AZ899" s="252"/>
      <c r="BA899" s="252"/>
      <c r="BB899" s="252"/>
      <c r="BC899" s="252"/>
      <c r="BD899" s="252"/>
      <c r="BE899" s="252"/>
      <c r="BF899" s="252"/>
      <c r="BG899" s="252"/>
      <c r="BH899" s="252"/>
      <c r="BI899" s="252"/>
      <c r="BJ899" s="252"/>
      <c r="BK899" s="252"/>
      <c r="BL899" s="252"/>
      <c r="BM899" s="252"/>
      <c r="BN899" s="252"/>
      <c r="BO899" s="252"/>
      <c r="BP899" s="252"/>
      <c r="BQ899" s="252"/>
      <c r="BR899" s="252"/>
      <c r="BS899" s="252"/>
      <c r="BT899" s="252"/>
      <c r="BU899" s="252"/>
      <c r="BV899" s="252"/>
      <c r="BW899" s="252"/>
      <c r="BX899" s="252"/>
      <c r="BY899" s="252"/>
      <c r="BZ899" s="252"/>
      <c r="CA899" s="252"/>
      <c r="CB899" s="252"/>
      <c r="CC899" s="252"/>
      <c r="CD899" s="252"/>
      <c r="CE899" s="252"/>
      <c r="CF899" s="252"/>
      <c r="CG899" s="252"/>
      <c r="CH899" s="252"/>
      <c r="CI899" s="252"/>
      <c r="CJ899" s="252"/>
      <c r="CK899" s="252"/>
      <c r="CL899" s="252"/>
      <c r="CM899" s="252"/>
      <c r="CN899" s="252"/>
      <c r="CO899" s="252"/>
      <c r="CP899" s="252"/>
      <c r="CQ899" s="252"/>
      <c r="CR899" s="252"/>
      <c r="CS899" s="252"/>
      <c r="CT899" s="252"/>
      <c r="CU899" s="252"/>
      <c r="CV899" s="252"/>
      <c r="CW899" s="252"/>
      <c r="CX899" s="252"/>
      <c r="CY899" s="252"/>
      <c r="CZ899" s="252"/>
      <c r="DA899" s="252"/>
      <c r="DB899" s="252"/>
      <c r="DC899" s="252"/>
      <c r="DD899" s="252"/>
    </row>
    <row r="900" customFormat="false" ht="15" hidden="false" customHeight="false" outlineLevel="0" collapsed="false">
      <c r="A900" s="252"/>
      <c r="B900" s="252"/>
      <c r="C900" s="252"/>
      <c r="D900" s="252"/>
      <c r="E900" s="254"/>
      <c r="F900" s="254"/>
      <c r="G900" s="254"/>
      <c r="H900" s="254"/>
      <c r="I900" s="254"/>
      <c r="J900" s="254"/>
      <c r="K900" s="254"/>
      <c r="L900" s="254"/>
      <c r="M900" s="254"/>
      <c r="N900" s="254"/>
      <c r="O900" s="254"/>
      <c r="P900" s="252"/>
      <c r="Q900" s="252"/>
      <c r="R900" s="252"/>
      <c r="S900" s="252"/>
      <c r="T900" s="252"/>
      <c r="U900" s="252"/>
      <c r="V900" s="252"/>
      <c r="W900" s="252"/>
      <c r="X900" s="252"/>
      <c r="Y900" s="252"/>
      <c r="Z900" s="252"/>
      <c r="AA900" s="252"/>
      <c r="AB900" s="252"/>
      <c r="AC900" s="252"/>
      <c r="AD900" s="252"/>
      <c r="AE900" s="252"/>
      <c r="AF900" s="252"/>
      <c r="AG900" s="252"/>
      <c r="AH900" s="252"/>
      <c r="AI900" s="252"/>
      <c r="AJ900" s="252"/>
      <c r="AK900" s="252"/>
      <c r="AL900" s="252"/>
      <c r="AM900" s="252"/>
      <c r="AN900" s="252"/>
      <c r="AO900" s="252"/>
      <c r="AP900" s="252"/>
      <c r="AQ900" s="252"/>
      <c r="AR900" s="252"/>
      <c r="AS900" s="252"/>
      <c r="AT900" s="252"/>
      <c r="AU900" s="252"/>
      <c r="AV900" s="252"/>
      <c r="AW900" s="252"/>
      <c r="AX900" s="252"/>
      <c r="AY900" s="252"/>
      <c r="AZ900" s="252"/>
      <c r="BA900" s="252"/>
      <c r="BB900" s="252"/>
      <c r="BC900" s="252"/>
      <c r="BD900" s="252"/>
      <c r="BE900" s="252"/>
      <c r="BF900" s="252"/>
      <c r="BG900" s="252"/>
      <c r="BH900" s="252"/>
      <c r="BI900" s="252"/>
      <c r="BJ900" s="252"/>
      <c r="BK900" s="252"/>
      <c r="BL900" s="252"/>
      <c r="BM900" s="252"/>
      <c r="BN900" s="252"/>
      <c r="BO900" s="252"/>
      <c r="BP900" s="252"/>
      <c r="BQ900" s="252"/>
      <c r="BR900" s="252"/>
      <c r="BS900" s="252"/>
      <c r="BT900" s="252"/>
      <c r="BU900" s="252"/>
      <c r="BV900" s="252"/>
      <c r="BW900" s="252"/>
      <c r="BX900" s="252"/>
      <c r="BY900" s="252"/>
      <c r="BZ900" s="252"/>
      <c r="CA900" s="252"/>
      <c r="CB900" s="252"/>
      <c r="CC900" s="252"/>
      <c r="CD900" s="252"/>
      <c r="CE900" s="252"/>
      <c r="CF900" s="252"/>
      <c r="CG900" s="252"/>
      <c r="CH900" s="252"/>
      <c r="CI900" s="252"/>
      <c r="CJ900" s="252"/>
      <c r="CK900" s="252"/>
      <c r="CL900" s="252"/>
      <c r="CM900" s="252"/>
      <c r="CN900" s="252"/>
      <c r="CO900" s="252"/>
      <c r="CP900" s="252"/>
      <c r="CQ900" s="252"/>
      <c r="CR900" s="252"/>
      <c r="CS900" s="252"/>
      <c r="CT900" s="252"/>
      <c r="CU900" s="252"/>
      <c r="CV900" s="252"/>
      <c r="CW900" s="252"/>
      <c r="CX900" s="252"/>
      <c r="CY900" s="252"/>
      <c r="CZ900" s="252"/>
      <c r="DA900" s="252"/>
      <c r="DB900" s="252"/>
      <c r="DC900" s="252"/>
      <c r="DD900" s="252"/>
    </row>
    <row r="901" customFormat="false" ht="15" hidden="false" customHeight="false" outlineLevel="0" collapsed="false">
      <c r="A901" s="252"/>
      <c r="B901" s="252"/>
      <c r="C901" s="252"/>
      <c r="D901" s="252"/>
      <c r="E901" s="254"/>
      <c r="F901" s="254"/>
      <c r="G901" s="254"/>
      <c r="H901" s="254"/>
      <c r="I901" s="254"/>
      <c r="J901" s="254"/>
      <c r="K901" s="254"/>
      <c r="L901" s="254"/>
      <c r="M901" s="254"/>
      <c r="N901" s="254"/>
      <c r="O901" s="254"/>
      <c r="P901" s="252"/>
      <c r="Q901" s="252"/>
      <c r="R901" s="252"/>
      <c r="S901" s="252"/>
      <c r="T901" s="252"/>
      <c r="U901" s="252"/>
      <c r="V901" s="252"/>
      <c r="W901" s="252"/>
      <c r="X901" s="252"/>
      <c r="Y901" s="252"/>
      <c r="Z901" s="252"/>
      <c r="AA901" s="252"/>
      <c r="AB901" s="252"/>
      <c r="AC901" s="252"/>
      <c r="AD901" s="252"/>
      <c r="AE901" s="252"/>
      <c r="AF901" s="252"/>
      <c r="AG901" s="252"/>
      <c r="AH901" s="252"/>
      <c r="AI901" s="252"/>
      <c r="AJ901" s="252"/>
      <c r="AK901" s="252"/>
      <c r="AL901" s="252"/>
      <c r="AM901" s="252"/>
      <c r="AN901" s="252"/>
      <c r="AO901" s="252"/>
      <c r="AP901" s="252"/>
      <c r="AQ901" s="252"/>
      <c r="AR901" s="252"/>
      <c r="AS901" s="252"/>
      <c r="AT901" s="252"/>
      <c r="AU901" s="252"/>
      <c r="AV901" s="252"/>
      <c r="AW901" s="252"/>
      <c r="AX901" s="252"/>
      <c r="AY901" s="252"/>
      <c r="AZ901" s="252"/>
      <c r="BA901" s="252"/>
      <c r="BB901" s="252"/>
      <c r="BC901" s="252"/>
      <c r="BD901" s="252"/>
      <c r="BE901" s="252"/>
      <c r="BF901" s="252"/>
      <c r="BG901" s="252"/>
      <c r="BH901" s="252"/>
      <c r="BI901" s="252"/>
      <c r="BJ901" s="252"/>
      <c r="BK901" s="252"/>
      <c r="BL901" s="252"/>
      <c r="BM901" s="252"/>
      <c r="BN901" s="252"/>
      <c r="BO901" s="252"/>
      <c r="BP901" s="252"/>
      <c r="BQ901" s="252"/>
      <c r="BR901" s="252"/>
      <c r="BS901" s="252"/>
      <c r="BT901" s="252"/>
      <c r="BU901" s="252"/>
      <c r="BV901" s="252"/>
      <c r="BW901" s="252"/>
      <c r="BX901" s="252"/>
      <c r="BY901" s="252"/>
      <c r="BZ901" s="252"/>
      <c r="CA901" s="252"/>
      <c r="CB901" s="252"/>
      <c r="CC901" s="252"/>
      <c r="CD901" s="252"/>
      <c r="CE901" s="252"/>
      <c r="CF901" s="252"/>
      <c r="CG901" s="252"/>
      <c r="CH901" s="252"/>
      <c r="CI901" s="252"/>
      <c r="CJ901" s="252"/>
      <c r="CK901" s="252"/>
      <c r="CL901" s="252"/>
      <c r="CM901" s="252"/>
      <c r="CN901" s="252"/>
      <c r="CO901" s="252"/>
      <c r="CP901" s="252"/>
      <c r="CQ901" s="252"/>
      <c r="CR901" s="252"/>
      <c r="CS901" s="252"/>
      <c r="CT901" s="252"/>
      <c r="CU901" s="252"/>
      <c r="CV901" s="252"/>
      <c r="CW901" s="252"/>
      <c r="CX901" s="252"/>
      <c r="CY901" s="252"/>
      <c r="CZ901" s="252"/>
      <c r="DA901" s="252"/>
      <c r="DB901" s="252"/>
      <c r="DC901" s="252"/>
      <c r="DD901" s="252"/>
    </row>
    <row r="902" customFormat="false" ht="15" hidden="false" customHeight="false" outlineLevel="0" collapsed="false">
      <c r="A902" s="252"/>
      <c r="B902" s="252"/>
      <c r="C902" s="252"/>
      <c r="D902" s="252"/>
      <c r="E902" s="254"/>
      <c r="F902" s="254"/>
      <c r="G902" s="254"/>
      <c r="H902" s="254"/>
      <c r="I902" s="254"/>
      <c r="J902" s="254"/>
      <c r="K902" s="254"/>
      <c r="L902" s="254"/>
      <c r="M902" s="254"/>
      <c r="N902" s="254"/>
      <c r="O902" s="254"/>
      <c r="P902" s="252"/>
      <c r="Q902" s="252"/>
      <c r="R902" s="252"/>
      <c r="S902" s="252"/>
      <c r="T902" s="252"/>
      <c r="U902" s="252"/>
      <c r="V902" s="252"/>
      <c r="W902" s="252"/>
      <c r="X902" s="252"/>
      <c r="Y902" s="252"/>
      <c r="Z902" s="252"/>
      <c r="AA902" s="252"/>
      <c r="AB902" s="252"/>
      <c r="AC902" s="252"/>
      <c r="AD902" s="252"/>
      <c r="AE902" s="252"/>
      <c r="AF902" s="252"/>
      <c r="AG902" s="252"/>
      <c r="AH902" s="252"/>
      <c r="AI902" s="252"/>
      <c r="AJ902" s="252"/>
      <c r="AK902" s="252"/>
      <c r="AL902" s="252"/>
      <c r="AM902" s="252"/>
      <c r="AN902" s="252"/>
      <c r="AO902" s="252"/>
      <c r="AP902" s="252"/>
      <c r="AQ902" s="252"/>
      <c r="AR902" s="252"/>
      <c r="AS902" s="252"/>
      <c r="AT902" s="252"/>
      <c r="AU902" s="252"/>
      <c r="AV902" s="252"/>
      <c r="AW902" s="252"/>
      <c r="AX902" s="252"/>
      <c r="AY902" s="252"/>
      <c r="AZ902" s="252"/>
      <c r="BA902" s="252"/>
      <c r="BB902" s="252"/>
      <c r="BC902" s="252"/>
      <c r="BD902" s="252"/>
      <c r="BE902" s="252"/>
      <c r="BF902" s="252"/>
      <c r="BG902" s="252"/>
      <c r="BH902" s="252"/>
      <c r="BI902" s="252"/>
      <c r="BJ902" s="252"/>
      <c r="BK902" s="252"/>
      <c r="BL902" s="252"/>
      <c r="BM902" s="252"/>
      <c r="BN902" s="252"/>
      <c r="BO902" s="252"/>
      <c r="BP902" s="252"/>
      <c r="BQ902" s="252"/>
      <c r="BR902" s="252"/>
      <c r="BS902" s="252"/>
      <c r="BT902" s="252"/>
      <c r="BU902" s="252"/>
      <c r="BV902" s="252"/>
      <c r="BW902" s="252"/>
      <c r="BX902" s="252"/>
      <c r="BY902" s="252"/>
      <c r="BZ902" s="252"/>
      <c r="CA902" s="252"/>
      <c r="CB902" s="252"/>
      <c r="CC902" s="252"/>
      <c r="CD902" s="252"/>
      <c r="CE902" s="252"/>
      <c r="CF902" s="252"/>
      <c r="CG902" s="252"/>
      <c r="CH902" s="252"/>
      <c r="CI902" s="252"/>
      <c r="CJ902" s="252"/>
      <c r="CK902" s="252"/>
      <c r="CL902" s="252"/>
      <c r="CM902" s="252"/>
      <c r="CN902" s="252"/>
      <c r="CO902" s="252"/>
      <c r="CP902" s="252"/>
      <c r="CQ902" s="252"/>
      <c r="CR902" s="252"/>
      <c r="CS902" s="252"/>
      <c r="CT902" s="252"/>
      <c r="CU902" s="252"/>
      <c r="CV902" s="252"/>
      <c r="CW902" s="252"/>
      <c r="CX902" s="252"/>
      <c r="CY902" s="252"/>
      <c r="CZ902" s="252"/>
      <c r="DA902" s="252"/>
      <c r="DB902" s="252"/>
      <c r="DC902" s="252"/>
      <c r="DD902" s="252"/>
    </row>
    <row r="903" customFormat="false" ht="15" hidden="false" customHeight="false" outlineLevel="0" collapsed="false">
      <c r="A903" s="252"/>
      <c r="B903" s="252"/>
      <c r="C903" s="252"/>
      <c r="D903" s="252"/>
      <c r="E903" s="254"/>
      <c r="F903" s="254"/>
      <c r="G903" s="254"/>
      <c r="H903" s="254"/>
      <c r="I903" s="254"/>
      <c r="J903" s="254"/>
      <c r="K903" s="254"/>
      <c r="L903" s="254"/>
      <c r="M903" s="254"/>
      <c r="N903" s="254"/>
      <c r="O903" s="254"/>
      <c r="P903" s="252"/>
      <c r="Q903" s="252"/>
      <c r="R903" s="252"/>
      <c r="S903" s="252"/>
      <c r="T903" s="252"/>
      <c r="U903" s="252"/>
      <c r="V903" s="252"/>
      <c r="W903" s="252"/>
      <c r="X903" s="252"/>
      <c r="Y903" s="252"/>
      <c r="Z903" s="252"/>
      <c r="AA903" s="252"/>
      <c r="AB903" s="252"/>
      <c r="AC903" s="252"/>
      <c r="AD903" s="252"/>
      <c r="AE903" s="252"/>
      <c r="AF903" s="252"/>
      <c r="AG903" s="252"/>
      <c r="AH903" s="252"/>
      <c r="AI903" s="252"/>
      <c r="AJ903" s="252"/>
      <c r="AK903" s="252"/>
      <c r="AL903" s="252"/>
      <c r="AM903" s="252"/>
      <c r="AN903" s="252"/>
      <c r="AO903" s="252"/>
      <c r="AP903" s="252"/>
      <c r="AQ903" s="252"/>
      <c r="AR903" s="252"/>
      <c r="AS903" s="252"/>
      <c r="AT903" s="252"/>
      <c r="AU903" s="252"/>
      <c r="AV903" s="252"/>
      <c r="AW903" s="252"/>
      <c r="AX903" s="252"/>
      <c r="AY903" s="252"/>
      <c r="AZ903" s="252"/>
      <c r="BA903" s="252"/>
      <c r="BB903" s="252"/>
      <c r="BC903" s="252"/>
      <c r="BD903" s="252"/>
      <c r="BE903" s="252"/>
      <c r="BF903" s="252"/>
      <c r="BG903" s="252"/>
      <c r="BH903" s="252"/>
      <c r="BI903" s="252"/>
      <c r="BJ903" s="252"/>
      <c r="BK903" s="252"/>
      <c r="BL903" s="252"/>
      <c r="BM903" s="252"/>
      <c r="BN903" s="252"/>
      <c r="BO903" s="252"/>
      <c r="BP903" s="252"/>
      <c r="BQ903" s="252"/>
      <c r="BR903" s="252"/>
      <c r="BS903" s="252"/>
      <c r="BT903" s="252"/>
      <c r="BU903" s="252"/>
      <c r="BV903" s="252"/>
      <c r="BW903" s="252"/>
      <c r="BX903" s="252"/>
      <c r="BY903" s="252"/>
      <c r="BZ903" s="252"/>
      <c r="CA903" s="252"/>
      <c r="CB903" s="252"/>
      <c r="CC903" s="252"/>
      <c r="CD903" s="252"/>
      <c r="CE903" s="252"/>
      <c r="CF903" s="252"/>
      <c r="CG903" s="252"/>
      <c r="CH903" s="252"/>
      <c r="CI903" s="252"/>
      <c r="CJ903" s="252"/>
      <c r="CK903" s="252"/>
      <c r="CL903" s="252"/>
      <c r="CM903" s="252"/>
      <c r="CN903" s="252"/>
      <c r="CO903" s="252"/>
      <c r="CP903" s="252"/>
      <c r="CQ903" s="252"/>
      <c r="CR903" s="252"/>
      <c r="CS903" s="252"/>
      <c r="CT903" s="252"/>
      <c r="CU903" s="252"/>
      <c r="CV903" s="252"/>
      <c r="CW903" s="252"/>
      <c r="CX903" s="252"/>
      <c r="CY903" s="252"/>
      <c r="CZ903" s="252"/>
      <c r="DA903" s="252"/>
      <c r="DB903" s="252"/>
      <c r="DC903" s="252"/>
      <c r="DD903" s="252"/>
    </row>
    <row r="904" customFormat="false" ht="15" hidden="false" customHeight="false" outlineLevel="0" collapsed="false">
      <c r="A904" s="252"/>
      <c r="B904" s="252"/>
      <c r="C904" s="252"/>
      <c r="D904" s="252"/>
      <c r="E904" s="254"/>
      <c r="F904" s="254"/>
      <c r="G904" s="254"/>
      <c r="H904" s="254"/>
      <c r="I904" s="254"/>
      <c r="J904" s="254"/>
      <c r="K904" s="254"/>
      <c r="L904" s="254"/>
      <c r="M904" s="254"/>
      <c r="N904" s="254"/>
      <c r="O904" s="254"/>
      <c r="P904" s="252"/>
      <c r="Q904" s="252"/>
      <c r="R904" s="252"/>
      <c r="S904" s="252"/>
      <c r="T904" s="252"/>
      <c r="U904" s="252"/>
      <c r="V904" s="252"/>
      <c r="W904" s="252"/>
      <c r="X904" s="252"/>
      <c r="Y904" s="252"/>
      <c r="Z904" s="252"/>
      <c r="AA904" s="252"/>
      <c r="AB904" s="252"/>
      <c r="AC904" s="252"/>
      <c r="AD904" s="252"/>
      <c r="AE904" s="252"/>
      <c r="AF904" s="252"/>
      <c r="AG904" s="252"/>
      <c r="AH904" s="252"/>
      <c r="AI904" s="252"/>
      <c r="AJ904" s="252"/>
      <c r="AK904" s="252"/>
      <c r="AL904" s="252"/>
      <c r="AM904" s="252"/>
      <c r="AN904" s="252"/>
      <c r="AO904" s="252"/>
      <c r="AP904" s="252"/>
      <c r="AQ904" s="252"/>
      <c r="AR904" s="252"/>
      <c r="AS904" s="252"/>
      <c r="AT904" s="252"/>
      <c r="AU904" s="252"/>
      <c r="AV904" s="252"/>
      <c r="AW904" s="252"/>
      <c r="AX904" s="252"/>
      <c r="AY904" s="252"/>
      <c r="AZ904" s="252"/>
      <c r="BA904" s="252"/>
      <c r="BB904" s="252"/>
      <c r="BC904" s="252"/>
      <c r="BD904" s="252"/>
      <c r="BE904" s="252"/>
      <c r="BF904" s="252"/>
      <c r="BG904" s="252"/>
      <c r="BH904" s="252"/>
      <c r="BI904" s="252"/>
      <c r="BJ904" s="252"/>
      <c r="BK904" s="252"/>
      <c r="BL904" s="252"/>
      <c r="BM904" s="252"/>
      <c r="BN904" s="252"/>
      <c r="BO904" s="252"/>
      <c r="BP904" s="252"/>
      <c r="BQ904" s="252"/>
      <c r="BR904" s="252"/>
      <c r="BS904" s="252"/>
      <c r="BT904" s="252"/>
      <c r="BU904" s="252"/>
      <c r="BV904" s="252"/>
      <c r="BW904" s="252"/>
      <c r="BX904" s="252"/>
      <c r="BY904" s="252"/>
      <c r="BZ904" s="252"/>
      <c r="CA904" s="252"/>
      <c r="CB904" s="252"/>
      <c r="CC904" s="252"/>
      <c r="CD904" s="252"/>
      <c r="CE904" s="252"/>
      <c r="CF904" s="252"/>
      <c r="CG904" s="252"/>
      <c r="CH904" s="252"/>
      <c r="CI904" s="252"/>
      <c r="CJ904" s="252"/>
      <c r="CK904" s="252"/>
      <c r="CL904" s="252"/>
      <c r="CM904" s="252"/>
      <c r="CN904" s="252"/>
      <c r="CO904" s="252"/>
      <c r="CP904" s="252"/>
      <c r="CQ904" s="252"/>
      <c r="CR904" s="252"/>
      <c r="CS904" s="252"/>
      <c r="CT904" s="252"/>
      <c r="CU904" s="252"/>
      <c r="CV904" s="252"/>
      <c r="CW904" s="252"/>
      <c r="CX904" s="252"/>
      <c r="CY904" s="252"/>
      <c r="CZ904" s="252"/>
      <c r="DA904" s="252"/>
      <c r="DB904" s="252"/>
      <c r="DC904" s="252"/>
      <c r="DD904" s="252"/>
    </row>
    <row r="905" customFormat="false" ht="15" hidden="false" customHeight="false" outlineLevel="0" collapsed="false">
      <c r="A905" s="252"/>
      <c r="B905" s="252"/>
      <c r="C905" s="252"/>
      <c r="D905" s="252"/>
      <c r="E905" s="254"/>
      <c r="F905" s="254"/>
      <c r="G905" s="254"/>
      <c r="H905" s="254"/>
      <c r="I905" s="254"/>
      <c r="J905" s="254"/>
      <c r="K905" s="254"/>
      <c r="L905" s="254"/>
      <c r="M905" s="254"/>
      <c r="N905" s="254"/>
      <c r="O905" s="254"/>
      <c r="P905" s="252"/>
      <c r="Q905" s="252"/>
      <c r="R905" s="252"/>
      <c r="S905" s="252"/>
      <c r="T905" s="252"/>
      <c r="U905" s="252"/>
      <c r="V905" s="252"/>
      <c r="W905" s="252"/>
      <c r="X905" s="252"/>
      <c r="Y905" s="252"/>
      <c r="Z905" s="252"/>
      <c r="AA905" s="252"/>
      <c r="AB905" s="252"/>
      <c r="AC905" s="252"/>
      <c r="AD905" s="252"/>
      <c r="AE905" s="252"/>
      <c r="AF905" s="252"/>
      <c r="AG905" s="252"/>
      <c r="AH905" s="252"/>
      <c r="AI905" s="252"/>
      <c r="AJ905" s="252"/>
      <c r="AK905" s="252"/>
      <c r="AL905" s="252"/>
      <c r="AM905" s="252"/>
      <c r="AN905" s="252"/>
      <c r="AO905" s="252"/>
      <c r="AP905" s="252"/>
      <c r="AQ905" s="252"/>
      <c r="AR905" s="252"/>
      <c r="AS905" s="252"/>
      <c r="AT905" s="252"/>
      <c r="AU905" s="252"/>
      <c r="AV905" s="252"/>
      <c r="AW905" s="252"/>
      <c r="AX905" s="252"/>
      <c r="AY905" s="252"/>
      <c r="AZ905" s="252"/>
      <c r="BA905" s="252"/>
      <c r="BB905" s="252"/>
      <c r="BC905" s="252"/>
      <c r="BD905" s="252"/>
      <c r="BE905" s="252"/>
      <c r="BF905" s="252"/>
      <c r="BG905" s="252"/>
      <c r="BH905" s="252"/>
      <c r="BI905" s="252"/>
      <c r="BJ905" s="252"/>
      <c r="BK905" s="252"/>
      <c r="BL905" s="252"/>
      <c r="BM905" s="252"/>
      <c r="BN905" s="252"/>
      <c r="BO905" s="252"/>
      <c r="BP905" s="252"/>
      <c r="BQ905" s="252"/>
      <c r="BR905" s="252"/>
      <c r="BS905" s="252"/>
      <c r="BT905" s="252"/>
      <c r="BU905" s="252"/>
      <c r="BV905" s="252"/>
      <c r="BW905" s="252"/>
      <c r="BX905" s="252"/>
      <c r="BY905" s="252"/>
      <c r="BZ905" s="252"/>
      <c r="CA905" s="252"/>
      <c r="CB905" s="252"/>
      <c r="CC905" s="252"/>
      <c r="CD905" s="252"/>
      <c r="CE905" s="252"/>
      <c r="CF905" s="252"/>
      <c r="CG905" s="252"/>
      <c r="CH905" s="252"/>
      <c r="CI905" s="252"/>
      <c r="CJ905" s="252"/>
      <c r="CK905" s="252"/>
      <c r="CL905" s="252"/>
      <c r="CM905" s="252"/>
      <c r="CN905" s="252"/>
      <c r="CO905" s="252"/>
      <c r="CP905" s="252"/>
      <c r="CQ905" s="252"/>
      <c r="CR905" s="252"/>
      <c r="CS905" s="252"/>
      <c r="CT905" s="252"/>
      <c r="CU905" s="252"/>
      <c r="CV905" s="252"/>
      <c r="CW905" s="252"/>
      <c r="CX905" s="252"/>
      <c r="CY905" s="252"/>
      <c r="CZ905" s="252"/>
      <c r="DA905" s="252"/>
      <c r="DB905" s="252"/>
      <c r="DC905" s="252"/>
      <c r="DD905" s="252"/>
    </row>
    <row r="906" customFormat="false" ht="15" hidden="false" customHeight="false" outlineLevel="0" collapsed="false">
      <c r="A906" s="252"/>
      <c r="B906" s="252"/>
      <c r="C906" s="252"/>
      <c r="D906" s="252"/>
      <c r="E906" s="254"/>
      <c r="F906" s="254"/>
      <c r="G906" s="254"/>
      <c r="H906" s="254"/>
      <c r="I906" s="254"/>
      <c r="J906" s="254"/>
      <c r="K906" s="254"/>
      <c r="L906" s="254"/>
      <c r="M906" s="254"/>
      <c r="N906" s="254"/>
      <c r="O906" s="254"/>
      <c r="P906" s="252"/>
      <c r="Q906" s="252"/>
      <c r="R906" s="252"/>
      <c r="S906" s="252"/>
      <c r="T906" s="252"/>
      <c r="U906" s="252"/>
      <c r="V906" s="252"/>
      <c r="W906" s="252"/>
      <c r="X906" s="252"/>
      <c r="Y906" s="252"/>
      <c r="Z906" s="252"/>
      <c r="AA906" s="252"/>
      <c r="AB906" s="252"/>
      <c r="AC906" s="252"/>
      <c r="AD906" s="252"/>
      <c r="AE906" s="252"/>
      <c r="AF906" s="252"/>
      <c r="AG906" s="252"/>
      <c r="AH906" s="252"/>
      <c r="AI906" s="252"/>
      <c r="AJ906" s="252"/>
      <c r="AK906" s="252"/>
      <c r="AL906" s="252"/>
      <c r="AM906" s="252"/>
      <c r="AN906" s="252"/>
      <c r="AO906" s="252"/>
      <c r="AP906" s="252"/>
      <c r="AQ906" s="252"/>
      <c r="AR906" s="252"/>
      <c r="AS906" s="252"/>
      <c r="AT906" s="252"/>
      <c r="AU906" s="252"/>
      <c r="AV906" s="252"/>
      <c r="AW906" s="252"/>
      <c r="AX906" s="252"/>
      <c r="AY906" s="252"/>
      <c r="AZ906" s="252"/>
      <c r="BA906" s="252"/>
      <c r="BB906" s="252"/>
      <c r="BC906" s="252"/>
      <c r="BD906" s="252"/>
      <c r="BE906" s="252"/>
      <c r="BF906" s="252"/>
      <c r="BG906" s="252"/>
      <c r="BH906" s="252"/>
      <c r="BI906" s="252"/>
      <c r="BJ906" s="252"/>
      <c r="BK906" s="252"/>
      <c r="BL906" s="252"/>
      <c r="BM906" s="252"/>
      <c r="BN906" s="252"/>
      <c r="BO906" s="252"/>
      <c r="BP906" s="252"/>
      <c r="BQ906" s="252"/>
      <c r="BR906" s="252"/>
      <c r="BS906" s="252"/>
      <c r="BT906" s="252"/>
      <c r="BU906" s="252"/>
      <c r="BV906" s="252"/>
      <c r="BW906" s="252"/>
      <c r="BX906" s="252"/>
      <c r="BY906" s="252"/>
      <c r="BZ906" s="252"/>
      <c r="CA906" s="252"/>
      <c r="CB906" s="252"/>
      <c r="CC906" s="252"/>
      <c r="CD906" s="252"/>
      <c r="CE906" s="252"/>
      <c r="CF906" s="252"/>
      <c r="CG906" s="252"/>
      <c r="CH906" s="252"/>
      <c r="CI906" s="252"/>
      <c r="CJ906" s="252"/>
      <c r="CK906" s="252"/>
      <c r="CL906" s="252"/>
      <c r="CM906" s="252"/>
      <c r="CN906" s="252"/>
      <c r="CO906" s="252"/>
      <c r="CP906" s="252"/>
      <c r="CQ906" s="252"/>
      <c r="CR906" s="252"/>
      <c r="CS906" s="252"/>
      <c r="CT906" s="252"/>
      <c r="CU906" s="252"/>
      <c r="CV906" s="252"/>
      <c r="CW906" s="252"/>
      <c r="CX906" s="252"/>
      <c r="CY906" s="252"/>
      <c r="CZ906" s="252"/>
      <c r="DA906" s="252"/>
      <c r="DB906" s="252"/>
      <c r="DC906" s="252"/>
      <c r="DD906" s="252"/>
    </row>
    <row r="907" customFormat="false" ht="15" hidden="false" customHeight="false" outlineLevel="0" collapsed="false">
      <c r="A907" s="252"/>
      <c r="B907" s="252"/>
      <c r="C907" s="252"/>
      <c r="D907" s="252"/>
      <c r="E907" s="254"/>
      <c r="F907" s="254"/>
      <c r="G907" s="254"/>
      <c r="H907" s="254"/>
      <c r="I907" s="254"/>
      <c r="J907" s="254"/>
      <c r="K907" s="254"/>
      <c r="L907" s="254"/>
      <c r="M907" s="254"/>
      <c r="N907" s="254"/>
      <c r="O907" s="254"/>
      <c r="P907" s="252"/>
      <c r="Q907" s="252"/>
      <c r="R907" s="252"/>
      <c r="S907" s="252"/>
      <c r="T907" s="252"/>
      <c r="U907" s="252"/>
      <c r="V907" s="252"/>
      <c r="W907" s="252"/>
      <c r="X907" s="252"/>
      <c r="Y907" s="252"/>
      <c r="Z907" s="252"/>
      <c r="AA907" s="252"/>
      <c r="AB907" s="252"/>
      <c r="AC907" s="252"/>
      <c r="AD907" s="252"/>
      <c r="AE907" s="252"/>
      <c r="AF907" s="252"/>
      <c r="AG907" s="252"/>
      <c r="AH907" s="252"/>
      <c r="AI907" s="252"/>
      <c r="AJ907" s="252"/>
      <c r="AK907" s="252"/>
      <c r="AL907" s="252"/>
      <c r="AM907" s="252"/>
      <c r="AN907" s="252"/>
      <c r="AO907" s="252"/>
      <c r="AP907" s="252"/>
      <c r="AQ907" s="252"/>
      <c r="AR907" s="252"/>
      <c r="AS907" s="252"/>
      <c r="AT907" s="252"/>
      <c r="AU907" s="252"/>
      <c r="AV907" s="252"/>
      <c r="AW907" s="252"/>
      <c r="AX907" s="252"/>
      <c r="AY907" s="252"/>
      <c r="AZ907" s="252"/>
      <c r="BA907" s="252"/>
      <c r="BB907" s="252"/>
      <c r="BC907" s="252"/>
      <c r="BD907" s="252"/>
      <c r="BE907" s="252"/>
      <c r="BF907" s="252"/>
      <c r="BG907" s="252"/>
      <c r="BH907" s="252"/>
      <c r="BI907" s="252"/>
      <c r="BJ907" s="252"/>
      <c r="BK907" s="252"/>
      <c r="BL907" s="252"/>
      <c r="BM907" s="252"/>
      <c r="BN907" s="252"/>
      <c r="BO907" s="252"/>
      <c r="BP907" s="252"/>
      <c r="BQ907" s="252"/>
      <c r="BR907" s="252"/>
      <c r="BS907" s="252"/>
      <c r="BT907" s="252"/>
      <c r="BU907" s="252"/>
      <c r="BV907" s="252"/>
      <c r="BW907" s="252"/>
      <c r="BX907" s="252"/>
      <c r="BY907" s="252"/>
      <c r="BZ907" s="252"/>
      <c r="CA907" s="252"/>
      <c r="CB907" s="252"/>
      <c r="CC907" s="252"/>
      <c r="CD907" s="252"/>
      <c r="CE907" s="252"/>
      <c r="CF907" s="252"/>
      <c r="CG907" s="252"/>
      <c r="CH907" s="252"/>
      <c r="CI907" s="252"/>
      <c r="CJ907" s="252"/>
      <c r="CK907" s="252"/>
      <c r="CL907" s="252"/>
      <c r="CM907" s="252"/>
      <c r="CN907" s="252"/>
      <c r="CO907" s="252"/>
      <c r="CP907" s="252"/>
      <c r="CQ907" s="252"/>
      <c r="CR907" s="252"/>
      <c r="CS907" s="252"/>
      <c r="CT907" s="252"/>
      <c r="CU907" s="252"/>
      <c r="CV907" s="252"/>
      <c r="CW907" s="252"/>
      <c r="CX907" s="252"/>
      <c r="CY907" s="252"/>
      <c r="CZ907" s="252"/>
      <c r="DA907" s="252"/>
      <c r="DB907" s="252"/>
      <c r="DC907" s="252"/>
      <c r="DD907" s="252"/>
    </row>
    <row r="908" customFormat="false" ht="15" hidden="false" customHeight="false" outlineLevel="0" collapsed="false">
      <c r="A908" s="252"/>
      <c r="B908" s="252"/>
      <c r="C908" s="252"/>
      <c r="D908" s="252"/>
      <c r="E908" s="254"/>
      <c r="F908" s="254"/>
      <c r="G908" s="254"/>
      <c r="H908" s="254"/>
      <c r="I908" s="254"/>
      <c r="J908" s="254"/>
      <c r="K908" s="254"/>
      <c r="L908" s="254"/>
      <c r="M908" s="254"/>
      <c r="N908" s="254"/>
      <c r="O908" s="254"/>
      <c r="P908" s="252"/>
      <c r="Q908" s="252"/>
      <c r="R908" s="252"/>
      <c r="S908" s="252"/>
      <c r="T908" s="252"/>
      <c r="U908" s="252"/>
      <c r="V908" s="252"/>
      <c r="W908" s="252"/>
      <c r="X908" s="252"/>
      <c r="Y908" s="252"/>
      <c r="Z908" s="252"/>
      <c r="AA908" s="252"/>
      <c r="AB908" s="252"/>
      <c r="AC908" s="252"/>
      <c r="AD908" s="252"/>
      <c r="AE908" s="252"/>
      <c r="AF908" s="252"/>
      <c r="AG908" s="252"/>
      <c r="AH908" s="252"/>
      <c r="AI908" s="252"/>
      <c r="AJ908" s="252"/>
      <c r="AK908" s="252"/>
      <c r="AL908" s="252"/>
      <c r="AM908" s="252"/>
      <c r="AN908" s="252"/>
      <c r="AO908" s="252"/>
      <c r="AP908" s="252"/>
      <c r="AQ908" s="252"/>
      <c r="AR908" s="252"/>
      <c r="AS908" s="252"/>
      <c r="AT908" s="252"/>
      <c r="AU908" s="252"/>
      <c r="AV908" s="252"/>
      <c r="AW908" s="252"/>
      <c r="AX908" s="252"/>
      <c r="AY908" s="252"/>
      <c r="AZ908" s="252"/>
      <c r="BA908" s="252"/>
      <c r="BB908" s="252"/>
      <c r="BC908" s="252"/>
      <c r="BD908" s="252"/>
      <c r="BE908" s="252"/>
      <c r="BF908" s="252"/>
      <c r="BG908" s="252"/>
      <c r="BH908" s="252"/>
      <c r="BI908" s="252"/>
      <c r="BJ908" s="252"/>
      <c r="BK908" s="252"/>
      <c r="BL908" s="252"/>
      <c r="BM908" s="252"/>
      <c r="BN908" s="252"/>
      <c r="BO908" s="252"/>
      <c r="BP908" s="252"/>
      <c r="BQ908" s="252"/>
      <c r="BR908" s="252"/>
      <c r="BS908" s="252"/>
      <c r="BT908" s="252"/>
      <c r="BU908" s="252"/>
      <c r="BV908" s="252"/>
      <c r="BW908" s="252"/>
      <c r="BX908" s="252"/>
      <c r="BY908" s="252"/>
      <c r="BZ908" s="252"/>
      <c r="CA908" s="252"/>
      <c r="CB908" s="252"/>
      <c r="CC908" s="252"/>
      <c r="CD908" s="252"/>
      <c r="CE908" s="252"/>
      <c r="CF908" s="252"/>
      <c r="CG908" s="252"/>
      <c r="CH908" s="252"/>
      <c r="CI908" s="252"/>
      <c r="CJ908" s="252"/>
      <c r="CK908" s="252"/>
      <c r="CL908" s="252"/>
      <c r="CM908" s="252"/>
      <c r="CN908" s="252"/>
      <c r="CO908" s="252"/>
      <c r="CP908" s="252"/>
      <c r="CQ908" s="252"/>
      <c r="CR908" s="252"/>
      <c r="CS908" s="252"/>
      <c r="CT908" s="252"/>
      <c r="CU908" s="252"/>
      <c r="CV908" s="252"/>
      <c r="CW908" s="252"/>
      <c r="CX908" s="252"/>
      <c r="CY908" s="252"/>
      <c r="CZ908" s="252"/>
      <c r="DA908" s="252"/>
      <c r="DB908" s="252"/>
      <c r="DC908" s="252"/>
      <c r="DD908" s="252"/>
    </row>
    <row r="909" customFormat="false" ht="15" hidden="false" customHeight="false" outlineLevel="0" collapsed="false">
      <c r="A909" s="252"/>
      <c r="B909" s="252"/>
      <c r="C909" s="252"/>
      <c r="D909" s="252"/>
      <c r="E909" s="254"/>
      <c r="F909" s="254"/>
      <c r="G909" s="254"/>
      <c r="H909" s="254"/>
      <c r="I909" s="254"/>
      <c r="J909" s="254"/>
      <c r="K909" s="254"/>
      <c r="L909" s="254"/>
      <c r="M909" s="254"/>
      <c r="N909" s="254"/>
      <c r="O909" s="254"/>
      <c r="P909" s="252"/>
      <c r="Q909" s="252"/>
      <c r="R909" s="252"/>
      <c r="S909" s="252"/>
      <c r="T909" s="252"/>
      <c r="U909" s="252"/>
      <c r="V909" s="252"/>
      <c r="W909" s="252"/>
      <c r="X909" s="252"/>
      <c r="Y909" s="252"/>
      <c r="Z909" s="252"/>
      <c r="AA909" s="252"/>
      <c r="AB909" s="252"/>
      <c r="AC909" s="252"/>
      <c r="AD909" s="252"/>
      <c r="AE909" s="252"/>
      <c r="AF909" s="252"/>
      <c r="AG909" s="252"/>
      <c r="AH909" s="252"/>
      <c r="AI909" s="252"/>
      <c r="AJ909" s="252"/>
      <c r="AK909" s="252"/>
      <c r="AL909" s="252"/>
      <c r="AM909" s="252"/>
      <c r="AN909" s="252"/>
      <c r="AO909" s="252"/>
      <c r="AP909" s="252"/>
      <c r="AQ909" s="252"/>
      <c r="AR909" s="252"/>
      <c r="AS909" s="252"/>
      <c r="AT909" s="252"/>
      <c r="AU909" s="252"/>
      <c r="AV909" s="252"/>
      <c r="AW909" s="252"/>
      <c r="AX909" s="252"/>
      <c r="AY909" s="252"/>
      <c r="AZ909" s="252"/>
      <c r="BA909" s="252"/>
      <c r="BB909" s="252"/>
      <c r="BC909" s="252"/>
      <c r="BD909" s="252"/>
      <c r="BE909" s="252"/>
      <c r="BF909" s="252"/>
      <c r="BG909" s="252"/>
      <c r="BH909" s="252"/>
      <c r="BI909" s="252"/>
      <c r="BJ909" s="252"/>
      <c r="BK909" s="252"/>
      <c r="BL909" s="252"/>
      <c r="BM909" s="252"/>
      <c r="BN909" s="252"/>
      <c r="BO909" s="252"/>
      <c r="BP909" s="252"/>
      <c r="BQ909" s="252"/>
      <c r="BR909" s="252"/>
      <c r="BS909" s="252"/>
      <c r="BT909" s="252"/>
      <c r="BU909" s="252"/>
      <c r="BV909" s="252"/>
      <c r="BW909" s="252"/>
      <c r="BX909" s="252"/>
      <c r="BY909" s="252"/>
      <c r="BZ909" s="252"/>
      <c r="CA909" s="252"/>
      <c r="CB909" s="252"/>
      <c r="CC909" s="252"/>
      <c r="CD909" s="252"/>
      <c r="CE909" s="252"/>
      <c r="CF909" s="252"/>
      <c r="CG909" s="252"/>
      <c r="CH909" s="252"/>
      <c r="CI909" s="252"/>
      <c r="CJ909" s="252"/>
      <c r="CK909" s="252"/>
      <c r="CL909" s="252"/>
      <c r="CM909" s="252"/>
      <c r="CN909" s="252"/>
      <c r="CO909" s="252"/>
      <c r="CP909" s="252"/>
      <c r="CQ909" s="252"/>
      <c r="CR909" s="252"/>
      <c r="CS909" s="252"/>
      <c r="CT909" s="252"/>
      <c r="CU909" s="252"/>
      <c r="CV909" s="252"/>
      <c r="CW909" s="252"/>
      <c r="CX909" s="252"/>
      <c r="CY909" s="252"/>
      <c r="CZ909" s="252"/>
      <c r="DA909" s="252"/>
      <c r="DB909" s="252"/>
      <c r="DC909" s="252"/>
      <c r="DD909" s="252"/>
    </row>
    <row r="910" customFormat="false" ht="15" hidden="false" customHeight="false" outlineLevel="0" collapsed="false">
      <c r="A910" s="252"/>
      <c r="B910" s="252"/>
      <c r="C910" s="252"/>
      <c r="D910" s="252"/>
      <c r="E910" s="254"/>
      <c r="F910" s="254"/>
      <c r="G910" s="254"/>
      <c r="H910" s="254"/>
      <c r="I910" s="254"/>
      <c r="J910" s="254"/>
      <c r="K910" s="254"/>
      <c r="L910" s="254"/>
      <c r="M910" s="254"/>
      <c r="N910" s="254"/>
      <c r="O910" s="254"/>
      <c r="P910" s="252"/>
      <c r="Q910" s="252"/>
      <c r="R910" s="252"/>
      <c r="S910" s="252"/>
      <c r="T910" s="252"/>
      <c r="U910" s="252"/>
      <c r="V910" s="252"/>
      <c r="W910" s="252"/>
      <c r="X910" s="252"/>
      <c r="Y910" s="252"/>
      <c r="Z910" s="252"/>
      <c r="AA910" s="252"/>
      <c r="AB910" s="252"/>
      <c r="AC910" s="252"/>
      <c r="AD910" s="252"/>
      <c r="AE910" s="252"/>
      <c r="AF910" s="252"/>
      <c r="AG910" s="252"/>
      <c r="AH910" s="252"/>
      <c r="AI910" s="252"/>
      <c r="AJ910" s="252"/>
      <c r="AK910" s="252"/>
      <c r="AL910" s="252"/>
      <c r="AM910" s="252"/>
      <c r="AN910" s="252"/>
      <c r="AO910" s="252"/>
      <c r="AP910" s="252"/>
      <c r="AQ910" s="252"/>
      <c r="AR910" s="252"/>
      <c r="AS910" s="252"/>
      <c r="AT910" s="252"/>
      <c r="AU910" s="252"/>
      <c r="AV910" s="252"/>
      <c r="AW910" s="252"/>
      <c r="AX910" s="252"/>
      <c r="AY910" s="252"/>
      <c r="AZ910" s="252"/>
      <c r="BA910" s="252"/>
      <c r="BB910" s="252"/>
      <c r="BC910" s="252"/>
      <c r="BD910" s="252"/>
      <c r="BE910" s="252"/>
      <c r="BF910" s="252"/>
      <c r="BG910" s="252"/>
      <c r="BH910" s="252"/>
      <c r="BI910" s="252"/>
      <c r="BJ910" s="252"/>
      <c r="BK910" s="252"/>
      <c r="BL910" s="252"/>
      <c r="BM910" s="252"/>
      <c r="BN910" s="252"/>
      <c r="BO910" s="252"/>
      <c r="BP910" s="252"/>
      <c r="BQ910" s="252"/>
      <c r="BR910" s="252"/>
      <c r="BS910" s="252"/>
      <c r="BT910" s="252"/>
      <c r="BU910" s="252"/>
      <c r="BV910" s="252"/>
      <c r="BW910" s="252"/>
      <c r="BX910" s="252"/>
      <c r="BY910" s="252"/>
      <c r="BZ910" s="252"/>
      <c r="CA910" s="252"/>
      <c r="CB910" s="252"/>
      <c r="CC910" s="252"/>
      <c r="CD910" s="252"/>
      <c r="CE910" s="252"/>
      <c r="CF910" s="252"/>
      <c r="CG910" s="252"/>
      <c r="CH910" s="252"/>
      <c r="CI910" s="252"/>
      <c r="CJ910" s="252"/>
      <c r="CK910" s="252"/>
      <c r="CL910" s="252"/>
      <c r="CM910" s="252"/>
      <c r="CN910" s="252"/>
      <c r="CO910" s="252"/>
      <c r="CP910" s="252"/>
      <c r="CQ910" s="252"/>
      <c r="CR910" s="252"/>
      <c r="CS910" s="252"/>
      <c r="CT910" s="252"/>
      <c r="CU910" s="252"/>
      <c r="CV910" s="252"/>
      <c r="CW910" s="252"/>
      <c r="CX910" s="252"/>
      <c r="CY910" s="252"/>
      <c r="CZ910" s="252"/>
      <c r="DA910" s="252"/>
      <c r="DB910" s="252"/>
      <c r="DC910" s="252"/>
      <c r="DD910" s="252"/>
    </row>
    <row r="911" customFormat="false" ht="15" hidden="false" customHeight="false" outlineLevel="0" collapsed="false">
      <c r="A911" s="252"/>
      <c r="B911" s="252"/>
      <c r="C911" s="252"/>
      <c r="D911" s="252"/>
      <c r="E911" s="254"/>
      <c r="F911" s="254"/>
      <c r="G911" s="254"/>
      <c r="H911" s="254"/>
      <c r="I911" s="254"/>
      <c r="J911" s="254"/>
      <c r="K911" s="254"/>
      <c r="L911" s="254"/>
      <c r="M911" s="254"/>
      <c r="N911" s="254"/>
      <c r="O911" s="254"/>
      <c r="P911" s="252"/>
      <c r="Q911" s="252"/>
      <c r="R911" s="252"/>
      <c r="S911" s="252"/>
      <c r="T911" s="252"/>
      <c r="U911" s="252"/>
      <c r="V911" s="252"/>
      <c r="W911" s="252"/>
      <c r="X911" s="252"/>
      <c r="Y911" s="252"/>
      <c r="Z911" s="252"/>
      <c r="AA911" s="252"/>
      <c r="AB911" s="252"/>
      <c r="AC911" s="252"/>
      <c r="AD911" s="252"/>
      <c r="AE911" s="252"/>
      <c r="AF911" s="252"/>
      <c r="AG911" s="252"/>
      <c r="AH911" s="252"/>
      <c r="AI911" s="252"/>
      <c r="AJ911" s="252"/>
      <c r="AK911" s="252"/>
      <c r="AL911" s="252"/>
      <c r="AM911" s="252"/>
      <c r="AN911" s="252"/>
      <c r="AO911" s="252"/>
      <c r="AP911" s="252"/>
      <c r="AQ911" s="252"/>
      <c r="AR911" s="252"/>
      <c r="AS911" s="252"/>
      <c r="AT911" s="252"/>
      <c r="AU911" s="252"/>
      <c r="AV911" s="252"/>
      <c r="AW911" s="252"/>
      <c r="AX911" s="252"/>
      <c r="AY911" s="252"/>
      <c r="AZ911" s="252"/>
      <c r="BA911" s="252"/>
      <c r="BB911" s="252"/>
      <c r="BC911" s="252"/>
      <c r="BD911" s="252"/>
      <c r="BE911" s="252"/>
      <c r="BF911" s="252"/>
      <c r="BG911" s="252"/>
      <c r="BH911" s="252"/>
      <c r="BI911" s="252"/>
      <c r="BJ911" s="252"/>
      <c r="BK911" s="252"/>
      <c r="BL911" s="252"/>
      <c r="BM911" s="252"/>
      <c r="BN911" s="252"/>
      <c r="BO911" s="252"/>
      <c r="BP911" s="252"/>
      <c r="BQ911" s="252"/>
      <c r="BR911" s="252"/>
      <c r="BS911" s="252"/>
      <c r="BT911" s="252"/>
      <c r="BU911" s="252"/>
      <c r="BV911" s="252"/>
      <c r="BW911" s="252"/>
      <c r="BX911" s="252"/>
      <c r="BY911" s="252"/>
      <c r="BZ911" s="252"/>
      <c r="CA911" s="252"/>
      <c r="CB911" s="252"/>
      <c r="CC911" s="252"/>
      <c r="CD911" s="252"/>
      <c r="CE911" s="252"/>
      <c r="CF911" s="252"/>
      <c r="CG911" s="252"/>
      <c r="CH911" s="252"/>
      <c r="CI911" s="252"/>
      <c r="CJ911" s="252"/>
      <c r="CK911" s="252"/>
      <c r="CL911" s="252"/>
      <c r="CM911" s="252"/>
      <c r="CN911" s="252"/>
      <c r="CO911" s="252"/>
      <c r="CP911" s="252"/>
      <c r="CQ911" s="252"/>
      <c r="CR911" s="252"/>
      <c r="CS911" s="252"/>
      <c r="CT911" s="252"/>
      <c r="CU911" s="252"/>
      <c r="CV911" s="252"/>
      <c r="CW911" s="252"/>
      <c r="CX911" s="252"/>
      <c r="CY911" s="252"/>
      <c r="CZ911" s="252"/>
      <c r="DA911" s="252"/>
      <c r="DB911" s="252"/>
      <c r="DC911" s="252"/>
      <c r="DD911" s="252"/>
    </row>
    <row r="912" customFormat="false" ht="15" hidden="false" customHeight="false" outlineLevel="0" collapsed="false">
      <c r="A912" s="252"/>
      <c r="B912" s="252"/>
      <c r="C912" s="252"/>
      <c r="D912" s="252"/>
      <c r="E912" s="254"/>
      <c r="F912" s="254"/>
      <c r="G912" s="254"/>
      <c r="H912" s="254"/>
      <c r="I912" s="254"/>
      <c r="J912" s="254"/>
      <c r="K912" s="254"/>
      <c r="L912" s="254"/>
      <c r="M912" s="254"/>
      <c r="N912" s="254"/>
      <c r="O912" s="254"/>
      <c r="P912" s="252"/>
      <c r="Q912" s="252"/>
      <c r="R912" s="252"/>
      <c r="S912" s="252"/>
      <c r="T912" s="252"/>
      <c r="U912" s="252"/>
      <c r="V912" s="252"/>
      <c r="W912" s="252"/>
      <c r="X912" s="252"/>
      <c r="Y912" s="252"/>
      <c r="Z912" s="252"/>
      <c r="AA912" s="252"/>
      <c r="AB912" s="252"/>
      <c r="AC912" s="252"/>
      <c r="AD912" s="252"/>
      <c r="AE912" s="252"/>
      <c r="AF912" s="252"/>
      <c r="AG912" s="252"/>
      <c r="AH912" s="252"/>
      <c r="AI912" s="252"/>
      <c r="AJ912" s="252"/>
      <c r="AK912" s="252"/>
      <c r="AL912" s="252"/>
      <c r="AM912" s="252"/>
      <c r="AN912" s="252"/>
      <c r="AO912" s="252"/>
      <c r="AP912" s="252"/>
      <c r="AQ912" s="252"/>
      <c r="AR912" s="252"/>
      <c r="AS912" s="252"/>
      <c r="AT912" s="252"/>
      <c r="AU912" s="252"/>
      <c r="AV912" s="252"/>
      <c r="AW912" s="252"/>
      <c r="AX912" s="252"/>
      <c r="AY912" s="252"/>
      <c r="AZ912" s="252"/>
      <c r="BA912" s="252"/>
      <c r="BB912" s="252"/>
      <c r="BC912" s="252"/>
      <c r="BD912" s="252"/>
      <c r="BE912" s="252"/>
      <c r="BF912" s="252"/>
      <c r="BG912" s="252"/>
      <c r="BH912" s="252"/>
      <c r="BI912" s="252"/>
      <c r="BJ912" s="252"/>
      <c r="BK912" s="252"/>
      <c r="BL912" s="252"/>
      <c r="BM912" s="252"/>
      <c r="BN912" s="252"/>
      <c r="BO912" s="252"/>
      <c r="BP912" s="252"/>
      <c r="BQ912" s="252"/>
      <c r="BR912" s="252"/>
      <c r="BS912" s="252"/>
      <c r="BT912" s="252"/>
      <c r="BU912" s="252"/>
      <c r="BV912" s="252"/>
      <c r="BW912" s="252"/>
      <c r="BX912" s="252"/>
      <c r="BY912" s="252"/>
      <c r="BZ912" s="252"/>
      <c r="CA912" s="252"/>
      <c r="CB912" s="252"/>
      <c r="CC912" s="252"/>
      <c r="CD912" s="252"/>
      <c r="CE912" s="252"/>
      <c r="CF912" s="252"/>
      <c r="CG912" s="252"/>
      <c r="CH912" s="252"/>
      <c r="CI912" s="252"/>
      <c r="CJ912" s="252"/>
      <c r="CK912" s="252"/>
      <c r="CL912" s="252"/>
      <c r="CM912" s="252"/>
      <c r="CN912" s="252"/>
      <c r="CO912" s="252"/>
      <c r="CP912" s="252"/>
      <c r="CQ912" s="252"/>
      <c r="CR912" s="252"/>
      <c r="CS912" s="252"/>
      <c r="CT912" s="252"/>
      <c r="CU912" s="252"/>
      <c r="CV912" s="252"/>
      <c r="CW912" s="252"/>
      <c r="CX912" s="252"/>
      <c r="CY912" s="252"/>
      <c r="CZ912" s="252"/>
      <c r="DA912" s="252"/>
      <c r="DB912" s="252"/>
      <c r="DC912" s="252"/>
      <c r="DD912" s="252"/>
    </row>
    <row r="913" customFormat="false" ht="15" hidden="false" customHeight="false" outlineLevel="0" collapsed="false">
      <c r="A913" s="252"/>
      <c r="B913" s="252"/>
      <c r="C913" s="252"/>
      <c r="D913" s="252"/>
      <c r="E913" s="254"/>
      <c r="F913" s="254"/>
      <c r="G913" s="254"/>
      <c r="H913" s="254"/>
      <c r="I913" s="254"/>
      <c r="J913" s="254"/>
      <c r="K913" s="254"/>
      <c r="L913" s="254"/>
      <c r="M913" s="254"/>
      <c r="N913" s="254"/>
      <c r="O913" s="254"/>
      <c r="P913" s="252"/>
      <c r="Q913" s="252"/>
      <c r="R913" s="252"/>
      <c r="S913" s="252"/>
      <c r="T913" s="252"/>
      <c r="U913" s="252"/>
      <c r="V913" s="252"/>
      <c r="W913" s="252"/>
      <c r="X913" s="252"/>
      <c r="Y913" s="252"/>
      <c r="Z913" s="252"/>
      <c r="AA913" s="252"/>
      <c r="AB913" s="252"/>
      <c r="AC913" s="252"/>
      <c r="AD913" s="252"/>
      <c r="AE913" s="252"/>
      <c r="AF913" s="252"/>
      <c r="AG913" s="252"/>
      <c r="AH913" s="252"/>
      <c r="AI913" s="252"/>
      <c r="AJ913" s="252"/>
      <c r="AK913" s="252"/>
      <c r="AL913" s="252"/>
      <c r="AM913" s="252"/>
      <c r="AN913" s="252"/>
      <c r="AO913" s="252"/>
      <c r="AP913" s="252"/>
      <c r="AQ913" s="252"/>
      <c r="AR913" s="252"/>
      <c r="AS913" s="252"/>
      <c r="AT913" s="252"/>
      <c r="AU913" s="252"/>
      <c r="AV913" s="252"/>
      <c r="AW913" s="252"/>
      <c r="AX913" s="252"/>
      <c r="AY913" s="252"/>
      <c r="AZ913" s="252"/>
      <c r="BA913" s="252"/>
      <c r="BB913" s="252"/>
      <c r="BC913" s="252"/>
      <c r="BD913" s="252"/>
      <c r="BE913" s="252"/>
      <c r="BF913" s="252"/>
      <c r="BG913" s="252"/>
      <c r="BH913" s="252"/>
      <c r="BI913" s="252"/>
      <c r="BJ913" s="252"/>
      <c r="BK913" s="252"/>
      <c r="BL913" s="252"/>
      <c r="BM913" s="252"/>
      <c r="BN913" s="252"/>
      <c r="BO913" s="252"/>
      <c r="BP913" s="252"/>
      <c r="BQ913" s="252"/>
      <c r="BR913" s="252"/>
      <c r="BS913" s="252"/>
      <c r="BT913" s="252"/>
      <c r="BU913" s="252"/>
      <c r="BV913" s="252"/>
      <c r="BW913" s="252"/>
      <c r="BX913" s="252"/>
      <c r="BY913" s="252"/>
      <c r="BZ913" s="252"/>
      <c r="CA913" s="252"/>
      <c r="CB913" s="252"/>
      <c r="CC913" s="252"/>
      <c r="CD913" s="252"/>
      <c r="CE913" s="252"/>
      <c r="CF913" s="252"/>
      <c r="CG913" s="252"/>
      <c r="CH913" s="252"/>
      <c r="CI913" s="252"/>
      <c r="CJ913" s="252"/>
      <c r="CK913" s="252"/>
      <c r="CL913" s="252"/>
      <c r="CM913" s="252"/>
      <c r="CN913" s="252"/>
      <c r="CO913" s="252"/>
      <c r="CP913" s="252"/>
      <c r="CQ913" s="252"/>
      <c r="CR913" s="252"/>
      <c r="CS913" s="252"/>
      <c r="CT913" s="252"/>
      <c r="CU913" s="252"/>
      <c r="CV913" s="252"/>
      <c r="CW913" s="252"/>
      <c r="CX913" s="252"/>
      <c r="CY913" s="252"/>
      <c r="CZ913" s="252"/>
      <c r="DA913" s="252"/>
      <c r="DB913" s="252"/>
      <c r="DC913" s="252"/>
      <c r="DD913" s="252"/>
    </row>
    <row r="914" customFormat="false" ht="15" hidden="false" customHeight="false" outlineLevel="0" collapsed="false">
      <c r="A914" s="252"/>
      <c r="B914" s="252"/>
      <c r="C914" s="252"/>
      <c r="D914" s="252"/>
      <c r="E914" s="254"/>
      <c r="F914" s="254"/>
      <c r="G914" s="254"/>
      <c r="H914" s="254"/>
      <c r="I914" s="254"/>
      <c r="J914" s="254"/>
      <c r="K914" s="254"/>
      <c r="L914" s="254"/>
      <c r="M914" s="254"/>
      <c r="N914" s="254"/>
      <c r="O914" s="254"/>
      <c r="P914" s="252"/>
      <c r="Q914" s="252"/>
      <c r="R914" s="252"/>
      <c r="S914" s="252"/>
      <c r="T914" s="252"/>
      <c r="U914" s="252"/>
      <c r="V914" s="252"/>
      <c r="W914" s="252"/>
      <c r="X914" s="252"/>
      <c r="Y914" s="252"/>
      <c r="Z914" s="252"/>
      <c r="AA914" s="252"/>
      <c r="AB914" s="252"/>
      <c r="AC914" s="252"/>
      <c r="AD914" s="252"/>
      <c r="AE914" s="252"/>
      <c r="AF914" s="252"/>
      <c r="AG914" s="252"/>
      <c r="AH914" s="252"/>
      <c r="AI914" s="252"/>
      <c r="AJ914" s="252"/>
      <c r="AK914" s="252"/>
      <c r="AL914" s="252"/>
      <c r="AM914" s="252"/>
      <c r="AN914" s="252"/>
      <c r="AO914" s="252"/>
      <c r="AP914" s="252"/>
      <c r="AQ914" s="252"/>
      <c r="AR914" s="252"/>
      <c r="AS914" s="252"/>
      <c r="AT914" s="252"/>
      <c r="AU914" s="252"/>
      <c r="AV914" s="252"/>
      <c r="AW914" s="252"/>
      <c r="AX914" s="252"/>
      <c r="AY914" s="252"/>
      <c r="AZ914" s="252"/>
      <c r="BA914" s="252"/>
      <c r="BB914" s="252"/>
      <c r="BC914" s="252"/>
      <c r="BD914" s="252"/>
      <c r="BE914" s="252"/>
      <c r="BF914" s="252"/>
      <c r="BG914" s="252"/>
      <c r="BH914" s="252"/>
      <c r="BI914" s="252"/>
      <c r="BJ914" s="252"/>
      <c r="BK914" s="252"/>
      <c r="BL914" s="252"/>
      <c r="BM914" s="252"/>
      <c r="BN914" s="252"/>
      <c r="BO914" s="252"/>
      <c r="BP914" s="252"/>
      <c r="BQ914" s="252"/>
      <c r="BR914" s="252"/>
      <c r="BS914" s="252"/>
      <c r="BT914" s="252"/>
      <c r="BU914" s="252"/>
      <c r="BV914" s="252"/>
      <c r="BW914" s="252"/>
      <c r="BX914" s="252"/>
      <c r="BY914" s="252"/>
      <c r="BZ914" s="252"/>
      <c r="CA914" s="252"/>
      <c r="CB914" s="252"/>
      <c r="CC914" s="252"/>
      <c r="CD914" s="252"/>
      <c r="CE914" s="252"/>
      <c r="CF914" s="252"/>
      <c r="CG914" s="252"/>
      <c r="CH914" s="252"/>
      <c r="CI914" s="252"/>
      <c r="CJ914" s="252"/>
      <c r="CK914" s="252"/>
      <c r="CL914" s="252"/>
      <c r="CM914" s="252"/>
      <c r="CN914" s="252"/>
      <c r="CO914" s="252"/>
      <c r="CP914" s="252"/>
      <c r="CQ914" s="252"/>
      <c r="CR914" s="252"/>
      <c r="CS914" s="252"/>
      <c r="CT914" s="252"/>
      <c r="CU914" s="252"/>
      <c r="CV914" s="252"/>
      <c r="CW914" s="252"/>
      <c r="CX914" s="252"/>
      <c r="CY914" s="252"/>
      <c r="CZ914" s="252"/>
      <c r="DA914" s="252"/>
      <c r="DB914" s="252"/>
      <c r="DC914" s="252"/>
      <c r="DD914" s="252"/>
    </row>
    <row r="915" customFormat="false" ht="15" hidden="false" customHeight="false" outlineLevel="0" collapsed="false">
      <c r="A915" s="252"/>
      <c r="B915" s="252"/>
      <c r="C915" s="252"/>
      <c r="D915" s="252"/>
      <c r="E915" s="254"/>
      <c r="F915" s="254"/>
      <c r="G915" s="254"/>
      <c r="H915" s="254"/>
      <c r="I915" s="254"/>
      <c r="J915" s="254"/>
      <c r="K915" s="254"/>
      <c r="L915" s="254"/>
      <c r="M915" s="254"/>
      <c r="N915" s="254"/>
      <c r="O915" s="254"/>
      <c r="P915" s="252"/>
      <c r="Q915" s="252"/>
      <c r="R915" s="252"/>
      <c r="S915" s="252"/>
      <c r="T915" s="252"/>
      <c r="U915" s="252"/>
      <c r="V915" s="252"/>
      <c r="W915" s="252"/>
      <c r="X915" s="252"/>
      <c r="Y915" s="252"/>
      <c r="Z915" s="252"/>
      <c r="AA915" s="252"/>
      <c r="AB915" s="252"/>
      <c r="AC915" s="252"/>
      <c r="AD915" s="252"/>
      <c r="AE915" s="252"/>
      <c r="AF915" s="252"/>
      <c r="AG915" s="252"/>
      <c r="AH915" s="252"/>
      <c r="AI915" s="252"/>
      <c r="AJ915" s="252"/>
      <c r="AK915" s="252"/>
      <c r="AL915" s="252"/>
      <c r="AM915" s="252"/>
      <c r="AN915" s="252"/>
      <c r="AO915" s="252"/>
      <c r="AP915" s="252"/>
      <c r="AQ915" s="252"/>
      <c r="AR915" s="252"/>
      <c r="AS915" s="252"/>
      <c r="AT915" s="252"/>
      <c r="AU915" s="252"/>
      <c r="AV915" s="252"/>
      <c r="AW915" s="252"/>
      <c r="AX915" s="252"/>
      <c r="AY915" s="252"/>
      <c r="AZ915" s="252"/>
      <c r="BA915" s="252"/>
      <c r="BB915" s="252"/>
      <c r="BC915" s="252"/>
      <c r="BD915" s="252"/>
      <c r="BE915" s="252"/>
      <c r="BF915" s="252"/>
      <c r="BG915" s="252"/>
      <c r="BH915" s="252"/>
      <c r="BI915" s="252"/>
      <c r="BJ915" s="252"/>
      <c r="BK915" s="252"/>
      <c r="BL915" s="252"/>
      <c r="BM915" s="252"/>
      <c r="BN915" s="252"/>
      <c r="BO915" s="252"/>
      <c r="BP915" s="252"/>
      <c r="BQ915" s="252"/>
      <c r="BR915" s="252"/>
      <c r="BS915" s="252"/>
      <c r="BT915" s="252"/>
      <c r="BU915" s="252"/>
      <c r="BV915" s="252"/>
      <c r="BW915" s="252"/>
      <c r="BX915" s="252"/>
      <c r="BY915" s="252"/>
      <c r="BZ915" s="252"/>
      <c r="CA915" s="252"/>
      <c r="CB915" s="252"/>
      <c r="CC915" s="252"/>
      <c r="CD915" s="252"/>
      <c r="CE915" s="252"/>
      <c r="CF915" s="252"/>
      <c r="CG915" s="252"/>
      <c r="CH915" s="252"/>
      <c r="CI915" s="252"/>
      <c r="CJ915" s="252"/>
      <c r="CK915" s="252"/>
      <c r="CL915" s="252"/>
      <c r="CM915" s="252"/>
      <c r="CN915" s="252"/>
      <c r="CO915" s="252"/>
      <c r="CP915" s="252"/>
      <c r="CQ915" s="252"/>
      <c r="CR915" s="252"/>
      <c r="CS915" s="252"/>
      <c r="CT915" s="252"/>
      <c r="CU915" s="252"/>
      <c r="CV915" s="252"/>
      <c r="CW915" s="252"/>
      <c r="CX915" s="252"/>
      <c r="CY915" s="252"/>
      <c r="CZ915" s="252"/>
      <c r="DA915" s="252"/>
      <c r="DB915" s="252"/>
      <c r="DC915" s="252"/>
      <c r="DD915" s="252"/>
    </row>
    <row r="916" customFormat="false" ht="15" hidden="false" customHeight="false" outlineLevel="0" collapsed="false">
      <c r="A916" s="252"/>
      <c r="B916" s="252"/>
      <c r="C916" s="252"/>
      <c r="D916" s="252"/>
      <c r="E916" s="254"/>
      <c r="F916" s="254"/>
      <c r="G916" s="254"/>
      <c r="H916" s="254"/>
      <c r="I916" s="254"/>
      <c r="J916" s="254"/>
      <c r="K916" s="254"/>
      <c r="L916" s="254"/>
      <c r="M916" s="254"/>
      <c r="N916" s="254"/>
      <c r="O916" s="254"/>
      <c r="P916" s="252"/>
      <c r="Q916" s="252"/>
      <c r="R916" s="252"/>
      <c r="S916" s="252"/>
      <c r="T916" s="252"/>
      <c r="U916" s="252"/>
      <c r="V916" s="252"/>
      <c r="W916" s="252"/>
      <c r="X916" s="252"/>
      <c r="Y916" s="252"/>
      <c r="Z916" s="252"/>
      <c r="AA916" s="252"/>
      <c r="AB916" s="252"/>
      <c r="AC916" s="252"/>
      <c r="AD916" s="252"/>
      <c r="AE916" s="252"/>
      <c r="AF916" s="252"/>
      <c r="AG916" s="252"/>
      <c r="AH916" s="252"/>
      <c r="AI916" s="252"/>
      <c r="AJ916" s="252"/>
      <c r="AK916" s="252"/>
      <c r="AL916" s="252"/>
      <c r="AM916" s="252"/>
      <c r="AN916" s="252"/>
      <c r="AO916" s="252"/>
      <c r="AP916" s="252"/>
      <c r="AQ916" s="252"/>
      <c r="AR916" s="252"/>
      <c r="AS916" s="252"/>
      <c r="AT916" s="252"/>
      <c r="AU916" s="252"/>
      <c r="AV916" s="252"/>
      <c r="AW916" s="252"/>
      <c r="AX916" s="252"/>
      <c r="AY916" s="252"/>
      <c r="AZ916" s="252"/>
      <c r="BA916" s="252"/>
      <c r="BB916" s="252"/>
      <c r="BC916" s="252"/>
      <c r="BD916" s="252"/>
      <c r="BE916" s="252"/>
      <c r="BF916" s="252"/>
      <c r="BG916" s="252"/>
      <c r="BH916" s="252"/>
      <c r="BI916" s="252"/>
      <c r="BJ916" s="252"/>
      <c r="BK916" s="252"/>
      <c r="BL916" s="252"/>
      <c r="BM916" s="252"/>
      <c r="BN916" s="252"/>
      <c r="BO916" s="252"/>
      <c r="BP916" s="252"/>
      <c r="BQ916" s="252"/>
      <c r="BR916" s="252"/>
      <c r="BS916" s="252"/>
      <c r="BT916" s="252"/>
      <c r="BU916" s="252"/>
      <c r="BV916" s="252"/>
      <c r="BW916" s="252"/>
      <c r="BX916" s="252"/>
      <c r="BY916" s="252"/>
      <c r="BZ916" s="252"/>
      <c r="CA916" s="252"/>
      <c r="CB916" s="252"/>
      <c r="CC916" s="252"/>
      <c r="CD916" s="252"/>
      <c r="CE916" s="252"/>
      <c r="CF916" s="252"/>
      <c r="CG916" s="252"/>
      <c r="CH916" s="252"/>
      <c r="CI916" s="252"/>
      <c r="CJ916" s="252"/>
      <c r="CK916" s="252"/>
      <c r="CL916" s="252"/>
      <c r="CM916" s="252"/>
      <c r="CN916" s="252"/>
      <c r="CO916" s="252"/>
      <c r="CP916" s="252"/>
      <c r="CQ916" s="252"/>
      <c r="CR916" s="252"/>
      <c r="CS916" s="252"/>
      <c r="CT916" s="252"/>
      <c r="CU916" s="252"/>
      <c r="CV916" s="252"/>
      <c r="CW916" s="252"/>
      <c r="CX916" s="252"/>
      <c r="CY916" s="252"/>
      <c r="CZ916" s="252"/>
      <c r="DA916" s="252"/>
      <c r="DB916" s="252"/>
      <c r="DC916" s="252"/>
      <c r="DD916" s="252"/>
    </row>
    <row r="917" customFormat="false" ht="15" hidden="false" customHeight="false" outlineLevel="0" collapsed="false">
      <c r="A917" s="252"/>
      <c r="B917" s="252"/>
      <c r="C917" s="252"/>
      <c r="D917" s="252"/>
      <c r="E917" s="254"/>
      <c r="F917" s="254"/>
      <c r="G917" s="254"/>
      <c r="H917" s="254"/>
      <c r="I917" s="254"/>
      <c r="J917" s="254"/>
      <c r="K917" s="254"/>
      <c r="L917" s="254"/>
      <c r="M917" s="254"/>
      <c r="N917" s="254"/>
      <c r="O917" s="254"/>
      <c r="P917" s="252"/>
      <c r="Q917" s="252"/>
      <c r="R917" s="252"/>
      <c r="S917" s="252"/>
      <c r="T917" s="252"/>
      <c r="U917" s="252"/>
      <c r="V917" s="252"/>
      <c r="W917" s="252"/>
      <c r="X917" s="252"/>
      <c r="Y917" s="252"/>
      <c r="Z917" s="252"/>
      <c r="AA917" s="252"/>
      <c r="AB917" s="252"/>
      <c r="AC917" s="252"/>
      <c r="AD917" s="252"/>
      <c r="AE917" s="252"/>
      <c r="AF917" s="252"/>
      <c r="AG917" s="252"/>
      <c r="AH917" s="252"/>
      <c r="AI917" s="252"/>
      <c r="AJ917" s="252"/>
      <c r="AK917" s="252"/>
      <c r="AL917" s="252"/>
      <c r="AM917" s="252"/>
      <c r="AN917" s="252"/>
      <c r="AO917" s="252"/>
      <c r="AP917" s="252"/>
      <c r="AQ917" s="252"/>
      <c r="AR917" s="252"/>
      <c r="AS917" s="252"/>
      <c r="AT917" s="252"/>
      <c r="AU917" s="252"/>
      <c r="AV917" s="252"/>
      <c r="AW917" s="252"/>
      <c r="AX917" s="252"/>
      <c r="AY917" s="252"/>
      <c r="AZ917" s="252"/>
      <c r="BA917" s="252"/>
      <c r="BB917" s="252"/>
      <c r="BC917" s="252"/>
      <c r="BD917" s="252"/>
      <c r="BE917" s="252"/>
      <c r="BF917" s="252"/>
      <c r="BG917" s="252"/>
      <c r="BH917" s="252"/>
      <c r="BI917" s="252"/>
      <c r="BJ917" s="252"/>
      <c r="BK917" s="252"/>
      <c r="BL917" s="252"/>
      <c r="BM917" s="252"/>
      <c r="BN917" s="252"/>
      <c r="BO917" s="252"/>
      <c r="BP917" s="252"/>
      <c r="BQ917" s="252"/>
      <c r="BR917" s="252"/>
      <c r="BS917" s="252"/>
      <c r="BT917" s="252"/>
      <c r="BU917" s="252"/>
      <c r="BV917" s="252"/>
      <c r="BW917" s="252"/>
      <c r="BX917" s="252"/>
      <c r="BY917" s="252"/>
      <c r="BZ917" s="252"/>
      <c r="CA917" s="252"/>
      <c r="CB917" s="252"/>
      <c r="CC917" s="252"/>
      <c r="CD917" s="252"/>
      <c r="CE917" s="252"/>
      <c r="CF917" s="252"/>
      <c r="CG917" s="252"/>
      <c r="CH917" s="252"/>
      <c r="CI917" s="252"/>
      <c r="CJ917" s="252"/>
      <c r="CK917" s="252"/>
      <c r="CL917" s="252"/>
      <c r="CM917" s="252"/>
      <c r="CN917" s="252"/>
      <c r="CO917" s="252"/>
      <c r="CP917" s="252"/>
      <c r="CQ917" s="252"/>
      <c r="CR917" s="252"/>
      <c r="CS917" s="252"/>
      <c r="CT917" s="252"/>
      <c r="CU917" s="252"/>
      <c r="CV917" s="252"/>
      <c r="CW917" s="252"/>
      <c r="CX917" s="252"/>
      <c r="CY917" s="252"/>
      <c r="CZ917" s="252"/>
      <c r="DA917" s="252"/>
      <c r="DB917" s="252"/>
      <c r="DC917" s="252"/>
      <c r="DD917" s="252"/>
    </row>
    <row r="918" customFormat="false" ht="15" hidden="false" customHeight="false" outlineLevel="0" collapsed="false">
      <c r="A918" s="252"/>
      <c r="B918" s="252"/>
      <c r="C918" s="252"/>
      <c r="D918" s="252"/>
      <c r="E918" s="254"/>
      <c r="F918" s="254"/>
      <c r="G918" s="254"/>
      <c r="H918" s="254"/>
      <c r="I918" s="254"/>
      <c r="J918" s="254"/>
      <c r="K918" s="254"/>
      <c r="L918" s="254"/>
      <c r="M918" s="254"/>
      <c r="N918" s="254"/>
      <c r="O918" s="254"/>
      <c r="P918" s="252"/>
      <c r="Q918" s="252"/>
      <c r="R918" s="252"/>
      <c r="S918" s="252"/>
      <c r="T918" s="252"/>
      <c r="U918" s="252"/>
      <c r="V918" s="252"/>
      <c r="W918" s="252"/>
      <c r="X918" s="252"/>
      <c r="Y918" s="252"/>
      <c r="Z918" s="252"/>
      <c r="AA918" s="252"/>
      <c r="AB918" s="252"/>
      <c r="AC918" s="252"/>
      <c r="AD918" s="252"/>
      <c r="AE918" s="252"/>
      <c r="AF918" s="252"/>
      <c r="AG918" s="252"/>
      <c r="AH918" s="252"/>
      <c r="AI918" s="252"/>
      <c r="AJ918" s="252"/>
      <c r="AK918" s="252"/>
      <c r="AL918" s="252"/>
      <c r="AM918" s="252"/>
      <c r="AN918" s="252"/>
      <c r="AO918" s="252"/>
      <c r="AP918" s="252"/>
      <c r="AQ918" s="252"/>
      <c r="AR918" s="252"/>
      <c r="AS918" s="252"/>
      <c r="AT918" s="252"/>
      <c r="AU918" s="252"/>
      <c r="AV918" s="252"/>
      <c r="AW918" s="252"/>
      <c r="AX918" s="252"/>
      <c r="AY918" s="252"/>
      <c r="AZ918" s="252"/>
      <c r="BA918" s="252"/>
      <c r="BB918" s="252"/>
      <c r="BC918" s="252"/>
      <c r="BD918" s="252"/>
      <c r="BE918" s="252"/>
      <c r="BF918" s="252"/>
      <c r="BG918" s="252"/>
      <c r="BH918" s="252"/>
      <c r="BI918" s="252"/>
      <c r="BJ918" s="252"/>
      <c r="BK918" s="252"/>
      <c r="BL918" s="252"/>
      <c r="BM918" s="252"/>
      <c r="BN918" s="252"/>
      <c r="BO918" s="252"/>
      <c r="BP918" s="252"/>
      <c r="BQ918" s="252"/>
      <c r="BR918" s="252"/>
      <c r="BS918" s="252"/>
      <c r="BT918" s="252"/>
      <c r="BU918" s="252"/>
      <c r="BV918" s="252"/>
      <c r="BW918" s="252"/>
      <c r="BX918" s="252"/>
      <c r="BY918" s="252"/>
      <c r="BZ918" s="252"/>
      <c r="CA918" s="252"/>
      <c r="CB918" s="252"/>
      <c r="CC918" s="252"/>
      <c r="CD918" s="252"/>
      <c r="CE918" s="252"/>
      <c r="CF918" s="252"/>
      <c r="CG918" s="252"/>
      <c r="CH918" s="252"/>
      <c r="CI918" s="252"/>
      <c r="CJ918" s="252"/>
      <c r="CK918" s="252"/>
      <c r="CL918" s="252"/>
      <c r="CM918" s="252"/>
      <c r="CN918" s="252"/>
      <c r="CO918" s="252"/>
      <c r="CP918" s="252"/>
      <c r="CQ918" s="252"/>
      <c r="CR918" s="252"/>
      <c r="CS918" s="252"/>
      <c r="CT918" s="252"/>
      <c r="CU918" s="252"/>
      <c r="CV918" s="252"/>
      <c r="CW918" s="252"/>
      <c r="CX918" s="252"/>
      <c r="CY918" s="252"/>
      <c r="CZ918" s="252"/>
      <c r="DA918" s="252"/>
      <c r="DB918" s="252"/>
      <c r="DC918" s="252"/>
      <c r="DD918" s="252"/>
    </row>
    <row r="919" customFormat="false" ht="15" hidden="false" customHeight="false" outlineLevel="0" collapsed="false">
      <c r="A919" s="252"/>
      <c r="B919" s="252"/>
      <c r="C919" s="252"/>
      <c r="D919" s="252"/>
      <c r="E919" s="254"/>
      <c r="F919" s="254"/>
      <c r="G919" s="254"/>
      <c r="H919" s="254"/>
      <c r="I919" s="254"/>
      <c r="J919" s="254"/>
      <c r="K919" s="254"/>
      <c r="L919" s="254"/>
      <c r="M919" s="254"/>
      <c r="N919" s="254"/>
      <c r="O919" s="254"/>
      <c r="P919" s="252"/>
      <c r="Q919" s="252"/>
      <c r="R919" s="252"/>
      <c r="S919" s="252"/>
      <c r="T919" s="252"/>
      <c r="U919" s="252"/>
      <c r="V919" s="252"/>
      <c r="W919" s="252"/>
      <c r="X919" s="252"/>
      <c r="Y919" s="252"/>
      <c r="Z919" s="252"/>
      <c r="AA919" s="252"/>
      <c r="AB919" s="252"/>
      <c r="AC919" s="252"/>
      <c r="AD919" s="252"/>
      <c r="AE919" s="252"/>
      <c r="AF919" s="252"/>
      <c r="AG919" s="252"/>
      <c r="AH919" s="252"/>
      <c r="AI919" s="252"/>
      <c r="AJ919" s="252"/>
      <c r="AK919" s="252"/>
      <c r="AL919" s="252"/>
      <c r="AM919" s="252"/>
      <c r="AN919" s="252"/>
      <c r="AO919" s="252"/>
      <c r="AP919" s="252"/>
      <c r="AQ919" s="252"/>
      <c r="AR919" s="252"/>
      <c r="AS919" s="252"/>
      <c r="AT919" s="252"/>
      <c r="AU919" s="252"/>
      <c r="AV919" s="252"/>
      <c r="AW919" s="252"/>
      <c r="AX919" s="252"/>
      <c r="AY919" s="252"/>
      <c r="AZ919" s="252"/>
      <c r="BA919" s="252"/>
      <c r="BB919" s="252"/>
      <c r="BC919" s="252"/>
      <c r="BD919" s="252"/>
      <c r="BE919" s="252"/>
      <c r="BF919" s="252"/>
      <c r="BG919" s="252"/>
      <c r="BH919" s="252"/>
      <c r="BI919" s="252"/>
      <c r="BJ919" s="252"/>
      <c r="BK919" s="252"/>
      <c r="BL919" s="252"/>
      <c r="BM919" s="252"/>
      <c r="BN919" s="252"/>
      <c r="BO919" s="252"/>
      <c r="BP919" s="252"/>
      <c r="BQ919" s="252"/>
      <c r="BR919" s="252"/>
      <c r="BS919" s="252"/>
      <c r="BT919" s="252"/>
      <c r="BU919" s="252"/>
      <c r="BV919" s="252"/>
      <c r="BW919" s="252"/>
      <c r="BX919" s="252"/>
      <c r="BY919" s="252"/>
      <c r="BZ919" s="252"/>
      <c r="CA919" s="252"/>
      <c r="CB919" s="252"/>
      <c r="CC919" s="252"/>
      <c r="CD919" s="252"/>
      <c r="CE919" s="252"/>
      <c r="CF919" s="252"/>
      <c r="CG919" s="252"/>
      <c r="CH919" s="252"/>
      <c r="CI919" s="252"/>
      <c r="CJ919" s="252"/>
      <c r="CK919" s="252"/>
      <c r="CL919" s="252"/>
      <c r="CM919" s="252"/>
      <c r="CN919" s="252"/>
      <c r="CO919" s="252"/>
      <c r="CP919" s="252"/>
      <c r="CQ919" s="252"/>
      <c r="CR919" s="252"/>
      <c r="CS919" s="252"/>
      <c r="CT919" s="252"/>
      <c r="CU919" s="252"/>
      <c r="CV919" s="252"/>
      <c r="CW919" s="252"/>
      <c r="CX919" s="252"/>
      <c r="CY919" s="252"/>
      <c r="CZ919" s="252"/>
      <c r="DA919" s="252"/>
      <c r="DB919" s="252"/>
      <c r="DC919" s="252"/>
      <c r="DD919" s="252"/>
    </row>
    <row r="920" customFormat="false" ht="15" hidden="false" customHeight="false" outlineLevel="0" collapsed="false">
      <c r="A920" s="252"/>
      <c r="B920" s="252"/>
      <c r="C920" s="252"/>
      <c r="D920" s="252"/>
      <c r="E920" s="254"/>
      <c r="F920" s="254"/>
      <c r="G920" s="254"/>
      <c r="H920" s="254"/>
      <c r="I920" s="254"/>
      <c r="J920" s="254"/>
      <c r="K920" s="254"/>
      <c r="L920" s="254"/>
      <c r="M920" s="254"/>
      <c r="N920" s="254"/>
      <c r="O920" s="254"/>
      <c r="P920" s="252"/>
      <c r="Q920" s="252"/>
      <c r="R920" s="252"/>
      <c r="S920" s="252"/>
      <c r="T920" s="252"/>
      <c r="U920" s="252"/>
      <c r="V920" s="252"/>
      <c r="W920" s="252"/>
      <c r="X920" s="252"/>
      <c r="Y920" s="252"/>
      <c r="Z920" s="252"/>
      <c r="AA920" s="252"/>
      <c r="AB920" s="252"/>
      <c r="AC920" s="252"/>
      <c r="AD920" s="252"/>
      <c r="AE920" s="252"/>
      <c r="AF920" s="252"/>
      <c r="AG920" s="252"/>
      <c r="AH920" s="252"/>
      <c r="AI920" s="252"/>
      <c r="AJ920" s="252"/>
      <c r="AK920" s="252"/>
      <c r="AL920" s="252"/>
      <c r="AM920" s="252"/>
      <c r="AN920" s="252"/>
      <c r="AO920" s="252"/>
      <c r="AP920" s="252"/>
      <c r="AQ920" s="252"/>
      <c r="AR920" s="252"/>
      <c r="AS920" s="252"/>
      <c r="AT920" s="252"/>
      <c r="AU920" s="252"/>
      <c r="AV920" s="252"/>
      <c r="AW920" s="252"/>
      <c r="AX920" s="252"/>
      <c r="AY920" s="252"/>
      <c r="AZ920" s="252"/>
      <c r="BA920" s="252"/>
      <c r="BB920" s="252"/>
      <c r="BC920" s="252"/>
      <c r="BD920" s="252"/>
      <c r="BE920" s="252"/>
      <c r="BF920" s="252"/>
      <c r="BG920" s="252"/>
      <c r="BH920" s="252"/>
      <c r="BI920" s="252"/>
      <c r="BJ920" s="252"/>
      <c r="BK920" s="252"/>
      <c r="BL920" s="252"/>
      <c r="BM920" s="252"/>
      <c r="BN920" s="252"/>
      <c r="BO920" s="252"/>
      <c r="BP920" s="252"/>
      <c r="BQ920" s="252"/>
      <c r="BR920" s="252"/>
      <c r="BS920" s="252"/>
      <c r="BT920" s="252"/>
      <c r="BU920" s="252"/>
      <c r="BV920" s="252"/>
      <c r="BW920" s="252"/>
      <c r="BX920" s="252"/>
      <c r="BY920" s="252"/>
      <c r="BZ920" s="252"/>
      <c r="CA920" s="252"/>
      <c r="CB920" s="252"/>
      <c r="CC920" s="252"/>
      <c r="CD920" s="252"/>
      <c r="CE920" s="252"/>
      <c r="CF920" s="252"/>
      <c r="CG920" s="252"/>
      <c r="CH920" s="252"/>
      <c r="CI920" s="252"/>
      <c r="CJ920" s="252"/>
      <c r="CK920" s="252"/>
      <c r="CL920" s="252"/>
      <c r="CM920" s="252"/>
      <c r="CN920" s="252"/>
      <c r="CO920" s="252"/>
      <c r="CP920" s="252"/>
      <c r="CQ920" s="252"/>
      <c r="CR920" s="252"/>
      <c r="CS920" s="252"/>
      <c r="CT920" s="252"/>
      <c r="CU920" s="252"/>
      <c r="CV920" s="252"/>
      <c r="CW920" s="252"/>
      <c r="CX920" s="252"/>
      <c r="CY920" s="252"/>
      <c r="CZ920" s="252"/>
      <c r="DA920" s="252"/>
      <c r="DB920" s="252"/>
      <c r="DC920" s="252"/>
      <c r="DD920" s="252"/>
    </row>
    <row r="921" customFormat="false" ht="15" hidden="false" customHeight="false" outlineLevel="0" collapsed="false">
      <c r="A921" s="252"/>
      <c r="B921" s="252"/>
      <c r="C921" s="252"/>
      <c r="D921" s="252"/>
      <c r="E921" s="254"/>
      <c r="F921" s="254"/>
      <c r="G921" s="254"/>
      <c r="H921" s="254"/>
      <c r="I921" s="254"/>
      <c r="J921" s="254"/>
      <c r="K921" s="254"/>
      <c r="L921" s="254"/>
      <c r="M921" s="254"/>
      <c r="N921" s="254"/>
      <c r="O921" s="254"/>
      <c r="P921" s="252"/>
      <c r="Q921" s="252"/>
      <c r="R921" s="252"/>
      <c r="S921" s="252"/>
      <c r="T921" s="252"/>
      <c r="U921" s="252"/>
      <c r="V921" s="252"/>
      <c r="W921" s="252"/>
      <c r="X921" s="252"/>
      <c r="Y921" s="252"/>
      <c r="Z921" s="252"/>
      <c r="AA921" s="252"/>
      <c r="AB921" s="252"/>
      <c r="AC921" s="252"/>
      <c r="AD921" s="252"/>
      <c r="AE921" s="252"/>
      <c r="AF921" s="252"/>
      <c r="AG921" s="252"/>
      <c r="AH921" s="252"/>
      <c r="AI921" s="252"/>
      <c r="AJ921" s="252"/>
      <c r="AK921" s="252"/>
      <c r="AL921" s="252"/>
      <c r="AM921" s="252"/>
      <c r="AN921" s="252"/>
      <c r="AO921" s="252"/>
      <c r="AP921" s="252"/>
      <c r="AQ921" s="252"/>
      <c r="AR921" s="252"/>
      <c r="AS921" s="252"/>
      <c r="AT921" s="252"/>
      <c r="AU921" s="252"/>
      <c r="AV921" s="252"/>
      <c r="AW921" s="252"/>
      <c r="AX921" s="252"/>
      <c r="AY921" s="252"/>
      <c r="AZ921" s="252"/>
      <c r="BA921" s="252"/>
      <c r="BB921" s="252"/>
      <c r="BC921" s="252"/>
      <c r="BD921" s="252"/>
      <c r="BE921" s="252"/>
      <c r="BF921" s="252"/>
      <c r="BG921" s="252"/>
      <c r="BH921" s="252"/>
      <c r="BI921" s="252"/>
      <c r="BJ921" s="252"/>
      <c r="BK921" s="252"/>
      <c r="BL921" s="252"/>
      <c r="BM921" s="252"/>
      <c r="BN921" s="252"/>
      <c r="BO921" s="252"/>
      <c r="BP921" s="252"/>
      <c r="BQ921" s="252"/>
      <c r="BR921" s="252"/>
      <c r="BS921" s="252"/>
      <c r="BT921" s="252"/>
      <c r="BU921" s="252"/>
      <c r="BV921" s="252"/>
      <c r="BW921" s="252"/>
      <c r="BX921" s="252"/>
      <c r="BY921" s="252"/>
      <c r="BZ921" s="252"/>
      <c r="CA921" s="252"/>
      <c r="CB921" s="252"/>
      <c r="CC921" s="252"/>
      <c r="CD921" s="252"/>
      <c r="CE921" s="252"/>
      <c r="CF921" s="252"/>
      <c r="CG921" s="252"/>
      <c r="CH921" s="252"/>
      <c r="CI921" s="252"/>
      <c r="CJ921" s="252"/>
      <c r="CK921" s="252"/>
      <c r="CL921" s="252"/>
      <c r="CM921" s="252"/>
      <c r="CN921" s="252"/>
      <c r="CO921" s="252"/>
      <c r="CP921" s="252"/>
      <c r="CQ921" s="252"/>
      <c r="CR921" s="252"/>
      <c r="CS921" s="252"/>
      <c r="CT921" s="252"/>
      <c r="CU921" s="252"/>
      <c r="CV921" s="252"/>
      <c r="CW921" s="252"/>
      <c r="CX921" s="252"/>
      <c r="CY921" s="252"/>
      <c r="CZ921" s="252"/>
      <c r="DA921" s="252"/>
      <c r="DB921" s="252"/>
      <c r="DC921" s="252"/>
      <c r="DD921" s="252"/>
    </row>
    <row r="922" customFormat="false" ht="15" hidden="false" customHeight="false" outlineLevel="0" collapsed="false">
      <c r="A922" s="252"/>
      <c r="B922" s="252"/>
      <c r="C922" s="252"/>
      <c r="D922" s="252"/>
      <c r="E922" s="254"/>
      <c r="F922" s="254"/>
      <c r="G922" s="254"/>
      <c r="H922" s="254"/>
      <c r="I922" s="254"/>
      <c r="J922" s="254"/>
      <c r="K922" s="254"/>
      <c r="L922" s="254"/>
      <c r="M922" s="254"/>
      <c r="N922" s="254"/>
      <c r="O922" s="254"/>
      <c r="P922" s="252"/>
      <c r="Q922" s="252"/>
      <c r="R922" s="252"/>
      <c r="S922" s="252"/>
      <c r="T922" s="252"/>
      <c r="U922" s="252"/>
      <c r="V922" s="252"/>
      <c r="W922" s="252"/>
      <c r="X922" s="252"/>
      <c r="Y922" s="252"/>
      <c r="Z922" s="252"/>
      <c r="AA922" s="252"/>
      <c r="AB922" s="252"/>
      <c r="AC922" s="252"/>
      <c r="AD922" s="252"/>
      <c r="AE922" s="252"/>
      <c r="AF922" s="252"/>
      <c r="AG922" s="252"/>
      <c r="AH922" s="252"/>
      <c r="AI922" s="252"/>
      <c r="AJ922" s="252"/>
      <c r="AK922" s="252"/>
      <c r="AL922" s="252"/>
      <c r="AM922" s="252"/>
      <c r="AN922" s="252"/>
      <c r="AO922" s="252"/>
      <c r="AP922" s="252"/>
      <c r="AQ922" s="252"/>
      <c r="AR922" s="252"/>
      <c r="AS922" s="252"/>
      <c r="AT922" s="252"/>
      <c r="AU922" s="252"/>
      <c r="AV922" s="252"/>
      <c r="AW922" s="252"/>
      <c r="AX922" s="252"/>
      <c r="AY922" s="252"/>
      <c r="AZ922" s="252"/>
      <c r="BA922" s="252"/>
      <c r="BB922" s="252"/>
      <c r="BC922" s="252"/>
      <c r="BD922" s="252"/>
      <c r="BE922" s="252"/>
      <c r="BF922" s="252"/>
      <c r="BG922" s="252"/>
      <c r="BH922" s="252"/>
      <c r="BI922" s="252"/>
      <c r="BJ922" s="252"/>
      <c r="BK922" s="252"/>
      <c r="BL922" s="252"/>
      <c r="BM922" s="252"/>
      <c r="BN922" s="252"/>
      <c r="BO922" s="252"/>
      <c r="BP922" s="252"/>
      <c r="BQ922" s="252"/>
      <c r="BR922" s="252"/>
      <c r="BS922" s="252"/>
      <c r="BT922" s="252"/>
      <c r="BU922" s="252"/>
      <c r="BV922" s="252"/>
      <c r="BW922" s="252"/>
      <c r="BX922" s="252"/>
      <c r="BY922" s="252"/>
      <c r="BZ922" s="252"/>
      <c r="CA922" s="252"/>
      <c r="CB922" s="252"/>
      <c r="CC922" s="252"/>
      <c r="CD922" s="252"/>
      <c r="CE922" s="252"/>
      <c r="CF922" s="252"/>
      <c r="CG922" s="252"/>
      <c r="CH922" s="252"/>
      <c r="CI922" s="252"/>
      <c r="CJ922" s="252"/>
      <c r="CK922" s="252"/>
      <c r="CL922" s="252"/>
      <c r="CM922" s="252"/>
      <c r="CN922" s="252"/>
      <c r="CO922" s="252"/>
      <c r="CP922" s="252"/>
      <c r="CQ922" s="252"/>
      <c r="CR922" s="252"/>
      <c r="CS922" s="252"/>
      <c r="CT922" s="252"/>
      <c r="CU922" s="252"/>
      <c r="CV922" s="252"/>
      <c r="CW922" s="252"/>
      <c r="CX922" s="252"/>
      <c r="CY922" s="252"/>
      <c r="CZ922" s="252"/>
      <c r="DA922" s="252"/>
      <c r="DB922" s="252"/>
      <c r="DC922" s="252"/>
      <c r="DD922" s="252"/>
    </row>
    <row r="923" customFormat="false" ht="15" hidden="false" customHeight="false" outlineLevel="0" collapsed="false">
      <c r="A923" s="252"/>
      <c r="B923" s="252"/>
      <c r="C923" s="252"/>
      <c r="D923" s="252"/>
      <c r="E923" s="254"/>
      <c r="F923" s="254"/>
      <c r="G923" s="254"/>
      <c r="H923" s="254"/>
      <c r="I923" s="254"/>
      <c r="J923" s="254"/>
      <c r="K923" s="254"/>
      <c r="L923" s="254"/>
      <c r="M923" s="254"/>
      <c r="N923" s="254"/>
      <c r="O923" s="254"/>
      <c r="P923" s="252"/>
      <c r="Q923" s="252"/>
      <c r="R923" s="252"/>
      <c r="S923" s="252"/>
      <c r="T923" s="252"/>
      <c r="U923" s="252"/>
      <c r="V923" s="252"/>
      <c r="W923" s="252"/>
      <c r="X923" s="252"/>
      <c r="Y923" s="252"/>
      <c r="Z923" s="252"/>
      <c r="AA923" s="252"/>
      <c r="AB923" s="252"/>
      <c r="AC923" s="252"/>
      <c r="AD923" s="252"/>
      <c r="AE923" s="252"/>
      <c r="AF923" s="252"/>
      <c r="AG923" s="252"/>
      <c r="AH923" s="252"/>
      <c r="AI923" s="252"/>
      <c r="AJ923" s="252"/>
      <c r="AK923" s="252"/>
      <c r="AL923" s="252"/>
      <c r="AM923" s="252"/>
      <c r="AN923" s="252"/>
      <c r="AO923" s="252"/>
      <c r="AP923" s="252"/>
      <c r="AQ923" s="252"/>
      <c r="AR923" s="252"/>
      <c r="AS923" s="252"/>
      <c r="AT923" s="252"/>
      <c r="AU923" s="252"/>
      <c r="AV923" s="252"/>
      <c r="AW923" s="252"/>
      <c r="AX923" s="252"/>
      <c r="AY923" s="252"/>
      <c r="AZ923" s="252"/>
      <c r="BA923" s="252"/>
      <c r="BB923" s="252"/>
      <c r="BC923" s="252"/>
      <c r="BD923" s="252"/>
      <c r="BE923" s="252"/>
      <c r="BF923" s="252"/>
      <c r="BG923" s="252"/>
      <c r="BH923" s="252"/>
      <c r="BI923" s="252"/>
      <c r="BJ923" s="252"/>
      <c r="BK923" s="252"/>
      <c r="BL923" s="252"/>
      <c r="BM923" s="252"/>
      <c r="BN923" s="252"/>
      <c r="BO923" s="252"/>
      <c r="BP923" s="252"/>
      <c r="BQ923" s="252"/>
      <c r="BR923" s="252"/>
      <c r="BS923" s="252"/>
      <c r="BT923" s="252"/>
      <c r="BU923" s="252"/>
      <c r="BV923" s="252"/>
      <c r="BW923" s="252"/>
      <c r="BX923" s="252"/>
      <c r="BY923" s="252"/>
      <c r="BZ923" s="252"/>
      <c r="CA923" s="252"/>
      <c r="CB923" s="252"/>
      <c r="CC923" s="252"/>
      <c r="CD923" s="252"/>
      <c r="CE923" s="252"/>
      <c r="CF923" s="252"/>
      <c r="CG923" s="252"/>
      <c r="CH923" s="252"/>
      <c r="CI923" s="252"/>
      <c r="CJ923" s="252"/>
      <c r="CK923" s="252"/>
      <c r="CL923" s="252"/>
      <c r="CM923" s="252"/>
      <c r="CN923" s="252"/>
      <c r="CO923" s="252"/>
      <c r="CP923" s="252"/>
      <c r="CQ923" s="252"/>
      <c r="CR923" s="252"/>
      <c r="CS923" s="252"/>
      <c r="CT923" s="252"/>
      <c r="CU923" s="252"/>
      <c r="CV923" s="252"/>
      <c r="CW923" s="252"/>
      <c r="CX923" s="252"/>
      <c r="CY923" s="252"/>
      <c r="CZ923" s="252"/>
      <c r="DA923" s="252"/>
      <c r="DB923" s="252"/>
      <c r="DC923" s="252"/>
      <c r="DD923" s="252"/>
    </row>
    <row r="924" customFormat="false" ht="15" hidden="false" customHeight="false" outlineLevel="0" collapsed="false">
      <c r="A924" s="252"/>
      <c r="B924" s="252"/>
      <c r="C924" s="252"/>
      <c r="D924" s="252"/>
      <c r="E924" s="254"/>
      <c r="F924" s="254"/>
      <c r="G924" s="254"/>
      <c r="H924" s="254"/>
      <c r="I924" s="254"/>
      <c r="J924" s="254"/>
      <c r="K924" s="254"/>
      <c r="L924" s="254"/>
      <c r="M924" s="254"/>
      <c r="N924" s="254"/>
      <c r="O924" s="254"/>
      <c r="P924" s="252"/>
      <c r="Q924" s="252"/>
      <c r="R924" s="252"/>
      <c r="S924" s="252"/>
      <c r="T924" s="252"/>
      <c r="U924" s="252"/>
      <c r="V924" s="252"/>
      <c r="W924" s="252"/>
      <c r="X924" s="252"/>
      <c r="Y924" s="252"/>
      <c r="Z924" s="252"/>
      <c r="AA924" s="252"/>
      <c r="AB924" s="252"/>
      <c r="AC924" s="252"/>
      <c r="AD924" s="252"/>
      <c r="AE924" s="252"/>
      <c r="AF924" s="252"/>
      <c r="AG924" s="252"/>
      <c r="AH924" s="252"/>
      <c r="AI924" s="252"/>
      <c r="AJ924" s="252"/>
      <c r="AK924" s="252"/>
      <c r="AL924" s="252"/>
      <c r="AM924" s="252"/>
      <c r="AN924" s="252"/>
      <c r="AO924" s="252"/>
      <c r="AP924" s="252"/>
      <c r="AQ924" s="252"/>
      <c r="AR924" s="252"/>
      <c r="AS924" s="252"/>
      <c r="AT924" s="252"/>
      <c r="AU924" s="252"/>
      <c r="AV924" s="252"/>
      <c r="AW924" s="252"/>
      <c r="AX924" s="252"/>
      <c r="AY924" s="252"/>
      <c r="AZ924" s="252"/>
      <c r="BA924" s="252"/>
      <c r="BB924" s="252"/>
      <c r="BC924" s="252"/>
      <c r="BD924" s="252"/>
      <c r="BE924" s="252"/>
      <c r="BF924" s="252"/>
      <c r="BG924" s="252"/>
      <c r="BH924" s="252"/>
      <c r="BI924" s="252"/>
      <c r="BJ924" s="252"/>
      <c r="BK924" s="252"/>
      <c r="BL924" s="252"/>
      <c r="BM924" s="252"/>
      <c r="BN924" s="252"/>
      <c r="BO924" s="252"/>
      <c r="BP924" s="252"/>
      <c r="BQ924" s="252"/>
      <c r="BR924" s="252"/>
      <c r="BS924" s="252"/>
      <c r="BT924" s="252"/>
      <c r="BU924" s="252"/>
      <c r="BV924" s="252"/>
      <c r="BW924" s="252"/>
      <c r="BX924" s="252"/>
      <c r="BY924" s="252"/>
      <c r="BZ924" s="252"/>
      <c r="CA924" s="252"/>
      <c r="CB924" s="252"/>
      <c r="CC924" s="252"/>
      <c r="CD924" s="252"/>
      <c r="CE924" s="252"/>
      <c r="CF924" s="252"/>
      <c r="CG924" s="252"/>
      <c r="CH924" s="252"/>
      <c r="CI924" s="252"/>
      <c r="CJ924" s="252"/>
      <c r="CK924" s="252"/>
      <c r="CL924" s="252"/>
      <c r="CM924" s="252"/>
      <c r="CN924" s="252"/>
      <c r="CO924" s="252"/>
      <c r="CP924" s="252"/>
      <c r="CQ924" s="252"/>
      <c r="CR924" s="252"/>
      <c r="CS924" s="252"/>
      <c r="CT924" s="252"/>
      <c r="CU924" s="252"/>
      <c r="CV924" s="252"/>
      <c r="CW924" s="252"/>
      <c r="CX924" s="252"/>
      <c r="CY924" s="252"/>
      <c r="CZ924" s="252"/>
      <c r="DA924" s="252"/>
      <c r="DB924" s="252"/>
      <c r="DC924" s="252"/>
      <c r="DD924" s="252"/>
    </row>
    <row r="925" customFormat="false" ht="15" hidden="false" customHeight="false" outlineLevel="0" collapsed="false">
      <c r="A925" s="252"/>
      <c r="B925" s="252"/>
      <c r="C925" s="252"/>
      <c r="D925" s="252"/>
      <c r="E925" s="254"/>
      <c r="F925" s="254"/>
      <c r="G925" s="254"/>
      <c r="H925" s="254"/>
      <c r="I925" s="254"/>
      <c r="J925" s="254"/>
      <c r="K925" s="254"/>
      <c r="L925" s="254"/>
      <c r="M925" s="254"/>
      <c r="N925" s="254"/>
      <c r="O925" s="254"/>
      <c r="P925" s="252"/>
      <c r="Q925" s="252"/>
      <c r="R925" s="252"/>
      <c r="S925" s="252"/>
      <c r="T925" s="252"/>
      <c r="U925" s="252"/>
      <c r="V925" s="252"/>
      <c r="W925" s="252"/>
      <c r="X925" s="252"/>
      <c r="Y925" s="252"/>
      <c r="Z925" s="252"/>
      <c r="AA925" s="252"/>
      <c r="AB925" s="252"/>
      <c r="AC925" s="252"/>
      <c r="AD925" s="252"/>
      <c r="AE925" s="252"/>
      <c r="AF925" s="252"/>
      <c r="AG925" s="252"/>
      <c r="AH925" s="252"/>
      <c r="AI925" s="252"/>
      <c r="AJ925" s="252"/>
      <c r="AK925" s="252"/>
      <c r="AL925" s="252"/>
      <c r="AM925" s="252"/>
      <c r="AN925" s="252"/>
      <c r="AO925" s="252"/>
      <c r="AP925" s="252"/>
      <c r="AQ925" s="252"/>
      <c r="AR925" s="252"/>
      <c r="AS925" s="252"/>
      <c r="AT925" s="252"/>
      <c r="AU925" s="252"/>
      <c r="AV925" s="252"/>
      <c r="AW925" s="252"/>
      <c r="AX925" s="252"/>
      <c r="AY925" s="252"/>
      <c r="AZ925" s="252"/>
      <c r="BA925" s="252"/>
      <c r="BB925" s="252"/>
      <c r="BC925" s="252"/>
      <c r="BD925" s="252"/>
      <c r="BE925" s="252"/>
      <c r="BF925" s="252"/>
      <c r="BG925" s="252"/>
      <c r="BH925" s="252"/>
      <c r="BI925" s="252"/>
      <c r="BJ925" s="252"/>
      <c r="BK925" s="252"/>
      <c r="BL925" s="252"/>
      <c r="BM925" s="252"/>
      <c r="BN925" s="252"/>
      <c r="BO925" s="252"/>
      <c r="BP925" s="252"/>
      <c r="BQ925" s="252"/>
      <c r="BR925" s="252"/>
      <c r="BS925" s="252"/>
      <c r="BT925" s="252"/>
      <c r="BU925" s="252"/>
      <c r="BV925" s="252"/>
      <c r="BW925" s="252"/>
      <c r="BX925" s="252"/>
      <c r="BY925" s="252"/>
      <c r="BZ925" s="252"/>
      <c r="CA925" s="252"/>
      <c r="CB925" s="252"/>
      <c r="CC925" s="252"/>
      <c r="CD925" s="252"/>
      <c r="CE925" s="252"/>
      <c r="CF925" s="252"/>
      <c r="CG925" s="252"/>
      <c r="CH925" s="252"/>
      <c r="CI925" s="252"/>
      <c r="CJ925" s="252"/>
      <c r="CK925" s="252"/>
      <c r="CL925" s="252"/>
      <c r="CM925" s="252"/>
      <c r="CN925" s="252"/>
      <c r="CO925" s="252"/>
      <c r="CP925" s="252"/>
      <c r="CQ925" s="252"/>
      <c r="CR925" s="252"/>
      <c r="CS925" s="252"/>
      <c r="CT925" s="252"/>
      <c r="CU925" s="252"/>
      <c r="CV925" s="252"/>
      <c r="CW925" s="252"/>
      <c r="CX925" s="252"/>
      <c r="CY925" s="252"/>
      <c r="CZ925" s="252"/>
      <c r="DA925" s="252"/>
      <c r="DB925" s="252"/>
      <c r="DC925" s="252"/>
      <c r="DD925" s="252"/>
    </row>
    <row r="926" customFormat="false" ht="15" hidden="false" customHeight="false" outlineLevel="0" collapsed="false">
      <c r="A926" s="252"/>
      <c r="B926" s="252"/>
      <c r="C926" s="252"/>
      <c r="D926" s="252"/>
      <c r="E926" s="254"/>
      <c r="F926" s="254"/>
      <c r="G926" s="254"/>
      <c r="H926" s="254"/>
      <c r="I926" s="254"/>
      <c r="J926" s="254"/>
      <c r="K926" s="254"/>
      <c r="L926" s="254"/>
      <c r="M926" s="254"/>
      <c r="N926" s="254"/>
      <c r="O926" s="254"/>
      <c r="P926" s="252"/>
      <c r="Q926" s="252"/>
      <c r="R926" s="252"/>
      <c r="S926" s="252"/>
      <c r="T926" s="252"/>
      <c r="U926" s="252"/>
      <c r="V926" s="252"/>
      <c r="W926" s="252"/>
      <c r="X926" s="252"/>
      <c r="Y926" s="252"/>
      <c r="Z926" s="252"/>
      <c r="AA926" s="252"/>
      <c r="AB926" s="252"/>
      <c r="AC926" s="252"/>
      <c r="AD926" s="252"/>
      <c r="AE926" s="252"/>
      <c r="AF926" s="252"/>
      <c r="AG926" s="252"/>
      <c r="AH926" s="252"/>
      <c r="AI926" s="252"/>
      <c r="AJ926" s="252"/>
      <c r="AK926" s="252"/>
      <c r="AL926" s="252"/>
      <c r="AM926" s="252"/>
      <c r="AN926" s="252"/>
      <c r="AO926" s="252"/>
      <c r="AP926" s="252"/>
      <c r="AQ926" s="252"/>
      <c r="AR926" s="252"/>
      <c r="AS926" s="252"/>
      <c r="AT926" s="252"/>
      <c r="AU926" s="252"/>
      <c r="AV926" s="252"/>
      <c r="AW926" s="252"/>
      <c r="AX926" s="252"/>
      <c r="AY926" s="252"/>
      <c r="AZ926" s="252"/>
      <c r="BA926" s="252"/>
      <c r="BB926" s="252"/>
      <c r="BC926" s="252"/>
      <c r="BD926" s="252"/>
      <c r="BE926" s="252"/>
      <c r="BF926" s="252"/>
      <c r="BG926" s="252"/>
      <c r="BH926" s="252"/>
      <c r="BI926" s="252"/>
      <c r="BJ926" s="252"/>
      <c r="BK926" s="252"/>
      <c r="BL926" s="252"/>
      <c r="BM926" s="252"/>
      <c r="BN926" s="252"/>
      <c r="BO926" s="252"/>
      <c r="BP926" s="252"/>
      <c r="BQ926" s="252"/>
      <c r="BR926" s="252"/>
      <c r="BS926" s="252"/>
      <c r="BT926" s="252"/>
      <c r="BU926" s="252"/>
      <c r="BV926" s="252"/>
      <c r="BW926" s="252"/>
      <c r="BX926" s="252"/>
      <c r="BY926" s="252"/>
      <c r="BZ926" s="252"/>
      <c r="CA926" s="252"/>
      <c r="CB926" s="252"/>
      <c r="CC926" s="252"/>
      <c r="CD926" s="252"/>
      <c r="CE926" s="252"/>
      <c r="CF926" s="252"/>
      <c r="CG926" s="252"/>
      <c r="CH926" s="252"/>
      <c r="CI926" s="252"/>
      <c r="CJ926" s="252"/>
      <c r="CK926" s="252"/>
      <c r="CL926" s="252"/>
      <c r="CM926" s="252"/>
      <c r="CN926" s="252"/>
      <c r="CO926" s="252"/>
      <c r="CP926" s="252"/>
      <c r="CQ926" s="252"/>
      <c r="CR926" s="252"/>
      <c r="CS926" s="252"/>
      <c r="CT926" s="252"/>
      <c r="CU926" s="252"/>
      <c r="CV926" s="252"/>
      <c r="CW926" s="252"/>
      <c r="CX926" s="252"/>
      <c r="CY926" s="252"/>
      <c r="CZ926" s="252"/>
      <c r="DA926" s="252"/>
      <c r="DB926" s="252"/>
      <c r="DC926" s="252"/>
      <c r="DD926" s="252"/>
    </row>
    <row r="927" customFormat="false" ht="15" hidden="false" customHeight="false" outlineLevel="0" collapsed="false">
      <c r="A927" s="252"/>
      <c r="B927" s="252"/>
      <c r="C927" s="252"/>
      <c r="D927" s="252"/>
      <c r="E927" s="254"/>
      <c r="F927" s="254"/>
      <c r="G927" s="254"/>
      <c r="H927" s="254"/>
      <c r="I927" s="254"/>
      <c r="J927" s="254"/>
      <c r="K927" s="254"/>
      <c r="L927" s="254"/>
      <c r="M927" s="254"/>
      <c r="N927" s="254"/>
      <c r="O927" s="254"/>
      <c r="P927" s="252"/>
      <c r="Q927" s="252"/>
      <c r="R927" s="252"/>
      <c r="S927" s="252"/>
      <c r="T927" s="252"/>
      <c r="U927" s="252"/>
      <c r="V927" s="252"/>
      <c r="W927" s="252"/>
      <c r="X927" s="252"/>
      <c r="Y927" s="252"/>
      <c r="Z927" s="252"/>
      <c r="AA927" s="252"/>
      <c r="AB927" s="252"/>
      <c r="AC927" s="252"/>
      <c r="AD927" s="252"/>
      <c r="AE927" s="252"/>
      <c r="AF927" s="252"/>
      <c r="AG927" s="252"/>
      <c r="AH927" s="252"/>
      <c r="AI927" s="252"/>
      <c r="AJ927" s="252"/>
      <c r="AK927" s="252"/>
      <c r="AL927" s="252"/>
      <c r="AM927" s="252"/>
      <c r="AN927" s="252"/>
      <c r="AO927" s="252"/>
      <c r="AP927" s="252"/>
      <c r="AQ927" s="252"/>
      <c r="AR927" s="252"/>
      <c r="AS927" s="252"/>
      <c r="AT927" s="252"/>
      <c r="AU927" s="252"/>
      <c r="AV927" s="252"/>
      <c r="AW927" s="252"/>
      <c r="AX927" s="252"/>
      <c r="AY927" s="252"/>
      <c r="AZ927" s="252"/>
      <c r="BA927" s="252"/>
      <c r="BB927" s="252"/>
      <c r="BC927" s="252"/>
      <c r="BD927" s="252"/>
      <c r="BE927" s="252"/>
      <c r="BF927" s="252"/>
      <c r="BG927" s="252"/>
      <c r="BH927" s="252"/>
      <c r="BI927" s="252"/>
      <c r="BJ927" s="252"/>
      <c r="BK927" s="252"/>
      <c r="BL927" s="252"/>
      <c r="BM927" s="252"/>
      <c r="BN927" s="252"/>
      <c r="BO927" s="252"/>
      <c r="BP927" s="252"/>
      <c r="BQ927" s="252"/>
      <c r="BR927" s="252"/>
      <c r="BS927" s="252"/>
      <c r="BT927" s="252"/>
      <c r="BU927" s="252"/>
      <c r="BV927" s="252"/>
      <c r="BW927" s="252"/>
      <c r="BX927" s="252"/>
      <c r="BY927" s="252"/>
      <c r="BZ927" s="252"/>
      <c r="CA927" s="252"/>
      <c r="CB927" s="252"/>
      <c r="CC927" s="252"/>
      <c r="CD927" s="252"/>
      <c r="CE927" s="252"/>
      <c r="CF927" s="252"/>
      <c r="CG927" s="252"/>
      <c r="CH927" s="252"/>
      <c r="CI927" s="252"/>
      <c r="CJ927" s="252"/>
      <c r="CK927" s="252"/>
      <c r="CL927" s="252"/>
      <c r="CM927" s="252"/>
      <c r="CN927" s="252"/>
      <c r="CO927" s="252"/>
      <c r="CP927" s="252"/>
      <c r="CQ927" s="252"/>
      <c r="CR927" s="252"/>
      <c r="CS927" s="252"/>
      <c r="CT927" s="252"/>
      <c r="CU927" s="252"/>
      <c r="CV927" s="252"/>
      <c r="CW927" s="252"/>
      <c r="CX927" s="252"/>
      <c r="CY927" s="252"/>
      <c r="CZ927" s="252"/>
      <c r="DA927" s="252"/>
      <c r="DB927" s="252"/>
      <c r="DC927" s="252"/>
      <c r="DD927" s="252"/>
    </row>
    <row r="928" customFormat="false" ht="15" hidden="false" customHeight="false" outlineLevel="0" collapsed="false">
      <c r="A928" s="252"/>
      <c r="B928" s="252"/>
      <c r="C928" s="252"/>
      <c r="D928" s="252"/>
      <c r="E928" s="254"/>
      <c r="F928" s="254"/>
      <c r="G928" s="254"/>
      <c r="H928" s="254"/>
      <c r="I928" s="254"/>
      <c r="J928" s="254"/>
      <c r="K928" s="254"/>
      <c r="L928" s="254"/>
      <c r="M928" s="254"/>
      <c r="N928" s="254"/>
      <c r="O928" s="254"/>
      <c r="P928" s="252"/>
      <c r="Q928" s="252"/>
      <c r="R928" s="252"/>
      <c r="S928" s="252"/>
      <c r="T928" s="252"/>
      <c r="U928" s="252"/>
      <c r="V928" s="252"/>
      <c r="W928" s="252"/>
      <c r="X928" s="252"/>
      <c r="Y928" s="252"/>
      <c r="Z928" s="252"/>
      <c r="AA928" s="252"/>
      <c r="AB928" s="252"/>
      <c r="AC928" s="252"/>
      <c r="AD928" s="252"/>
      <c r="AE928" s="252"/>
      <c r="AF928" s="252"/>
      <c r="AG928" s="252"/>
      <c r="AH928" s="252"/>
      <c r="AI928" s="252"/>
      <c r="AJ928" s="252"/>
      <c r="AK928" s="252"/>
      <c r="AL928" s="252"/>
      <c r="AM928" s="252"/>
      <c r="AN928" s="252"/>
      <c r="AO928" s="252"/>
      <c r="AP928" s="252"/>
      <c r="AQ928" s="252"/>
      <c r="AR928" s="252"/>
      <c r="AS928" s="252"/>
      <c r="AT928" s="252"/>
      <c r="AU928" s="252"/>
      <c r="AV928" s="252"/>
      <c r="AW928" s="252"/>
      <c r="AX928" s="252"/>
      <c r="AY928" s="252"/>
      <c r="AZ928" s="252"/>
      <c r="BA928" s="252"/>
      <c r="BB928" s="252"/>
      <c r="BC928" s="252"/>
      <c r="BD928" s="252"/>
      <c r="BE928" s="252"/>
      <c r="BF928" s="252"/>
      <c r="BG928" s="252"/>
      <c r="BH928" s="252"/>
      <c r="BI928" s="252"/>
      <c r="BJ928" s="252"/>
      <c r="BK928" s="252"/>
      <c r="BL928" s="252"/>
      <c r="BM928" s="252"/>
      <c r="BN928" s="252"/>
      <c r="BO928" s="252"/>
      <c r="BP928" s="252"/>
      <c r="BQ928" s="252"/>
      <c r="BR928" s="252"/>
      <c r="BS928" s="252"/>
      <c r="BT928" s="252"/>
      <c r="BU928" s="252"/>
      <c r="BV928" s="252"/>
      <c r="BW928" s="252"/>
      <c r="BX928" s="252"/>
      <c r="BY928" s="252"/>
      <c r="BZ928" s="252"/>
      <c r="CA928" s="252"/>
      <c r="CB928" s="252"/>
      <c r="CC928" s="252"/>
      <c r="CD928" s="252"/>
      <c r="CE928" s="252"/>
      <c r="CF928" s="252"/>
      <c r="CG928" s="252"/>
      <c r="CH928" s="252"/>
      <c r="CI928" s="252"/>
      <c r="CJ928" s="252"/>
      <c r="CK928" s="252"/>
      <c r="CL928" s="252"/>
      <c r="CM928" s="252"/>
      <c r="CN928" s="252"/>
      <c r="CO928" s="252"/>
      <c r="CP928" s="252"/>
      <c r="CQ928" s="252"/>
      <c r="CR928" s="252"/>
      <c r="CS928" s="252"/>
      <c r="CT928" s="252"/>
      <c r="CU928" s="252"/>
      <c r="CV928" s="252"/>
      <c r="CW928" s="252"/>
      <c r="CX928" s="252"/>
      <c r="CY928" s="252"/>
      <c r="CZ928" s="252"/>
      <c r="DA928" s="252"/>
      <c r="DB928" s="252"/>
      <c r="DC928" s="252"/>
      <c r="DD928" s="252"/>
    </row>
    <row r="929" customFormat="false" ht="15" hidden="false" customHeight="false" outlineLevel="0" collapsed="false">
      <c r="A929" s="252"/>
      <c r="B929" s="252"/>
      <c r="C929" s="252"/>
      <c r="D929" s="252"/>
      <c r="E929" s="254"/>
      <c r="F929" s="254"/>
      <c r="G929" s="254"/>
      <c r="H929" s="254"/>
      <c r="I929" s="254"/>
      <c r="J929" s="254"/>
      <c r="K929" s="254"/>
      <c r="L929" s="254"/>
      <c r="M929" s="254"/>
      <c r="N929" s="254"/>
      <c r="O929" s="254"/>
      <c r="P929" s="252"/>
      <c r="Q929" s="252"/>
      <c r="R929" s="252"/>
      <c r="S929" s="252"/>
      <c r="T929" s="252"/>
      <c r="U929" s="252"/>
      <c r="V929" s="252"/>
      <c r="W929" s="252"/>
      <c r="X929" s="252"/>
      <c r="Y929" s="252"/>
      <c r="Z929" s="252"/>
      <c r="AA929" s="252"/>
      <c r="AB929" s="252"/>
      <c r="AC929" s="252"/>
      <c r="AD929" s="252"/>
      <c r="AE929" s="252"/>
      <c r="AF929" s="252"/>
      <c r="AG929" s="252"/>
      <c r="AH929" s="252"/>
      <c r="AI929" s="252"/>
      <c r="AJ929" s="252"/>
      <c r="AK929" s="252"/>
      <c r="AL929" s="252"/>
      <c r="AM929" s="252"/>
      <c r="AN929" s="252"/>
      <c r="AO929" s="252"/>
      <c r="AP929" s="252"/>
      <c r="AQ929" s="252"/>
      <c r="AR929" s="252"/>
      <c r="AS929" s="252"/>
      <c r="AT929" s="252"/>
      <c r="AU929" s="252"/>
      <c r="AV929" s="252"/>
      <c r="AW929" s="252"/>
      <c r="AX929" s="252"/>
      <c r="AY929" s="252"/>
      <c r="AZ929" s="252"/>
      <c r="BA929" s="252"/>
      <c r="BB929" s="252"/>
      <c r="BC929" s="252"/>
      <c r="BD929" s="252"/>
      <c r="BE929" s="252"/>
      <c r="BF929" s="252"/>
      <c r="BG929" s="252"/>
      <c r="BH929" s="252"/>
      <c r="BI929" s="252"/>
      <c r="BJ929" s="252"/>
      <c r="BK929" s="252"/>
      <c r="BL929" s="252"/>
      <c r="BM929" s="252"/>
      <c r="BN929" s="252"/>
      <c r="BO929" s="252"/>
      <c r="BP929" s="252"/>
      <c r="BQ929" s="252"/>
      <c r="BR929" s="252"/>
      <c r="BS929" s="252"/>
      <c r="BT929" s="252"/>
      <c r="BU929" s="252"/>
      <c r="BV929" s="252"/>
      <c r="BW929" s="252"/>
      <c r="BX929" s="252"/>
      <c r="BY929" s="252"/>
      <c r="BZ929" s="252"/>
      <c r="CA929" s="252"/>
      <c r="CB929" s="252"/>
      <c r="CC929" s="252"/>
      <c r="CD929" s="252"/>
      <c r="CE929" s="252"/>
      <c r="CF929" s="252"/>
      <c r="CG929" s="252"/>
      <c r="CH929" s="252"/>
      <c r="CI929" s="252"/>
      <c r="CJ929" s="252"/>
      <c r="CK929" s="252"/>
      <c r="CL929" s="252"/>
      <c r="CM929" s="252"/>
      <c r="CN929" s="252"/>
      <c r="CO929" s="252"/>
      <c r="CP929" s="252"/>
      <c r="CQ929" s="252"/>
      <c r="CR929" s="252"/>
      <c r="CS929" s="252"/>
      <c r="CT929" s="252"/>
      <c r="CU929" s="252"/>
      <c r="CV929" s="252"/>
      <c r="CW929" s="252"/>
      <c r="CX929" s="252"/>
      <c r="CY929" s="252"/>
      <c r="CZ929" s="252"/>
      <c r="DA929" s="252"/>
      <c r="DB929" s="252"/>
      <c r="DC929" s="252"/>
      <c r="DD929" s="252"/>
    </row>
    <row r="930" customFormat="false" ht="15" hidden="false" customHeight="false" outlineLevel="0" collapsed="false">
      <c r="A930" s="252"/>
      <c r="B930" s="252"/>
      <c r="C930" s="252"/>
      <c r="D930" s="252"/>
      <c r="E930" s="254"/>
      <c r="F930" s="254"/>
      <c r="G930" s="254"/>
      <c r="H930" s="254"/>
      <c r="I930" s="254"/>
      <c r="J930" s="254"/>
      <c r="K930" s="254"/>
      <c r="L930" s="254"/>
      <c r="M930" s="254"/>
      <c r="N930" s="254"/>
      <c r="O930" s="254"/>
      <c r="P930" s="252"/>
      <c r="Q930" s="252"/>
      <c r="R930" s="252"/>
      <c r="S930" s="252"/>
      <c r="T930" s="252"/>
      <c r="U930" s="252"/>
      <c r="V930" s="252"/>
      <c r="W930" s="252"/>
      <c r="X930" s="252"/>
      <c r="Y930" s="252"/>
      <c r="Z930" s="252"/>
      <c r="AA930" s="252"/>
      <c r="AB930" s="252"/>
      <c r="AC930" s="252"/>
      <c r="AD930" s="252"/>
      <c r="AE930" s="252"/>
      <c r="AF930" s="252"/>
      <c r="AG930" s="252"/>
      <c r="AH930" s="252"/>
      <c r="AI930" s="252"/>
      <c r="AJ930" s="252"/>
      <c r="AK930" s="252"/>
      <c r="AL930" s="252"/>
      <c r="AM930" s="252"/>
      <c r="AN930" s="252"/>
      <c r="AO930" s="252"/>
      <c r="AP930" s="252"/>
      <c r="AQ930" s="252"/>
      <c r="AR930" s="252"/>
      <c r="AS930" s="252"/>
      <c r="AT930" s="252"/>
      <c r="AU930" s="252"/>
      <c r="AV930" s="252"/>
      <c r="AW930" s="252"/>
      <c r="AX930" s="252"/>
      <c r="AY930" s="252"/>
      <c r="AZ930" s="252"/>
      <c r="BA930" s="252"/>
      <c r="BB930" s="252"/>
      <c r="BC930" s="252"/>
      <c r="BD930" s="252"/>
      <c r="BE930" s="252"/>
      <c r="BF930" s="252"/>
      <c r="BG930" s="252"/>
      <c r="BH930" s="252"/>
      <c r="BI930" s="252"/>
      <c r="BJ930" s="252"/>
      <c r="BK930" s="252"/>
      <c r="BL930" s="252"/>
      <c r="BM930" s="252"/>
      <c r="BN930" s="252"/>
      <c r="BO930" s="252"/>
      <c r="BP930" s="252"/>
      <c r="BQ930" s="252"/>
      <c r="BR930" s="252"/>
      <c r="BS930" s="252"/>
      <c r="BT930" s="252"/>
      <c r="BU930" s="252"/>
      <c r="BV930" s="252"/>
      <c r="BW930" s="252"/>
      <c r="BX930" s="252"/>
      <c r="BY930" s="252"/>
      <c r="BZ930" s="252"/>
      <c r="CA930" s="252"/>
      <c r="CB930" s="252"/>
      <c r="CC930" s="252"/>
      <c r="CD930" s="252"/>
      <c r="CE930" s="252"/>
      <c r="CF930" s="252"/>
      <c r="CG930" s="252"/>
      <c r="CH930" s="252"/>
      <c r="CI930" s="252"/>
      <c r="CJ930" s="252"/>
      <c r="CK930" s="252"/>
      <c r="CL930" s="252"/>
      <c r="CM930" s="252"/>
      <c r="CN930" s="252"/>
      <c r="CO930" s="252"/>
      <c r="CP930" s="252"/>
      <c r="CQ930" s="252"/>
      <c r="CR930" s="252"/>
      <c r="CS930" s="252"/>
      <c r="CT930" s="252"/>
      <c r="CU930" s="252"/>
      <c r="CV930" s="252"/>
      <c r="CW930" s="252"/>
      <c r="CX930" s="252"/>
      <c r="CY930" s="252"/>
      <c r="CZ930" s="252"/>
      <c r="DA930" s="252"/>
      <c r="DB930" s="252"/>
      <c r="DC930" s="252"/>
      <c r="DD930" s="252"/>
    </row>
    <row r="931" customFormat="false" ht="15" hidden="false" customHeight="false" outlineLevel="0" collapsed="false">
      <c r="A931" s="252"/>
      <c r="B931" s="252"/>
      <c r="C931" s="252"/>
      <c r="D931" s="252"/>
      <c r="E931" s="254"/>
      <c r="F931" s="254"/>
      <c r="G931" s="254"/>
      <c r="H931" s="254"/>
      <c r="I931" s="254"/>
      <c r="J931" s="254"/>
      <c r="K931" s="254"/>
      <c r="L931" s="254"/>
      <c r="M931" s="254"/>
      <c r="N931" s="254"/>
      <c r="O931" s="254"/>
      <c r="P931" s="252"/>
      <c r="Q931" s="252"/>
      <c r="R931" s="252"/>
      <c r="S931" s="252"/>
      <c r="T931" s="252"/>
      <c r="U931" s="252"/>
      <c r="V931" s="252"/>
      <c r="W931" s="252"/>
      <c r="X931" s="252"/>
      <c r="Y931" s="252"/>
      <c r="Z931" s="252"/>
      <c r="AA931" s="252"/>
      <c r="AB931" s="252"/>
      <c r="AC931" s="252"/>
      <c r="AD931" s="252"/>
      <c r="AE931" s="252"/>
      <c r="AF931" s="252"/>
      <c r="AG931" s="252"/>
      <c r="AH931" s="252"/>
      <c r="AI931" s="252"/>
      <c r="AJ931" s="252"/>
      <c r="AK931" s="252"/>
      <c r="AL931" s="252"/>
      <c r="AM931" s="252"/>
      <c r="AN931" s="252"/>
      <c r="AO931" s="252"/>
      <c r="AP931" s="252"/>
      <c r="AQ931" s="252"/>
      <c r="AR931" s="252"/>
      <c r="AS931" s="252"/>
      <c r="AT931" s="252"/>
      <c r="AU931" s="252"/>
      <c r="AV931" s="252"/>
      <c r="AW931" s="252"/>
      <c r="AX931" s="252"/>
      <c r="AY931" s="252"/>
      <c r="AZ931" s="252"/>
      <c r="BA931" s="252"/>
      <c r="BB931" s="252"/>
      <c r="BC931" s="252"/>
      <c r="BD931" s="252"/>
      <c r="BE931" s="252"/>
      <c r="BF931" s="252"/>
      <c r="BG931" s="252"/>
      <c r="BH931" s="252"/>
      <c r="BI931" s="252"/>
      <c r="BJ931" s="252"/>
      <c r="BK931" s="252"/>
      <c r="BL931" s="252"/>
      <c r="BM931" s="252"/>
      <c r="BN931" s="252"/>
      <c r="BO931" s="252"/>
      <c r="BP931" s="252"/>
      <c r="BQ931" s="252"/>
      <c r="BR931" s="252"/>
      <c r="BS931" s="252"/>
      <c r="BT931" s="252"/>
      <c r="BU931" s="252"/>
      <c r="BV931" s="252"/>
      <c r="BW931" s="252"/>
      <c r="BX931" s="252"/>
      <c r="BY931" s="252"/>
      <c r="BZ931" s="252"/>
      <c r="CA931" s="252"/>
      <c r="CB931" s="252"/>
      <c r="CC931" s="252"/>
      <c r="CD931" s="252"/>
      <c r="CE931" s="252"/>
      <c r="CF931" s="252"/>
      <c r="CG931" s="252"/>
      <c r="CH931" s="252"/>
      <c r="CI931" s="252"/>
      <c r="CJ931" s="252"/>
      <c r="CK931" s="252"/>
      <c r="CL931" s="252"/>
      <c r="CM931" s="252"/>
      <c r="CN931" s="252"/>
      <c r="CO931" s="252"/>
      <c r="CP931" s="252"/>
      <c r="CQ931" s="252"/>
      <c r="CR931" s="252"/>
      <c r="CS931" s="252"/>
      <c r="CT931" s="252"/>
      <c r="CU931" s="252"/>
      <c r="CV931" s="252"/>
      <c r="CW931" s="252"/>
      <c r="CX931" s="252"/>
      <c r="CY931" s="252"/>
      <c r="CZ931" s="252"/>
      <c r="DA931" s="252"/>
      <c r="DB931" s="252"/>
      <c r="DC931" s="252"/>
      <c r="DD931" s="252"/>
    </row>
    <row r="932" customFormat="false" ht="15" hidden="false" customHeight="false" outlineLevel="0" collapsed="false">
      <c r="A932" s="252"/>
      <c r="B932" s="252"/>
      <c r="C932" s="252"/>
      <c r="D932" s="252"/>
      <c r="E932" s="254"/>
      <c r="F932" s="254"/>
      <c r="G932" s="254"/>
      <c r="H932" s="254"/>
      <c r="I932" s="254"/>
      <c r="J932" s="254"/>
      <c r="K932" s="254"/>
      <c r="L932" s="254"/>
      <c r="M932" s="254"/>
      <c r="N932" s="254"/>
      <c r="O932" s="254"/>
      <c r="P932" s="252"/>
      <c r="Q932" s="252"/>
      <c r="R932" s="252"/>
      <c r="S932" s="252"/>
      <c r="T932" s="252"/>
      <c r="U932" s="252"/>
      <c r="V932" s="252"/>
      <c r="W932" s="252"/>
      <c r="X932" s="252"/>
      <c r="Y932" s="252"/>
      <c r="Z932" s="252"/>
      <c r="AA932" s="252"/>
      <c r="AB932" s="252"/>
      <c r="AC932" s="252"/>
      <c r="AD932" s="252"/>
      <c r="AE932" s="252"/>
      <c r="AF932" s="252"/>
      <c r="AG932" s="252"/>
      <c r="AH932" s="252"/>
      <c r="AI932" s="252"/>
      <c r="AJ932" s="252"/>
      <c r="AK932" s="252"/>
      <c r="AL932" s="252"/>
      <c r="AM932" s="252"/>
      <c r="AN932" s="252"/>
      <c r="AO932" s="252"/>
      <c r="AP932" s="252"/>
      <c r="AQ932" s="252"/>
      <c r="AR932" s="252"/>
      <c r="AS932" s="252"/>
      <c r="AT932" s="252"/>
      <c r="AU932" s="252"/>
      <c r="AV932" s="252"/>
      <c r="AW932" s="252"/>
      <c r="AX932" s="252"/>
      <c r="AY932" s="252"/>
      <c r="AZ932" s="252"/>
      <c r="BA932" s="252"/>
      <c r="BB932" s="252"/>
      <c r="BC932" s="252"/>
      <c r="BD932" s="252"/>
      <c r="BE932" s="252"/>
      <c r="BF932" s="252"/>
      <c r="BG932" s="252"/>
      <c r="BH932" s="252"/>
      <c r="BI932" s="252"/>
      <c r="BJ932" s="252"/>
      <c r="BK932" s="252"/>
      <c r="BL932" s="252"/>
      <c r="BM932" s="252"/>
      <c r="BN932" s="252"/>
      <c r="BO932" s="252"/>
      <c r="BP932" s="252"/>
      <c r="BQ932" s="252"/>
      <c r="BR932" s="252"/>
      <c r="BS932" s="252"/>
      <c r="BT932" s="252"/>
      <c r="BU932" s="252"/>
      <c r="BV932" s="252"/>
      <c r="BW932" s="252"/>
      <c r="BX932" s="252"/>
      <c r="BY932" s="252"/>
      <c r="BZ932" s="252"/>
      <c r="CA932" s="252"/>
      <c r="CB932" s="252"/>
      <c r="CC932" s="252"/>
      <c r="CD932" s="252"/>
      <c r="CE932" s="252"/>
      <c r="CF932" s="252"/>
      <c r="CG932" s="252"/>
      <c r="CH932" s="252"/>
      <c r="CI932" s="252"/>
      <c r="CJ932" s="252"/>
      <c r="CK932" s="252"/>
      <c r="CL932" s="252"/>
      <c r="CM932" s="252"/>
      <c r="CN932" s="252"/>
      <c r="CO932" s="252"/>
      <c r="CP932" s="252"/>
      <c r="CQ932" s="252"/>
      <c r="CR932" s="252"/>
      <c r="CS932" s="252"/>
      <c r="CT932" s="252"/>
      <c r="CU932" s="252"/>
      <c r="CV932" s="252"/>
      <c r="CW932" s="252"/>
      <c r="CX932" s="252"/>
      <c r="CY932" s="252"/>
      <c r="CZ932" s="252"/>
      <c r="DA932" s="252"/>
      <c r="DB932" s="252"/>
      <c r="DC932" s="252"/>
      <c r="DD932" s="252"/>
    </row>
    <row r="933" customFormat="false" ht="15" hidden="false" customHeight="false" outlineLevel="0" collapsed="false">
      <c r="A933" s="252"/>
      <c r="B933" s="252"/>
      <c r="C933" s="252"/>
      <c r="D933" s="252"/>
      <c r="E933" s="254"/>
      <c r="F933" s="254"/>
      <c r="G933" s="254"/>
      <c r="H933" s="254"/>
      <c r="I933" s="254"/>
      <c r="J933" s="254"/>
      <c r="K933" s="254"/>
      <c r="L933" s="254"/>
      <c r="M933" s="254"/>
      <c r="N933" s="254"/>
      <c r="O933" s="254"/>
      <c r="P933" s="252"/>
      <c r="Q933" s="252"/>
      <c r="R933" s="252"/>
      <c r="S933" s="252"/>
      <c r="T933" s="252"/>
      <c r="U933" s="252"/>
      <c r="V933" s="252"/>
      <c r="W933" s="252"/>
      <c r="X933" s="252"/>
      <c r="Y933" s="252"/>
      <c r="Z933" s="252"/>
      <c r="AA933" s="252"/>
      <c r="AB933" s="252"/>
      <c r="AC933" s="252"/>
      <c r="AD933" s="252"/>
      <c r="AE933" s="252"/>
      <c r="AF933" s="252"/>
      <c r="AG933" s="252"/>
      <c r="AH933" s="252"/>
      <c r="AI933" s="252"/>
      <c r="AJ933" s="252"/>
      <c r="AK933" s="252"/>
      <c r="AL933" s="252"/>
      <c r="AM933" s="252"/>
      <c r="AN933" s="252"/>
      <c r="AO933" s="252"/>
      <c r="AP933" s="252"/>
      <c r="AQ933" s="252"/>
      <c r="AR933" s="252"/>
      <c r="AS933" s="252"/>
      <c r="AT933" s="252"/>
      <c r="AU933" s="252"/>
      <c r="AV933" s="252"/>
      <c r="AW933" s="252"/>
      <c r="AX933" s="252"/>
      <c r="AY933" s="252"/>
      <c r="AZ933" s="252"/>
      <c r="BA933" s="252"/>
      <c r="BB933" s="252"/>
      <c r="BC933" s="252"/>
      <c r="BD933" s="252"/>
      <c r="BE933" s="252"/>
      <c r="BF933" s="252"/>
      <c r="BG933" s="252"/>
      <c r="BH933" s="252"/>
      <c r="BI933" s="252"/>
      <c r="BJ933" s="252"/>
      <c r="BK933" s="252"/>
      <c r="BL933" s="252"/>
      <c r="BM933" s="252"/>
      <c r="BN933" s="252"/>
      <c r="BO933" s="252"/>
      <c r="BP933" s="252"/>
      <c r="BQ933" s="252"/>
      <c r="BR933" s="252"/>
      <c r="BS933" s="252"/>
      <c r="BT933" s="252"/>
      <c r="BU933" s="252"/>
      <c r="BV933" s="252"/>
      <c r="BW933" s="252"/>
      <c r="BX933" s="252"/>
      <c r="BY933" s="252"/>
      <c r="BZ933" s="252"/>
      <c r="CA933" s="252"/>
      <c r="CB933" s="252"/>
      <c r="CC933" s="252"/>
      <c r="CD933" s="252"/>
      <c r="CE933" s="252"/>
      <c r="CF933" s="252"/>
      <c r="CG933" s="252"/>
      <c r="CH933" s="252"/>
      <c r="CI933" s="252"/>
      <c r="CJ933" s="252"/>
      <c r="CK933" s="252"/>
      <c r="CL933" s="252"/>
      <c r="CM933" s="252"/>
      <c r="CN933" s="252"/>
      <c r="CO933" s="252"/>
      <c r="CP933" s="252"/>
      <c r="CQ933" s="252"/>
      <c r="CR933" s="252"/>
      <c r="CS933" s="252"/>
      <c r="CT933" s="252"/>
      <c r="CU933" s="252"/>
      <c r="CV933" s="252"/>
      <c r="CW933" s="252"/>
      <c r="CX933" s="252"/>
      <c r="CY933" s="252"/>
      <c r="CZ933" s="252"/>
      <c r="DA933" s="252"/>
      <c r="DB933" s="252"/>
      <c r="DC933" s="252"/>
      <c r="DD933" s="252"/>
    </row>
    <row r="934" customFormat="false" ht="15" hidden="false" customHeight="false" outlineLevel="0" collapsed="false">
      <c r="A934" s="252"/>
      <c r="B934" s="252"/>
      <c r="C934" s="252"/>
      <c r="D934" s="252"/>
      <c r="E934" s="254"/>
      <c r="F934" s="254"/>
      <c r="G934" s="254"/>
      <c r="H934" s="254"/>
      <c r="I934" s="254"/>
      <c r="J934" s="254"/>
      <c r="K934" s="254"/>
      <c r="L934" s="254"/>
      <c r="M934" s="254"/>
      <c r="N934" s="254"/>
      <c r="O934" s="254"/>
      <c r="P934" s="252"/>
      <c r="Q934" s="252"/>
      <c r="R934" s="252"/>
      <c r="S934" s="252"/>
      <c r="T934" s="252"/>
      <c r="U934" s="252"/>
      <c r="V934" s="252"/>
      <c r="W934" s="252"/>
      <c r="X934" s="252"/>
      <c r="Y934" s="252"/>
      <c r="Z934" s="252"/>
      <c r="AA934" s="252"/>
      <c r="AB934" s="252"/>
      <c r="AC934" s="252"/>
      <c r="AD934" s="252"/>
      <c r="AE934" s="252"/>
      <c r="AF934" s="252"/>
      <c r="AG934" s="252"/>
      <c r="AH934" s="252"/>
      <c r="AI934" s="252"/>
      <c r="AJ934" s="252"/>
      <c r="AK934" s="252"/>
      <c r="AL934" s="252"/>
      <c r="AM934" s="252"/>
      <c r="AN934" s="252"/>
      <c r="AO934" s="252"/>
      <c r="AP934" s="252"/>
      <c r="AQ934" s="252"/>
      <c r="AR934" s="252"/>
      <c r="AS934" s="252"/>
      <c r="AT934" s="252"/>
      <c r="AU934" s="252"/>
      <c r="AV934" s="252"/>
      <c r="AW934" s="252"/>
      <c r="AX934" s="252"/>
      <c r="AY934" s="252"/>
      <c r="AZ934" s="252"/>
      <c r="BA934" s="252"/>
      <c r="BB934" s="252"/>
      <c r="BC934" s="252"/>
      <c r="BD934" s="252"/>
      <c r="BE934" s="252"/>
      <c r="BF934" s="252"/>
      <c r="BG934" s="252"/>
      <c r="BH934" s="252"/>
      <c r="BI934" s="252"/>
      <c r="BJ934" s="252"/>
      <c r="BK934" s="252"/>
      <c r="BL934" s="252"/>
      <c r="BM934" s="252"/>
      <c r="BN934" s="252"/>
      <c r="BO934" s="252"/>
      <c r="BP934" s="252"/>
      <c r="BQ934" s="252"/>
      <c r="BR934" s="252"/>
      <c r="BS934" s="252"/>
      <c r="BT934" s="252"/>
      <c r="BU934" s="252"/>
      <c r="BV934" s="252"/>
      <c r="BW934" s="252"/>
      <c r="BX934" s="252"/>
      <c r="BY934" s="252"/>
      <c r="BZ934" s="252"/>
      <c r="CA934" s="252"/>
      <c r="CB934" s="252"/>
      <c r="CC934" s="252"/>
      <c r="CD934" s="252"/>
      <c r="CE934" s="252"/>
      <c r="CF934" s="252"/>
      <c r="CG934" s="252"/>
      <c r="CH934" s="252"/>
      <c r="CI934" s="252"/>
      <c r="CJ934" s="252"/>
      <c r="CK934" s="252"/>
      <c r="CL934" s="252"/>
      <c r="CM934" s="252"/>
      <c r="CN934" s="252"/>
      <c r="CO934" s="252"/>
      <c r="CP934" s="252"/>
      <c r="CQ934" s="252"/>
      <c r="CR934" s="252"/>
      <c r="CS934" s="252"/>
      <c r="CT934" s="252"/>
      <c r="CU934" s="252"/>
      <c r="CV934" s="252"/>
      <c r="CW934" s="252"/>
      <c r="CX934" s="252"/>
      <c r="CY934" s="252"/>
      <c r="CZ934" s="252"/>
      <c r="DA934" s="252"/>
      <c r="DB934" s="252"/>
      <c r="DC934" s="252"/>
      <c r="DD934" s="252"/>
    </row>
    <row r="935" customFormat="false" ht="15" hidden="false" customHeight="false" outlineLevel="0" collapsed="false">
      <c r="A935" s="252"/>
      <c r="B935" s="252"/>
      <c r="C935" s="252"/>
      <c r="D935" s="252"/>
      <c r="E935" s="254"/>
      <c r="F935" s="254"/>
      <c r="G935" s="254"/>
      <c r="H935" s="254"/>
      <c r="I935" s="254"/>
      <c r="J935" s="254"/>
      <c r="K935" s="254"/>
      <c r="L935" s="254"/>
      <c r="M935" s="254"/>
      <c r="N935" s="254"/>
      <c r="O935" s="254"/>
      <c r="P935" s="252"/>
      <c r="Q935" s="252"/>
      <c r="R935" s="252"/>
      <c r="S935" s="252"/>
      <c r="T935" s="252"/>
      <c r="U935" s="252"/>
      <c r="V935" s="252"/>
      <c r="W935" s="252"/>
      <c r="X935" s="252"/>
      <c r="Y935" s="252"/>
      <c r="Z935" s="252"/>
      <c r="AA935" s="252"/>
      <c r="AB935" s="252"/>
      <c r="AC935" s="252"/>
      <c r="AD935" s="252"/>
      <c r="AE935" s="252"/>
      <c r="AF935" s="252"/>
      <c r="AG935" s="252"/>
      <c r="AH935" s="252"/>
      <c r="AI935" s="252"/>
      <c r="AJ935" s="252"/>
      <c r="AK935" s="252"/>
      <c r="AL935" s="252"/>
      <c r="AM935" s="252"/>
      <c r="AN935" s="252"/>
      <c r="AO935" s="252"/>
      <c r="AP935" s="252"/>
      <c r="AQ935" s="252"/>
      <c r="AR935" s="252"/>
      <c r="AS935" s="252"/>
      <c r="AT935" s="252"/>
      <c r="AU935" s="252"/>
      <c r="AV935" s="252"/>
      <c r="AW935" s="252"/>
      <c r="AX935" s="252"/>
      <c r="AY935" s="252"/>
      <c r="AZ935" s="252"/>
      <c r="BA935" s="252"/>
      <c r="BB935" s="252"/>
      <c r="BC935" s="252"/>
      <c r="BD935" s="252"/>
      <c r="BE935" s="252"/>
      <c r="BF935" s="252"/>
      <c r="BG935" s="252"/>
      <c r="BH935" s="252"/>
      <c r="BI935" s="252"/>
      <c r="BJ935" s="252"/>
      <c r="BK935" s="252"/>
      <c r="BL935" s="252"/>
      <c r="BM935" s="252"/>
      <c r="BN935" s="252"/>
      <c r="BO935" s="252"/>
      <c r="BP935" s="252"/>
      <c r="BQ935" s="252"/>
      <c r="BR935" s="252"/>
      <c r="BS935" s="252"/>
      <c r="BT935" s="252"/>
      <c r="BU935" s="252"/>
      <c r="BV935" s="252"/>
      <c r="BW935" s="252"/>
      <c r="BX935" s="252"/>
      <c r="BY935" s="252"/>
      <c r="BZ935" s="252"/>
      <c r="CA935" s="252"/>
      <c r="CB935" s="252"/>
      <c r="CC935" s="252"/>
      <c r="CD935" s="252"/>
      <c r="CE935" s="252"/>
      <c r="CF935" s="252"/>
      <c r="CG935" s="252"/>
      <c r="CH935" s="252"/>
      <c r="CI935" s="252"/>
      <c r="CJ935" s="252"/>
      <c r="CK935" s="252"/>
      <c r="CL935" s="252"/>
      <c r="CM935" s="252"/>
      <c r="CN935" s="252"/>
      <c r="CO935" s="252"/>
      <c r="CP935" s="252"/>
      <c r="CQ935" s="252"/>
      <c r="CR935" s="252"/>
      <c r="CS935" s="252"/>
      <c r="CT935" s="252"/>
      <c r="CU935" s="252"/>
      <c r="CV935" s="252"/>
      <c r="CW935" s="252"/>
      <c r="CX935" s="252"/>
      <c r="CY935" s="252"/>
      <c r="CZ935" s="252"/>
      <c r="DA935" s="252"/>
      <c r="DB935" s="252"/>
      <c r="DC935" s="252"/>
      <c r="DD935" s="252"/>
    </row>
    <row r="936" customFormat="false" ht="15" hidden="false" customHeight="false" outlineLevel="0" collapsed="false">
      <c r="A936" s="252"/>
      <c r="B936" s="252"/>
      <c r="C936" s="252"/>
      <c r="D936" s="252"/>
      <c r="E936" s="254"/>
      <c r="F936" s="254"/>
      <c r="G936" s="254"/>
      <c r="H936" s="254"/>
      <c r="I936" s="254"/>
      <c r="J936" s="254"/>
      <c r="K936" s="254"/>
      <c r="L936" s="254"/>
      <c r="M936" s="254"/>
      <c r="N936" s="254"/>
      <c r="O936" s="254"/>
      <c r="P936" s="252"/>
      <c r="Q936" s="252"/>
      <c r="R936" s="252"/>
      <c r="S936" s="252"/>
      <c r="T936" s="252"/>
      <c r="U936" s="252"/>
      <c r="V936" s="252"/>
      <c r="W936" s="252"/>
      <c r="X936" s="252"/>
      <c r="Y936" s="252"/>
      <c r="Z936" s="252"/>
      <c r="AA936" s="252"/>
      <c r="AB936" s="252"/>
      <c r="AC936" s="252"/>
      <c r="AD936" s="252"/>
      <c r="AE936" s="252"/>
      <c r="AF936" s="252"/>
      <c r="AG936" s="252"/>
      <c r="AH936" s="252"/>
      <c r="AI936" s="252"/>
      <c r="AJ936" s="252"/>
      <c r="AK936" s="252"/>
      <c r="AL936" s="252"/>
      <c r="AM936" s="252"/>
      <c r="AN936" s="252"/>
      <c r="AO936" s="252"/>
      <c r="AP936" s="252"/>
      <c r="AQ936" s="252"/>
      <c r="AR936" s="252"/>
      <c r="AS936" s="252"/>
      <c r="AT936" s="252"/>
      <c r="AU936" s="252"/>
      <c r="AV936" s="252"/>
      <c r="AW936" s="252"/>
      <c r="AX936" s="252"/>
      <c r="AY936" s="252"/>
      <c r="AZ936" s="252"/>
      <c r="BA936" s="252"/>
      <c r="BB936" s="252"/>
      <c r="BC936" s="252"/>
      <c r="BD936" s="252"/>
      <c r="BE936" s="252"/>
      <c r="BF936" s="252"/>
      <c r="BG936" s="252"/>
      <c r="BH936" s="252"/>
      <c r="BI936" s="252"/>
      <c r="BJ936" s="252"/>
      <c r="BK936" s="252"/>
      <c r="BL936" s="252"/>
      <c r="BM936" s="252"/>
      <c r="BN936" s="252"/>
      <c r="BO936" s="252"/>
      <c r="BP936" s="252"/>
      <c r="BQ936" s="252"/>
      <c r="BR936" s="252"/>
      <c r="BS936" s="252"/>
      <c r="BT936" s="252"/>
      <c r="BU936" s="252"/>
      <c r="BV936" s="252"/>
      <c r="BW936" s="252"/>
      <c r="BX936" s="252"/>
      <c r="BY936" s="252"/>
      <c r="BZ936" s="252"/>
      <c r="CA936" s="252"/>
      <c r="CB936" s="252"/>
      <c r="CC936" s="252"/>
      <c r="CD936" s="252"/>
      <c r="CE936" s="252"/>
      <c r="CF936" s="252"/>
      <c r="CG936" s="252"/>
      <c r="CH936" s="252"/>
      <c r="CI936" s="252"/>
      <c r="CJ936" s="252"/>
      <c r="CK936" s="252"/>
      <c r="CL936" s="252"/>
      <c r="CM936" s="252"/>
      <c r="CN936" s="252"/>
      <c r="CO936" s="252"/>
      <c r="CP936" s="252"/>
      <c r="CQ936" s="252"/>
      <c r="CR936" s="252"/>
      <c r="CS936" s="252"/>
      <c r="CT936" s="252"/>
      <c r="CU936" s="252"/>
      <c r="CV936" s="252"/>
      <c r="CW936" s="252"/>
      <c r="CX936" s="252"/>
      <c r="CY936" s="252"/>
      <c r="CZ936" s="252"/>
      <c r="DA936" s="252"/>
      <c r="DB936" s="252"/>
      <c r="DC936" s="252"/>
      <c r="DD936" s="252"/>
    </row>
    <row r="937" customFormat="false" ht="15" hidden="false" customHeight="false" outlineLevel="0" collapsed="false">
      <c r="A937" s="252"/>
      <c r="B937" s="252"/>
      <c r="C937" s="252"/>
      <c r="D937" s="252"/>
      <c r="E937" s="254"/>
      <c r="F937" s="254"/>
      <c r="G937" s="254"/>
      <c r="H937" s="254"/>
      <c r="I937" s="254"/>
      <c r="J937" s="254"/>
      <c r="K937" s="254"/>
      <c r="L937" s="254"/>
      <c r="M937" s="254"/>
      <c r="N937" s="254"/>
      <c r="O937" s="254"/>
      <c r="P937" s="252"/>
      <c r="Q937" s="252"/>
      <c r="R937" s="252"/>
      <c r="S937" s="252"/>
      <c r="T937" s="252"/>
      <c r="U937" s="252"/>
      <c r="V937" s="252"/>
      <c r="W937" s="252"/>
      <c r="X937" s="252"/>
      <c r="Y937" s="252"/>
      <c r="Z937" s="252"/>
      <c r="AA937" s="252"/>
      <c r="AB937" s="252"/>
      <c r="AC937" s="252"/>
      <c r="AD937" s="252"/>
      <c r="AE937" s="252"/>
      <c r="AF937" s="252"/>
      <c r="AG937" s="252"/>
      <c r="AH937" s="252"/>
      <c r="AI937" s="252"/>
      <c r="AJ937" s="252"/>
      <c r="AK937" s="252"/>
      <c r="AL937" s="252"/>
      <c r="AM937" s="252"/>
      <c r="AN937" s="252"/>
      <c r="AO937" s="252"/>
      <c r="AP937" s="252"/>
      <c r="AQ937" s="252"/>
      <c r="AR937" s="252"/>
      <c r="AS937" s="252"/>
      <c r="AT937" s="252"/>
      <c r="AU937" s="252"/>
      <c r="AV937" s="252"/>
      <c r="AW937" s="252"/>
      <c r="AX937" s="252"/>
      <c r="AY937" s="252"/>
      <c r="AZ937" s="252"/>
      <c r="BA937" s="252"/>
      <c r="BB937" s="252"/>
      <c r="BC937" s="252"/>
      <c r="BD937" s="252"/>
      <c r="BE937" s="252"/>
      <c r="BF937" s="252"/>
      <c r="BG937" s="252"/>
      <c r="BH937" s="252"/>
      <c r="BI937" s="252"/>
      <c r="BJ937" s="252"/>
      <c r="BK937" s="252"/>
      <c r="BL937" s="252"/>
      <c r="BM937" s="252"/>
      <c r="BN937" s="252"/>
      <c r="BO937" s="252"/>
      <c r="BP937" s="252"/>
      <c r="BQ937" s="252"/>
      <c r="BR937" s="252"/>
      <c r="BS937" s="252"/>
      <c r="BT937" s="252"/>
      <c r="BU937" s="252"/>
      <c r="BV937" s="252"/>
      <c r="BW937" s="252"/>
      <c r="BX937" s="252"/>
      <c r="BY937" s="252"/>
      <c r="BZ937" s="252"/>
      <c r="CA937" s="252"/>
      <c r="CB937" s="252"/>
      <c r="CC937" s="252"/>
      <c r="CD937" s="252"/>
      <c r="CE937" s="252"/>
      <c r="CF937" s="252"/>
      <c r="CG937" s="252"/>
      <c r="CH937" s="252"/>
      <c r="CI937" s="252"/>
      <c r="CJ937" s="252"/>
      <c r="CK937" s="252"/>
      <c r="CL937" s="252"/>
      <c r="CM937" s="252"/>
      <c r="CN937" s="252"/>
      <c r="CO937" s="252"/>
      <c r="CP937" s="252"/>
      <c r="CQ937" s="252"/>
      <c r="CR937" s="252"/>
      <c r="CS937" s="252"/>
      <c r="CT937" s="252"/>
      <c r="CU937" s="252"/>
      <c r="CV937" s="252"/>
      <c r="CW937" s="252"/>
      <c r="CX937" s="252"/>
      <c r="CY937" s="252"/>
      <c r="CZ937" s="252"/>
      <c r="DA937" s="252"/>
      <c r="DB937" s="252"/>
      <c r="DC937" s="252"/>
      <c r="DD937" s="252"/>
    </row>
    <row r="938" customFormat="false" ht="15" hidden="false" customHeight="false" outlineLevel="0" collapsed="false">
      <c r="A938" s="252"/>
      <c r="B938" s="252"/>
      <c r="C938" s="252"/>
      <c r="D938" s="252"/>
      <c r="E938" s="254"/>
      <c r="F938" s="254"/>
      <c r="G938" s="254"/>
      <c r="H938" s="254"/>
      <c r="I938" s="254"/>
      <c r="J938" s="254"/>
      <c r="K938" s="254"/>
      <c r="L938" s="254"/>
      <c r="M938" s="254"/>
      <c r="N938" s="254"/>
      <c r="O938" s="254"/>
      <c r="P938" s="252"/>
      <c r="Q938" s="252"/>
      <c r="R938" s="252"/>
      <c r="S938" s="252"/>
      <c r="T938" s="252"/>
      <c r="U938" s="252"/>
      <c r="V938" s="252"/>
      <c r="W938" s="252"/>
      <c r="X938" s="252"/>
      <c r="Y938" s="252"/>
      <c r="Z938" s="252"/>
      <c r="AA938" s="252"/>
      <c r="AB938" s="252"/>
      <c r="AC938" s="252"/>
      <c r="AD938" s="252"/>
      <c r="AE938" s="252"/>
      <c r="AF938" s="252"/>
      <c r="AG938" s="252"/>
      <c r="AH938" s="252"/>
      <c r="AI938" s="252"/>
      <c r="AJ938" s="252"/>
      <c r="AK938" s="252"/>
      <c r="AL938" s="252"/>
      <c r="AM938" s="252"/>
      <c r="AN938" s="252"/>
      <c r="AO938" s="252"/>
      <c r="AP938" s="252"/>
      <c r="AQ938" s="252"/>
      <c r="AR938" s="252"/>
      <c r="AS938" s="252"/>
      <c r="AT938" s="252"/>
      <c r="AU938" s="252"/>
      <c r="AV938" s="252"/>
      <c r="AW938" s="252"/>
      <c r="AX938" s="252"/>
      <c r="AY938" s="252"/>
      <c r="AZ938" s="252"/>
      <c r="BA938" s="252"/>
      <c r="BB938" s="252"/>
      <c r="BC938" s="252"/>
      <c r="BD938" s="252"/>
      <c r="BE938" s="252"/>
      <c r="BF938" s="252"/>
      <c r="BG938" s="252"/>
      <c r="BH938" s="252"/>
      <c r="BI938" s="252"/>
      <c r="BJ938" s="252"/>
      <c r="BK938" s="252"/>
      <c r="BL938" s="252"/>
      <c r="BM938" s="252"/>
      <c r="BN938" s="252"/>
      <c r="BO938" s="252"/>
      <c r="BP938" s="252"/>
      <c r="BQ938" s="252"/>
      <c r="BR938" s="252"/>
      <c r="BS938" s="252"/>
      <c r="BT938" s="252"/>
      <c r="BU938" s="252"/>
      <c r="BV938" s="252"/>
      <c r="BW938" s="252"/>
      <c r="BX938" s="252"/>
      <c r="BY938" s="252"/>
      <c r="BZ938" s="252"/>
      <c r="CA938" s="252"/>
      <c r="CB938" s="252"/>
      <c r="CC938" s="252"/>
      <c r="CD938" s="252"/>
      <c r="CE938" s="252"/>
      <c r="CF938" s="252"/>
      <c r="CG938" s="252"/>
      <c r="CH938" s="252"/>
      <c r="CI938" s="252"/>
      <c r="CJ938" s="252"/>
      <c r="CK938" s="252"/>
      <c r="CL938" s="252"/>
      <c r="CM938" s="252"/>
      <c r="CN938" s="252"/>
      <c r="CO938" s="252"/>
      <c r="CP938" s="252"/>
      <c r="CQ938" s="252"/>
      <c r="CR938" s="252"/>
      <c r="CS938" s="252"/>
      <c r="CT938" s="252"/>
      <c r="CU938" s="252"/>
      <c r="CV938" s="252"/>
      <c r="CW938" s="252"/>
      <c r="CX938" s="252"/>
      <c r="CY938" s="252"/>
      <c r="CZ938" s="252"/>
      <c r="DA938" s="252"/>
      <c r="DB938" s="252"/>
      <c r="DC938" s="252"/>
      <c r="DD938" s="252"/>
    </row>
    <row r="939" customFormat="false" ht="15" hidden="false" customHeight="false" outlineLevel="0" collapsed="false">
      <c r="A939" s="252"/>
      <c r="B939" s="252"/>
      <c r="C939" s="252"/>
      <c r="D939" s="252"/>
      <c r="E939" s="254"/>
      <c r="F939" s="254"/>
      <c r="G939" s="254"/>
      <c r="H939" s="254"/>
      <c r="I939" s="254"/>
      <c r="J939" s="254"/>
      <c r="K939" s="254"/>
      <c r="L939" s="254"/>
      <c r="M939" s="254"/>
      <c r="N939" s="254"/>
      <c r="O939" s="254"/>
      <c r="P939" s="252"/>
      <c r="Q939" s="252"/>
      <c r="R939" s="252"/>
      <c r="S939" s="252"/>
      <c r="T939" s="252"/>
      <c r="U939" s="252"/>
      <c r="V939" s="252"/>
      <c r="W939" s="252"/>
      <c r="X939" s="252"/>
      <c r="Y939" s="252"/>
      <c r="Z939" s="252"/>
      <c r="AA939" s="252"/>
      <c r="AB939" s="252"/>
      <c r="AC939" s="252"/>
      <c r="AD939" s="252"/>
      <c r="AE939" s="252"/>
      <c r="AF939" s="252"/>
      <c r="AG939" s="252"/>
      <c r="AH939" s="252"/>
      <c r="AI939" s="252"/>
      <c r="AJ939" s="252"/>
      <c r="AK939" s="252"/>
      <c r="AL939" s="252"/>
      <c r="AM939" s="252"/>
      <c r="AN939" s="252"/>
      <c r="AO939" s="252"/>
      <c r="AP939" s="252"/>
      <c r="AQ939" s="252"/>
      <c r="AR939" s="252"/>
      <c r="AS939" s="252"/>
      <c r="AT939" s="252"/>
      <c r="AU939" s="252"/>
      <c r="AV939" s="252"/>
      <c r="AW939" s="252"/>
      <c r="AX939" s="252"/>
      <c r="AY939" s="252"/>
      <c r="AZ939" s="252"/>
      <c r="BA939" s="252"/>
      <c r="BB939" s="252"/>
      <c r="BC939" s="252"/>
      <c r="BD939" s="252"/>
      <c r="BE939" s="252"/>
      <c r="BF939" s="252"/>
      <c r="BG939" s="252"/>
      <c r="BH939" s="252"/>
      <c r="BI939" s="252"/>
      <c r="BJ939" s="252"/>
      <c r="BK939" s="252"/>
      <c r="BL939" s="252"/>
      <c r="BM939" s="252"/>
      <c r="BN939" s="252"/>
      <c r="BO939" s="252"/>
      <c r="BP939" s="252"/>
      <c r="BQ939" s="252"/>
      <c r="BR939" s="252"/>
      <c r="BS939" s="252"/>
      <c r="BT939" s="252"/>
      <c r="BU939" s="252"/>
      <c r="BV939" s="252"/>
      <c r="BW939" s="252"/>
      <c r="BX939" s="252"/>
      <c r="BY939" s="252"/>
      <c r="BZ939" s="252"/>
      <c r="CA939" s="252"/>
      <c r="CB939" s="252"/>
      <c r="CC939" s="252"/>
      <c r="CD939" s="252"/>
      <c r="CE939" s="252"/>
      <c r="CF939" s="252"/>
      <c r="CG939" s="252"/>
      <c r="CH939" s="252"/>
      <c r="CI939" s="252"/>
      <c r="CJ939" s="252"/>
      <c r="CK939" s="252"/>
      <c r="CL939" s="252"/>
      <c r="CM939" s="252"/>
      <c r="CN939" s="252"/>
      <c r="CO939" s="252"/>
      <c r="CP939" s="252"/>
      <c r="CQ939" s="252"/>
      <c r="CR939" s="252"/>
      <c r="CS939" s="252"/>
      <c r="CT939" s="252"/>
      <c r="CU939" s="252"/>
      <c r="CV939" s="252"/>
      <c r="CW939" s="252"/>
      <c r="CX939" s="252"/>
      <c r="CY939" s="252"/>
      <c r="CZ939" s="252"/>
      <c r="DA939" s="252"/>
      <c r="DB939" s="252"/>
      <c r="DC939" s="252"/>
      <c r="DD939" s="252"/>
    </row>
    <row r="940" customFormat="false" ht="15" hidden="false" customHeight="false" outlineLevel="0" collapsed="false">
      <c r="A940" s="252"/>
      <c r="B940" s="252"/>
      <c r="C940" s="252"/>
      <c r="D940" s="252"/>
      <c r="E940" s="254"/>
      <c r="F940" s="254"/>
      <c r="G940" s="254"/>
      <c r="H940" s="254"/>
      <c r="I940" s="254"/>
      <c r="J940" s="254"/>
      <c r="K940" s="254"/>
      <c r="L940" s="254"/>
      <c r="M940" s="254"/>
      <c r="N940" s="254"/>
      <c r="O940" s="254"/>
      <c r="P940" s="252"/>
      <c r="Q940" s="252"/>
      <c r="R940" s="252"/>
      <c r="S940" s="252"/>
      <c r="T940" s="252"/>
      <c r="U940" s="252"/>
      <c r="V940" s="252"/>
      <c r="W940" s="252"/>
      <c r="X940" s="252"/>
      <c r="Y940" s="252"/>
      <c r="Z940" s="252"/>
      <c r="AA940" s="252"/>
      <c r="AB940" s="252"/>
      <c r="AC940" s="252"/>
      <c r="AD940" s="252"/>
      <c r="AE940" s="252"/>
      <c r="AF940" s="252"/>
      <c r="AG940" s="252"/>
      <c r="AH940" s="252"/>
      <c r="AI940" s="252"/>
      <c r="AJ940" s="252"/>
      <c r="AK940" s="252"/>
      <c r="AL940" s="252"/>
      <c r="AM940" s="252"/>
      <c r="AN940" s="252"/>
      <c r="AO940" s="252"/>
      <c r="AP940" s="252"/>
      <c r="AQ940" s="252"/>
      <c r="AR940" s="252"/>
      <c r="AS940" s="252"/>
      <c r="AT940" s="252"/>
      <c r="AU940" s="252"/>
      <c r="AV940" s="252"/>
      <c r="AW940" s="252"/>
      <c r="AX940" s="252"/>
      <c r="AY940" s="252"/>
      <c r="AZ940" s="252"/>
      <c r="BA940" s="252"/>
      <c r="BB940" s="252"/>
      <c r="BC940" s="252"/>
      <c r="BD940" s="252"/>
      <c r="BE940" s="252"/>
      <c r="BF940" s="252"/>
      <c r="BG940" s="252"/>
      <c r="BH940" s="252"/>
      <c r="BI940" s="252"/>
      <c r="BJ940" s="252"/>
      <c r="BK940" s="252"/>
      <c r="BL940" s="252"/>
      <c r="BM940" s="252"/>
      <c r="BN940" s="252"/>
      <c r="BO940" s="252"/>
      <c r="BP940" s="252"/>
      <c r="BQ940" s="252"/>
      <c r="BR940" s="252"/>
      <c r="BS940" s="252"/>
      <c r="BT940" s="252"/>
      <c r="BU940" s="252"/>
      <c r="BV940" s="252"/>
      <c r="BW940" s="252"/>
      <c r="BX940" s="252"/>
      <c r="BY940" s="252"/>
      <c r="BZ940" s="252"/>
      <c r="CA940" s="252"/>
      <c r="CB940" s="252"/>
      <c r="CC940" s="252"/>
      <c r="CD940" s="252"/>
      <c r="CE940" s="252"/>
      <c r="CF940" s="252"/>
      <c r="CG940" s="252"/>
      <c r="CH940" s="252"/>
      <c r="CI940" s="252"/>
      <c r="CJ940" s="252"/>
      <c r="CK940" s="252"/>
      <c r="CL940" s="252"/>
      <c r="CM940" s="252"/>
      <c r="CN940" s="252"/>
      <c r="CO940" s="252"/>
      <c r="CP940" s="252"/>
      <c r="CQ940" s="252"/>
      <c r="CR940" s="252"/>
      <c r="CS940" s="252"/>
      <c r="CT940" s="252"/>
      <c r="CU940" s="252"/>
      <c r="CV940" s="252"/>
      <c r="CW940" s="252"/>
      <c r="CX940" s="252"/>
      <c r="CY940" s="252"/>
      <c r="CZ940" s="252"/>
      <c r="DA940" s="252"/>
      <c r="DB940" s="252"/>
      <c r="DC940" s="252"/>
      <c r="DD940" s="252"/>
    </row>
    <row r="941" customFormat="false" ht="15" hidden="false" customHeight="false" outlineLevel="0" collapsed="false">
      <c r="A941" s="252"/>
      <c r="B941" s="252"/>
      <c r="C941" s="252"/>
      <c r="D941" s="252"/>
      <c r="E941" s="254"/>
      <c r="F941" s="254"/>
      <c r="G941" s="254"/>
      <c r="H941" s="254"/>
      <c r="I941" s="254"/>
      <c r="J941" s="254"/>
      <c r="K941" s="254"/>
      <c r="L941" s="254"/>
      <c r="M941" s="254"/>
      <c r="N941" s="254"/>
      <c r="O941" s="254"/>
      <c r="P941" s="252"/>
      <c r="Q941" s="252"/>
      <c r="R941" s="252"/>
      <c r="S941" s="252"/>
      <c r="T941" s="252"/>
      <c r="U941" s="252"/>
      <c r="V941" s="252"/>
      <c r="W941" s="252"/>
      <c r="X941" s="252"/>
      <c r="Y941" s="252"/>
      <c r="Z941" s="252"/>
      <c r="AA941" s="252"/>
      <c r="AB941" s="252"/>
      <c r="AC941" s="252"/>
      <c r="AD941" s="252"/>
      <c r="AE941" s="252"/>
      <c r="AF941" s="252"/>
      <c r="AG941" s="252"/>
      <c r="AH941" s="252"/>
      <c r="AI941" s="252"/>
      <c r="AJ941" s="252"/>
      <c r="AK941" s="252"/>
      <c r="AL941" s="252"/>
      <c r="AM941" s="252"/>
      <c r="AN941" s="252"/>
      <c r="AO941" s="252"/>
      <c r="AP941" s="252"/>
      <c r="AQ941" s="252"/>
      <c r="AR941" s="252"/>
      <c r="AS941" s="252"/>
      <c r="AT941" s="252"/>
      <c r="AU941" s="252"/>
      <c r="AV941" s="252"/>
      <c r="AW941" s="252"/>
      <c r="AX941" s="252"/>
      <c r="AY941" s="252"/>
      <c r="AZ941" s="252"/>
      <c r="BA941" s="252"/>
      <c r="BB941" s="252"/>
      <c r="BC941" s="252"/>
      <c r="BD941" s="252"/>
      <c r="BE941" s="252"/>
      <c r="BF941" s="252"/>
      <c r="BG941" s="252"/>
      <c r="BH941" s="252"/>
      <c r="BI941" s="252"/>
      <c r="BJ941" s="252"/>
      <c r="BK941" s="252"/>
      <c r="BL941" s="252"/>
      <c r="BM941" s="252"/>
      <c r="BN941" s="252"/>
      <c r="BO941" s="252"/>
      <c r="BP941" s="252"/>
      <c r="BQ941" s="252"/>
      <c r="BR941" s="252"/>
      <c r="BS941" s="252"/>
      <c r="BT941" s="252"/>
      <c r="BU941" s="252"/>
      <c r="BV941" s="252"/>
      <c r="BW941" s="252"/>
      <c r="BX941" s="252"/>
      <c r="BY941" s="252"/>
      <c r="BZ941" s="252"/>
      <c r="CA941" s="252"/>
      <c r="CB941" s="252"/>
      <c r="CC941" s="252"/>
      <c r="CD941" s="252"/>
      <c r="CE941" s="252"/>
      <c r="CF941" s="252"/>
      <c r="CG941" s="252"/>
      <c r="CH941" s="252"/>
      <c r="CI941" s="252"/>
      <c r="CJ941" s="252"/>
      <c r="CK941" s="252"/>
      <c r="CL941" s="252"/>
      <c r="CM941" s="252"/>
      <c r="CN941" s="252"/>
      <c r="CO941" s="252"/>
      <c r="CP941" s="252"/>
      <c r="CQ941" s="252"/>
      <c r="CR941" s="252"/>
      <c r="CS941" s="252"/>
      <c r="CT941" s="252"/>
      <c r="CU941" s="252"/>
      <c r="CV941" s="252"/>
      <c r="CW941" s="252"/>
      <c r="CX941" s="252"/>
      <c r="CY941" s="252"/>
      <c r="CZ941" s="252"/>
      <c r="DA941" s="252"/>
      <c r="DB941" s="252"/>
      <c r="DC941" s="252"/>
      <c r="DD941" s="252"/>
    </row>
    <row r="942" customFormat="false" ht="15" hidden="false" customHeight="false" outlineLevel="0" collapsed="false">
      <c r="A942" s="252"/>
      <c r="B942" s="252"/>
      <c r="C942" s="252"/>
      <c r="D942" s="252"/>
      <c r="E942" s="254"/>
      <c r="F942" s="254"/>
      <c r="G942" s="254"/>
      <c r="H942" s="254"/>
      <c r="I942" s="254"/>
      <c r="J942" s="254"/>
      <c r="K942" s="254"/>
      <c r="L942" s="254"/>
      <c r="M942" s="254"/>
      <c r="N942" s="254"/>
      <c r="O942" s="254"/>
      <c r="P942" s="252"/>
      <c r="Q942" s="252"/>
      <c r="R942" s="252"/>
      <c r="S942" s="252"/>
      <c r="T942" s="252"/>
      <c r="U942" s="252"/>
      <c r="V942" s="252"/>
      <c r="W942" s="252"/>
      <c r="X942" s="252"/>
      <c r="Y942" s="252"/>
      <c r="Z942" s="252"/>
      <c r="AA942" s="252"/>
      <c r="AB942" s="252"/>
      <c r="AC942" s="252"/>
      <c r="AD942" s="252"/>
      <c r="AE942" s="252"/>
      <c r="AF942" s="252"/>
      <c r="AG942" s="252"/>
      <c r="AH942" s="252"/>
      <c r="AI942" s="252"/>
      <c r="AJ942" s="252"/>
      <c r="AK942" s="252"/>
      <c r="AL942" s="252"/>
      <c r="AM942" s="252"/>
      <c r="AN942" s="252"/>
      <c r="AO942" s="252"/>
      <c r="AP942" s="252"/>
      <c r="AQ942" s="252"/>
      <c r="AR942" s="252"/>
      <c r="AS942" s="252"/>
      <c r="AT942" s="252"/>
      <c r="AU942" s="252"/>
      <c r="AV942" s="252"/>
      <c r="AW942" s="252"/>
      <c r="AX942" s="252"/>
      <c r="AY942" s="252"/>
      <c r="AZ942" s="252"/>
      <c r="BA942" s="252"/>
      <c r="BB942" s="252"/>
      <c r="BC942" s="252"/>
      <c r="BD942" s="252"/>
      <c r="BE942" s="252"/>
      <c r="BF942" s="252"/>
      <c r="BG942" s="252"/>
      <c r="BH942" s="252"/>
      <c r="BI942" s="252"/>
      <c r="BJ942" s="252"/>
      <c r="BK942" s="252"/>
      <c r="BL942" s="252"/>
      <c r="BM942" s="252"/>
      <c r="BN942" s="252"/>
      <c r="BO942" s="252"/>
      <c r="BP942" s="252"/>
      <c r="BQ942" s="252"/>
      <c r="BR942" s="252"/>
      <c r="BS942" s="252"/>
      <c r="BT942" s="252"/>
      <c r="BU942" s="252"/>
      <c r="BV942" s="252"/>
      <c r="BW942" s="252"/>
      <c r="BX942" s="252"/>
      <c r="BY942" s="252"/>
      <c r="BZ942" s="252"/>
      <c r="CA942" s="252"/>
      <c r="CB942" s="252"/>
      <c r="CC942" s="252"/>
      <c r="CD942" s="252"/>
      <c r="CE942" s="252"/>
      <c r="CF942" s="252"/>
      <c r="CG942" s="252"/>
      <c r="CH942" s="252"/>
      <c r="CI942" s="252"/>
      <c r="CJ942" s="252"/>
      <c r="CK942" s="252"/>
      <c r="CL942" s="252"/>
      <c r="CM942" s="252"/>
      <c r="CN942" s="252"/>
      <c r="CO942" s="252"/>
      <c r="CP942" s="252"/>
      <c r="CQ942" s="252"/>
      <c r="CR942" s="252"/>
      <c r="CS942" s="252"/>
      <c r="CT942" s="252"/>
      <c r="CU942" s="252"/>
      <c r="CV942" s="252"/>
      <c r="CW942" s="252"/>
      <c r="CX942" s="252"/>
      <c r="CY942" s="252"/>
      <c r="CZ942" s="252"/>
      <c r="DA942" s="252"/>
      <c r="DB942" s="252"/>
      <c r="DC942" s="252"/>
      <c r="DD942" s="252"/>
    </row>
    <row r="943" customFormat="false" ht="15" hidden="false" customHeight="false" outlineLevel="0" collapsed="false">
      <c r="A943" s="252"/>
      <c r="B943" s="252"/>
      <c r="C943" s="252"/>
      <c r="D943" s="252"/>
      <c r="E943" s="254"/>
      <c r="F943" s="254"/>
      <c r="G943" s="254"/>
      <c r="H943" s="254"/>
      <c r="I943" s="254"/>
      <c r="J943" s="254"/>
      <c r="K943" s="254"/>
      <c r="L943" s="254"/>
      <c r="M943" s="254"/>
      <c r="N943" s="254"/>
      <c r="O943" s="254"/>
      <c r="P943" s="252"/>
      <c r="Q943" s="252"/>
      <c r="R943" s="252"/>
      <c r="S943" s="252"/>
      <c r="T943" s="252"/>
      <c r="U943" s="252"/>
      <c r="V943" s="252"/>
      <c r="W943" s="252"/>
      <c r="X943" s="252"/>
      <c r="Y943" s="252"/>
      <c r="Z943" s="252"/>
      <c r="AA943" s="252"/>
      <c r="AB943" s="252"/>
      <c r="AC943" s="252"/>
      <c r="AD943" s="252"/>
      <c r="AE943" s="252"/>
      <c r="AF943" s="252"/>
      <c r="AG943" s="252"/>
      <c r="AH943" s="252"/>
      <c r="AI943" s="252"/>
      <c r="AJ943" s="252"/>
      <c r="AK943" s="252"/>
      <c r="AL943" s="252"/>
      <c r="AM943" s="252"/>
      <c r="AN943" s="252"/>
      <c r="AO943" s="252"/>
      <c r="AP943" s="252"/>
      <c r="AQ943" s="252"/>
      <c r="AR943" s="252"/>
      <c r="AS943" s="252"/>
      <c r="AT943" s="252"/>
      <c r="AU943" s="252"/>
      <c r="AV943" s="252"/>
      <c r="AW943" s="252"/>
      <c r="AX943" s="252"/>
      <c r="AY943" s="252"/>
      <c r="AZ943" s="252"/>
      <c r="BA943" s="252"/>
      <c r="BB943" s="252"/>
      <c r="BC943" s="252"/>
      <c r="BD943" s="252"/>
      <c r="BE943" s="252"/>
      <c r="BF943" s="252"/>
      <c r="BG943" s="252"/>
      <c r="BH943" s="252"/>
      <c r="BI943" s="252"/>
      <c r="BJ943" s="252"/>
      <c r="BK943" s="252"/>
      <c r="BL943" s="252"/>
      <c r="BM943" s="252"/>
      <c r="BN943" s="252"/>
      <c r="BO943" s="252"/>
      <c r="BP943" s="252"/>
      <c r="BQ943" s="252"/>
      <c r="BR943" s="252"/>
      <c r="BS943" s="252"/>
      <c r="BT943" s="252"/>
      <c r="BU943" s="252"/>
      <c r="BV943" s="252"/>
      <c r="BW943" s="252"/>
      <c r="BX943" s="252"/>
      <c r="BY943" s="252"/>
      <c r="BZ943" s="252"/>
      <c r="CA943" s="252"/>
      <c r="CB943" s="252"/>
      <c r="CC943" s="252"/>
      <c r="CD943" s="252"/>
      <c r="CE943" s="252"/>
      <c r="CF943" s="252"/>
      <c r="CG943" s="252"/>
      <c r="CH943" s="252"/>
      <c r="CI943" s="252"/>
      <c r="CJ943" s="252"/>
      <c r="CK943" s="252"/>
      <c r="CL943" s="252"/>
      <c r="CM943" s="252"/>
      <c r="CN943" s="252"/>
      <c r="CO943" s="252"/>
      <c r="CP943" s="252"/>
      <c r="CQ943" s="252"/>
      <c r="CR943" s="252"/>
      <c r="CS943" s="252"/>
      <c r="CT943" s="252"/>
      <c r="CU943" s="252"/>
      <c r="CV943" s="252"/>
      <c r="CW943" s="252"/>
      <c r="CX943" s="252"/>
      <c r="CY943" s="252"/>
      <c r="CZ943" s="252"/>
      <c r="DA943" s="252"/>
      <c r="DB943" s="252"/>
      <c r="DC943" s="252"/>
      <c r="DD943" s="252"/>
    </row>
    <row r="944" customFormat="false" ht="15" hidden="false" customHeight="false" outlineLevel="0" collapsed="false">
      <c r="A944" s="252"/>
      <c r="B944" s="252"/>
      <c r="C944" s="252"/>
      <c r="D944" s="252"/>
      <c r="E944" s="254"/>
      <c r="F944" s="254"/>
      <c r="G944" s="254"/>
      <c r="H944" s="254"/>
      <c r="I944" s="254"/>
      <c r="J944" s="254"/>
      <c r="K944" s="254"/>
      <c r="L944" s="254"/>
      <c r="M944" s="254"/>
      <c r="N944" s="254"/>
      <c r="O944" s="254"/>
      <c r="P944" s="252"/>
      <c r="Q944" s="252"/>
      <c r="R944" s="252"/>
      <c r="S944" s="252"/>
      <c r="T944" s="252"/>
      <c r="U944" s="252"/>
      <c r="V944" s="252"/>
      <c r="W944" s="252"/>
      <c r="X944" s="252"/>
      <c r="Y944" s="252"/>
      <c r="Z944" s="252"/>
      <c r="AA944" s="252"/>
      <c r="AB944" s="252"/>
      <c r="AC944" s="252"/>
      <c r="AD944" s="252"/>
      <c r="AE944" s="252"/>
      <c r="AF944" s="252"/>
      <c r="AG944" s="252"/>
      <c r="AH944" s="252"/>
      <c r="AI944" s="252"/>
      <c r="AJ944" s="252"/>
      <c r="AK944" s="252"/>
      <c r="AL944" s="252"/>
      <c r="AM944" s="252"/>
      <c r="AN944" s="252"/>
      <c r="AO944" s="252"/>
      <c r="AP944" s="252"/>
      <c r="AQ944" s="252"/>
      <c r="AR944" s="252"/>
      <c r="AS944" s="252"/>
      <c r="AT944" s="252"/>
      <c r="AU944" s="252"/>
      <c r="AV944" s="252"/>
      <c r="AW944" s="252"/>
      <c r="AX944" s="252"/>
      <c r="AY944" s="252"/>
      <c r="AZ944" s="252"/>
      <c r="BA944" s="252"/>
      <c r="BB944" s="252"/>
      <c r="BC944" s="252"/>
      <c r="BD944" s="252"/>
      <c r="BE944" s="252"/>
      <c r="BF944" s="252"/>
      <c r="BG944" s="252"/>
      <c r="BH944" s="252"/>
      <c r="BI944" s="252"/>
      <c r="BJ944" s="252"/>
      <c r="BK944" s="252"/>
      <c r="BL944" s="252"/>
      <c r="BM944" s="252"/>
      <c r="BN944" s="252"/>
      <c r="BO944" s="252"/>
      <c r="BP944" s="252"/>
      <c r="BQ944" s="252"/>
      <c r="BR944" s="252"/>
      <c r="BS944" s="252"/>
      <c r="BT944" s="252"/>
      <c r="BU944" s="252"/>
      <c r="BV944" s="252"/>
      <c r="BW944" s="252"/>
      <c r="BX944" s="252"/>
      <c r="BY944" s="252"/>
      <c r="BZ944" s="252"/>
      <c r="CA944" s="252"/>
      <c r="CB944" s="252"/>
      <c r="CC944" s="252"/>
      <c r="CD944" s="252"/>
      <c r="CE944" s="252"/>
      <c r="CF944" s="252"/>
      <c r="CG944" s="252"/>
      <c r="CH944" s="252"/>
      <c r="CI944" s="252"/>
      <c r="CJ944" s="252"/>
      <c r="CK944" s="252"/>
      <c r="CL944" s="252"/>
      <c r="CM944" s="252"/>
      <c r="CN944" s="252"/>
      <c r="CO944" s="252"/>
      <c r="CP944" s="252"/>
      <c r="CQ944" s="252"/>
      <c r="CR944" s="252"/>
      <c r="CS944" s="252"/>
      <c r="CT944" s="252"/>
      <c r="CU944" s="252"/>
      <c r="CV944" s="252"/>
      <c r="CW944" s="252"/>
      <c r="CX944" s="252"/>
      <c r="CY944" s="252"/>
      <c r="CZ944" s="252"/>
      <c r="DA944" s="252"/>
      <c r="DB944" s="252"/>
      <c r="DC944" s="252"/>
      <c r="DD944" s="252"/>
    </row>
    <row r="945" customFormat="false" ht="15" hidden="false" customHeight="false" outlineLevel="0" collapsed="false">
      <c r="A945" s="252"/>
      <c r="B945" s="252"/>
      <c r="C945" s="252"/>
      <c r="D945" s="252"/>
      <c r="E945" s="254"/>
      <c r="F945" s="254"/>
      <c r="G945" s="254"/>
      <c r="H945" s="254"/>
      <c r="I945" s="254"/>
      <c r="J945" s="254"/>
      <c r="K945" s="254"/>
      <c r="L945" s="254"/>
      <c r="M945" s="254"/>
      <c r="N945" s="254"/>
      <c r="O945" s="254"/>
      <c r="P945" s="252"/>
      <c r="Q945" s="252"/>
      <c r="R945" s="252"/>
      <c r="S945" s="252"/>
      <c r="T945" s="252"/>
      <c r="U945" s="252"/>
      <c r="V945" s="252"/>
      <c r="W945" s="252"/>
      <c r="X945" s="252"/>
      <c r="Y945" s="252"/>
      <c r="Z945" s="252"/>
      <c r="AA945" s="252"/>
      <c r="AB945" s="252"/>
      <c r="AC945" s="252"/>
      <c r="AD945" s="252"/>
      <c r="AE945" s="252"/>
      <c r="AF945" s="252"/>
      <c r="AG945" s="252"/>
      <c r="AH945" s="252"/>
      <c r="AI945" s="252"/>
      <c r="AJ945" s="252"/>
      <c r="AK945" s="252"/>
      <c r="AL945" s="252"/>
      <c r="AM945" s="252"/>
      <c r="AN945" s="252"/>
      <c r="AO945" s="252"/>
      <c r="AP945" s="252"/>
      <c r="AQ945" s="252"/>
      <c r="AR945" s="252"/>
      <c r="AS945" s="252"/>
      <c r="AT945" s="252"/>
      <c r="AU945" s="252"/>
      <c r="AV945" s="252"/>
      <c r="AW945" s="252"/>
      <c r="AX945" s="252"/>
      <c r="AY945" s="252"/>
      <c r="AZ945" s="252"/>
      <c r="BA945" s="252"/>
      <c r="BB945" s="252"/>
      <c r="BC945" s="252"/>
      <c r="BD945" s="252"/>
      <c r="BE945" s="252"/>
      <c r="BF945" s="252"/>
      <c r="BG945" s="252"/>
      <c r="BH945" s="252"/>
      <c r="BI945" s="252"/>
      <c r="BJ945" s="252"/>
      <c r="BK945" s="252"/>
      <c r="BL945" s="252"/>
      <c r="BM945" s="252"/>
      <c r="BN945" s="252"/>
      <c r="BO945" s="252"/>
      <c r="BP945" s="252"/>
      <c r="BQ945" s="252"/>
      <c r="BR945" s="252"/>
      <c r="BS945" s="252"/>
      <c r="BT945" s="252"/>
      <c r="BU945" s="252"/>
      <c r="BV945" s="252"/>
      <c r="BW945" s="252"/>
      <c r="BX945" s="252"/>
      <c r="BY945" s="252"/>
      <c r="BZ945" s="252"/>
      <c r="CA945" s="252"/>
      <c r="CB945" s="252"/>
      <c r="CC945" s="252"/>
      <c r="CD945" s="252"/>
      <c r="CE945" s="252"/>
      <c r="CF945" s="252"/>
      <c r="CG945" s="252"/>
      <c r="CH945" s="252"/>
      <c r="CI945" s="252"/>
      <c r="CJ945" s="252"/>
      <c r="CK945" s="252"/>
      <c r="CL945" s="252"/>
      <c r="CM945" s="252"/>
      <c r="CN945" s="252"/>
      <c r="CO945" s="252"/>
      <c r="CP945" s="252"/>
      <c r="CQ945" s="252"/>
      <c r="CR945" s="252"/>
      <c r="CS945" s="252"/>
      <c r="CT945" s="252"/>
      <c r="CU945" s="252"/>
      <c r="CV945" s="252"/>
      <c r="CW945" s="252"/>
      <c r="CX945" s="252"/>
      <c r="CY945" s="252"/>
      <c r="CZ945" s="252"/>
      <c r="DA945" s="252"/>
      <c r="DB945" s="252"/>
      <c r="DC945" s="252"/>
      <c r="DD945" s="252"/>
    </row>
    <row r="946" customFormat="false" ht="15" hidden="false" customHeight="false" outlineLevel="0" collapsed="false">
      <c r="A946" s="252"/>
      <c r="B946" s="252"/>
      <c r="C946" s="252"/>
      <c r="D946" s="252"/>
      <c r="E946" s="254"/>
      <c r="F946" s="254"/>
      <c r="G946" s="254"/>
      <c r="H946" s="254"/>
      <c r="I946" s="254"/>
      <c r="J946" s="254"/>
      <c r="K946" s="254"/>
      <c r="L946" s="254"/>
      <c r="M946" s="254"/>
      <c r="N946" s="254"/>
      <c r="O946" s="254"/>
      <c r="P946" s="252"/>
      <c r="Q946" s="252"/>
      <c r="R946" s="252"/>
      <c r="S946" s="252"/>
      <c r="T946" s="252"/>
      <c r="U946" s="252"/>
      <c r="V946" s="252"/>
      <c r="W946" s="252"/>
      <c r="X946" s="252"/>
      <c r="Y946" s="252"/>
      <c r="Z946" s="252"/>
      <c r="AA946" s="252"/>
      <c r="AB946" s="252"/>
      <c r="AC946" s="252"/>
      <c r="AD946" s="252"/>
      <c r="AE946" s="252"/>
      <c r="AF946" s="252"/>
      <c r="AG946" s="252"/>
      <c r="AH946" s="252"/>
      <c r="AI946" s="252"/>
      <c r="AJ946" s="252"/>
      <c r="AK946" s="252"/>
      <c r="AL946" s="252"/>
      <c r="AM946" s="252"/>
      <c r="AN946" s="252"/>
      <c r="AO946" s="252"/>
      <c r="AP946" s="252"/>
      <c r="AQ946" s="252"/>
      <c r="AR946" s="252"/>
      <c r="AS946" s="252"/>
      <c r="AT946" s="252"/>
      <c r="AU946" s="252"/>
      <c r="AV946" s="252"/>
      <c r="AW946" s="252"/>
      <c r="AX946" s="252"/>
      <c r="AY946" s="252"/>
      <c r="AZ946" s="252"/>
      <c r="BA946" s="252"/>
      <c r="BB946" s="252"/>
      <c r="BC946" s="252"/>
      <c r="BD946" s="252"/>
      <c r="BE946" s="252"/>
      <c r="BF946" s="252"/>
      <c r="BG946" s="252"/>
      <c r="BH946" s="252"/>
      <c r="BI946" s="252"/>
      <c r="BJ946" s="252"/>
      <c r="BK946" s="252"/>
      <c r="BL946" s="252"/>
      <c r="BM946" s="252"/>
      <c r="BN946" s="252"/>
      <c r="BO946" s="252"/>
      <c r="BP946" s="252"/>
      <c r="BQ946" s="252"/>
      <c r="BR946" s="252"/>
      <c r="BS946" s="252"/>
      <c r="BT946" s="252"/>
      <c r="BU946" s="252"/>
      <c r="BV946" s="252"/>
      <c r="BW946" s="252"/>
      <c r="BX946" s="252"/>
      <c r="BY946" s="252"/>
      <c r="BZ946" s="252"/>
      <c r="CA946" s="252"/>
      <c r="CB946" s="252"/>
      <c r="CC946" s="252"/>
      <c r="CD946" s="252"/>
      <c r="CE946" s="252"/>
      <c r="CF946" s="252"/>
      <c r="CG946" s="252"/>
      <c r="CH946" s="252"/>
      <c r="CI946" s="252"/>
      <c r="CJ946" s="252"/>
      <c r="CK946" s="252"/>
      <c r="CL946" s="252"/>
      <c r="CM946" s="252"/>
      <c r="CN946" s="252"/>
      <c r="CO946" s="252"/>
      <c r="CP946" s="252"/>
      <c r="CQ946" s="252"/>
      <c r="CR946" s="252"/>
      <c r="CS946" s="252"/>
      <c r="CT946" s="252"/>
      <c r="CU946" s="252"/>
      <c r="CV946" s="252"/>
      <c r="CW946" s="252"/>
      <c r="CX946" s="252"/>
      <c r="CY946" s="252"/>
      <c r="CZ946" s="252"/>
      <c r="DA946" s="252"/>
      <c r="DB946" s="252"/>
      <c r="DC946" s="252"/>
      <c r="DD946" s="252"/>
    </row>
    <row r="947" customFormat="false" ht="15" hidden="false" customHeight="false" outlineLevel="0" collapsed="false">
      <c r="A947" s="252"/>
      <c r="B947" s="252"/>
      <c r="C947" s="252"/>
      <c r="D947" s="252"/>
      <c r="E947" s="254"/>
      <c r="F947" s="254"/>
      <c r="G947" s="254"/>
      <c r="H947" s="254"/>
      <c r="I947" s="254"/>
      <c r="J947" s="254"/>
      <c r="K947" s="254"/>
      <c r="L947" s="254"/>
      <c r="M947" s="254"/>
      <c r="N947" s="254"/>
      <c r="O947" s="254"/>
      <c r="P947" s="252"/>
      <c r="Q947" s="252"/>
      <c r="R947" s="252"/>
      <c r="S947" s="252"/>
      <c r="T947" s="252"/>
      <c r="U947" s="252"/>
      <c r="V947" s="252"/>
      <c r="W947" s="252"/>
      <c r="X947" s="252"/>
      <c r="Y947" s="252"/>
      <c r="Z947" s="252"/>
      <c r="AA947" s="252"/>
      <c r="AB947" s="252"/>
      <c r="AC947" s="252"/>
      <c r="AD947" s="252"/>
      <c r="AE947" s="252"/>
      <c r="AF947" s="252"/>
      <c r="AG947" s="252"/>
      <c r="AH947" s="252"/>
      <c r="AI947" s="252"/>
      <c r="AJ947" s="252"/>
      <c r="AK947" s="252"/>
      <c r="AL947" s="252"/>
      <c r="AM947" s="252"/>
      <c r="AN947" s="252"/>
      <c r="AO947" s="252"/>
      <c r="AP947" s="252"/>
      <c r="AQ947" s="252"/>
      <c r="AR947" s="252"/>
      <c r="AS947" s="252"/>
      <c r="AT947" s="252"/>
      <c r="AU947" s="252"/>
      <c r="AV947" s="252"/>
      <c r="AW947" s="252"/>
      <c r="AX947" s="252"/>
      <c r="AY947" s="252"/>
      <c r="AZ947" s="252"/>
      <c r="BA947" s="252"/>
      <c r="BB947" s="252"/>
      <c r="BC947" s="252"/>
      <c r="BD947" s="252"/>
      <c r="BE947" s="252"/>
      <c r="BF947" s="252"/>
      <c r="BG947" s="252"/>
      <c r="BH947" s="252"/>
      <c r="BI947" s="252"/>
      <c r="BJ947" s="252"/>
      <c r="BK947" s="252"/>
      <c r="BL947" s="252"/>
      <c r="BM947" s="252"/>
      <c r="BN947" s="252"/>
      <c r="BO947" s="252"/>
      <c r="BP947" s="252"/>
      <c r="BQ947" s="252"/>
      <c r="BR947" s="252"/>
      <c r="BS947" s="252"/>
      <c r="BT947" s="252"/>
      <c r="BU947" s="252"/>
      <c r="BV947" s="252"/>
      <c r="BW947" s="252"/>
      <c r="BX947" s="252"/>
      <c r="BY947" s="252"/>
      <c r="BZ947" s="252"/>
      <c r="CA947" s="252"/>
      <c r="CB947" s="252"/>
      <c r="CC947" s="252"/>
      <c r="CD947" s="252"/>
      <c r="CE947" s="252"/>
      <c r="CF947" s="252"/>
      <c r="CG947" s="252"/>
      <c r="CH947" s="252"/>
      <c r="CI947" s="252"/>
      <c r="CJ947" s="252"/>
      <c r="CK947" s="252"/>
      <c r="CL947" s="252"/>
      <c r="CM947" s="252"/>
      <c r="CN947" s="252"/>
      <c r="CO947" s="252"/>
      <c r="CP947" s="252"/>
      <c r="CQ947" s="252"/>
      <c r="CR947" s="252"/>
      <c r="CS947" s="252"/>
      <c r="CT947" s="252"/>
      <c r="CU947" s="252"/>
      <c r="CV947" s="252"/>
      <c r="CW947" s="252"/>
      <c r="CX947" s="252"/>
      <c r="CY947" s="252"/>
      <c r="CZ947" s="252"/>
      <c r="DA947" s="252"/>
      <c r="DB947" s="252"/>
      <c r="DC947" s="252"/>
      <c r="DD947" s="252"/>
    </row>
    <row r="948" customFormat="false" ht="15" hidden="false" customHeight="false" outlineLevel="0" collapsed="false">
      <c r="A948" s="252"/>
      <c r="B948" s="252"/>
      <c r="C948" s="252"/>
      <c r="D948" s="252"/>
      <c r="E948" s="254"/>
      <c r="F948" s="254"/>
      <c r="G948" s="254"/>
      <c r="H948" s="254"/>
      <c r="I948" s="254"/>
      <c r="J948" s="254"/>
      <c r="K948" s="254"/>
      <c r="L948" s="254"/>
      <c r="M948" s="254"/>
      <c r="N948" s="254"/>
      <c r="O948" s="254"/>
      <c r="P948" s="252"/>
      <c r="Q948" s="252"/>
      <c r="R948" s="252"/>
      <c r="S948" s="252"/>
      <c r="T948" s="252"/>
      <c r="U948" s="252"/>
      <c r="V948" s="252"/>
      <c r="W948" s="252"/>
      <c r="X948" s="252"/>
      <c r="Y948" s="252"/>
      <c r="Z948" s="252"/>
      <c r="AA948" s="252"/>
      <c r="AB948" s="252"/>
      <c r="AC948" s="252"/>
      <c r="AD948" s="252"/>
      <c r="AE948" s="252"/>
      <c r="AF948" s="252"/>
      <c r="AG948" s="252"/>
      <c r="AH948" s="252"/>
      <c r="AI948" s="252"/>
      <c r="AJ948" s="252"/>
      <c r="AK948" s="252"/>
      <c r="AL948" s="252"/>
      <c r="AM948" s="252"/>
      <c r="AN948" s="252"/>
      <c r="AO948" s="252"/>
      <c r="AP948" s="252"/>
      <c r="AQ948" s="252"/>
      <c r="AR948" s="252"/>
      <c r="AS948" s="252"/>
      <c r="AT948" s="252"/>
      <c r="AU948" s="252"/>
      <c r="AV948" s="252"/>
      <c r="AW948" s="252"/>
      <c r="AX948" s="252"/>
      <c r="AY948" s="252"/>
      <c r="AZ948" s="252"/>
      <c r="BA948" s="252"/>
      <c r="BB948" s="252"/>
      <c r="BC948" s="252"/>
      <c r="BD948" s="252"/>
      <c r="BE948" s="252"/>
      <c r="BF948" s="252"/>
      <c r="BG948" s="252"/>
      <c r="BH948" s="252"/>
      <c r="BI948" s="252"/>
      <c r="BJ948" s="252"/>
      <c r="BK948" s="252"/>
      <c r="BL948" s="252"/>
      <c r="BM948" s="252"/>
      <c r="BN948" s="252"/>
      <c r="BO948" s="252"/>
      <c r="BP948" s="252"/>
      <c r="BQ948" s="252"/>
      <c r="BR948" s="252"/>
      <c r="BS948" s="252"/>
      <c r="BT948" s="252"/>
      <c r="BU948" s="252"/>
      <c r="BV948" s="252"/>
      <c r="BW948" s="252"/>
      <c r="BX948" s="252"/>
      <c r="BY948" s="252"/>
      <c r="BZ948" s="252"/>
      <c r="CA948" s="252"/>
      <c r="CB948" s="252"/>
      <c r="CC948" s="252"/>
      <c r="CD948" s="252"/>
      <c r="CE948" s="252"/>
      <c r="CF948" s="252"/>
      <c r="CG948" s="252"/>
      <c r="CH948" s="252"/>
      <c r="CI948" s="252"/>
      <c r="CJ948" s="252"/>
      <c r="CK948" s="252"/>
      <c r="CL948" s="252"/>
      <c r="CM948" s="252"/>
      <c r="CN948" s="252"/>
      <c r="CO948" s="252"/>
      <c r="CP948" s="252"/>
      <c r="CQ948" s="252"/>
      <c r="CR948" s="252"/>
      <c r="CS948" s="252"/>
      <c r="CT948" s="252"/>
      <c r="CU948" s="252"/>
      <c r="CV948" s="252"/>
      <c r="CW948" s="252"/>
      <c r="CX948" s="252"/>
      <c r="CY948" s="252"/>
      <c r="CZ948" s="252"/>
      <c r="DA948" s="252"/>
      <c r="DB948" s="252"/>
      <c r="DC948" s="252"/>
      <c r="DD948" s="252"/>
    </row>
    <row r="949" customFormat="false" ht="15" hidden="false" customHeight="false" outlineLevel="0" collapsed="false">
      <c r="A949" s="252"/>
      <c r="B949" s="252"/>
      <c r="C949" s="252"/>
      <c r="D949" s="252"/>
      <c r="E949" s="254"/>
      <c r="F949" s="254"/>
      <c r="G949" s="254"/>
      <c r="H949" s="254"/>
      <c r="I949" s="254"/>
      <c r="J949" s="254"/>
      <c r="K949" s="254"/>
      <c r="L949" s="254"/>
      <c r="M949" s="254"/>
      <c r="N949" s="254"/>
      <c r="O949" s="254"/>
      <c r="P949" s="252"/>
      <c r="Q949" s="252"/>
      <c r="R949" s="252"/>
      <c r="S949" s="252"/>
      <c r="T949" s="252"/>
      <c r="U949" s="252"/>
      <c r="V949" s="252"/>
      <c r="W949" s="252"/>
      <c r="X949" s="252"/>
      <c r="Y949" s="252"/>
      <c r="Z949" s="252"/>
      <c r="AA949" s="252"/>
      <c r="AB949" s="252"/>
      <c r="AC949" s="252"/>
      <c r="AD949" s="252"/>
      <c r="AE949" s="252"/>
      <c r="AF949" s="252"/>
      <c r="AG949" s="252"/>
      <c r="AH949" s="252"/>
      <c r="AI949" s="252"/>
      <c r="AJ949" s="252"/>
      <c r="AK949" s="252"/>
      <c r="AL949" s="252"/>
      <c r="AM949" s="252"/>
      <c r="AN949" s="252"/>
      <c r="AO949" s="252"/>
      <c r="AP949" s="252"/>
      <c r="AQ949" s="252"/>
      <c r="AR949" s="252"/>
      <c r="AS949" s="252"/>
      <c r="AT949" s="252"/>
      <c r="AU949" s="252"/>
      <c r="AV949" s="252"/>
      <c r="AW949" s="252"/>
      <c r="AX949" s="252"/>
      <c r="AY949" s="252"/>
      <c r="AZ949" s="252"/>
      <c r="BA949" s="252"/>
      <c r="BB949" s="252"/>
      <c r="BC949" s="252"/>
      <c r="BD949" s="252"/>
      <c r="BE949" s="252"/>
      <c r="BF949" s="252"/>
      <c r="BG949" s="252"/>
      <c r="BH949" s="252"/>
      <c r="BI949" s="252"/>
      <c r="BJ949" s="252"/>
      <c r="BK949" s="252"/>
      <c r="BL949" s="252"/>
      <c r="BM949" s="252"/>
      <c r="BN949" s="252"/>
      <c r="BO949" s="252"/>
      <c r="BP949" s="252"/>
      <c r="BQ949" s="252"/>
      <c r="BR949" s="252"/>
      <c r="BS949" s="252"/>
      <c r="BT949" s="252"/>
      <c r="BU949" s="252"/>
      <c r="BV949" s="252"/>
      <c r="BW949" s="252"/>
      <c r="BX949" s="252"/>
      <c r="BY949" s="252"/>
      <c r="BZ949" s="252"/>
      <c r="CA949" s="252"/>
      <c r="CB949" s="252"/>
      <c r="CC949" s="252"/>
      <c r="CD949" s="252"/>
      <c r="CE949" s="252"/>
      <c r="CF949" s="252"/>
      <c r="CG949" s="252"/>
      <c r="CH949" s="252"/>
      <c r="CI949" s="252"/>
      <c r="CJ949" s="252"/>
      <c r="CK949" s="252"/>
      <c r="CL949" s="252"/>
      <c r="CM949" s="252"/>
      <c r="CN949" s="252"/>
      <c r="CO949" s="252"/>
      <c r="CP949" s="252"/>
      <c r="CQ949" s="252"/>
      <c r="CR949" s="252"/>
      <c r="CS949" s="252"/>
      <c r="CT949" s="252"/>
      <c r="CU949" s="252"/>
      <c r="CV949" s="252"/>
      <c r="CW949" s="252"/>
      <c r="CX949" s="252"/>
      <c r="CY949" s="252"/>
      <c r="CZ949" s="252"/>
      <c r="DA949" s="252"/>
      <c r="DB949" s="252"/>
      <c r="DC949" s="252"/>
      <c r="DD949" s="252"/>
    </row>
    <row r="950" customFormat="false" ht="15" hidden="false" customHeight="false" outlineLevel="0" collapsed="false">
      <c r="A950" s="252"/>
      <c r="B950" s="252"/>
      <c r="C950" s="252"/>
      <c r="D950" s="252"/>
      <c r="E950" s="254"/>
      <c r="F950" s="254"/>
      <c r="G950" s="254"/>
      <c r="H950" s="254"/>
      <c r="I950" s="254"/>
      <c r="J950" s="254"/>
      <c r="K950" s="254"/>
      <c r="L950" s="254"/>
      <c r="M950" s="254"/>
      <c r="N950" s="254"/>
      <c r="O950" s="254"/>
      <c r="P950" s="252"/>
      <c r="Q950" s="252"/>
      <c r="R950" s="252"/>
      <c r="S950" s="252"/>
      <c r="T950" s="252"/>
      <c r="U950" s="252"/>
      <c r="V950" s="252"/>
      <c r="W950" s="252"/>
      <c r="X950" s="252"/>
      <c r="Y950" s="252"/>
      <c r="Z950" s="252"/>
      <c r="AA950" s="252"/>
      <c r="AB950" s="252"/>
      <c r="AC950" s="252"/>
      <c r="AD950" s="252"/>
      <c r="AE950" s="252"/>
      <c r="AF950" s="252"/>
      <c r="AG950" s="252"/>
      <c r="AH950" s="252"/>
      <c r="AI950" s="252"/>
      <c r="AJ950" s="252"/>
      <c r="AK950" s="252"/>
      <c r="AL950" s="252"/>
      <c r="AM950" s="252"/>
      <c r="AN950" s="252"/>
      <c r="AO950" s="252"/>
      <c r="AP950" s="252"/>
      <c r="AQ950" s="252"/>
      <c r="AR950" s="252"/>
      <c r="AS950" s="252"/>
      <c r="AT950" s="252"/>
      <c r="AU950" s="252"/>
      <c r="AV950" s="252"/>
      <c r="AW950" s="252"/>
      <c r="AX950" s="252"/>
      <c r="AY950" s="252"/>
      <c r="AZ950" s="252"/>
      <c r="BA950" s="252"/>
      <c r="BB950" s="252"/>
      <c r="BC950" s="252"/>
      <c r="BD950" s="252"/>
      <c r="BE950" s="252"/>
      <c r="BF950" s="252"/>
      <c r="BG950" s="252"/>
      <c r="BH950" s="252"/>
      <c r="BI950" s="252"/>
      <c r="BJ950" s="252"/>
      <c r="BK950" s="252"/>
      <c r="BL950" s="252"/>
      <c r="BM950" s="252"/>
      <c r="BN950" s="252"/>
      <c r="BO950" s="252"/>
      <c r="BP950" s="252"/>
      <c r="BQ950" s="252"/>
      <c r="BR950" s="252"/>
      <c r="BS950" s="252"/>
      <c r="BT950" s="252"/>
      <c r="BU950" s="252"/>
      <c r="BV950" s="252"/>
      <c r="BW950" s="252"/>
      <c r="BX950" s="252"/>
      <c r="BY950" s="252"/>
      <c r="BZ950" s="252"/>
      <c r="CA950" s="252"/>
      <c r="CB950" s="252"/>
      <c r="CC950" s="252"/>
      <c r="CD950" s="252"/>
      <c r="CE950" s="252"/>
      <c r="CF950" s="252"/>
      <c r="CG950" s="252"/>
      <c r="CH950" s="252"/>
      <c r="CI950" s="252"/>
      <c r="CJ950" s="252"/>
      <c r="CK950" s="252"/>
      <c r="CL950" s="252"/>
      <c r="CM950" s="252"/>
      <c r="CN950" s="252"/>
      <c r="CO950" s="252"/>
      <c r="CP950" s="252"/>
      <c r="CQ950" s="252"/>
      <c r="CR950" s="252"/>
      <c r="CS950" s="252"/>
      <c r="CT950" s="252"/>
      <c r="CU950" s="252"/>
      <c r="CV950" s="252"/>
      <c r="CW950" s="252"/>
      <c r="CX950" s="252"/>
      <c r="CY950" s="252"/>
      <c r="CZ950" s="252"/>
      <c r="DA950" s="252"/>
      <c r="DB950" s="252"/>
      <c r="DC950" s="252"/>
      <c r="DD950" s="252"/>
    </row>
    <row r="951" customFormat="false" ht="15" hidden="false" customHeight="false" outlineLevel="0" collapsed="false">
      <c r="A951" s="252"/>
      <c r="B951" s="252"/>
      <c r="C951" s="252"/>
      <c r="D951" s="252"/>
      <c r="E951" s="254"/>
      <c r="F951" s="254"/>
      <c r="G951" s="254"/>
      <c r="H951" s="254"/>
      <c r="I951" s="254"/>
      <c r="J951" s="254"/>
      <c r="K951" s="254"/>
      <c r="L951" s="254"/>
      <c r="M951" s="254"/>
      <c r="N951" s="254"/>
      <c r="O951" s="254"/>
      <c r="P951" s="252"/>
      <c r="Q951" s="252"/>
      <c r="R951" s="252"/>
      <c r="S951" s="252"/>
      <c r="T951" s="252"/>
      <c r="U951" s="252"/>
      <c r="V951" s="252"/>
      <c r="W951" s="252"/>
      <c r="X951" s="252"/>
      <c r="Y951" s="252"/>
      <c r="Z951" s="252"/>
      <c r="AA951" s="252"/>
      <c r="AB951" s="252"/>
      <c r="AC951" s="252"/>
      <c r="AD951" s="252"/>
      <c r="AE951" s="252"/>
      <c r="AF951" s="252"/>
      <c r="AG951" s="252"/>
      <c r="AH951" s="252"/>
      <c r="AI951" s="252"/>
      <c r="AJ951" s="252"/>
      <c r="AK951" s="252"/>
      <c r="AL951" s="252"/>
      <c r="AM951" s="252"/>
      <c r="AN951" s="252"/>
      <c r="AO951" s="252"/>
      <c r="AP951" s="252"/>
      <c r="AQ951" s="252"/>
      <c r="AR951" s="252"/>
      <c r="AS951" s="252"/>
      <c r="AT951" s="252"/>
      <c r="AU951" s="252"/>
      <c r="AV951" s="252"/>
      <c r="AW951" s="252"/>
      <c r="AX951" s="252"/>
      <c r="AY951" s="252"/>
      <c r="AZ951" s="252"/>
      <c r="BA951" s="252"/>
      <c r="BB951" s="252"/>
      <c r="BC951" s="252"/>
      <c r="BD951" s="252"/>
      <c r="BE951" s="252"/>
      <c r="BF951" s="252"/>
      <c r="BG951" s="252"/>
      <c r="BH951" s="252"/>
      <c r="BI951" s="252"/>
      <c r="BJ951" s="252"/>
      <c r="BK951" s="252"/>
      <c r="BL951" s="252"/>
      <c r="BM951" s="252"/>
      <c r="BN951" s="252"/>
      <c r="BO951" s="252"/>
      <c r="BP951" s="252"/>
      <c r="BQ951" s="252"/>
      <c r="BR951" s="252"/>
      <c r="BS951" s="252"/>
      <c r="BT951" s="252"/>
      <c r="BU951" s="252"/>
      <c r="BV951" s="252"/>
      <c r="BW951" s="252"/>
      <c r="BX951" s="252"/>
      <c r="BY951" s="252"/>
      <c r="BZ951" s="252"/>
      <c r="CA951" s="252"/>
      <c r="CB951" s="252"/>
      <c r="CC951" s="252"/>
      <c r="CD951" s="252"/>
      <c r="CE951" s="252"/>
      <c r="CF951" s="252"/>
      <c r="CG951" s="252"/>
      <c r="CH951" s="252"/>
      <c r="CI951" s="252"/>
      <c r="CJ951" s="252"/>
      <c r="CK951" s="252"/>
      <c r="CL951" s="252"/>
      <c r="CM951" s="252"/>
      <c r="CN951" s="252"/>
      <c r="CO951" s="252"/>
      <c r="CP951" s="252"/>
      <c r="CQ951" s="252"/>
      <c r="CR951" s="252"/>
      <c r="CS951" s="252"/>
      <c r="CT951" s="252"/>
      <c r="CU951" s="252"/>
      <c r="CV951" s="252"/>
      <c r="CW951" s="252"/>
      <c r="CX951" s="252"/>
      <c r="CY951" s="252"/>
      <c r="CZ951" s="252"/>
      <c r="DA951" s="252"/>
      <c r="DB951" s="252"/>
      <c r="DC951" s="252"/>
      <c r="DD951" s="252"/>
    </row>
    <row r="952" customFormat="false" ht="15" hidden="false" customHeight="false" outlineLevel="0" collapsed="false">
      <c r="A952" s="252"/>
      <c r="B952" s="252"/>
      <c r="C952" s="252"/>
      <c r="D952" s="252"/>
      <c r="E952" s="254"/>
      <c r="F952" s="254"/>
      <c r="G952" s="254"/>
      <c r="H952" s="254"/>
      <c r="I952" s="254"/>
      <c r="J952" s="254"/>
      <c r="K952" s="254"/>
      <c r="L952" s="254"/>
      <c r="M952" s="254"/>
      <c r="N952" s="254"/>
      <c r="O952" s="254"/>
      <c r="P952" s="252"/>
      <c r="Q952" s="252"/>
      <c r="R952" s="252"/>
      <c r="S952" s="252"/>
      <c r="T952" s="252"/>
      <c r="U952" s="252"/>
      <c r="V952" s="252"/>
      <c r="W952" s="252"/>
      <c r="X952" s="252"/>
      <c r="Y952" s="252"/>
      <c r="Z952" s="252"/>
      <c r="AA952" s="252"/>
      <c r="AB952" s="252"/>
      <c r="AC952" s="252"/>
      <c r="AD952" s="252"/>
      <c r="AE952" s="252"/>
      <c r="AF952" s="252"/>
      <c r="AG952" s="252"/>
      <c r="AH952" s="252"/>
      <c r="AI952" s="252"/>
      <c r="AJ952" s="252"/>
      <c r="AK952" s="252"/>
      <c r="AL952" s="252"/>
      <c r="AM952" s="252"/>
      <c r="AN952" s="252"/>
      <c r="AO952" s="252"/>
      <c r="AP952" s="252"/>
      <c r="AQ952" s="252"/>
      <c r="AR952" s="252"/>
      <c r="AS952" s="252"/>
      <c r="AT952" s="252"/>
      <c r="AU952" s="252"/>
      <c r="AV952" s="252"/>
      <c r="AW952" s="252"/>
      <c r="AX952" s="252"/>
      <c r="AY952" s="252"/>
      <c r="AZ952" s="252"/>
      <c r="BA952" s="252"/>
      <c r="BB952" s="252"/>
      <c r="BC952" s="252"/>
      <c r="BD952" s="252"/>
      <c r="BE952" s="252"/>
      <c r="BF952" s="252"/>
      <c r="BG952" s="252"/>
      <c r="BH952" s="252"/>
      <c r="BI952" s="252"/>
      <c r="BJ952" s="252"/>
      <c r="BK952" s="252"/>
      <c r="BL952" s="252"/>
      <c r="BM952" s="252"/>
      <c r="BN952" s="252"/>
      <c r="BO952" s="252"/>
      <c r="BP952" s="252"/>
      <c r="BQ952" s="252"/>
      <c r="BR952" s="252"/>
      <c r="BS952" s="252"/>
      <c r="BT952" s="252"/>
      <c r="BU952" s="252"/>
      <c r="BV952" s="252"/>
      <c r="BW952" s="252"/>
      <c r="BX952" s="252"/>
      <c r="BY952" s="252"/>
      <c r="BZ952" s="252"/>
      <c r="CA952" s="252"/>
      <c r="CB952" s="252"/>
      <c r="CC952" s="252"/>
      <c r="CD952" s="252"/>
      <c r="CE952" s="252"/>
      <c r="CF952" s="252"/>
      <c r="CG952" s="252"/>
      <c r="CH952" s="252"/>
      <c r="CI952" s="252"/>
      <c r="CJ952" s="252"/>
      <c r="CK952" s="252"/>
      <c r="CL952" s="252"/>
      <c r="CM952" s="252"/>
      <c r="CN952" s="252"/>
      <c r="CO952" s="252"/>
      <c r="CP952" s="252"/>
      <c r="CQ952" s="252"/>
      <c r="CR952" s="252"/>
      <c r="CS952" s="252"/>
      <c r="CT952" s="252"/>
      <c r="CU952" s="252"/>
      <c r="CV952" s="252"/>
      <c r="CW952" s="252"/>
      <c r="CX952" s="252"/>
      <c r="CY952" s="252"/>
      <c r="CZ952" s="252"/>
      <c r="DA952" s="252"/>
      <c r="DB952" s="252"/>
      <c r="DC952" s="252"/>
      <c r="DD952" s="252"/>
    </row>
    <row r="953" customFormat="false" ht="15" hidden="false" customHeight="false" outlineLevel="0" collapsed="false">
      <c r="A953" s="252"/>
      <c r="B953" s="252"/>
      <c r="C953" s="252"/>
      <c r="D953" s="252"/>
      <c r="E953" s="254"/>
      <c r="F953" s="254"/>
      <c r="G953" s="254"/>
      <c r="H953" s="254"/>
      <c r="I953" s="254"/>
      <c r="J953" s="254"/>
      <c r="K953" s="254"/>
      <c r="L953" s="254"/>
      <c r="M953" s="254"/>
      <c r="N953" s="254"/>
      <c r="O953" s="254"/>
      <c r="P953" s="252"/>
      <c r="Q953" s="252"/>
      <c r="R953" s="252"/>
      <c r="S953" s="252"/>
      <c r="T953" s="252"/>
      <c r="U953" s="252"/>
      <c r="V953" s="252"/>
      <c r="W953" s="252"/>
      <c r="X953" s="252"/>
      <c r="Y953" s="252"/>
      <c r="Z953" s="252"/>
      <c r="AA953" s="252"/>
      <c r="AB953" s="252"/>
      <c r="AC953" s="252"/>
      <c r="AD953" s="252"/>
      <c r="AE953" s="252"/>
      <c r="AF953" s="252"/>
      <c r="AG953" s="252"/>
      <c r="AH953" s="252"/>
      <c r="AI953" s="252"/>
      <c r="AJ953" s="252"/>
      <c r="AK953" s="252"/>
      <c r="AL953" s="252"/>
      <c r="AM953" s="252"/>
      <c r="AN953" s="252"/>
      <c r="AO953" s="252"/>
      <c r="AP953" s="252"/>
      <c r="AQ953" s="252"/>
      <c r="AR953" s="252"/>
      <c r="AS953" s="252"/>
      <c r="AT953" s="252"/>
      <c r="AU953" s="252"/>
      <c r="AV953" s="252"/>
      <c r="AW953" s="252"/>
      <c r="AX953" s="252"/>
      <c r="AY953" s="252"/>
      <c r="AZ953" s="252"/>
      <c r="BA953" s="252"/>
      <c r="BB953" s="252"/>
      <c r="BC953" s="252"/>
      <c r="BD953" s="252"/>
      <c r="BE953" s="252"/>
      <c r="BF953" s="252"/>
      <c r="BG953" s="252"/>
      <c r="BH953" s="252"/>
      <c r="BI953" s="252"/>
      <c r="BJ953" s="252"/>
      <c r="BK953" s="252"/>
      <c r="BL953" s="252"/>
      <c r="BM953" s="252"/>
      <c r="BN953" s="252"/>
      <c r="BO953" s="252"/>
      <c r="BP953" s="252"/>
      <c r="BQ953" s="252"/>
      <c r="BR953" s="252"/>
      <c r="BS953" s="252"/>
      <c r="BT953" s="252"/>
      <c r="BU953" s="252"/>
      <c r="BV953" s="252"/>
      <c r="BW953" s="252"/>
      <c r="BX953" s="252"/>
      <c r="BY953" s="252"/>
      <c r="BZ953" s="252"/>
      <c r="CA953" s="252"/>
      <c r="CB953" s="252"/>
      <c r="CC953" s="252"/>
      <c r="CD953" s="252"/>
      <c r="CE953" s="252"/>
      <c r="CF953" s="252"/>
      <c r="CG953" s="252"/>
      <c r="CH953" s="252"/>
      <c r="CI953" s="252"/>
      <c r="CJ953" s="252"/>
      <c r="CK953" s="252"/>
      <c r="CL953" s="252"/>
      <c r="CM953" s="252"/>
      <c r="CN953" s="252"/>
      <c r="CO953" s="252"/>
      <c r="CP953" s="252"/>
      <c r="CQ953" s="252"/>
      <c r="CR953" s="252"/>
      <c r="CS953" s="252"/>
      <c r="CT953" s="252"/>
      <c r="CU953" s="252"/>
      <c r="CV953" s="252"/>
      <c r="CW953" s="252"/>
      <c r="CX953" s="252"/>
      <c r="CY953" s="252"/>
      <c r="CZ953" s="252"/>
      <c r="DA953" s="252"/>
      <c r="DB953" s="252"/>
      <c r="DC953" s="252"/>
      <c r="DD953" s="252"/>
    </row>
    <row r="954" customFormat="false" ht="15" hidden="false" customHeight="false" outlineLevel="0" collapsed="false">
      <c r="A954" s="252"/>
      <c r="B954" s="252"/>
      <c r="C954" s="252"/>
      <c r="D954" s="252"/>
      <c r="E954" s="254"/>
      <c r="F954" s="254"/>
      <c r="G954" s="254"/>
      <c r="H954" s="254"/>
      <c r="I954" s="254"/>
      <c r="J954" s="254"/>
      <c r="K954" s="254"/>
      <c r="L954" s="254"/>
      <c r="M954" s="254"/>
      <c r="N954" s="254"/>
      <c r="O954" s="254"/>
      <c r="P954" s="252"/>
      <c r="Q954" s="252"/>
      <c r="R954" s="252"/>
      <c r="S954" s="252"/>
      <c r="T954" s="252"/>
      <c r="U954" s="252"/>
      <c r="V954" s="252"/>
      <c r="W954" s="252"/>
      <c r="X954" s="252"/>
      <c r="Y954" s="252"/>
      <c r="Z954" s="252"/>
      <c r="AA954" s="252"/>
      <c r="AB954" s="252"/>
      <c r="AC954" s="252"/>
      <c r="AD954" s="252"/>
      <c r="AE954" s="252"/>
      <c r="AF954" s="252"/>
      <c r="AG954" s="252"/>
      <c r="AH954" s="252"/>
      <c r="AI954" s="252"/>
      <c r="AJ954" s="252"/>
      <c r="AK954" s="252"/>
      <c r="AL954" s="252"/>
      <c r="AM954" s="252"/>
      <c r="AN954" s="252"/>
      <c r="AO954" s="252"/>
      <c r="AP954" s="252"/>
      <c r="AQ954" s="252"/>
      <c r="AR954" s="252"/>
      <c r="AS954" s="252"/>
      <c r="AT954" s="252"/>
      <c r="AU954" s="252"/>
      <c r="AV954" s="252"/>
      <c r="AW954" s="252"/>
      <c r="AX954" s="252"/>
      <c r="AY954" s="252"/>
      <c r="AZ954" s="252"/>
      <c r="BA954" s="252"/>
      <c r="BB954" s="252"/>
      <c r="BC954" s="252"/>
      <c r="BD954" s="252"/>
      <c r="BE954" s="252"/>
      <c r="BF954" s="252"/>
      <c r="BG954" s="252"/>
      <c r="BH954" s="252"/>
      <c r="BI954" s="252"/>
      <c r="BJ954" s="252"/>
      <c r="BK954" s="252"/>
      <c r="BL954" s="252"/>
      <c r="BM954" s="252"/>
      <c r="BN954" s="252"/>
      <c r="BO954" s="252"/>
      <c r="BP954" s="252"/>
      <c r="BQ954" s="252"/>
      <c r="BR954" s="252"/>
      <c r="BS954" s="252"/>
      <c r="BT954" s="252"/>
      <c r="BU954" s="252"/>
      <c r="BV954" s="252"/>
      <c r="BW954" s="252"/>
      <c r="BX954" s="252"/>
      <c r="BY954" s="252"/>
      <c r="BZ954" s="252"/>
      <c r="CA954" s="252"/>
      <c r="CB954" s="252"/>
      <c r="CC954" s="252"/>
      <c r="CD954" s="252"/>
      <c r="CE954" s="252"/>
      <c r="CF954" s="252"/>
      <c r="CG954" s="252"/>
      <c r="CH954" s="252"/>
      <c r="CI954" s="252"/>
      <c r="CJ954" s="252"/>
      <c r="CK954" s="252"/>
      <c r="CL954" s="252"/>
      <c r="CM954" s="252"/>
      <c r="CN954" s="252"/>
      <c r="CO954" s="252"/>
      <c r="CP954" s="252"/>
      <c r="CQ954" s="252"/>
      <c r="CR954" s="252"/>
      <c r="CS954" s="252"/>
      <c r="CT954" s="252"/>
      <c r="CU954" s="252"/>
      <c r="CV954" s="252"/>
      <c r="CW954" s="252"/>
      <c r="CX954" s="252"/>
      <c r="CY954" s="252"/>
      <c r="CZ954" s="252"/>
      <c r="DA954" s="252"/>
      <c r="DB954" s="252"/>
      <c r="DC954" s="252"/>
      <c r="DD954" s="252"/>
    </row>
    <row r="955" customFormat="false" ht="15" hidden="false" customHeight="false" outlineLevel="0" collapsed="false">
      <c r="A955" s="252"/>
      <c r="B955" s="252"/>
      <c r="C955" s="252"/>
      <c r="D955" s="252"/>
      <c r="E955" s="254"/>
      <c r="F955" s="254"/>
      <c r="G955" s="254"/>
      <c r="H955" s="254"/>
      <c r="I955" s="254"/>
      <c r="J955" s="254"/>
      <c r="K955" s="254"/>
      <c r="L955" s="254"/>
      <c r="M955" s="254"/>
      <c r="N955" s="254"/>
      <c r="O955" s="254"/>
      <c r="P955" s="252"/>
      <c r="Q955" s="252"/>
      <c r="R955" s="252"/>
      <c r="S955" s="252"/>
      <c r="T955" s="252"/>
      <c r="U955" s="252"/>
      <c r="V955" s="252"/>
      <c r="W955" s="252"/>
      <c r="X955" s="252"/>
      <c r="Y955" s="252"/>
      <c r="Z955" s="252"/>
      <c r="AA955" s="252"/>
      <c r="AB955" s="252"/>
      <c r="AC955" s="252"/>
      <c r="AD955" s="252"/>
      <c r="AE955" s="252"/>
      <c r="AF955" s="252"/>
      <c r="AG955" s="252"/>
      <c r="AH955" s="252"/>
      <c r="AI955" s="252"/>
      <c r="AJ955" s="252"/>
      <c r="AK955" s="252"/>
      <c r="AL955" s="252"/>
      <c r="AM955" s="252"/>
      <c r="AN955" s="252"/>
      <c r="AO955" s="252"/>
      <c r="AP955" s="252"/>
      <c r="AQ955" s="252"/>
      <c r="AR955" s="252"/>
      <c r="AS955" s="252"/>
      <c r="AT955" s="252"/>
      <c r="AU955" s="252"/>
      <c r="AV955" s="252"/>
      <c r="AW955" s="252"/>
      <c r="AX955" s="252"/>
      <c r="AY955" s="252"/>
      <c r="AZ955" s="252"/>
      <c r="BA955" s="252"/>
      <c r="BB955" s="252"/>
      <c r="BC955" s="252"/>
      <c r="BD955" s="252"/>
      <c r="BE955" s="252"/>
      <c r="BF955" s="252"/>
      <c r="BG955" s="252"/>
      <c r="BH955" s="252"/>
      <c r="BI955" s="252"/>
      <c r="BJ955" s="252"/>
      <c r="BK955" s="252"/>
      <c r="BL955" s="252"/>
      <c r="BM955" s="252"/>
      <c r="BN955" s="252"/>
      <c r="BO955" s="252"/>
      <c r="BP955" s="252"/>
      <c r="BQ955" s="252"/>
      <c r="BR955" s="252"/>
      <c r="BS955" s="252"/>
      <c r="BT955" s="252"/>
      <c r="BU955" s="252"/>
      <c r="BV955" s="252"/>
      <c r="BW955" s="252"/>
      <c r="BX955" s="252"/>
      <c r="BY955" s="252"/>
      <c r="BZ955" s="252"/>
      <c r="CA955" s="252"/>
      <c r="CB955" s="252"/>
      <c r="CC955" s="252"/>
      <c r="CD955" s="252"/>
      <c r="CE955" s="252"/>
      <c r="CF955" s="252"/>
      <c r="CG955" s="252"/>
      <c r="CH955" s="252"/>
      <c r="CI955" s="252"/>
      <c r="CJ955" s="252"/>
      <c r="CK955" s="252"/>
      <c r="CL955" s="252"/>
      <c r="CM955" s="252"/>
      <c r="CN955" s="252"/>
      <c r="CO955" s="252"/>
      <c r="CP955" s="252"/>
      <c r="CQ955" s="252"/>
      <c r="CR955" s="252"/>
      <c r="CS955" s="252"/>
      <c r="CT955" s="252"/>
      <c r="CU955" s="252"/>
      <c r="CV955" s="252"/>
      <c r="CW955" s="252"/>
      <c r="CX955" s="252"/>
      <c r="CY955" s="252"/>
      <c r="CZ955" s="252"/>
      <c r="DA955" s="252"/>
      <c r="DB955" s="252"/>
      <c r="DC955" s="252"/>
      <c r="DD955" s="252"/>
    </row>
    <row r="956" customFormat="false" ht="15" hidden="false" customHeight="false" outlineLevel="0" collapsed="false">
      <c r="A956" s="252"/>
      <c r="B956" s="252"/>
      <c r="C956" s="252"/>
      <c r="D956" s="252"/>
      <c r="E956" s="254"/>
      <c r="F956" s="254"/>
      <c r="G956" s="254"/>
      <c r="H956" s="254"/>
      <c r="I956" s="254"/>
      <c r="J956" s="254"/>
      <c r="K956" s="254"/>
      <c r="L956" s="254"/>
      <c r="M956" s="254"/>
      <c r="N956" s="254"/>
      <c r="O956" s="254"/>
      <c r="P956" s="252"/>
      <c r="Q956" s="252"/>
      <c r="R956" s="252"/>
      <c r="S956" s="252"/>
      <c r="T956" s="252"/>
      <c r="U956" s="252"/>
      <c r="V956" s="252"/>
      <c r="W956" s="252"/>
      <c r="X956" s="252"/>
      <c r="Y956" s="252"/>
      <c r="Z956" s="252"/>
      <c r="AA956" s="252"/>
      <c r="AB956" s="252"/>
      <c r="AC956" s="252"/>
      <c r="AD956" s="252"/>
      <c r="AE956" s="252"/>
      <c r="AF956" s="252"/>
      <c r="AG956" s="252"/>
      <c r="AH956" s="252"/>
      <c r="AI956" s="252"/>
      <c r="AJ956" s="252"/>
      <c r="AK956" s="252"/>
      <c r="AL956" s="252"/>
      <c r="AM956" s="252"/>
      <c r="AN956" s="252"/>
      <c r="AO956" s="252"/>
      <c r="AP956" s="252"/>
      <c r="AQ956" s="252"/>
      <c r="AR956" s="252"/>
      <c r="AS956" s="252"/>
      <c r="AT956" s="252"/>
      <c r="AU956" s="252"/>
      <c r="AV956" s="252"/>
      <c r="AW956" s="252"/>
      <c r="AX956" s="252"/>
      <c r="AY956" s="252"/>
      <c r="AZ956" s="252"/>
      <c r="BA956" s="252"/>
      <c r="BB956" s="252"/>
      <c r="BC956" s="252"/>
      <c r="BD956" s="252"/>
      <c r="BE956" s="252"/>
      <c r="BF956" s="252"/>
      <c r="BG956" s="252"/>
      <c r="BH956" s="252"/>
      <c r="BI956" s="252"/>
      <c r="BJ956" s="252"/>
      <c r="BK956" s="252"/>
      <c r="BL956" s="252"/>
      <c r="BM956" s="252"/>
      <c r="BN956" s="252"/>
      <c r="BO956" s="252"/>
      <c r="BP956" s="252"/>
      <c r="BQ956" s="252"/>
      <c r="BR956" s="252"/>
      <c r="BS956" s="252"/>
      <c r="BT956" s="252"/>
      <c r="BU956" s="252"/>
      <c r="BV956" s="252"/>
      <c r="BW956" s="252"/>
      <c r="BX956" s="252"/>
      <c r="BY956" s="252"/>
      <c r="BZ956" s="252"/>
      <c r="CA956" s="252"/>
      <c r="CB956" s="252"/>
      <c r="CC956" s="252"/>
      <c r="CD956" s="252"/>
      <c r="CE956" s="252"/>
      <c r="CF956" s="252"/>
      <c r="CG956" s="252"/>
      <c r="CH956" s="252"/>
      <c r="CI956" s="252"/>
      <c r="CJ956" s="252"/>
      <c r="CK956" s="252"/>
      <c r="CL956" s="252"/>
      <c r="CM956" s="252"/>
      <c r="CN956" s="252"/>
      <c r="CO956" s="252"/>
      <c r="CP956" s="252"/>
      <c r="CQ956" s="252"/>
      <c r="CR956" s="252"/>
      <c r="CS956" s="252"/>
      <c r="CT956" s="252"/>
      <c r="CU956" s="252"/>
      <c r="CV956" s="252"/>
      <c r="CW956" s="252"/>
      <c r="CX956" s="252"/>
      <c r="CY956" s="252"/>
      <c r="CZ956" s="252"/>
      <c r="DA956" s="252"/>
      <c r="DB956" s="252"/>
      <c r="DC956" s="252"/>
      <c r="DD956" s="252"/>
    </row>
    <row r="957" customFormat="false" ht="15" hidden="false" customHeight="false" outlineLevel="0" collapsed="false">
      <c r="A957" s="252"/>
      <c r="B957" s="252"/>
      <c r="C957" s="252"/>
      <c r="D957" s="252"/>
      <c r="E957" s="254"/>
      <c r="F957" s="254"/>
      <c r="G957" s="254"/>
      <c r="H957" s="254"/>
      <c r="I957" s="254"/>
      <c r="J957" s="254"/>
      <c r="K957" s="254"/>
      <c r="L957" s="254"/>
      <c r="M957" s="254"/>
      <c r="N957" s="254"/>
      <c r="O957" s="254"/>
      <c r="P957" s="252"/>
      <c r="Q957" s="252"/>
      <c r="R957" s="252"/>
      <c r="S957" s="252"/>
      <c r="T957" s="252"/>
      <c r="U957" s="252"/>
      <c r="V957" s="252"/>
      <c r="W957" s="252"/>
      <c r="X957" s="252"/>
      <c r="Y957" s="252"/>
      <c r="Z957" s="252"/>
      <c r="AA957" s="252"/>
      <c r="AB957" s="252"/>
      <c r="AC957" s="252"/>
      <c r="AD957" s="252"/>
      <c r="AE957" s="252"/>
      <c r="AF957" s="252"/>
      <c r="AG957" s="252"/>
      <c r="AH957" s="252"/>
      <c r="AI957" s="252"/>
      <c r="AJ957" s="252"/>
      <c r="AK957" s="252"/>
      <c r="AL957" s="252"/>
      <c r="AM957" s="252"/>
      <c r="AN957" s="252"/>
      <c r="AO957" s="252"/>
      <c r="AP957" s="252"/>
      <c r="AQ957" s="252"/>
      <c r="AR957" s="252"/>
      <c r="AS957" s="252"/>
      <c r="AT957" s="252"/>
      <c r="AU957" s="252"/>
      <c r="AV957" s="252"/>
      <c r="AW957" s="252"/>
      <c r="AX957" s="252"/>
      <c r="AY957" s="252"/>
      <c r="AZ957" s="252"/>
      <c r="BA957" s="252"/>
      <c r="BB957" s="252"/>
      <c r="BC957" s="252"/>
      <c r="BD957" s="252"/>
      <c r="BE957" s="252"/>
      <c r="BF957" s="252"/>
      <c r="BG957" s="252"/>
      <c r="BH957" s="252"/>
      <c r="BI957" s="252"/>
      <c r="BJ957" s="252"/>
      <c r="BK957" s="252"/>
      <c r="BL957" s="252"/>
      <c r="BM957" s="252"/>
      <c r="BN957" s="252"/>
      <c r="BO957" s="252"/>
      <c r="BP957" s="252"/>
      <c r="BQ957" s="252"/>
      <c r="BR957" s="252"/>
      <c r="BS957" s="252"/>
      <c r="BT957" s="252"/>
      <c r="BU957" s="252"/>
      <c r="BV957" s="252"/>
      <c r="BW957" s="252"/>
      <c r="BX957" s="252"/>
      <c r="BY957" s="252"/>
      <c r="BZ957" s="252"/>
      <c r="CA957" s="252"/>
      <c r="CB957" s="252"/>
      <c r="CC957" s="252"/>
      <c r="CD957" s="252"/>
      <c r="CE957" s="252"/>
      <c r="CF957" s="252"/>
      <c r="CG957" s="252"/>
      <c r="CH957" s="252"/>
      <c r="CI957" s="252"/>
      <c r="CJ957" s="252"/>
      <c r="CK957" s="252"/>
      <c r="CL957" s="252"/>
      <c r="CM957" s="252"/>
      <c r="CN957" s="252"/>
      <c r="CO957" s="252"/>
      <c r="CP957" s="252"/>
      <c r="CQ957" s="252"/>
      <c r="CR957" s="252"/>
      <c r="CS957" s="252"/>
      <c r="CT957" s="252"/>
      <c r="CU957" s="252"/>
      <c r="CV957" s="252"/>
      <c r="CW957" s="252"/>
      <c r="CX957" s="252"/>
      <c r="CY957" s="252"/>
      <c r="CZ957" s="252"/>
      <c r="DA957" s="252"/>
      <c r="DB957" s="252"/>
      <c r="DC957" s="252"/>
      <c r="DD957" s="252"/>
    </row>
    <row r="958" customFormat="false" ht="15" hidden="false" customHeight="false" outlineLevel="0" collapsed="false">
      <c r="A958" s="252"/>
      <c r="B958" s="252"/>
      <c r="C958" s="252"/>
      <c r="D958" s="252"/>
      <c r="E958" s="254"/>
      <c r="F958" s="254"/>
      <c r="G958" s="254"/>
      <c r="H958" s="254"/>
      <c r="I958" s="254"/>
      <c r="J958" s="254"/>
      <c r="K958" s="254"/>
      <c r="L958" s="254"/>
      <c r="M958" s="254"/>
      <c r="N958" s="254"/>
      <c r="O958" s="254"/>
      <c r="P958" s="252"/>
      <c r="Q958" s="252"/>
      <c r="R958" s="252"/>
      <c r="S958" s="252"/>
      <c r="T958" s="252"/>
      <c r="U958" s="252"/>
      <c r="V958" s="252"/>
      <c r="W958" s="252"/>
      <c r="X958" s="252"/>
      <c r="Y958" s="252"/>
      <c r="Z958" s="252"/>
      <c r="AA958" s="252"/>
      <c r="AB958" s="252"/>
      <c r="AC958" s="252"/>
      <c r="AD958" s="252"/>
      <c r="AE958" s="252"/>
      <c r="AF958" s="252"/>
      <c r="AG958" s="252"/>
      <c r="AH958" s="252"/>
      <c r="AI958" s="252"/>
      <c r="AJ958" s="252"/>
      <c r="AK958" s="252"/>
      <c r="AL958" s="252"/>
      <c r="AM958" s="252"/>
      <c r="AN958" s="252"/>
      <c r="AO958" s="252"/>
      <c r="AP958" s="252"/>
      <c r="AQ958" s="252"/>
      <c r="AR958" s="252"/>
      <c r="AS958" s="252"/>
      <c r="AT958" s="252"/>
      <c r="AU958" s="252"/>
      <c r="AV958" s="252"/>
      <c r="AW958" s="252"/>
      <c r="AX958" s="252"/>
      <c r="AY958" s="252"/>
      <c r="AZ958" s="252"/>
      <c r="BA958" s="252"/>
      <c r="BB958" s="252"/>
      <c r="BC958" s="252"/>
      <c r="BD958" s="252"/>
      <c r="BE958" s="252"/>
      <c r="BF958" s="252"/>
      <c r="BG958" s="252"/>
      <c r="BH958" s="252"/>
      <c r="BI958" s="252"/>
      <c r="BJ958" s="252"/>
      <c r="BK958" s="252"/>
      <c r="BL958" s="252"/>
      <c r="BM958" s="252"/>
      <c r="BN958" s="252"/>
      <c r="BO958" s="252"/>
      <c r="BP958" s="252"/>
      <c r="BQ958" s="252"/>
      <c r="BR958" s="252"/>
      <c r="BS958" s="252"/>
      <c r="BT958" s="252"/>
      <c r="BU958" s="252"/>
      <c r="BV958" s="252"/>
      <c r="BW958" s="252"/>
      <c r="BX958" s="252"/>
      <c r="BY958" s="252"/>
      <c r="BZ958" s="252"/>
      <c r="CA958" s="252"/>
      <c r="CB958" s="252"/>
      <c r="CC958" s="252"/>
      <c r="CD958" s="252"/>
      <c r="CE958" s="252"/>
      <c r="CF958" s="252"/>
      <c r="CG958" s="252"/>
      <c r="CH958" s="252"/>
      <c r="CI958" s="252"/>
      <c r="CJ958" s="252"/>
      <c r="CK958" s="252"/>
      <c r="CL958" s="252"/>
      <c r="CM958" s="252"/>
      <c r="CN958" s="252"/>
      <c r="CO958" s="252"/>
      <c r="CP958" s="252"/>
      <c r="CQ958" s="252"/>
      <c r="CR958" s="252"/>
      <c r="CS958" s="252"/>
      <c r="CT958" s="252"/>
      <c r="CU958" s="252"/>
      <c r="CV958" s="252"/>
      <c r="CW958" s="252"/>
      <c r="CX958" s="252"/>
      <c r="CY958" s="252"/>
      <c r="CZ958" s="252"/>
      <c r="DA958" s="252"/>
      <c r="DB958" s="252"/>
      <c r="DC958" s="252"/>
      <c r="DD958" s="252"/>
    </row>
    <row r="959" customFormat="false" ht="15" hidden="false" customHeight="false" outlineLevel="0" collapsed="false">
      <c r="A959" s="252"/>
      <c r="B959" s="252"/>
      <c r="C959" s="252"/>
      <c r="D959" s="252"/>
      <c r="E959" s="254"/>
      <c r="F959" s="254"/>
      <c r="G959" s="254"/>
      <c r="H959" s="254"/>
      <c r="I959" s="254"/>
      <c r="J959" s="254"/>
      <c r="K959" s="254"/>
      <c r="L959" s="254"/>
      <c r="M959" s="254"/>
      <c r="N959" s="254"/>
      <c r="O959" s="254"/>
      <c r="P959" s="252"/>
      <c r="Q959" s="252"/>
      <c r="R959" s="252"/>
      <c r="S959" s="252"/>
      <c r="T959" s="252"/>
      <c r="U959" s="252"/>
      <c r="V959" s="252"/>
      <c r="W959" s="252"/>
      <c r="X959" s="252"/>
      <c r="Y959" s="252"/>
      <c r="Z959" s="252"/>
      <c r="AA959" s="252"/>
      <c r="AB959" s="252"/>
      <c r="AC959" s="252"/>
      <c r="AD959" s="252"/>
      <c r="AE959" s="252"/>
      <c r="AF959" s="252"/>
      <c r="AG959" s="252"/>
      <c r="AH959" s="252"/>
      <c r="AI959" s="252"/>
      <c r="AJ959" s="252"/>
      <c r="AK959" s="252"/>
      <c r="AL959" s="252"/>
      <c r="AM959" s="252"/>
      <c r="AN959" s="252"/>
      <c r="AO959" s="252"/>
      <c r="AP959" s="252"/>
      <c r="AQ959" s="252"/>
      <c r="AR959" s="252"/>
      <c r="AS959" s="252"/>
      <c r="AT959" s="252"/>
      <c r="AU959" s="252"/>
      <c r="AV959" s="252"/>
      <c r="AW959" s="252"/>
      <c r="AX959" s="252"/>
      <c r="AY959" s="252"/>
      <c r="AZ959" s="252"/>
      <c r="BA959" s="252"/>
      <c r="BB959" s="252"/>
      <c r="BC959" s="252"/>
      <c r="BD959" s="252"/>
      <c r="BE959" s="252"/>
      <c r="BF959" s="252"/>
      <c r="BG959" s="252"/>
      <c r="BH959" s="252"/>
      <c r="BI959" s="252"/>
      <c r="BJ959" s="252"/>
      <c r="BK959" s="252"/>
      <c r="BL959" s="252"/>
      <c r="BM959" s="252"/>
      <c r="BN959" s="252"/>
      <c r="BO959" s="252"/>
      <c r="BP959" s="252"/>
      <c r="BQ959" s="252"/>
      <c r="BR959" s="252"/>
      <c r="BS959" s="252"/>
      <c r="BT959" s="252"/>
      <c r="BU959" s="252"/>
      <c r="BV959" s="252"/>
      <c r="BW959" s="252"/>
      <c r="BX959" s="252"/>
      <c r="BY959" s="252"/>
      <c r="BZ959" s="252"/>
      <c r="CA959" s="252"/>
      <c r="CB959" s="252"/>
      <c r="CC959" s="252"/>
      <c r="CD959" s="252"/>
      <c r="CE959" s="252"/>
      <c r="CF959" s="252"/>
      <c r="CG959" s="252"/>
      <c r="CH959" s="252"/>
      <c r="CI959" s="252"/>
      <c r="CJ959" s="252"/>
      <c r="CK959" s="252"/>
      <c r="CL959" s="252"/>
      <c r="CM959" s="252"/>
      <c r="CN959" s="252"/>
      <c r="CO959" s="252"/>
      <c r="CP959" s="252"/>
      <c r="CQ959" s="252"/>
      <c r="CR959" s="252"/>
      <c r="CS959" s="252"/>
      <c r="CT959" s="252"/>
      <c r="CU959" s="252"/>
      <c r="CV959" s="252"/>
      <c r="CW959" s="252"/>
      <c r="CX959" s="252"/>
      <c r="CY959" s="252"/>
      <c r="CZ959" s="252"/>
      <c r="DA959" s="252"/>
      <c r="DB959" s="252"/>
      <c r="DC959" s="252"/>
      <c r="DD959" s="252"/>
    </row>
    <row r="960" customFormat="false" ht="15" hidden="false" customHeight="false" outlineLevel="0" collapsed="false">
      <c r="A960" s="252"/>
      <c r="B960" s="252"/>
      <c r="C960" s="252"/>
      <c r="D960" s="252"/>
      <c r="E960" s="254"/>
      <c r="F960" s="254"/>
      <c r="G960" s="254"/>
      <c r="H960" s="254"/>
      <c r="I960" s="254"/>
      <c r="J960" s="254"/>
      <c r="K960" s="254"/>
      <c r="L960" s="254"/>
      <c r="M960" s="254"/>
      <c r="N960" s="254"/>
      <c r="O960" s="254"/>
      <c r="P960" s="252"/>
      <c r="Q960" s="252"/>
      <c r="R960" s="252"/>
      <c r="S960" s="252"/>
      <c r="T960" s="252"/>
      <c r="U960" s="252"/>
      <c r="V960" s="252"/>
      <c r="W960" s="252"/>
      <c r="X960" s="252"/>
      <c r="Y960" s="252"/>
      <c r="Z960" s="252"/>
      <c r="AA960" s="252"/>
      <c r="AB960" s="252"/>
      <c r="AC960" s="252"/>
      <c r="AD960" s="252"/>
      <c r="AE960" s="252"/>
      <c r="AF960" s="252"/>
      <c r="AG960" s="252"/>
      <c r="AH960" s="252"/>
      <c r="AI960" s="252"/>
      <c r="AJ960" s="252"/>
      <c r="AK960" s="252"/>
      <c r="AL960" s="252"/>
      <c r="AM960" s="252"/>
      <c r="AN960" s="252"/>
      <c r="AO960" s="252"/>
      <c r="AP960" s="252"/>
      <c r="AQ960" s="252"/>
      <c r="AR960" s="252"/>
      <c r="AS960" s="252"/>
      <c r="AT960" s="252"/>
      <c r="AU960" s="252"/>
      <c r="AV960" s="252"/>
      <c r="AW960" s="252"/>
      <c r="AX960" s="252"/>
      <c r="AY960" s="252"/>
      <c r="AZ960" s="252"/>
      <c r="BA960" s="252"/>
      <c r="BB960" s="252"/>
      <c r="BC960" s="252"/>
      <c r="BD960" s="252"/>
      <c r="BE960" s="252"/>
      <c r="BF960" s="252"/>
      <c r="BG960" s="252"/>
      <c r="BH960" s="252"/>
      <c r="BI960" s="252"/>
      <c r="BJ960" s="252"/>
      <c r="BK960" s="252"/>
      <c r="BL960" s="252"/>
      <c r="BM960" s="252"/>
      <c r="BN960" s="252"/>
      <c r="BO960" s="252"/>
      <c r="BP960" s="252"/>
      <c r="BQ960" s="252"/>
      <c r="BR960" s="252"/>
      <c r="BS960" s="252"/>
      <c r="BT960" s="252"/>
      <c r="BU960" s="252"/>
      <c r="BV960" s="252"/>
      <c r="BW960" s="252"/>
      <c r="BX960" s="252"/>
      <c r="BY960" s="252"/>
      <c r="BZ960" s="252"/>
      <c r="CA960" s="252"/>
      <c r="CB960" s="252"/>
      <c r="CC960" s="252"/>
      <c r="CD960" s="252"/>
      <c r="CE960" s="252"/>
      <c r="CF960" s="252"/>
      <c r="CG960" s="252"/>
      <c r="CH960" s="252"/>
      <c r="CI960" s="252"/>
      <c r="CJ960" s="252"/>
      <c r="CK960" s="252"/>
      <c r="CL960" s="252"/>
      <c r="CM960" s="252"/>
      <c r="CN960" s="252"/>
      <c r="CO960" s="252"/>
      <c r="CP960" s="252"/>
      <c r="CQ960" s="252"/>
      <c r="CR960" s="252"/>
      <c r="CS960" s="252"/>
      <c r="CT960" s="252"/>
      <c r="CU960" s="252"/>
      <c r="CV960" s="252"/>
      <c r="CW960" s="252"/>
      <c r="CX960" s="252"/>
      <c r="CY960" s="252"/>
      <c r="CZ960" s="252"/>
      <c r="DA960" s="252"/>
      <c r="DB960" s="252"/>
      <c r="DC960" s="252"/>
      <c r="DD960" s="252"/>
    </row>
    <row r="961" customFormat="false" ht="15" hidden="false" customHeight="false" outlineLevel="0" collapsed="false">
      <c r="A961" s="252"/>
      <c r="B961" s="252"/>
      <c r="C961" s="252"/>
      <c r="D961" s="252"/>
      <c r="E961" s="254"/>
      <c r="F961" s="254"/>
      <c r="G961" s="254"/>
      <c r="H961" s="254"/>
      <c r="I961" s="254"/>
      <c r="J961" s="254"/>
      <c r="K961" s="254"/>
      <c r="L961" s="254"/>
      <c r="M961" s="254"/>
      <c r="N961" s="254"/>
      <c r="O961" s="254"/>
      <c r="P961" s="252"/>
      <c r="Q961" s="252"/>
      <c r="R961" s="252"/>
      <c r="S961" s="252"/>
      <c r="T961" s="252"/>
      <c r="U961" s="252"/>
      <c r="V961" s="252"/>
      <c r="W961" s="252"/>
      <c r="X961" s="252"/>
      <c r="Y961" s="252"/>
      <c r="Z961" s="252"/>
      <c r="AA961" s="252"/>
      <c r="AB961" s="252"/>
      <c r="AC961" s="252"/>
      <c r="AD961" s="252"/>
      <c r="AE961" s="252"/>
      <c r="AF961" s="252"/>
      <c r="AG961" s="252"/>
      <c r="AH961" s="252"/>
      <c r="AI961" s="252"/>
      <c r="AJ961" s="252"/>
      <c r="AK961" s="252"/>
      <c r="AL961" s="252"/>
      <c r="AM961" s="252"/>
      <c r="AN961" s="252"/>
      <c r="AO961" s="252"/>
      <c r="AP961" s="252"/>
      <c r="AQ961" s="252"/>
      <c r="AR961" s="252"/>
      <c r="AS961" s="252"/>
      <c r="AT961" s="252"/>
      <c r="AU961" s="252"/>
      <c r="AV961" s="252"/>
      <c r="AW961" s="252"/>
      <c r="AX961" s="252"/>
      <c r="AY961" s="252"/>
      <c r="AZ961" s="252"/>
      <c r="BA961" s="252"/>
      <c r="BB961" s="252"/>
      <c r="BC961" s="252"/>
      <c r="BD961" s="252"/>
      <c r="BE961" s="252"/>
      <c r="BF961" s="252"/>
      <c r="BG961" s="252"/>
      <c r="BH961" s="252"/>
      <c r="BI961" s="252"/>
      <c r="BJ961" s="252"/>
      <c r="BK961" s="252"/>
      <c r="BL961" s="252"/>
      <c r="BM961" s="252"/>
      <c r="BN961" s="252"/>
      <c r="BO961" s="252"/>
      <c r="BP961" s="252"/>
      <c r="BQ961" s="252"/>
      <c r="BR961" s="252"/>
      <c r="BS961" s="252"/>
      <c r="BT961" s="252"/>
      <c r="BU961" s="252"/>
      <c r="BV961" s="252"/>
      <c r="BW961" s="252"/>
      <c r="BX961" s="252"/>
      <c r="BY961" s="252"/>
      <c r="BZ961" s="252"/>
      <c r="CA961" s="252"/>
      <c r="CB961" s="252"/>
      <c r="CC961" s="252"/>
      <c r="CD961" s="252"/>
      <c r="CE961" s="252"/>
      <c r="CF961" s="252"/>
      <c r="CG961" s="252"/>
      <c r="CH961" s="252"/>
      <c r="CI961" s="252"/>
      <c r="CJ961" s="252"/>
      <c r="CK961" s="252"/>
      <c r="CL961" s="252"/>
      <c r="CM961" s="252"/>
      <c r="CN961" s="252"/>
      <c r="CO961" s="252"/>
      <c r="CP961" s="252"/>
      <c r="CQ961" s="252"/>
      <c r="CR961" s="252"/>
      <c r="CS961" s="252"/>
      <c r="CT961" s="252"/>
      <c r="CU961" s="252"/>
      <c r="CV961" s="252"/>
      <c r="CW961" s="252"/>
      <c r="CX961" s="252"/>
      <c r="CY961" s="252"/>
      <c r="CZ961" s="252"/>
      <c r="DA961" s="252"/>
      <c r="DB961" s="252"/>
      <c r="DC961" s="252"/>
      <c r="DD961" s="252"/>
    </row>
    <row r="962" customFormat="false" ht="15" hidden="false" customHeight="false" outlineLevel="0" collapsed="false">
      <c r="A962" s="252"/>
      <c r="B962" s="252"/>
      <c r="C962" s="252"/>
      <c r="D962" s="252"/>
      <c r="E962" s="254"/>
      <c r="F962" s="254"/>
      <c r="G962" s="254"/>
      <c r="H962" s="254"/>
      <c r="I962" s="254"/>
      <c r="J962" s="254"/>
      <c r="K962" s="254"/>
      <c r="L962" s="254"/>
      <c r="M962" s="254"/>
      <c r="N962" s="254"/>
      <c r="O962" s="254"/>
      <c r="P962" s="252"/>
      <c r="Q962" s="252"/>
      <c r="R962" s="252"/>
      <c r="S962" s="252"/>
      <c r="T962" s="252"/>
      <c r="U962" s="252"/>
      <c r="V962" s="252"/>
      <c r="W962" s="252"/>
      <c r="X962" s="252"/>
      <c r="Y962" s="252"/>
      <c r="Z962" s="252"/>
      <c r="AA962" s="252"/>
      <c r="AB962" s="252"/>
      <c r="AC962" s="252"/>
      <c r="AD962" s="252"/>
      <c r="AE962" s="252"/>
      <c r="AF962" s="252"/>
      <c r="AG962" s="252"/>
      <c r="AH962" s="252"/>
      <c r="AI962" s="252"/>
      <c r="AJ962" s="252"/>
      <c r="AK962" s="252"/>
      <c r="AL962" s="252"/>
      <c r="AM962" s="252"/>
      <c r="AN962" s="252"/>
      <c r="AO962" s="252"/>
      <c r="AP962" s="252"/>
      <c r="AQ962" s="252"/>
      <c r="AR962" s="252"/>
      <c r="AS962" s="252"/>
      <c r="AT962" s="252"/>
      <c r="AU962" s="252"/>
      <c r="AV962" s="252"/>
      <c r="AW962" s="252"/>
      <c r="AX962" s="252"/>
      <c r="AY962" s="252"/>
      <c r="AZ962" s="252"/>
      <c r="BA962" s="252"/>
      <c r="BB962" s="252"/>
      <c r="BC962" s="252"/>
      <c r="BD962" s="252"/>
      <c r="BE962" s="252"/>
      <c r="BF962" s="252"/>
      <c r="BG962" s="252"/>
      <c r="BH962" s="252"/>
      <c r="BI962" s="252"/>
      <c r="BJ962" s="252"/>
      <c r="BK962" s="252"/>
      <c r="BL962" s="252"/>
      <c r="BM962" s="252"/>
      <c r="BN962" s="252"/>
      <c r="BO962" s="252"/>
      <c r="BP962" s="252"/>
      <c r="BQ962" s="252"/>
      <c r="BR962" s="252"/>
      <c r="BS962" s="252"/>
      <c r="BT962" s="252"/>
      <c r="BU962" s="252"/>
      <c r="BV962" s="252"/>
      <c r="BW962" s="252"/>
      <c r="BX962" s="252"/>
      <c r="BY962" s="252"/>
      <c r="BZ962" s="252"/>
      <c r="CA962" s="252"/>
      <c r="CB962" s="252"/>
      <c r="CC962" s="252"/>
      <c r="CD962" s="252"/>
      <c r="CE962" s="252"/>
      <c r="CF962" s="252"/>
      <c r="CG962" s="252"/>
      <c r="CH962" s="252"/>
      <c r="CI962" s="252"/>
      <c r="CJ962" s="252"/>
      <c r="CK962" s="252"/>
      <c r="CL962" s="252"/>
      <c r="CM962" s="252"/>
      <c r="CN962" s="252"/>
      <c r="CO962" s="252"/>
      <c r="CP962" s="252"/>
      <c r="CQ962" s="252"/>
      <c r="CR962" s="252"/>
      <c r="CS962" s="252"/>
      <c r="CT962" s="252"/>
      <c r="CU962" s="252"/>
      <c r="CV962" s="252"/>
      <c r="CW962" s="252"/>
      <c r="CX962" s="252"/>
      <c r="CY962" s="252"/>
      <c r="CZ962" s="252"/>
      <c r="DA962" s="252"/>
      <c r="DB962" s="252"/>
      <c r="DC962" s="252"/>
      <c r="DD962" s="252"/>
    </row>
    <row r="963" customFormat="false" ht="15" hidden="false" customHeight="false" outlineLevel="0" collapsed="false">
      <c r="A963" s="252"/>
      <c r="B963" s="252"/>
      <c r="C963" s="252"/>
      <c r="D963" s="252"/>
      <c r="E963" s="254"/>
      <c r="F963" s="254"/>
      <c r="G963" s="254"/>
      <c r="H963" s="254"/>
      <c r="I963" s="254"/>
      <c r="J963" s="254"/>
      <c r="K963" s="254"/>
      <c r="L963" s="254"/>
      <c r="M963" s="254"/>
      <c r="N963" s="254"/>
      <c r="O963" s="254"/>
      <c r="P963" s="252"/>
      <c r="Q963" s="252"/>
      <c r="R963" s="252"/>
      <c r="S963" s="252"/>
      <c r="T963" s="252"/>
      <c r="U963" s="252"/>
      <c r="V963" s="252"/>
      <c r="W963" s="252"/>
      <c r="X963" s="252"/>
      <c r="Y963" s="252"/>
      <c r="Z963" s="252"/>
      <c r="AA963" s="252"/>
      <c r="AB963" s="252"/>
      <c r="AC963" s="252"/>
      <c r="AD963" s="252"/>
      <c r="AE963" s="252"/>
      <c r="AF963" s="252"/>
      <c r="AG963" s="252"/>
      <c r="AH963" s="252"/>
      <c r="AI963" s="252"/>
      <c r="AJ963" s="252"/>
      <c r="AK963" s="252"/>
      <c r="AL963" s="252"/>
      <c r="AM963" s="252"/>
      <c r="AN963" s="252"/>
      <c r="AO963" s="252"/>
      <c r="AP963" s="252"/>
      <c r="AQ963" s="252"/>
      <c r="AR963" s="252"/>
      <c r="AS963" s="252"/>
      <c r="AT963" s="252"/>
      <c r="AU963" s="252"/>
      <c r="AV963" s="252"/>
      <c r="AW963" s="252"/>
      <c r="AX963" s="252"/>
      <c r="AY963" s="252"/>
      <c r="AZ963" s="252"/>
      <c r="BA963" s="252"/>
      <c r="BB963" s="252"/>
      <c r="BC963" s="252"/>
      <c r="BD963" s="252"/>
      <c r="BE963" s="252"/>
      <c r="BF963" s="252"/>
      <c r="BG963" s="252"/>
      <c r="BH963" s="252"/>
      <c r="BI963" s="252"/>
      <c r="BJ963" s="252"/>
      <c r="BK963" s="252"/>
      <c r="BL963" s="252"/>
      <c r="BM963" s="252"/>
      <c r="BN963" s="252"/>
      <c r="BO963" s="252"/>
      <c r="BP963" s="252"/>
      <c r="BQ963" s="252"/>
      <c r="BR963" s="252"/>
      <c r="BS963" s="252"/>
      <c r="BT963" s="252"/>
      <c r="BU963" s="252"/>
      <c r="BV963" s="252"/>
      <c r="BW963" s="252"/>
      <c r="BX963" s="252"/>
      <c r="BY963" s="252"/>
      <c r="BZ963" s="252"/>
      <c r="CA963" s="252"/>
      <c r="CB963" s="252"/>
      <c r="CC963" s="252"/>
      <c r="CD963" s="252"/>
      <c r="CE963" s="252"/>
      <c r="CF963" s="252"/>
      <c r="CG963" s="252"/>
      <c r="CH963" s="252"/>
      <c r="CI963" s="252"/>
      <c r="CJ963" s="252"/>
      <c r="CK963" s="252"/>
      <c r="CL963" s="252"/>
      <c r="CM963" s="252"/>
      <c r="CN963" s="252"/>
      <c r="CO963" s="252"/>
      <c r="CP963" s="252"/>
      <c r="CQ963" s="252"/>
      <c r="CR963" s="252"/>
      <c r="CS963" s="252"/>
      <c r="CT963" s="252"/>
      <c r="CU963" s="252"/>
      <c r="CV963" s="252"/>
      <c r="CW963" s="252"/>
      <c r="CX963" s="252"/>
      <c r="CY963" s="252"/>
      <c r="CZ963" s="252"/>
      <c r="DA963" s="252"/>
      <c r="DB963" s="252"/>
      <c r="DC963" s="252"/>
      <c r="DD963" s="252"/>
    </row>
    <row r="964" customFormat="false" ht="15" hidden="false" customHeight="false" outlineLevel="0" collapsed="false">
      <c r="A964" s="252"/>
      <c r="B964" s="252"/>
      <c r="C964" s="252"/>
      <c r="D964" s="252"/>
      <c r="E964" s="254"/>
      <c r="F964" s="254"/>
      <c r="G964" s="254"/>
      <c r="H964" s="254"/>
      <c r="I964" s="254"/>
      <c r="J964" s="254"/>
      <c r="K964" s="254"/>
      <c r="L964" s="254"/>
      <c r="M964" s="254"/>
      <c r="N964" s="254"/>
      <c r="O964" s="254"/>
      <c r="P964" s="252"/>
      <c r="Q964" s="252"/>
      <c r="R964" s="252"/>
      <c r="S964" s="252"/>
      <c r="T964" s="252"/>
      <c r="U964" s="252"/>
      <c r="V964" s="252"/>
      <c r="W964" s="252"/>
      <c r="X964" s="252"/>
      <c r="Y964" s="252"/>
      <c r="Z964" s="252"/>
      <c r="AA964" s="252"/>
      <c r="AB964" s="252"/>
      <c r="AC964" s="252"/>
      <c r="AD964" s="252"/>
      <c r="AE964" s="252"/>
      <c r="AF964" s="252"/>
      <c r="AG964" s="252"/>
      <c r="AH964" s="252"/>
      <c r="AI964" s="252"/>
      <c r="AJ964" s="252"/>
      <c r="AK964" s="252"/>
      <c r="AL964" s="252"/>
      <c r="AM964" s="252"/>
      <c r="AN964" s="252"/>
      <c r="AO964" s="252"/>
      <c r="AP964" s="252"/>
      <c r="AQ964" s="252"/>
      <c r="AR964" s="252"/>
      <c r="AS964" s="252"/>
      <c r="AT964" s="252"/>
      <c r="AU964" s="252"/>
      <c r="AV964" s="252"/>
      <c r="AW964" s="252"/>
      <c r="AX964" s="252"/>
      <c r="AY964" s="252"/>
      <c r="AZ964" s="252"/>
      <c r="BA964" s="252"/>
      <c r="BB964" s="252"/>
      <c r="BC964" s="252"/>
      <c r="BD964" s="252"/>
      <c r="BE964" s="252"/>
      <c r="BF964" s="252"/>
      <c r="BG964" s="252"/>
      <c r="BH964" s="252"/>
      <c r="BI964" s="252"/>
      <c r="BJ964" s="252"/>
      <c r="BK964" s="252"/>
      <c r="BL964" s="252"/>
      <c r="BM964" s="252"/>
      <c r="BN964" s="252"/>
      <c r="BO964" s="252"/>
      <c r="BP964" s="252"/>
      <c r="BQ964" s="252"/>
      <c r="BR964" s="252"/>
      <c r="BS964" s="252"/>
      <c r="BT964" s="252"/>
      <c r="BU964" s="252"/>
      <c r="BV964" s="252"/>
      <c r="BW964" s="252"/>
      <c r="BX964" s="252"/>
      <c r="BY964" s="252"/>
      <c r="BZ964" s="252"/>
      <c r="CA964" s="252"/>
      <c r="CB964" s="252"/>
      <c r="CC964" s="252"/>
      <c r="CD964" s="252"/>
      <c r="CE964" s="252"/>
      <c r="CF964" s="252"/>
      <c r="CG964" s="252"/>
      <c r="CH964" s="252"/>
      <c r="CI964" s="252"/>
      <c r="CJ964" s="252"/>
      <c r="CK964" s="252"/>
      <c r="CL964" s="252"/>
      <c r="CM964" s="252"/>
      <c r="CN964" s="252"/>
      <c r="CO964" s="252"/>
      <c r="CP964" s="252"/>
      <c r="CQ964" s="252"/>
      <c r="CR964" s="252"/>
      <c r="CS964" s="252"/>
      <c r="CT964" s="252"/>
      <c r="CU964" s="252"/>
      <c r="CV964" s="252"/>
      <c r="CW964" s="252"/>
      <c r="CX964" s="252"/>
      <c r="CY964" s="252"/>
      <c r="CZ964" s="252"/>
      <c r="DA964" s="252"/>
      <c r="DB964" s="252"/>
      <c r="DC964" s="252"/>
      <c r="DD964" s="252"/>
    </row>
    <row r="965" customFormat="false" ht="15" hidden="false" customHeight="false" outlineLevel="0" collapsed="false">
      <c r="A965" s="252"/>
      <c r="B965" s="252"/>
      <c r="C965" s="252"/>
      <c r="D965" s="252"/>
      <c r="E965" s="254"/>
      <c r="F965" s="254"/>
      <c r="G965" s="254"/>
      <c r="H965" s="254"/>
      <c r="I965" s="254"/>
      <c r="J965" s="254"/>
      <c r="K965" s="254"/>
      <c r="L965" s="254"/>
      <c r="M965" s="254"/>
      <c r="N965" s="254"/>
      <c r="O965" s="254"/>
      <c r="P965" s="252"/>
      <c r="Q965" s="252"/>
      <c r="R965" s="252"/>
      <c r="S965" s="252"/>
      <c r="T965" s="252"/>
      <c r="U965" s="252"/>
      <c r="V965" s="252"/>
      <c r="W965" s="252"/>
      <c r="X965" s="252"/>
      <c r="Y965" s="252"/>
      <c r="Z965" s="252"/>
      <c r="AA965" s="252"/>
      <c r="AB965" s="252"/>
      <c r="AC965" s="252"/>
      <c r="AD965" s="252"/>
      <c r="AE965" s="252"/>
      <c r="AF965" s="252"/>
      <c r="AG965" s="252"/>
      <c r="AH965" s="252"/>
      <c r="AI965" s="252"/>
      <c r="AJ965" s="252"/>
      <c r="AK965" s="252"/>
      <c r="AL965" s="252"/>
      <c r="AM965" s="252"/>
      <c r="AN965" s="252"/>
      <c r="AO965" s="252"/>
      <c r="AP965" s="252"/>
      <c r="AQ965" s="252"/>
      <c r="AR965" s="252"/>
      <c r="AS965" s="252"/>
      <c r="AT965" s="252"/>
      <c r="AU965" s="252"/>
      <c r="AV965" s="252"/>
      <c r="AW965" s="252"/>
      <c r="AX965" s="252"/>
      <c r="AY965" s="252"/>
      <c r="AZ965" s="252"/>
      <c r="BA965" s="252"/>
      <c r="BB965" s="252"/>
      <c r="BC965" s="252"/>
      <c r="BD965" s="252"/>
      <c r="BE965" s="252"/>
      <c r="BF965" s="252"/>
      <c r="BG965" s="252"/>
      <c r="BH965" s="252"/>
      <c r="BI965" s="252"/>
      <c r="BJ965" s="252"/>
      <c r="BK965" s="252"/>
      <c r="BL965" s="252"/>
      <c r="BM965" s="252"/>
      <c r="BN965" s="252"/>
      <c r="BO965" s="252"/>
      <c r="BP965" s="252"/>
      <c r="BQ965" s="252"/>
      <c r="BR965" s="252"/>
      <c r="BS965" s="252"/>
      <c r="BT965" s="252"/>
      <c r="BU965" s="252"/>
      <c r="BV965" s="252"/>
      <c r="BW965" s="252"/>
      <c r="BX965" s="252"/>
      <c r="BY965" s="252"/>
      <c r="BZ965" s="252"/>
      <c r="CA965" s="252"/>
      <c r="CB965" s="252"/>
      <c r="CC965" s="252"/>
      <c r="CD965" s="252"/>
      <c r="CE965" s="252"/>
      <c r="CF965" s="252"/>
      <c r="CG965" s="252"/>
      <c r="CH965" s="252"/>
      <c r="CI965" s="252"/>
      <c r="CJ965" s="252"/>
      <c r="CK965" s="252"/>
      <c r="CL965" s="252"/>
      <c r="CM965" s="252"/>
      <c r="CN965" s="252"/>
      <c r="CO965" s="252"/>
      <c r="CP965" s="252"/>
      <c r="CQ965" s="252"/>
      <c r="CR965" s="252"/>
      <c r="CS965" s="252"/>
      <c r="CT965" s="252"/>
      <c r="CU965" s="252"/>
      <c r="CV965" s="252"/>
      <c r="CW965" s="252"/>
      <c r="CX965" s="252"/>
      <c r="CY965" s="252"/>
      <c r="CZ965" s="252"/>
      <c r="DA965" s="252"/>
      <c r="DB965" s="252"/>
      <c r="DC965" s="252"/>
      <c r="DD965" s="252"/>
    </row>
    <row r="966" customFormat="false" ht="15" hidden="false" customHeight="false" outlineLevel="0" collapsed="false">
      <c r="A966" s="252"/>
      <c r="B966" s="252"/>
      <c r="C966" s="252"/>
      <c r="D966" s="252"/>
      <c r="E966" s="254"/>
      <c r="F966" s="254"/>
      <c r="G966" s="254"/>
      <c r="H966" s="254"/>
      <c r="I966" s="254"/>
      <c r="J966" s="254"/>
      <c r="K966" s="254"/>
      <c r="L966" s="254"/>
      <c r="M966" s="254"/>
      <c r="N966" s="254"/>
      <c r="O966" s="254"/>
      <c r="P966" s="252"/>
      <c r="Q966" s="252"/>
      <c r="R966" s="252"/>
      <c r="S966" s="252"/>
      <c r="T966" s="252"/>
      <c r="U966" s="252"/>
      <c r="V966" s="252"/>
      <c r="W966" s="252"/>
      <c r="X966" s="252"/>
      <c r="Y966" s="252"/>
      <c r="Z966" s="252"/>
      <c r="AA966" s="252"/>
      <c r="AB966" s="252"/>
      <c r="AC966" s="252"/>
      <c r="AD966" s="252"/>
      <c r="AE966" s="252"/>
      <c r="AF966" s="252"/>
      <c r="AG966" s="252"/>
      <c r="AH966" s="252"/>
      <c r="AI966" s="252"/>
      <c r="AJ966" s="252"/>
      <c r="AK966" s="252"/>
      <c r="AL966" s="252"/>
      <c r="AM966" s="252"/>
      <c r="AN966" s="252"/>
      <c r="AO966" s="252"/>
      <c r="AP966" s="252"/>
      <c r="AQ966" s="252"/>
      <c r="AR966" s="252"/>
      <c r="AS966" s="252"/>
      <c r="AT966" s="252"/>
      <c r="AU966" s="252"/>
      <c r="AV966" s="252"/>
      <c r="AW966" s="252"/>
      <c r="AX966" s="252"/>
      <c r="AY966" s="252"/>
      <c r="AZ966" s="252"/>
      <c r="BA966" s="252"/>
      <c r="BB966" s="252"/>
      <c r="BC966" s="252"/>
      <c r="BD966" s="252"/>
      <c r="BE966" s="252"/>
      <c r="BF966" s="252"/>
      <c r="BG966" s="252"/>
      <c r="BH966" s="252"/>
      <c r="BI966" s="252"/>
      <c r="BJ966" s="252"/>
      <c r="BK966" s="252"/>
      <c r="BL966" s="252"/>
      <c r="BM966" s="252"/>
      <c r="BN966" s="252"/>
      <c r="BO966" s="252"/>
      <c r="BP966" s="252"/>
      <c r="BQ966" s="252"/>
      <c r="BR966" s="252"/>
      <c r="BS966" s="252"/>
      <c r="BT966" s="252"/>
      <c r="BU966" s="252"/>
      <c r="BV966" s="252"/>
      <c r="BW966" s="252"/>
      <c r="BX966" s="252"/>
      <c r="BY966" s="252"/>
      <c r="BZ966" s="252"/>
      <c r="CA966" s="252"/>
      <c r="CB966" s="252"/>
      <c r="CC966" s="252"/>
      <c r="CD966" s="252"/>
      <c r="CE966" s="252"/>
      <c r="CF966" s="252"/>
      <c r="CG966" s="252"/>
      <c r="CH966" s="252"/>
      <c r="CI966" s="252"/>
      <c r="CJ966" s="252"/>
      <c r="CK966" s="252"/>
      <c r="CL966" s="252"/>
      <c r="CM966" s="252"/>
      <c r="CN966" s="252"/>
      <c r="CO966" s="252"/>
      <c r="CP966" s="252"/>
      <c r="CQ966" s="252"/>
      <c r="CR966" s="252"/>
      <c r="CS966" s="252"/>
      <c r="CT966" s="252"/>
      <c r="CU966" s="252"/>
      <c r="CV966" s="252"/>
      <c r="CW966" s="252"/>
      <c r="CX966" s="252"/>
      <c r="CY966" s="252"/>
      <c r="CZ966" s="252"/>
      <c r="DA966" s="252"/>
      <c r="DB966" s="252"/>
      <c r="DC966" s="252"/>
      <c r="DD966" s="252"/>
    </row>
    <row r="967" customFormat="false" ht="15" hidden="false" customHeight="false" outlineLevel="0" collapsed="false">
      <c r="A967" s="252"/>
      <c r="B967" s="252"/>
      <c r="C967" s="252"/>
      <c r="D967" s="252"/>
      <c r="E967" s="254"/>
      <c r="F967" s="254"/>
      <c r="G967" s="254"/>
      <c r="H967" s="254"/>
      <c r="I967" s="254"/>
      <c r="J967" s="254"/>
      <c r="K967" s="254"/>
      <c r="L967" s="254"/>
      <c r="M967" s="254"/>
      <c r="N967" s="254"/>
      <c r="O967" s="254"/>
      <c r="P967" s="252"/>
      <c r="Q967" s="252"/>
      <c r="R967" s="252"/>
      <c r="S967" s="252"/>
      <c r="T967" s="252"/>
      <c r="U967" s="252"/>
      <c r="V967" s="252"/>
      <c r="W967" s="252"/>
      <c r="X967" s="252"/>
      <c r="Y967" s="252"/>
      <c r="Z967" s="252"/>
      <c r="AA967" s="252"/>
      <c r="AB967" s="252"/>
      <c r="AC967" s="252"/>
      <c r="AD967" s="252"/>
      <c r="AE967" s="252"/>
      <c r="AF967" s="252"/>
      <c r="AG967" s="252"/>
      <c r="AH967" s="252"/>
      <c r="AI967" s="252"/>
      <c r="AJ967" s="252"/>
      <c r="AK967" s="252"/>
      <c r="AL967" s="252"/>
      <c r="AM967" s="252"/>
      <c r="AN967" s="252"/>
      <c r="AO967" s="252"/>
      <c r="AP967" s="252"/>
      <c r="AQ967" s="252"/>
      <c r="AR967" s="252"/>
      <c r="AS967" s="252"/>
      <c r="AT967" s="252"/>
      <c r="AU967" s="252"/>
      <c r="AV967" s="252"/>
      <c r="AW967" s="252"/>
      <c r="AX967" s="252"/>
      <c r="AY967" s="252"/>
      <c r="AZ967" s="252"/>
      <c r="BA967" s="252"/>
      <c r="BB967" s="252"/>
      <c r="BC967" s="252"/>
      <c r="BD967" s="252"/>
      <c r="BE967" s="252"/>
      <c r="BF967" s="252"/>
      <c r="BG967" s="252"/>
      <c r="BH967" s="252"/>
      <c r="BI967" s="252"/>
      <c r="BJ967" s="252"/>
      <c r="BK967" s="252"/>
      <c r="BL967" s="252"/>
      <c r="BM967" s="252"/>
      <c r="BN967" s="252"/>
      <c r="BO967" s="252"/>
      <c r="BP967" s="252"/>
      <c r="BQ967" s="252"/>
      <c r="BR967" s="252"/>
      <c r="BS967" s="252"/>
      <c r="BT967" s="252"/>
      <c r="BU967" s="252"/>
      <c r="BV967" s="252"/>
      <c r="BW967" s="252"/>
      <c r="BX967" s="252"/>
      <c r="BY967" s="252"/>
      <c r="BZ967" s="252"/>
      <c r="CA967" s="252"/>
      <c r="CB967" s="252"/>
      <c r="CC967" s="252"/>
      <c r="CD967" s="252"/>
      <c r="CE967" s="252"/>
      <c r="CF967" s="252"/>
      <c r="CG967" s="252"/>
      <c r="CH967" s="252"/>
      <c r="CI967" s="252"/>
      <c r="CJ967" s="252"/>
      <c r="CK967" s="252"/>
      <c r="CL967" s="252"/>
      <c r="CM967" s="252"/>
      <c r="CN967" s="252"/>
      <c r="CO967" s="252"/>
      <c r="CP967" s="252"/>
      <c r="CQ967" s="252"/>
      <c r="CR967" s="252"/>
      <c r="CS967" s="252"/>
      <c r="CT967" s="252"/>
      <c r="CU967" s="252"/>
      <c r="CV967" s="252"/>
      <c r="CW967" s="252"/>
      <c r="CX967" s="252"/>
      <c r="CY967" s="252"/>
      <c r="CZ967" s="252"/>
      <c r="DA967" s="252"/>
      <c r="DB967" s="252"/>
      <c r="DC967" s="252"/>
      <c r="DD967" s="252"/>
    </row>
    <row r="968" customFormat="false" ht="15" hidden="false" customHeight="false" outlineLevel="0" collapsed="false">
      <c r="A968" s="252"/>
      <c r="B968" s="252"/>
      <c r="C968" s="252"/>
      <c r="D968" s="252"/>
      <c r="E968" s="254"/>
      <c r="F968" s="254"/>
      <c r="G968" s="254"/>
      <c r="H968" s="254"/>
      <c r="I968" s="254"/>
      <c r="J968" s="254"/>
      <c r="K968" s="254"/>
      <c r="L968" s="254"/>
      <c r="M968" s="254"/>
      <c r="N968" s="254"/>
      <c r="O968" s="254"/>
      <c r="P968" s="252"/>
      <c r="Q968" s="252"/>
      <c r="R968" s="252"/>
      <c r="S968" s="252"/>
      <c r="T968" s="252"/>
      <c r="U968" s="252"/>
      <c r="V968" s="252"/>
      <c r="W968" s="252"/>
      <c r="X968" s="252"/>
      <c r="Y968" s="252"/>
      <c r="Z968" s="252"/>
      <c r="AA968" s="252"/>
      <c r="AB968" s="252"/>
      <c r="AC968" s="252"/>
      <c r="AD968" s="252"/>
      <c r="AE968" s="252"/>
      <c r="AF968" s="252"/>
      <c r="AG968" s="252"/>
      <c r="AH968" s="252"/>
      <c r="AI968" s="252"/>
      <c r="AJ968" s="252"/>
      <c r="AK968" s="252"/>
      <c r="AL968" s="252"/>
      <c r="AM968" s="252"/>
      <c r="AN968" s="252"/>
      <c r="AO968" s="252"/>
      <c r="AP968" s="252"/>
      <c r="AQ968" s="252"/>
      <c r="AR968" s="252"/>
      <c r="AS968" s="252"/>
      <c r="AT968" s="252"/>
      <c r="AU968" s="252"/>
      <c r="AV968" s="252"/>
      <c r="AW968" s="252"/>
      <c r="AX968" s="252"/>
      <c r="AY968" s="252"/>
      <c r="AZ968" s="252"/>
      <c r="BA968" s="252"/>
      <c r="BB968" s="252"/>
      <c r="BC968" s="252"/>
      <c r="BD968" s="252"/>
      <c r="BE968" s="252"/>
      <c r="BF968" s="252"/>
      <c r="BG968" s="252"/>
      <c r="BH968" s="252"/>
      <c r="BI968" s="252"/>
      <c r="BJ968" s="252"/>
      <c r="BK968" s="252"/>
      <c r="BL968" s="252"/>
      <c r="BM968" s="252"/>
      <c r="BN968" s="252"/>
      <c r="BO968" s="252"/>
      <c r="BP968" s="252"/>
      <c r="BQ968" s="252"/>
      <c r="BR968" s="252"/>
      <c r="BS968" s="252"/>
      <c r="BT968" s="252"/>
      <c r="BU968" s="252"/>
      <c r="BV968" s="252"/>
      <c r="BW968" s="252"/>
      <c r="BX968" s="252"/>
      <c r="BY968" s="252"/>
      <c r="BZ968" s="252"/>
      <c r="CA968" s="252"/>
      <c r="CB968" s="252"/>
      <c r="CC968" s="252"/>
      <c r="CD968" s="252"/>
      <c r="CE968" s="252"/>
      <c r="CF968" s="252"/>
      <c r="CG968" s="252"/>
      <c r="CH968" s="252"/>
      <c r="CI968" s="252"/>
      <c r="CJ968" s="252"/>
      <c r="CK968" s="252"/>
      <c r="CL968" s="252"/>
      <c r="CM968" s="252"/>
      <c r="CN968" s="252"/>
      <c r="CO968" s="252"/>
      <c r="CP968" s="252"/>
      <c r="CQ968" s="252"/>
      <c r="CR968" s="252"/>
      <c r="CS968" s="252"/>
      <c r="CT968" s="252"/>
      <c r="CU968" s="252"/>
      <c r="CV968" s="252"/>
      <c r="CW968" s="252"/>
      <c r="CX968" s="252"/>
      <c r="CY968" s="252"/>
      <c r="CZ968" s="252"/>
      <c r="DA968" s="252"/>
      <c r="DB968" s="252"/>
      <c r="DC968" s="252"/>
      <c r="DD968" s="252"/>
    </row>
    <row r="969" customFormat="false" ht="15" hidden="false" customHeight="false" outlineLevel="0" collapsed="false">
      <c r="A969" s="252"/>
      <c r="B969" s="252"/>
      <c r="C969" s="252"/>
      <c r="D969" s="252"/>
      <c r="E969" s="254"/>
      <c r="F969" s="254"/>
      <c r="G969" s="254"/>
      <c r="H969" s="254"/>
      <c r="I969" s="254"/>
      <c r="J969" s="254"/>
      <c r="K969" s="254"/>
      <c r="L969" s="254"/>
      <c r="M969" s="254"/>
      <c r="N969" s="254"/>
      <c r="O969" s="254"/>
      <c r="P969" s="252"/>
      <c r="Q969" s="252"/>
      <c r="R969" s="252"/>
      <c r="S969" s="252"/>
      <c r="T969" s="252"/>
      <c r="U969" s="252"/>
      <c r="V969" s="252"/>
      <c r="W969" s="252"/>
      <c r="X969" s="252"/>
      <c r="Y969" s="252"/>
      <c r="Z969" s="252"/>
      <c r="AA969" s="252"/>
      <c r="AB969" s="252"/>
      <c r="AC969" s="252"/>
      <c r="AD969" s="252"/>
      <c r="AE969" s="252"/>
      <c r="AF969" s="252"/>
      <c r="AG969" s="252"/>
      <c r="AH969" s="252"/>
      <c r="AI969" s="252"/>
      <c r="AJ969" s="252"/>
      <c r="AK969" s="252"/>
      <c r="AL969" s="252"/>
      <c r="AM969" s="252"/>
      <c r="AN969" s="252"/>
      <c r="AO969" s="252"/>
      <c r="AP969" s="252"/>
      <c r="AQ969" s="252"/>
      <c r="AR969" s="252"/>
      <c r="AS969" s="252"/>
      <c r="AT969" s="252"/>
      <c r="AU969" s="252"/>
      <c r="AV969" s="252"/>
      <c r="AW969" s="252"/>
      <c r="AX969" s="252"/>
      <c r="AY969" s="252"/>
      <c r="AZ969" s="252"/>
      <c r="BA969" s="252"/>
      <c r="BB969" s="252"/>
      <c r="BC969" s="252"/>
      <c r="BD969" s="252"/>
      <c r="BE969" s="252"/>
      <c r="BF969" s="252"/>
      <c r="BG969" s="252"/>
      <c r="BH969" s="252"/>
      <c r="BI969" s="252"/>
      <c r="BJ969" s="252"/>
      <c r="BK969" s="252"/>
      <c r="BL969" s="252"/>
      <c r="BM969" s="252"/>
      <c r="BN969" s="252"/>
      <c r="BO969" s="252"/>
      <c r="BP969" s="252"/>
      <c r="BQ969" s="252"/>
      <c r="BR969" s="252"/>
      <c r="BS969" s="252"/>
      <c r="BT969" s="252"/>
      <c r="BU969" s="252"/>
      <c r="BV969" s="252"/>
      <c r="BW969" s="252"/>
      <c r="BX969" s="252"/>
      <c r="BY969" s="252"/>
      <c r="BZ969" s="252"/>
      <c r="CA969" s="252"/>
      <c r="CB969" s="252"/>
      <c r="CC969" s="252"/>
      <c r="CD969" s="252"/>
      <c r="CE969" s="252"/>
      <c r="CF969" s="252"/>
      <c r="CG969" s="252"/>
      <c r="CH969" s="252"/>
      <c r="CI969" s="252"/>
      <c r="CJ969" s="252"/>
      <c r="CK969" s="252"/>
      <c r="CL969" s="252"/>
      <c r="CM969" s="252"/>
      <c r="CN969" s="252"/>
      <c r="CO969" s="252"/>
      <c r="CP969" s="252"/>
      <c r="CQ969" s="252"/>
      <c r="CR969" s="252"/>
      <c r="CS969" s="252"/>
      <c r="CT969" s="252"/>
      <c r="CU969" s="252"/>
      <c r="CV969" s="252"/>
      <c r="CW969" s="252"/>
      <c r="CX969" s="252"/>
      <c r="CY969" s="252"/>
      <c r="CZ969" s="252"/>
      <c r="DA969" s="252"/>
      <c r="DB969" s="252"/>
      <c r="DC969" s="252"/>
      <c r="DD969" s="252"/>
    </row>
    <row r="970" customFormat="false" ht="15" hidden="false" customHeight="false" outlineLevel="0" collapsed="false">
      <c r="A970" s="252"/>
      <c r="B970" s="252"/>
      <c r="C970" s="252"/>
      <c r="D970" s="252"/>
      <c r="E970" s="254"/>
      <c r="F970" s="254"/>
      <c r="G970" s="254"/>
      <c r="H970" s="254"/>
      <c r="I970" s="254"/>
      <c r="J970" s="254"/>
      <c r="K970" s="254"/>
      <c r="L970" s="254"/>
      <c r="M970" s="254"/>
      <c r="N970" s="254"/>
      <c r="O970" s="254"/>
      <c r="P970" s="252"/>
      <c r="Q970" s="252"/>
      <c r="R970" s="252"/>
      <c r="S970" s="252"/>
      <c r="T970" s="252"/>
      <c r="U970" s="252"/>
      <c r="V970" s="252"/>
      <c r="W970" s="252"/>
      <c r="X970" s="252"/>
      <c r="Y970" s="252"/>
      <c r="Z970" s="252"/>
      <c r="AA970" s="252"/>
      <c r="AB970" s="252"/>
      <c r="AC970" s="252"/>
      <c r="AD970" s="252"/>
      <c r="AE970" s="252"/>
      <c r="AF970" s="252"/>
      <c r="AG970" s="252"/>
      <c r="AH970" s="252"/>
      <c r="AI970" s="252"/>
      <c r="AJ970" s="252"/>
      <c r="AK970" s="252"/>
      <c r="AL970" s="252"/>
      <c r="AM970" s="252"/>
      <c r="AN970" s="252"/>
      <c r="AO970" s="252"/>
      <c r="AP970" s="252"/>
      <c r="AQ970" s="252"/>
      <c r="AR970" s="252"/>
      <c r="AS970" s="252"/>
      <c r="AT970" s="252"/>
      <c r="AU970" s="252"/>
      <c r="AV970" s="252"/>
      <c r="AW970" s="252"/>
      <c r="AX970" s="252"/>
      <c r="AY970" s="252"/>
      <c r="AZ970" s="252"/>
      <c r="BA970" s="252"/>
      <c r="BB970" s="252"/>
      <c r="BC970" s="252"/>
      <c r="BD970" s="252"/>
      <c r="BE970" s="252"/>
      <c r="BF970" s="252"/>
      <c r="BG970" s="252"/>
      <c r="BH970" s="252"/>
      <c r="BI970" s="252"/>
      <c r="BJ970" s="252"/>
      <c r="BK970" s="252"/>
      <c r="BL970" s="252"/>
      <c r="BM970" s="252"/>
      <c r="BN970" s="252"/>
      <c r="BO970" s="252"/>
      <c r="BP970" s="252"/>
      <c r="BQ970" s="252"/>
      <c r="BR970" s="252"/>
      <c r="BS970" s="252"/>
      <c r="BT970" s="252"/>
      <c r="BU970" s="252"/>
      <c r="BV970" s="252"/>
      <c r="BW970" s="252"/>
      <c r="BX970" s="252"/>
      <c r="BY970" s="252"/>
      <c r="BZ970" s="252"/>
      <c r="CA970" s="252"/>
      <c r="CB970" s="252"/>
      <c r="CC970" s="252"/>
      <c r="CD970" s="252"/>
      <c r="CE970" s="252"/>
      <c r="CF970" s="252"/>
      <c r="CG970" s="252"/>
      <c r="CH970" s="252"/>
      <c r="CI970" s="252"/>
      <c r="CJ970" s="252"/>
      <c r="CK970" s="252"/>
      <c r="CL970" s="252"/>
      <c r="CM970" s="252"/>
      <c r="CN970" s="252"/>
      <c r="CO970" s="252"/>
      <c r="CP970" s="252"/>
      <c r="CQ970" s="252"/>
      <c r="CR970" s="252"/>
      <c r="CS970" s="252"/>
      <c r="CT970" s="252"/>
      <c r="CU970" s="252"/>
      <c r="CV970" s="252"/>
      <c r="CW970" s="252"/>
      <c r="CX970" s="252"/>
      <c r="CY970" s="252"/>
      <c r="CZ970" s="252"/>
      <c r="DA970" s="252"/>
      <c r="DB970" s="252"/>
      <c r="DC970" s="252"/>
      <c r="DD970" s="252"/>
    </row>
    <row r="971" customFormat="false" ht="15" hidden="false" customHeight="false" outlineLevel="0" collapsed="false">
      <c r="A971" s="252"/>
      <c r="B971" s="252"/>
      <c r="C971" s="252"/>
      <c r="D971" s="252"/>
      <c r="E971" s="254"/>
      <c r="F971" s="254"/>
      <c r="G971" s="254"/>
      <c r="H971" s="254"/>
      <c r="I971" s="254"/>
      <c r="J971" s="254"/>
      <c r="K971" s="254"/>
      <c r="L971" s="254"/>
      <c r="M971" s="254"/>
      <c r="N971" s="254"/>
      <c r="O971" s="254"/>
      <c r="P971" s="252"/>
      <c r="Q971" s="252"/>
      <c r="R971" s="252"/>
      <c r="S971" s="252"/>
      <c r="T971" s="252"/>
      <c r="U971" s="252"/>
      <c r="V971" s="252"/>
      <c r="W971" s="252"/>
      <c r="X971" s="252"/>
      <c r="Y971" s="252"/>
      <c r="Z971" s="252"/>
      <c r="AA971" s="252"/>
      <c r="AB971" s="252"/>
      <c r="AC971" s="252"/>
      <c r="AD971" s="252"/>
      <c r="AE971" s="252"/>
      <c r="AF971" s="252"/>
      <c r="AG971" s="252"/>
      <c r="AH971" s="252"/>
      <c r="AI971" s="252"/>
      <c r="AJ971" s="252"/>
      <c r="AK971" s="252"/>
      <c r="AL971" s="252"/>
      <c r="AM971" s="252"/>
      <c r="AN971" s="252"/>
      <c r="AO971" s="252"/>
      <c r="AP971" s="252"/>
      <c r="AQ971" s="252"/>
      <c r="AR971" s="252"/>
      <c r="AS971" s="252"/>
      <c r="AT971" s="252"/>
      <c r="AU971" s="252"/>
      <c r="AV971" s="252"/>
      <c r="AW971" s="252"/>
      <c r="AX971" s="252"/>
      <c r="AY971" s="252"/>
      <c r="AZ971" s="252"/>
      <c r="BA971" s="252"/>
      <c r="BB971" s="252"/>
      <c r="BC971" s="252"/>
      <c r="BD971" s="252"/>
      <c r="BE971" s="252"/>
      <c r="BF971" s="252"/>
      <c r="BG971" s="252"/>
      <c r="BH971" s="252"/>
      <c r="BI971" s="252"/>
      <c r="BJ971" s="252"/>
      <c r="BK971" s="252"/>
      <c r="BL971" s="252"/>
      <c r="BM971" s="252"/>
      <c r="BN971" s="252"/>
      <c r="BO971" s="252"/>
      <c r="BP971" s="252"/>
      <c r="BQ971" s="252"/>
      <c r="BR971" s="252"/>
      <c r="BS971" s="252"/>
      <c r="BT971" s="252"/>
      <c r="BU971" s="252"/>
      <c r="BV971" s="252"/>
      <c r="BW971" s="252"/>
      <c r="BX971" s="252"/>
      <c r="BY971" s="252"/>
      <c r="BZ971" s="252"/>
      <c r="CA971" s="252"/>
      <c r="CB971" s="252"/>
      <c r="CC971" s="252"/>
      <c r="CD971" s="252"/>
      <c r="CE971" s="252"/>
      <c r="CF971" s="252"/>
      <c r="CG971" s="252"/>
      <c r="CH971" s="252"/>
      <c r="CI971" s="252"/>
      <c r="CJ971" s="252"/>
      <c r="CK971" s="252"/>
      <c r="CL971" s="252"/>
      <c r="CM971" s="252"/>
      <c r="CN971" s="252"/>
      <c r="CO971" s="252"/>
      <c r="CP971" s="252"/>
      <c r="CQ971" s="252"/>
      <c r="CR971" s="252"/>
      <c r="CS971" s="252"/>
      <c r="CT971" s="252"/>
      <c r="CU971" s="252"/>
      <c r="CV971" s="252"/>
      <c r="CW971" s="252"/>
      <c r="CX971" s="252"/>
      <c r="CY971" s="252"/>
      <c r="CZ971" s="252"/>
      <c r="DA971" s="252"/>
      <c r="DB971" s="252"/>
      <c r="DC971" s="252"/>
      <c r="DD971" s="252"/>
    </row>
    <row r="972" customFormat="false" ht="15" hidden="false" customHeight="false" outlineLevel="0" collapsed="false">
      <c r="A972" s="252"/>
      <c r="B972" s="252"/>
      <c r="C972" s="252"/>
      <c r="D972" s="252"/>
      <c r="E972" s="254"/>
      <c r="F972" s="254"/>
      <c r="G972" s="254"/>
      <c r="H972" s="254"/>
      <c r="I972" s="254"/>
      <c r="J972" s="254"/>
      <c r="K972" s="254"/>
      <c r="L972" s="254"/>
      <c r="M972" s="254"/>
      <c r="N972" s="254"/>
      <c r="O972" s="254"/>
      <c r="P972" s="252"/>
      <c r="Q972" s="252"/>
      <c r="R972" s="252"/>
      <c r="S972" s="252"/>
      <c r="T972" s="252"/>
      <c r="U972" s="252"/>
      <c r="V972" s="252"/>
      <c r="W972" s="252"/>
      <c r="X972" s="252"/>
      <c r="Y972" s="252"/>
      <c r="Z972" s="252"/>
      <c r="AA972" s="252"/>
      <c r="AB972" s="252"/>
      <c r="AC972" s="252"/>
      <c r="AD972" s="252"/>
      <c r="AE972" s="252"/>
      <c r="AF972" s="252"/>
      <c r="AG972" s="252"/>
      <c r="AH972" s="252"/>
      <c r="AI972" s="252"/>
      <c r="AJ972" s="252"/>
      <c r="AK972" s="252"/>
      <c r="AL972" s="252"/>
      <c r="AM972" s="252"/>
      <c r="AN972" s="252"/>
      <c r="AO972" s="252"/>
      <c r="AP972" s="252"/>
      <c r="AQ972" s="252"/>
      <c r="AR972" s="252"/>
      <c r="AS972" s="252"/>
      <c r="AT972" s="252"/>
      <c r="AU972" s="252"/>
      <c r="AV972" s="252"/>
      <c r="AW972" s="252"/>
      <c r="AX972" s="252"/>
      <c r="AY972" s="252"/>
      <c r="AZ972" s="252"/>
      <c r="BA972" s="252"/>
      <c r="BB972" s="252"/>
      <c r="BC972" s="252"/>
      <c r="BD972" s="252"/>
      <c r="BE972" s="252"/>
      <c r="BF972" s="252"/>
      <c r="BG972" s="252"/>
      <c r="BH972" s="252"/>
      <c r="BI972" s="252"/>
      <c r="BJ972" s="252"/>
      <c r="BK972" s="252"/>
      <c r="BL972" s="252"/>
      <c r="BM972" s="252"/>
      <c r="BN972" s="252"/>
      <c r="BO972" s="252"/>
      <c r="BP972" s="252"/>
      <c r="BQ972" s="252"/>
      <c r="BR972" s="252"/>
      <c r="BS972" s="252"/>
      <c r="BT972" s="252"/>
      <c r="BU972" s="252"/>
      <c r="BV972" s="252"/>
      <c r="BW972" s="252"/>
      <c r="BX972" s="252"/>
      <c r="BY972" s="252"/>
      <c r="BZ972" s="252"/>
      <c r="CA972" s="252"/>
      <c r="CB972" s="252"/>
      <c r="CC972" s="252"/>
      <c r="CD972" s="252"/>
      <c r="CE972" s="252"/>
      <c r="CF972" s="252"/>
      <c r="CG972" s="252"/>
      <c r="CH972" s="252"/>
      <c r="CI972" s="252"/>
      <c r="CJ972" s="252"/>
      <c r="CK972" s="252"/>
      <c r="CL972" s="252"/>
      <c r="CM972" s="252"/>
      <c r="CN972" s="252"/>
      <c r="CO972" s="252"/>
      <c r="CP972" s="252"/>
      <c r="CQ972" s="252"/>
      <c r="CR972" s="252"/>
      <c r="CS972" s="252"/>
      <c r="CT972" s="252"/>
      <c r="CU972" s="252"/>
      <c r="CV972" s="252"/>
      <c r="CW972" s="252"/>
      <c r="CX972" s="252"/>
      <c r="CY972" s="252"/>
      <c r="CZ972" s="252"/>
      <c r="DA972" s="252"/>
      <c r="DB972" s="252"/>
      <c r="DC972" s="252"/>
      <c r="DD972" s="252"/>
    </row>
    <row r="973" customFormat="false" ht="15" hidden="false" customHeight="false" outlineLevel="0" collapsed="false">
      <c r="A973" s="252"/>
      <c r="B973" s="252"/>
      <c r="C973" s="252"/>
      <c r="D973" s="252"/>
      <c r="E973" s="254"/>
      <c r="F973" s="254"/>
      <c r="G973" s="254"/>
      <c r="H973" s="254"/>
      <c r="I973" s="254"/>
      <c r="J973" s="254"/>
      <c r="K973" s="254"/>
      <c r="L973" s="254"/>
      <c r="M973" s="254"/>
      <c r="N973" s="254"/>
      <c r="O973" s="254"/>
      <c r="P973" s="252"/>
      <c r="Q973" s="252"/>
      <c r="R973" s="252"/>
      <c r="S973" s="252"/>
      <c r="T973" s="252"/>
      <c r="U973" s="252"/>
      <c r="V973" s="252"/>
      <c r="W973" s="252"/>
      <c r="X973" s="252"/>
      <c r="Y973" s="252"/>
      <c r="Z973" s="252"/>
      <c r="AA973" s="252"/>
      <c r="AB973" s="252"/>
      <c r="AC973" s="252"/>
      <c r="AD973" s="252"/>
      <c r="AE973" s="252"/>
      <c r="AF973" s="252"/>
      <c r="AG973" s="252"/>
      <c r="AH973" s="252"/>
      <c r="AI973" s="252"/>
      <c r="AJ973" s="252"/>
      <c r="AK973" s="252"/>
      <c r="AL973" s="252"/>
      <c r="AM973" s="252"/>
      <c r="AN973" s="252"/>
      <c r="AO973" s="252"/>
      <c r="AP973" s="252"/>
      <c r="AQ973" s="252"/>
      <c r="AR973" s="252"/>
      <c r="AS973" s="252"/>
      <c r="AT973" s="252"/>
      <c r="AU973" s="252"/>
      <c r="AV973" s="252"/>
      <c r="AW973" s="252"/>
      <c r="AX973" s="252"/>
      <c r="AY973" s="252"/>
      <c r="AZ973" s="252"/>
      <c r="BA973" s="252"/>
      <c r="BB973" s="252"/>
      <c r="BC973" s="252"/>
      <c r="BD973" s="252"/>
      <c r="BE973" s="252"/>
      <c r="BF973" s="252"/>
      <c r="BG973" s="252"/>
      <c r="BH973" s="252"/>
      <c r="BI973" s="252"/>
      <c r="BJ973" s="252"/>
      <c r="BK973" s="252"/>
      <c r="BL973" s="252"/>
      <c r="BM973" s="252"/>
      <c r="BN973" s="252"/>
      <c r="BO973" s="252"/>
      <c r="BP973" s="252"/>
      <c r="BQ973" s="252"/>
      <c r="BR973" s="252"/>
      <c r="BS973" s="252"/>
      <c r="BT973" s="252"/>
      <c r="BU973" s="252"/>
      <c r="BV973" s="252"/>
      <c r="BW973" s="252"/>
      <c r="BX973" s="252"/>
      <c r="BY973" s="252"/>
      <c r="BZ973" s="252"/>
      <c r="CA973" s="252"/>
      <c r="CB973" s="252"/>
      <c r="CC973" s="252"/>
      <c r="CD973" s="252"/>
      <c r="CE973" s="252"/>
      <c r="CF973" s="252"/>
      <c r="CG973" s="252"/>
      <c r="CH973" s="252"/>
      <c r="CI973" s="252"/>
      <c r="CJ973" s="252"/>
      <c r="CK973" s="252"/>
      <c r="CL973" s="252"/>
      <c r="CM973" s="252"/>
      <c r="CN973" s="252"/>
      <c r="CO973" s="252"/>
      <c r="CP973" s="252"/>
      <c r="CQ973" s="252"/>
      <c r="CR973" s="252"/>
      <c r="CS973" s="252"/>
      <c r="CT973" s="252"/>
      <c r="CU973" s="252"/>
      <c r="CV973" s="252"/>
      <c r="CW973" s="252"/>
      <c r="CX973" s="252"/>
      <c r="CY973" s="252"/>
      <c r="CZ973" s="252"/>
      <c r="DA973" s="252"/>
      <c r="DB973" s="252"/>
      <c r="DC973" s="252"/>
      <c r="DD973" s="252"/>
    </row>
    <row r="974" customFormat="false" ht="15" hidden="false" customHeight="false" outlineLevel="0" collapsed="false">
      <c r="A974" s="252"/>
      <c r="B974" s="252"/>
      <c r="C974" s="252"/>
      <c r="D974" s="252"/>
      <c r="E974" s="254"/>
      <c r="F974" s="254"/>
      <c r="G974" s="254"/>
      <c r="H974" s="254"/>
      <c r="I974" s="254"/>
      <c r="J974" s="254"/>
      <c r="K974" s="254"/>
      <c r="L974" s="254"/>
      <c r="M974" s="254"/>
      <c r="N974" s="254"/>
      <c r="O974" s="254"/>
      <c r="P974" s="252"/>
      <c r="Q974" s="252"/>
      <c r="R974" s="252"/>
      <c r="S974" s="252"/>
      <c r="T974" s="252"/>
      <c r="U974" s="252"/>
      <c r="V974" s="252"/>
      <c r="W974" s="252"/>
      <c r="X974" s="252"/>
      <c r="Y974" s="252"/>
      <c r="Z974" s="252"/>
      <c r="AA974" s="252"/>
      <c r="AB974" s="252"/>
      <c r="AC974" s="252"/>
      <c r="AD974" s="252"/>
      <c r="AE974" s="252"/>
      <c r="AF974" s="252"/>
      <c r="AG974" s="252"/>
      <c r="AH974" s="252"/>
      <c r="AI974" s="252"/>
      <c r="AJ974" s="252"/>
      <c r="AK974" s="252"/>
      <c r="AL974" s="252"/>
      <c r="AM974" s="252"/>
      <c r="AN974" s="252"/>
      <c r="AO974" s="252"/>
      <c r="AP974" s="252"/>
      <c r="AQ974" s="252"/>
      <c r="AR974" s="252"/>
      <c r="AS974" s="252"/>
      <c r="AT974" s="252"/>
      <c r="AU974" s="252"/>
      <c r="AV974" s="252"/>
      <c r="AW974" s="252"/>
      <c r="AX974" s="252"/>
      <c r="AY974" s="252"/>
      <c r="AZ974" s="252"/>
      <c r="BA974" s="252"/>
      <c r="BB974" s="252"/>
      <c r="BC974" s="252"/>
      <c r="BD974" s="252"/>
      <c r="BE974" s="252"/>
      <c r="BF974" s="252"/>
      <c r="BG974" s="252"/>
      <c r="BH974" s="252"/>
      <c r="BI974" s="252"/>
      <c r="BJ974" s="252"/>
      <c r="BK974" s="252"/>
      <c r="BL974" s="252"/>
      <c r="BM974" s="252"/>
      <c r="BN974" s="252"/>
      <c r="BO974" s="252"/>
      <c r="BP974" s="252"/>
      <c r="BQ974" s="252"/>
      <c r="BR974" s="252"/>
      <c r="BS974" s="252"/>
      <c r="BT974" s="252"/>
      <c r="BU974" s="252"/>
      <c r="BV974" s="252"/>
      <c r="BW974" s="252"/>
      <c r="BX974" s="252"/>
      <c r="BY974" s="252"/>
      <c r="BZ974" s="252"/>
      <c r="CA974" s="252"/>
      <c r="CB974" s="252"/>
      <c r="CC974" s="252"/>
      <c r="CD974" s="252"/>
      <c r="CE974" s="252"/>
      <c r="CF974" s="252"/>
      <c r="CG974" s="252"/>
      <c r="CH974" s="252"/>
      <c r="CI974" s="252"/>
      <c r="CJ974" s="252"/>
      <c r="CK974" s="252"/>
      <c r="CL974" s="252"/>
      <c r="CM974" s="252"/>
      <c r="CN974" s="252"/>
      <c r="CO974" s="252"/>
      <c r="CP974" s="252"/>
      <c r="CQ974" s="252"/>
      <c r="CR974" s="252"/>
      <c r="CS974" s="252"/>
      <c r="CT974" s="252"/>
      <c r="CU974" s="252"/>
      <c r="CV974" s="252"/>
      <c r="CW974" s="252"/>
      <c r="CX974" s="252"/>
      <c r="CY974" s="252"/>
      <c r="CZ974" s="252"/>
      <c r="DA974" s="252"/>
      <c r="DB974" s="252"/>
      <c r="DC974" s="252"/>
      <c r="DD974" s="252"/>
    </row>
    <row r="975" customFormat="false" ht="15" hidden="false" customHeight="false" outlineLevel="0" collapsed="false">
      <c r="A975" s="252"/>
      <c r="B975" s="252"/>
      <c r="C975" s="252"/>
      <c r="D975" s="252"/>
      <c r="E975" s="254"/>
      <c r="F975" s="254"/>
      <c r="G975" s="254"/>
      <c r="H975" s="254"/>
      <c r="I975" s="254"/>
      <c r="J975" s="254"/>
      <c r="K975" s="254"/>
      <c r="L975" s="254"/>
      <c r="M975" s="254"/>
      <c r="N975" s="254"/>
      <c r="O975" s="254"/>
      <c r="P975" s="252"/>
      <c r="Q975" s="252"/>
      <c r="R975" s="252"/>
      <c r="S975" s="252"/>
      <c r="T975" s="252"/>
      <c r="U975" s="252"/>
      <c r="V975" s="252"/>
      <c r="W975" s="252"/>
      <c r="X975" s="252"/>
      <c r="Y975" s="252"/>
      <c r="Z975" s="252"/>
      <c r="AA975" s="252"/>
      <c r="AB975" s="252"/>
      <c r="AC975" s="252"/>
      <c r="AD975" s="252"/>
      <c r="AE975" s="252"/>
      <c r="AF975" s="252"/>
      <c r="AG975" s="252"/>
      <c r="AH975" s="252"/>
      <c r="AI975" s="252"/>
      <c r="AJ975" s="252"/>
      <c r="AK975" s="252"/>
      <c r="AL975" s="252"/>
      <c r="AM975" s="252"/>
      <c r="AN975" s="252"/>
      <c r="AO975" s="252"/>
      <c r="AP975" s="252"/>
      <c r="AQ975" s="252"/>
      <c r="AR975" s="252"/>
      <c r="AS975" s="252"/>
      <c r="AT975" s="252"/>
      <c r="AU975" s="252"/>
      <c r="AV975" s="252"/>
      <c r="AW975" s="252"/>
      <c r="AX975" s="252"/>
      <c r="AY975" s="252"/>
      <c r="AZ975" s="252"/>
      <c r="BA975" s="252"/>
      <c r="BB975" s="252"/>
      <c r="BC975" s="252"/>
      <c r="BD975" s="252"/>
      <c r="BE975" s="252"/>
      <c r="BF975" s="252"/>
      <c r="BG975" s="252"/>
      <c r="BH975" s="252"/>
      <c r="BI975" s="252"/>
      <c r="BJ975" s="252"/>
      <c r="BK975" s="252"/>
      <c r="BL975" s="252"/>
      <c r="BM975" s="252"/>
      <c r="BN975" s="252"/>
      <c r="BO975" s="252"/>
      <c r="BP975" s="252"/>
      <c r="BQ975" s="252"/>
      <c r="BR975" s="252"/>
      <c r="BS975" s="252"/>
      <c r="BT975" s="252"/>
      <c r="BU975" s="252"/>
      <c r="BV975" s="252"/>
      <c r="BW975" s="252"/>
      <c r="BX975" s="252"/>
      <c r="BY975" s="252"/>
      <c r="BZ975" s="252"/>
      <c r="CA975" s="252"/>
      <c r="CB975" s="252"/>
      <c r="CC975" s="252"/>
      <c r="CD975" s="252"/>
      <c r="CE975" s="252"/>
      <c r="CF975" s="252"/>
      <c r="CG975" s="252"/>
      <c r="CH975" s="252"/>
      <c r="CI975" s="252"/>
      <c r="CJ975" s="252"/>
      <c r="CK975" s="252"/>
      <c r="CL975" s="252"/>
      <c r="CM975" s="252"/>
      <c r="CN975" s="252"/>
      <c r="CO975" s="252"/>
      <c r="CP975" s="252"/>
      <c r="CQ975" s="252"/>
      <c r="CR975" s="252"/>
      <c r="CS975" s="252"/>
      <c r="CT975" s="252"/>
      <c r="CU975" s="252"/>
      <c r="CV975" s="252"/>
      <c r="CW975" s="252"/>
      <c r="CX975" s="252"/>
      <c r="CY975" s="252"/>
      <c r="CZ975" s="252"/>
      <c r="DA975" s="252"/>
      <c r="DB975" s="252"/>
      <c r="DC975" s="252"/>
      <c r="DD975" s="252"/>
    </row>
    <row r="976" customFormat="false" ht="15" hidden="false" customHeight="false" outlineLevel="0" collapsed="false">
      <c r="A976" s="252"/>
      <c r="B976" s="252"/>
      <c r="C976" s="252"/>
      <c r="D976" s="252"/>
      <c r="E976" s="254"/>
      <c r="F976" s="254"/>
      <c r="G976" s="254"/>
      <c r="H976" s="254"/>
      <c r="I976" s="254"/>
      <c r="J976" s="254"/>
      <c r="K976" s="254"/>
      <c r="L976" s="254"/>
      <c r="M976" s="254"/>
      <c r="N976" s="254"/>
      <c r="O976" s="254"/>
      <c r="P976" s="252"/>
      <c r="Q976" s="252"/>
      <c r="R976" s="252"/>
      <c r="S976" s="252"/>
      <c r="T976" s="252"/>
      <c r="U976" s="252"/>
      <c r="V976" s="252"/>
      <c r="W976" s="252"/>
      <c r="X976" s="252"/>
      <c r="Y976" s="252"/>
      <c r="Z976" s="252"/>
      <c r="AA976" s="252"/>
      <c r="AB976" s="252"/>
      <c r="AC976" s="252"/>
      <c r="AD976" s="252"/>
      <c r="AE976" s="252"/>
      <c r="AF976" s="252"/>
      <c r="AG976" s="252"/>
      <c r="AH976" s="252"/>
      <c r="AI976" s="252"/>
      <c r="AJ976" s="252"/>
      <c r="AK976" s="252"/>
      <c r="AL976" s="252"/>
      <c r="AM976" s="252"/>
      <c r="AN976" s="252"/>
      <c r="AO976" s="252"/>
      <c r="AP976" s="252"/>
      <c r="AQ976" s="252"/>
      <c r="AR976" s="252"/>
      <c r="AS976" s="252"/>
      <c r="AT976" s="252"/>
      <c r="AU976" s="252"/>
      <c r="AV976" s="252"/>
      <c r="AW976" s="252"/>
      <c r="AX976" s="252"/>
      <c r="AY976" s="252"/>
      <c r="AZ976" s="252"/>
      <c r="BA976" s="252"/>
      <c r="BB976" s="252"/>
      <c r="BC976" s="252"/>
      <c r="BD976" s="252"/>
      <c r="BE976" s="252"/>
      <c r="BF976" s="252"/>
      <c r="BG976" s="252"/>
      <c r="BH976" s="252"/>
      <c r="BI976" s="252"/>
      <c r="BJ976" s="252"/>
      <c r="BK976" s="252"/>
      <c r="BL976" s="252"/>
      <c r="BM976" s="252"/>
      <c r="BN976" s="252"/>
      <c r="BO976" s="252"/>
      <c r="BP976" s="252"/>
      <c r="BQ976" s="252"/>
      <c r="BR976" s="252"/>
      <c r="BS976" s="252"/>
      <c r="BT976" s="252"/>
      <c r="BU976" s="252"/>
      <c r="BV976" s="252"/>
      <c r="BW976" s="252"/>
      <c r="BX976" s="252"/>
      <c r="BY976" s="252"/>
      <c r="BZ976" s="252"/>
      <c r="CA976" s="252"/>
      <c r="CB976" s="252"/>
      <c r="CC976" s="252"/>
      <c r="CD976" s="252"/>
      <c r="CE976" s="252"/>
      <c r="CF976" s="252"/>
      <c r="CG976" s="252"/>
      <c r="CH976" s="252"/>
      <c r="CI976" s="252"/>
      <c r="CJ976" s="252"/>
      <c r="CK976" s="252"/>
      <c r="CL976" s="252"/>
      <c r="CM976" s="252"/>
      <c r="CN976" s="252"/>
      <c r="CO976" s="252"/>
      <c r="CP976" s="252"/>
      <c r="CQ976" s="252"/>
      <c r="CR976" s="252"/>
      <c r="CS976" s="252"/>
      <c r="CT976" s="252"/>
      <c r="CU976" s="252"/>
      <c r="CV976" s="252"/>
      <c r="CW976" s="252"/>
      <c r="CX976" s="252"/>
      <c r="CY976" s="252"/>
      <c r="CZ976" s="252"/>
      <c r="DA976" s="252"/>
      <c r="DB976" s="252"/>
      <c r="DC976" s="252"/>
      <c r="DD976" s="252"/>
    </row>
    <row r="977" customFormat="false" ht="15" hidden="false" customHeight="false" outlineLevel="0" collapsed="false">
      <c r="A977" s="252"/>
      <c r="B977" s="252"/>
      <c r="C977" s="252"/>
      <c r="D977" s="252"/>
      <c r="E977" s="254"/>
      <c r="F977" s="254"/>
      <c r="G977" s="254"/>
      <c r="H977" s="254"/>
      <c r="I977" s="254"/>
      <c r="J977" s="254"/>
      <c r="K977" s="254"/>
      <c r="L977" s="254"/>
      <c r="M977" s="254"/>
      <c r="N977" s="254"/>
      <c r="O977" s="254"/>
      <c r="P977" s="252"/>
      <c r="Q977" s="252"/>
      <c r="R977" s="252"/>
      <c r="S977" s="252"/>
      <c r="T977" s="252"/>
      <c r="U977" s="252"/>
      <c r="V977" s="252"/>
      <c r="W977" s="252"/>
      <c r="X977" s="252"/>
      <c r="Y977" s="252"/>
      <c r="Z977" s="252"/>
      <c r="AA977" s="252"/>
      <c r="AB977" s="252"/>
      <c r="AC977" s="252"/>
      <c r="AD977" s="252"/>
      <c r="AE977" s="252"/>
      <c r="AF977" s="252"/>
      <c r="AG977" s="252"/>
      <c r="AH977" s="252"/>
      <c r="AI977" s="252"/>
      <c r="AJ977" s="252"/>
      <c r="AK977" s="252"/>
      <c r="AL977" s="252"/>
      <c r="AM977" s="252"/>
      <c r="AN977" s="252"/>
      <c r="AO977" s="252"/>
      <c r="AP977" s="252"/>
      <c r="AQ977" s="252"/>
      <c r="AR977" s="252"/>
      <c r="AS977" s="252"/>
      <c r="AT977" s="252"/>
      <c r="AU977" s="252"/>
      <c r="AV977" s="252"/>
      <c r="AW977" s="252"/>
      <c r="AX977" s="252"/>
      <c r="AY977" s="252"/>
      <c r="AZ977" s="252"/>
      <c r="BA977" s="252"/>
      <c r="BB977" s="252"/>
      <c r="BC977" s="252"/>
      <c r="BD977" s="252"/>
      <c r="BE977" s="252"/>
      <c r="BF977" s="252"/>
      <c r="BG977" s="252"/>
      <c r="BH977" s="252"/>
      <c r="BI977" s="252"/>
      <c r="BJ977" s="252"/>
      <c r="BK977" s="252"/>
      <c r="BL977" s="252"/>
      <c r="BM977" s="252"/>
      <c r="BN977" s="252"/>
      <c r="BO977" s="252"/>
      <c r="BP977" s="252"/>
      <c r="BQ977" s="252"/>
      <c r="BR977" s="252"/>
      <c r="BS977" s="252"/>
      <c r="BT977" s="252"/>
      <c r="BU977" s="252"/>
      <c r="BV977" s="252"/>
      <c r="BW977" s="252"/>
      <c r="BX977" s="252"/>
      <c r="BY977" s="252"/>
      <c r="BZ977" s="252"/>
      <c r="CA977" s="252"/>
      <c r="CB977" s="252"/>
      <c r="CC977" s="252"/>
      <c r="CD977" s="252"/>
      <c r="CE977" s="252"/>
      <c r="CF977" s="252"/>
      <c r="CG977" s="252"/>
      <c r="CH977" s="252"/>
      <c r="CI977" s="252"/>
      <c r="CJ977" s="252"/>
      <c r="CK977" s="252"/>
      <c r="CL977" s="252"/>
      <c r="CM977" s="252"/>
      <c r="CN977" s="252"/>
      <c r="CO977" s="252"/>
      <c r="CP977" s="252"/>
      <c r="CQ977" s="252"/>
      <c r="CR977" s="252"/>
      <c r="CS977" s="252"/>
      <c r="CT977" s="252"/>
      <c r="CU977" s="252"/>
      <c r="CV977" s="252"/>
      <c r="CW977" s="252"/>
      <c r="CX977" s="252"/>
      <c r="CY977" s="252"/>
      <c r="CZ977" s="252"/>
      <c r="DA977" s="252"/>
      <c r="DB977" s="252"/>
      <c r="DC977" s="252"/>
      <c r="DD977" s="252"/>
    </row>
    <row r="978" customFormat="false" ht="15" hidden="false" customHeight="false" outlineLevel="0" collapsed="false">
      <c r="A978" s="252"/>
      <c r="B978" s="252"/>
      <c r="C978" s="252"/>
      <c r="D978" s="252"/>
      <c r="E978" s="254"/>
      <c r="F978" s="254"/>
      <c r="G978" s="254"/>
      <c r="H978" s="254"/>
      <c r="I978" s="254"/>
      <c r="J978" s="254"/>
      <c r="K978" s="254"/>
      <c r="L978" s="254"/>
      <c r="M978" s="254"/>
      <c r="N978" s="254"/>
      <c r="O978" s="254"/>
      <c r="P978" s="252"/>
      <c r="Q978" s="252"/>
      <c r="R978" s="252"/>
      <c r="S978" s="252"/>
      <c r="T978" s="252"/>
      <c r="U978" s="252"/>
      <c r="V978" s="252"/>
      <c r="W978" s="252"/>
      <c r="X978" s="252"/>
      <c r="Y978" s="252"/>
      <c r="Z978" s="252"/>
      <c r="AA978" s="252"/>
      <c r="AB978" s="252"/>
      <c r="AC978" s="252"/>
      <c r="AD978" s="252"/>
      <c r="AE978" s="252"/>
      <c r="AF978" s="252"/>
      <c r="AG978" s="252"/>
      <c r="AH978" s="252"/>
      <c r="AI978" s="252"/>
      <c r="AJ978" s="252"/>
      <c r="AK978" s="252"/>
      <c r="AL978" s="252"/>
      <c r="AM978" s="252"/>
      <c r="AN978" s="252"/>
      <c r="AO978" s="252"/>
      <c r="AP978" s="252"/>
      <c r="AQ978" s="252"/>
      <c r="AR978" s="252"/>
      <c r="AS978" s="252"/>
      <c r="AT978" s="252"/>
      <c r="AU978" s="252"/>
      <c r="AV978" s="252"/>
      <c r="AW978" s="252"/>
      <c r="AX978" s="252"/>
      <c r="AY978" s="252"/>
      <c r="AZ978" s="252"/>
      <c r="BA978" s="252"/>
      <c r="BB978" s="252"/>
      <c r="BC978" s="252"/>
      <c r="BD978" s="252"/>
      <c r="BE978" s="252"/>
      <c r="BF978" s="252"/>
      <c r="BG978" s="252"/>
      <c r="BH978" s="252"/>
      <c r="BI978" s="252"/>
      <c r="BJ978" s="252"/>
      <c r="BK978" s="252"/>
      <c r="BL978" s="252"/>
      <c r="BM978" s="252"/>
      <c r="BN978" s="252"/>
      <c r="BO978" s="252"/>
      <c r="BP978" s="252"/>
      <c r="BQ978" s="252"/>
      <c r="BR978" s="252"/>
      <c r="BS978" s="252"/>
      <c r="BT978" s="252"/>
      <c r="BU978" s="252"/>
      <c r="BV978" s="252"/>
      <c r="BW978" s="252"/>
      <c r="BX978" s="252"/>
      <c r="BY978" s="252"/>
      <c r="BZ978" s="252"/>
      <c r="CA978" s="252"/>
      <c r="CB978" s="252"/>
      <c r="CC978" s="252"/>
      <c r="CD978" s="252"/>
      <c r="CE978" s="252"/>
      <c r="CF978" s="252"/>
      <c r="CG978" s="252"/>
      <c r="CH978" s="252"/>
      <c r="CI978" s="252"/>
      <c r="CJ978" s="252"/>
      <c r="CK978" s="252"/>
      <c r="CL978" s="252"/>
      <c r="CM978" s="252"/>
      <c r="CN978" s="252"/>
      <c r="CO978" s="252"/>
      <c r="CP978" s="252"/>
      <c r="CQ978" s="252"/>
      <c r="CR978" s="252"/>
      <c r="CS978" s="252"/>
      <c r="CT978" s="252"/>
      <c r="CU978" s="252"/>
      <c r="CV978" s="252"/>
      <c r="CW978" s="252"/>
      <c r="CX978" s="252"/>
      <c r="CY978" s="252"/>
      <c r="CZ978" s="252"/>
      <c r="DA978" s="252"/>
      <c r="DB978" s="252"/>
      <c r="DC978" s="252"/>
      <c r="DD978" s="252"/>
    </row>
    <row r="979" customFormat="false" ht="15" hidden="false" customHeight="false" outlineLevel="0" collapsed="false">
      <c r="A979" s="252"/>
      <c r="B979" s="252"/>
      <c r="C979" s="252"/>
      <c r="D979" s="252"/>
      <c r="E979" s="254"/>
      <c r="F979" s="254"/>
      <c r="G979" s="254"/>
      <c r="H979" s="254"/>
      <c r="I979" s="254"/>
      <c r="J979" s="254"/>
      <c r="K979" s="254"/>
      <c r="L979" s="254"/>
      <c r="M979" s="254"/>
      <c r="N979" s="254"/>
      <c r="O979" s="254"/>
      <c r="P979" s="252"/>
      <c r="Q979" s="252"/>
      <c r="R979" s="252"/>
      <c r="S979" s="252"/>
      <c r="T979" s="252"/>
      <c r="U979" s="252"/>
      <c r="V979" s="252"/>
      <c r="W979" s="252"/>
      <c r="X979" s="252"/>
      <c r="Y979" s="252"/>
      <c r="Z979" s="252"/>
      <c r="AA979" s="252"/>
      <c r="AB979" s="252"/>
      <c r="AC979" s="252"/>
      <c r="AD979" s="252"/>
      <c r="AE979" s="252"/>
      <c r="AF979" s="252"/>
      <c r="AG979" s="252"/>
      <c r="AH979" s="252"/>
      <c r="AI979" s="252"/>
      <c r="AJ979" s="252"/>
      <c r="AK979" s="252"/>
      <c r="AL979" s="252"/>
      <c r="AM979" s="252"/>
      <c r="AN979" s="252"/>
      <c r="AO979" s="252"/>
      <c r="AP979" s="252"/>
      <c r="AQ979" s="252"/>
      <c r="AR979" s="252"/>
      <c r="AS979" s="252"/>
      <c r="AT979" s="252"/>
      <c r="AU979" s="252"/>
      <c r="AV979" s="252"/>
      <c r="AW979" s="252"/>
      <c r="AX979" s="252"/>
      <c r="AY979" s="252"/>
      <c r="AZ979" s="252"/>
      <c r="BA979" s="252"/>
      <c r="BB979" s="252"/>
      <c r="BC979" s="252"/>
      <c r="BD979" s="252"/>
      <c r="BE979" s="252"/>
      <c r="BF979" s="252"/>
      <c r="BG979" s="252"/>
      <c r="BH979" s="252"/>
      <c r="BI979" s="252"/>
      <c r="BJ979" s="252"/>
      <c r="BK979" s="252"/>
      <c r="BL979" s="252"/>
      <c r="BM979" s="252"/>
      <c r="BN979" s="252"/>
      <c r="BO979" s="252"/>
      <c r="BP979" s="252"/>
      <c r="BQ979" s="252"/>
      <c r="BR979" s="252"/>
      <c r="BS979" s="252"/>
      <c r="BT979" s="252"/>
      <c r="BU979" s="252"/>
      <c r="BV979" s="252"/>
      <c r="BW979" s="252"/>
      <c r="BX979" s="252"/>
      <c r="BY979" s="252"/>
      <c r="BZ979" s="252"/>
      <c r="CA979" s="252"/>
      <c r="CB979" s="252"/>
      <c r="CC979" s="252"/>
      <c r="CD979" s="252"/>
      <c r="CE979" s="252"/>
      <c r="CF979" s="252"/>
      <c r="CG979" s="252"/>
      <c r="CH979" s="252"/>
      <c r="CI979" s="252"/>
      <c r="CJ979" s="252"/>
      <c r="CK979" s="252"/>
      <c r="CL979" s="252"/>
      <c r="CM979" s="252"/>
      <c r="CN979" s="252"/>
      <c r="CO979" s="252"/>
      <c r="CP979" s="252"/>
      <c r="CQ979" s="252"/>
      <c r="CR979" s="252"/>
      <c r="CS979" s="252"/>
      <c r="CT979" s="252"/>
      <c r="CU979" s="252"/>
      <c r="CV979" s="252"/>
      <c r="CW979" s="252"/>
      <c r="CX979" s="252"/>
      <c r="CY979" s="252"/>
      <c r="CZ979" s="252"/>
      <c r="DA979" s="252"/>
      <c r="DB979" s="252"/>
      <c r="DC979" s="252"/>
      <c r="DD979" s="252"/>
    </row>
    <row r="980" customFormat="false" ht="15" hidden="false" customHeight="false" outlineLevel="0" collapsed="false">
      <c r="A980" s="252"/>
      <c r="B980" s="252"/>
      <c r="C980" s="252"/>
      <c r="D980" s="252"/>
      <c r="E980" s="254"/>
      <c r="F980" s="254"/>
      <c r="G980" s="254"/>
      <c r="H980" s="254"/>
      <c r="I980" s="254"/>
      <c r="J980" s="254"/>
      <c r="K980" s="254"/>
      <c r="L980" s="254"/>
      <c r="M980" s="254"/>
      <c r="N980" s="254"/>
      <c r="O980" s="254"/>
      <c r="P980" s="252"/>
      <c r="Q980" s="252"/>
      <c r="R980" s="252"/>
      <c r="S980" s="252"/>
      <c r="T980" s="252"/>
      <c r="U980" s="252"/>
      <c r="V980" s="252"/>
      <c r="W980" s="252"/>
      <c r="X980" s="252"/>
      <c r="Y980" s="252"/>
      <c r="Z980" s="252"/>
      <c r="AA980" s="252"/>
      <c r="AB980" s="252"/>
      <c r="AC980" s="252"/>
      <c r="AD980" s="252"/>
      <c r="AE980" s="252"/>
      <c r="AF980" s="252"/>
      <c r="AG980" s="252"/>
      <c r="AH980" s="252"/>
      <c r="AI980" s="252"/>
      <c r="AJ980" s="252"/>
      <c r="AK980" s="252"/>
      <c r="AL980" s="252"/>
      <c r="AM980" s="252"/>
      <c r="AN980" s="252"/>
      <c r="AO980" s="252"/>
      <c r="AP980" s="252"/>
      <c r="AQ980" s="252"/>
      <c r="AR980" s="252"/>
      <c r="AS980" s="252"/>
      <c r="AT980" s="252"/>
      <c r="AU980" s="252"/>
      <c r="AV980" s="252"/>
      <c r="AW980" s="252"/>
      <c r="AX980" s="252"/>
      <c r="AY980" s="252"/>
      <c r="AZ980" s="252"/>
      <c r="BA980" s="252"/>
      <c r="BB980" s="252"/>
      <c r="BC980" s="252"/>
      <c r="BD980" s="252"/>
      <c r="BE980" s="252"/>
      <c r="BF980" s="252"/>
      <c r="BG980" s="252"/>
      <c r="BH980" s="252"/>
      <c r="BI980" s="252"/>
      <c r="BJ980" s="252"/>
      <c r="BK980" s="252"/>
      <c r="BL980" s="252"/>
      <c r="BM980" s="252"/>
      <c r="BN980" s="252"/>
      <c r="BO980" s="252"/>
      <c r="BP980" s="252"/>
      <c r="BQ980" s="252"/>
      <c r="BR980" s="252"/>
      <c r="BS980" s="252"/>
      <c r="BT980" s="252"/>
      <c r="BU980" s="252"/>
      <c r="BV980" s="252"/>
      <c r="BW980" s="252"/>
      <c r="BX980" s="252"/>
      <c r="BY980" s="252"/>
      <c r="BZ980" s="252"/>
      <c r="CA980" s="252"/>
      <c r="CB980" s="252"/>
      <c r="CC980" s="252"/>
      <c r="CD980" s="252"/>
      <c r="CE980" s="252"/>
      <c r="CF980" s="252"/>
      <c r="CG980" s="252"/>
      <c r="CH980" s="252"/>
      <c r="CI980" s="252"/>
      <c r="CJ980" s="252"/>
      <c r="CK980" s="252"/>
      <c r="CL980" s="252"/>
      <c r="CM980" s="252"/>
      <c r="CN980" s="252"/>
      <c r="CO980" s="252"/>
      <c r="CP980" s="252"/>
      <c r="CQ980" s="252"/>
      <c r="CR980" s="252"/>
      <c r="CS980" s="252"/>
      <c r="CT980" s="252"/>
      <c r="CU980" s="252"/>
      <c r="CV980" s="252"/>
      <c r="CW980" s="252"/>
      <c r="CX980" s="252"/>
      <c r="CY980" s="252"/>
      <c r="CZ980" s="252"/>
      <c r="DA980" s="252"/>
      <c r="DB980" s="252"/>
      <c r="DC980" s="252"/>
      <c r="DD980" s="252"/>
    </row>
    <row r="981" customFormat="false" ht="15" hidden="false" customHeight="false" outlineLevel="0" collapsed="false">
      <c r="A981" s="252"/>
      <c r="B981" s="252"/>
      <c r="C981" s="252"/>
      <c r="D981" s="252"/>
      <c r="E981" s="254"/>
      <c r="F981" s="254"/>
      <c r="G981" s="254"/>
      <c r="H981" s="254"/>
      <c r="I981" s="254"/>
      <c r="J981" s="254"/>
      <c r="K981" s="254"/>
      <c r="L981" s="254"/>
      <c r="M981" s="254"/>
      <c r="N981" s="254"/>
      <c r="O981" s="254"/>
      <c r="P981" s="252"/>
      <c r="Q981" s="252"/>
      <c r="R981" s="252"/>
      <c r="S981" s="252"/>
      <c r="T981" s="252"/>
      <c r="U981" s="252"/>
      <c r="V981" s="252"/>
      <c r="W981" s="252"/>
      <c r="X981" s="252"/>
      <c r="Y981" s="252"/>
      <c r="Z981" s="252"/>
      <c r="AA981" s="252"/>
      <c r="AB981" s="252"/>
      <c r="AC981" s="252"/>
      <c r="AD981" s="252"/>
      <c r="AE981" s="252"/>
      <c r="AF981" s="252"/>
      <c r="AG981" s="252"/>
      <c r="AH981" s="252"/>
      <c r="AI981" s="252"/>
      <c r="AJ981" s="252"/>
      <c r="AK981" s="252"/>
      <c r="AL981" s="252"/>
      <c r="AM981" s="252"/>
      <c r="AN981" s="252"/>
      <c r="AO981" s="252"/>
      <c r="AP981" s="252"/>
      <c r="AQ981" s="252"/>
      <c r="AR981" s="252"/>
      <c r="AS981" s="252"/>
      <c r="AT981" s="252"/>
      <c r="AU981" s="252"/>
      <c r="AV981" s="252"/>
      <c r="AW981" s="252"/>
      <c r="AX981" s="252"/>
      <c r="AY981" s="252"/>
      <c r="AZ981" s="252"/>
      <c r="BA981" s="252"/>
      <c r="BB981" s="252"/>
      <c r="BC981" s="252"/>
      <c r="BD981" s="252"/>
      <c r="BE981" s="252"/>
      <c r="BF981" s="252"/>
      <c r="BG981" s="252"/>
      <c r="BH981" s="252"/>
      <c r="BI981" s="252"/>
      <c r="BJ981" s="252"/>
      <c r="BK981" s="252"/>
      <c r="BL981" s="252"/>
      <c r="BM981" s="252"/>
      <c r="BN981" s="252"/>
      <c r="BO981" s="252"/>
      <c r="BP981" s="252"/>
      <c r="BQ981" s="252"/>
      <c r="BR981" s="252"/>
      <c r="BS981" s="252"/>
      <c r="BT981" s="252"/>
      <c r="BU981" s="252"/>
      <c r="BV981" s="252"/>
      <c r="BW981" s="252"/>
      <c r="BX981" s="252"/>
      <c r="BY981" s="252"/>
      <c r="BZ981" s="252"/>
      <c r="CA981" s="252"/>
      <c r="CB981" s="252"/>
      <c r="CC981" s="252"/>
      <c r="CD981" s="252"/>
      <c r="CE981" s="252"/>
      <c r="CF981" s="252"/>
      <c r="CG981" s="252"/>
      <c r="CH981" s="252"/>
      <c r="CI981" s="252"/>
      <c r="CJ981" s="252"/>
      <c r="CK981" s="252"/>
      <c r="CL981" s="252"/>
      <c r="CM981" s="252"/>
      <c r="CN981" s="252"/>
      <c r="CO981" s="252"/>
      <c r="CP981" s="252"/>
      <c r="CQ981" s="252"/>
      <c r="CR981" s="252"/>
      <c r="CS981" s="252"/>
      <c r="CT981" s="252"/>
      <c r="CU981" s="252"/>
      <c r="CV981" s="252"/>
      <c r="CW981" s="252"/>
      <c r="CX981" s="252"/>
      <c r="CY981" s="252"/>
      <c r="CZ981" s="252"/>
      <c r="DA981" s="252"/>
      <c r="DB981" s="252"/>
      <c r="DC981" s="252"/>
      <c r="DD981" s="252"/>
    </row>
    <row r="982" customFormat="false" ht="15" hidden="false" customHeight="false" outlineLevel="0" collapsed="false">
      <c r="A982" s="252"/>
      <c r="B982" s="252"/>
      <c r="C982" s="252"/>
      <c r="D982" s="252"/>
      <c r="E982" s="254"/>
      <c r="F982" s="254"/>
      <c r="G982" s="254"/>
      <c r="H982" s="254"/>
      <c r="I982" s="254"/>
      <c r="J982" s="254"/>
      <c r="K982" s="254"/>
      <c r="L982" s="254"/>
      <c r="M982" s="254"/>
      <c r="N982" s="254"/>
      <c r="O982" s="254"/>
      <c r="P982" s="252"/>
      <c r="Q982" s="252"/>
      <c r="R982" s="252"/>
      <c r="S982" s="252"/>
      <c r="T982" s="252"/>
      <c r="U982" s="252"/>
      <c r="V982" s="252"/>
      <c r="W982" s="252"/>
      <c r="X982" s="252"/>
      <c r="Y982" s="252"/>
      <c r="Z982" s="252"/>
      <c r="AA982" s="252"/>
      <c r="AB982" s="252"/>
      <c r="AC982" s="252"/>
      <c r="AD982" s="252"/>
      <c r="AE982" s="252"/>
      <c r="AF982" s="252"/>
      <c r="AG982" s="252"/>
      <c r="AH982" s="252"/>
      <c r="AI982" s="252"/>
      <c r="AJ982" s="252"/>
      <c r="AK982" s="252"/>
      <c r="AL982" s="252"/>
      <c r="AM982" s="252"/>
      <c r="AN982" s="252"/>
      <c r="AO982" s="252"/>
      <c r="AP982" s="252"/>
      <c r="AQ982" s="252"/>
      <c r="AR982" s="252"/>
      <c r="AS982" s="252"/>
      <c r="AT982" s="252"/>
      <c r="AU982" s="252"/>
      <c r="AV982" s="252"/>
      <c r="AW982" s="252"/>
      <c r="AX982" s="252"/>
      <c r="AY982" s="252"/>
      <c r="AZ982" s="252"/>
      <c r="BA982" s="252"/>
      <c r="BB982" s="252"/>
      <c r="BC982" s="252"/>
      <c r="BD982" s="252"/>
      <c r="BE982" s="252"/>
      <c r="BF982" s="252"/>
      <c r="BG982" s="252"/>
      <c r="BH982" s="252"/>
      <c r="BI982" s="252"/>
      <c r="BJ982" s="252"/>
      <c r="BK982" s="252"/>
      <c r="BL982" s="252"/>
      <c r="BM982" s="252"/>
      <c r="BN982" s="252"/>
      <c r="BO982" s="252"/>
      <c r="BP982" s="252"/>
      <c r="BQ982" s="252"/>
      <c r="BR982" s="252"/>
      <c r="BS982" s="252"/>
      <c r="BT982" s="252"/>
      <c r="BU982" s="252"/>
      <c r="BV982" s="252"/>
      <c r="BW982" s="252"/>
      <c r="BX982" s="252"/>
      <c r="BY982" s="252"/>
      <c r="BZ982" s="252"/>
      <c r="CA982" s="252"/>
      <c r="CB982" s="252"/>
      <c r="CC982" s="252"/>
      <c r="CD982" s="252"/>
      <c r="CE982" s="252"/>
      <c r="CF982" s="252"/>
      <c r="CG982" s="252"/>
      <c r="CH982" s="252"/>
      <c r="CI982" s="252"/>
      <c r="CJ982" s="252"/>
      <c r="CK982" s="252"/>
      <c r="CL982" s="252"/>
      <c r="CM982" s="252"/>
      <c r="CN982" s="252"/>
      <c r="CO982" s="252"/>
      <c r="CP982" s="252"/>
      <c r="CQ982" s="252"/>
      <c r="CR982" s="252"/>
      <c r="CS982" s="252"/>
      <c r="CT982" s="252"/>
      <c r="CU982" s="252"/>
      <c r="CV982" s="252"/>
      <c r="CW982" s="252"/>
      <c r="CX982" s="252"/>
      <c r="CY982" s="252"/>
      <c r="CZ982" s="252"/>
      <c r="DA982" s="252"/>
      <c r="DB982" s="252"/>
      <c r="DC982" s="252"/>
      <c r="DD982" s="252"/>
    </row>
    <row r="983" customFormat="false" ht="15" hidden="false" customHeight="false" outlineLevel="0" collapsed="false">
      <c r="A983" s="252"/>
      <c r="B983" s="252"/>
      <c r="C983" s="252"/>
      <c r="D983" s="252"/>
      <c r="E983" s="254"/>
      <c r="F983" s="254"/>
      <c r="G983" s="254"/>
      <c r="H983" s="254"/>
      <c r="I983" s="254"/>
      <c r="J983" s="254"/>
      <c r="K983" s="254"/>
      <c r="L983" s="254"/>
      <c r="M983" s="254"/>
      <c r="N983" s="254"/>
      <c r="O983" s="254"/>
      <c r="P983" s="252"/>
      <c r="Q983" s="252"/>
      <c r="R983" s="252"/>
      <c r="S983" s="252"/>
      <c r="T983" s="252"/>
      <c r="U983" s="252"/>
      <c r="V983" s="252"/>
      <c r="W983" s="252"/>
      <c r="X983" s="252"/>
      <c r="Y983" s="252"/>
      <c r="Z983" s="252"/>
      <c r="AA983" s="252"/>
      <c r="AB983" s="252"/>
      <c r="AC983" s="252"/>
      <c r="AD983" s="252"/>
      <c r="AE983" s="252"/>
      <c r="AF983" s="252"/>
      <c r="AG983" s="252"/>
      <c r="AH983" s="252"/>
      <c r="AI983" s="252"/>
      <c r="AJ983" s="252"/>
      <c r="AK983" s="252"/>
      <c r="AL983" s="252"/>
      <c r="AM983" s="252"/>
      <c r="AN983" s="252"/>
      <c r="AO983" s="252"/>
      <c r="AP983" s="252"/>
      <c r="AQ983" s="252"/>
      <c r="AR983" s="252"/>
      <c r="AS983" s="252"/>
      <c r="AT983" s="252"/>
      <c r="AU983" s="252"/>
      <c r="AV983" s="252"/>
      <c r="AW983" s="252"/>
      <c r="AX983" s="252"/>
      <c r="AY983" s="252"/>
      <c r="AZ983" s="252"/>
      <c r="BA983" s="252"/>
      <c r="BB983" s="252"/>
      <c r="BC983" s="252"/>
      <c r="BD983" s="252"/>
      <c r="BE983" s="252"/>
      <c r="BF983" s="252"/>
      <c r="BG983" s="252"/>
      <c r="BH983" s="252"/>
      <c r="BI983" s="252"/>
      <c r="BJ983" s="252"/>
      <c r="BK983" s="252"/>
      <c r="BL983" s="252"/>
      <c r="BM983" s="252"/>
      <c r="BN983" s="252"/>
      <c r="BO983" s="252"/>
      <c r="BP983" s="252"/>
      <c r="BQ983" s="252"/>
      <c r="BR983" s="252"/>
      <c r="BS983" s="252"/>
      <c r="BT983" s="252"/>
      <c r="BU983" s="252"/>
      <c r="BV983" s="252"/>
      <c r="BW983" s="252"/>
      <c r="BX983" s="252"/>
      <c r="BY983" s="252"/>
      <c r="BZ983" s="252"/>
      <c r="CA983" s="252"/>
      <c r="CB983" s="252"/>
      <c r="CC983" s="252"/>
      <c r="CD983" s="252"/>
      <c r="CE983" s="252"/>
      <c r="CF983" s="252"/>
      <c r="CG983" s="252"/>
      <c r="CH983" s="252"/>
      <c r="CI983" s="252"/>
      <c r="CJ983" s="252"/>
      <c r="CK983" s="252"/>
      <c r="CL983" s="252"/>
      <c r="CM983" s="252"/>
      <c r="CN983" s="252"/>
      <c r="CO983" s="252"/>
      <c r="CP983" s="252"/>
      <c r="CQ983" s="252"/>
      <c r="CR983" s="252"/>
      <c r="CS983" s="252"/>
      <c r="CT983" s="252"/>
      <c r="CU983" s="252"/>
      <c r="CV983" s="252"/>
      <c r="CW983" s="252"/>
      <c r="CX983" s="252"/>
      <c r="CY983" s="252"/>
      <c r="CZ983" s="252"/>
      <c r="DA983" s="252"/>
      <c r="DB983" s="252"/>
      <c r="DC983" s="252"/>
      <c r="DD983" s="252"/>
    </row>
    <row r="984" customFormat="false" ht="15" hidden="false" customHeight="false" outlineLevel="0" collapsed="false">
      <c r="A984" s="252"/>
      <c r="B984" s="252"/>
      <c r="C984" s="252"/>
      <c r="D984" s="252"/>
      <c r="E984" s="254"/>
      <c r="F984" s="254"/>
      <c r="G984" s="254"/>
      <c r="H984" s="254"/>
      <c r="I984" s="254"/>
      <c r="J984" s="254"/>
      <c r="K984" s="254"/>
      <c r="L984" s="254"/>
      <c r="M984" s="254"/>
      <c r="N984" s="254"/>
      <c r="O984" s="254"/>
      <c r="P984" s="252"/>
      <c r="Q984" s="252"/>
      <c r="R984" s="252"/>
      <c r="S984" s="252"/>
      <c r="T984" s="252"/>
      <c r="U984" s="252"/>
      <c r="V984" s="252"/>
      <c r="W984" s="252"/>
      <c r="X984" s="252"/>
      <c r="Y984" s="252"/>
      <c r="Z984" s="252"/>
      <c r="AA984" s="252"/>
      <c r="AB984" s="252"/>
      <c r="AC984" s="252"/>
      <c r="AD984" s="252"/>
      <c r="AE984" s="252"/>
      <c r="AF984" s="252"/>
      <c r="AG984" s="252"/>
      <c r="AH984" s="252"/>
      <c r="AI984" s="252"/>
      <c r="AJ984" s="252"/>
      <c r="AK984" s="252"/>
      <c r="AL984" s="252"/>
      <c r="AM984" s="252"/>
      <c r="AN984" s="252"/>
      <c r="AO984" s="252"/>
      <c r="AP984" s="252"/>
      <c r="AQ984" s="252"/>
      <c r="AR984" s="252"/>
      <c r="AS984" s="252"/>
      <c r="AT984" s="252"/>
      <c r="AU984" s="252"/>
      <c r="AV984" s="252"/>
      <c r="AW984" s="252"/>
      <c r="AX984" s="252"/>
      <c r="AY984" s="252"/>
      <c r="AZ984" s="252"/>
      <c r="BA984" s="252"/>
      <c r="BB984" s="252"/>
      <c r="BC984" s="252"/>
      <c r="BD984" s="252"/>
      <c r="BE984" s="252"/>
      <c r="BF984" s="252"/>
      <c r="BG984" s="252"/>
      <c r="BH984" s="252"/>
      <c r="BI984" s="252"/>
      <c r="BJ984" s="252"/>
      <c r="BK984" s="252"/>
      <c r="BL984" s="252"/>
      <c r="BM984" s="252"/>
      <c r="BN984" s="252"/>
      <c r="BO984" s="252"/>
      <c r="BP984" s="252"/>
      <c r="BQ984" s="252"/>
      <c r="BR984" s="252"/>
      <c r="BS984" s="252"/>
      <c r="BT984" s="252"/>
      <c r="BU984" s="252"/>
      <c r="BV984" s="252"/>
      <c r="BW984" s="252"/>
      <c r="BX984" s="252"/>
      <c r="BY984" s="252"/>
      <c r="BZ984" s="252"/>
      <c r="CA984" s="252"/>
      <c r="CB984" s="252"/>
      <c r="CC984" s="252"/>
      <c r="CD984" s="252"/>
      <c r="CE984" s="252"/>
      <c r="CF984" s="252"/>
      <c r="CG984" s="252"/>
      <c r="CH984" s="252"/>
      <c r="CI984" s="252"/>
      <c r="CJ984" s="252"/>
      <c r="CK984" s="252"/>
      <c r="CL984" s="252"/>
      <c r="CM984" s="252"/>
      <c r="CN984" s="252"/>
      <c r="CO984" s="252"/>
      <c r="CP984" s="252"/>
      <c r="CQ984" s="252"/>
      <c r="CR984" s="252"/>
      <c r="CS984" s="252"/>
      <c r="CT984" s="252"/>
      <c r="CU984" s="252"/>
      <c r="CV984" s="252"/>
      <c r="CW984" s="252"/>
      <c r="CX984" s="252"/>
      <c r="CY984" s="252"/>
      <c r="CZ984" s="252"/>
      <c r="DA984" s="252"/>
      <c r="DB984" s="252"/>
      <c r="DC984" s="252"/>
      <c r="DD984" s="252"/>
    </row>
    <row r="985" customFormat="false" ht="15" hidden="false" customHeight="false" outlineLevel="0" collapsed="false">
      <c r="A985" s="252"/>
      <c r="B985" s="252"/>
      <c r="C985" s="252"/>
      <c r="D985" s="252"/>
      <c r="E985" s="254"/>
      <c r="F985" s="254"/>
      <c r="G985" s="254"/>
      <c r="H985" s="254"/>
      <c r="I985" s="254"/>
      <c r="J985" s="254"/>
      <c r="K985" s="254"/>
      <c r="L985" s="254"/>
      <c r="M985" s="254"/>
      <c r="N985" s="254"/>
      <c r="O985" s="254"/>
      <c r="P985" s="252"/>
      <c r="Q985" s="252"/>
      <c r="R985" s="252"/>
      <c r="S985" s="252"/>
      <c r="T985" s="252"/>
      <c r="U985" s="252"/>
      <c r="V985" s="252"/>
      <c r="W985" s="252"/>
      <c r="X985" s="252"/>
      <c r="Y985" s="252"/>
      <c r="Z985" s="252"/>
      <c r="AA985" s="252"/>
      <c r="AB985" s="252"/>
      <c r="AC985" s="252"/>
      <c r="AD985" s="252"/>
      <c r="AE985" s="252"/>
      <c r="AF985" s="252"/>
      <c r="AG985" s="252"/>
      <c r="AH985" s="252"/>
      <c r="AI985" s="252"/>
      <c r="AJ985" s="252"/>
      <c r="AK985" s="252"/>
      <c r="AL985" s="252"/>
      <c r="AM985" s="252"/>
      <c r="AN985" s="252"/>
      <c r="AO985" s="252"/>
      <c r="AP985" s="252"/>
      <c r="AQ985" s="252"/>
      <c r="AR985" s="252"/>
      <c r="AS985" s="252"/>
      <c r="AT985" s="252"/>
      <c r="AU985" s="252"/>
      <c r="AV985" s="252"/>
      <c r="AW985" s="252"/>
      <c r="AX985" s="252"/>
      <c r="AY985" s="252"/>
      <c r="AZ985" s="252"/>
      <c r="BA985" s="252"/>
      <c r="BB985" s="252"/>
      <c r="BC985" s="252"/>
      <c r="BD985" s="252"/>
      <c r="BE985" s="252"/>
      <c r="BF985" s="252"/>
      <c r="BG985" s="252"/>
      <c r="BH985" s="252"/>
      <c r="BI985" s="252"/>
      <c r="BJ985" s="252"/>
      <c r="BK985" s="252"/>
      <c r="BL985" s="252"/>
      <c r="BM985" s="252"/>
      <c r="BN985" s="252"/>
      <c r="BO985" s="252"/>
      <c r="BP985" s="252"/>
      <c r="BQ985" s="252"/>
      <c r="BR985" s="252"/>
      <c r="BS985" s="252"/>
      <c r="BT985" s="252"/>
      <c r="BU985" s="252"/>
      <c r="BV985" s="252"/>
      <c r="BW985" s="252"/>
      <c r="BX985" s="252"/>
      <c r="BY985" s="252"/>
      <c r="BZ985" s="252"/>
      <c r="CA985" s="252"/>
      <c r="CB985" s="252"/>
      <c r="CC985" s="252"/>
      <c r="CD985" s="252"/>
      <c r="CE985" s="252"/>
      <c r="CF985" s="252"/>
      <c r="CG985" s="252"/>
      <c r="CH985" s="252"/>
      <c r="CI985" s="252"/>
      <c r="CJ985" s="252"/>
      <c r="CK985" s="252"/>
      <c r="CL985" s="252"/>
      <c r="CM985" s="252"/>
      <c r="CN985" s="252"/>
      <c r="CO985" s="252"/>
      <c r="CP985" s="252"/>
      <c r="CQ985" s="252"/>
      <c r="CR985" s="252"/>
      <c r="CS985" s="252"/>
      <c r="CT985" s="252"/>
      <c r="CU985" s="252"/>
      <c r="CV985" s="252"/>
      <c r="CW985" s="252"/>
      <c r="CX985" s="252"/>
      <c r="CY985" s="252"/>
      <c r="CZ985" s="252"/>
      <c r="DA985" s="252"/>
      <c r="DB985" s="252"/>
      <c r="DC985" s="252"/>
      <c r="DD985" s="252"/>
    </row>
    <row r="986" customFormat="false" ht="15" hidden="false" customHeight="false" outlineLevel="0" collapsed="false">
      <c r="A986" s="252"/>
      <c r="B986" s="252"/>
      <c r="C986" s="252"/>
      <c r="D986" s="252"/>
      <c r="E986" s="254"/>
      <c r="F986" s="254"/>
      <c r="G986" s="254"/>
      <c r="H986" s="254"/>
      <c r="I986" s="254"/>
      <c r="J986" s="254"/>
      <c r="K986" s="254"/>
      <c r="L986" s="254"/>
      <c r="M986" s="254"/>
      <c r="N986" s="254"/>
      <c r="O986" s="254"/>
      <c r="P986" s="252"/>
      <c r="Q986" s="252"/>
      <c r="R986" s="252"/>
      <c r="S986" s="252"/>
      <c r="T986" s="252"/>
      <c r="U986" s="252"/>
      <c r="V986" s="252"/>
      <c r="W986" s="252"/>
      <c r="X986" s="252"/>
      <c r="Y986" s="252"/>
      <c r="Z986" s="252"/>
      <c r="AA986" s="252"/>
      <c r="AB986" s="252"/>
      <c r="AC986" s="252"/>
      <c r="AD986" s="252"/>
      <c r="AE986" s="252"/>
      <c r="AF986" s="252"/>
      <c r="AG986" s="252"/>
      <c r="AH986" s="252"/>
      <c r="AI986" s="252"/>
      <c r="AJ986" s="252"/>
      <c r="AK986" s="252"/>
      <c r="AL986" s="252"/>
      <c r="AM986" s="252"/>
      <c r="AN986" s="252"/>
      <c r="AO986" s="252"/>
      <c r="AP986" s="252"/>
      <c r="AQ986" s="252"/>
      <c r="AR986" s="252"/>
      <c r="AS986" s="252"/>
      <c r="AT986" s="252"/>
      <c r="AU986" s="252"/>
      <c r="AV986" s="252"/>
      <c r="AW986" s="252"/>
      <c r="AX986" s="252"/>
      <c r="AY986" s="252"/>
      <c r="AZ986" s="252"/>
      <c r="BA986" s="252"/>
      <c r="BB986" s="252"/>
      <c r="BC986" s="252"/>
      <c r="BD986" s="252"/>
      <c r="BE986" s="252"/>
      <c r="BF986" s="252"/>
      <c r="BG986" s="252"/>
      <c r="BH986" s="252"/>
      <c r="BI986" s="252"/>
      <c r="BJ986" s="252"/>
      <c r="BK986" s="252"/>
      <c r="BL986" s="252"/>
      <c r="BM986" s="252"/>
      <c r="BN986" s="252"/>
      <c r="BO986" s="252"/>
      <c r="BP986" s="252"/>
      <c r="BQ986" s="252"/>
      <c r="BR986" s="252"/>
      <c r="BS986" s="252"/>
      <c r="BT986" s="252"/>
      <c r="BU986" s="252"/>
      <c r="BV986" s="252"/>
      <c r="BW986" s="252"/>
      <c r="BX986" s="252"/>
      <c r="BY986" s="252"/>
      <c r="BZ986" s="252"/>
      <c r="CA986" s="252"/>
      <c r="CB986" s="252"/>
      <c r="CC986" s="252"/>
      <c r="CD986" s="252"/>
      <c r="CE986" s="252"/>
      <c r="CF986" s="252"/>
      <c r="CG986" s="252"/>
      <c r="CH986" s="252"/>
      <c r="CI986" s="252"/>
      <c r="CJ986" s="252"/>
      <c r="CK986" s="252"/>
      <c r="CL986" s="252"/>
      <c r="CM986" s="252"/>
      <c r="CN986" s="252"/>
      <c r="CO986" s="252"/>
      <c r="CP986" s="252"/>
      <c r="CQ986" s="252"/>
      <c r="CR986" s="252"/>
      <c r="CS986" s="252"/>
      <c r="CT986" s="252"/>
      <c r="CU986" s="252"/>
      <c r="CV986" s="252"/>
      <c r="CW986" s="252"/>
      <c r="CX986" s="252"/>
      <c r="CY986" s="252"/>
      <c r="CZ986" s="252"/>
      <c r="DA986" s="252"/>
      <c r="DB986" s="252"/>
      <c r="DC986" s="252"/>
      <c r="DD986" s="252"/>
    </row>
    <row r="987" customFormat="false" ht="15" hidden="false" customHeight="false" outlineLevel="0" collapsed="false">
      <c r="A987" s="252"/>
      <c r="B987" s="252"/>
      <c r="C987" s="252"/>
      <c r="D987" s="252"/>
      <c r="E987" s="254"/>
      <c r="F987" s="254"/>
      <c r="G987" s="254"/>
      <c r="H987" s="254"/>
      <c r="I987" s="254"/>
      <c r="J987" s="254"/>
      <c r="K987" s="254"/>
      <c r="L987" s="254"/>
      <c r="M987" s="254"/>
      <c r="N987" s="254"/>
      <c r="O987" s="254"/>
      <c r="P987" s="252"/>
      <c r="Q987" s="252"/>
      <c r="R987" s="252"/>
      <c r="S987" s="252"/>
      <c r="T987" s="252"/>
      <c r="U987" s="252"/>
      <c r="V987" s="252"/>
      <c r="W987" s="252"/>
      <c r="X987" s="252"/>
      <c r="Y987" s="252"/>
      <c r="Z987" s="252"/>
      <c r="AA987" s="252"/>
      <c r="AB987" s="252"/>
      <c r="AC987" s="252"/>
      <c r="AD987" s="252"/>
      <c r="AE987" s="252"/>
      <c r="AF987" s="252"/>
      <c r="AG987" s="252"/>
      <c r="AH987" s="252"/>
      <c r="AI987" s="252"/>
      <c r="AJ987" s="252"/>
      <c r="AK987" s="252"/>
      <c r="AL987" s="252"/>
      <c r="AM987" s="252"/>
      <c r="AN987" s="252"/>
      <c r="AO987" s="252"/>
      <c r="AP987" s="252"/>
      <c r="AQ987" s="252"/>
      <c r="AR987" s="252"/>
      <c r="AS987" s="252"/>
      <c r="AT987" s="252"/>
      <c r="AU987" s="252"/>
      <c r="AV987" s="252"/>
      <c r="AW987" s="252"/>
      <c r="AX987" s="252"/>
      <c r="AY987" s="252"/>
      <c r="AZ987" s="252"/>
      <c r="BA987" s="252"/>
      <c r="BB987" s="252"/>
      <c r="BC987" s="252"/>
      <c r="BD987" s="252"/>
      <c r="BE987" s="252"/>
      <c r="BF987" s="252"/>
      <c r="BG987" s="252"/>
      <c r="BH987" s="252"/>
      <c r="BI987" s="252"/>
      <c r="BJ987" s="252"/>
      <c r="BK987" s="252"/>
      <c r="BL987" s="252"/>
      <c r="BM987" s="252"/>
      <c r="BN987" s="252"/>
      <c r="BO987" s="252"/>
      <c r="BP987" s="252"/>
      <c r="BQ987" s="252"/>
      <c r="BR987" s="252"/>
      <c r="BS987" s="252"/>
      <c r="BT987" s="252"/>
      <c r="BU987" s="252"/>
      <c r="BV987" s="252"/>
      <c r="BW987" s="252"/>
      <c r="BX987" s="252"/>
      <c r="BY987" s="252"/>
      <c r="BZ987" s="252"/>
      <c r="CA987" s="252"/>
      <c r="CB987" s="252"/>
      <c r="CC987" s="252"/>
      <c r="CD987" s="252"/>
      <c r="CE987" s="252"/>
      <c r="CF987" s="252"/>
      <c r="CG987" s="252"/>
      <c r="CH987" s="252"/>
      <c r="CI987" s="252"/>
      <c r="CJ987" s="252"/>
      <c r="CK987" s="252"/>
      <c r="CL987" s="252"/>
      <c r="CM987" s="252"/>
      <c r="CN987" s="252"/>
      <c r="CO987" s="252"/>
      <c r="CP987" s="252"/>
      <c r="CQ987" s="252"/>
      <c r="CR987" s="252"/>
      <c r="CS987" s="252"/>
      <c r="CT987" s="252"/>
      <c r="CU987" s="252"/>
      <c r="CV987" s="252"/>
      <c r="CW987" s="252"/>
      <c r="CX987" s="252"/>
      <c r="CY987" s="252"/>
      <c r="CZ987" s="252"/>
      <c r="DA987" s="252"/>
      <c r="DB987" s="252"/>
      <c r="DC987" s="252"/>
      <c r="DD987" s="252"/>
    </row>
    <row r="988" customFormat="false" ht="15" hidden="false" customHeight="false" outlineLevel="0" collapsed="false">
      <c r="A988" s="252"/>
      <c r="B988" s="252"/>
      <c r="C988" s="252"/>
      <c r="D988" s="252"/>
      <c r="E988" s="254"/>
      <c r="F988" s="254"/>
      <c r="G988" s="254"/>
      <c r="H988" s="254"/>
      <c r="I988" s="254"/>
      <c r="J988" s="254"/>
      <c r="K988" s="254"/>
      <c r="L988" s="254"/>
      <c r="M988" s="254"/>
      <c r="N988" s="254"/>
      <c r="O988" s="254"/>
      <c r="P988" s="252"/>
      <c r="Q988" s="252"/>
      <c r="R988" s="252"/>
      <c r="S988" s="252"/>
      <c r="T988" s="252"/>
      <c r="U988" s="252"/>
      <c r="V988" s="252"/>
      <c r="W988" s="252"/>
      <c r="X988" s="252"/>
      <c r="Y988" s="252"/>
      <c r="Z988" s="252"/>
      <c r="AA988" s="252"/>
      <c r="AB988" s="252"/>
      <c r="AC988" s="252"/>
      <c r="AD988" s="252"/>
      <c r="AE988" s="252"/>
      <c r="AF988" s="252"/>
      <c r="AG988" s="252"/>
      <c r="AH988" s="252"/>
      <c r="AI988" s="252"/>
      <c r="AJ988" s="252"/>
      <c r="AK988" s="252"/>
      <c r="AL988" s="252"/>
      <c r="AM988" s="252"/>
      <c r="AN988" s="252"/>
      <c r="AO988" s="252"/>
      <c r="AP988" s="252"/>
      <c r="AQ988" s="252"/>
      <c r="AR988" s="252"/>
      <c r="AS988" s="252"/>
      <c r="AT988" s="252"/>
      <c r="AU988" s="252"/>
      <c r="AV988" s="252"/>
      <c r="AW988" s="252"/>
      <c r="AX988" s="252"/>
      <c r="AY988" s="252"/>
      <c r="AZ988" s="252"/>
      <c r="BA988" s="252"/>
      <c r="BB988" s="252"/>
      <c r="BC988" s="252"/>
      <c r="BD988" s="252"/>
      <c r="BE988" s="252"/>
      <c r="BF988" s="252"/>
      <c r="BG988" s="252"/>
      <c r="BH988" s="252"/>
      <c r="BI988" s="252"/>
      <c r="BJ988" s="252"/>
      <c r="BK988" s="252"/>
      <c r="BL988" s="252"/>
      <c r="BM988" s="252"/>
      <c r="BN988" s="252"/>
      <c r="BO988" s="252"/>
      <c r="BP988" s="252"/>
      <c r="BQ988" s="252"/>
      <c r="BR988" s="252"/>
      <c r="BS988" s="252"/>
      <c r="BT988" s="252"/>
      <c r="BU988" s="252"/>
      <c r="BV988" s="252"/>
      <c r="BW988" s="252"/>
      <c r="BX988" s="252"/>
      <c r="BY988" s="252"/>
      <c r="BZ988" s="252"/>
      <c r="CA988" s="252"/>
      <c r="CB988" s="252"/>
      <c r="CC988" s="252"/>
      <c r="CD988" s="252"/>
      <c r="CE988" s="252"/>
      <c r="CF988" s="252"/>
      <c r="CG988" s="252"/>
      <c r="CH988" s="252"/>
      <c r="CI988" s="252"/>
      <c r="CJ988" s="252"/>
      <c r="CK988" s="252"/>
      <c r="CL988" s="252"/>
      <c r="CM988" s="252"/>
      <c r="CN988" s="252"/>
      <c r="CO988" s="252"/>
      <c r="CP988" s="252"/>
      <c r="CQ988" s="252"/>
      <c r="CR988" s="252"/>
      <c r="CS988" s="252"/>
      <c r="CT988" s="252"/>
      <c r="CU988" s="252"/>
      <c r="CV988" s="252"/>
      <c r="CW988" s="252"/>
      <c r="CX988" s="252"/>
      <c r="CY988" s="252"/>
      <c r="CZ988" s="252"/>
      <c r="DA988" s="252"/>
      <c r="DB988" s="252"/>
      <c r="DC988" s="252"/>
      <c r="DD988" s="252"/>
    </row>
    <row r="989" customFormat="false" ht="15" hidden="false" customHeight="false" outlineLevel="0" collapsed="false">
      <c r="A989" s="252"/>
      <c r="B989" s="252"/>
      <c r="C989" s="252"/>
      <c r="D989" s="252"/>
      <c r="E989" s="254"/>
      <c r="F989" s="254"/>
      <c r="G989" s="254"/>
      <c r="H989" s="254"/>
      <c r="I989" s="254"/>
      <c r="J989" s="254"/>
      <c r="K989" s="254"/>
      <c r="L989" s="254"/>
      <c r="M989" s="254"/>
      <c r="N989" s="254"/>
      <c r="O989" s="254"/>
      <c r="P989" s="252"/>
      <c r="Q989" s="252"/>
      <c r="R989" s="252"/>
      <c r="S989" s="252"/>
      <c r="T989" s="252"/>
      <c r="U989" s="252"/>
      <c r="V989" s="252"/>
      <c r="W989" s="252"/>
      <c r="X989" s="252"/>
      <c r="Y989" s="252"/>
      <c r="Z989" s="252"/>
      <c r="AA989" s="252"/>
      <c r="AB989" s="252"/>
      <c r="AC989" s="252"/>
      <c r="AD989" s="252"/>
      <c r="AE989" s="252"/>
      <c r="AF989" s="252"/>
      <c r="AG989" s="252"/>
      <c r="AH989" s="252"/>
      <c r="AI989" s="252"/>
      <c r="AJ989" s="252"/>
      <c r="AK989" s="252"/>
      <c r="AL989" s="252"/>
      <c r="AM989" s="252"/>
      <c r="AN989" s="252"/>
      <c r="AO989" s="252"/>
      <c r="AP989" s="252"/>
      <c r="AQ989" s="252"/>
      <c r="AR989" s="252"/>
      <c r="AS989" s="252"/>
      <c r="AT989" s="252"/>
      <c r="AU989" s="252"/>
      <c r="AV989" s="252"/>
      <c r="AW989" s="252"/>
      <c r="AX989" s="252"/>
      <c r="AY989" s="252"/>
      <c r="AZ989" s="252"/>
      <c r="BA989" s="252"/>
      <c r="BB989" s="252"/>
      <c r="BC989" s="252"/>
      <c r="BD989" s="252"/>
      <c r="BE989" s="252"/>
      <c r="BF989" s="252"/>
      <c r="BG989" s="252"/>
      <c r="BH989" s="252"/>
      <c r="BI989" s="252"/>
      <c r="BJ989" s="252"/>
      <c r="BK989" s="252"/>
      <c r="BL989" s="252"/>
      <c r="BM989" s="252"/>
      <c r="BN989" s="252"/>
      <c r="BO989" s="252"/>
      <c r="BP989" s="252"/>
      <c r="BQ989" s="252"/>
      <c r="BR989" s="252"/>
      <c r="BS989" s="252"/>
      <c r="BT989" s="252"/>
      <c r="BU989" s="252"/>
      <c r="BV989" s="252"/>
      <c r="BW989" s="252"/>
      <c r="BX989" s="252"/>
      <c r="BY989" s="252"/>
      <c r="BZ989" s="252"/>
      <c r="CA989" s="252"/>
      <c r="CB989" s="252"/>
      <c r="CC989" s="252"/>
      <c r="CD989" s="252"/>
      <c r="CE989" s="252"/>
      <c r="CF989" s="252"/>
      <c r="CG989" s="252"/>
      <c r="CH989" s="252"/>
      <c r="CI989" s="252"/>
      <c r="CJ989" s="252"/>
      <c r="CK989" s="252"/>
      <c r="CL989" s="252"/>
      <c r="CM989" s="252"/>
      <c r="CN989" s="252"/>
      <c r="CO989" s="252"/>
      <c r="CP989" s="252"/>
      <c r="CQ989" s="252"/>
      <c r="CR989" s="252"/>
      <c r="CS989" s="252"/>
      <c r="CT989" s="252"/>
      <c r="CU989" s="252"/>
      <c r="CV989" s="252"/>
      <c r="CW989" s="252"/>
      <c r="CX989" s="252"/>
      <c r="CY989" s="252"/>
      <c r="CZ989" s="252"/>
      <c r="DA989" s="252"/>
      <c r="DB989" s="252"/>
      <c r="DC989" s="252"/>
      <c r="DD989" s="252"/>
    </row>
    <row r="990" customFormat="false" ht="15" hidden="false" customHeight="false" outlineLevel="0" collapsed="false">
      <c r="A990" s="252"/>
      <c r="B990" s="252"/>
      <c r="C990" s="252"/>
      <c r="D990" s="252"/>
      <c r="E990" s="254"/>
      <c r="F990" s="254"/>
      <c r="G990" s="254"/>
      <c r="H990" s="254"/>
      <c r="I990" s="254"/>
      <c r="J990" s="254"/>
      <c r="K990" s="254"/>
      <c r="L990" s="254"/>
      <c r="M990" s="254"/>
      <c r="N990" s="254"/>
      <c r="O990" s="254"/>
      <c r="P990" s="252"/>
      <c r="Q990" s="252"/>
      <c r="R990" s="252"/>
      <c r="S990" s="252"/>
      <c r="T990" s="252"/>
      <c r="U990" s="252"/>
      <c r="V990" s="252"/>
      <c r="W990" s="252"/>
      <c r="X990" s="252"/>
      <c r="Y990" s="252"/>
      <c r="Z990" s="252"/>
      <c r="AA990" s="252"/>
      <c r="AB990" s="252"/>
      <c r="AC990" s="252"/>
      <c r="AD990" s="252"/>
      <c r="AE990" s="252"/>
      <c r="AF990" s="252"/>
      <c r="AG990" s="252"/>
      <c r="AH990" s="252"/>
      <c r="AI990" s="252"/>
      <c r="AJ990" s="252"/>
      <c r="AK990" s="252"/>
      <c r="AL990" s="252"/>
      <c r="AM990" s="252"/>
      <c r="AN990" s="252"/>
      <c r="AO990" s="252"/>
      <c r="AP990" s="252"/>
      <c r="AQ990" s="252"/>
      <c r="AR990" s="252"/>
      <c r="AS990" s="252"/>
      <c r="AT990" s="252"/>
      <c r="AU990" s="252"/>
      <c r="AV990" s="252"/>
      <c r="AW990" s="252"/>
      <c r="AX990" s="252"/>
      <c r="AY990" s="252"/>
      <c r="AZ990" s="252"/>
      <c r="BA990" s="252"/>
      <c r="BB990" s="252"/>
      <c r="BC990" s="252"/>
      <c r="BD990" s="252"/>
      <c r="BE990" s="252"/>
      <c r="BF990" s="252"/>
      <c r="BG990" s="252"/>
      <c r="BH990" s="252"/>
      <c r="BI990" s="252"/>
      <c r="BJ990" s="252"/>
      <c r="BK990" s="252"/>
      <c r="BL990" s="252"/>
      <c r="BM990" s="252"/>
      <c r="BN990" s="252"/>
      <c r="BO990" s="252"/>
      <c r="BP990" s="252"/>
      <c r="BQ990" s="252"/>
      <c r="BR990" s="252"/>
      <c r="BS990" s="252"/>
      <c r="BT990" s="252"/>
      <c r="BU990" s="252"/>
      <c r="BV990" s="252"/>
      <c r="BW990" s="252"/>
      <c r="BX990" s="252"/>
      <c r="BY990" s="252"/>
      <c r="BZ990" s="252"/>
      <c r="CA990" s="252"/>
      <c r="CB990" s="252"/>
      <c r="CC990" s="252"/>
      <c r="CD990" s="252"/>
      <c r="CE990" s="252"/>
      <c r="CF990" s="252"/>
      <c r="CG990" s="252"/>
      <c r="CH990" s="252"/>
      <c r="CI990" s="252"/>
      <c r="CJ990" s="252"/>
      <c r="CK990" s="252"/>
      <c r="CL990" s="252"/>
      <c r="CM990" s="252"/>
      <c r="CN990" s="252"/>
      <c r="CO990" s="252"/>
      <c r="CP990" s="252"/>
      <c r="CQ990" s="252"/>
      <c r="CR990" s="252"/>
      <c r="CS990" s="252"/>
      <c r="CT990" s="252"/>
      <c r="CU990" s="252"/>
      <c r="CV990" s="252"/>
      <c r="CW990" s="252"/>
      <c r="CX990" s="252"/>
      <c r="CY990" s="252"/>
      <c r="CZ990" s="252"/>
      <c r="DA990" s="252"/>
      <c r="DB990" s="252"/>
      <c r="DC990" s="252"/>
      <c r="DD990" s="252"/>
    </row>
    <row r="991" customFormat="false" ht="15" hidden="false" customHeight="false" outlineLevel="0" collapsed="false">
      <c r="A991" s="252"/>
      <c r="B991" s="252"/>
      <c r="C991" s="252"/>
      <c r="D991" s="252"/>
      <c r="E991" s="254"/>
      <c r="F991" s="254"/>
      <c r="G991" s="254"/>
      <c r="H991" s="254"/>
      <c r="I991" s="254"/>
      <c r="J991" s="254"/>
      <c r="K991" s="254"/>
      <c r="L991" s="254"/>
      <c r="M991" s="254"/>
      <c r="N991" s="254"/>
      <c r="O991" s="254"/>
      <c r="P991" s="252"/>
      <c r="Q991" s="252"/>
      <c r="R991" s="252"/>
      <c r="S991" s="252"/>
      <c r="T991" s="252"/>
      <c r="U991" s="252"/>
      <c r="V991" s="252"/>
      <c r="W991" s="252"/>
      <c r="X991" s="252"/>
      <c r="Y991" s="252"/>
      <c r="Z991" s="252"/>
      <c r="AA991" s="252"/>
      <c r="AB991" s="252"/>
      <c r="AC991" s="252"/>
      <c r="AD991" s="252"/>
      <c r="AE991" s="252"/>
      <c r="AF991" s="252"/>
      <c r="AG991" s="252"/>
      <c r="AH991" s="252"/>
      <c r="AI991" s="252"/>
      <c r="AJ991" s="252"/>
      <c r="AK991" s="252"/>
      <c r="AL991" s="252"/>
      <c r="AM991" s="252"/>
      <c r="AN991" s="252"/>
      <c r="AO991" s="252"/>
      <c r="AP991" s="252"/>
      <c r="AQ991" s="252"/>
      <c r="AR991" s="252"/>
      <c r="AS991" s="252"/>
      <c r="AT991" s="252"/>
      <c r="AU991" s="252"/>
      <c r="AV991" s="252"/>
      <c r="AW991" s="252"/>
      <c r="AX991" s="252"/>
      <c r="AY991" s="252"/>
      <c r="AZ991" s="252"/>
      <c r="BA991" s="252"/>
      <c r="BB991" s="252"/>
      <c r="BC991" s="252"/>
      <c r="BD991" s="252"/>
      <c r="BE991" s="252"/>
      <c r="BF991" s="252"/>
      <c r="BG991" s="252"/>
      <c r="BH991" s="252"/>
      <c r="BI991" s="252"/>
      <c r="BJ991" s="252"/>
      <c r="BK991" s="252"/>
      <c r="BL991" s="252"/>
      <c r="BM991" s="252"/>
      <c r="BN991" s="252"/>
      <c r="BO991" s="252"/>
      <c r="BP991" s="252"/>
      <c r="BQ991" s="252"/>
      <c r="BR991" s="252"/>
      <c r="BS991" s="252"/>
      <c r="BT991" s="252"/>
      <c r="BU991" s="252"/>
      <c r="BV991" s="252"/>
      <c r="BW991" s="252"/>
      <c r="BX991" s="252"/>
      <c r="BY991" s="252"/>
      <c r="BZ991" s="252"/>
      <c r="CA991" s="252"/>
      <c r="CB991" s="252"/>
      <c r="CC991" s="252"/>
      <c r="CD991" s="252"/>
      <c r="CE991" s="252"/>
      <c r="CF991" s="252"/>
      <c r="CG991" s="252"/>
      <c r="CH991" s="252"/>
      <c r="CI991" s="252"/>
      <c r="CJ991" s="252"/>
      <c r="CK991" s="252"/>
      <c r="CL991" s="252"/>
      <c r="CM991" s="252"/>
      <c r="CN991" s="252"/>
      <c r="CO991" s="252"/>
      <c r="CP991" s="252"/>
      <c r="CQ991" s="252"/>
      <c r="CR991" s="252"/>
      <c r="CS991" s="252"/>
      <c r="CT991" s="252"/>
      <c r="CU991" s="252"/>
      <c r="CV991" s="252"/>
      <c r="CW991" s="252"/>
      <c r="CX991" s="252"/>
      <c r="CY991" s="252"/>
      <c r="CZ991" s="252"/>
      <c r="DA991" s="252"/>
      <c r="DB991" s="252"/>
      <c r="DC991" s="252"/>
      <c r="DD991" s="252"/>
    </row>
    <row r="992" customFormat="false" ht="15" hidden="false" customHeight="false" outlineLevel="0" collapsed="false">
      <c r="A992" s="252"/>
      <c r="B992" s="252"/>
      <c r="C992" s="252"/>
      <c r="D992" s="252"/>
      <c r="E992" s="254"/>
      <c r="F992" s="254"/>
      <c r="G992" s="254"/>
      <c r="H992" s="254"/>
      <c r="I992" s="254"/>
      <c r="J992" s="254"/>
      <c r="K992" s="254"/>
      <c r="L992" s="254"/>
      <c r="M992" s="254"/>
      <c r="N992" s="254"/>
      <c r="O992" s="254"/>
      <c r="P992" s="252"/>
      <c r="Q992" s="252"/>
      <c r="R992" s="252"/>
      <c r="S992" s="252"/>
      <c r="T992" s="252"/>
      <c r="U992" s="252"/>
      <c r="V992" s="252"/>
      <c r="W992" s="252"/>
      <c r="X992" s="252"/>
      <c r="Y992" s="252"/>
      <c r="Z992" s="252"/>
      <c r="AA992" s="252"/>
      <c r="AB992" s="252"/>
      <c r="AC992" s="252"/>
      <c r="AD992" s="252"/>
      <c r="AE992" s="252"/>
      <c r="AF992" s="252"/>
      <c r="AG992" s="252"/>
      <c r="AH992" s="252"/>
      <c r="AI992" s="252"/>
      <c r="AJ992" s="252"/>
      <c r="AK992" s="252"/>
      <c r="AL992" s="252"/>
      <c r="AM992" s="252"/>
      <c r="AN992" s="252"/>
      <c r="AO992" s="252"/>
      <c r="AP992" s="252"/>
      <c r="AQ992" s="252"/>
      <c r="AR992" s="252"/>
      <c r="AS992" s="252"/>
      <c r="AT992" s="252"/>
      <c r="AU992" s="252"/>
      <c r="AV992" s="252"/>
      <c r="AW992" s="252"/>
      <c r="AX992" s="252"/>
      <c r="AY992" s="252"/>
      <c r="AZ992" s="252"/>
      <c r="BA992" s="252"/>
      <c r="BB992" s="252"/>
      <c r="BC992" s="252"/>
      <c r="BD992" s="252"/>
      <c r="BE992" s="252"/>
      <c r="BF992" s="252"/>
      <c r="BG992" s="252"/>
      <c r="BH992" s="252"/>
      <c r="BI992" s="252"/>
      <c r="BJ992" s="252"/>
      <c r="BK992" s="252"/>
      <c r="BL992" s="252"/>
      <c r="BM992" s="252"/>
      <c r="BN992" s="252"/>
      <c r="BO992" s="252"/>
      <c r="BP992" s="252"/>
      <c r="BQ992" s="252"/>
      <c r="BR992" s="252"/>
      <c r="BS992" s="252"/>
      <c r="BT992" s="252"/>
      <c r="BU992" s="252"/>
      <c r="BV992" s="252"/>
      <c r="BW992" s="252"/>
      <c r="BX992" s="252"/>
      <c r="BY992" s="252"/>
      <c r="BZ992" s="252"/>
      <c r="CA992" s="252"/>
      <c r="CB992" s="252"/>
      <c r="CC992" s="252"/>
      <c r="CD992" s="252"/>
      <c r="CE992" s="252"/>
      <c r="CF992" s="252"/>
      <c r="CG992" s="252"/>
      <c r="CH992" s="252"/>
      <c r="CI992" s="252"/>
      <c r="CJ992" s="252"/>
      <c r="CK992" s="252"/>
      <c r="CL992" s="252"/>
      <c r="CM992" s="252"/>
      <c r="CN992" s="252"/>
      <c r="CO992" s="252"/>
      <c r="CP992" s="252"/>
      <c r="CQ992" s="252"/>
      <c r="CR992" s="252"/>
      <c r="CS992" s="252"/>
      <c r="CT992" s="252"/>
      <c r="CU992" s="252"/>
      <c r="CV992" s="252"/>
      <c r="CW992" s="252"/>
      <c r="CX992" s="252"/>
      <c r="CY992" s="252"/>
      <c r="CZ992" s="252"/>
      <c r="DA992" s="252"/>
      <c r="DB992" s="252"/>
      <c r="DC992" s="252"/>
      <c r="DD992" s="252"/>
    </row>
    <row r="993" customFormat="false" ht="15" hidden="false" customHeight="false" outlineLevel="0" collapsed="false">
      <c r="A993" s="252"/>
      <c r="B993" s="252"/>
      <c r="C993" s="252"/>
      <c r="D993" s="252"/>
      <c r="E993" s="254"/>
      <c r="F993" s="254"/>
      <c r="G993" s="254"/>
      <c r="H993" s="254"/>
      <c r="I993" s="254"/>
      <c r="J993" s="254"/>
      <c r="K993" s="254"/>
      <c r="L993" s="254"/>
      <c r="M993" s="254"/>
      <c r="N993" s="254"/>
      <c r="O993" s="254"/>
      <c r="P993" s="252"/>
      <c r="Q993" s="252"/>
      <c r="R993" s="252"/>
      <c r="S993" s="252"/>
      <c r="T993" s="252"/>
      <c r="U993" s="252"/>
      <c r="V993" s="252"/>
      <c r="W993" s="252"/>
      <c r="X993" s="252"/>
      <c r="Y993" s="252"/>
      <c r="Z993" s="252"/>
      <c r="AA993" s="252"/>
      <c r="AB993" s="252"/>
      <c r="AC993" s="252"/>
      <c r="AD993" s="252"/>
      <c r="AE993" s="252"/>
      <c r="AF993" s="252"/>
      <c r="AG993" s="252"/>
      <c r="AH993" s="252"/>
      <c r="AI993" s="252"/>
      <c r="AJ993" s="252"/>
      <c r="AK993" s="252"/>
      <c r="AL993" s="252"/>
      <c r="AM993" s="252"/>
      <c r="AN993" s="252"/>
      <c r="AO993" s="252"/>
      <c r="AP993" s="252"/>
      <c r="AQ993" s="252"/>
      <c r="AR993" s="252"/>
      <c r="AS993" s="252"/>
      <c r="AT993" s="252"/>
      <c r="AU993" s="252"/>
      <c r="AV993" s="252"/>
      <c r="AW993" s="252"/>
      <c r="AX993" s="252"/>
      <c r="AY993" s="252"/>
      <c r="AZ993" s="252"/>
      <c r="BA993" s="252"/>
      <c r="BB993" s="252"/>
      <c r="BC993" s="252"/>
      <c r="BD993" s="252"/>
      <c r="BE993" s="252"/>
      <c r="BF993" s="252"/>
      <c r="BG993" s="252"/>
      <c r="BH993" s="252"/>
      <c r="BI993" s="252"/>
      <c r="BJ993" s="252"/>
      <c r="BK993" s="252"/>
      <c r="BL993" s="252"/>
      <c r="BM993" s="252"/>
      <c r="BN993" s="252"/>
      <c r="BO993" s="252"/>
      <c r="BP993" s="252"/>
      <c r="BQ993" s="252"/>
      <c r="BR993" s="252"/>
      <c r="BS993" s="252"/>
      <c r="BT993" s="252"/>
      <c r="BU993" s="252"/>
      <c r="BV993" s="252"/>
      <c r="BW993" s="252"/>
      <c r="BX993" s="252"/>
      <c r="BY993" s="252"/>
      <c r="BZ993" s="252"/>
      <c r="CA993" s="252"/>
      <c r="CB993" s="252"/>
      <c r="CC993" s="252"/>
      <c r="CD993" s="252"/>
      <c r="CE993" s="252"/>
      <c r="CF993" s="252"/>
      <c r="CG993" s="252"/>
      <c r="CH993" s="252"/>
      <c r="CI993" s="252"/>
      <c r="CJ993" s="252"/>
      <c r="CK993" s="252"/>
      <c r="CL993" s="252"/>
      <c r="CM993" s="252"/>
      <c r="CN993" s="252"/>
      <c r="CO993" s="252"/>
      <c r="CP993" s="252"/>
      <c r="CQ993" s="252"/>
      <c r="CR993" s="252"/>
      <c r="CS993" s="252"/>
      <c r="CT993" s="252"/>
      <c r="CU993" s="252"/>
      <c r="CV993" s="252"/>
      <c r="CW993" s="252"/>
      <c r="CX993" s="252"/>
      <c r="CY993" s="252"/>
      <c r="CZ993" s="252"/>
      <c r="DA993" s="252"/>
      <c r="DB993" s="252"/>
      <c r="DC993" s="252"/>
      <c r="DD993" s="252"/>
    </row>
    <row r="994" customFormat="false" ht="15" hidden="false" customHeight="false" outlineLevel="0" collapsed="false">
      <c r="A994" s="252"/>
      <c r="B994" s="252"/>
      <c r="C994" s="252"/>
      <c r="D994" s="252"/>
      <c r="E994" s="254"/>
      <c r="F994" s="254"/>
      <c r="G994" s="254"/>
      <c r="H994" s="254"/>
      <c r="I994" s="254"/>
      <c r="J994" s="254"/>
      <c r="K994" s="254"/>
      <c r="L994" s="254"/>
      <c r="M994" s="254"/>
      <c r="N994" s="254"/>
      <c r="O994" s="254"/>
      <c r="P994" s="252"/>
      <c r="Q994" s="252"/>
      <c r="R994" s="252"/>
      <c r="S994" s="252"/>
      <c r="T994" s="252"/>
      <c r="U994" s="252"/>
      <c r="V994" s="252"/>
      <c r="W994" s="252"/>
      <c r="X994" s="252"/>
      <c r="Y994" s="252"/>
      <c r="Z994" s="252"/>
      <c r="AA994" s="252"/>
      <c r="AB994" s="252"/>
      <c r="AC994" s="252"/>
      <c r="AD994" s="252"/>
      <c r="AE994" s="252"/>
      <c r="AF994" s="252"/>
      <c r="AG994" s="252"/>
      <c r="AH994" s="252"/>
      <c r="AI994" s="252"/>
      <c r="AJ994" s="252"/>
      <c r="AK994" s="252"/>
      <c r="AL994" s="252"/>
      <c r="AM994" s="252"/>
      <c r="AN994" s="252"/>
      <c r="AO994" s="252"/>
      <c r="AP994" s="252"/>
      <c r="AQ994" s="252"/>
      <c r="AR994" s="252"/>
      <c r="AS994" s="252"/>
      <c r="AT994" s="252"/>
      <c r="AU994" s="252"/>
      <c r="AV994" s="252"/>
      <c r="AW994" s="252"/>
      <c r="AX994" s="252"/>
      <c r="AY994" s="252"/>
      <c r="AZ994" s="252"/>
      <c r="BA994" s="252"/>
      <c r="BB994" s="252"/>
      <c r="BC994" s="252"/>
      <c r="BD994" s="252"/>
      <c r="BE994" s="252"/>
      <c r="BF994" s="252"/>
      <c r="BG994" s="252"/>
      <c r="BH994" s="252"/>
      <c r="BI994" s="252"/>
      <c r="BJ994" s="252"/>
      <c r="BK994" s="252"/>
      <c r="BL994" s="252"/>
      <c r="BM994" s="252"/>
      <c r="BN994" s="252"/>
      <c r="BO994" s="252"/>
      <c r="BP994" s="252"/>
      <c r="BQ994" s="252"/>
      <c r="BR994" s="252"/>
      <c r="BS994" s="252"/>
      <c r="BT994" s="252"/>
      <c r="BU994" s="252"/>
      <c r="BV994" s="252"/>
      <c r="BW994" s="252"/>
      <c r="BX994" s="252"/>
      <c r="BY994" s="252"/>
      <c r="BZ994" s="252"/>
      <c r="CA994" s="252"/>
      <c r="CB994" s="252"/>
      <c r="CC994" s="252"/>
      <c r="CD994" s="252"/>
      <c r="CE994" s="252"/>
      <c r="CF994" s="252"/>
      <c r="CG994" s="252"/>
      <c r="CH994" s="252"/>
      <c r="CI994" s="252"/>
      <c r="CJ994" s="252"/>
      <c r="CK994" s="252"/>
      <c r="CL994" s="252"/>
      <c r="CM994" s="252"/>
      <c r="CN994" s="252"/>
      <c r="CO994" s="252"/>
      <c r="CP994" s="252"/>
      <c r="CQ994" s="252"/>
      <c r="CR994" s="252"/>
      <c r="CS994" s="252"/>
      <c r="CT994" s="252"/>
      <c r="CU994" s="252"/>
      <c r="CV994" s="252"/>
      <c r="CW994" s="252"/>
      <c r="CX994" s="252"/>
      <c r="CY994" s="252"/>
      <c r="CZ994" s="252"/>
      <c r="DA994" s="252"/>
      <c r="DB994" s="252"/>
      <c r="DC994" s="252"/>
      <c r="DD994" s="252"/>
    </row>
    <row r="995" customFormat="false" ht="15" hidden="false" customHeight="false" outlineLevel="0" collapsed="false">
      <c r="A995" s="252"/>
      <c r="B995" s="252"/>
      <c r="C995" s="252"/>
      <c r="D995" s="252"/>
      <c r="E995" s="254"/>
      <c r="F995" s="254"/>
      <c r="G995" s="254"/>
      <c r="H995" s="254"/>
      <c r="I995" s="254"/>
      <c r="J995" s="254"/>
      <c r="K995" s="254"/>
      <c r="L995" s="254"/>
      <c r="M995" s="254"/>
      <c r="N995" s="254"/>
      <c r="O995" s="254"/>
      <c r="P995" s="252"/>
      <c r="Q995" s="252"/>
      <c r="R995" s="252"/>
      <c r="S995" s="252"/>
      <c r="T995" s="252"/>
      <c r="U995" s="252"/>
      <c r="V995" s="252"/>
      <c r="W995" s="252"/>
      <c r="X995" s="252"/>
      <c r="Y995" s="252"/>
      <c r="Z995" s="252"/>
      <c r="AA995" s="252"/>
      <c r="AB995" s="252"/>
      <c r="AC995" s="252"/>
      <c r="AD995" s="252"/>
      <c r="AE995" s="252"/>
      <c r="AF995" s="252"/>
      <c r="AG995" s="252"/>
      <c r="AH995" s="252"/>
      <c r="AI995" s="252"/>
      <c r="AJ995" s="252"/>
      <c r="AK995" s="252"/>
      <c r="AL995" s="252"/>
      <c r="AM995" s="252"/>
      <c r="AN995" s="252"/>
      <c r="AO995" s="252"/>
      <c r="AP995" s="252"/>
      <c r="AQ995" s="252"/>
      <c r="AR995" s="252"/>
      <c r="AS995" s="252"/>
      <c r="AT995" s="252"/>
      <c r="AU995" s="252"/>
      <c r="AV995" s="252"/>
      <c r="AW995" s="252"/>
      <c r="AX995" s="252"/>
      <c r="AY995" s="252"/>
      <c r="AZ995" s="252"/>
      <c r="BA995" s="252"/>
      <c r="BB995" s="252"/>
      <c r="BC995" s="252"/>
      <c r="BD995" s="252"/>
      <c r="BE995" s="252"/>
      <c r="BF995" s="252"/>
      <c r="BG995" s="252"/>
      <c r="BH995" s="252"/>
      <c r="BI995" s="252"/>
      <c r="BJ995" s="252"/>
      <c r="BK995" s="252"/>
      <c r="BL995" s="252"/>
      <c r="BM995" s="252"/>
      <c r="BN995" s="252"/>
      <c r="BO995" s="252"/>
      <c r="BP995" s="252"/>
      <c r="BQ995" s="252"/>
      <c r="BR995" s="252"/>
      <c r="BS995" s="252"/>
      <c r="BT995" s="252"/>
      <c r="BU995" s="252"/>
      <c r="BV995" s="252"/>
      <c r="BW995" s="252"/>
      <c r="BX995" s="252"/>
      <c r="BY995" s="252"/>
      <c r="BZ995" s="252"/>
      <c r="CA995" s="252"/>
      <c r="CB995" s="252"/>
      <c r="CC995" s="252"/>
      <c r="CD995" s="252"/>
      <c r="CE995" s="252"/>
      <c r="CF995" s="252"/>
      <c r="CG995" s="252"/>
      <c r="CH995" s="252"/>
      <c r="CI995" s="252"/>
      <c r="CJ995" s="252"/>
      <c r="CK995" s="252"/>
      <c r="CL995" s="252"/>
      <c r="CM995" s="252"/>
      <c r="CN995" s="252"/>
      <c r="CO995" s="252"/>
      <c r="CP995" s="252"/>
      <c r="CQ995" s="252"/>
      <c r="CR995" s="252"/>
      <c r="CS995" s="252"/>
      <c r="CT995" s="252"/>
      <c r="CU995" s="252"/>
      <c r="CV995" s="252"/>
      <c r="CW995" s="252"/>
      <c r="CX995" s="252"/>
      <c r="CY995" s="252"/>
      <c r="CZ995" s="252"/>
      <c r="DA995" s="252"/>
      <c r="DB995" s="252"/>
      <c r="DC995" s="252"/>
      <c r="DD995" s="252"/>
    </row>
    <row r="996" customFormat="false" ht="15" hidden="false" customHeight="false" outlineLevel="0" collapsed="false">
      <c r="A996" s="252"/>
      <c r="B996" s="252"/>
      <c r="C996" s="252"/>
      <c r="D996" s="252"/>
      <c r="E996" s="254"/>
      <c r="F996" s="254"/>
      <c r="G996" s="254"/>
      <c r="H996" s="254"/>
      <c r="I996" s="254"/>
      <c r="J996" s="254"/>
      <c r="K996" s="254"/>
      <c r="L996" s="254"/>
      <c r="M996" s="254"/>
      <c r="N996" s="254"/>
      <c r="O996" s="254"/>
      <c r="P996" s="252"/>
      <c r="Q996" s="252"/>
      <c r="R996" s="252"/>
      <c r="S996" s="252"/>
      <c r="T996" s="252"/>
      <c r="U996" s="252"/>
      <c r="V996" s="252"/>
      <c r="W996" s="252"/>
      <c r="X996" s="252"/>
      <c r="Y996" s="252"/>
      <c r="Z996" s="252"/>
      <c r="AA996" s="252"/>
      <c r="AB996" s="252"/>
      <c r="AC996" s="252"/>
      <c r="AD996" s="252"/>
      <c r="AE996" s="252"/>
      <c r="AF996" s="252"/>
      <c r="AG996" s="252"/>
      <c r="AH996" s="252"/>
      <c r="AI996" s="252"/>
      <c r="AJ996" s="252"/>
      <c r="AK996" s="252"/>
      <c r="AL996" s="252"/>
      <c r="AM996" s="252"/>
      <c r="AN996" s="252"/>
      <c r="AO996" s="252"/>
      <c r="AP996" s="252"/>
      <c r="AQ996" s="252"/>
      <c r="AR996" s="252"/>
      <c r="AS996" s="252"/>
      <c r="AT996" s="252"/>
      <c r="AU996" s="252"/>
      <c r="AV996" s="252"/>
      <c r="AW996" s="252"/>
      <c r="AX996" s="252"/>
      <c r="AY996" s="252"/>
      <c r="AZ996" s="252"/>
      <c r="BA996" s="252"/>
      <c r="BB996" s="252"/>
      <c r="BC996" s="252"/>
      <c r="BD996" s="252"/>
      <c r="BE996" s="252"/>
      <c r="BF996" s="252"/>
      <c r="BG996" s="252"/>
      <c r="BH996" s="252"/>
      <c r="BI996" s="252"/>
      <c r="BJ996" s="252"/>
      <c r="BK996" s="252"/>
      <c r="BL996" s="252"/>
      <c r="BM996" s="252"/>
      <c r="BN996" s="252"/>
      <c r="BO996" s="252"/>
      <c r="BP996" s="252"/>
      <c r="BQ996" s="252"/>
      <c r="BR996" s="252"/>
      <c r="BS996" s="252"/>
      <c r="BT996" s="252"/>
      <c r="BU996" s="252"/>
      <c r="BV996" s="252"/>
      <c r="BW996" s="252"/>
      <c r="BX996" s="252"/>
      <c r="BY996" s="252"/>
      <c r="BZ996" s="252"/>
      <c r="CA996" s="252"/>
      <c r="CB996" s="252"/>
      <c r="CC996" s="252"/>
      <c r="CD996" s="252"/>
      <c r="CE996" s="252"/>
      <c r="CF996" s="252"/>
      <c r="CG996" s="252"/>
      <c r="CH996" s="252"/>
      <c r="CI996" s="252"/>
      <c r="CJ996" s="252"/>
      <c r="CK996" s="252"/>
      <c r="CL996" s="252"/>
      <c r="CM996" s="252"/>
      <c r="CN996" s="252"/>
      <c r="CO996" s="252"/>
      <c r="CP996" s="252"/>
      <c r="CQ996" s="252"/>
      <c r="CR996" s="252"/>
      <c r="CS996" s="252"/>
      <c r="CT996" s="252"/>
      <c r="CU996" s="252"/>
      <c r="CV996" s="252"/>
      <c r="CW996" s="252"/>
      <c r="CX996" s="252"/>
      <c r="CY996" s="252"/>
      <c r="CZ996" s="252"/>
      <c r="DA996" s="252"/>
      <c r="DB996" s="252"/>
      <c r="DC996" s="252"/>
      <c r="DD996" s="252"/>
    </row>
    <row r="997" customFormat="false" ht="15" hidden="false" customHeight="false" outlineLevel="0" collapsed="false">
      <c r="A997" s="252"/>
      <c r="B997" s="252"/>
      <c r="C997" s="252"/>
      <c r="D997" s="252"/>
      <c r="E997" s="254"/>
      <c r="F997" s="254"/>
      <c r="G997" s="254"/>
      <c r="H997" s="254"/>
      <c r="I997" s="254"/>
      <c r="J997" s="254"/>
      <c r="K997" s="254"/>
      <c r="L997" s="254"/>
      <c r="M997" s="254"/>
      <c r="N997" s="254"/>
      <c r="O997" s="254"/>
      <c r="P997" s="252"/>
      <c r="Q997" s="252"/>
      <c r="R997" s="252"/>
      <c r="S997" s="252"/>
      <c r="T997" s="252"/>
      <c r="U997" s="252"/>
      <c r="V997" s="252"/>
      <c r="W997" s="252"/>
      <c r="X997" s="252"/>
      <c r="Y997" s="252"/>
      <c r="Z997" s="252"/>
      <c r="AA997" s="252"/>
      <c r="AB997" s="252"/>
      <c r="AC997" s="252"/>
      <c r="AD997" s="252"/>
      <c r="AE997" s="252"/>
      <c r="AF997" s="252"/>
      <c r="AG997" s="252"/>
      <c r="AH997" s="252"/>
      <c r="AI997" s="252"/>
      <c r="AJ997" s="252"/>
      <c r="AK997" s="252"/>
      <c r="AL997" s="252"/>
      <c r="AM997" s="252"/>
      <c r="AN997" s="252"/>
      <c r="AO997" s="252"/>
      <c r="AP997" s="252"/>
      <c r="AQ997" s="252"/>
      <c r="AR997" s="252"/>
      <c r="AS997" s="252"/>
      <c r="AT997" s="252"/>
      <c r="AU997" s="252"/>
      <c r="AV997" s="252"/>
      <c r="AW997" s="252"/>
      <c r="AX997" s="252"/>
      <c r="AY997" s="252"/>
      <c r="AZ997" s="252"/>
      <c r="BA997" s="252"/>
      <c r="BB997" s="252"/>
      <c r="BC997" s="252"/>
      <c r="BD997" s="252"/>
      <c r="BE997" s="252"/>
      <c r="BF997" s="252"/>
      <c r="BG997" s="252"/>
      <c r="BH997" s="252"/>
      <c r="BI997" s="252"/>
      <c r="BJ997" s="252"/>
      <c r="BK997" s="252"/>
      <c r="BL997" s="252"/>
      <c r="BM997" s="252"/>
      <c r="BN997" s="252"/>
      <c r="BO997" s="252"/>
      <c r="BP997" s="252"/>
      <c r="BQ997" s="252"/>
      <c r="BR997" s="252"/>
      <c r="BS997" s="252"/>
      <c r="BT997" s="252"/>
      <c r="BU997" s="252"/>
      <c r="BV997" s="252"/>
      <c r="BW997" s="252"/>
      <c r="BX997" s="252"/>
      <c r="BY997" s="252"/>
      <c r="BZ997" s="252"/>
      <c r="CA997" s="252"/>
      <c r="CB997" s="252"/>
      <c r="CC997" s="252"/>
      <c r="CD997" s="252"/>
      <c r="CE997" s="252"/>
      <c r="CF997" s="252"/>
      <c r="CG997" s="252"/>
      <c r="CH997" s="252"/>
      <c r="CI997" s="252"/>
      <c r="CJ997" s="252"/>
      <c r="CK997" s="252"/>
      <c r="CL997" s="252"/>
      <c r="CM997" s="252"/>
      <c r="CN997" s="252"/>
      <c r="CO997" s="252"/>
      <c r="CP997" s="252"/>
      <c r="CQ997" s="252"/>
      <c r="CR997" s="252"/>
      <c r="CS997" s="252"/>
      <c r="CT997" s="252"/>
      <c r="CU997" s="252"/>
      <c r="CV997" s="252"/>
      <c r="CW997" s="252"/>
      <c r="CX997" s="252"/>
      <c r="CY997" s="252"/>
      <c r="CZ997" s="252"/>
      <c r="DA997" s="252"/>
      <c r="DB997" s="252"/>
      <c r="DC997" s="252"/>
      <c r="DD997" s="252"/>
    </row>
    <row r="998" customFormat="false" ht="15" hidden="false" customHeight="false" outlineLevel="0" collapsed="false">
      <c r="A998" s="252"/>
      <c r="B998" s="252"/>
      <c r="C998" s="252"/>
      <c r="D998" s="252"/>
      <c r="E998" s="254"/>
      <c r="F998" s="254"/>
      <c r="G998" s="254"/>
      <c r="H998" s="254"/>
      <c r="I998" s="254"/>
      <c r="J998" s="254"/>
      <c r="K998" s="254"/>
      <c r="L998" s="254"/>
      <c r="M998" s="254"/>
      <c r="N998" s="254"/>
      <c r="O998" s="254"/>
      <c r="P998" s="252"/>
      <c r="Q998" s="252"/>
      <c r="R998" s="252"/>
      <c r="S998" s="252"/>
      <c r="T998" s="252"/>
      <c r="U998" s="252"/>
      <c r="V998" s="252"/>
      <c r="W998" s="252"/>
      <c r="X998" s="252"/>
      <c r="Y998" s="252"/>
      <c r="Z998" s="252"/>
      <c r="AA998" s="252"/>
      <c r="AB998" s="252"/>
      <c r="AC998" s="252"/>
      <c r="AD998" s="252"/>
      <c r="AE998" s="252"/>
      <c r="AF998" s="252"/>
      <c r="AG998" s="252"/>
      <c r="AH998" s="252"/>
      <c r="AI998" s="252"/>
      <c r="AJ998" s="252"/>
      <c r="AK998" s="252"/>
      <c r="AL998" s="252"/>
      <c r="AM998" s="252"/>
      <c r="AN998" s="252"/>
      <c r="AO998" s="252"/>
      <c r="AP998" s="252"/>
      <c r="AQ998" s="252"/>
      <c r="AR998" s="252"/>
      <c r="AS998" s="252"/>
      <c r="AT998" s="252"/>
      <c r="AU998" s="252"/>
      <c r="AV998" s="252"/>
      <c r="AW998" s="252"/>
      <c r="AX998" s="252"/>
      <c r="AY998" s="252"/>
      <c r="AZ998" s="252"/>
      <c r="BA998" s="252"/>
      <c r="BB998" s="252"/>
      <c r="BC998" s="252"/>
      <c r="BD998" s="252"/>
      <c r="BE998" s="252"/>
      <c r="BF998" s="252"/>
      <c r="BG998" s="252"/>
      <c r="BH998" s="252"/>
      <c r="BI998" s="252"/>
      <c r="BJ998" s="252"/>
      <c r="BK998" s="252"/>
      <c r="BL998" s="252"/>
      <c r="BM998" s="252"/>
      <c r="BN998" s="252"/>
      <c r="BO998" s="252"/>
      <c r="BP998" s="252"/>
      <c r="BQ998" s="252"/>
      <c r="BR998" s="252"/>
      <c r="BS998" s="252"/>
      <c r="BT998" s="252"/>
      <c r="BU998" s="252"/>
      <c r="BV998" s="252"/>
      <c r="BW998" s="252"/>
      <c r="BX998" s="252"/>
      <c r="BY998" s="252"/>
      <c r="BZ998" s="252"/>
      <c r="CA998" s="252"/>
      <c r="CB998" s="252"/>
      <c r="CC998" s="252"/>
      <c r="CD998" s="252"/>
      <c r="CE998" s="252"/>
      <c r="CF998" s="252"/>
      <c r="CG998" s="252"/>
      <c r="CH998" s="252"/>
      <c r="CI998" s="252"/>
      <c r="CJ998" s="252"/>
      <c r="CK998" s="252"/>
      <c r="CL998" s="252"/>
      <c r="CM998" s="252"/>
      <c r="CN998" s="252"/>
      <c r="CO998" s="252"/>
      <c r="CP998" s="252"/>
      <c r="CQ998" s="252"/>
      <c r="CR998" s="252"/>
      <c r="CS998" s="252"/>
      <c r="CT998" s="252"/>
      <c r="CU998" s="252"/>
      <c r="CV998" s="252"/>
      <c r="CW998" s="252"/>
      <c r="CX998" s="252"/>
      <c r="CY998" s="252"/>
      <c r="CZ998" s="252"/>
      <c r="DA998" s="252"/>
      <c r="DB998" s="252"/>
      <c r="DC998" s="252"/>
      <c r="DD998" s="252"/>
    </row>
    <row r="999" customFormat="false" ht="15" hidden="false" customHeight="false" outlineLevel="0" collapsed="false">
      <c r="A999" s="252"/>
      <c r="B999" s="252"/>
      <c r="C999" s="252"/>
      <c r="D999" s="252"/>
      <c r="E999" s="254"/>
      <c r="F999" s="254"/>
      <c r="G999" s="254"/>
      <c r="H999" s="254"/>
      <c r="I999" s="254"/>
      <c r="J999" s="254"/>
      <c r="K999" s="254"/>
      <c r="L999" s="254"/>
      <c r="M999" s="254"/>
      <c r="N999" s="254"/>
      <c r="O999" s="254"/>
      <c r="P999" s="252"/>
      <c r="Q999" s="252"/>
      <c r="R999" s="252"/>
      <c r="S999" s="252"/>
      <c r="T999" s="252"/>
      <c r="U999" s="252"/>
      <c r="V999" s="252"/>
      <c r="W999" s="252"/>
      <c r="X999" s="252"/>
      <c r="Y999" s="252"/>
      <c r="Z999" s="252"/>
      <c r="AA999" s="252"/>
      <c r="AB999" s="252"/>
      <c r="AC999" s="252"/>
      <c r="AD999" s="252"/>
      <c r="AE999" s="252"/>
      <c r="AF999" s="252"/>
      <c r="AG999" s="252"/>
      <c r="AH999" s="252"/>
      <c r="AI999" s="252"/>
      <c r="AJ999" s="252"/>
      <c r="AK999" s="252"/>
      <c r="AL999" s="252"/>
      <c r="AM999" s="252"/>
      <c r="AN999" s="252"/>
      <c r="AO999" s="252"/>
      <c r="AP999" s="252"/>
      <c r="AQ999" s="252"/>
      <c r="AR999" s="252"/>
      <c r="AS999" s="252"/>
      <c r="AT999" s="252"/>
      <c r="AU999" s="252"/>
      <c r="AV999" s="252"/>
      <c r="AW999" s="252"/>
      <c r="AX999" s="252"/>
      <c r="AY999" s="252"/>
      <c r="AZ999" s="252"/>
      <c r="BA999" s="252"/>
      <c r="BB999" s="252"/>
      <c r="BC999" s="252"/>
      <c r="BD999" s="252"/>
      <c r="BE999" s="252"/>
      <c r="BF999" s="252"/>
      <c r="BG999" s="252"/>
      <c r="BH999" s="252"/>
      <c r="BI999" s="252"/>
      <c r="BJ999" s="252"/>
      <c r="BK999" s="252"/>
      <c r="BL999" s="252"/>
      <c r="BM999" s="252"/>
      <c r="BN999" s="252"/>
      <c r="BO999" s="252"/>
      <c r="BP999" s="252"/>
      <c r="BQ999" s="252"/>
      <c r="BR999" s="252"/>
      <c r="BS999" s="252"/>
      <c r="BT999" s="252"/>
      <c r="BU999" s="252"/>
      <c r="BV999" s="252"/>
      <c r="BW999" s="252"/>
      <c r="BX999" s="252"/>
      <c r="BY999" s="252"/>
      <c r="BZ999" s="252"/>
      <c r="CA999" s="252"/>
      <c r="CB999" s="252"/>
      <c r="CC999" s="252"/>
      <c r="CD999" s="252"/>
      <c r="CE999" s="252"/>
      <c r="CF999" s="252"/>
      <c r="CG999" s="252"/>
      <c r="CH999" s="252"/>
      <c r="CI999" s="252"/>
      <c r="CJ999" s="252"/>
      <c r="CK999" s="252"/>
      <c r="CL999" s="252"/>
      <c r="CM999" s="252"/>
      <c r="CN999" s="252"/>
      <c r="CO999" s="252"/>
      <c r="CP999" s="252"/>
      <c r="CQ999" s="252"/>
      <c r="CR999" s="252"/>
      <c r="CS999" s="252"/>
      <c r="CT999" s="252"/>
      <c r="CU999" s="252"/>
      <c r="CV999" s="252"/>
      <c r="CW999" s="252"/>
      <c r="CX999" s="252"/>
      <c r="CY999" s="252"/>
      <c r="CZ999" s="252"/>
      <c r="DA999" s="252"/>
      <c r="DB999" s="252"/>
      <c r="DC999" s="252"/>
      <c r="DD999" s="252"/>
    </row>
    <row r="1000" customFormat="false" ht="15" hidden="false" customHeight="false" outlineLevel="0" collapsed="false">
      <c r="A1000" s="252"/>
      <c r="B1000" s="252"/>
      <c r="C1000" s="252"/>
      <c r="D1000" s="252"/>
      <c r="E1000" s="254"/>
      <c r="F1000" s="254"/>
      <c r="G1000" s="254"/>
      <c r="H1000" s="254"/>
      <c r="I1000" s="254"/>
      <c r="J1000" s="254"/>
      <c r="K1000" s="254"/>
      <c r="L1000" s="254"/>
      <c r="M1000" s="254"/>
      <c r="N1000" s="254"/>
      <c r="O1000" s="254"/>
      <c r="P1000" s="252"/>
      <c r="Q1000" s="252"/>
      <c r="R1000" s="252"/>
      <c r="S1000" s="252"/>
      <c r="T1000" s="252"/>
      <c r="U1000" s="252"/>
      <c r="V1000" s="252"/>
      <c r="W1000" s="252"/>
      <c r="X1000" s="252"/>
      <c r="Y1000" s="252"/>
      <c r="Z1000" s="252"/>
      <c r="AA1000" s="252"/>
      <c r="AB1000" s="252"/>
      <c r="AC1000" s="252"/>
      <c r="AD1000" s="252"/>
      <c r="AE1000" s="252"/>
      <c r="AF1000" s="252"/>
      <c r="AG1000" s="252"/>
      <c r="AH1000" s="252"/>
      <c r="AI1000" s="252"/>
      <c r="AJ1000" s="252"/>
      <c r="AK1000" s="252"/>
      <c r="AL1000" s="252"/>
      <c r="AM1000" s="252"/>
      <c r="AN1000" s="252"/>
      <c r="AO1000" s="252"/>
      <c r="AP1000" s="252"/>
      <c r="AQ1000" s="252"/>
      <c r="AR1000" s="252"/>
      <c r="AS1000" s="252"/>
      <c r="AT1000" s="252"/>
      <c r="AU1000" s="252"/>
      <c r="AV1000" s="252"/>
      <c r="AW1000" s="252"/>
      <c r="AX1000" s="252"/>
      <c r="AY1000" s="252"/>
      <c r="AZ1000" s="252"/>
      <c r="BA1000" s="252"/>
      <c r="BB1000" s="252"/>
      <c r="BC1000" s="252"/>
      <c r="BD1000" s="252"/>
      <c r="BE1000" s="252"/>
      <c r="BF1000" s="252"/>
      <c r="BG1000" s="252"/>
      <c r="BH1000" s="252"/>
      <c r="BI1000" s="252"/>
      <c r="BJ1000" s="252"/>
      <c r="BK1000" s="252"/>
      <c r="BL1000" s="252"/>
      <c r="BM1000" s="252"/>
      <c r="BN1000" s="252"/>
      <c r="BO1000" s="252"/>
      <c r="BP1000" s="252"/>
      <c r="BQ1000" s="252"/>
      <c r="BR1000" s="252"/>
      <c r="BS1000" s="252"/>
      <c r="BT1000" s="252"/>
      <c r="BU1000" s="252"/>
      <c r="BV1000" s="252"/>
      <c r="BW1000" s="252"/>
      <c r="BX1000" s="252"/>
      <c r="BY1000" s="252"/>
      <c r="BZ1000" s="252"/>
      <c r="CA1000" s="252"/>
      <c r="CB1000" s="252"/>
      <c r="CC1000" s="252"/>
      <c r="CD1000" s="252"/>
      <c r="CE1000" s="252"/>
      <c r="CF1000" s="252"/>
      <c r="CG1000" s="252"/>
      <c r="CH1000" s="252"/>
      <c r="CI1000" s="252"/>
      <c r="CJ1000" s="252"/>
      <c r="CK1000" s="252"/>
      <c r="CL1000" s="252"/>
      <c r="CM1000" s="252"/>
      <c r="CN1000" s="252"/>
      <c r="CO1000" s="252"/>
      <c r="CP1000" s="252"/>
      <c r="CQ1000" s="252"/>
      <c r="CR1000" s="252"/>
      <c r="CS1000" s="252"/>
      <c r="CT1000" s="252"/>
      <c r="CU1000" s="252"/>
      <c r="CV1000" s="252"/>
      <c r="CW1000" s="252"/>
      <c r="CX1000" s="252"/>
      <c r="CY1000" s="252"/>
      <c r="CZ1000" s="252"/>
      <c r="DA1000" s="252"/>
      <c r="DB1000" s="252"/>
      <c r="DC1000" s="252"/>
      <c r="DD1000" s="25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78"/>
    <col collapsed="false" customWidth="true" hidden="false" outlineLevel="0" max="2" min="2" style="0" width="11"/>
    <col collapsed="false" customWidth="true" hidden="true" outlineLevel="0" max="21" min="3" style="0" width="9"/>
    <col collapsed="false" customWidth="true" hidden="false" outlineLevel="0" max="26" min="22" style="0" width="9"/>
  </cols>
  <sheetData>
    <row r="1" customFormat="false" ht="27" hidden="false" customHeight="true" outlineLevel="0" collapsed="false">
      <c r="A1" s="255" t="s">
        <v>3048</v>
      </c>
      <c r="B1" s="256" t="e">
        <f aca="false">CONCATENATE(C1,D1,E1,F1,G1,H1,I1,J1,K1,L1,M1,N1,O1,P1,Q1,R1,S1,T1,U1)</f>
        <v>#REF!</v>
      </c>
      <c r="C1" s="256" t="e">
        <f aca="false">#REF!</f>
        <v>#REF!</v>
      </c>
      <c r="D1" s="256" t="e">
        <f aca="false">#REF!</f>
        <v>#REF!</v>
      </c>
      <c r="E1" s="256" t="e">
        <f aca="false">#REF!</f>
        <v>#REF!</v>
      </c>
      <c r="F1" s="256" t="e">
        <f aca="false">#REF!</f>
        <v>#REF!</v>
      </c>
      <c r="G1" s="256" t="e">
        <f aca="false">#REF!</f>
        <v>#REF!</v>
      </c>
      <c r="H1" s="256" t="e">
        <f aca="false">#REF!</f>
        <v>#REF!</v>
      </c>
      <c r="I1" s="256" t="e">
        <f aca="false">#REF!</f>
        <v>#REF!</v>
      </c>
      <c r="J1" s="256" t="e">
        <f aca="false">#REF!</f>
        <v>#REF!</v>
      </c>
      <c r="K1" s="256" t="e">
        <f aca="false">#REF!</f>
        <v>#REF!</v>
      </c>
      <c r="L1" s="256" t="e">
        <f aca="false">#REF!</f>
        <v>#REF!</v>
      </c>
      <c r="M1" s="256" t="e">
        <f aca="false">#REF!</f>
        <v>#REF!</v>
      </c>
      <c r="N1" s="256" t="e">
        <f aca="false">#REF!</f>
        <v>#REF!</v>
      </c>
      <c r="O1" s="256" t="e">
        <f aca="false">#REF!</f>
        <v>#REF!</v>
      </c>
      <c r="P1" s="256" t="e">
        <f aca="false">#REF!</f>
        <v>#REF!</v>
      </c>
      <c r="Q1" s="256" t="e">
        <f aca="false">#REF!</f>
        <v>#REF!</v>
      </c>
      <c r="R1" s="256" t="e">
        <f aca="false">#REF!</f>
        <v>#REF!</v>
      </c>
      <c r="S1" s="256" t="e">
        <f aca="false">#REF!</f>
        <v>#REF!</v>
      </c>
      <c r="T1" s="256" t="e">
        <f aca="false">#REF!</f>
        <v>#REF!</v>
      </c>
      <c r="U1" s="256" t="e">
        <f aca="false">#REF!</f>
        <v>#REF!</v>
      </c>
      <c r="V1" s="256"/>
      <c r="W1" s="256"/>
      <c r="X1" s="256"/>
      <c r="Y1" s="256"/>
      <c r="Z1" s="256"/>
    </row>
    <row r="2" customFormat="false" ht="14.25" hidden="false" customHeight="true" outlineLevel="0" collapsed="false">
      <c r="A2" s="257" t="s">
        <v>3049</v>
      </c>
      <c r="B2" s="256" t="e">
        <f aca="false">CONCATENATE(C2,D2,E2,F2,G2,H2,I2,J2,K2,L2,M2,N2,O2,P2,Q2,R2,S2,T2,U2)</f>
        <v>#REF!</v>
      </c>
      <c r="C2" s="256" t="e">
        <f aca="false">IF(ISBLANK(#REF!), "", (concat("Kegg code: ", #REF!)))</f>
        <v>#REF!</v>
      </c>
      <c r="D2" s="256" t="e">
        <f aca="false">IF(ISBLANK(#REF!), "", (concat(" || Common name: ", #REF!)))</f>
        <v>#REF!</v>
      </c>
      <c r="E2" s="256" t="e">
        <f aca="false">IF(ISBLANK(#REF!), "", (concat(" || Scientific name: ", #REF!)))</f>
        <v>#REF!</v>
      </c>
      <c r="F2" s="256" t="e">
        <f aca="false">IF(ISBLANK(#REF!), "", (concat(" || Kingdom: ", #REF!)))</f>
        <v>#REF!</v>
      </c>
      <c r="G2" s="256" t="e">
        <f aca="false">IF(ISBLANK(#REF!), "", (concat(" || Subkingdom: ", #REF!)))</f>
        <v>#REF!</v>
      </c>
      <c r="H2" s="256" t="e">
        <f aca="false">IF(ISBLANK(#REF!), "", (concat(" || Superdivision: ", #REF!)))</f>
        <v>#REF!</v>
      </c>
      <c r="I2" s="256" t="e">
        <f aca="false">IF(ISBLANK(#REF!), "", (concat(" || Phylum: ", #REF!)))</f>
        <v>#REF!</v>
      </c>
      <c r="J2" s="256" t="e">
        <f aca="false">IF(ISBLANK(#REF!), "", (concat(" || Subphylum: ", #REF!)))</f>
        <v>#REF!</v>
      </c>
      <c r="K2" s="256" t="e">
        <f aca="false">IF(ISBLANK(#REF!), "", (concat(" || Class: ", #REF!)))</f>
        <v>#REF!</v>
      </c>
      <c r="L2" s="256" t="e">
        <f aca="false">IF(ISBLANK(#REF!), "", (concat(" || Subclass: ", #REF!)))</f>
        <v>#REF!</v>
      </c>
      <c r="M2" s="256" t="e">
        <f aca="false">IF(ISBLANK(#REF!), "", (concat(" || Order: ", #REF!)))</f>
        <v>#REF!</v>
      </c>
      <c r="N2" s="256" t="e">
        <f aca="false">IF(ISBLANK(#REF!), "", (concat(" || Family: ", #REF!)))</f>
        <v>#REF!</v>
      </c>
      <c r="O2" s="256" t="e">
        <f aca="false">IF(ISBLANK(#REF!), "", (concat(" || Subfamily: ", #REF!)))</f>
        <v>#REF!</v>
      </c>
      <c r="P2" s="256" t="e">
        <f aca="false">IF(ISBLANK(#REF!), "", (concat(" || Tribe: ", #REF!)))</f>
        <v>#REF!</v>
      </c>
      <c r="Q2" s="256" t="e">
        <f aca="false">IF(ISBLANK(#REF!), "", (concat(" || Subtribe: ", #REF!)))</f>
        <v>#REF!</v>
      </c>
      <c r="R2" s="256" t="e">
        <f aca="false">IF(ISBLANK(#REF!), "", (concat(" || Genus: ", #REF!)))</f>
        <v>#REF!</v>
      </c>
      <c r="S2" s="256" t="e">
        <f aca="false">IF(ISBLANK(#REF!), "", (concat(" || Subgenus: ", #REF!)))</f>
        <v>#REF!</v>
      </c>
      <c r="T2" s="256" t="e">
        <f aca="false">IF(ISBLANK(#REF!), "", (concat(" || Species: ", #REF!)))</f>
        <v>#REF!</v>
      </c>
      <c r="U2" s="256" t="e">
        <f aca="false">IF(ISBLANK(#REF!), "", (concat(" || Var/Subsp: ", #REF!)))</f>
        <v>#REF!</v>
      </c>
      <c r="V2" s="256"/>
      <c r="W2" s="256"/>
      <c r="X2" s="256"/>
      <c r="Y2" s="256"/>
      <c r="Z2" s="256"/>
    </row>
    <row r="3" customFormat="false" ht="14.25" hidden="false" customHeight="true" outlineLevel="0" collapsed="false">
      <c r="A3" s="257" t="s">
        <v>3050</v>
      </c>
      <c r="B3" s="256" t="e">
        <f aca="false">CONCATENATE(C3,D3,E3,F3,G3,H3,I3,J3,K3,L3,M3,N3,O3,P3,Q3,R3,S3,T3,U3)</f>
        <v>#REF!</v>
      </c>
      <c r="C3" s="256" t="e">
        <f aca="false">IF(ISBLANK(#REF!), "", (concat("Kegg code: ", #REF!)))</f>
        <v>#REF!</v>
      </c>
      <c r="D3" s="256" t="e">
        <f aca="false">IF(ISBLANK(#REF!), "", (concat(" || Common name: ", #REF!)))</f>
        <v>#REF!</v>
      </c>
      <c r="E3" s="256" t="e">
        <f aca="false">IF(ISBLANK(#REF!), "", (concat(" || Scientific name: ", #REF!)))</f>
        <v>#REF!</v>
      </c>
      <c r="F3" s="256" t="e">
        <f aca="false">IF(ISBLANK(#REF!), "", (concat(" || Kingdom: ", #REF!)))</f>
        <v>#REF!</v>
      </c>
      <c r="G3" s="256" t="e">
        <f aca="false">IF(ISBLANK(#REF!), "", (concat(" || Subkingdom: ", #REF!)))</f>
        <v>#REF!</v>
      </c>
      <c r="H3" s="256" t="e">
        <f aca="false">IF(ISBLANK(#REF!), "", (concat(" || Superdivision: ", #REF!)))</f>
        <v>#REF!</v>
      </c>
      <c r="I3" s="256" t="e">
        <f aca="false">IF(ISBLANK(#REF!), "", (concat(" || Phylum: ", #REF!)))</f>
        <v>#REF!</v>
      </c>
      <c r="J3" s="256" t="e">
        <f aca="false">IF(ISBLANK(#REF!), "", (concat(" || Subphylum: ", #REF!)))</f>
        <v>#REF!</v>
      </c>
      <c r="K3" s="256" t="e">
        <f aca="false">IF(ISBLANK(#REF!), "", (concat(" || Class: ", #REF!)))</f>
        <v>#REF!</v>
      </c>
      <c r="L3" s="256" t="e">
        <f aca="false">IF(ISBLANK(#REF!), "", (concat(" || Subclass: ", #REF!)))</f>
        <v>#REF!</v>
      </c>
      <c r="M3" s="256" t="e">
        <f aca="false">IF(ISBLANK(#REF!), "", (concat(" || Order: ", #REF!)))</f>
        <v>#REF!</v>
      </c>
      <c r="N3" s="256" t="e">
        <f aca="false">IF(ISBLANK(#REF!), "", (concat(" || Family: ", #REF!)))</f>
        <v>#REF!</v>
      </c>
      <c r="O3" s="256" t="e">
        <f aca="false">IF(ISBLANK(#REF!), "", (concat(" || Subfamily: ", #REF!)))</f>
        <v>#REF!</v>
      </c>
      <c r="P3" s="256" t="e">
        <f aca="false">IF(ISBLANK(#REF!), "", (concat(" || Tribe: ", #REF!)))</f>
        <v>#REF!</v>
      </c>
      <c r="Q3" s="256" t="e">
        <f aca="false">IF(ISBLANK(#REF!), "", (concat(" || Subtribe: ", #REF!)))</f>
        <v>#REF!</v>
      </c>
      <c r="R3" s="256" t="e">
        <f aca="false">IF(ISBLANK(#REF!), "", (concat(" || Genus: ", #REF!)))</f>
        <v>#REF!</v>
      </c>
      <c r="S3" s="256" t="e">
        <f aca="false">IF(ISBLANK(#REF!), "", (concat(" || Subgenus: ", #REF!)))</f>
        <v>#REF!</v>
      </c>
      <c r="T3" s="256" t="e">
        <f aca="false">IF(ISBLANK(#REF!), "", (concat(" || Species: ", #REF!)))</f>
        <v>#REF!</v>
      </c>
      <c r="U3" s="256" t="e">
        <f aca="false">IF(ISBLANK(#REF!), "", (concat(" || Var/Subsp: ", #REF!)))</f>
        <v>#REF!</v>
      </c>
      <c r="V3" s="256"/>
      <c r="W3" s="256"/>
      <c r="X3" s="256"/>
      <c r="Y3" s="256"/>
      <c r="Z3" s="256"/>
    </row>
    <row r="4" customFormat="false" ht="14.25" hidden="false" customHeight="true" outlineLevel="0" collapsed="false">
      <c r="A4" s="257" t="s">
        <v>3051</v>
      </c>
      <c r="B4" s="256" t="e">
        <f aca="false">CONCATENATE(C4,D4,E4,F4,G4,H4,I4,J4,K4,L4,M4,N4,O4,P4,Q4,R4,S4,T4,U4)</f>
        <v>#REF!</v>
      </c>
      <c r="C4" s="256" t="e">
        <f aca="false">IF(ISBLANK(#REF!), "", (concat("Kegg code: ", #REF!)))</f>
        <v>#REF!</v>
      </c>
      <c r="D4" s="256" t="e">
        <f aca="false">IF(ISBLANK(#REF!), "", (concat(" || Common name: ", #REF!)))</f>
        <v>#REF!</v>
      </c>
      <c r="E4" s="256" t="e">
        <f aca="false">IF(ISBLANK(#REF!), "", (concat(" || Scientific name: ", #REF!)))</f>
        <v>#REF!</v>
      </c>
      <c r="F4" s="256" t="e">
        <f aca="false">IF(ISBLANK(#REF!), "", (concat(" || Kingdom: ", #REF!)))</f>
        <v>#REF!</v>
      </c>
      <c r="G4" s="256" t="e">
        <f aca="false">IF(ISBLANK(#REF!), "", (concat(" || Subkingdom: ", #REF!)))</f>
        <v>#REF!</v>
      </c>
      <c r="H4" s="256" t="e">
        <f aca="false">IF(ISBLANK(#REF!), "", (concat(" || Superdivision: ", #REF!)))</f>
        <v>#REF!</v>
      </c>
      <c r="I4" s="256" t="e">
        <f aca="false">IF(ISBLANK(#REF!), "", (concat(" || Phylum: ", #REF!)))</f>
        <v>#REF!</v>
      </c>
      <c r="J4" s="256" t="e">
        <f aca="false">IF(ISBLANK(#REF!), "", (concat(" || Subphylum: ", #REF!)))</f>
        <v>#REF!</v>
      </c>
      <c r="K4" s="256" t="e">
        <f aca="false">IF(ISBLANK(#REF!), "", (concat(" || Class: ", #REF!)))</f>
        <v>#REF!</v>
      </c>
      <c r="L4" s="256" t="e">
        <f aca="false">IF(ISBLANK(#REF!), "", (concat(" || Subclass: ", #REF!)))</f>
        <v>#REF!</v>
      </c>
      <c r="M4" s="256" t="e">
        <f aca="false">IF(ISBLANK(#REF!), "", (concat(" || Order: ", #REF!)))</f>
        <v>#REF!</v>
      </c>
      <c r="N4" s="256" t="e">
        <f aca="false">IF(ISBLANK(#REF!), "", (concat(" || Family: ", #REF!)))</f>
        <v>#REF!</v>
      </c>
      <c r="O4" s="256" t="e">
        <f aca="false">IF(ISBLANK(#REF!), "", (concat(" || Subfamily: ", #REF!)))</f>
        <v>#REF!</v>
      </c>
      <c r="P4" s="256" t="e">
        <f aca="false">IF(ISBLANK(#REF!), "", (concat(" || Tribe: ", #REF!)))</f>
        <v>#REF!</v>
      </c>
      <c r="Q4" s="256" t="e">
        <f aca="false">IF(ISBLANK(#REF!), "", (concat(" || Subtribe: ", #REF!)))</f>
        <v>#REF!</v>
      </c>
      <c r="R4" s="256" t="e">
        <f aca="false">IF(ISBLANK(#REF!), "", (concat(" || Genus: ", #REF!)))</f>
        <v>#REF!</v>
      </c>
      <c r="S4" s="256" t="e">
        <f aca="false">IF(ISBLANK(#REF!), "", (concat(" || Subgenus: ", #REF!)))</f>
        <v>#REF!</v>
      </c>
      <c r="T4" s="256" t="e">
        <f aca="false">IF(ISBLANK(#REF!), "", (concat(" || Species: ", #REF!)))</f>
        <v>#REF!</v>
      </c>
      <c r="U4" s="256" t="e">
        <f aca="false">IF(ISBLANK(#REF!), "", (concat(" || Var/Subsp: ", #REF!)))</f>
        <v>#REF!</v>
      </c>
      <c r="V4" s="256"/>
      <c r="W4" s="256"/>
      <c r="X4" s="256"/>
      <c r="Y4" s="256"/>
      <c r="Z4" s="256"/>
    </row>
    <row r="5" customFormat="false" ht="14.25" hidden="false" customHeight="true" outlineLevel="0" collapsed="false">
      <c r="A5" s="257" t="s">
        <v>3052</v>
      </c>
      <c r="B5" s="256" t="e">
        <f aca="false">CONCATENATE(C5,D5,E5,F5,G5,H5,I5,J5,K5,L5,M5,N5,O5,P5,Q5,R5,S5,T5,U5)</f>
        <v>#REF!</v>
      </c>
      <c r="C5" s="256" t="e">
        <f aca="false">IF(ISBLANK(#REF!), "", (concat("Kegg code: ", #REF!)))</f>
        <v>#REF!</v>
      </c>
      <c r="D5" s="256" t="e">
        <f aca="false">IF(ISBLANK(#REF!), "", (concat(" || Common name: ", #REF!)))</f>
        <v>#REF!</v>
      </c>
      <c r="E5" s="256" t="e">
        <f aca="false">IF(ISBLANK(#REF!), "", (concat(" || Scientific name: ", #REF!)))</f>
        <v>#REF!</v>
      </c>
      <c r="F5" s="256" t="e">
        <f aca="false">IF(ISBLANK(#REF!), "", (concat(" || Kingdom: ", #REF!)))</f>
        <v>#REF!</v>
      </c>
      <c r="G5" s="256" t="e">
        <f aca="false">IF(ISBLANK(#REF!), "", (concat(" || Subkingdom: ", #REF!)))</f>
        <v>#REF!</v>
      </c>
      <c r="H5" s="256" t="e">
        <f aca="false">IF(ISBLANK(#REF!), "", (concat(" || Superdivision: ", #REF!)))</f>
        <v>#REF!</v>
      </c>
      <c r="I5" s="256" t="e">
        <f aca="false">IF(ISBLANK(#REF!), "", (concat(" || Phylum: ", #REF!)))</f>
        <v>#REF!</v>
      </c>
      <c r="J5" s="256" t="e">
        <f aca="false">IF(ISBLANK(#REF!), "", (concat(" || Subphylum: ", #REF!)))</f>
        <v>#REF!</v>
      </c>
      <c r="K5" s="256" t="e">
        <f aca="false">IF(ISBLANK(#REF!), "", (concat(" || Class: ", #REF!)))</f>
        <v>#REF!</v>
      </c>
      <c r="L5" s="256" t="e">
        <f aca="false">IF(ISBLANK(#REF!), "", (concat(" || Subclass: ", #REF!)))</f>
        <v>#REF!</v>
      </c>
      <c r="M5" s="256" t="e">
        <f aca="false">IF(ISBLANK(#REF!), "", (concat(" || Order: ", #REF!)))</f>
        <v>#REF!</v>
      </c>
      <c r="N5" s="256" t="e">
        <f aca="false">IF(ISBLANK(#REF!), "", (concat(" || Family: ", #REF!)))</f>
        <v>#REF!</v>
      </c>
      <c r="O5" s="256" t="e">
        <f aca="false">IF(ISBLANK(#REF!), "", (concat(" || Subfamily: ", #REF!)))</f>
        <v>#REF!</v>
      </c>
      <c r="P5" s="256" t="e">
        <f aca="false">IF(ISBLANK(#REF!), "", (concat(" || Tribe: ", #REF!)))</f>
        <v>#REF!</v>
      </c>
      <c r="Q5" s="256" t="e">
        <f aca="false">IF(ISBLANK(#REF!), "", (concat(" || Subtribe: ", #REF!)))</f>
        <v>#REF!</v>
      </c>
      <c r="R5" s="256" t="e">
        <f aca="false">IF(ISBLANK(#REF!), "", (concat(" || Genus: ", #REF!)))</f>
        <v>#REF!</v>
      </c>
      <c r="S5" s="256" t="e">
        <f aca="false">IF(ISBLANK(#REF!), "", (concat(" || Subgenus: ", #REF!)))</f>
        <v>#REF!</v>
      </c>
      <c r="T5" s="256" t="e">
        <f aca="false">IF(ISBLANK(#REF!), "", (concat(" || Species: ", #REF!)))</f>
        <v>#REF!</v>
      </c>
      <c r="U5" s="256" t="e">
        <f aca="false">IF(ISBLANK(#REF!), "", (concat(" || Var/Subsp: ", #REF!)))</f>
        <v>#REF!</v>
      </c>
      <c r="V5" s="256"/>
      <c r="W5" s="256"/>
      <c r="X5" s="256"/>
      <c r="Y5" s="256"/>
      <c r="Z5" s="256"/>
    </row>
    <row r="6" customFormat="false" ht="14.25" hidden="false" customHeight="true" outlineLevel="0" collapsed="false">
      <c r="A6" s="257" t="s">
        <v>3053</v>
      </c>
      <c r="B6" s="256" t="e">
        <f aca="false">CONCATENATE(C6,D6,E6,F6,G6,H6,I6,J6,K6,L6,M6,N6,O6,P6,Q6,R6,S6,T6,U6)</f>
        <v>#REF!</v>
      </c>
      <c r="C6" s="256" t="e">
        <f aca="false">IF(ISBLANK(#REF!), "", (concat("Kegg code: ", #REF!)))</f>
        <v>#REF!</v>
      </c>
      <c r="D6" s="256" t="e">
        <f aca="false">IF(ISBLANK(#REF!), "", (concat(" || Common name: ", #REF!)))</f>
        <v>#REF!</v>
      </c>
      <c r="E6" s="256" t="e">
        <f aca="false">IF(ISBLANK(#REF!), "", (concat(" || Scientific name: ", #REF!)))</f>
        <v>#REF!</v>
      </c>
      <c r="F6" s="256" t="e">
        <f aca="false">IF(ISBLANK(#REF!), "", (concat(" || Kingdom: ", #REF!)))</f>
        <v>#REF!</v>
      </c>
      <c r="G6" s="256" t="e">
        <f aca="false">IF(ISBLANK(#REF!), "", (concat(" || Subkingdom: ", #REF!)))</f>
        <v>#REF!</v>
      </c>
      <c r="H6" s="256" t="e">
        <f aca="false">IF(ISBLANK(#REF!), "", (concat(" || Superdivision: ", #REF!)))</f>
        <v>#REF!</v>
      </c>
      <c r="I6" s="256" t="e">
        <f aca="false">IF(ISBLANK(#REF!), "", (concat(" || Phylum: ", #REF!)))</f>
        <v>#REF!</v>
      </c>
      <c r="J6" s="256" t="e">
        <f aca="false">IF(ISBLANK(#REF!), "", (concat(" || Subphylum: ", #REF!)))</f>
        <v>#REF!</v>
      </c>
      <c r="K6" s="256" t="e">
        <f aca="false">IF(ISBLANK(#REF!), "", (concat(" || Class: ", #REF!)))</f>
        <v>#REF!</v>
      </c>
      <c r="L6" s="256" t="e">
        <f aca="false">IF(ISBLANK(#REF!), "", (concat(" || Subclass: ", #REF!)))</f>
        <v>#REF!</v>
      </c>
      <c r="M6" s="256" t="e">
        <f aca="false">IF(ISBLANK(#REF!), "", (concat(" || Order: ", #REF!)))</f>
        <v>#REF!</v>
      </c>
      <c r="N6" s="256" t="e">
        <f aca="false">IF(ISBLANK(#REF!), "", (concat(" || Family: ", #REF!)))</f>
        <v>#REF!</v>
      </c>
      <c r="O6" s="256" t="e">
        <f aca="false">IF(ISBLANK(#REF!), "", (concat(" || Subfamily: ", #REF!)))</f>
        <v>#REF!</v>
      </c>
      <c r="P6" s="256" t="e">
        <f aca="false">IF(ISBLANK(#REF!), "", (concat(" || Tribe: ", #REF!)))</f>
        <v>#REF!</v>
      </c>
      <c r="Q6" s="256" t="e">
        <f aca="false">IF(ISBLANK(#REF!), "", (concat(" || Subtribe: ", #REF!)))</f>
        <v>#REF!</v>
      </c>
      <c r="R6" s="256" t="e">
        <f aca="false">IF(ISBLANK(#REF!), "", (concat(" || Genus: ", #REF!)))</f>
        <v>#REF!</v>
      </c>
      <c r="S6" s="256" t="e">
        <f aca="false">IF(ISBLANK(#REF!), "", (concat(" || Subgenus: ", #REF!)))</f>
        <v>#REF!</v>
      </c>
      <c r="T6" s="256" t="e">
        <f aca="false">IF(ISBLANK(#REF!), "", (concat(" || Species: ", #REF!)))</f>
        <v>#REF!</v>
      </c>
      <c r="U6" s="256" t="e">
        <f aca="false">IF(ISBLANK(#REF!), "", (concat(" || Var/Subsp: ", #REF!)))</f>
        <v>#REF!</v>
      </c>
      <c r="V6" s="256"/>
      <c r="W6" s="256"/>
      <c r="X6" s="256"/>
      <c r="Y6" s="256"/>
      <c r="Z6" s="256"/>
    </row>
    <row r="7" customFormat="false" ht="14.25" hidden="false" customHeight="true" outlineLevel="0" collapsed="false">
      <c r="A7" s="257" t="s">
        <v>3054</v>
      </c>
      <c r="B7" s="256" t="e">
        <f aca="false">CONCATENATE(C7,D7,E7,F7,G7,H7,I7,J7,K7,L7,M7,N7,O7,P7,Q7,R7,S7,T7,U7)</f>
        <v>#REF!</v>
      </c>
      <c r="C7" s="256" t="e">
        <f aca="false">IF(ISBLANK(#REF!), "", (concat("Kegg code: ", #REF!)))</f>
        <v>#REF!</v>
      </c>
      <c r="D7" s="256" t="e">
        <f aca="false">IF(ISBLANK(#REF!), "", (concat(" || Common name: ", #REF!)))</f>
        <v>#REF!</v>
      </c>
      <c r="E7" s="256" t="e">
        <f aca="false">IF(ISBLANK(#REF!), "", (concat(" || Scientific name: ", #REF!)))</f>
        <v>#REF!</v>
      </c>
      <c r="F7" s="256" t="e">
        <f aca="false">IF(ISBLANK(#REF!), "", (concat(" || Kingdom: ", #REF!)))</f>
        <v>#REF!</v>
      </c>
      <c r="G7" s="256" t="e">
        <f aca="false">IF(ISBLANK(#REF!), "", (concat(" || Subkingdom: ", #REF!)))</f>
        <v>#REF!</v>
      </c>
      <c r="H7" s="256" t="e">
        <f aca="false">IF(ISBLANK(#REF!), "", (concat(" || Superdivision: ", #REF!)))</f>
        <v>#REF!</v>
      </c>
      <c r="I7" s="256" t="e">
        <f aca="false">IF(ISBLANK(#REF!), "", (concat(" || Phylum: ", #REF!)))</f>
        <v>#REF!</v>
      </c>
      <c r="J7" s="256" t="e">
        <f aca="false">IF(ISBLANK(#REF!), "", (concat(" || Subphylum: ", #REF!)))</f>
        <v>#REF!</v>
      </c>
      <c r="K7" s="256" t="e">
        <f aca="false">IF(ISBLANK(#REF!), "", (concat(" || Class: ", #REF!)))</f>
        <v>#REF!</v>
      </c>
      <c r="L7" s="256" t="e">
        <f aca="false">IF(ISBLANK(#REF!), "", (concat(" || Subclass: ", #REF!)))</f>
        <v>#REF!</v>
      </c>
      <c r="M7" s="256" t="e">
        <f aca="false">IF(ISBLANK(#REF!), "", (concat(" || Order: ", #REF!)))</f>
        <v>#REF!</v>
      </c>
      <c r="N7" s="256" t="e">
        <f aca="false">IF(ISBLANK(#REF!), "", (concat(" || Family: ", #REF!)))</f>
        <v>#REF!</v>
      </c>
      <c r="O7" s="256" t="e">
        <f aca="false">IF(ISBLANK(#REF!), "", (concat(" || Subfamily: ", #REF!)))</f>
        <v>#REF!</v>
      </c>
      <c r="P7" s="256" t="e">
        <f aca="false">IF(ISBLANK(#REF!), "", (concat(" || Tribe: ", #REF!)))</f>
        <v>#REF!</v>
      </c>
      <c r="Q7" s="256" t="e">
        <f aca="false">IF(ISBLANK(#REF!), "", (concat(" || Subtribe: ", #REF!)))</f>
        <v>#REF!</v>
      </c>
      <c r="R7" s="256" t="e">
        <f aca="false">IF(ISBLANK(#REF!), "", (concat(" || Genus: ", #REF!)))</f>
        <v>#REF!</v>
      </c>
      <c r="S7" s="256" t="e">
        <f aca="false">IF(ISBLANK(#REF!), "", (concat(" || Subgenus: ", #REF!)))</f>
        <v>#REF!</v>
      </c>
      <c r="T7" s="256" t="e">
        <f aca="false">IF(ISBLANK(#REF!), "", (concat(" || Species: ", #REF!)))</f>
        <v>#REF!</v>
      </c>
      <c r="U7" s="256" t="e">
        <f aca="false">IF(ISBLANK(#REF!), "", (concat(" || Var/Subsp: ", #REF!)))</f>
        <v>#REF!</v>
      </c>
      <c r="V7" s="256"/>
      <c r="W7" s="256"/>
      <c r="X7" s="256"/>
      <c r="Y7" s="256"/>
      <c r="Z7" s="256"/>
    </row>
    <row r="8" customFormat="false" ht="14.25" hidden="false" customHeight="true" outlineLevel="0" collapsed="false">
      <c r="A8" s="257" t="s">
        <v>3055</v>
      </c>
      <c r="B8" s="256" t="e">
        <f aca="false">CONCATENATE(C8,D8,E8,F8,G8,H8,I8,J8,K8,L8,M8,N8,O8,P8,Q8,R8,S8,T8,U8)</f>
        <v>#REF!</v>
      </c>
      <c r="C8" s="256" t="e">
        <f aca="false">IF(ISBLANK(#REF!), "", (concat("Kegg code: ", #REF!)))</f>
        <v>#REF!</v>
      </c>
      <c r="D8" s="256" t="e">
        <f aca="false">IF(ISBLANK(#REF!), "", (concat(" || Common name: ", #REF!)))</f>
        <v>#REF!</v>
      </c>
      <c r="E8" s="256" t="e">
        <f aca="false">IF(ISBLANK(#REF!), "", (concat(" || Scientific name: ", #REF!)))</f>
        <v>#REF!</v>
      </c>
      <c r="F8" s="256" t="e">
        <f aca="false">IF(ISBLANK(#REF!), "", (concat(" || Kingdom: ", #REF!)))</f>
        <v>#REF!</v>
      </c>
      <c r="G8" s="256" t="e">
        <f aca="false">IF(ISBLANK(#REF!), "", (concat(" || Subkingdom: ", #REF!)))</f>
        <v>#REF!</v>
      </c>
      <c r="H8" s="256" t="e">
        <f aca="false">IF(ISBLANK(#REF!), "", (concat(" || Superdivision: ", #REF!)))</f>
        <v>#REF!</v>
      </c>
      <c r="I8" s="256" t="e">
        <f aca="false">IF(ISBLANK(#REF!), "", (concat(" || Phylum: ", #REF!)))</f>
        <v>#REF!</v>
      </c>
      <c r="J8" s="256" t="e">
        <f aca="false">IF(ISBLANK(#REF!), "", (concat(" || Subphylum: ", #REF!)))</f>
        <v>#REF!</v>
      </c>
      <c r="K8" s="256" t="e">
        <f aca="false">IF(ISBLANK(#REF!), "", (concat(" || Class: ", #REF!)))</f>
        <v>#REF!</v>
      </c>
      <c r="L8" s="256" t="e">
        <f aca="false">IF(ISBLANK(#REF!), "", (concat(" || Subclass: ", #REF!)))</f>
        <v>#REF!</v>
      </c>
      <c r="M8" s="256" t="e">
        <f aca="false">IF(ISBLANK(#REF!), "", (concat(" || Order: ", #REF!)))</f>
        <v>#REF!</v>
      </c>
      <c r="N8" s="256" t="e">
        <f aca="false">IF(ISBLANK(#REF!), "", (concat(" || Family: ", #REF!)))</f>
        <v>#REF!</v>
      </c>
      <c r="O8" s="256" t="e">
        <f aca="false">IF(ISBLANK(#REF!), "", (concat(" || Subfamily: ", #REF!)))</f>
        <v>#REF!</v>
      </c>
      <c r="P8" s="256" t="e">
        <f aca="false">IF(ISBLANK(#REF!), "", (concat(" || Tribe: ", #REF!)))</f>
        <v>#REF!</v>
      </c>
      <c r="Q8" s="256" t="e">
        <f aca="false">IF(ISBLANK(#REF!), "", (concat(" || Subtribe: ", #REF!)))</f>
        <v>#REF!</v>
      </c>
      <c r="R8" s="256" t="e">
        <f aca="false">IF(ISBLANK(#REF!), "", (concat(" || Genus: ", #REF!)))</f>
        <v>#REF!</v>
      </c>
      <c r="S8" s="256" t="e">
        <f aca="false">IF(ISBLANK(#REF!), "", (concat(" || Subgenus: ", #REF!)))</f>
        <v>#REF!</v>
      </c>
      <c r="T8" s="256" t="e">
        <f aca="false">IF(ISBLANK(#REF!), "", (concat(" || Species: ", #REF!)))</f>
        <v>#REF!</v>
      </c>
      <c r="U8" s="256" t="e">
        <f aca="false">IF(ISBLANK(#REF!), "", (concat(" || Var/Subsp: ", #REF!)))</f>
        <v>#REF!</v>
      </c>
      <c r="V8" s="256"/>
      <c r="W8" s="256"/>
      <c r="X8" s="256"/>
      <c r="Y8" s="256"/>
      <c r="Z8" s="256"/>
    </row>
    <row r="9" customFormat="false" ht="14.25" hidden="false" customHeight="true" outlineLevel="0" collapsed="false">
      <c r="A9" s="257" t="s">
        <v>3056</v>
      </c>
      <c r="B9" s="256" t="e">
        <f aca="false">CONCATENATE(C9,D9,E9,F9,G9,H9,I9,J9,K9,L9,M9,N9,O9,P9,Q9,R9,S9,T9,U9)</f>
        <v>#REF!</v>
      </c>
      <c r="C9" s="256" t="e">
        <f aca="false">IF(ISBLANK(#REF!), "", (concat("Kegg code: ", #REF!)))</f>
        <v>#REF!</v>
      </c>
      <c r="D9" s="256" t="e">
        <f aca="false">IF(ISBLANK(#REF!), "", (concat(" || Common name: ", #REF!)))</f>
        <v>#REF!</v>
      </c>
      <c r="E9" s="256" t="e">
        <f aca="false">IF(ISBLANK(#REF!), "", (concat(" || Scientific name: ", #REF!)))</f>
        <v>#REF!</v>
      </c>
      <c r="F9" s="256" t="e">
        <f aca="false">IF(ISBLANK(#REF!), "", (concat(" || Kingdom: ", #REF!)))</f>
        <v>#REF!</v>
      </c>
      <c r="G9" s="256" t="e">
        <f aca="false">IF(ISBLANK(#REF!), "", (concat(" || Subkingdom: ", #REF!)))</f>
        <v>#REF!</v>
      </c>
      <c r="H9" s="256" t="e">
        <f aca="false">IF(ISBLANK(#REF!), "", (concat(" || Superdivision: ", #REF!)))</f>
        <v>#REF!</v>
      </c>
      <c r="I9" s="256" t="e">
        <f aca="false">IF(ISBLANK(#REF!), "", (concat(" || Phylum: ", #REF!)))</f>
        <v>#REF!</v>
      </c>
      <c r="J9" s="256" t="e">
        <f aca="false">IF(ISBLANK(#REF!), "", (concat(" || Subphylum: ", #REF!)))</f>
        <v>#REF!</v>
      </c>
      <c r="K9" s="256" t="e">
        <f aca="false">IF(ISBLANK(#REF!), "", (concat(" || Class: ", #REF!)))</f>
        <v>#REF!</v>
      </c>
      <c r="L9" s="256" t="e">
        <f aca="false">IF(ISBLANK(#REF!), "", (concat(" || Subclass: ", #REF!)))</f>
        <v>#REF!</v>
      </c>
      <c r="M9" s="256" t="e">
        <f aca="false">IF(ISBLANK(#REF!), "", (concat(" || Order: ", #REF!)))</f>
        <v>#REF!</v>
      </c>
      <c r="N9" s="256" t="e">
        <f aca="false">IF(ISBLANK(#REF!), "", (concat(" || Family: ", #REF!)))</f>
        <v>#REF!</v>
      </c>
      <c r="O9" s="256" t="e">
        <f aca="false">IF(ISBLANK(#REF!), "", (concat(" || Subfamily: ", #REF!)))</f>
        <v>#REF!</v>
      </c>
      <c r="P9" s="256" t="e">
        <f aca="false">IF(ISBLANK(#REF!), "", (concat(" || Tribe: ", #REF!)))</f>
        <v>#REF!</v>
      </c>
      <c r="Q9" s="256" t="e">
        <f aca="false">IF(ISBLANK(#REF!), "", (concat(" || Subtribe: ", #REF!)))</f>
        <v>#REF!</v>
      </c>
      <c r="R9" s="256" t="e">
        <f aca="false">IF(ISBLANK(#REF!), "", (concat(" || Genus: ", #REF!)))</f>
        <v>#REF!</v>
      </c>
      <c r="S9" s="256" t="e">
        <f aca="false">IF(ISBLANK(#REF!), "", (concat(" || Subgenus: ", #REF!)))</f>
        <v>#REF!</v>
      </c>
      <c r="T9" s="256" t="e">
        <f aca="false">IF(ISBLANK(#REF!), "", (concat(" || Species: ", #REF!)))</f>
        <v>#REF!</v>
      </c>
      <c r="U9" s="256" t="e">
        <f aca="false">IF(ISBLANK(#REF!), "", (concat(" || Var/Subsp: ", #REF!)))</f>
        <v>#REF!</v>
      </c>
      <c r="V9" s="256"/>
      <c r="W9" s="256"/>
      <c r="X9" s="256"/>
      <c r="Y9" s="256"/>
      <c r="Z9" s="256"/>
    </row>
    <row r="10" customFormat="false" ht="14.25" hidden="false" customHeight="true" outlineLevel="0" collapsed="false">
      <c r="A10" s="257" t="s">
        <v>3057</v>
      </c>
      <c r="B10" s="256" t="e">
        <f aca="false">CONCATENATE(C10,D10,E10,F10,G10,H10,I10,J10,K10,L10,M10,N10,O10,P10,Q10,R10,S10,T10,U10)</f>
        <v>#REF!</v>
      </c>
      <c r="C10" s="256" t="e">
        <f aca="false">IF(ISBLANK(#REF!), "", (concat("Kegg code: ", #REF!)))</f>
        <v>#REF!</v>
      </c>
      <c r="D10" s="256" t="e">
        <f aca="false">IF(ISBLANK(#REF!), "", (concat(" || Common name: ", #REF!)))</f>
        <v>#REF!</v>
      </c>
      <c r="E10" s="256" t="e">
        <f aca="false">IF(ISBLANK(#REF!), "", (concat(" || Scientific name: ", #REF!)))</f>
        <v>#REF!</v>
      </c>
      <c r="F10" s="256" t="e">
        <f aca="false">IF(ISBLANK(#REF!), "", (concat(" || Kingdom: ", #REF!)))</f>
        <v>#REF!</v>
      </c>
      <c r="G10" s="256" t="e">
        <f aca="false">IF(ISBLANK(#REF!), "", (concat(" || Subkingdom: ", #REF!)))</f>
        <v>#REF!</v>
      </c>
      <c r="H10" s="256" t="e">
        <f aca="false">IF(ISBLANK(#REF!), "", (concat(" || Superdivision: ", #REF!)))</f>
        <v>#REF!</v>
      </c>
      <c r="I10" s="256" t="e">
        <f aca="false">IF(ISBLANK(#REF!), "", (concat(" || Phylum: ", #REF!)))</f>
        <v>#REF!</v>
      </c>
      <c r="J10" s="256" t="e">
        <f aca="false">IF(ISBLANK(#REF!), "", (concat(" || Subphylum: ", #REF!)))</f>
        <v>#REF!</v>
      </c>
      <c r="K10" s="256" t="e">
        <f aca="false">IF(ISBLANK(#REF!), "", (concat(" || Class: ", #REF!)))</f>
        <v>#REF!</v>
      </c>
      <c r="L10" s="256" t="e">
        <f aca="false">IF(ISBLANK(#REF!), "", (concat(" || Subclass: ", #REF!)))</f>
        <v>#REF!</v>
      </c>
      <c r="M10" s="256" t="e">
        <f aca="false">IF(ISBLANK(#REF!), "", (concat(" || Order: ", #REF!)))</f>
        <v>#REF!</v>
      </c>
      <c r="N10" s="256" t="e">
        <f aca="false">IF(ISBLANK(#REF!), "", (concat(" || Family: ", #REF!)))</f>
        <v>#REF!</v>
      </c>
      <c r="O10" s="256" t="e">
        <f aca="false">IF(ISBLANK(#REF!), "", (concat(" || Subfamily: ", #REF!)))</f>
        <v>#REF!</v>
      </c>
      <c r="P10" s="256" t="e">
        <f aca="false">IF(ISBLANK(#REF!), "", (concat(" || Tribe: ", #REF!)))</f>
        <v>#REF!</v>
      </c>
      <c r="Q10" s="256" t="e">
        <f aca="false">IF(ISBLANK(#REF!), "", (concat(" || Subtribe: ", #REF!)))</f>
        <v>#REF!</v>
      </c>
      <c r="R10" s="256" t="e">
        <f aca="false">IF(ISBLANK(#REF!), "", (concat(" || Genus: ", #REF!)))</f>
        <v>#REF!</v>
      </c>
      <c r="S10" s="256" t="e">
        <f aca="false">IF(ISBLANK(#REF!), "", (concat(" || Subgenus: ", #REF!)))</f>
        <v>#REF!</v>
      </c>
      <c r="T10" s="256" t="e">
        <f aca="false">IF(ISBLANK(#REF!), "", (concat(" || Species: ", #REF!)))</f>
        <v>#REF!</v>
      </c>
      <c r="U10" s="256" t="e">
        <f aca="false">IF(ISBLANK(#REF!), "", (concat(" || Var/Subsp: ", #REF!)))</f>
        <v>#REF!</v>
      </c>
      <c r="V10" s="256"/>
      <c r="W10" s="256"/>
      <c r="X10" s="256"/>
      <c r="Y10" s="256"/>
      <c r="Z10" s="256"/>
    </row>
    <row r="11" customFormat="false" ht="14.25" hidden="false" customHeight="true" outlineLevel="0" collapsed="false">
      <c r="A11" s="257" t="s">
        <v>3058</v>
      </c>
      <c r="B11" s="256" t="e">
        <f aca="false">CONCATENATE(C11,D11,E11,F11,G11,H11,I11,J11,K11,L11,M11,N11,O11,P11,Q11,R11,S11,T11,U11)</f>
        <v>#REF!</v>
      </c>
      <c r="C11" s="256" t="e">
        <f aca="false">IF(ISBLANK(#REF!), "", (concat("Kegg code: ", #REF!)))</f>
        <v>#REF!</v>
      </c>
      <c r="D11" s="256" t="e">
        <f aca="false">IF(ISBLANK(#REF!), "", (concat(" || Common name: ", #REF!)))</f>
        <v>#REF!</v>
      </c>
      <c r="E11" s="256" t="e">
        <f aca="false">IF(ISBLANK(#REF!), "", (concat(" || Scientific name: ", #REF!)))</f>
        <v>#REF!</v>
      </c>
      <c r="F11" s="256" t="e">
        <f aca="false">IF(ISBLANK(#REF!), "", (concat(" || Kingdom: ", #REF!)))</f>
        <v>#REF!</v>
      </c>
      <c r="G11" s="256" t="e">
        <f aca="false">IF(ISBLANK(#REF!), "", (concat(" || Subkingdom: ", #REF!)))</f>
        <v>#REF!</v>
      </c>
      <c r="H11" s="256" t="e">
        <f aca="false">IF(ISBLANK(#REF!), "", (concat(" || Superdivision: ", #REF!)))</f>
        <v>#REF!</v>
      </c>
      <c r="I11" s="256" t="e">
        <f aca="false">IF(ISBLANK(#REF!), "", (concat(" || Phylum: ", #REF!)))</f>
        <v>#REF!</v>
      </c>
      <c r="J11" s="256" t="e">
        <f aca="false">IF(ISBLANK(#REF!), "", (concat(" || Subphylum: ", #REF!)))</f>
        <v>#REF!</v>
      </c>
      <c r="K11" s="256" t="e">
        <f aca="false">IF(ISBLANK(#REF!), "", (concat(" || Class: ", #REF!)))</f>
        <v>#REF!</v>
      </c>
      <c r="L11" s="256" t="e">
        <f aca="false">IF(ISBLANK(#REF!), "", (concat(" || Subclass: ", #REF!)))</f>
        <v>#REF!</v>
      </c>
      <c r="M11" s="256" t="e">
        <f aca="false">IF(ISBLANK(#REF!), "", (concat(" || Order: ", #REF!)))</f>
        <v>#REF!</v>
      </c>
      <c r="N11" s="256" t="e">
        <f aca="false">IF(ISBLANK(#REF!), "", (concat(" || Family: ", #REF!)))</f>
        <v>#REF!</v>
      </c>
      <c r="O11" s="256" t="e">
        <f aca="false">IF(ISBLANK(#REF!), "", (concat(" || Subfamily: ", #REF!)))</f>
        <v>#REF!</v>
      </c>
      <c r="P11" s="256" t="e">
        <f aca="false">IF(ISBLANK(#REF!), "", (concat(" || Tribe: ", #REF!)))</f>
        <v>#REF!</v>
      </c>
      <c r="Q11" s="256" t="e">
        <f aca="false">IF(ISBLANK(#REF!), "", (concat(" || Subtribe: ", #REF!)))</f>
        <v>#REF!</v>
      </c>
      <c r="R11" s="256" t="e">
        <f aca="false">IF(ISBLANK(#REF!), "", (concat(" || Genus: ", #REF!)))</f>
        <v>#REF!</v>
      </c>
      <c r="S11" s="256" t="e">
        <f aca="false">IF(ISBLANK(#REF!), "", (concat(" || Subgenus: ", #REF!)))</f>
        <v>#REF!</v>
      </c>
      <c r="T11" s="256" t="e">
        <f aca="false">IF(ISBLANK(#REF!), "", (concat(" || Species: ", #REF!)))</f>
        <v>#REF!</v>
      </c>
      <c r="U11" s="256" t="e">
        <f aca="false">IF(ISBLANK(#REF!), "", (concat(" || Var/Subsp: ", #REF!)))</f>
        <v>#REF!</v>
      </c>
      <c r="V11" s="256"/>
      <c r="W11" s="256"/>
      <c r="X11" s="256"/>
      <c r="Y11" s="256"/>
      <c r="Z11" s="256"/>
    </row>
    <row r="12" customFormat="false" ht="14.25" hidden="false" customHeight="true" outlineLevel="0" collapsed="false">
      <c r="A12" s="257" t="s">
        <v>3059</v>
      </c>
      <c r="B12" s="256" t="e">
        <f aca="false">CONCATENATE(C12,D12,E12,F12,G12,H12,I12,J12,K12,L12,M12,N12,O12,P12,Q12,R12,S12,T12,U12)</f>
        <v>#REF!</v>
      </c>
      <c r="C12" s="256" t="e">
        <f aca="false">IF(ISBLANK(#REF!), "", (concat("Kegg code: ", #REF!)))</f>
        <v>#REF!</v>
      </c>
      <c r="D12" s="256" t="e">
        <f aca="false">IF(ISBLANK(#REF!), "", (concat(" || Common name: ", #REF!)))</f>
        <v>#REF!</v>
      </c>
      <c r="E12" s="256" t="e">
        <f aca="false">IF(ISBLANK(#REF!), "", (concat(" || Scientific name: ", #REF!)))</f>
        <v>#REF!</v>
      </c>
      <c r="F12" s="256" t="e">
        <f aca="false">IF(ISBLANK(#REF!), "", (concat(" || Kingdom: ", #REF!)))</f>
        <v>#REF!</v>
      </c>
      <c r="G12" s="256" t="e">
        <f aca="false">IF(ISBLANK(#REF!), "", (concat(" || Subkingdom: ", #REF!)))</f>
        <v>#REF!</v>
      </c>
      <c r="H12" s="256" t="e">
        <f aca="false">IF(ISBLANK(#REF!), "", (concat(" || Superdivision: ", #REF!)))</f>
        <v>#REF!</v>
      </c>
      <c r="I12" s="256" t="e">
        <f aca="false">IF(ISBLANK(#REF!), "", (concat(" || Phylum: ", #REF!)))</f>
        <v>#REF!</v>
      </c>
      <c r="J12" s="256" t="e">
        <f aca="false">IF(ISBLANK(#REF!), "", (concat(" || Subphylum: ", #REF!)))</f>
        <v>#REF!</v>
      </c>
      <c r="K12" s="256" t="e">
        <f aca="false">IF(ISBLANK(#REF!), "", (concat(" || Class: ", #REF!)))</f>
        <v>#REF!</v>
      </c>
      <c r="L12" s="256" t="e">
        <f aca="false">IF(ISBLANK(#REF!), "", (concat(" || Subclass: ", #REF!)))</f>
        <v>#REF!</v>
      </c>
      <c r="M12" s="256" t="e">
        <f aca="false">IF(ISBLANK(#REF!), "", (concat(" || Order: ", #REF!)))</f>
        <v>#REF!</v>
      </c>
      <c r="N12" s="256" t="e">
        <f aca="false">IF(ISBLANK(#REF!), "", (concat(" || Family: ", #REF!)))</f>
        <v>#REF!</v>
      </c>
      <c r="O12" s="256" t="e">
        <f aca="false">IF(ISBLANK(#REF!), "", (concat(" || Subfamily: ", #REF!)))</f>
        <v>#REF!</v>
      </c>
      <c r="P12" s="256" t="e">
        <f aca="false">IF(ISBLANK(#REF!), "", (concat(" || Tribe: ", #REF!)))</f>
        <v>#REF!</v>
      </c>
      <c r="Q12" s="256" t="e">
        <f aca="false">IF(ISBLANK(#REF!), "", (concat(" || Subtribe: ", #REF!)))</f>
        <v>#REF!</v>
      </c>
      <c r="R12" s="256" t="e">
        <f aca="false">IF(ISBLANK(#REF!), "", (concat(" || Genus: ", #REF!)))</f>
        <v>#REF!</v>
      </c>
      <c r="S12" s="256" t="e">
        <f aca="false">IF(ISBLANK(#REF!), "", (concat(" || Subgenus: ", #REF!)))</f>
        <v>#REF!</v>
      </c>
      <c r="T12" s="256" t="e">
        <f aca="false">IF(ISBLANK(#REF!), "", (concat(" || Species: ", #REF!)))</f>
        <v>#REF!</v>
      </c>
      <c r="U12" s="256" t="e">
        <f aca="false">IF(ISBLANK(#REF!), "", (concat(" || Var/Subsp: ", #REF!)))</f>
        <v>#REF!</v>
      </c>
      <c r="V12" s="256"/>
      <c r="W12" s="256"/>
      <c r="X12" s="256"/>
      <c r="Y12" s="256"/>
      <c r="Z12" s="256"/>
    </row>
    <row r="13" customFormat="false" ht="14.25" hidden="false" customHeight="true" outlineLevel="0" collapsed="false">
      <c r="A13" s="257" t="s">
        <v>3060</v>
      </c>
      <c r="B13" s="256" t="e">
        <f aca="false">CONCATENATE(C13,D13,E13,F13,G13,H13,I13,J13,K13,L13,M13,N13,O13,P13,Q13,R13,S13,T13,U13)</f>
        <v>#REF!</v>
      </c>
      <c r="C13" s="256" t="e">
        <f aca="false">IF(ISBLANK(#REF!), "", (concat("Kegg code: ", #REF!)))</f>
        <v>#REF!</v>
      </c>
      <c r="D13" s="256" t="e">
        <f aca="false">IF(ISBLANK(#REF!), "", (concat(" || Common name: ", #REF!)))</f>
        <v>#REF!</v>
      </c>
      <c r="E13" s="256" t="e">
        <f aca="false">IF(ISBLANK(#REF!), "", (concat(" || Scientific name: ", #REF!)))</f>
        <v>#REF!</v>
      </c>
      <c r="F13" s="256" t="e">
        <f aca="false">IF(ISBLANK(#REF!), "", (concat(" || Kingdom: ", #REF!)))</f>
        <v>#REF!</v>
      </c>
      <c r="G13" s="256" t="e">
        <f aca="false">IF(ISBLANK(#REF!), "", (concat(" || Subkingdom: ", #REF!)))</f>
        <v>#REF!</v>
      </c>
      <c r="H13" s="256" t="e">
        <f aca="false">IF(ISBLANK(#REF!), "", (concat(" || Superdivision: ", #REF!)))</f>
        <v>#REF!</v>
      </c>
      <c r="I13" s="256" t="e">
        <f aca="false">IF(ISBLANK(#REF!), "", (concat(" || Phylum: ", #REF!)))</f>
        <v>#REF!</v>
      </c>
      <c r="J13" s="256" t="e">
        <f aca="false">IF(ISBLANK(#REF!), "", (concat(" || Subphylum: ", #REF!)))</f>
        <v>#REF!</v>
      </c>
      <c r="K13" s="256" t="e">
        <f aca="false">IF(ISBLANK(#REF!), "", (concat(" || Class: ", #REF!)))</f>
        <v>#REF!</v>
      </c>
      <c r="L13" s="256" t="e">
        <f aca="false">IF(ISBLANK(#REF!), "", (concat(" || Subclass: ", #REF!)))</f>
        <v>#REF!</v>
      </c>
      <c r="M13" s="256" t="e">
        <f aca="false">IF(ISBLANK(#REF!), "", (concat(" || Order: ", #REF!)))</f>
        <v>#REF!</v>
      </c>
      <c r="N13" s="256" t="e">
        <f aca="false">IF(ISBLANK(#REF!), "", (concat(" || Family: ", #REF!)))</f>
        <v>#REF!</v>
      </c>
      <c r="O13" s="256" t="e">
        <f aca="false">IF(ISBLANK(#REF!), "", (concat(" || Subfamily: ", #REF!)))</f>
        <v>#REF!</v>
      </c>
      <c r="P13" s="256" t="e">
        <f aca="false">IF(ISBLANK(#REF!), "", (concat(" || Tribe: ", #REF!)))</f>
        <v>#REF!</v>
      </c>
      <c r="Q13" s="256" t="e">
        <f aca="false">IF(ISBLANK(#REF!), "", (concat(" || Subtribe: ", #REF!)))</f>
        <v>#REF!</v>
      </c>
      <c r="R13" s="256" t="e">
        <f aca="false">IF(ISBLANK(#REF!), "", (concat(" || Genus: ", #REF!)))</f>
        <v>#REF!</v>
      </c>
      <c r="S13" s="256" t="e">
        <f aca="false">IF(ISBLANK(#REF!), "", (concat(" || Subgenus: ", #REF!)))</f>
        <v>#REF!</v>
      </c>
      <c r="T13" s="256" t="e">
        <f aca="false">IF(ISBLANK(#REF!), "", (concat(" || Species: ", #REF!)))</f>
        <v>#REF!</v>
      </c>
      <c r="U13" s="256" t="e">
        <f aca="false">IF(ISBLANK(#REF!), "", (concat(" || Var/Subsp: ", #REF!)))</f>
        <v>#REF!</v>
      </c>
      <c r="V13" s="256"/>
      <c r="W13" s="256"/>
      <c r="X13" s="256"/>
      <c r="Y13" s="256"/>
      <c r="Z13" s="256"/>
    </row>
    <row r="14" customFormat="false" ht="14.25" hidden="false" customHeight="true" outlineLevel="0" collapsed="false">
      <c r="A14" s="257" t="s">
        <v>3061</v>
      </c>
      <c r="B14" s="256" t="e">
        <f aca="false">CONCATENATE(C14,D14,E14,F14,G14,H14,I14,J14,K14,L14,M14,N14,O14,P14,Q14,R14,S14,T14,U14)</f>
        <v>#REF!</v>
      </c>
      <c r="C14" s="256" t="e">
        <f aca="false">IF(ISBLANK(#REF!), "", (concat("Kegg code: ", #REF!)))</f>
        <v>#REF!</v>
      </c>
      <c r="D14" s="256" t="e">
        <f aca="false">IF(ISBLANK(#REF!), "", (concat(" || Common name: ", #REF!)))</f>
        <v>#REF!</v>
      </c>
      <c r="E14" s="256" t="e">
        <f aca="false">IF(ISBLANK(#REF!), "", (concat(" || Scientific name: ", #REF!)))</f>
        <v>#REF!</v>
      </c>
      <c r="F14" s="256" t="e">
        <f aca="false">IF(ISBLANK(#REF!), "", (concat(" || Kingdom: ", #REF!)))</f>
        <v>#REF!</v>
      </c>
      <c r="G14" s="256" t="e">
        <f aca="false">IF(ISBLANK(#REF!), "", (concat(" || Subkingdom: ", #REF!)))</f>
        <v>#REF!</v>
      </c>
      <c r="H14" s="256" t="e">
        <f aca="false">IF(ISBLANK(#REF!), "", (concat(" || Superdivision: ", #REF!)))</f>
        <v>#REF!</v>
      </c>
      <c r="I14" s="256" t="e">
        <f aca="false">IF(ISBLANK(#REF!), "", (concat(" || Phylum: ", #REF!)))</f>
        <v>#REF!</v>
      </c>
      <c r="J14" s="256" t="e">
        <f aca="false">IF(ISBLANK(#REF!), "", (concat(" || Subphylum: ", #REF!)))</f>
        <v>#REF!</v>
      </c>
      <c r="K14" s="256" t="e">
        <f aca="false">IF(ISBLANK(#REF!), "", (concat(" || Class: ", #REF!)))</f>
        <v>#REF!</v>
      </c>
      <c r="L14" s="256" t="e">
        <f aca="false">IF(ISBLANK(#REF!), "", (concat(" || Subclass: ", #REF!)))</f>
        <v>#REF!</v>
      </c>
      <c r="M14" s="256" t="e">
        <f aca="false">IF(ISBLANK(#REF!), "", (concat(" || Order: ", #REF!)))</f>
        <v>#REF!</v>
      </c>
      <c r="N14" s="256" t="e">
        <f aca="false">IF(ISBLANK(#REF!), "", (concat(" || Family: ", #REF!)))</f>
        <v>#REF!</v>
      </c>
      <c r="O14" s="256" t="e">
        <f aca="false">IF(ISBLANK(#REF!), "", (concat(" || Subfamily: ", #REF!)))</f>
        <v>#REF!</v>
      </c>
      <c r="P14" s="256" t="e">
        <f aca="false">IF(ISBLANK(#REF!), "", (concat(" || Tribe: ", #REF!)))</f>
        <v>#REF!</v>
      </c>
      <c r="Q14" s="256" t="e">
        <f aca="false">IF(ISBLANK(#REF!), "", (concat(" || Subtribe: ", #REF!)))</f>
        <v>#REF!</v>
      </c>
      <c r="R14" s="256" t="e">
        <f aca="false">IF(ISBLANK(#REF!), "", (concat(" || Genus: ", #REF!)))</f>
        <v>#REF!</v>
      </c>
      <c r="S14" s="256" t="e">
        <f aca="false">IF(ISBLANK(#REF!), "", (concat(" || Subgenus: ", #REF!)))</f>
        <v>#REF!</v>
      </c>
      <c r="T14" s="256" t="e">
        <f aca="false">IF(ISBLANK(#REF!), "", (concat(" || Species: ", #REF!)))</f>
        <v>#REF!</v>
      </c>
      <c r="U14" s="256" t="e">
        <f aca="false">IF(ISBLANK(#REF!), "", (concat(" || Var/Subsp: ", #REF!)))</f>
        <v>#REF!</v>
      </c>
      <c r="V14" s="256"/>
      <c r="W14" s="256"/>
      <c r="X14" s="256"/>
      <c r="Y14" s="256"/>
      <c r="Z14" s="256"/>
    </row>
    <row r="15" customFormat="false" ht="14.25" hidden="false" customHeight="true" outlineLevel="0" collapsed="false">
      <c r="A15" s="257" t="s">
        <v>3062</v>
      </c>
      <c r="B15" s="256" t="e">
        <f aca="false">CONCATENATE(C15,D15,E15,F15,G15,H15,I15,J15,K15,L15,M15,N15,O15,P15,Q15,R15,S15,T15,U15)</f>
        <v>#REF!</v>
      </c>
      <c r="C15" s="256" t="e">
        <f aca="false">IF(ISBLANK(#REF!), "", (concat("Kegg code: ", #REF!)))</f>
        <v>#REF!</v>
      </c>
      <c r="D15" s="256" t="e">
        <f aca="false">IF(ISBLANK(#REF!), "", (concat(" || Common name: ", #REF!)))</f>
        <v>#REF!</v>
      </c>
      <c r="E15" s="256" t="e">
        <f aca="false">IF(ISBLANK(#REF!), "", (concat(" || Scientific name: ", #REF!)))</f>
        <v>#REF!</v>
      </c>
      <c r="F15" s="256" t="e">
        <f aca="false">IF(ISBLANK(#REF!), "", (concat(" || Kingdom: ", #REF!)))</f>
        <v>#REF!</v>
      </c>
      <c r="G15" s="256" t="e">
        <f aca="false">IF(ISBLANK(#REF!), "", (concat(" || Subkingdom: ", #REF!)))</f>
        <v>#REF!</v>
      </c>
      <c r="H15" s="256" t="e">
        <f aca="false">IF(ISBLANK(#REF!), "", (concat(" || Superdivision: ", #REF!)))</f>
        <v>#REF!</v>
      </c>
      <c r="I15" s="256" t="e">
        <f aca="false">IF(ISBLANK(#REF!), "", (concat(" || Phylum: ", #REF!)))</f>
        <v>#REF!</v>
      </c>
      <c r="J15" s="256" t="e">
        <f aca="false">IF(ISBLANK(#REF!), "", (concat(" || Subphylum: ", #REF!)))</f>
        <v>#REF!</v>
      </c>
      <c r="K15" s="256" t="e">
        <f aca="false">IF(ISBLANK(#REF!), "", (concat(" || Class: ", #REF!)))</f>
        <v>#REF!</v>
      </c>
      <c r="L15" s="256" t="e">
        <f aca="false">IF(ISBLANK(#REF!), "", (concat(" || Subclass: ", #REF!)))</f>
        <v>#REF!</v>
      </c>
      <c r="M15" s="256" t="e">
        <f aca="false">IF(ISBLANK(#REF!), "", (concat(" || Order: ", #REF!)))</f>
        <v>#REF!</v>
      </c>
      <c r="N15" s="256" t="e">
        <f aca="false">IF(ISBLANK(#REF!), "", (concat(" || Family: ", #REF!)))</f>
        <v>#REF!</v>
      </c>
      <c r="O15" s="256" t="e">
        <f aca="false">IF(ISBLANK(#REF!), "", (concat(" || Subfamily: ", #REF!)))</f>
        <v>#REF!</v>
      </c>
      <c r="P15" s="256" t="e">
        <f aca="false">IF(ISBLANK(#REF!), "", (concat(" || Tribe: ", #REF!)))</f>
        <v>#REF!</v>
      </c>
      <c r="Q15" s="256" t="e">
        <f aca="false">IF(ISBLANK(#REF!), "", (concat(" || Subtribe: ", #REF!)))</f>
        <v>#REF!</v>
      </c>
      <c r="R15" s="256" t="e">
        <f aca="false">IF(ISBLANK(#REF!), "", (concat(" || Genus: ", #REF!)))</f>
        <v>#REF!</v>
      </c>
      <c r="S15" s="256" t="e">
        <f aca="false">IF(ISBLANK(#REF!), "", (concat(" || Subgenus: ", #REF!)))</f>
        <v>#REF!</v>
      </c>
      <c r="T15" s="256" t="e">
        <f aca="false">IF(ISBLANK(#REF!), "", (concat(" || Species: ", #REF!)))</f>
        <v>#REF!</v>
      </c>
      <c r="U15" s="256" t="e">
        <f aca="false">IF(ISBLANK(#REF!), "", (concat(" || Var/Subsp: ", #REF!)))</f>
        <v>#REF!</v>
      </c>
      <c r="V15" s="256"/>
      <c r="W15" s="256"/>
      <c r="X15" s="256"/>
      <c r="Y15" s="256"/>
      <c r="Z15" s="256"/>
    </row>
    <row r="16" customFormat="false" ht="14.25" hidden="false" customHeight="true" outlineLevel="0" collapsed="false">
      <c r="A16" s="257" t="s">
        <v>3063</v>
      </c>
      <c r="B16" s="256" t="e">
        <f aca="false">CONCATENATE(C16,D16,E16,F16,G16,H16,I16,J16,K16,L16,M16,N16,O16,P16,Q16,R16,S16,T16,U16)</f>
        <v>#REF!</v>
      </c>
      <c r="C16" s="256" t="e">
        <f aca="false">IF(ISBLANK(#REF!), "", (concat("Kegg code: ", #REF!)))</f>
        <v>#REF!</v>
      </c>
      <c r="D16" s="256" t="e">
        <f aca="false">IF(ISBLANK(#REF!), "", (concat(" || Common name: ", #REF!)))</f>
        <v>#REF!</v>
      </c>
      <c r="E16" s="256" t="e">
        <f aca="false">IF(ISBLANK(#REF!), "", (concat(" || Scientific name: ", #REF!)))</f>
        <v>#REF!</v>
      </c>
      <c r="F16" s="256" t="e">
        <f aca="false">IF(ISBLANK(#REF!), "", (concat(" || Kingdom: ", #REF!)))</f>
        <v>#REF!</v>
      </c>
      <c r="G16" s="256" t="e">
        <f aca="false">IF(ISBLANK(#REF!), "", (concat(" || Subkingdom: ", #REF!)))</f>
        <v>#REF!</v>
      </c>
      <c r="H16" s="256" t="e">
        <f aca="false">IF(ISBLANK(#REF!), "", (concat(" || Superdivision: ", #REF!)))</f>
        <v>#REF!</v>
      </c>
      <c r="I16" s="256" t="e">
        <f aca="false">IF(ISBLANK(#REF!), "", (concat(" || Phylum: ", #REF!)))</f>
        <v>#REF!</v>
      </c>
      <c r="J16" s="256" t="e">
        <f aca="false">IF(ISBLANK(#REF!), "", (concat(" || Subphylum: ", #REF!)))</f>
        <v>#REF!</v>
      </c>
      <c r="K16" s="256" t="e">
        <f aca="false">IF(ISBLANK(#REF!), "", (concat(" || Class: ", #REF!)))</f>
        <v>#REF!</v>
      </c>
      <c r="L16" s="256" t="e">
        <f aca="false">IF(ISBLANK(#REF!), "", (concat(" || Subclass: ", #REF!)))</f>
        <v>#REF!</v>
      </c>
      <c r="M16" s="256" t="e">
        <f aca="false">IF(ISBLANK(#REF!), "", (concat(" || Order: ", #REF!)))</f>
        <v>#REF!</v>
      </c>
      <c r="N16" s="256" t="e">
        <f aca="false">IF(ISBLANK(#REF!), "", (concat(" || Family: ", #REF!)))</f>
        <v>#REF!</v>
      </c>
      <c r="O16" s="256" t="e">
        <f aca="false">IF(ISBLANK(#REF!), "", (concat(" || Subfamily: ", #REF!)))</f>
        <v>#REF!</v>
      </c>
      <c r="P16" s="256" t="e">
        <f aca="false">IF(ISBLANK(#REF!), "", (concat(" || Tribe: ", #REF!)))</f>
        <v>#REF!</v>
      </c>
      <c r="Q16" s="256" t="e">
        <f aca="false">IF(ISBLANK(#REF!), "", (concat(" || Subtribe: ", #REF!)))</f>
        <v>#REF!</v>
      </c>
      <c r="R16" s="256" t="e">
        <f aca="false">IF(ISBLANK(#REF!), "", (concat(" || Genus: ", #REF!)))</f>
        <v>#REF!</v>
      </c>
      <c r="S16" s="256" t="e">
        <f aca="false">IF(ISBLANK(#REF!), "", (concat(" || Subgenus: ", #REF!)))</f>
        <v>#REF!</v>
      </c>
      <c r="T16" s="256" t="e">
        <f aca="false">IF(ISBLANK(#REF!), "", (concat(" || Species: ", #REF!)))</f>
        <v>#REF!</v>
      </c>
      <c r="U16" s="256" t="e">
        <f aca="false">IF(ISBLANK(#REF!), "", (concat(" || Var/Subsp: ", #REF!)))</f>
        <v>#REF!</v>
      </c>
      <c r="V16" s="256"/>
      <c r="W16" s="256"/>
      <c r="X16" s="256"/>
      <c r="Y16" s="256"/>
      <c r="Z16" s="256"/>
    </row>
    <row r="17" customFormat="false" ht="14.25" hidden="false" customHeight="true" outlineLevel="0" collapsed="false">
      <c r="A17" s="257" t="s">
        <v>3064</v>
      </c>
      <c r="B17" s="256" t="e">
        <f aca="false">CONCATENATE(C17,D17,E17,F17,G17,H17,I17,J17,K17,L17,M17,N17,O17,P17,Q17,R17,S17,T17,U17)</f>
        <v>#REF!</v>
      </c>
      <c r="C17" s="256" t="e">
        <f aca="false">IF(ISBLANK(#REF!), "", (concat("Kegg code: ", #REF!)))</f>
        <v>#REF!</v>
      </c>
      <c r="D17" s="256" t="e">
        <f aca="false">IF(ISBLANK(#REF!), "", (concat(" || Common name: ", #REF!)))</f>
        <v>#REF!</v>
      </c>
      <c r="E17" s="256" t="e">
        <f aca="false">IF(ISBLANK(#REF!), "", (concat(" || Scientific name: ", #REF!)))</f>
        <v>#REF!</v>
      </c>
      <c r="F17" s="256" t="e">
        <f aca="false">IF(ISBLANK(#REF!), "", (concat(" || Kingdom: ", #REF!)))</f>
        <v>#REF!</v>
      </c>
      <c r="G17" s="256" t="e">
        <f aca="false">IF(ISBLANK(#REF!), "", (concat(" || Subkingdom: ", #REF!)))</f>
        <v>#REF!</v>
      </c>
      <c r="H17" s="256" t="e">
        <f aca="false">IF(ISBLANK(#REF!), "", (concat(" || Superdivision: ", #REF!)))</f>
        <v>#REF!</v>
      </c>
      <c r="I17" s="256" t="e">
        <f aca="false">IF(ISBLANK(#REF!), "", (concat(" || Phylum: ", #REF!)))</f>
        <v>#REF!</v>
      </c>
      <c r="J17" s="256" t="e">
        <f aca="false">IF(ISBLANK(#REF!), "", (concat(" || Subphylum: ", #REF!)))</f>
        <v>#REF!</v>
      </c>
      <c r="K17" s="256" t="e">
        <f aca="false">IF(ISBLANK(#REF!), "", (concat(" || Class: ", #REF!)))</f>
        <v>#REF!</v>
      </c>
      <c r="L17" s="256" t="e">
        <f aca="false">IF(ISBLANK(#REF!), "", (concat(" || Subclass: ", #REF!)))</f>
        <v>#REF!</v>
      </c>
      <c r="M17" s="256" t="e">
        <f aca="false">IF(ISBLANK(#REF!), "", (concat(" || Order: ", #REF!)))</f>
        <v>#REF!</v>
      </c>
      <c r="N17" s="256" t="e">
        <f aca="false">IF(ISBLANK(#REF!), "", (concat(" || Family: ", #REF!)))</f>
        <v>#REF!</v>
      </c>
      <c r="O17" s="256" t="e">
        <f aca="false">IF(ISBLANK(#REF!), "", (concat(" || Subfamily: ", #REF!)))</f>
        <v>#REF!</v>
      </c>
      <c r="P17" s="256" t="e">
        <f aca="false">IF(ISBLANK(#REF!), "", (concat(" || Tribe: ", #REF!)))</f>
        <v>#REF!</v>
      </c>
      <c r="Q17" s="256" t="e">
        <f aca="false">IF(ISBLANK(#REF!), "", (concat(" || Subtribe: ", #REF!)))</f>
        <v>#REF!</v>
      </c>
      <c r="R17" s="256" t="e">
        <f aca="false">IF(ISBLANK(#REF!), "", (concat(" || Genus: ", #REF!)))</f>
        <v>#REF!</v>
      </c>
      <c r="S17" s="256" t="e">
        <f aca="false">IF(ISBLANK(#REF!), "", (concat(" || Subgenus: ", #REF!)))</f>
        <v>#REF!</v>
      </c>
      <c r="T17" s="256" t="e">
        <f aca="false">IF(ISBLANK(#REF!), "", (concat(" || Species: ", #REF!)))</f>
        <v>#REF!</v>
      </c>
      <c r="U17" s="256" t="e">
        <f aca="false">IF(ISBLANK(#REF!), "", (concat(" || Var/Subsp: ", #REF!)))</f>
        <v>#REF!</v>
      </c>
      <c r="V17" s="256"/>
      <c r="W17" s="256"/>
      <c r="X17" s="256"/>
      <c r="Y17" s="256"/>
      <c r="Z17" s="256"/>
    </row>
    <row r="18" customFormat="false" ht="14.25" hidden="false" customHeight="true" outlineLevel="0" collapsed="false">
      <c r="A18" s="257" t="s">
        <v>3065</v>
      </c>
      <c r="B18" s="256" t="e">
        <f aca="false">CONCATENATE(C18,D18,E18,F18,G18,H18,I18,J18,K18,L18,M18,N18,O18,P18,Q18,R18,S18,T18,U18)</f>
        <v>#REF!</v>
      </c>
      <c r="C18" s="256" t="e">
        <f aca="false">IF(ISBLANK(#REF!), "", (concat("Kegg code: ", #REF!)))</f>
        <v>#REF!</v>
      </c>
      <c r="D18" s="256" t="e">
        <f aca="false">IF(ISBLANK(#REF!), "", (concat(" || Common name: ", #REF!)))</f>
        <v>#REF!</v>
      </c>
      <c r="E18" s="256" t="e">
        <f aca="false">IF(ISBLANK(#REF!), "", (concat(" || Scientific name: ", #REF!)))</f>
        <v>#REF!</v>
      </c>
      <c r="F18" s="256" t="e">
        <f aca="false">IF(ISBLANK(#REF!), "", (concat(" || Kingdom: ", #REF!)))</f>
        <v>#REF!</v>
      </c>
      <c r="G18" s="256" t="e">
        <f aca="false">IF(ISBLANK(#REF!), "", (concat(" || Subkingdom: ", #REF!)))</f>
        <v>#REF!</v>
      </c>
      <c r="H18" s="256" t="e">
        <f aca="false">IF(ISBLANK(#REF!), "", (concat(" || Superdivision: ", #REF!)))</f>
        <v>#REF!</v>
      </c>
      <c r="I18" s="256" t="e">
        <f aca="false">IF(ISBLANK(#REF!), "", (concat(" || Phylum: ", #REF!)))</f>
        <v>#REF!</v>
      </c>
      <c r="J18" s="256" t="e">
        <f aca="false">IF(ISBLANK(#REF!), "", (concat(" || Subphylum: ", #REF!)))</f>
        <v>#REF!</v>
      </c>
      <c r="K18" s="256" t="e">
        <f aca="false">IF(ISBLANK(#REF!), "", (concat(" || Class: ", #REF!)))</f>
        <v>#REF!</v>
      </c>
      <c r="L18" s="256" t="e">
        <f aca="false">IF(ISBLANK(#REF!), "", (concat(" || Subclass: ", #REF!)))</f>
        <v>#REF!</v>
      </c>
      <c r="M18" s="256" t="e">
        <f aca="false">IF(ISBLANK(#REF!), "", (concat(" || Order: ", #REF!)))</f>
        <v>#REF!</v>
      </c>
      <c r="N18" s="256" t="e">
        <f aca="false">IF(ISBLANK(#REF!), "", (concat(" || Family: ", #REF!)))</f>
        <v>#REF!</v>
      </c>
      <c r="O18" s="256" t="e">
        <f aca="false">IF(ISBLANK(#REF!), "", (concat(" || Subfamily: ", #REF!)))</f>
        <v>#REF!</v>
      </c>
      <c r="P18" s="256" t="e">
        <f aca="false">IF(ISBLANK(#REF!), "", (concat(" || Tribe: ", #REF!)))</f>
        <v>#REF!</v>
      </c>
      <c r="Q18" s="256" t="e">
        <f aca="false">IF(ISBLANK(#REF!), "", (concat(" || Subtribe: ", #REF!)))</f>
        <v>#REF!</v>
      </c>
      <c r="R18" s="256" t="e">
        <f aca="false">IF(ISBLANK(#REF!), "", (concat(" || Genus: ", #REF!)))</f>
        <v>#REF!</v>
      </c>
      <c r="S18" s="256" t="e">
        <f aca="false">IF(ISBLANK(#REF!), "", (concat(" || Subgenus: ", #REF!)))</f>
        <v>#REF!</v>
      </c>
      <c r="T18" s="256" t="e">
        <f aca="false">IF(ISBLANK(#REF!), "", (concat(" || Species: ", #REF!)))</f>
        <v>#REF!</v>
      </c>
      <c r="U18" s="256" t="e">
        <f aca="false">IF(ISBLANK(#REF!), "", (concat(" || Var/Subsp: ", #REF!)))</f>
        <v>#REF!</v>
      </c>
      <c r="V18" s="256"/>
      <c r="W18" s="256"/>
      <c r="X18" s="256"/>
      <c r="Y18" s="256"/>
      <c r="Z18" s="256"/>
    </row>
    <row r="19" customFormat="false" ht="14.25" hidden="false" customHeight="true" outlineLevel="0" collapsed="false">
      <c r="A19" s="257" t="s">
        <v>3066</v>
      </c>
      <c r="B19" s="256" t="e">
        <f aca="false">CONCATENATE(C19,D19,E19,F19,G19,H19,I19,J19,K19,L19,M19,N19,O19,P19,Q19,R19,S19,T19,U19)</f>
        <v>#REF!</v>
      </c>
      <c r="C19" s="256" t="e">
        <f aca="false">IF(ISBLANK(#REF!), "", (concat("Kegg code: ", #REF!)))</f>
        <v>#REF!</v>
      </c>
      <c r="D19" s="256" t="e">
        <f aca="false">IF(ISBLANK(#REF!), "", (concat(" || Common name: ", #REF!)))</f>
        <v>#REF!</v>
      </c>
      <c r="E19" s="256" t="e">
        <f aca="false">IF(ISBLANK(#REF!), "", (concat(" || Scientific name: ", #REF!)))</f>
        <v>#REF!</v>
      </c>
      <c r="F19" s="256" t="e">
        <f aca="false">IF(ISBLANK(#REF!), "", (concat(" || Kingdom: ", #REF!)))</f>
        <v>#REF!</v>
      </c>
      <c r="G19" s="256" t="e">
        <f aca="false">IF(ISBLANK(#REF!), "", (concat(" || Subkingdom: ", #REF!)))</f>
        <v>#REF!</v>
      </c>
      <c r="H19" s="256" t="e">
        <f aca="false">IF(ISBLANK(#REF!), "", (concat(" || Superdivision: ", #REF!)))</f>
        <v>#REF!</v>
      </c>
      <c r="I19" s="256" t="e">
        <f aca="false">IF(ISBLANK(#REF!), "", (concat(" || Phylum: ", #REF!)))</f>
        <v>#REF!</v>
      </c>
      <c r="J19" s="256" t="e">
        <f aca="false">IF(ISBLANK(#REF!), "", (concat(" || Subphylum: ", #REF!)))</f>
        <v>#REF!</v>
      </c>
      <c r="K19" s="256" t="e">
        <f aca="false">IF(ISBLANK(#REF!), "", (concat(" || Class: ", #REF!)))</f>
        <v>#REF!</v>
      </c>
      <c r="L19" s="256" t="e">
        <f aca="false">IF(ISBLANK(#REF!), "", (concat(" || Subclass: ", #REF!)))</f>
        <v>#REF!</v>
      </c>
      <c r="M19" s="256" t="e">
        <f aca="false">IF(ISBLANK(#REF!), "", (concat(" || Order: ", #REF!)))</f>
        <v>#REF!</v>
      </c>
      <c r="N19" s="256" t="e">
        <f aca="false">IF(ISBLANK(#REF!), "", (concat(" || Family: ", #REF!)))</f>
        <v>#REF!</v>
      </c>
      <c r="O19" s="256" t="e">
        <f aca="false">IF(ISBLANK(#REF!), "", (concat(" || Subfamily: ", #REF!)))</f>
        <v>#REF!</v>
      </c>
      <c r="P19" s="256" t="e">
        <f aca="false">IF(ISBLANK(#REF!), "", (concat(" || Tribe: ", #REF!)))</f>
        <v>#REF!</v>
      </c>
      <c r="Q19" s="256" t="e">
        <f aca="false">IF(ISBLANK(#REF!), "", (concat(" || Subtribe: ", #REF!)))</f>
        <v>#REF!</v>
      </c>
      <c r="R19" s="256" t="e">
        <f aca="false">IF(ISBLANK(#REF!), "", (concat(" || Genus: ", #REF!)))</f>
        <v>#REF!</v>
      </c>
      <c r="S19" s="256" t="e">
        <f aca="false">IF(ISBLANK(#REF!), "", (concat(" || Subgenus: ", #REF!)))</f>
        <v>#REF!</v>
      </c>
      <c r="T19" s="256" t="e">
        <f aca="false">IF(ISBLANK(#REF!), "", (concat(" || Species: ", #REF!)))</f>
        <v>#REF!</v>
      </c>
      <c r="U19" s="256" t="e">
        <f aca="false">IF(ISBLANK(#REF!), "", (concat(" || Var/Subsp: ", #REF!)))</f>
        <v>#REF!</v>
      </c>
      <c r="V19" s="256"/>
      <c r="W19" s="256"/>
      <c r="X19" s="256"/>
      <c r="Y19" s="256"/>
      <c r="Z19" s="256"/>
    </row>
    <row r="20" customFormat="false" ht="14.25" hidden="false" customHeight="true" outlineLevel="0" collapsed="false">
      <c r="A20" s="243" t="s">
        <v>218</v>
      </c>
      <c r="B20" s="256" t="e">
        <f aca="false">CONCATENATE(C20,D20,E20,F20,G20,H20,I20,J20,K20,L20,M20,N20,O20,P20,Q20,R20,S20,T20,U20)</f>
        <v>#REF!</v>
      </c>
      <c r="C20" s="256" t="e">
        <f aca="false">IF(ISBLANK(#REF!), "", (concat("Kegg code: ", #REF!)))</f>
        <v>#REF!</v>
      </c>
      <c r="D20" s="256" t="e">
        <f aca="false">IF(ISBLANK(#REF!), "", (concat(" || Common name: ", #REF!)))</f>
        <v>#REF!</v>
      </c>
      <c r="E20" s="256" t="e">
        <f aca="false">IF(ISBLANK(#REF!), "", (concat(" || Scientific name: ", #REF!)))</f>
        <v>#REF!</v>
      </c>
      <c r="F20" s="256" t="e">
        <f aca="false">IF(ISBLANK(#REF!), "", (concat(" || Kingdom: ", #REF!)))</f>
        <v>#REF!</v>
      </c>
      <c r="G20" s="256" t="e">
        <f aca="false">IF(ISBLANK(#REF!), "", (concat(" || Subkingdom: ", #REF!)))</f>
        <v>#REF!</v>
      </c>
      <c r="H20" s="256" t="e">
        <f aca="false">IF(ISBLANK(#REF!), "", (concat(" || Superdivision: ", #REF!)))</f>
        <v>#REF!</v>
      </c>
      <c r="I20" s="256" t="e">
        <f aca="false">IF(ISBLANK(#REF!), "", (concat(" || Phylum: ", #REF!)))</f>
        <v>#REF!</v>
      </c>
      <c r="J20" s="256" t="e">
        <f aca="false">IF(ISBLANK(#REF!), "", (concat(" || Subphylum: ", #REF!)))</f>
        <v>#REF!</v>
      </c>
      <c r="K20" s="256" t="e">
        <f aca="false">IF(ISBLANK(#REF!), "", (concat(" || Class: ", #REF!)))</f>
        <v>#REF!</v>
      </c>
      <c r="L20" s="256" t="e">
        <f aca="false">IF(ISBLANK(#REF!), "", (concat(" || Subclass: ", #REF!)))</f>
        <v>#REF!</v>
      </c>
      <c r="M20" s="256" t="e">
        <f aca="false">IF(ISBLANK(#REF!), "", (concat(" || Order: ", #REF!)))</f>
        <v>#REF!</v>
      </c>
      <c r="N20" s="256" t="e">
        <f aca="false">IF(ISBLANK(#REF!), "", (concat(" || Family: ", #REF!)))</f>
        <v>#REF!</v>
      </c>
      <c r="O20" s="256" t="e">
        <f aca="false">IF(ISBLANK(#REF!), "", (concat(" || Subfamily: ", #REF!)))</f>
        <v>#REF!</v>
      </c>
      <c r="P20" s="256" t="e">
        <f aca="false">IF(ISBLANK(#REF!), "", (concat(" || Tribe: ", #REF!)))</f>
        <v>#REF!</v>
      </c>
      <c r="Q20" s="256" t="e">
        <f aca="false">IF(ISBLANK(#REF!), "", (concat(" || Subtribe: ", #REF!)))</f>
        <v>#REF!</v>
      </c>
      <c r="R20" s="256" t="e">
        <f aca="false">IF(ISBLANK(#REF!), "", (concat(" || Genus: ", #REF!)))</f>
        <v>#REF!</v>
      </c>
      <c r="S20" s="256" t="e">
        <f aca="false">IF(ISBLANK(#REF!), "", (concat(" || Subgenus: ", #REF!)))</f>
        <v>#REF!</v>
      </c>
      <c r="T20" s="256" t="e">
        <f aca="false">IF(ISBLANK(#REF!), "", (concat(" || Species: ", #REF!)))</f>
        <v>#REF!</v>
      </c>
      <c r="U20" s="256" t="e">
        <f aca="false">IF(ISBLANK(#REF!), "", (concat(" || Var/Subsp: ", #REF!)))</f>
        <v>#REF!</v>
      </c>
      <c r="V20" s="256"/>
      <c r="W20" s="256"/>
      <c r="X20" s="256"/>
      <c r="Y20" s="256"/>
      <c r="Z20" s="256"/>
    </row>
    <row r="21" customFormat="false" ht="14.25" hidden="false" customHeight="true" outlineLevel="0" collapsed="false">
      <c r="A21" s="257" t="s">
        <v>3067</v>
      </c>
      <c r="B21" s="256" t="e">
        <f aca="false">CONCATENATE(C21,D21,E21,F21,G21,H21,I21,J21,K21,L21,M21,N21,O21,P21,Q21,R21,S21,T21,U21)</f>
        <v>#REF!</v>
      </c>
      <c r="C21" s="256" t="e">
        <f aca="false">IF(ISBLANK(#REF!), "", (concat("Kegg code: ", #REF!)))</f>
        <v>#REF!</v>
      </c>
      <c r="D21" s="256" t="e">
        <f aca="false">IF(ISBLANK(#REF!), "", (concat(" || Common name: ", #REF!)))</f>
        <v>#REF!</v>
      </c>
      <c r="E21" s="256" t="e">
        <f aca="false">IF(ISBLANK(#REF!), "", (concat(" || Scientific name: ", #REF!)))</f>
        <v>#REF!</v>
      </c>
      <c r="F21" s="256" t="e">
        <f aca="false">IF(ISBLANK(#REF!), "", (concat(" || Kingdom: ", #REF!)))</f>
        <v>#REF!</v>
      </c>
      <c r="G21" s="256" t="e">
        <f aca="false">IF(ISBLANK(#REF!), "", (concat(" || Subkingdom: ", #REF!)))</f>
        <v>#REF!</v>
      </c>
      <c r="H21" s="256" t="e">
        <f aca="false">IF(ISBLANK(#REF!), "", (concat(" || Superdivision: ", #REF!)))</f>
        <v>#REF!</v>
      </c>
      <c r="I21" s="256" t="e">
        <f aca="false">IF(ISBLANK(#REF!), "", (concat(" || Phylum: ", #REF!)))</f>
        <v>#REF!</v>
      </c>
      <c r="J21" s="256" t="e">
        <f aca="false">IF(ISBLANK(#REF!), "", (concat(" || Subphylum: ", #REF!)))</f>
        <v>#REF!</v>
      </c>
      <c r="K21" s="256" t="e">
        <f aca="false">IF(ISBLANK(#REF!), "", (concat(" || Class: ", #REF!)))</f>
        <v>#REF!</v>
      </c>
      <c r="L21" s="256" t="e">
        <f aca="false">IF(ISBLANK(#REF!), "", (concat(" || Subclass: ", #REF!)))</f>
        <v>#REF!</v>
      </c>
      <c r="M21" s="256" t="e">
        <f aca="false">IF(ISBLANK(#REF!), "", (concat(" || Order: ", #REF!)))</f>
        <v>#REF!</v>
      </c>
      <c r="N21" s="256" t="e">
        <f aca="false">IF(ISBLANK(#REF!), "", (concat(" || Family: ", #REF!)))</f>
        <v>#REF!</v>
      </c>
      <c r="O21" s="256" t="e">
        <f aca="false">IF(ISBLANK(#REF!), "", (concat(" || Subfamily: ", #REF!)))</f>
        <v>#REF!</v>
      </c>
      <c r="P21" s="256" t="e">
        <f aca="false">IF(ISBLANK(#REF!), "", (concat(" || Tribe: ", #REF!)))</f>
        <v>#REF!</v>
      </c>
      <c r="Q21" s="256" t="e">
        <f aca="false">IF(ISBLANK(#REF!), "", (concat(" || Subtribe: ", #REF!)))</f>
        <v>#REF!</v>
      </c>
      <c r="R21" s="256" t="e">
        <f aca="false">IF(ISBLANK(#REF!), "", (concat(" || Genus: ", #REF!)))</f>
        <v>#REF!</v>
      </c>
      <c r="S21" s="256" t="e">
        <f aca="false">IF(ISBLANK(#REF!), "", (concat(" || Subgenus: ", #REF!)))</f>
        <v>#REF!</v>
      </c>
      <c r="T21" s="256" t="e">
        <f aca="false">IF(ISBLANK(#REF!), "", (concat(" || Species: ", #REF!)))</f>
        <v>#REF!</v>
      </c>
      <c r="U21" s="256" t="e">
        <f aca="false">IF(ISBLANK(#REF!), "", (concat(" || Var/Subsp: ", #REF!)))</f>
        <v>#REF!</v>
      </c>
      <c r="V21" s="256"/>
      <c r="W21" s="256"/>
      <c r="X21" s="256"/>
      <c r="Y21" s="256"/>
      <c r="Z21" s="256"/>
    </row>
    <row r="22" customFormat="false" ht="14.25" hidden="false" customHeight="true" outlineLevel="0" collapsed="false">
      <c r="A22" s="257" t="s">
        <v>3068</v>
      </c>
      <c r="B22" s="256" t="e">
        <f aca="false">CONCATENATE(C22,D22,E22,F22,G22,H22,I22,J22,K22,L22,M22,N22,O22,P22,Q22,R22,S22,T22,U22)</f>
        <v>#REF!</v>
      </c>
      <c r="C22" s="256" t="e">
        <f aca="false">IF(ISBLANK(#REF!), "", (concat("Kegg code: ", #REF!)))</f>
        <v>#REF!</v>
      </c>
      <c r="D22" s="256" t="e">
        <f aca="false">IF(ISBLANK(#REF!), "", (concat(" || Common name: ", #REF!)))</f>
        <v>#REF!</v>
      </c>
      <c r="E22" s="256" t="e">
        <f aca="false">IF(ISBLANK(#REF!), "", (concat(" || Scientific name: ", #REF!)))</f>
        <v>#REF!</v>
      </c>
      <c r="F22" s="256" t="e">
        <f aca="false">IF(ISBLANK(#REF!), "", (concat(" || Kingdom: ", #REF!)))</f>
        <v>#REF!</v>
      </c>
      <c r="G22" s="256" t="e">
        <f aca="false">IF(ISBLANK(#REF!), "", (concat(" || Subkingdom: ", #REF!)))</f>
        <v>#REF!</v>
      </c>
      <c r="H22" s="256" t="e">
        <f aca="false">IF(ISBLANK(#REF!), "", (concat(" || Superdivision: ", #REF!)))</f>
        <v>#REF!</v>
      </c>
      <c r="I22" s="256" t="e">
        <f aca="false">IF(ISBLANK(#REF!), "", (concat(" || Phylum: ", #REF!)))</f>
        <v>#REF!</v>
      </c>
      <c r="J22" s="256" t="e">
        <f aca="false">IF(ISBLANK(#REF!), "", (concat(" || Subphylum: ", #REF!)))</f>
        <v>#REF!</v>
      </c>
      <c r="K22" s="256" t="e">
        <f aca="false">IF(ISBLANK(#REF!), "", (concat(" || Class: ", #REF!)))</f>
        <v>#REF!</v>
      </c>
      <c r="L22" s="256" t="e">
        <f aca="false">IF(ISBLANK(#REF!), "", (concat(" || Subclass: ", #REF!)))</f>
        <v>#REF!</v>
      </c>
      <c r="M22" s="256" t="e">
        <f aca="false">IF(ISBLANK(#REF!), "", (concat(" || Order: ", #REF!)))</f>
        <v>#REF!</v>
      </c>
      <c r="N22" s="256" t="e">
        <f aca="false">IF(ISBLANK(#REF!), "", (concat(" || Family: ", #REF!)))</f>
        <v>#REF!</v>
      </c>
      <c r="O22" s="256" t="e">
        <f aca="false">IF(ISBLANK(#REF!), "", (concat(" || Subfamily: ", #REF!)))</f>
        <v>#REF!</v>
      </c>
      <c r="P22" s="256" t="e">
        <f aca="false">IF(ISBLANK(#REF!), "", (concat(" || Tribe: ", #REF!)))</f>
        <v>#REF!</v>
      </c>
      <c r="Q22" s="256" t="e">
        <f aca="false">IF(ISBLANK(#REF!), "", (concat(" || Subtribe: ", #REF!)))</f>
        <v>#REF!</v>
      </c>
      <c r="R22" s="256" t="e">
        <f aca="false">IF(ISBLANK(#REF!), "", (concat(" || Genus: ", #REF!)))</f>
        <v>#REF!</v>
      </c>
      <c r="S22" s="256" t="e">
        <f aca="false">IF(ISBLANK(#REF!), "", (concat(" || Subgenus: ", #REF!)))</f>
        <v>#REF!</v>
      </c>
      <c r="T22" s="256" t="e">
        <f aca="false">IF(ISBLANK(#REF!), "", (concat(" || Species: ", #REF!)))</f>
        <v>#REF!</v>
      </c>
      <c r="U22" s="256" t="e">
        <f aca="false">IF(ISBLANK(#REF!), "", (concat(" || Var/Subsp: ", #REF!)))</f>
        <v>#REF!</v>
      </c>
      <c r="V22" s="256"/>
      <c r="W22" s="256"/>
      <c r="X22" s="256"/>
      <c r="Y22" s="256"/>
      <c r="Z22" s="256"/>
    </row>
    <row r="23" customFormat="false" ht="14.25" hidden="false" customHeight="true" outlineLevel="0" collapsed="false">
      <c r="A23" s="257" t="s">
        <v>3069</v>
      </c>
      <c r="B23" s="256" t="e">
        <f aca="false">CONCATENATE(C23,D23,E23,F23,G23,H23,I23,J23,K23,L23,M23,N23,O23,P23,Q23,R23,S23,T23,U23)</f>
        <v>#REF!</v>
      </c>
      <c r="C23" s="256" t="e">
        <f aca="false">IF(ISBLANK(#REF!), "", (concat("Kegg code: ", #REF!)))</f>
        <v>#REF!</v>
      </c>
      <c r="D23" s="256" t="e">
        <f aca="false">IF(ISBLANK(#REF!), "", (concat(" || Common name: ", #REF!)))</f>
        <v>#REF!</v>
      </c>
      <c r="E23" s="256" t="e">
        <f aca="false">IF(ISBLANK(#REF!), "", (concat(" || Scientific name: ", #REF!)))</f>
        <v>#REF!</v>
      </c>
      <c r="F23" s="256" t="e">
        <f aca="false">IF(ISBLANK(#REF!), "", (concat(" || Kingdom: ", #REF!)))</f>
        <v>#REF!</v>
      </c>
      <c r="G23" s="256" t="e">
        <f aca="false">IF(ISBLANK(#REF!), "", (concat(" || Subkingdom: ", #REF!)))</f>
        <v>#REF!</v>
      </c>
      <c r="H23" s="256" t="e">
        <f aca="false">IF(ISBLANK(#REF!), "", (concat(" || Superdivision: ", #REF!)))</f>
        <v>#REF!</v>
      </c>
      <c r="I23" s="256" t="e">
        <f aca="false">IF(ISBLANK(#REF!), "", (concat(" || Phylum: ", #REF!)))</f>
        <v>#REF!</v>
      </c>
      <c r="J23" s="256" t="e">
        <f aca="false">IF(ISBLANK(#REF!), "", (concat(" || Subphylum: ", #REF!)))</f>
        <v>#REF!</v>
      </c>
      <c r="K23" s="256" t="e">
        <f aca="false">IF(ISBLANK(#REF!), "", (concat(" || Class: ", #REF!)))</f>
        <v>#REF!</v>
      </c>
      <c r="L23" s="256" t="e">
        <f aca="false">IF(ISBLANK(#REF!), "", (concat(" || Subclass: ", #REF!)))</f>
        <v>#REF!</v>
      </c>
      <c r="M23" s="256" t="e">
        <f aca="false">IF(ISBLANK(#REF!), "", (concat(" || Order: ", #REF!)))</f>
        <v>#REF!</v>
      </c>
      <c r="N23" s="256" t="e">
        <f aca="false">IF(ISBLANK(#REF!), "", (concat(" || Family: ", #REF!)))</f>
        <v>#REF!</v>
      </c>
      <c r="O23" s="256" t="e">
        <f aca="false">IF(ISBLANK(#REF!), "", (concat(" || Subfamily: ", #REF!)))</f>
        <v>#REF!</v>
      </c>
      <c r="P23" s="256" t="e">
        <f aca="false">IF(ISBLANK(#REF!), "", (concat(" || Tribe: ", #REF!)))</f>
        <v>#REF!</v>
      </c>
      <c r="Q23" s="256" t="e">
        <f aca="false">IF(ISBLANK(#REF!), "", (concat(" || Subtribe: ", #REF!)))</f>
        <v>#REF!</v>
      </c>
      <c r="R23" s="256" t="e">
        <f aca="false">IF(ISBLANK(#REF!), "", (concat(" || Genus: ", #REF!)))</f>
        <v>#REF!</v>
      </c>
      <c r="S23" s="256" t="e">
        <f aca="false">IF(ISBLANK(#REF!), "", (concat(" || Subgenus: ", #REF!)))</f>
        <v>#REF!</v>
      </c>
      <c r="T23" s="256" t="e">
        <f aca="false">IF(ISBLANK(#REF!), "", (concat(" || Species: ", #REF!)))</f>
        <v>#REF!</v>
      </c>
      <c r="U23" s="256" t="e">
        <f aca="false">IF(ISBLANK(#REF!), "", (concat(" || Var/Subsp: ", #REF!)))</f>
        <v>#REF!</v>
      </c>
      <c r="V23" s="256"/>
      <c r="W23" s="256"/>
      <c r="X23" s="256"/>
      <c r="Y23" s="256"/>
      <c r="Z23" s="256"/>
    </row>
    <row r="24" customFormat="false" ht="14.25" hidden="false" customHeight="true" outlineLevel="0" collapsed="false">
      <c r="A24" s="257" t="s">
        <v>3070</v>
      </c>
      <c r="B24" s="256" t="e">
        <f aca="false">CONCATENATE(C24,D24,E24,F24,G24,H24,I24,J24,K24,L24,M24,N24,O24,P24,Q24,R24,S24,T24,U24)</f>
        <v>#REF!</v>
      </c>
      <c r="C24" s="256" t="e">
        <f aca="false">IF(ISBLANK(#REF!), "", (concat("Kegg code: ", #REF!)))</f>
        <v>#REF!</v>
      </c>
      <c r="D24" s="256" t="e">
        <f aca="false">IF(ISBLANK(#REF!), "", (concat(" || Common name: ", #REF!)))</f>
        <v>#REF!</v>
      </c>
      <c r="E24" s="256" t="e">
        <f aca="false">IF(ISBLANK(#REF!), "", (concat(" || Scientific name: ", #REF!)))</f>
        <v>#REF!</v>
      </c>
      <c r="F24" s="256" t="e">
        <f aca="false">IF(ISBLANK(#REF!), "", (concat(" || Kingdom: ", #REF!)))</f>
        <v>#REF!</v>
      </c>
      <c r="G24" s="256" t="e">
        <f aca="false">IF(ISBLANK(#REF!), "", (concat(" || Subkingdom: ", #REF!)))</f>
        <v>#REF!</v>
      </c>
      <c r="H24" s="256" t="e">
        <f aca="false">IF(ISBLANK(#REF!), "", (concat(" || Superdivision: ", #REF!)))</f>
        <v>#REF!</v>
      </c>
      <c r="I24" s="256" t="e">
        <f aca="false">IF(ISBLANK(#REF!), "", (concat(" || Phylum: ", #REF!)))</f>
        <v>#REF!</v>
      </c>
      <c r="J24" s="256" t="e">
        <f aca="false">IF(ISBLANK(#REF!), "", (concat(" || Subphylum: ", #REF!)))</f>
        <v>#REF!</v>
      </c>
      <c r="K24" s="256" t="e">
        <f aca="false">IF(ISBLANK(#REF!), "", (concat(" || Class: ", #REF!)))</f>
        <v>#REF!</v>
      </c>
      <c r="L24" s="256" t="e">
        <f aca="false">IF(ISBLANK(#REF!), "", (concat(" || Subclass: ", #REF!)))</f>
        <v>#REF!</v>
      </c>
      <c r="M24" s="256" t="e">
        <f aca="false">IF(ISBLANK(#REF!), "", (concat(" || Order: ", #REF!)))</f>
        <v>#REF!</v>
      </c>
      <c r="N24" s="256" t="e">
        <f aca="false">IF(ISBLANK(#REF!), "", (concat(" || Family: ", #REF!)))</f>
        <v>#REF!</v>
      </c>
      <c r="O24" s="256" t="e">
        <f aca="false">IF(ISBLANK(#REF!), "", (concat(" || Subfamily: ", #REF!)))</f>
        <v>#REF!</v>
      </c>
      <c r="P24" s="256" t="e">
        <f aca="false">IF(ISBLANK(#REF!), "", (concat(" || Tribe: ", #REF!)))</f>
        <v>#REF!</v>
      </c>
      <c r="Q24" s="256" t="e">
        <f aca="false">IF(ISBLANK(#REF!), "", (concat(" || Subtribe: ", #REF!)))</f>
        <v>#REF!</v>
      </c>
      <c r="R24" s="256" t="e">
        <f aca="false">IF(ISBLANK(#REF!), "", (concat(" || Genus: ", #REF!)))</f>
        <v>#REF!</v>
      </c>
      <c r="S24" s="256" t="e">
        <f aca="false">IF(ISBLANK(#REF!), "", (concat(" || Subgenus: ", #REF!)))</f>
        <v>#REF!</v>
      </c>
      <c r="T24" s="256" t="e">
        <f aca="false">IF(ISBLANK(#REF!), "", (concat(" || Species: ", #REF!)))</f>
        <v>#REF!</v>
      </c>
      <c r="U24" s="256" t="e">
        <f aca="false">IF(ISBLANK(#REF!), "", (concat(" || Var/Subsp: ", #REF!)))</f>
        <v>#REF!</v>
      </c>
      <c r="V24" s="256"/>
      <c r="W24" s="256"/>
      <c r="X24" s="256"/>
      <c r="Y24" s="256"/>
      <c r="Z24" s="256"/>
    </row>
    <row r="25" customFormat="false" ht="14.25" hidden="false" customHeight="true" outlineLevel="0" collapsed="false">
      <c r="A25" s="257" t="s">
        <v>3071</v>
      </c>
      <c r="B25" s="256" t="e">
        <f aca="false">CONCATENATE(C25,D25,E25,F25,G25,H25,I25,J25,K25,L25,M25,N25,O25,P25,Q25,R25,S25,T25,U25)</f>
        <v>#REF!</v>
      </c>
      <c r="C25" s="256" t="e">
        <f aca="false">IF(ISBLANK(#REF!), "", (concat("Kegg code: ", #REF!)))</f>
        <v>#REF!</v>
      </c>
      <c r="D25" s="256" t="e">
        <f aca="false">IF(ISBLANK(#REF!), "", (concat(" || Common name: ", #REF!)))</f>
        <v>#REF!</v>
      </c>
      <c r="E25" s="256" t="e">
        <f aca="false">IF(ISBLANK(#REF!), "", (concat(" || Scientific name: ", #REF!)))</f>
        <v>#REF!</v>
      </c>
      <c r="F25" s="256" t="e">
        <f aca="false">IF(ISBLANK(#REF!), "", (concat(" || Kingdom: ", #REF!)))</f>
        <v>#REF!</v>
      </c>
      <c r="G25" s="256" t="e">
        <f aca="false">IF(ISBLANK(#REF!), "", (concat(" || Subkingdom: ", #REF!)))</f>
        <v>#REF!</v>
      </c>
      <c r="H25" s="256" t="e">
        <f aca="false">IF(ISBLANK(#REF!), "", (concat(" || Superdivision: ", #REF!)))</f>
        <v>#REF!</v>
      </c>
      <c r="I25" s="256" t="e">
        <f aca="false">IF(ISBLANK(#REF!), "", (concat(" || Phylum: ", #REF!)))</f>
        <v>#REF!</v>
      </c>
      <c r="J25" s="256" t="e">
        <f aca="false">IF(ISBLANK(#REF!), "", (concat(" || Subphylum: ", #REF!)))</f>
        <v>#REF!</v>
      </c>
      <c r="K25" s="256" t="e">
        <f aca="false">IF(ISBLANK(#REF!), "", (concat(" || Class: ", #REF!)))</f>
        <v>#REF!</v>
      </c>
      <c r="L25" s="256" t="e">
        <f aca="false">IF(ISBLANK(#REF!), "", (concat(" || Subclass: ", #REF!)))</f>
        <v>#REF!</v>
      </c>
      <c r="M25" s="256" t="e">
        <f aca="false">IF(ISBLANK(#REF!), "", (concat(" || Order: ", #REF!)))</f>
        <v>#REF!</v>
      </c>
      <c r="N25" s="256" t="e">
        <f aca="false">IF(ISBLANK(#REF!), "", (concat(" || Family: ", #REF!)))</f>
        <v>#REF!</v>
      </c>
      <c r="O25" s="256" t="e">
        <f aca="false">IF(ISBLANK(#REF!), "", (concat(" || Subfamily: ", #REF!)))</f>
        <v>#REF!</v>
      </c>
      <c r="P25" s="256" t="e">
        <f aca="false">IF(ISBLANK(#REF!), "", (concat(" || Tribe: ", #REF!)))</f>
        <v>#REF!</v>
      </c>
      <c r="Q25" s="256" t="e">
        <f aca="false">IF(ISBLANK(#REF!), "", (concat(" || Subtribe: ", #REF!)))</f>
        <v>#REF!</v>
      </c>
      <c r="R25" s="256" t="e">
        <f aca="false">IF(ISBLANK(#REF!), "", (concat(" || Genus: ", #REF!)))</f>
        <v>#REF!</v>
      </c>
      <c r="S25" s="256" t="e">
        <f aca="false">IF(ISBLANK(#REF!), "", (concat(" || Subgenus: ", #REF!)))</f>
        <v>#REF!</v>
      </c>
      <c r="T25" s="256" t="e">
        <f aca="false">IF(ISBLANK(#REF!), "", (concat(" || Species: ", #REF!)))</f>
        <v>#REF!</v>
      </c>
      <c r="U25" s="256" t="e">
        <f aca="false">IF(ISBLANK(#REF!), "", (concat(" || Var/Subsp: ", #REF!)))</f>
        <v>#REF!</v>
      </c>
      <c r="V25" s="256"/>
      <c r="W25" s="256"/>
      <c r="X25" s="256"/>
      <c r="Y25" s="256"/>
      <c r="Z25" s="256"/>
    </row>
    <row r="26" customFormat="false" ht="14.25" hidden="false" customHeight="true" outlineLevel="0" collapsed="false">
      <c r="A26" s="257" t="s">
        <v>3072</v>
      </c>
      <c r="B26" s="256" t="e">
        <f aca="false">CONCATENATE(C26,D26,E26,F26,G26,H26,I26,J26,K26,L26,M26,N26,O26,P26,Q26,R26,S26,T26,U26)</f>
        <v>#REF!</v>
      </c>
      <c r="C26" s="256" t="e">
        <f aca="false">IF(ISBLANK(#REF!), "", (concat("Kegg code: ", #REF!)))</f>
        <v>#REF!</v>
      </c>
      <c r="D26" s="256" t="e">
        <f aca="false">IF(ISBLANK(#REF!), "", (concat(" || Common name: ", #REF!)))</f>
        <v>#REF!</v>
      </c>
      <c r="E26" s="256" t="e">
        <f aca="false">IF(ISBLANK(#REF!), "", (concat(" || Scientific name: ", #REF!)))</f>
        <v>#REF!</v>
      </c>
      <c r="F26" s="256" t="e">
        <f aca="false">IF(ISBLANK(#REF!), "", (concat(" || Kingdom: ", #REF!)))</f>
        <v>#REF!</v>
      </c>
      <c r="G26" s="256" t="e">
        <f aca="false">IF(ISBLANK(#REF!), "", (concat(" || Subkingdom: ", #REF!)))</f>
        <v>#REF!</v>
      </c>
      <c r="H26" s="256" t="e">
        <f aca="false">IF(ISBLANK(#REF!), "", (concat(" || Superdivision: ", #REF!)))</f>
        <v>#REF!</v>
      </c>
      <c r="I26" s="256" t="e">
        <f aca="false">IF(ISBLANK(#REF!), "", (concat(" || Phylum: ", #REF!)))</f>
        <v>#REF!</v>
      </c>
      <c r="J26" s="256" t="e">
        <f aca="false">IF(ISBLANK(#REF!), "", (concat(" || Subphylum: ", #REF!)))</f>
        <v>#REF!</v>
      </c>
      <c r="K26" s="256" t="e">
        <f aca="false">IF(ISBLANK(#REF!), "", (concat(" || Class: ", #REF!)))</f>
        <v>#REF!</v>
      </c>
      <c r="L26" s="256" t="e">
        <f aca="false">IF(ISBLANK(#REF!), "", (concat(" || Subclass: ", #REF!)))</f>
        <v>#REF!</v>
      </c>
      <c r="M26" s="256" t="e">
        <f aca="false">IF(ISBLANK(#REF!), "", (concat(" || Order: ", #REF!)))</f>
        <v>#REF!</v>
      </c>
      <c r="N26" s="256" t="e">
        <f aca="false">IF(ISBLANK(#REF!), "", (concat(" || Family: ", #REF!)))</f>
        <v>#REF!</v>
      </c>
      <c r="O26" s="256" t="e">
        <f aca="false">IF(ISBLANK(#REF!), "", (concat(" || Subfamily: ", #REF!)))</f>
        <v>#REF!</v>
      </c>
      <c r="P26" s="256" t="e">
        <f aca="false">IF(ISBLANK(#REF!), "", (concat(" || Tribe: ", #REF!)))</f>
        <v>#REF!</v>
      </c>
      <c r="Q26" s="256" t="e">
        <f aca="false">IF(ISBLANK(#REF!), "", (concat(" || Subtribe: ", #REF!)))</f>
        <v>#REF!</v>
      </c>
      <c r="R26" s="256" t="e">
        <f aca="false">IF(ISBLANK(#REF!), "", (concat(" || Genus: ", #REF!)))</f>
        <v>#REF!</v>
      </c>
      <c r="S26" s="256" t="e">
        <f aca="false">IF(ISBLANK(#REF!), "", (concat(" || Subgenus: ", #REF!)))</f>
        <v>#REF!</v>
      </c>
      <c r="T26" s="256" t="e">
        <f aca="false">IF(ISBLANK(#REF!), "", (concat(" || Species: ", #REF!)))</f>
        <v>#REF!</v>
      </c>
      <c r="U26" s="256" t="e">
        <f aca="false">IF(ISBLANK(#REF!), "", (concat(" || Var/Subsp: ", #REF!)))</f>
        <v>#REF!</v>
      </c>
      <c r="V26" s="256"/>
      <c r="W26" s="256"/>
      <c r="X26" s="256"/>
      <c r="Y26" s="256"/>
      <c r="Z26" s="256"/>
    </row>
    <row r="27" customFormat="false" ht="14.25" hidden="false" customHeight="true" outlineLevel="0" collapsed="false">
      <c r="A27" s="257" t="s">
        <v>3073</v>
      </c>
      <c r="B27" s="256" t="e">
        <f aca="false">CONCATENATE(C27,D27,E27,F27,G27,H27,I27,J27,K27,L27,M27,N27,O27,P27,Q27,R27,S27,T27,U27)</f>
        <v>#REF!</v>
      </c>
      <c r="C27" s="256" t="e">
        <f aca="false">IF(ISBLANK(#REF!), "", (concat("Kegg code: ", #REF!)))</f>
        <v>#REF!</v>
      </c>
      <c r="D27" s="256" t="e">
        <f aca="false">IF(ISBLANK(#REF!), "", (concat(" || Common name: ", #REF!)))</f>
        <v>#REF!</v>
      </c>
      <c r="E27" s="256" t="e">
        <f aca="false">IF(ISBLANK(#REF!), "", (concat(" || Scientific name: ", #REF!)))</f>
        <v>#REF!</v>
      </c>
      <c r="F27" s="256" t="e">
        <f aca="false">IF(ISBLANK(#REF!), "", (concat(" || Kingdom: ", #REF!)))</f>
        <v>#REF!</v>
      </c>
      <c r="G27" s="256" t="e">
        <f aca="false">IF(ISBLANK(#REF!), "", (concat(" || Subkingdom: ", #REF!)))</f>
        <v>#REF!</v>
      </c>
      <c r="H27" s="256" t="e">
        <f aca="false">IF(ISBLANK(#REF!), "", (concat(" || Superdivision: ", #REF!)))</f>
        <v>#REF!</v>
      </c>
      <c r="I27" s="256" t="e">
        <f aca="false">IF(ISBLANK(#REF!), "", (concat(" || Phylum: ", #REF!)))</f>
        <v>#REF!</v>
      </c>
      <c r="J27" s="256" t="e">
        <f aca="false">IF(ISBLANK(#REF!), "", (concat(" || Subphylum: ", #REF!)))</f>
        <v>#REF!</v>
      </c>
      <c r="K27" s="256" t="e">
        <f aca="false">IF(ISBLANK(#REF!), "", (concat(" || Class: ", #REF!)))</f>
        <v>#REF!</v>
      </c>
      <c r="L27" s="256" t="e">
        <f aca="false">IF(ISBLANK(#REF!), "", (concat(" || Subclass: ", #REF!)))</f>
        <v>#REF!</v>
      </c>
      <c r="M27" s="256" t="e">
        <f aca="false">IF(ISBLANK(#REF!), "", (concat(" || Order: ", #REF!)))</f>
        <v>#REF!</v>
      </c>
      <c r="N27" s="256" t="e">
        <f aca="false">IF(ISBLANK(#REF!), "", (concat(" || Family: ", #REF!)))</f>
        <v>#REF!</v>
      </c>
      <c r="O27" s="256" t="e">
        <f aca="false">IF(ISBLANK(#REF!), "", (concat(" || Subfamily: ", #REF!)))</f>
        <v>#REF!</v>
      </c>
      <c r="P27" s="256" t="e">
        <f aca="false">IF(ISBLANK(#REF!), "", (concat(" || Tribe: ", #REF!)))</f>
        <v>#REF!</v>
      </c>
      <c r="Q27" s="256" t="e">
        <f aca="false">IF(ISBLANK(#REF!), "", (concat(" || Subtribe: ", #REF!)))</f>
        <v>#REF!</v>
      </c>
      <c r="R27" s="256" t="e">
        <f aca="false">IF(ISBLANK(#REF!), "", (concat(" || Genus: ", #REF!)))</f>
        <v>#REF!</v>
      </c>
      <c r="S27" s="256" t="e">
        <f aca="false">IF(ISBLANK(#REF!), "", (concat(" || Subgenus: ", #REF!)))</f>
        <v>#REF!</v>
      </c>
      <c r="T27" s="256" t="e">
        <f aca="false">IF(ISBLANK(#REF!), "", (concat(" || Species: ", #REF!)))</f>
        <v>#REF!</v>
      </c>
      <c r="U27" s="256" t="e">
        <f aca="false">IF(ISBLANK(#REF!), "", (concat(" || Var/Subsp: ", #REF!)))</f>
        <v>#REF!</v>
      </c>
      <c r="V27" s="256"/>
      <c r="W27" s="256"/>
      <c r="X27" s="256"/>
      <c r="Y27" s="256"/>
      <c r="Z27" s="256"/>
    </row>
    <row r="28" customFormat="false" ht="14.25" hidden="false" customHeight="true" outlineLevel="0" collapsed="false">
      <c r="A28" s="257" t="s">
        <v>3074</v>
      </c>
      <c r="B28" s="256" t="e">
        <f aca="false">CONCATENATE(C28,D28,E28,F28,G28,H28,I28,J28,K28,L28,M28,N28,O28,P28,Q28,R28,S28,T28,U28)</f>
        <v>#REF!</v>
      </c>
      <c r="C28" s="256" t="e">
        <f aca="false">IF(ISBLANK(#REF!), "", (concat("Kegg code: ", #REF!)))</f>
        <v>#REF!</v>
      </c>
      <c r="D28" s="256" t="e">
        <f aca="false">IF(ISBLANK(#REF!), "", (concat(" || Common name: ", #REF!)))</f>
        <v>#REF!</v>
      </c>
      <c r="E28" s="256" t="e">
        <f aca="false">IF(ISBLANK(#REF!), "", (concat(" || Scientific name: ", #REF!)))</f>
        <v>#REF!</v>
      </c>
      <c r="F28" s="256" t="e">
        <f aca="false">IF(ISBLANK(#REF!), "", (concat(" || Kingdom: ", #REF!)))</f>
        <v>#REF!</v>
      </c>
      <c r="G28" s="256" t="e">
        <f aca="false">IF(ISBLANK(#REF!), "", (concat(" || Subkingdom: ", #REF!)))</f>
        <v>#REF!</v>
      </c>
      <c r="H28" s="256" t="e">
        <f aca="false">IF(ISBLANK(#REF!), "", (concat(" || Superdivision: ", #REF!)))</f>
        <v>#REF!</v>
      </c>
      <c r="I28" s="256" t="e">
        <f aca="false">IF(ISBLANK(#REF!), "", (concat(" || Phylum: ", #REF!)))</f>
        <v>#REF!</v>
      </c>
      <c r="J28" s="256" t="e">
        <f aca="false">IF(ISBLANK(#REF!), "", (concat(" || Subphylum: ", #REF!)))</f>
        <v>#REF!</v>
      </c>
      <c r="K28" s="256" t="e">
        <f aca="false">IF(ISBLANK(#REF!), "", (concat(" || Class: ", #REF!)))</f>
        <v>#REF!</v>
      </c>
      <c r="L28" s="256" t="e">
        <f aca="false">IF(ISBLANK(#REF!), "", (concat(" || Subclass: ", #REF!)))</f>
        <v>#REF!</v>
      </c>
      <c r="M28" s="256" t="e">
        <f aca="false">IF(ISBLANK(#REF!), "", (concat(" || Order: ", #REF!)))</f>
        <v>#REF!</v>
      </c>
      <c r="N28" s="256" t="e">
        <f aca="false">IF(ISBLANK(#REF!), "", (concat(" || Family: ", #REF!)))</f>
        <v>#REF!</v>
      </c>
      <c r="O28" s="256" t="e">
        <f aca="false">IF(ISBLANK(#REF!), "", (concat(" || Subfamily: ", #REF!)))</f>
        <v>#REF!</v>
      </c>
      <c r="P28" s="256" t="e">
        <f aca="false">IF(ISBLANK(#REF!), "", (concat(" || Tribe: ", #REF!)))</f>
        <v>#REF!</v>
      </c>
      <c r="Q28" s="256" t="e">
        <f aca="false">IF(ISBLANK(#REF!), "", (concat(" || Subtribe: ", #REF!)))</f>
        <v>#REF!</v>
      </c>
      <c r="R28" s="256" t="e">
        <f aca="false">IF(ISBLANK(#REF!), "", (concat(" || Genus: ", #REF!)))</f>
        <v>#REF!</v>
      </c>
      <c r="S28" s="256" t="e">
        <f aca="false">IF(ISBLANK(#REF!), "", (concat(" || Subgenus: ", #REF!)))</f>
        <v>#REF!</v>
      </c>
      <c r="T28" s="256" t="e">
        <f aca="false">IF(ISBLANK(#REF!), "", (concat(" || Species: ", #REF!)))</f>
        <v>#REF!</v>
      </c>
      <c r="U28" s="256" t="e">
        <f aca="false">IF(ISBLANK(#REF!), "", (concat(" || Var/Subsp: ", #REF!)))</f>
        <v>#REF!</v>
      </c>
      <c r="V28" s="256"/>
      <c r="W28" s="256"/>
      <c r="X28" s="256"/>
      <c r="Y28" s="256"/>
      <c r="Z28" s="256"/>
    </row>
    <row r="29" customFormat="false" ht="14.25" hidden="false" customHeight="true" outlineLevel="0" collapsed="false">
      <c r="A29" s="257" t="s">
        <v>3075</v>
      </c>
      <c r="B29" s="256" t="e">
        <f aca="false">CONCATENATE(C29,D29,E29,F29,G29,H29,I29,J29,K29,L29,M29,N29,O29,P29,Q29,R29,S29,T29,U29)</f>
        <v>#REF!</v>
      </c>
      <c r="C29" s="256" t="e">
        <f aca="false">IF(ISBLANK(#REF!), "", (concat("Kegg code: ", #REF!)))</f>
        <v>#REF!</v>
      </c>
      <c r="D29" s="256" t="e">
        <f aca="false">IF(ISBLANK(#REF!), "", (concat(" || Common name: ", #REF!)))</f>
        <v>#REF!</v>
      </c>
      <c r="E29" s="256" t="e">
        <f aca="false">IF(ISBLANK(#REF!), "", (concat(" || Scientific name: ", #REF!)))</f>
        <v>#REF!</v>
      </c>
      <c r="F29" s="256" t="e">
        <f aca="false">IF(ISBLANK(#REF!), "", (concat(" || Kingdom: ", #REF!)))</f>
        <v>#REF!</v>
      </c>
      <c r="G29" s="256" t="e">
        <f aca="false">IF(ISBLANK(#REF!), "", (concat(" || Subkingdom: ", #REF!)))</f>
        <v>#REF!</v>
      </c>
      <c r="H29" s="256" t="e">
        <f aca="false">IF(ISBLANK(#REF!), "", (concat(" || Superdivision: ", #REF!)))</f>
        <v>#REF!</v>
      </c>
      <c r="I29" s="256" t="e">
        <f aca="false">IF(ISBLANK(#REF!), "", (concat(" || Phylum: ", #REF!)))</f>
        <v>#REF!</v>
      </c>
      <c r="J29" s="256" t="e">
        <f aca="false">IF(ISBLANK(#REF!), "", (concat(" || Subphylum: ", #REF!)))</f>
        <v>#REF!</v>
      </c>
      <c r="K29" s="256" t="e">
        <f aca="false">IF(ISBLANK(#REF!), "", (concat(" || Class: ", #REF!)))</f>
        <v>#REF!</v>
      </c>
      <c r="L29" s="256" t="e">
        <f aca="false">IF(ISBLANK(#REF!), "", (concat(" || Subclass: ", #REF!)))</f>
        <v>#REF!</v>
      </c>
      <c r="M29" s="256" t="e">
        <f aca="false">IF(ISBLANK(#REF!), "", (concat(" || Order: ", #REF!)))</f>
        <v>#REF!</v>
      </c>
      <c r="N29" s="256" t="e">
        <f aca="false">IF(ISBLANK(#REF!), "", (concat(" || Family: ", #REF!)))</f>
        <v>#REF!</v>
      </c>
      <c r="O29" s="256" t="e">
        <f aca="false">IF(ISBLANK(#REF!), "", (concat(" || Subfamily: ", #REF!)))</f>
        <v>#REF!</v>
      </c>
      <c r="P29" s="256" t="e">
        <f aca="false">IF(ISBLANK(#REF!), "", (concat(" || Tribe: ", #REF!)))</f>
        <v>#REF!</v>
      </c>
      <c r="Q29" s="256" t="e">
        <f aca="false">IF(ISBLANK(#REF!), "", (concat(" || Subtribe: ", #REF!)))</f>
        <v>#REF!</v>
      </c>
      <c r="R29" s="256" t="e">
        <f aca="false">IF(ISBLANK(#REF!), "", (concat(" || Genus: ", #REF!)))</f>
        <v>#REF!</v>
      </c>
      <c r="S29" s="256" t="e">
        <f aca="false">IF(ISBLANK(#REF!), "", (concat(" || Subgenus: ", #REF!)))</f>
        <v>#REF!</v>
      </c>
      <c r="T29" s="256" t="e">
        <f aca="false">IF(ISBLANK(#REF!), "", (concat(" || Species: ", #REF!)))</f>
        <v>#REF!</v>
      </c>
      <c r="U29" s="256" t="e">
        <f aca="false">IF(ISBLANK(#REF!), "", (concat(" || Var/Subsp: ", #REF!)))</f>
        <v>#REF!</v>
      </c>
      <c r="V29" s="256"/>
      <c r="W29" s="256"/>
      <c r="X29" s="256"/>
      <c r="Y29" s="256"/>
      <c r="Z29" s="256"/>
    </row>
    <row r="30" customFormat="false" ht="14.25" hidden="false" customHeight="true" outlineLevel="0" collapsed="false">
      <c r="A30" s="257" t="s">
        <v>3076</v>
      </c>
      <c r="B30" s="256" t="e">
        <f aca="false">CONCATENATE(C30,D30,E30,F30,G30,H30,I30,J30,K30,L30,M30,N30,O30,P30,Q30,R30,S30,T30,U30)</f>
        <v>#REF!</v>
      </c>
      <c r="C30" s="256" t="e">
        <f aca="false">IF(ISBLANK(#REF!), "", (concat("Kegg code: ", #REF!)))</f>
        <v>#REF!</v>
      </c>
      <c r="D30" s="256" t="e">
        <f aca="false">IF(ISBLANK(#REF!), "", (concat(" || Common name: ", #REF!)))</f>
        <v>#REF!</v>
      </c>
      <c r="E30" s="256" t="e">
        <f aca="false">IF(ISBLANK(#REF!), "", (concat(" || Scientific name: ", #REF!)))</f>
        <v>#REF!</v>
      </c>
      <c r="F30" s="256" t="e">
        <f aca="false">IF(ISBLANK(#REF!), "", (concat(" || Kingdom: ", #REF!)))</f>
        <v>#REF!</v>
      </c>
      <c r="G30" s="256" t="e">
        <f aca="false">IF(ISBLANK(#REF!), "", (concat(" || Subkingdom: ", #REF!)))</f>
        <v>#REF!</v>
      </c>
      <c r="H30" s="256" t="e">
        <f aca="false">IF(ISBLANK(#REF!), "", (concat(" || Superdivision: ", #REF!)))</f>
        <v>#REF!</v>
      </c>
      <c r="I30" s="256" t="e">
        <f aca="false">IF(ISBLANK(#REF!), "", (concat(" || Phylum: ", #REF!)))</f>
        <v>#REF!</v>
      </c>
      <c r="J30" s="256" t="e">
        <f aca="false">IF(ISBLANK(#REF!), "", (concat(" || Subphylum: ", #REF!)))</f>
        <v>#REF!</v>
      </c>
      <c r="K30" s="256" t="e">
        <f aca="false">IF(ISBLANK(#REF!), "", (concat(" || Class: ", #REF!)))</f>
        <v>#REF!</v>
      </c>
      <c r="L30" s="256" t="e">
        <f aca="false">IF(ISBLANK(#REF!), "", (concat(" || Subclass: ", #REF!)))</f>
        <v>#REF!</v>
      </c>
      <c r="M30" s="256" t="e">
        <f aca="false">IF(ISBLANK(#REF!), "", (concat(" || Order: ", #REF!)))</f>
        <v>#REF!</v>
      </c>
      <c r="N30" s="256" t="e">
        <f aca="false">IF(ISBLANK(#REF!), "", (concat(" || Family: ", #REF!)))</f>
        <v>#REF!</v>
      </c>
      <c r="O30" s="256" t="e">
        <f aca="false">IF(ISBLANK(#REF!), "", (concat(" || Subfamily: ", #REF!)))</f>
        <v>#REF!</v>
      </c>
      <c r="P30" s="256" t="e">
        <f aca="false">IF(ISBLANK(#REF!), "", (concat(" || Tribe: ", #REF!)))</f>
        <v>#REF!</v>
      </c>
      <c r="Q30" s="256" t="e">
        <f aca="false">IF(ISBLANK(#REF!), "", (concat(" || Subtribe: ", #REF!)))</f>
        <v>#REF!</v>
      </c>
      <c r="R30" s="256" t="e">
        <f aca="false">IF(ISBLANK(#REF!), "", (concat(" || Genus: ", #REF!)))</f>
        <v>#REF!</v>
      </c>
      <c r="S30" s="256" t="e">
        <f aca="false">IF(ISBLANK(#REF!), "", (concat(" || Subgenus: ", #REF!)))</f>
        <v>#REF!</v>
      </c>
      <c r="T30" s="256" t="e">
        <f aca="false">IF(ISBLANK(#REF!), "", (concat(" || Species: ", #REF!)))</f>
        <v>#REF!</v>
      </c>
      <c r="U30" s="256" t="e">
        <f aca="false">IF(ISBLANK(#REF!), "", (concat(" || Var/Subsp: ", #REF!)))</f>
        <v>#REF!</v>
      </c>
      <c r="V30" s="256"/>
      <c r="W30" s="256"/>
      <c r="X30" s="256"/>
      <c r="Y30" s="256"/>
      <c r="Z30" s="256"/>
    </row>
    <row r="31" customFormat="false" ht="14.25" hidden="false" customHeight="true" outlineLevel="0" collapsed="false">
      <c r="A31" s="257" t="s">
        <v>3077</v>
      </c>
      <c r="B31" s="256" t="e">
        <f aca="false">CONCATENATE(C31,D31,E31,F31,G31,H31,I31,J31,K31,L31,M31,N31,O31,P31,Q31,R31,S31,T31,U31)</f>
        <v>#REF!</v>
      </c>
      <c r="C31" s="256" t="e">
        <f aca="false">IF(ISBLANK(#REF!), "", (concat("Kegg code: ", #REF!)))</f>
        <v>#REF!</v>
      </c>
      <c r="D31" s="256" t="e">
        <f aca="false">IF(ISBLANK(#REF!), "", (concat(" || Common name: ", #REF!)))</f>
        <v>#REF!</v>
      </c>
      <c r="E31" s="256" t="e">
        <f aca="false">IF(ISBLANK(#REF!), "", (concat(" || Scientific name: ", #REF!)))</f>
        <v>#REF!</v>
      </c>
      <c r="F31" s="256" t="e">
        <f aca="false">IF(ISBLANK(#REF!), "", (concat(" || Kingdom: ", #REF!)))</f>
        <v>#REF!</v>
      </c>
      <c r="G31" s="256" t="e">
        <f aca="false">IF(ISBLANK(#REF!), "", (concat(" || Subkingdom: ", #REF!)))</f>
        <v>#REF!</v>
      </c>
      <c r="H31" s="256" t="e">
        <f aca="false">IF(ISBLANK(#REF!), "", (concat(" || Superdivision: ", #REF!)))</f>
        <v>#REF!</v>
      </c>
      <c r="I31" s="256" t="e">
        <f aca="false">IF(ISBLANK(#REF!), "", (concat(" || Phylum: ", #REF!)))</f>
        <v>#REF!</v>
      </c>
      <c r="J31" s="256" t="e">
        <f aca="false">IF(ISBLANK(#REF!), "", (concat(" || Subphylum: ", #REF!)))</f>
        <v>#REF!</v>
      </c>
      <c r="K31" s="256" t="e">
        <f aca="false">IF(ISBLANK(#REF!), "", (concat(" || Class: ", #REF!)))</f>
        <v>#REF!</v>
      </c>
      <c r="L31" s="256" t="e">
        <f aca="false">IF(ISBLANK(#REF!), "", (concat(" || Subclass: ", #REF!)))</f>
        <v>#REF!</v>
      </c>
      <c r="M31" s="256" t="e">
        <f aca="false">IF(ISBLANK(#REF!), "", (concat(" || Order: ", #REF!)))</f>
        <v>#REF!</v>
      </c>
      <c r="N31" s="256" t="e">
        <f aca="false">IF(ISBLANK(#REF!), "", (concat(" || Family: ", #REF!)))</f>
        <v>#REF!</v>
      </c>
      <c r="O31" s="256" t="e">
        <f aca="false">IF(ISBLANK(#REF!), "", (concat(" || Subfamily: ", #REF!)))</f>
        <v>#REF!</v>
      </c>
      <c r="P31" s="256" t="e">
        <f aca="false">IF(ISBLANK(#REF!), "", (concat(" || Tribe: ", #REF!)))</f>
        <v>#REF!</v>
      </c>
      <c r="Q31" s="256" t="e">
        <f aca="false">IF(ISBLANK(#REF!), "", (concat(" || Subtribe: ", #REF!)))</f>
        <v>#REF!</v>
      </c>
      <c r="R31" s="256" t="e">
        <f aca="false">IF(ISBLANK(#REF!), "", (concat(" || Genus: ", #REF!)))</f>
        <v>#REF!</v>
      </c>
      <c r="S31" s="256" t="e">
        <f aca="false">IF(ISBLANK(#REF!), "", (concat(" || Subgenus: ", #REF!)))</f>
        <v>#REF!</v>
      </c>
      <c r="T31" s="256" t="e">
        <f aca="false">IF(ISBLANK(#REF!), "", (concat(" || Species: ", #REF!)))</f>
        <v>#REF!</v>
      </c>
      <c r="U31" s="256" t="e">
        <f aca="false">IF(ISBLANK(#REF!), "", (concat(" || Var/Subsp: ", #REF!)))</f>
        <v>#REF!</v>
      </c>
      <c r="V31" s="256"/>
      <c r="W31" s="256"/>
      <c r="X31" s="256"/>
      <c r="Y31" s="256"/>
      <c r="Z31" s="256"/>
    </row>
    <row r="32" customFormat="false" ht="14.25" hidden="false" customHeight="true" outlineLevel="0" collapsed="false">
      <c r="A32" s="257" t="s">
        <v>3078</v>
      </c>
      <c r="B32" s="256" t="e">
        <f aca="false">CONCATENATE(C32,D32,E32,F32,G32,H32,I32,J32,K32,L32,M32,N32,O32,P32,Q32,R32,S32,T32,U32)</f>
        <v>#REF!</v>
      </c>
      <c r="C32" s="256" t="e">
        <f aca="false">IF(ISBLANK(#REF!), "", (concat("Kegg code: ", #REF!)))</f>
        <v>#REF!</v>
      </c>
      <c r="D32" s="256" t="e">
        <f aca="false">IF(ISBLANK(#REF!), "", (concat(" || Common name: ", #REF!)))</f>
        <v>#REF!</v>
      </c>
      <c r="E32" s="256" t="e">
        <f aca="false">IF(ISBLANK(#REF!), "", (concat(" || Scientific name: ", #REF!)))</f>
        <v>#REF!</v>
      </c>
      <c r="F32" s="256" t="e">
        <f aca="false">IF(ISBLANK(#REF!), "", (concat(" || Kingdom: ", #REF!)))</f>
        <v>#REF!</v>
      </c>
      <c r="G32" s="256" t="e">
        <f aca="false">IF(ISBLANK(#REF!), "", (concat(" || Subkingdom: ", #REF!)))</f>
        <v>#REF!</v>
      </c>
      <c r="H32" s="256" t="e">
        <f aca="false">IF(ISBLANK(#REF!), "", (concat(" || Superdivision: ", #REF!)))</f>
        <v>#REF!</v>
      </c>
      <c r="I32" s="256" t="e">
        <f aca="false">IF(ISBLANK(#REF!), "", (concat(" || Phylum: ", #REF!)))</f>
        <v>#REF!</v>
      </c>
      <c r="J32" s="256" t="e">
        <f aca="false">IF(ISBLANK(#REF!), "", (concat(" || Subphylum: ", #REF!)))</f>
        <v>#REF!</v>
      </c>
      <c r="K32" s="256" t="e">
        <f aca="false">IF(ISBLANK(#REF!), "", (concat(" || Class: ", #REF!)))</f>
        <v>#REF!</v>
      </c>
      <c r="L32" s="256" t="e">
        <f aca="false">IF(ISBLANK(#REF!), "", (concat(" || Subclass: ", #REF!)))</f>
        <v>#REF!</v>
      </c>
      <c r="M32" s="256" t="e">
        <f aca="false">IF(ISBLANK(#REF!), "", (concat(" || Order: ", #REF!)))</f>
        <v>#REF!</v>
      </c>
      <c r="N32" s="256" t="e">
        <f aca="false">IF(ISBLANK(#REF!), "", (concat(" || Family: ", #REF!)))</f>
        <v>#REF!</v>
      </c>
      <c r="O32" s="256" t="e">
        <f aca="false">IF(ISBLANK(#REF!), "", (concat(" || Subfamily: ", #REF!)))</f>
        <v>#REF!</v>
      </c>
      <c r="P32" s="256" t="e">
        <f aca="false">IF(ISBLANK(#REF!), "", (concat(" || Tribe: ", #REF!)))</f>
        <v>#REF!</v>
      </c>
      <c r="Q32" s="256" t="e">
        <f aca="false">IF(ISBLANK(#REF!), "", (concat(" || Subtribe: ", #REF!)))</f>
        <v>#REF!</v>
      </c>
      <c r="R32" s="256" t="e">
        <f aca="false">IF(ISBLANK(#REF!), "", (concat(" || Genus: ", #REF!)))</f>
        <v>#REF!</v>
      </c>
      <c r="S32" s="256" t="e">
        <f aca="false">IF(ISBLANK(#REF!), "", (concat(" || Subgenus: ", #REF!)))</f>
        <v>#REF!</v>
      </c>
      <c r="T32" s="256" t="e">
        <f aca="false">IF(ISBLANK(#REF!), "", (concat(" || Species: ", #REF!)))</f>
        <v>#REF!</v>
      </c>
      <c r="U32" s="256" t="e">
        <f aca="false">IF(ISBLANK(#REF!), "", (concat(" || Var/Subsp: ", #REF!)))</f>
        <v>#REF!</v>
      </c>
      <c r="V32" s="256"/>
      <c r="W32" s="256"/>
      <c r="X32" s="256"/>
      <c r="Y32" s="256"/>
      <c r="Z32" s="256"/>
    </row>
    <row r="33" customFormat="false" ht="14.25" hidden="false" customHeight="true" outlineLevel="0" collapsed="false">
      <c r="A33" s="257" t="s">
        <v>3079</v>
      </c>
      <c r="B33" s="256" t="e">
        <f aca="false">CONCATENATE(C33,D33,E33,F33,G33,H33,I33,J33,K33,L33,M33,N33,O33,P33,Q33,R33,S33,T33,U33)</f>
        <v>#REF!</v>
      </c>
      <c r="C33" s="256" t="e">
        <f aca="false">IF(ISBLANK(#REF!), "", (concat("Kegg code: ", #REF!)))</f>
        <v>#REF!</v>
      </c>
      <c r="D33" s="256" t="e">
        <f aca="false">IF(ISBLANK(#REF!), "", (concat(" || Common name: ", #REF!)))</f>
        <v>#REF!</v>
      </c>
      <c r="E33" s="256" t="e">
        <f aca="false">IF(ISBLANK(#REF!), "", (concat(" || Scientific name: ", #REF!)))</f>
        <v>#REF!</v>
      </c>
      <c r="F33" s="256" t="e">
        <f aca="false">IF(ISBLANK(#REF!), "", (concat(" || Kingdom: ", #REF!)))</f>
        <v>#REF!</v>
      </c>
      <c r="G33" s="256" t="e">
        <f aca="false">IF(ISBLANK(#REF!), "", (concat(" || Subkingdom: ", #REF!)))</f>
        <v>#REF!</v>
      </c>
      <c r="H33" s="256" t="e">
        <f aca="false">IF(ISBLANK(#REF!), "", (concat(" || Superdivision: ", #REF!)))</f>
        <v>#REF!</v>
      </c>
      <c r="I33" s="256" t="e">
        <f aca="false">IF(ISBLANK(#REF!), "", (concat(" || Phylum: ", #REF!)))</f>
        <v>#REF!</v>
      </c>
      <c r="J33" s="256" t="e">
        <f aca="false">IF(ISBLANK(#REF!), "", (concat(" || Subphylum: ", #REF!)))</f>
        <v>#REF!</v>
      </c>
      <c r="K33" s="256" t="e">
        <f aca="false">IF(ISBLANK(#REF!), "", (concat(" || Class: ", #REF!)))</f>
        <v>#REF!</v>
      </c>
      <c r="L33" s="256" t="e">
        <f aca="false">IF(ISBLANK(#REF!), "", (concat(" || Subclass: ", #REF!)))</f>
        <v>#REF!</v>
      </c>
      <c r="M33" s="256" t="e">
        <f aca="false">IF(ISBLANK(#REF!), "", (concat(" || Order: ", #REF!)))</f>
        <v>#REF!</v>
      </c>
      <c r="N33" s="256" t="e">
        <f aca="false">IF(ISBLANK(#REF!), "", (concat(" || Family: ", #REF!)))</f>
        <v>#REF!</v>
      </c>
      <c r="O33" s="256" t="e">
        <f aca="false">IF(ISBLANK(#REF!), "", (concat(" || Subfamily: ", #REF!)))</f>
        <v>#REF!</v>
      </c>
      <c r="P33" s="256" t="e">
        <f aca="false">IF(ISBLANK(#REF!), "", (concat(" || Tribe: ", #REF!)))</f>
        <v>#REF!</v>
      </c>
      <c r="Q33" s="256" t="e">
        <f aca="false">IF(ISBLANK(#REF!), "", (concat(" || Subtribe: ", #REF!)))</f>
        <v>#REF!</v>
      </c>
      <c r="R33" s="256" t="e">
        <f aca="false">IF(ISBLANK(#REF!), "", (concat(" || Genus: ", #REF!)))</f>
        <v>#REF!</v>
      </c>
      <c r="S33" s="256" t="e">
        <f aca="false">IF(ISBLANK(#REF!), "", (concat(" || Subgenus: ", #REF!)))</f>
        <v>#REF!</v>
      </c>
      <c r="T33" s="256" t="e">
        <f aca="false">IF(ISBLANK(#REF!), "", (concat(" || Species: ", #REF!)))</f>
        <v>#REF!</v>
      </c>
      <c r="U33" s="256" t="e">
        <f aca="false">IF(ISBLANK(#REF!), "", (concat(" || Var/Subsp: ", #REF!)))</f>
        <v>#REF!</v>
      </c>
      <c r="V33" s="256"/>
      <c r="W33" s="256"/>
      <c r="X33" s="256"/>
      <c r="Y33" s="256"/>
      <c r="Z33" s="256"/>
    </row>
    <row r="34" customFormat="false" ht="14.25" hidden="false" customHeight="true" outlineLevel="0" collapsed="false">
      <c r="A34" s="257" t="s">
        <v>3080</v>
      </c>
      <c r="B34" s="256" t="e">
        <f aca="false">CONCATENATE(C34,D34,E34,F34,G34,H34,I34,J34,K34,L34,M34,N34,O34,P34,Q34,R34,S34,T34,U34)</f>
        <v>#REF!</v>
      </c>
      <c r="C34" s="256" t="e">
        <f aca="false">IF(ISBLANK(#REF!), "", (concat("Kegg code: ", #REF!)))</f>
        <v>#REF!</v>
      </c>
      <c r="D34" s="256" t="e">
        <f aca="false">IF(ISBLANK(#REF!), "", (concat(" || Common name: ", #REF!)))</f>
        <v>#REF!</v>
      </c>
      <c r="E34" s="256" t="e">
        <f aca="false">IF(ISBLANK(#REF!), "", (concat(" || Scientific name: ", #REF!)))</f>
        <v>#REF!</v>
      </c>
      <c r="F34" s="256" t="e">
        <f aca="false">IF(ISBLANK(#REF!), "", (concat(" || Kingdom: ", #REF!)))</f>
        <v>#REF!</v>
      </c>
      <c r="G34" s="256" t="e">
        <f aca="false">IF(ISBLANK(#REF!), "", (concat(" || Subkingdom: ", #REF!)))</f>
        <v>#REF!</v>
      </c>
      <c r="H34" s="256" t="e">
        <f aca="false">IF(ISBLANK(#REF!), "", (concat(" || Superdivision: ", #REF!)))</f>
        <v>#REF!</v>
      </c>
      <c r="I34" s="256" t="e">
        <f aca="false">IF(ISBLANK(#REF!), "", (concat(" || Phylum: ", #REF!)))</f>
        <v>#REF!</v>
      </c>
      <c r="J34" s="256" t="e">
        <f aca="false">IF(ISBLANK(#REF!), "", (concat(" || Subphylum: ", #REF!)))</f>
        <v>#REF!</v>
      </c>
      <c r="K34" s="256" t="e">
        <f aca="false">IF(ISBLANK(#REF!), "", (concat(" || Class: ", #REF!)))</f>
        <v>#REF!</v>
      </c>
      <c r="L34" s="256" t="e">
        <f aca="false">IF(ISBLANK(#REF!), "", (concat(" || Subclass: ", #REF!)))</f>
        <v>#REF!</v>
      </c>
      <c r="M34" s="256" t="e">
        <f aca="false">IF(ISBLANK(#REF!), "", (concat(" || Order: ", #REF!)))</f>
        <v>#REF!</v>
      </c>
      <c r="N34" s="256" t="e">
        <f aca="false">IF(ISBLANK(#REF!), "", (concat(" || Family: ", #REF!)))</f>
        <v>#REF!</v>
      </c>
      <c r="O34" s="256" t="e">
        <f aca="false">IF(ISBLANK(#REF!), "", (concat(" || Subfamily: ", #REF!)))</f>
        <v>#REF!</v>
      </c>
      <c r="P34" s="256" t="e">
        <f aca="false">IF(ISBLANK(#REF!), "", (concat(" || Tribe: ", #REF!)))</f>
        <v>#REF!</v>
      </c>
      <c r="Q34" s="256" t="e">
        <f aca="false">IF(ISBLANK(#REF!), "", (concat(" || Subtribe: ", #REF!)))</f>
        <v>#REF!</v>
      </c>
      <c r="R34" s="256" t="e">
        <f aca="false">IF(ISBLANK(#REF!), "", (concat(" || Genus: ", #REF!)))</f>
        <v>#REF!</v>
      </c>
      <c r="S34" s="256" t="e">
        <f aca="false">IF(ISBLANK(#REF!), "", (concat(" || Subgenus: ", #REF!)))</f>
        <v>#REF!</v>
      </c>
      <c r="T34" s="256" t="e">
        <f aca="false">IF(ISBLANK(#REF!), "", (concat(" || Species: ", #REF!)))</f>
        <v>#REF!</v>
      </c>
      <c r="U34" s="256" t="e">
        <f aca="false">IF(ISBLANK(#REF!), "", (concat(" || Var/Subsp: ", #REF!)))</f>
        <v>#REF!</v>
      </c>
      <c r="V34" s="256"/>
      <c r="W34" s="256"/>
      <c r="X34" s="256"/>
      <c r="Y34" s="256"/>
      <c r="Z34" s="256"/>
    </row>
    <row r="35" customFormat="false" ht="14.25" hidden="false" customHeight="true" outlineLevel="0" collapsed="false">
      <c r="A35" s="257" t="s">
        <v>3081</v>
      </c>
      <c r="B35" s="256" t="e">
        <f aca="false">CONCATENATE(C35,D35,E35,F35,G35,H35,I35,J35,K35,L35,M35,N35,O35,P35,Q35,R35,S35,T35,U35)</f>
        <v>#REF!</v>
      </c>
      <c r="C35" s="256" t="e">
        <f aca="false">IF(ISBLANK(#REF!), "", (concat("Kegg code: ", #REF!)))</f>
        <v>#REF!</v>
      </c>
      <c r="D35" s="256" t="e">
        <f aca="false">IF(ISBLANK(#REF!), "", (concat(" || Common name: ", #REF!)))</f>
        <v>#REF!</v>
      </c>
      <c r="E35" s="256" t="e">
        <f aca="false">IF(ISBLANK(#REF!), "", (concat(" || Scientific name: ", #REF!)))</f>
        <v>#REF!</v>
      </c>
      <c r="F35" s="256" t="e">
        <f aca="false">IF(ISBLANK(#REF!), "", (concat(" || Kingdom: ", #REF!)))</f>
        <v>#REF!</v>
      </c>
      <c r="G35" s="256" t="e">
        <f aca="false">IF(ISBLANK(#REF!), "", (concat(" || Subkingdom: ", #REF!)))</f>
        <v>#REF!</v>
      </c>
      <c r="H35" s="256" t="e">
        <f aca="false">IF(ISBLANK(#REF!), "", (concat(" || Superdivision: ", #REF!)))</f>
        <v>#REF!</v>
      </c>
      <c r="I35" s="256" t="e">
        <f aca="false">IF(ISBLANK(#REF!), "", (concat(" || Phylum: ", #REF!)))</f>
        <v>#REF!</v>
      </c>
      <c r="J35" s="256" t="e">
        <f aca="false">IF(ISBLANK(#REF!), "", (concat(" || Subphylum: ", #REF!)))</f>
        <v>#REF!</v>
      </c>
      <c r="K35" s="256" t="e">
        <f aca="false">IF(ISBLANK(#REF!), "", (concat(" || Class: ", #REF!)))</f>
        <v>#REF!</v>
      </c>
      <c r="L35" s="256" t="e">
        <f aca="false">IF(ISBLANK(#REF!), "", (concat(" || Subclass: ", #REF!)))</f>
        <v>#REF!</v>
      </c>
      <c r="M35" s="256" t="e">
        <f aca="false">IF(ISBLANK(#REF!), "", (concat(" || Order: ", #REF!)))</f>
        <v>#REF!</v>
      </c>
      <c r="N35" s="256" t="e">
        <f aca="false">IF(ISBLANK(#REF!), "", (concat(" || Family: ", #REF!)))</f>
        <v>#REF!</v>
      </c>
      <c r="O35" s="256" t="e">
        <f aca="false">IF(ISBLANK(#REF!), "", (concat(" || Subfamily: ", #REF!)))</f>
        <v>#REF!</v>
      </c>
      <c r="P35" s="256" t="e">
        <f aca="false">IF(ISBLANK(#REF!), "", (concat(" || Tribe: ", #REF!)))</f>
        <v>#REF!</v>
      </c>
      <c r="Q35" s="256" t="e">
        <f aca="false">IF(ISBLANK(#REF!), "", (concat(" || Subtribe: ", #REF!)))</f>
        <v>#REF!</v>
      </c>
      <c r="R35" s="256" t="e">
        <f aca="false">IF(ISBLANK(#REF!), "", (concat(" || Genus: ", #REF!)))</f>
        <v>#REF!</v>
      </c>
      <c r="S35" s="256" t="e">
        <f aca="false">IF(ISBLANK(#REF!), "", (concat(" || Subgenus: ", #REF!)))</f>
        <v>#REF!</v>
      </c>
      <c r="T35" s="256" t="e">
        <f aca="false">IF(ISBLANK(#REF!), "", (concat(" || Species: ", #REF!)))</f>
        <v>#REF!</v>
      </c>
      <c r="U35" s="256" t="e">
        <f aca="false">IF(ISBLANK(#REF!), "", (concat(" || Var/Subsp: ", #REF!)))</f>
        <v>#REF!</v>
      </c>
      <c r="V35" s="256"/>
      <c r="W35" s="256"/>
      <c r="X35" s="256"/>
      <c r="Y35" s="256"/>
      <c r="Z35" s="256"/>
    </row>
    <row r="36" customFormat="false" ht="14.25" hidden="false" customHeight="true" outlineLevel="0" collapsed="false">
      <c r="A36" s="257" t="s">
        <v>3082</v>
      </c>
      <c r="B36" s="256" t="e">
        <f aca="false">CONCATENATE(C36,D36,E36,F36,G36,H36,I36,J36,K36,L36,M36,N36,O36,P36,Q36,R36,S36,T36,U36)</f>
        <v>#REF!</v>
      </c>
      <c r="C36" s="256" t="e">
        <f aca="false">IF(ISBLANK(#REF!), "", (concat("Kegg code: ", #REF!)))</f>
        <v>#REF!</v>
      </c>
      <c r="D36" s="256" t="e">
        <f aca="false">IF(ISBLANK(#REF!), "", (concat(" || Common name: ", #REF!)))</f>
        <v>#REF!</v>
      </c>
      <c r="E36" s="256" t="e">
        <f aca="false">IF(ISBLANK(#REF!), "", (concat(" || Scientific name: ", #REF!)))</f>
        <v>#REF!</v>
      </c>
      <c r="F36" s="256" t="e">
        <f aca="false">IF(ISBLANK(#REF!), "", (concat(" || Kingdom: ", #REF!)))</f>
        <v>#REF!</v>
      </c>
      <c r="G36" s="256" t="e">
        <f aca="false">IF(ISBLANK(#REF!), "", (concat(" || Subkingdom: ", #REF!)))</f>
        <v>#REF!</v>
      </c>
      <c r="H36" s="256" t="e">
        <f aca="false">IF(ISBLANK(#REF!), "", (concat(" || Superdivision: ", #REF!)))</f>
        <v>#REF!</v>
      </c>
      <c r="I36" s="256" t="e">
        <f aca="false">IF(ISBLANK(#REF!), "", (concat(" || Phylum: ", #REF!)))</f>
        <v>#REF!</v>
      </c>
      <c r="J36" s="256" t="e">
        <f aca="false">IF(ISBLANK(#REF!), "", (concat(" || Subphylum: ", #REF!)))</f>
        <v>#REF!</v>
      </c>
      <c r="K36" s="256" t="e">
        <f aca="false">IF(ISBLANK(#REF!), "", (concat(" || Class: ", #REF!)))</f>
        <v>#REF!</v>
      </c>
      <c r="L36" s="256" t="e">
        <f aca="false">IF(ISBLANK(#REF!), "", (concat(" || Subclass: ", #REF!)))</f>
        <v>#REF!</v>
      </c>
      <c r="M36" s="256" t="e">
        <f aca="false">IF(ISBLANK(#REF!), "", (concat(" || Order: ", #REF!)))</f>
        <v>#REF!</v>
      </c>
      <c r="N36" s="256" t="e">
        <f aca="false">IF(ISBLANK(#REF!), "", (concat(" || Family: ", #REF!)))</f>
        <v>#REF!</v>
      </c>
      <c r="O36" s="256" t="e">
        <f aca="false">IF(ISBLANK(#REF!), "", (concat(" || Subfamily: ", #REF!)))</f>
        <v>#REF!</v>
      </c>
      <c r="P36" s="256" t="e">
        <f aca="false">IF(ISBLANK(#REF!), "", (concat(" || Tribe: ", #REF!)))</f>
        <v>#REF!</v>
      </c>
      <c r="Q36" s="256" t="e">
        <f aca="false">IF(ISBLANK(#REF!), "", (concat(" || Subtribe: ", #REF!)))</f>
        <v>#REF!</v>
      </c>
      <c r="R36" s="256" t="e">
        <f aca="false">IF(ISBLANK(#REF!), "", (concat(" || Genus: ", #REF!)))</f>
        <v>#REF!</v>
      </c>
      <c r="S36" s="256" t="e">
        <f aca="false">IF(ISBLANK(#REF!), "", (concat(" || Subgenus: ", #REF!)))</f>
        <v>#REF!</v>
      </c>
      <c r="T36" s="256" t="e">
        <f aca="false">IF(ISBLANK(#REF!), "", (concat(" || Species: ", #REF!)))</f>
        <v>#REF!</v>
      </c>
      <c r="U36" s="256" t="e">
        <f aca="false">IF(ISBLANK(#REF!), "", (concat(" || Var/Subsp: ", #REF!)))</f>
        <v>#REF!</v>
      </c>
      <c r="V36" s="256"/>
      <c r="W36" s="256"/>
      <c r="X36" s="256"/>
      <c r="Y36" s="256"/>
      <c r="Z36" s="256"/>
    </row>
    <row r="37" customFormat="false" ht="14.25" hidden="false" customHeight="true" outlineLevel="0" collapsed="false">
      <c r="A37" s="257" t="s">
        <v>3083</v>
      </c>
      <c r="B37" s="256" t="e">
        <f aca="false">CONCATENATE(C37,D37,E37,F37,G37,H37,I37,J37,K37,L37,M37,N37,O37,P37,Q37,R37,S37,T37,U37)</f>
        <v>#REF!</v>
      </c>
      <c r="C37" s="256" t="e">
        <f aca="false">IF(ISBLANK(#REF!), "", (concat("Kegg code: ", #REF!)))</f>
        <v>#REF!</v>
      </c>
      <c r="D37" s="256" t="e">
        <f aca="false">IF(ISBLANK(#REF!), "", (concat(" || Common name: ", #REF!)))</f>
        <v>#REF!</v>
      </c>
      <c r="E37" s="256" t="e">
        <f aca="false">IF(ISBLANK(#REF!), "", (concat(" || Scientific name: ", #REF!)))</f>
        <v>#REF!</v>
      </c>
      <c r="F37" s="256" t="e">
        <f aca="false">IF(ISBLANK(#REF!), "", (concat(" || Kingdom: ", #REF!)))</f>
        <v>#REF!</v>
      </c>
      <c r="G37" s="256" t="e">
        <f aca="false">IF(ISBLANK(#REF!), "", (concat(" || Subkingdom: ", #REF!)))</f>
        <v>#REF!</v>
      </c>
      <c r="H37" s="256" t="e">
        <f aca="false">IF(ISBLANK(#REF!), "", (concat(" || Superdivision: ", #REF!)))</f>
        <v>#REF!</v>
      </c>
      <c r="I37" s="256" t="e">
        <f aca="false">IF(ISBLANK(#REF!), "", (concat(" || Phylum: ", #REF!)))</f>
        <v>#REF!</v>
      </c>
      <c r="J37" s="256" t="e">
        <f aca="false">IF(ISBLANK(#REF!), "", (concat(" || Subphylum: ", #REF!)))</f>
        <v>#REF!</v>
      </c>
      <c r="K37" s="256" t="e">
        <f aca="false">IF(ISBLANK(#REF!), "", (concat(" || Class: ", #REF!)))</f>
        <v>#REF!</v>
      </c>
      <c r="L37" s="256" t="e">
        <f aca="false">IF(ISBLANK(#REF!), "", (concat(" || Subclass: ", #REF!)))</f>
        <v>#REF!</v>
      </c>
      <c r="M37" s="256" t="e">
        <f aca="false">IF(ISBLANK(#REF!), "", (concat(" || Order: ", #REF!)))</f>
        <v>#REF!</v>
      </c>
      <c r="N37" s="256" t="e">
        <f aca="false">IF(ISBLANK(#REF!), "", (concat(" || Family: ", #REF!)))</f>
        <v>#REF!</v>
      </c>
      <c r="O37" s="256" t="e">
        <f aca="false">IF(ISBLANK(#REF!), "", (concat(" || Subfamily: ", #REF!)))</f>
        <v>#REF!</v>
      </c>
      <c r="P37" s="256" t="e">
        <f aca="false">IF(ISBLANK(#REF!), "", (concat(" || Tribe: ", #REF!)))</f>
        <v>#REF!</v>
      </c>
      <c r="Q37" s="256" t="e">
        <f aca="false">IF(ISBLANK(#REF!), "", (concat(" || Subtribe: ", #REF!)))</f>
        <v>#REF!</v>
      </c>
      <c r="R37" s="256" t="e">
        <f aca="false">IF(ISBLANK(#REF!), "", (concat(" || Genus: ", #REF!)))</f>
        <v>#REF!</v>
      </c>
      <c r="S37" s="256" t="e">
        <f aca="false">IF(ISBLANK(#REF!), "", (concat(" || Subgenus: ", #REF!)))</f>
        <v>#REF!</v>
      </c>
      <c r="T37" s="256" t="e">
        <f aca="false">IF(ISBLANK(#REF!), "", (concat(" || Species: ", #REF!)))</f>
        <v>#REF!</v>
      </c>
      <c r="U37" s="256" t="e">
        <f aca="false">IF(ISBLANK(#REF!), "", (concat(" || Var/Subsp: ", #REF!)))</f>
        <v>#REF!</v>
      </c>
      <c r="V37" s="256"/>
      <c r="W37" s="256"/>
      <c r="X37" s="256"/>
      <c r="Y37" s="256"/>
      <c r="Z37" s="256"/>
    </row>
    <row r="38" customFormat="false" ht="14.25" hidden="false" customHeight="true" outlineLevel="0" collapsed="false">
      <c r="A38" s="257" t="s">
        <v>3084</v>
      </c>
      <c r="B38" s="256" t="e">
        <f aca="false">CONCATENATE(C38,D38,E38,F38,G38,H38,I38,J38,K38,L38,M38,N38,O38,P38,Q38,R38,S38,T38,U38)</f>
        <v>#REF!</v>
      </c>
      <c r="C38" s="256" t="e">
        <f aca="false">IF(ISBLANK(#REF!), "", (concat("Kegg code: ", #REF!)))</f>
        <v>#REF!</v>
      </c>
      <c r="D38" s="256" t="e">
        <f aca="false">IF(ISBLANK(#REF!), "", (concat(" || Common name: ", #REF!)))</f>
        <v>#REF!</v>
      </c>
      <c r="E38" s="256" t="e">
        <f aca="false">IF(ISBLANK(#REF!), "", (concat(" || Scientific name: ", #REF!)))</f>
        <v>#REF!</v>
      </c>
      <c r="F38" s="256" t="e">
        <f aca="false">IF(ISBLANK(#REF!), "", (concat(" || Kingdom: ", #REF!)))</f>
        <v>#REF!</v>
      </c>
      <c r="G38" s="256" t="e">
        <f aca="false">IF(ISBLANK(#REF!), "", (concat(" || Subkingdom: ", #REF!)))</f>
        <v>#REF!</v>
      </c>
      <c r="H38" s="256" t="e">
        <f aca="false">IF(ISBLANK(#REF!), "", (concat(" || Superdivision: ", #REF!)))</f>
        <v>#REF!</v>
      </c>
      <c r="I38" s="256" t="e">
        <f aca="false">IF(ISBLANK(#REF!), "", (concat(" || Phylum: ", #REF!)))</f>
        <v>#REF!</v>
      </c>
      <c r="J38" s="256" t="e">
        <f aca="false">IF(ISBLANK(#REF!), "", (concat(" || Subphylum: ", #REF!)))</f>
        <v>#REF!</v>
      </c>
      <c r="K38" s="256" t="e">
        <f aca="false">IF(ISBLANK(#REF!), "", (concat(" || Class: ", #REF!)))</f>
        <v>#REF!</v>
      </c>
      <c r="L38" s="256" t="e">
        <f aca="false">IF(ISBLANK(#REF!), "", (concat(" || Subclass: ", #REF!)))</f>
        <v>#REF!</v>
      </c>
      <c r="M38" s="256" t="e">
        <f aca="false">IF(ISBLANK(#REF!), "", (concat(" || Order: ", #REF!)))</f>
        <v>#REF!</v>
      </c>
      <c r="N38" s="256" t="e">
        <f aca="false">IF(ISBLANK(#REF!), "", (concat(" || Family: ", #REF!)))</f>
        <v>#REF!</v>
      </c>
      <c r="O38" s="256" t="e">
        <f aca="false">IF(ISBLANK(#REF!), "", (concat(" || Subfamily: ", #REF!)))</f>
        <v>#REF!</v>
      </c>
      <c r="P38" s="256" t="e">
        <f aca="false">IF(ISBLANK(#REF!), "", (concat(" || Tribe: ", #REF!)))</f>
        <v>#REF!</v>
      </c>
      <c r="Q38" s="256" t="e">
        <f aca="false">IF(ISBLANK(#REF!), "", (concat(" || Subtribe: ", #REF!)))</f>
        <v>#REF!</v>
      </c>
      <c r="R38" s="256" t="e">
        <f aca="false">IF(ISBLANK(#REF!), "", (concat(" || Genus: ", #REF!)))</f>
        <v>#REF!</v>
      </c>
      <c r="S38" s="256" t="e">
        <f aca="false">IF(ISBLANK(#REF!), "", (concat(" || Subgenus: ", #REF!)))</f>
        <v>#REF!</v>
      </c>
      <c r="T38" s="256" t="e">
        <f aca="false">IF(ISBLANK(#REF!), "", (concat(" || Species: ", #REF!)))</f>
        <v>#REF!</v>
      </c>
      <c r="U38" s="256" t="e">
        <f aca="false">IF(ISBLANK(#REF!), "", (concat(" || Var/Subsp: ", #REF!)))</f>
        <v>#REF!</v>
      </c>
      <c r="V38" s="256"/>
      <c r="W38" s="256"/>
      <c r="X38" s="256"/>
      <c r="Y38" s="256"/>
      <c r="Z38" s="256"/>
    </row>
    <row r="39" customFormat="false" ht="14.25" hidden="false" customHeight="true" outlineLevel="0" collapsed="false">
      <c r="A39" s="257" t="s">
        <v>3085</v>
      </c>
      <c r="B39" s="256" t="e">
        <f aca="false">CONCATENATE(C39,D39,E39,F39,G39,H39,I39,J39,K39,L39,M39,N39,O39,P39,Q39,R39,S39,T39,U39)</f>
        <v>#REF!</v>
      </c>
      <c r="C39" s="256" t="e">
        <f aca="false">IF(ISBLANK(#REF!), "", (concat("Kegg code: ", #REF!)))</f>
        <v>#REF!</v>
      </c>
      <c r="D39" s="256" t="e">
        <f aca="false">IF(ISBLANK(#REF!), "", (concat(" || Common name: ", #REF!)))</f>
        <v>#REF!</v>
      </c>
      <c r="E39" s="256" t="e">
        <f aca="false">IF(ISBLANK(#REF!), "", (concat(" || Scientific name: ", #REF!)))</f>
        <v>#REF!</v>
      </c>
      <c r="F39" s="256" t="e">
        <f aca="false">IF(ISBLANK(#REF!), "", (concat(" || Kingdom: ", #REF!)))</f>
        <v>#REF!</v>
      </c>
      <c r="G39" s="256" t="e">
        <f aca="false">IF(ISBLANK(#REF!), "", (concat(" || Subkingdom: ", #REF!)))</f>
        <v>#REF!</v>
      </c>
      <c r="H39" s="256" t="e">
        <f aca="false">IF(ISBLANK(#REF!), "", (concat(" || Superdivision: ", #REF!)))</f>
        <v>#REF!</v>
      </c>
      <c r="I39" s="256" t="e">
        <f aca="false">IF(ISBLANK(#REF!), "", (concat(" || Phylum: ", #REF!)))</f>
        <v>#REF!</v>
      </c>
      <c r="J39" s="256" t="e">
        <f aca="false">IF(ISBLANK(#REF!), "", (concat(" || Subphylum: ", #REF!)))</f>
        <v>#REF!</v>
      </c>
      <c r="K39" s="256" t="e">
        <f aca="false">IF(ISBLANK(#REF!), "", (concat(" || Class: ", #REF!)))</f>
        <v>#REF!</v>
      </c>
      <c r="L39" s="256" t="e">
        <f aca="false">IF(ISBLANK(#REF!), "", (concat(" || Subclass: ", #REF!)))</f>
        <v>#REF!</v>
      </c>
      <c r="M39" s="256" t="e">
        <f aca="false">IF(ISBLANK(#REF!), "", (concat(" || Order: ", #REF!)))</f>
        <v>#REF!</v>
      </c>
      <c r="N39" s="256" t="e">
        <f aca="false">IF(ISBLANK(#REF!), "", (concat(" || Family: ", #REF!)))</f>
        <v>#REF!</v>
      </c>
      <c r="O39" s="256" t="e">
        <f aca="false">IF(ISBLANK(#REF!), "", (concat(" || Subfamily: ", #REF!)))</f>
        <v>#REF!</v>
      </c>
      <c r="P39" s="256" t="e">
        <f aca="false">IF(ISBLANK(#REF!), "", (concat(" || Tribe: ", #REF!)))</f>
        <v>#REF!</v>
      </c>
      <c r="Q39" s="256" t="e">
        <f aca="false">IF(ISBLANK(#REF!), "", (concat(" || Subtribe: ", #REF!)))</f>
        <v>#REF!</v>
      </c>
      <c r="R39" s="256" t="e">
        <f aca="false">IF(ISBLANK(#REF!), "", (concat(" || Genus: ", #REF!)))</f>
        <v>#REF!</v>
      </c>
      <c r="S39" s="256" t="e">
        <f aca="false">IF(ISBLANK(#REF!), "", (concat(" || Subgenus: ", #REF!)))</f>
        <v>#REF!</v>
      </c>
      <c r="T39" s="256" t="e">
        <f aca="false">IF(ISBLANK(#REF!), "", (concat(" || Species: ", #REF!)))</f>
        <v>#REF!</v>
      </c>
      <c r="U39" s="256" t="e">
        <f aca="false">IF(ISBLANK(#REF!), "", (concat(" || Var/Subsp: ", #REF!)))</f>
        <v>#REF!</v>
      </c>
      <c r="V39" s="256"/>
      <c r="W39" s="256"/>
      <c r="X39" s="256"/>
      <c r="Y39" s="256"/>
      <c r="Z39" s="256"/>
    </row>
    <row r="40" customFormat="false" ht="14.25" hidden="false" customHeight="true" outlineLevel="0" collapsed="false">
      <c r="A40" s="257" t="s">
        <v>3086</v>
      </c>
      <c r="B40" s="256" t="e">
        <f aca="false">CONCATENATE(C40,D40,E40,F40,G40,H40,I40,J40,K40,L40,M40,N40,O40,P40,Q40,R40,S40,T40,U40)</f>
        <v>#REF!</v>
      </c>
      <c r="C40" s="256" t="e">
        <f aca="false">IF(ISBLANK(#REF!), "", (concat("Kegg code: ", #REF!)))</f>
        <v>#REF!</v>
      </c>
      <c r="D40" s="256" t="e">
        <f aca="false">IF(ISBLANK(#REF!), "", (concat(" || Common name: ", #REF!)))</f>
        <v>#REF!</v>
      </c>
      <c r="E40" s="256" t="e">
        <f aca="false">IF(ISBLANK(#REF!), "", (concat(" || Scientific name: ", #REF!)))</f>
        <v>#REF!</v>
      </c>
      <c r="F40" s="256" t="e">
        <f aca="false">IF(ISBLANK(#REF!), "", (concat(" || Kingdom: ", #REF!)))</f>
        <v>#REF!</v>
      </c>
      <c r="G40" s="256" t="e">
        <f aca="false">IF(ISBLANK(#REF!), "", (concat(" || Subkingdom: ", #REF!)))</f>
        <v>#REF!</v>
      </c>
      <c r="H40" s="256" t="e">
        <f aca="false">IF(ISBLANK(#REF!), "", (concat(" || Superdivision: ", #REF!)))</f>
        <v>#REF!</v>
      </c>
      <c r="I40" s="256" t="e">
        <f aca="false">IF(ISBLANK(#REF!), "", (concat(" || Phylum: ", #REF!)))</f>
        <v>#REF!</v>
      </c>
      <c r="J40" s="256" t="e">
        <f aca="false">IF(ISBLANK(#REF!), "", (concat(" || Subphylum: ", #REF!)))</f>
        <v>#REF!</v>
      </c>
      <c r="K40" s="256" t="e">
        <f aca="false">IF(ISBLANK(#REF!), "", (concat(" || Class: ", #REF!)))</f>
        <v>#REF!</v>
      </c>
      <c r="L40" s="256" t="e">
        <f aca="false">IF(ISBLANK(#REF!), "", (concat(" || Subclass: ", #REF!)))</f>
        <v>#REF!</v>
      </c>
      <c r="M40" s="256" t="e">
        <f aca="false">IF(ISBLANK(#REF!), "", (concat(" || Order: ", #REF!)))</f>
        <v>#REF!</v>
      </c>
      <c r="N40" s="256" t="e">
        <f aca="false">IF(ISBLANK(#REF!), "", (concat(" || Family: ", #REF!)))</f>
        <v>#REF!</v>
      </c>
      <c r="O40" s="256" t="e">
        <f aca="false">IF(ISBLANK(#REF!), "", (concat(" || Subfamily: ", #REF!)))</f>
        <v>#REF!</v>
      </c>
      <c r="P40" s="256" t="e">
        <f aca="false">IF(ISBLANK(#REF!), "", (concat(" || Tribe: ", #REF!)))</f>
        <v>#REF!</v>
      </c>
      <c r="Q40" s="256" t="e">
        <f aca="false">IF(ISBLANK(#REF!), "", (concat(" || Subtribe: ", #REF!)))</f>
        <v>#REF!</v>
      </c>
      <c r="R40" s="256" t="e">
        <f aca="false">IF(ISBLANK(#REF!), "", (concat(" || Genus: ", #REF!)))</f>
        <v>#REF!</v>
      </c>
      <c r="S40" s="256" t="e">
        <f aca="false">IF(ISBLANK(#REF!), "", (concat(" || Subgenus: ", #REF!)))</f>
        <v>#REF!</v>
      </c>
      <c r="T40" s="256" t="e">
        <f aca="false">IF(ISBLANK(#REF!), "", (concat(" || Species: ", #REF!)))</f>
        <v>#REF!</v>
      </c>
      <c r="U40" s="256" t="e">
        <f aca="false">IF(ISBLANK(#REF!), "", (concat(" || Var/Subsp: ", #REF!)))</f>
        <v>#REF!</v>
      </c>
      <c r="V40" s="256"/>
      <c r="W40" s="256"/>
      <c r="X40" s="256"/>
      <c r="Y40" s="256"/>
      <c r="Z40" s="256"/>
    </row>
    <row r="41" customFormat="false" ht="14.25" hidden="false" customHeight="true" outlineLevel="0" collapsed="false">
      <c r="A41" s="257" t="s">
        <v>3087</v>
      </c>
      <c r="B41" s="256" t="e">
        <f aca="false">CONCATENATE(C41,D41,E41,F41,G41,H41,I41,J41,K41,L41,M41,N41,O41,P41,Q41,R41,S41,T41,U41)</f>
        <v>#REF!</v>
      </c>
      <c r="C41" s="256" t="e">
        <f aca="false">IF(ISBLANK(#REF!), "", (concat("Kegg code: ", #REF!)))</f>
        <v>#REF!</v>
      </c>
      <c r="D41" s="256" t="e">
        <f aca="false">IF(ISBLANK(#REF!), "", (concat(" || Common name: ", #REF!)))</f>
        <v>#REF!</v>
      </c>
      <c r="E41" s="256" t="e">
        <f aca="false">IF(ISBLANK(#REF!), "", (concat(" || Scientific name: ", #REF!)))</f>
        <v>#REF!</v>
      </c>
      <c r="F41" s="256" t="e">
        <f aca="false">IF(ISBLANK(#REF!), "", (concat(" || Kingdom: ", #REF!)))</f>
        <v>#REF!</v>
      </c>
      <c r="G41" s="256" t="e">
        <f aca="false">IF(ISBLANK(#REF!), "", (concat(" || Subkingdom: ", #REF!)))</f>
        <v>#REF!</v>
      </c>
      <c r="H41" s="256" t="e">
        <f aca="false">IF(ISBLANK(#REF!), "", (concat(" || Superdivision: ", #REF!)))</f>
        <v>#REF!</v>
      </c>
      <c r="I41" s="256" t="e">
        <f aca="false">IF(ISBLANK(#REF!), "", (concat(" || Phylum: ", #REF!)))</f>
        <v>#REF!</v>
      </c>
      <c r="J41" s="256" t="e">
        <f aca="false">IF(ISBLANK(#REF!), "", (concat(" || Subphylum: ", #REF!)))</f>
        <v>#REF!</v>
      </c>
      <c r="K41" s="256" t="e">
        <f aca="false">IF(ISBLANK(#REF!), "", (concat(" || Class: ", #REF!)))</f>
        <v>#REF!</v>
      </c>
      <c r="L41" s="256" t="e">
        <f aca="false">IF(ISBLANK(#REF!), "", (concat(" || Subclass: ", #REF!)))</f>
        <v>#REF!</v>
      </c>
      <c r="M41" s="256" t="e">
        <f aca="false">IF(ISBLANK(#REF!), "", (concat(" || Order: ", #REF!)))</f>
        <v>#REF!</v>
      </c>
      <c r="N41" s="256" t="e">
        <f aca="false">IF(ISBLANK(#REF!), "", (concat(" || Family: ", #REF!)))</f>
        <v>#REF!</v>
      </c>
      <c r="O41" s="256" t="e">
        <f aca="false">IF(ISBLANK(#REF!), "", (concat(" || Subfamily: ", #REF!)))</f>
        <v>#REF!</v>
      </c>
      <c r="P41" s="256" t="e">
        <f aca="false">IF(ISBLANK(#REF!), "", (concat(" || Tribe: ", #REF!)))</f>
        <v>#REF!</v>
      </c>
      <c r="Q41" s="256" t="e">
        <f aca="false">IF(ISBLANK(#REF!), "", (concat(" || Subtribe: ", #REF!)))</f>
        <v>#REF!</v>
      </c>
      <c r="R41" s="256" t="e">
        <f aca="false">IF(ISBLANK(#REF!), "", (concat(" || Genus: ", #REF!)))</f>
        <v>#REF!</v>
      </c>
      <c r="S41" s="256" t="e">
        <f aca="false">IF(ISBLANK(#REF!), "", (concat(" || Subgenus: ", #REF!)))</f>
        <v>#REF!</v>
      </c>
      <c r="T41" s="256" t="e">
        <f aca="false">IF(ISBLANK(#REF!), "", (concat(" || Species: ", #REF!)))</f>
        <v>#REF!</v>
      </c>
      <c r="U41" s="256" t="e">
        <f aca="false">IF(ISBLANK(#REF!), "", (concat(" || Var/Subsp: ", #REF!)))</f>
        <v>#REF!</v>
      </c>
      <c r="V41" s="256"/>
      <c r="W41" s="256"/>
      <c r="X41" s="256"/>
      <c r="Y41" s="256"/>
      <c r="Z41" s="256"/>
    </row>
    <row r="42" customFormat="false" ht="14.25" hidden="false" customHeight="true" outlineLevel="0" collapsed="false">
      <c r="A42" s="257" t="s">
        <v>3088</v>
      </c>
      <c r="B42" s="256" t="e">
        <f aca="false">CONCATENATE(C42,D42,E42,F42,G42,H42,I42,J42,K42,L42,M42,N42,O42,P42,Q42,R42,S42,T42,U42)</f>
        <v>#REF!</v>
      </c>
      <c r="C42" s="256" t="e">
        <f aca="false">IF(ISBLANK(#REF!), "", (concat("Kegg code: ", #REF!)))</f>
        <v>#REF!</v>
      </c>
      <c r="D42" s="256" t="e">
        <f aca="false">IF(ISBLANK(#REF!), "", (concat(" || Common name: ", #REF!)))</f>
        <v>#REF!</v>
      </c>
      <c r="E42" s="256" t="e">
        <f aca="false">IF(ISBLANK(#REF!), "", (concat(" || Scientific name: ", #REF!)))</f>
        <v>#REF!</v>
      </c>
      <c r="F42" s="256" t="e">
        <f aca="false">IF(ISBLANK(#REF!), "", (concat(" || Kingdom: ", #REF!)))</f>
        <v>#REF!</v>
      </c>
      <c r="G42" s="256" t="e">
        <f aca="false">IF(ISBLANK(#REF!), "", (concat(" || Subkingdom: ", #REF!)))</f>
        <v>#REF!</v>
      </c>
      <c r="H42" s="256" t="e">
        <f aca="false">IF(ISBLANK(#REF!), "", (concat(" || Superdivision: ", #REF!)))</f>
        <v>#REF!</v>
      </c>
      <c r="I42" s="256" t="e">
        <f aca="false">IF(ISBLANK(#REF!), "", (concat(" || Phylum: ", #REF!)))</f>
        <v>#REF!</v>
      </c>
      <c r="J42" s="256" t="e">
        <f aca="false">IF(ISBLANK(#REF!), "", (concat(" || Subphylum: ", #REF!)))</f>
        <v>#REF!</v>
      </c>
      <c r="K42" s="256" t="e">
        <f aca="false">IF(ISBLANK(#REF!), "", (concat(" || Class: ", #REF!)))</f>
        <v>#REF!</v>
      </c>
      <c r="L42" s="256" t="e">
        <f aca="false">IF(ISBLANK(#REF!), "", (concat(" || Subclass: ", #REF!)))</f>
        <v>#REF!</v>
      </c>
      <c r="M42" s="256" t="e">
        <f aca="false">IF(ISBLANK(#REF!), "", (concat(" || Order: ", #REF!)))</f>
        <v>#REF!</v>
      </c>
      <c r="N42" s="256" t="e">
        <f aca="false">IF(ISBLANK(#REF!), "", (concat(" || Family: ", #REF!)))</f>
        <v>#REF!</v>
      </c>
      <c r="O42" s="256" t="e">
        <f aca="false">IF(ISBLANK(#REF!), "", (concat(" || Subfamily: ", #REF!)))</f>
        <v>#REF!</v>
      </c>
      <c r="P42" s="256" t="e">
        <f aca="false">IF(ISBLANK(#REF!), "", (concat(" || Tribe: ", #REF!)))</f>
        <v>#REF!</v>
      </c>
      <c r="Q42" s="256" t="e">
        <f aca="false">IF(ISBLANK(#REF!), "", (concat(" || Subtribe: ", #REF!)))</f>
        <v>#REF!</v>
      </c>
      <c r="R42" s="256" t="e">
        <f aca="false">IF(ISBLANK(#REF!), "", (concat(" || Genus: ", #REF!)))</f>
        <v>#REF!</v>
      </c>
      <c r="S42" s="256" t="e">
        <f aca="false">IF(ISBLANK(#REF!), "", (concat(" || Subgenus: ", #REF!)))</f>
        <v>#REF!</v>
      </c>
      <c r="T42" s="256" t="e">
        <f aca="false">IF(ISBLANK(#REF!), "", (concat(" || Species: ", #REF!)))</f>
        <v>#REF!</v>
      </c>
      <c r="U42" s="256" t="e">
        <f aca="false">IF(ISBLANK(#REF!), "", (concat(" || Var/Subsp: ", #REF!)))</f>
        <v>#REF!</v>
      </c>
      <c r="V42" s="256"/>
      <c r="W42" s="256"/>
      <c r="X42" s="256"/>
      <c r="Y42" s="256"/>
      <c r="Z42" s="256"/>
    </row>
    <row r="43" customFormat="false" ht="14.25" hidden="false" customHeight="true" outlineLevel="0" collapsed="false">
      <c r="A43" s="257" t="s">
        <v>3089</v>
      </c>
      <c r="B43" s="256" t="e">
        <f aca="false">CONCATENATE(C43,D43,E43,F43,G43,H43,I43,J43,K43,L43,M43,N43,O43,P43,Q43,R43,S43,T43,U43)</f>
        <v>#REF!</v>
      </c>
      <c r="C43" s="256" t="e">
        <f aca="false">IF(ISBLANK(#REF!), "", (concat("Kegg code: ", #REF!)))</f>
        <v>#REF!</v>
      </c>
      <c r="D43" s="256" t="e">
        <f aca="false">IF(ISBLANK(#REF!), "", (concat(" || Common name: ", #REF!)))</f>
        <v>#REF!</v>
      </c>
      <c r="E43" s="256" t="e">
        <f aca="false">IF(ISBLANK(#REF!), "", (concat(" || Scientific name: ", #REF!)))</f>
        <v>#REF!</v>
      </c>
      <c r="F43" s="256" t="e">
        <f aca="false">IF(ISBLANK(#REF!), "", (concat(" || Kingdom: ", #REF!)))</f>
        <v>#REF!</v>
      </c>
      <c r="G43" s="256" t="e">
        <f aca="false">IF(ISBLANK(#REF!), "", (concat(" || Subkingdom: ", #REF!)))</f>
        <v>#REF!</v>
      </c>
      <c r="H43" s="256" t="e">
        <f aca="false">IF(ISBLANK(#REF!), "", (concat(" || Superdivision: ", #REF!)))</f>
        <v>#REF!</v>
      </c>
      <c r="I43" s="256" t="e">
        <f aca="false">IF(ISBLANK(#REF!), "", (concat(" || Phylum: ", #REF!)))</f>
        <v>#REF!</v>
      </c>
      <c r="J43" s="256" t="e">
        <f aca="false">IF(ISBLANK(#REF!), "", (concat(" || Subphylum: ", #REF!)))</f>
        <v>#REF!</v>
      </c>
      <c r="K43" s="256" t="e">
        <f aca="false">IF(ISBLANK(#REF!), "", (concat(" || Class: ", #REF!)))</f>
        <v>#REF!</v>
      </c>
      <c r="L43" s="256" t="e">
        <f aca="false">IF(ISBLANK(#REF!), "", (concat(" || Subclass: ", #REF!)))</f>
        <v>#REF!</v>
      </c>
      <c r="M43" s="256" t="e">
        <f aca="false">IF(ISBLANK(#REF!), "", (concat(" || Order: ", #REF!)))</f>
        <v>#REF!</v>
      </c>
      <c r="N43" s="256" t="e">
        <f aca="false">IF(ISBLANK(#REF!), "", (concat(" || Family: ", #REF!)))</f>
        <v>#REF!</v>
      </c>
      <c r="O43" s="256" t="e">
        <f aca="false">IF(ISBLANK(#REF!), "", (concat(" || Subfamily: ", #REF!)))</f>
        <v>#REF!</v>
      </c>
      <c r="P43" s="256" t="e">
        <f aca="false">IF(ISBLANK(#REF!), "", (concat(" || Tribe: ", #REF!)))</f>
        <v>#REF!</v>
      </c>
      <c r="Q43" s="256" t="e">
        <f aca="false">IF(ISBLANK(#REF!), "", (concat(" || Subtribe: ", #REF!)))</f>
        <v>#REF!</v>
      </c>
      <c r="R43" s="256" t="e">
        <f aca="false">IF(ISBLANK(#REF!), "", (concat(" || Genus: ", #REF!)))</f>
        <v>#REF!</v>
      </c>
      <c r="S43" s="256" t="e">
        <f aca="false">IF(ISBLANK(#REF!), "", (concat(" || Subgenus: ", #REF!)))</f>
        <v>#REF!</v>
      </c>
      <c r="T43" s="256" t="e">
        <f aca="false">IF(ISBLANK(#REF!), "", (concat(" || Species: ", #REF!)))</f>
        <v>#REF!</v>
      </c>
      <c r="U43" s="256" t="e">
        <f aca="false">IF(ISBLANK(#REF!), "", (concat(" || Var/Subsp: ", #REF!)))</f>
        <v>#REF!</v>
      </c>
      <c r="V43" s="256"/>
      <c r="W43" s="256"/>
      <c r="X43" s="256"/>
      <c r="Y43" s="256"/>
      <c r="Z43" s="256"/>
    </row>
    <row r="44" customFormat="false" ht="14.25" hidden="false" customHeight="true" outlineLevel="0" collapsed="false">
      <c r="A44" s="257" t="s">
        <v>3090</v>
      </c>
      <c r="B44" s="256" t="e">
        <f aca="false">CONCATENATE(C44,D44,E44,F44,G44,H44,I44,J44,K44,L44,M44,N44,O44,P44,Q44,R44,S44,T44,U44)</f>
        <v>#REF!</v>
      </c>
      <c r="C44" s="256" t="e">
        <f aca="false">IF(ISBLANK(#REF!), "", (concat("Kegg code: ", #REF!)))</f>
        <v>#REF!</v>
      </c>
      <c r="D44" s="256" t="e">
        <f aca="false">IF(ISBLANK(#REF!), "", (concat(" || Common name: ", #REF!)))</f>
        <v>#REF!</v>
      </c>
      <c r="E44" s="256" t="e">
        <f aca="false">IF(ISBLANK(#REF!), "", (concat(" || Scientific name: ", #REF!)))</f>
        <v>#REF!</v>
      </c>
      <c r="F44" s="256" t="e">
        <f aca="false">IF(ISBLANK(#REF!), "", (concat(" || Kingdom: ", #REF!)))</f>
        <v>#REF!</v>
      </c>
      <c r="G44" s="256" t="e">
        <f aca="false">IF(ISBLANK(#REF!), "", (concat(" || Subkingdom: ", #REF!)))</f>
        <v>#REF!</v>
      </c>
      <c r="H44" s="256" t="e">
        <f aca="false">IF(ISBLANK(#REF!), "", (concat(" || Superdivision: ", #REF!)))</f>
        <v>#REF!</v>
      </c>
      <c r="I44" s="256" t="e">
        <f aca="false">IF(ISBLANK(#REF!), "", (concat(" || Phylum: ", #REF!)))</f>
        <v>#REF!</v>
      </c>
      <c r="J44" s="256" t="e">
        <f aca="false">IF(ISBLANK(#REF!), "", (concat(" || Subphylum: ", #REF!)))</f>
        <v>#REF!</v>
      </c>
      <c r="K44" s="256" t="e">
        <f aca="false">IF(ISBLANK(#REF!), "", (concat(" || Class: ", #REF!)))</f>
        <v>#REF!</v>
      </c>
      <c r="L44" s="256" t="e">
        <f aca="false">IF(ISBLANK(#REF!), "", (concat(" || Subclass: ", #REF!)))</f>
        <v>#REF!</v>
      </c>
      <c r="M44" s="256" t="e">
        <f aca="false">IF(ISBLANK(#REF!), "", (concat(" || Order: ", #REF!)))</f>
        <v>#REF!</v>
      </c>
      <c r="N44" s="256" t="e">
        <f aca="false">IF(ISBLANK(#REF!), "", (concat(" || Family: ", #REF!)))</f>
        <v>#REF!</v>
      </c>
      <c r="O44" s="256" t="e">
        <f aca="false">IF(ISBLANK(#REF!), "", (concat(" || Subfamily: ", #REF!)))</f>
        <v>#REF!</v>
      </c>
      <c r="P44" s="256" t="e">
        <f aca="false">IF(ISBLANK(#REF!), "", (concat(" || Tribe: ", #REF!)))</f>
        <v>#REF!</v>
      </c>
      <c r="Q44" s="256" t="e">
        <f aca="false">IF(ISBLANK(#REF!), "", (concat(" || Subtribe: ", #REF!)))</f>
        <v>#REF!</v>
      </c>
      <c r="R44" s="256" t="e">
        <f aca="false">IF(ISBLANK(#REF!), "", (concat(" || Genus: ", #REF!)))</f>
        <v>#REF!</v>
      </c>
      <c r="S44" s="256" t="e">
        <f aca="false">IF(ISBLANK(#REF!), "", (concat(" || Subgenus: ", #REF!)))</f>
        <v>#REF!</v>
      </c>
      <c r="T44" s="256" t="e">
        <f aca="false">IF(ISBLANK(#REF!), "", (concat(" || Species: ", #REF!)))</f>
        <v>#REF!</v>
      </c>
      <c r="U44" s="256" t="e">
        <f aca="false">IF(ISBLANK(#REF!), "", (concat(" || Var/Subsp: ", #REF!)))</f>
        <v>#REF!</v>
      </c>
      <c r="V44" s="256"/>
      <c r="W44" s="256"/>
      <c r="X44" s="256"/>
      <c r="Y44" s="256"/>
      <c r="Z44" s="256"/>
    </row>
    <row r="45" customFormat="false" ht="14.25" hidden="false" customHeight="true" outlineLevel="0" collapsed="false">
      <c r="A45" s="257" t="s">
        <v>3091</v>
      </c>
      <c r="B45" s="256" t="e">
        <f aca="false">CONCATENATE(C45,D45,E45,F45,G45,H45,I45,J45,K45,L45,M45,N45,O45,P45,Q45,R45,S45,T45,U45)</f>
        <v>#REF!</v>
      </c>
      <c r="C45" s="256" t="e">
        <f aca="false">IF(ISBLANK(#REF!), "", (concat("Kegg code: ", #REF!)))</f>
        <v>#REF!</v>
      </c>
      <c r="D45" s="256" t="e">
        <f aca="false">IF(ISBLANK(#REF!), "", (concat(" || Common name: ", #REF!)))</f>
        <v>#REF!</v>
      </c>
      <c r="E45" s="256" t="e">
        <f aca="false">IF(ISBLANK(#REF!), "", (concat(" || Scientific name: ", #REF!)))</f>
        <v>#REF!</v>
      </c>
      <c r="F45" s="256" t="e">
        <f aca="false">IF(ISBLANK(#REF!), "", (concat(" || Kingdom: ", #REF!)))</f>
        <v>#REF!</v>
      </c>
      <c r="G45" s="256" t="e">
        <f aca="false">IF(ISBLANK(#REF!), "", (concat(" || Subkingdom: ", #REF!)))</f>
        <v>#REF!</v>
      </c>
      <c r="H45" s="256" t="e">
        <f aca="false">IF(ISBLANK(#REF!), "", (concat(" || Superdivision: ", #REF!)))</f>
        <v>#REF!</v>
      </c>
      <c r="I45" s="256" t="e">
        <f aca="false">IF(ISBLANK(#REF!), "", (concat(" || Phylum: ", #REF!)))</f>
        <v>#REF!</v>
      </c>
      <c r="J45" s="256" t="e">
        <f aca="false">IF(ISBLANK(#REF!), "", (concat(" || Subphylum: ", #REF!)))</f>
        <v>#REF!</v>
      </c>
      <c r="K45" s="256" t="e">
        <f aca="false">IF(ISBLANK(#REF!), "", (concat(" || Class: ", #REF!)))</f>
        <v>#REF!</v>
      </c>
      <c r="L45" s="256" t="e">
        <f aca="false">IF(ISBLANK(#REF!), "", (concat(" || Subclass: ", #REF!)))</f>
        <v>#REF!</v>
      </c>
      <c r="M45" s="256" t="e">
        <f aca="false">IF(ISBLANK(#REF!), "", (concat(" || Order: ", #REF!)))</f>
        <v>#REF!</v>
      </c>
      <c r="N45" s="256" t="e">
        <f aca="false">IF(ISBLANK(#REF!), "", (concat(" || Family: ", #REF!)))</f>
        <v>#REF!</v>
      </c>
      <c r="O45" s="256" t="e">
        <f aca="false">IF(ISBLANK(#REF!), "", (concat(" || Subfamily: ", #REF!)))</f>
        <v>#REF!</v>
      </c>
      <c r="P45" s="256" t="e">
        <f aca="false">IF(ISBLANK(#REF!), "", (concat(" || Tribe: ", #REF!)))</f>
        <v>#REF!</v>
      </c>
      <c r="Q45" s="256" t="e">
        <f aca="false">IF(ISBLANK(#REF!), "", (concat(" || Subtribe: ", #REF!)))</f>
        <v>#REF!</v>
      </c>
      <c r="R45" s="256" t="e">
        <f aca="false">IF(ISBLANK(#REF!), "", (concat(" || Genus: ", #REF!)))</f>
        <v>#REF!</v>
      </c>
      <c r="S45" s="256" t="e">
        <f aca="false">IF(ISBLANK(#REF!), "", (concat(" || Subgenus: ", #REF!)))</f>
        <v>#REF!</v>
      </c>
      <c r="T45" s="256" t="e">
        <f aca="false">IF(ISBLANK(#REF!), "", (concat(" || Species: ", #REF!)))</f>
        <v>#REF!</v>
      </c>
      <c r="U45" s="256" t="e">
        <f aca="false">IF(ISBLANK(#REF!), "", (concat(" || Var/Subsp: ", #REF!)))</f>
        <v>#REF!</v>
      </c>
      <c r="V45" s="256"/>
      <c r="W45" s="256"/>
      <c r="X45" s="256"/>
      <c r="Y45" s="256"/>
      <c r="Z45" s="256"/>
    </row>
    <row r="46" customFormat="false" ht="14.25" hidden="false" customHeight="true" outlineLevel="0" collapsed="false">
      <c r="A46" s="257" t="s">
        <v>3092</v>
      </c>
      <c r="B46" s="256" t="e">
        <f aca="false">CONCATENATE(C46,D46,E46,F46,G46,H46,I46,J46,K46,L46,M46,N46,O46,P46,Q46,R46,S46,T46,U46)</f>
        <v>#REF!</v>
      </c>
      <c r="C46" s="256" t="e">
        <f aca="false">IF(ISBLANK(#REF!), "", (concat("Kegg code: ", #REF!)))</f>
        <v>#REF!</v>
      </c>
      <c r="D46" s="256" t="e">
        <f aca="false">IF(ISBLANK(#REF!), "", (concat(" || Common name: ", #REF!)))</f>
        <v>#REF!</v>
      </c>
      <c r="E46" s="256" t="e">
        <f aca="false">IF(ISBLANK(#REF!), "", (concat(" || Scientific name: ", #REF!)))</f>
        <v>#REF!</v>
      </c>
      <c r="F46" s="256" t="e">
        <f aca="false">IF(ISBLANK(#REF!), "", (concat(" || Kingdom: ", #REF!)))</f>
        <v>#REF!</v>
      </c>
      <c r="G46" s="256" t="e">
        <f aca="false">IF(ISBLANK(#REF!), "", (concat(" || Subkingdom: ", #REF!)))</f>
        <v>#REF!</v>
      </c>
      <c r="H46" s="256" t="e">
        <f aca="false">IF(ISBLANK(#REF!), "", (concat(" || Superdivision: ", #REF!)))</f>
        <v>#REF!</v>
      </c>
      <c r="I46" s="256" t="e">
        <f aca="false">IF(ISBLANK(#REF!), "", (concat(" || Phylum: ", #REF!)))</f>
        <v>#REF!</v>
      </c>
      <c r="J46" s="256" t="e">
        <f aca="false">IF(ISBLANK(#REF!), "", (concat(" || Subphylum: ", #REF!)))</f>
        <v>#REF!</v>
      </c>
      <c r="K46" s="256" t="e">
        <f aca="false">IF(ISBLANK(#REF!), "", (concat(" || Class: ", #REF!)))</f>
        <v>#REF!</v>
      </c>
      <c r="L46" s="256" t="e">
        <f aca="false">IF(ISBLANK(#REF!), "", (concat(" || Subclass: ", #REF!)))</f>
        <v>#REF!</v>
      </c>
      <c r="M46" s="256" t="e">
        <f aca="false">IF(ISBLANK(#REF!), "", (concat(" || Order: ", #REF!)))</f>
        <v>#REF!</v>
      </c>
      <c r="N46" s="256" t="e">
        <f aca="false">IF(ISBLANK(#REF!), "", (concat(" || Family: ", #REF!)))</f>
        <v>#REF!</v>
      </c>
      <c r="O46" s="256" t="e">
        <f aca="false">IF(ISBLANK(#REF!), "", (concat(" || Subfamily: ", #REF!)))</f>
        <v>#REF!</v>
      </c>
      <c r="P46" s="256" t="e">
        <f aca="false">IF(ISBLANK(#REF!), "", (concat(" || Tribe: ", #REF!)))</f>
        <v>#REF!</v>
      </c>
      <c r="Q46" s="256" t="e">
        <f aca="false">IF(ISBLANK(#REF!), "", (concat(" || Subtribe: ", #REF!)))</f>
        <v>#REF!</v>
      </c>
      <c r="R46" s="256" t="e">
        <f aca="false">IF(ISBLANK(#REF!), "", (concat(" || Genus: ", #REF!)))</f>
        <v>#REF!</v>
      </c>
      <c r="S46" s="256" t="e">
        <f aca="false">IF(ISBLANK(#REF!), "", (concat(" || Subgenus: ", #REF!)))</f>
        <v>#REF!</v>
      </c>
      <c r="T46" s="256" t="e">
        <f aca="false">IF(ISBLANK(#REF!), "", (concat(" || Species: ", #REF!)))</f>
        <v>#REF!</v>
      </c>
      <c r="U46" s="256" t="e">
        <f aca="false">IF(ISBLANK(#REF!), "", (concat(" || Var/Subsp: ", #REF!)))</f>
        <v>#REF!</v>
      </c>
      <c r="V46" s="256"/>
      <c r="W46" s="256"/>
      <c r="X46" s="256"/>
      <c r="Y46" s="256"/>
      <c r="Z46" s="256"/>
    </row>
    <row r="47" customFormat="false" ht="14.25" hidden="false" customHeight="true" outlineLevel="0" collapsed="false">
      <c r="A47" s="257" t="s">
        <v>3093</v>
      </c>
      <c r="B47" s="256" t="e">
        <f aca="false">CONCATENATE(C47,D47,E47,F47,G47,H47,I47,J47,K47,L47,M47,N47,O47,P47,Q47,R47,S47,T47,U47)</f>
        <v>#REF!</v>
      </c>
      <c r="C47" s="256" t="e">
        <f aca="false">IF(ISBLANK(#REF!), "", (concat("Kegg code: ", #REF!)))</f>
        <v>#REF!</v>
      </c>
      <c r="D47" s="256" t="e">
        <f aca="false">IF(ISBLANK(#REF!), "", (concat(" || Common name: ", #REF!)))</f>
        <v>#REF!</v>
      </c>
      <c r="E47" s="256" t="e">
        <f aca="false">IF(ISBLANK(#REF!), "", (concat(" || Scientific name: ", #REF!)))</f>
        <v>#REF!</v>
      </c>
      <c r="F47" s="256" t="e">
        <f aca="false">IF(ISBLANK(#REF!), "", (concat(" || Kingdom: ", #REF!)))</f>
        <v>#REF!</v>
      </c>
      <c r="G47" s="256" t="e">
        <f aca="false">IF(ISBLANK(#REF!), "", (concat(" || Subkingdom: ", #REF!)))</f>
        <v>#REF!</v>
      </c>
      <c r="H47" s="256" t="e">
        <f aca="false">IF(ISBLANK(#REF!), "", (concat(" || Superdivision: ", #REF!)))</f>
        <v>#REF!</v>
      </c>
      <c r="I47" s="256" t="e">
        <f aca="false">IF(ISBLANK(#REF!), "", (concat(" || Phylum: ", #REF!)))</f>
        <v>#REF!</v>
      </c>
      <c r="J47" s="256" t="e">
        <f aca="false">IF(ISBLANK(#REF!), "", (concat(" || Subphylum: ", #REF!)))</f>
        <v>#REF!</v>
      </c>
      <c r="K47" s="256" t="e">
        <f aca="false">IF(ISBLANK(#REF!), "", (concat(" || Class: ", #REF!)))</f>
        <v>#REF!</v>
      </c>
      <c r="L47" s="256" t="e">
        <f aca="false">IF(ISBLANK(#REF!), "", (concat(" || Subclass: ", #REF!)))</f>
        <v>#REF!</v>
      </c>
      <c r="M47" s="256" t="e">
        <f aca="false">IF(ISBLANK(#REF!), "", (concat(" || Order: ", #REF!)))</f>
        <v>#REF!</v>
      </c>
      <c r="N47" s="256" t="e">
        <f aca="false">IF(ISBLANK(#REF!), "", (concat(" || Family: ", #REF!)))</f>
        <v>#REF!</v>
      </c>
      <c r="O47" s="256" t="e">
        <f aca="false">IF(ISBLANK(#REF!), "", (concat(" || Subfamily: ", #REF!)))</f>
        <v>#REF!</v>
      </c>
      <c r="P47" s="256" t="e">
        <f aca="false">IF(ISBLANK(#REF!), "", (concat(" || Tribe: ", #REF!)))</f>
        <v>#REF!</v>
      </c>
      <c r="Q47" s="256" t="e">
        <f aca="false">IF(ISBLANK(#REF!), "", (concat(" || Subtribe: ", #REF!)))</f>
        <v>#REF!</v>
      </c>
      <c r="R47" s="256" t="e">
        <f aca="false">IF(ISBLANK(#REF!), "", (concat(" || Genus: ", #REF!)))</f>
        <v>#REF!</v>
      </c>
      <c r="S47" s="256" t="e">
        <f aca="false">IF(ISBLANK(#REF!), "", (concat(" || Subgenus: ", #REF!)))</f>
        <v>#REF!</v>
      </c>
      <c r="T47" s="256" t="e">
        <f aca="false">IF(ISBLANK(#REF!), "", (concat(" || Species: ", #REF!)))</f>
        <v>#REF!</v>
      </c>
      <c r="U47" s="256" t="e">
        <f aca="false">IF(ISBLANK(#REF!), "", (concat(" || Var/Subsp: ", #REF!)))</f>
        <v>#REF!</v>
      </c>
      <c r="V47" s="256"/>
      <c r="W47" s="256"/>
      <c r="X47" s="256"/>
      <c r="Y47" s="256"/>
      <c r="Z47" s="256"/>
    </row>
    <row r="48" customFormat="false" ht="14.25" hidden="false" customHeight="true" outlineLevel="0" collapsed="false">
      <c r="A48" s="257" t="s">
        <v>3094</v>
      </c>
      <c r="B48" s="256" t="e">
        <f aca="false">CONCATENATE(C48,D48,E48,F48,G48,H48,I48,J48,K48,L48,M48,N48,O48,P48,Q48,R48,S48,T48,U48)</f>
        <v>#REF!</v>
      </c>
      <c r="C48" s="256" t="e">
        <f aca="false">IF(ISBLANK(#REF!), "", (concat("Kegg code: ", #REF!)))</f>
        <v>#REF!</v>
      </c>
      <c r="D48" s="256" t="e">
        <f aca="false">IF(ISBLANK(#REF!), "", (concat(" || Common name: ", #REF!)))</f>
        <v>#REF!</v>
      </c>
      <c r="E48" s="256" t="e">
        <f aca="false">IF(ISBLANK(#REF!), "", (concat(" || Scientific name: ", #REF!)))</f>
        <v>#REF!</v>
      </c>
      <c r="F48" s="256" t="e">
        <f aca="false">IF(ISBLANK(#REF!), "", (concat(" || Kingdom: ", #REF!)))</f>
        <v>#REF!</v>
      </c>
      <c r="G48" s="256" t="e">
        <f aca="false">IF(ISBLANK(#REF!), "", (concat(" || Subkingdom: ", #REF!)))</f>
        <v>#REF!</v>
      </c>
      <c r="H48" s="256" t="e">
        <f aca="false">IF(ISBLANK(#REF!), "", (concat(" || Superdivision: ", #REF!)))</f>
        <v>#REF!</v>
      </c>
      <c r="I48" s="256" t="e">
        <f aca="false">IF(ISBLANK(#REF!), "", (concat(" || Phylum: ", #REF!)))</f>
        <v>#REF!</v>
      </c>
      <c r="J48" s="256" t="e">
        <f aca="false">IF(ISBLANK(#REF!), "", (concat(" || Subphylum: ", #REF!)))</f>
        <v>#REF!</v>
      </c>
      <c r="K48" s="256" t="e">
        <f aca="false">IF(ISBLANK(#REF!), "", (concat(" || Class: ", #REF!)))</f>
        <v>#REF!</v>
      </c>
      <c r="L48" s="256" t="e">
        <f aca="false">IF(ISBLANK(#REF!), "", (concat(" || Subclass: ", #REF!)))</f>
        <v>#REF!</v>
      </c>
      <c r="M48" s="256" t="e">
        <f aca="false">IF(ISBLANK(#REF!), "", (concat(" || Order: ", #REF!)))</f>
        <v>#REF!</v>
      </c>
      <c r="N48" s="256" t="e">
        <f aca="false">IF(ISBLANK(#REF!), "", (concat(" || Family: ", #REF!)))</f>
        <v>#REF!</v>
      </c>
      <c r="O48" s="256" t="e">
        <f aca="false">IF(ISBLANK(#REF!), "", (concat(" || Subfamily: ", #REF!)))</f>
        <v>#REF!</v>
      </c>
      <c r="P48" s="256" t="e">
        <f aca="false">IF(ISBLANK(#REF!), "", (concat(" || Tribe: ", #REF!)))</f>
        <v>#REF!</v>
      </c>
      <c r="Q48" s="256" t="e">
        <f aca="false">IF(ISBLANK(#REF!), "", (concat(" || Subtribe: ", #REF!)))</f>
        <v>#REF!</v>
      </c>
      <c r="R48" s="256" t="e">
        <f aca="false">IF(ISBLANK(#REF!), "", (concat(" || Genus: ", #REF!)))</f>
        <v>#REF!</v>
      </c>
      <c r="S48" s="256" t="e">
        <f aca="false">IF(ISBLANK(#REF!), "", (concat(" || Subgenus: ", #REF!)))</f>
        <v>#REF!</v>
      </c>
      <c r="T48" s="256" t="e">
        <f aca="false">IF(ISBLANK(#REF!), "", (concat(" || Species: ", #REF!)))</f>
        <v>#REF!</v>
      </c>
      <c r="U48" s="256" t="e">
        <f aca="false">IF(ISBLANK(#REF!), "", (concat(" || Var/Subsp: ", #REF!)))</f>
        <v>#REF!</v>
      </c>
      <c r="V48" s="256"/>
      <c r="W48" s="256"/>
      <c r="X48" s="256"/>
      <c r="Y48" s="256"/>
      <c r="Z48" s="256"/>
    </row>
    <row r="49" customFormat="false" ht="14.25" hidden="false" customHeight="true" outlineLevel="0" collapsed="false">
      <c r="A49" s="257" t="s">
        <v>3095</v>
      </c>
      <c r="B49" s="256" t="e">
        <f aca="false">CONCATENATE(C49,D49,E49,F49,G49,H49,I49,J49,K49,L49,M49,N49,O49,P49,Q49,R49,S49,T49,U49)</f>
        <v>#REF!</v>
      </c>
      <c r="C49" s="256" t="e">
        <f aca="false">IF(ISBLANK(#REF!), "", (concat("Kegg code: ", #REF!)))</f>
        <v>#REF!</v>
      </c>
      <c r="D49" s="256" t="e">
        <f aca="false">IF(ISBLANK(#REF!), "", (concat(" || Common name: ", #REF!)))</f>
        <v>#REF!</v>
      </c>
      <c r="E49" s="256" t="e">
        <f aca="false">IF(ISBLANK(#REF!), "", (concat(" || Scientific name: ", #REF!)))</f>
        <v>#REF!</v>
      </c>
      <c r="F49" s="256" t="e">
        <f aca="false">IF(ISBLANK(#REF!), "", (concat(" || Kingdom: ", #REF!)))</f>
        <v>#REF!</v>
      </c>
      <c r="G49" s="256" t="e">
        <f aca="false">IF(ISBLANK(#REF!), "", (concat(" || Subkingdom: ", #REF!)))</f>
        <v>#REF!</v>
      </c>
      <c r="H49" s="256" t="e">
        <f aca="false">IF(ISBLANK(#REF!), "", (concat(" || Superdivision: ", #REF!)))</f>
        <v>#REF!</v>
      </c>
      <c r="I49" s="256" t="e">
        <f aca="false">IF(ISBLANK(#REF!), "", (concat(" || Phylum: ", #REF!)))</f>
        <v>#REF!</v>
      </c>
      <c r="J49" s="256" t="e">
        <f aca="false">IF(ISBLANK(#REF!), "", (concat(" || Subphylum: ", #REF!)))</f>
        <v>#REF!</v>
      </c>
      <c r="K49" s="256" t="e">
        <f aca="false">IF(ISBLANK(#REF!), "", (concat(" || Class: ", #REF!)))</f>
        <v>#REF!</v>
      </c>
      <c r="L49" s="256" t="e">
        <f aca="false">IF(ISBLANK(#REF!), "", (concat(" || Subclass: ", #REF!)))</f>
        <v>#REF!</v>
      </c>
      <c r="M49" s="256" t="e">
        <f aca="false">IF(ISBLANK(#REF!), "", (concat(" || Order: ", #REF!)))</f>
        <v>#REF!</v>
      </c>
      <c r="N49" s="256" t="e">
        <f aca="false">IF(ISBLANK(#REF!), "", (concat(" || Family: ", #REF!)))</f>
        <v>#REF!</v>
      </c>
      <c r="O49" s="256" t="e">
        <f aca="false">IF(ISBLANK(#REF!), "", (concat(" || Subfamily: ", #REF!)))</f>
        <v>#REF!</v>
      </c>
      <c r="P49" s="256" t="e">
        <f aca="false">IF(ISBLANK(#REF!), "", (concat(" || Tribe: ", #REF!)))</f>
        <v>#REF!</v>
      </c>
      <c r="Q49" s="256" t="e">
        <f aca="false">IF(ISBLANK(#REF!), "", (concat(" || Subtribe: ", #REF!)))</f>
        <v>#REF!</v>
      </c>
      <c r="R49" s="256" t="e">
        <f aca="false">IF(ISBLANK(#REF!), "", (concat(" || Genus: ", #REF!)))</f>
        <v>#REF!</v>
      </c>
      <c r="S49" s="256" t="e">
        <f aca="false">IF(ISBLANK(#REF!), "", (concat(" || Subgenus: ", #REF!)))</f>
        <v>#REF!</v>
      </c>
      <c r="T49" s="256" t="e">
        <f aca="false">IF(ISBLANK(#REF!), "", (concat(" || Species: ", #REF!)))</f>
        <v>#REF!</v>
      </c>
      <c r="U49" s="256" t="e">
        <f aca="false">IF(ISBLANK(#REF!), "", (concat(" || Var/Subsp: ", #REF!)))</f>
        <v>#REF!</v>
      </c>
      <c r="V49" s="256"/>
      <c r="W49" s="256"/>
      <c r="X49" s="256"/>
      <c r="Y49" s="256"/>
      <c r="Z49" s="256"/>
    </row>
    <row r="50" customFormat="false" ht="14.25" hidden="false" customHeight="true" outlineLevel="0" collapsed="false">
      <c r="A50" s="257" t="s">
        <v>3096</v>
      </c>
      <c r="B50" s="256" t="e">
        <f aca="false">CONCATENATE(C50,D50,E50,F50,G50,H50,I50,J50,K50,L50,M50,N50,O50,P50,Q50,R50,S50,T50,U50)</f>
        <v>#REF!</v>
      </c>
      <c r="C50" s="256" t="e">
        <f aca="false">IF(ISBLANK(#REF!), "", (concat("Kegg code: ", #REF!)))</f>
        <v>#REF!</v>
      </c>
      <c r="D50" s="256" t="e">
        <f aca="false">IF(ISBLANK(#REF!), "", (concat(" || Common name: ", #REF!)))</f>
        <v>#REF!</v>
      </c>
      <c r="E50" s="256" t="e">
        <f aca="false">IF(ISBLANK(#REF!), "", (concat(" || Scientific name: ", #REF!)))</f>
        <v>#REF!</v>
      </c>
      <c r="F50" s="256" t="e">
        <f aca="false">IF(ISBLANK(#REF!), "", (concat(" || Kingdom: ", #REF!)))</f>
        <v>#REF!</v>
      </c>
      <c r="G50" s="256" t="e">
        <f aca="false">IF(ISBLANK(#REF!), "", (concat(" || Subkingdom: ", #REF!)))</f>
        <v>#REF!</v>
      </c>
      <c r="H50" s="256" t="e">
        <f aca="false">IF(ISBLANK(#REF!), "", (concat(" || Superdivision: ", #REF!)))</f>
        <v>#REF!</v>
      </c>
      <c r="I50" s="256" t="e">
        <f aca="false">IF(ISBLANK(#REF!), "", (concat(" || Phylum: ", #REF!)))</f>
        <v>#REF!</v>
      </c>
      <c r="J50" s="256" t="e">
        <f aca="false">IF(ISBLANK(#REF!), "", (concat(" || Subphylum: ", #REF!)))</f>
        <v>#REF!</v>
      </c>
      <c r="K50" s="256" t="e">
        <f aca="false">IF(ISBLANK(#REF!), "", (concat(" || Class: ", #REF!)))</f>
        <v>#REF!</v>
      </c>
      <c r="L50" s="256" t="e">
        <f aca="false">IF(ISBLANK(#REF!), "", (concat(" || Subclass: ", #REF!)))</f>
        <v>#REF!</v>
      </c>
      <c r="M50" s="256" t="e">
        <f aca="false">IF(ISBLANK(#REF!), "", (concat(" || Order: ", #REF!)))</f>
        <v>#REF!</v>
      </c>
      <c r="N50" s="256" t="e">
        <f aca="false">IF(ISBLANK(#REF!), "", (concat(" || Family: ", #REF!)))</f>
        <v>#REF!</v>
      </c>
      <c r="O50" s="256" t="e">
        <f aca="false">IF(ISBLANK(#REF!), "", (concat(" || Subfamily: ", #REF!)))</f>
        <v>#REF!</v>
      </c>
      <c r="P50" s="256" t="e">
        <f aca="false">IF(ISBLANK(#REF!), "", (concat(" || Tribe: ", #REF!)))</f>
        <v>#REF!</v>
      </c>
      <c r="Q50" s="256" t="e">
        <f aca="false">IF(ISBLANK(#REF!), "", (concat(" || Subtribe: ", #REF!)))</f>
        <v>#REF!</v>
      </c>
      <c r="R50" s="256" t="e">
        <f aca="false">IF(ISBLANK(#REF!), "", (concat(" || Genus: ", #REF!)))</f>
        <v>#REF!</v>
      </c>
      <c r="S50" s="256" t="e">
        <f aca="false">IF(ISBLANK(#REF!), "", (concat(" || Subgenus: ", #REF!)))</f>
        <v>#REF!</v>
      </c>
      <c r="T50" s="256" t="e">
        <f aca="false">IF(ISBLANK(#REF!), "", (concat(" || Species: ", #REF!)))</f>
        <v>#REF!</v>
      </c>
      <c r="U50" s="256" t="e">
        <f aca="false">IF(ISBLANK(#REF!), "", (concat(" || Var/Subsp: ", #REF!)))</f>
        <v>#REF!</v>
      </c>
      <c r="V50" s="256"/>
      <c r="W50" s="256"/>
      <c r="X50" s="256"/>
      <c r="Y50" s="256"/>
      <c r="Z50" s="256"/>
    </row>
    <row r="51" customFormat="false" ht="14.25" hidden="false" customHeight="true" outlineLevel="0" collapsed="false">
      <c r="A51" s="257" t="s">
        <v>3097</v>
      </c>
      <c r="B51" s="256" t="e">
        <f aca="false">CONCATENATE(C51,D51,E51,F51,G51,H51,I51,J51,K51,L51,M51,N51,O51,P51,Q51,R51,S51,T51,U51)</f>
        <v>#REF!</v>
      </c>
      <c r="C51" s="256" t="e">
        <f aca="false">IF(ISBLANK(#REF!), "", (concat("Kegg code: ", #REF!)))</f>
        <v>#REF!</v>
      </c>
      <c r="D51" s="256" t="e">
        <f aca="false">IF(ISBLANK(#REF!), "", (concat(" || Common name: ", #REF!)))</f>
        <v>#REF!</v>
      </c>
      <c r="E51" s="256" t="e">
        <f aca="false">IF(ISBLANK(#REF!), "", (concat(" || Scientific name: ", #REF!)))</f>
        <v>#REF!</v>
      </c>
      <c r="F51" s="256" t="e">
        <f aca="false">IF(ISBLANK(#REF!), "", (concat(" || Kingdom: ", #REF!)))</f>
        <v>#REF!</v>
      </c>
      <c r="G51" s="256" t="e">
        <f aca="false">IF(ISBLANK(#REF!), "", (concat(" || Subkingdom: ", #REF!)))</f>
        <v>#REF!</v>
      </c>
      <c r="H51" s="256" t="e">
        <f aca="false">IF(ISBLANK(#REF!), "", (concat(" || Superdivision: ", #REF!)))</f>
        <v>#REF!</v>
      </c>
      <c r="I51" s="256" t="e">
        <f aca="false">IF(ISBLANK(#REF!), "", (concat(" || Phylum: ", #REF!)))</f>
        <v>#REF!</v>
      </c>
      <c r="J51" s="256" t="e">
        <f aca="false">IF(ISBLANK(#REF!), "", (concat(" || Subphylum: ", #REF!)))</f>
        <v>#REF!</v>
      </c>
      <c r="K51" s="256" t="e">
        <f aca="false">IF(ISBLANK(#REF!), "", (concat(" || Class: ", #REF!)))</f>
        <v>#REF!</v>
      </c>
      <c r="L51" s="256" t="e">
        <f aca="false">IF(ISBLANK(#REF!), "", (concat(" || Subclass: ", #REF!)))</f>
        <v>#REF!</v>
      </c>
      <c r="M51" s="256" t="e">
        <f aca="false">IF(ISBLANK(#REF!), "", (concat(" || Order: ", #REF!)))</f>
        <v>#REF!</v>
      </c>
      <c r="N51" s="256" t="e">
        <f aca="false">IF(ISBLANK(#REF!), "", (concat(" || Family: ", #REF!)))</f>
        <v>#REF!</v>
      </c>
      <c r="O51" s="256" t="e">
        <f aca="false">IF(ISBLANK(#REF!), "", (concat(" || Subfamily: ", #REF!)))</f>
        <v>#REF!</v>
      </c>
      <c r="P51" s="256" t="e">
        <f aca="false">IF(ISBLANK(#REF!), "", (concat(" || Tribe: ", #REF!)))</f>
        <v>#REF!</v>
      </c>
      <c r="Q51" s="256" t="e">
        <f aca="false">IF(ISBLANK(#REF!), "", (concat(" || Subtribe: ", #REF!)))</f>
        <v>#REF!</v>
      </c>
      <c r="R51" s="256" t="e">
        <f aca="false">IF(ISBLANK(#REF!), "", (concat(" || Genus: ", #REF!)))</f>
        <v>#REF!</v>
      </c>
      <c r="S51" s="256" t="e">
        <f aca="false">IF(ISBLANK(#REF!), "", (concat(" || Subgenus: ", #REF!)))</f>
        <v>#REF!</v>
      </c>
      <c r="T51" s="256" t="e">
        <f aca="false">IF(ISBLANK(#REF!), "", (concat(" || Species: ", #REF!)))</f>
        <v>#REF!</v>
      </c>
      <c r="U51" s="256" t="e">
        <f aca="false">IF(ISBLANK(#REF!), "", (concat(" || Var/Subsp: ", #REF!)))</f>
        <v>#REF!</v>
      </c>
      <c r="V51" s="256"/>
      <c r="W51" s="256"/>
      <c r="X51" s="256"/>
      <c r="Y51" s="256"/>
      <c r="Z51" s="256"/>
    </row>
    <row r="52" customFormat="false" ht="14.25" hidden="false" customHeight="true" outlineLevel="0" collapsed="false">
      <c r="A52" s="257" t="s">
        <v>3098</v>
      </c>
      <c r="B52" s="256" t="e">
        <f aca="false">CONCATENATE(C52,D52,E52,F52,G52,H52,I52,J52,K52,L52,M52,N52,O52,P52,Q52,R52,S52,T52,U52)</f>
        <v>#REF!</v>
      </c>
      <c r="C52" s="256" t="e">
        <f aca="false">IF(ISBLANK(#REF!), "", (concat("Kegg code: ", #REF!)))</f>
        <v>#REF!</v>
      </c>
      <c r="D52" s="256" t="e">
        <f aca="false">IF(ISBLANK(#REF!), "", (concat(" || Common name: ", #REF!)))</f>
        <v>#REF!</v>
      </c>
      <c r="E52" s="256" t="e">
        <f aca="false">IF(ISBLANK(#REF!), "", (concat(" || Scientific name: ", #REF!)))</f>
        <v>#REF!</v>
      </c>
      <c r="F52" s="256" t="e">
        <f aca="false">IF(ISBLANK(#REF!), "", (concat(" || Kingdom: ", #REF!)))</f>
        <v>#REF!</v>
      </c>
      <c r="G52" s="256" t="e">
        <f aca="false">IF(ISBLANK(#REF!), "", (concat(" || Subkingdom: ", #REF!)))</f>
        <v>#REF!</v>
      </c>
      <c r="H52" s="256" t="e">
        <f aca="false">IF(ISBLANK(#REF!), "", (concat(" || Superdivision: ", #REF!)))</f>
        <v>#REF!</v>
      </c>
      <c r="I52" s="256" t="e">
        <f aca="false">IF(ISBLANK(#REF!), "", (concat(" || Phylum: ", #REF!)))</f>
        <v>#REF!</v>
      </c>
      <c r="J52" s="256" t="e">
        <f aca="false">IF(ISBLANK(#REF!), "", (concat(" || Subphylum: ", #REF!)))</f>
        <v>#REF!</v>
      </c>
      <c r="K52" s="256" t="e">
        <f aca="false">IF(ISBLANK(#REF!), "", (concat(" || Class: ", #REF!)))</f>
        <v>#REF!</v>
      </c>
      <c r="L52" s="256" t="e">
        <f aca="false">IF(ISBLANK(#REF!), "", (concat(" || Subclass: ", #REF!)))</f>
        <v>#REF!</v>
      </c>
      <c r="M52" s="256" t="e">
        <f aca="false">IF(ISBLANK(#REF!), "", (concat(" || Order: ", #REF!)))</f>
        <v>#REF!</v>
      </c>
      <c r="N52" s="256" t="e">
        <f aca="false">IF(ISBLANK(#REF!), "", (concat(" || Family: ", #REF!)))</f>
        <v>#REF!</v>
      </c>
      <c r="O52" s="256" t="e">
        <f aca="false">IF(ISBLANK(#REF!), "", (concat(" || Subfamily: ", #REF!)))</f>
        <v>#REF!</v>
      </c>
      <c r="P52" s="256" t="e">
        <f aca="false">IF(ISBLANK(#REF!), "", (concat(" || Tribe: ", #REF!)))</f>
        <v>#REF!</v>
      </c>
      <c r="Q52" s="256" t="e">
        <f aca="false">IF(ISBLANK(#REF!), "", (concat(" || Subtribe: ", #REF!)))</f>
        <v>#REF!</v>
      </c>
      <c r="R52" s="256" t="e">
        <f aca="false">IF(ISBLANK(#REF!), "", (concat(" || Genus: ", #REF!)))</f>
        <v>#REF!</v>
      </c>
      <c r="S52" s="256" t="e">
        <f aca="false">IF(ISBLANK(#REF!), "", (concat(" || Subgenus: ", #REF!)))</f>
        <v>#REF!</v>
      </c>
      <c r="T52" s="256" t="e">
        <f aca="false">IF(ISBLANK(#REF!), "", (concat(" || Species: ", #REF!)))</f>
        <v>#REF!</v>
      </c>
      <c r="U52" s="256" t="e">
        <f aca="false">IF(ISBLANK(#REF!), "", (concat(" || Var/Subsp: ", #REF!)))</f>
        <v>#REF!</v>
      </c>
      <c r="V52" s="256"/>
      <c r="W52" s="256"/>
      <c r="X52" s="256"/>
      <c r="Y52" s="256"/>
      <c r="Z52" s="256"/>
    </row>
    <row r="53" customFormat="false" ht="14.25" hidden="false" customHeight="true" outlineLevel="0" collapsed="false">
      <c r="A53" s="257" t="s">
        <v>3099</v>
      </c>
      <c r="B53" s="256" t="e">
        <f aca="false">CONCATENATE(C53,D53,E53,F53,G53,H53,I53,J53,K53,L53,M53,N53,O53,P53,Q53,R53,S53,T53,U53)</f>
        <v>#REF!</v>
      </c>
      <c r="C53" s="256" t="e">
        <f aca="false">IF(ISBLANK(#REF!), "", (concat("Kegg code: ", #REF!)))</f>
        <v>#REF!</v>
      </c>
      <c r="D53" s="256" t="e">
        <f aca="false">IF(ISBLANK(#REF!), "", (concat(" || Common name: ", #REF!)))</f>
        <v>#REF!</v>
      </c>
      <c r="E53" s="256" t="e">
        <f aca="false">IF(ISBLANK(#REF!), "", (concat(" || Scientific name: ", #REF!)))</f>
        <v>#REF!</v>
      </c>
      <c r="F53" s="256" t="e">
        <f aca="false">IF(ISBLANK(#REF!), "", (concat(" || Kingdom: ", #REF!)))</f>
        <v>#REF!</v>
      </c>
      <c r="G53" s="256" t="e">
        <f aca="false">IF(ISBLANK(#REF!), "", (concat(" || Subkingdom: ", #REF!)))</f>
        <v>#REF!</v>
      </c>
      <c r="H53" s="256" t="e">
        <f aca="false">IF(ISBLANK(#REF!), "", (concat(" || Superdivision: ", #REF!)))</f>
        <v>#REF!</v>
      </c>
      <c r="I53" s="256" t="e">
        <f aca="false">IF(ISBLANK(#REF!), "", (concat(" || Phylum: ", #REF!)))</f>
        <v>#REF!</v>
      </c>
      <c r="J53" s="256" t="e">
        <f aca="false">IF(ISBLANK(#REF!), "", (concat(" || Subphylum: ", #REF!)))</f>
        <v>#REF!</v>
      </c>
      <c r="K53" s="256" t="e">
        <f aca="false">IF(ISBLANK(#REF!), "", (concat(" || Class: ", #REF!)))</f>
        <v>#REF!</v>
      </c>
      <c r="L53" s="256" t="e">
        <f aca="false">IF(ISBLANK(#REF!), "", (concat(" || Subclass: ", #REF!)))</f>
        <v>#REF!</v>
      </c>
      <c r="M53" s="256" t="e">
        <f aca="false">IF(ISBLANK(#REF!), "", (concat(" || Order: ", #REF!)))</f>
        <v>#REF!</v>
      </c>
      <c r="N53" s="256" t="e">
        <f aca="false">IF(ISBLANK(#REF!), "", (concat(" || Family: ", #REF!)))</f>
        <v>#REF!</v>
      </c>
      <c r="O53" s="256" t="e">
        <f aca="false">IF(ISBLANK(#REF!), "", (concat(" || Subfamily: ", #REF!)))</f>
        <v>#REF!</v>
      </c>
      <c r="P53" s="256" t="e">
        <f aca="false">IF(ISBLANK(#REF!), "", (concat(" || Tribe: ", #REF!)))</f>
        <v>#REF!</v>
      </c>
      <c r="Q53" s="256" t="e">
        <f aca="false">IF(ISBLANK(#REF!), "", (concat(" || Subtribe: ", #REF!)))</f>
        <v>#REF!</v>
      </c>
      <c r="R53" s="256" t="e">
        <f aca="false">IF(ISBLANK(#REF!), "", (concat(" || Genus: ", #REF!)))</f>
        <v>#REF!</v>
      </c>
      <c r="S53" s="256" t="e">
        <f aca="false">IF(ISBLANK(#REF!), "", (concat(" || Subgenus: ", #REF!)))</f>
        <v>#REF!</v>
      </c>
      <c r="T53" s="256" t="e">
        <f aca="false">IF(ISBLANK(#REF!), "", (concat(" || Species: ", #REF!)))</f>
        <v>#REF!</v>
      </c>
      <c r="U53" s="256" t="e">
        <f aca="false">IF(ISBLANK(#REF!), "", (concat(" || Var/Subsp: ", #REF!)))</f>
        <v>#REF!</v>
      </c>
      <c r="V53" s="256"/>
      <c r="W53" s="256"/>
      <c r="X53" s="256"/>
      <c r="Y53" s="256"/>
      <c r="Z53" s="256"/>
    </row>
    <row r="54" customFormat="false" ht="14.25" hidden="false" customHeight="true" outlineLevel="0" collapsed="false">
      <c r="A54" s="257" t="s">
        <v>3100</v>
      </c>
      <c r="B54" s="256" t="e">
        <f aca="false">CONCATENATE(C54,D54,E54,F54,G54,H54,I54,J54,K54,L54,M54,N54,O54,P54,Q54,R54,S54,T54,U54)</f>
        <v>#REF!</v>
      </c>
      <c r="C54" s="256" t="e">
        <f aca="false">IF(ISBLANK(#REF!), "", (concat("Kegg code: ", #REF!)))</f>
        <v>#REF!</v>
      </c>
      <c r="D54" s="256" t="e">
        <f aca="false">IF(ISBLANK(#REF!), "", (concat(" || Common name: ", #REF!)))</f>
        <v>#REF!</v>
      </c>
      <c r="E54" s="256" t="e">
        <f aca="false">IF(ISBLANK(#REF!), "", (concat(" || Scientific name: ", #REF!)))</f>
        <v>#REF!</v>
      </c>
      <c r="F54" s="256" t="e">
        <f aca="false">IF(ISBLANK(#REF!), "", (concat(" || Kingdom: ", #REF!)))</f>
        <v>#REF!</v>
      </c>
      <c r="G54" s="256" t="e">
        <f aca="false">IF(ISBLANK(#REF!), "", (concat(" || Subkingdom: ", #REF!)))</f>
        <v>#REF!</v>
      </c>
      <c r="H54" s="256" t="e">
        <f aca="false">IF(ISBLANK(#REF!), "", (concat(" || Superdivision: ", #REF!)))</f>
        <v>#REF!</v>
      </c>
      <c r="I54" s="256" t="e">
        <f aca="false">IF(ISBLANK(#REF!), "", (concat(" || Phylum: ", #REF!)))</f>
        <v>#REF!</v>
      </c>
      <c r="J54" s="256" t="e">
        <f aca="false">IF(ISBLANK(#REF!), "", (concat(" || Subphylum: ", #REF!)))</f>
        <v>#REF!</v>
      </c>
      <c r="K54" s="256" t="e">
        <f aca="false">IF(ISBLANK(#REF!), "", (concat(" || Class: ", #REF!)))</f>
        <v>#REF!</v>
      </c>
      <c r="L54" s="256" t="e">
        <f aca="false">IF(ISBLANK(#REF!), "", (concat(" || Subclass: ", #REF!)))</f>
        <v>#REF!</v>
      </c>
      <c r="M54" s="256" t="e">
        <f aca="false">IF(ISBLANK(#REF!), "", (concat(" || Order: ", #REF!)))</f>
        <v>#REF!</v>
      </c>
      <c r="N54" s="256" t="e">
        <f aca="false">IF(ISBLANK(#REF!), "", (concat(" || Family: ", #REF!)))</f>
        <v>#REF!</v>
      </c>
      <c r="O54" s="256" t="e">
        <f aca="false">IF(ISBLANK(#REF!), "", (concat(" || Subfamily: ", #REF!)))</f>
        <v>#REF!</v>
      </c>
      <c r="P54" s="256" t="e">
        <f aca="false">IF(ISBLANK(#REF!), "", (concat(" || Tribe: ", #REF!)))</f>
        <v>#REF!</v>
      </c>
      <c r="Q54" s="256" t="e">
        <f aca="false">IF(ISBLANK(#REF!), "", (concat(" || Subtribe: ", #REF!)))</f>
        <v>#REF!</v>
      </c>
      <c r="R54" s="256" t="e">
        <f aca="false">IF(ISBLANK(#REF!), "", (concat(" || Genus: ", #REF!)))</f>
        <v>#REF!</v>
      </c>
      <c r="S54" s="256" t="e">
        <f aca="false">IF(ISBLANK(#REF!), "", (concat(" || Subgenus: ", #REF!)))</f>
        <v>#REF!</v>
      </c>
      <c r="T54" s="256" t="e">
        <f aca="false">IF(ISBLANK(#REF!), "", (concat(" || Species: ", #REF!)))</f>
        <v>#REF!</v>
      </c>
      <c r="U54" s="256" t="e">
        <f aca="false">IF(ISBLANK(#REF!), "", (concat(" || Var/Subsp: ", #REF!)))</f>
        <v>#REF!</v>
      </c>
      <c r="V54" s="256"/>
      <c r="W54" s="256"/>
      <c r="X54" s="256"/>
      <c r="Y54" s="256"/>
      <c r="Z54" s="256"/>
    </row>
    <row r="55" customFormat="false" ht="14.25" hidden="false" customHeight="true" outlineLevel="0" collapsed="false">
      <c r="A55" s="257" t="s">
        <v>3101</v>
      </c>
      <c r="B55" s="256" t="e">
        <f aca="false">CONCATENATE(C55,D55,E55,F55,G55,H55,I55,J55,K55,L55,M55,N55,O55,P55,Q55,R55,S55,T55,U55)</f>
        <v>#REF!</v>
      </c>
      <c r="C55" s="256" t="e">
        <f aca="false">IF(ISBLANK(#REF!), "", (concat("Kegg code: ", #REF!)))</f>
        <v>#REF!</v>
      </c>
      <c r="D55" s="256" t="e">
        <f aca="false">IF(ISBLANK(#REF!), "", (concat(" || Common name: ", #REF!)))</f>
        <v>#REF!</v>
      </c>
      <c r="E55" s="256" t="e">
        <f aca="false">IF(ISBLANK(#REF!), "", (concat(" || Scientific name: ", #REF!)))</f>
        <v>#REF!</v>
      </c>
      <c r="F55" s="256" t="e">
        <f aca="false">IF(ISBLANK(#REF!), "", (concat(" || Kingdom: ", #REF!)))</f>
        <v>#REF!</v>
      </c>
      <c r="G55" s="256" t="e">
        <f aca="false">IF(ISBLANK(#REF!), "", (concat(" || Subkingdom: ", #REF!)))</f>
        <v>#REF!</v>
      </c>
      <c r="H55" s="256" t="e">
        <f aca="false">IF(ISBLANK(#REF!), "", (concat(" || Superdivision: ", #REF!)))</f>
        <v>#REF!</v>
      </c>
      <c r="I55" s="256" t="e">
        <f aca="false">IF(ISBLANK(#REF!), "", (concat(" || Phylum: ", #REF!)))</f>
        <v>#REF!</v>
      </c>
      <c r="J55" s="256" t="e">
        <f aca="false">IF(ISBLANK(#REF!), "", (concat(" || Subphylum: ", #REF!)))</f>
        <v>#REF!</v>
      </c>
      <c r="K55" s="256" t="e">
        <f aca="false">IF(ISBLANK(#REF!), "", (concat(" || Class: ", #REF!)))</f>
        <v>#REF!</v>
      </c>
      <c r="L55" s="256" t="e">
        <f aca="false">IF(ISBLANK(#REF!), "", (concat(" || Subclass: ", #REF!)))</f>
        <v>#REF!</v>
      </c>
      <c r="M55" s="256" t="e">
        <f aca="false">IF(ISBLANK(#REF!), "", (concat(" || Order: ", #REF!)))</f>
        <v>#REF!</v>
      </c>
      <c r="N55" s="256" t="e">
        <f aca="false">IF(ISBLANK(#REF!), "", (concat(" || Family: ", #REF!)))</f>
        <v>#REF!</v>
      </c>
      <c r="O55" s="256" t="e">
        <f aca="false">IF(ISBLANK(#REF!), "", (concat(" || Subfamily: ", #REF!)))</f>
        <v>#REF!</v>
      </c>
      <c r="P55" s="256" t="e">
        <f aca="false">IF(ISBLANK(#REF!), "", (concat(" || Tribe: ", #REF!)))</f>
        <v>#REF!</v>
      </c>
      <c r="Q55" s="256" t="e">
        <f aca="false">IF(ISBLANK(#REF!), "", (concat(" || Subtribe: ", #REF!)))</f>
        <v>#REF!</v>
      </c>
      <c r="R55" s="256" t="e">
        <f aca="false">IF(ISBLANK(#REF!), "", (concat(" || Genus: ", #REF!)))</f>
        <v>#REF!</v>
      </c>
      <c r="S55" s="256" t="e">
        <f aca="false">IF(ISBLANK(#REF!), "", (concat(" || Subgenus: ", #REF!)))</f>
        <v>#REF!</v>
      </c>
      <c r="T55" s="256" t="e">
        <f aca="false">IF(ISBLANK(#REF!), "", (concat(" || Species: ", #REF!)))</f>
        <v>#REF!</v>
      </c>
      <c r="U55" s="256" t="e">
        <f aca="false">IF(ISBLANK(#REF!), "", (concat(" || Var/Subsp: ", #REF!)))</f>
        <v>#REF!</v>
      </c>
      <c r="V55" s="256"/>
      <c r="W55" s="256"/>
      <c r="X55" s="256"/>
      <c r="Y55" s="256"/>
      <c r="Z55" s="256"/>
    </row>
    <row r="56" customFormat="false" ht="14.25" hidden="false" customHeight="true" outlineLevel="0" collapsed="false">
      <c r="A56" s="257" t="s">
        <v>3102</v>
      </c>
      <c r="B56" s="256" t="e">
        <f aca="false">CONCATENATE(C56,D56,E56,F56,G56,H56,I56,J56,K56,L56,M56,N56,O56,P56,Q56,R56,S56,T56,U56)</f>
        <v>#REF!</v>
      </c>
      <c r="C56" s="256" t="e">
        <f aca="false">IF(ISBLANK(#REF!), "", (concat("Kegg code: ", #REF!)))</f>
        <v>#REF!</v>
      </c>
      <c r="D56" s="256" t="e">
        <f aca="false">IF(ISBLANK(#REF!), "", (concat(" || Common name: ", #REF!)))</f>
        <v>#REF!</v>
      </c>
      <c r="E56" s="256" t="e">
        <f aca="false">IF(ISBLANK(#REF!), "", (concat(" || Scientific name: ", #REF!)))</f>
        <v>#REF!</v>
      </c>
      <c r="F56" s="256" t="e">
        <f aca="false">IF(ISBLANK(#REF!), "", (concat(" || Kingdom: ", #REF!)))</f>
        <v>#REF!</v>
      </c>
      <c r="G56" s="256" t="e">
        <f aca="false">IF(ISBLANK(#REF!), "", (concat(" || Subkingdom: ", #REF!)))</f>
        <v>#REF!</v>
      </c>
      <c r="H56" s="256" t="e">
        <f aca="false">IF(ISBLANK(#REF!), "", (concat(" || Superdivision: ", #REF!)))</f>
        <v>#REF!</v>
      </c>
      <c r="I56" s="256" t="e">
        <f aca="false">IF(ISBLANK(#REF!), "", (concat(" || Phylum: ", #REF!)))</f>
        <v>#REF!</v>
      </c>
      <c r="J56" s="256" t="e">
        <f aca="false">IF(ISBLANK(#REF!), "", (concat(" || Subphylum: ", #REF!)))</f>
        <v>#REF!</v>
      </c>
      <c r="K56" s="256" t="e">
        <f aca="false">IF(ISBLANK(#REF!), "", (concat(" || Class: ", #REF!)))</f>
        <v>#REF!</v>
      </c>
      <c r="L56" s="256" t="e">
        <f aca="false">IF(ISBLANK(#REF!), "", (concat(" || Subclass: ", #REF!)))</f>
        <v>#REF!</v>
      </c>
      <c r="M56" s="256" t="e">
        <f aca="false">IF(ISBLANK(#REF!), "", (concat(" || Order: ", #REF!)))</f>
        <v>#REF!</v>
      </c>
      <c r="N56" s="256" t="e">
        <f aca="false">IF(ISBLANK(#REF!), "", (concat(" || Family: ", #REF!)))</f>
        <v>#REF!</v>
      </c>
      <c r="O56" s="256" t="e">
        <f aca="false">IF(ISBLANK(#REF!), "", (concat(" || Subfamily: ", #REF!)))</f>
        <v>#REF!</v>
      </c>
      <c r="P56" s="256" t="e">
        <f aca="false">IF(ISBLANK(#REF!), "", (concat(" || Tribe: ", #REF!)))</f>
        <v>#REF!</v>
      </c>
      <c r="Q56" s="256" t="e">
        <f aca="false">IF(ISBLANK(#REF!), "", (concat(" || Subtribe: ", #REF!)))</f>
        <v>#REF!</v>
      </c>
      <c r="R56" s="256" t="e">
        <f aca="false">IF(ISBLANK(#REF!), "", (concat(" || Genus: ", #REF!)))</f>
        <v>#REF!</v>
      </c>
      <c r="S56" s="256" t="e">
        <f aca="false">IF(ISBLANK(#REF!), "", (concat(" || Subgenus: ", #REF!)))</f>
        <v>#REF!</v>
      </c>
      <c r="T56" s="256" t="e">
        <f aca="false">IF(ISBLANK(#REF!), "", (concat(" || Species: ", #REF!)))</f>
        <v>#REF!</v>
      </c>
      <c r="U56" s="256" t="e">
        <f aca="false">IF(ISBLANK(#REF!), "", (concat(" || Var/Subsp: ", #REF!)))</f>
        <v>#REF!</v>
      </c>
      <c r="V56" s="256"/>
      <c r="W56" s="256"/>
      <c r="X56" s="256"/>
      <c r="Y56" s="256"/>
      <c r="Z56" s="256"/>
    </row>
    <row r="57" customFormat="false" ht="14.25" hidden="false" customHeight="true" outlineLevel="0" collapsed="false">
      <c r="A57" s="257" t="s">
        <v>3103</v>
      </c>
      <c r="B57" s="256" t="e">
        <f aca="false">CONCATENATE(C57,D57,E57,F57,G57,H57,I57,J57,K57,L57,M57,N57,O57,P57,Q57,R57,S57,T57,U57)</f>
        <v>#REF!</v>
      </c>
      <c r="C57" s="256" t="e">
        <f aca="false">IF(ISBLANK(#REF!), "", (concat("Kegg code: ", #REF!)))</f>
        <v>#REF!</v>
      </c>
      <c r="D57" s="256" t="e">
        <f aca="false">IF(ISBLANK(#REF!), "", (concat(" || Common name: ", #REF!)))</f>
        <v>#REF!</v>
      </c>
      <c r="E57" s="256" t="e">
        <f aca="false">IF(ISBLANK(#REF!), "", (concat(" || Scientific name: ", #REF!)))</f>
        <v>#REF!</v>
      </c>
      <c r="F57" s="256" t="e">
        <f aca="false">IF(ISBLANK(#REF!), "", (concat(" || Kingdom: ", #REF!)))</f>
        <v>#REF!</v>
      </c>
      <c r="G57" s="256" t="e">
        <f aca="false">IF(ISBLANK(#REF!), "", (concat(" || Subkingdom: ", #REF!)))</f>
        <v>#REF!</v>
      </c>
      <c r="H57" s="256" t="e">
        <f aca="false">IF(ISBLANK(#REF!), "", (concat(" || Superdivision: ", #REF!)))</f>
        <v>#REF!</v>
      </c>
      <c r="I57" s="256" t="e">
        <f aca="false">IF(ISBLANK(#REF!), "", (concat(" || Phylum: ", #REF!)))</f>
        <v>#REF!</v>
      </c>
      <c r="J57" s="256" t="e">
        <f aca="false">IF(ISBLANK(#REF!), "", (concat(" || Subphylum: ", #REF!)))</f>
        <v>#REF!</v>
      </c>
      <c r="K57" s="256" t="e">
        <f aca="false">IF(ISBLANK(#REF!), "", (concat(" || Class: ", #REF!)))</f>
        <v>#REF!</v>
      </c>
      <c r="L57" s="256" t="e">
        <f aca="false">IF(ISBLANK(#REF!), "", (concat(" || Subclass: ", #REF!)))</f>
        <v>#REF!</v>
      </c>
      <c r="M57" s="256" t="e">
        <f aca="false">IF(ISBLANK(#REF!), "", (concat(" || Order: ", #REF!)))</f>
        <v>#REF!</v>
      </c>
      <c r="N57" s="256" t="e">
        <f aca="false">IF(ISBLANK(#REF!), "", (concat(" || Family: ", #REF!)))</f>
        <v>#REF!</v>
      </c>
      <c r="O57" s="256" t="e">
        <f aca="false">IF(ISBLANK(#REF!), "", (concat(" || Subfamily: ", #REF!)))</f>
        <v>#REF!</v>
      </c>
      <c r="P57" s="256" t="e">
        <f aca="false">IF(ISBLANK(#REF!), "", (concat(" || Tribe: ", #REF!)))</f>
        <v>#REF!</v>
      </c>
      <c r="Q57" s="256" t="e">
        <f aca="false">IF(ISBLANK(#REF!), "", (concat(" || Subtribe: ", #REF!)))</f>
        <v>#REF!</v>
      </c>
      <c r="R57" s="256" t="e">
        <f aca="false">IF(ISBLANK(#REF!), "", (concat(" || Genus: ", #REF!)))</f>
        <v>#REF!</v>
      </c>
      <c r="S57" s="256" t="e">
        <f aca="false">IF(ISBLANK(#REF!), "", (concat(" || Subgenus: ", #REF!)))</f>
        <v>#REF!</v>
      </c>
      <c r="T57" s="256" t="e">
        <f aca="false">IF(ISBLANK(#REF!), "", (concat(" || Species: ", #REF!)))</f>
        <v>#REF!</v>
      </c>
      <c r="U57" s="256" t="e">
        <f aca="false">IF(ISBLANK(#REF!), "", (concat(" || Var/Subsp: ", #REF!)))</f>
        <v>#REF!</v>
      </c>
      <c r="V57" s="256"/>
      <c r="W57" s="256"/>
      <c r="X57" s="256"/>
      <c r="Y57" s="256"/>
      <c r="Z57" s="256"/>
    </row>
    <row r="58" customFormat="false" ht="14.25" hidden="false" customHeight="true" outlineLevel="0" collapsed="false">
      <c r="A58" s="257" t="s">
        <v>3104</v>
      </c>
      <c r="B58" s="256" t="e">
        <f aca="false">CONCATENATE(C58,D58,E58,F58,G58,H58,I58,J58,K58,L58,M58,N58,O58,P58,Q58,R58,S58,T58,U58)</f>
        <v>#REF!</v>
      </c>
      <c r="C58" s="256" t="e">
        <f aca="false">IF(ISBLANK(#REF!), "", (concat("Kegg code: ", #REF!)))</f>
        <v>#REF!</v>
      </c>
      <c r="D58" s="256" t="e">
        <f aca="false">IF(ISBLANK(#REF!), "", (concat(" || Common name: ", #REF!)))</f>
        <v>#REF!</v>
      </c>
      <c r="E58" s="256" t="e">
        <f aca="false">IF(ISBLANK(#REF!), "", (concat(" || Scientific name: ", #REF!)))</f>
        <v>#REF!</v>
      </c>
      <c r="F58" s="256" t="e">
        <f aca="false">IF(ISBLANK(#REF!), "", (concat(" || Kingdom: ", #REF!)))</f>
        <v>#REF!</v>
      </c>
      <c r="G58" s="256" t="e">
        <f aca="false">IF(ISBLANK(#REF!), "", (concat(" || Subkingdom: ", #REF!)))</f>
        <v>#REF!</v>
      </c>
      <c r="H58" s="256" t="e">
        <f aca="false">IF(ISBLANK(#REF!), "", (concat(" || Superdivision: ", #REF!)))</f>
        <v>#REF!</v>
      </c>
      <c r="I58" s="256" t="e">
        <f aca="false">IF(ISBLANK(#REF!), "", (concat(" || Phylum: ", #REF!)))</f>
        <v>#REF!</v>
      </c>
      <c r="J58" s="256" t="e">
        <f aca="false">IF(ISBLANK(#REF!), "", (concat(" || Subphylum: ", #REF!)))</f>
        <v>#REF!</v>
      </c>
      <c r="K58" s="256" t="e">
        <f aca="false">IF(ISBLANK(#REF!), "", (concat(" || Class: ", #REF!)))</f>
        <v>#REF!</v>
      </c>
      <c r="L58" s="256" t="e">
        <f aca="false">IF(ISBLANK(#REF!), "", (concat(" || Subclass: ", #REF!)))</f>
        <v>#REF!</v>
      </c>
      <c r="M58" s="256" t="e">
        <f aca="false">IF(ISBLANK(#REF!), "", (concat(" || Order: ", #REF!)))</f>
        <v>#REF!</v>
      </c>
      <c r="N58" s="256" t="e">
        <f aca="false">IF(ISBLANK(#REF!), "", (concat(" || Family: ", #REF!)))</f>
        <v>#REF!</v>
      </c>
      <c r="O58" s="256" t="e">
        <f aca="false">IF(ISBLANK(#REF!), "", (concat(" || Subfamily: ", #REF!)))</f>
        <v>#REF!</v>
      </c>
      <c r="P58" s="256" t="e">
        <f aca="false">IF(ISBLANK(#REF!), "", (concat(" || Tribe: ", #REF!)))</f>
        <v>#REF!</v>
      </c>
      <c r="Q58" s="256" t="e">
        <f aca="false">IF(ISBLANK(#REF!), "", (concat(" || Subtribe: ", #REF!)))</f>
        <v>#REF!</v>
      </c>
      <c r="R58" s="256" t="e">
        <f aca="false">IF(ISBLANK(#REF!), "", (concat(" || Genus: ", #REF!)))</f>
        <v>#REF!</v>
      </c>
      <c r="S58" s="256" t="e">
        <f aca="false">IF(ISBLANK(#REF!), "", (concat(" || Subgenus: ", #REF!)))</f>
        <v>#REF!</v>
      </c>
      <c r="T58" s="256" t="e">
        <f aca="false">IF(ISBLANK(#REF!), "", (concat(" || Species: ", #REF!)))</f>
        <v>#REF!</v>
      </c>
      <c r="U58" s="256" t="e">
        <f aca="false">IF(ISBLANK(#REF!), "", (concat(" || Var/Subsp: ", #REF!)))</f>
        <v>#REF!</v>
      </c>
      <c r="V58" s="256"/>
      <c r="W58" s="256"/>
      <c r="X58" s="256"/>
      <c r="Y58" s="256"/>
      <c r="Z58" s="256"/>
    </row>
    <row r="59" customFormat="false" ht="14.25" hidden="false" customHeight="true" outlineLevel="0" collapsed="false">
      <c r="A59" s="257" t="s">
        <v>3105</v>
      </c>
      <c r="B59" s="256" t="e">
        <f aca="false">CONCATENATE(C59,D59,E59,F59,G59,H59,I59,J59,K59,L59,M59,N59,O59,P59,Q59,R59,S59,T59,U59)</f>
        <v>#REF!</v>
      </c>
      <c r="C59" s="256" t="e">
        <f aca="false">IF(ISBLANK(#REF!), "", (concat("Kegg code: ", #REF!)))</f>
        <v>#REF!</v>
      </c>
      <c r="D59" s="256" t="e">
        <f aca="false">IF(ISBLANK(#REF!), "", (concat(" || Common name: ", #REF!)))</f>
        <v>#REF!</v>
      </c>
      <c r="E59" s="256" t="e">
        <f aca="false">IF(ISBLANK(#REF!), "", (concat(" || Scientific name: ", #REF!)))</f>
        <v>#REF!</v>
      </c>
      <c r="F59" s="256" t="e">
        <f aca="false">IF(ISBLANK(#REF!), "", (concat(" || Kingdom: ", #REF!)))</f>
        <v>#REF!</v>
      </c>
      <c r="G59" s="256" t="e">
        <f aca="false">IF(ISBLANK(#REF!), "", (concat(" || Subkingdom: ", #REF!)))</f>
        <v>#REF!</v>
      </c>
      <c r="H59" s="256" t="e">
        <f aca="false">IF(ISBLANK(#REF!), "", (concat(" || Superdivision: ", #REF!)))</f>
        <v>#REF!</v>
      </c>
      <c r="I59" s="256" t="e">
        <f aca="false">IF(ISBLANK(#REF!), "", (concat(" || Phylum: ", #REF!)))</f>
        <v>#REF!</v>
      </c>
      <c r="J59" s="256" t="e">
        <f aca="false">IF(ISBLANK(#REF!), "", (concat(" || Subphylum: ", #REF!)))</f>
        <v>#REF!</v>
      </c>
      <c r="K59" s="256" t="e">
        <f aca="false">IF(ISBLANK(#REF!), "", (concat(" || Class: ", #REF!)))</f>
        <v>#REF!</v>
      </c>
      <c r="L59" s="256" t="e">
        <f aca="false">IF(ISBLANK(#REF!), "", (concat(" || Subclass: ", #REF!)))</f>
        <v>#REF!</v>
      </c>
      <c r="M59" s="256" t="e">
        <f aca="false">IF(ISBLANK(#REF!), "", (concat(" || Order: ", #REF!)))</f>
        <v>#REF!</v>
      </c>
      <c r="N59" s="256" t="e">
        <f aca="false">IF(ISBLANK(#REF!), "", (concat(" || Family: ", #REF!)))</f>
        <v>#REF!</v>
      </c>
      <c r="O59" s="256" t="e">
        <f aca="false">IF(ISBLANK(#REF!), "", (concat(" || Subfamily: ", #REF!)))</f>
        <v>#REF!</v>
      </c>
      <c r="P59" s="256" t="e">
        <f aca="false">IF(ISBLANK(#REF!), "", (concat(" || Tribe: ", #REF!)))</f>
        <v>#REF!</v>
      </c>
      <c r="Q59" s="256" t="e">
        <f aca="false">IF(ISBLANK(#REF!), "", (concat(" || Subtribe: ", #REF!)))</f>
        <v>#REF!</v>
      </c>
      <c r="R59" s="256" t="e">
        <f aca="false">IF(ISBLANK(#REF!), "", (concat(" || Genus: ", #REF!)))</f>
        <v>#REF!</v>
      </c>
      <c r="S59" s="256" t="e">
        <f aca="false">IF(ISBLANK(#REF!), "", (concat(" || Subgenus: ", #REF!)))</f>
        <v>#REF!</v>
      </c>
      <c r="T59" s="256" t="e">
        <f aca="false">IF(ISBLANK(#REF!), "", (concat(" || Species: ", #REF!)))</f>
        <v>#REF!</v>
      </c>
      <c r="U59" s="256" t="e">
        <f aca="false">IF(ISBLANK(#REF!), "", (concat(" || Var/Subsp: ", #REF!)))</f>
        <v>#REF!</v>
      </c>
      <c r="V59" s="256"/>
      <c r="W59" s="256"/>
      <c r="X59" s="256"/>
      <c r="Y59" s="256"/>
      <c r="Z59" s="256"/>
    </row>
    <row r="60" customFormat="false" ht="14.25" hidden="false" customHeight="true" outlineLevel="0" collapsed="false">
      <c r="A60" s="257" t="s">
        <v>3106</v>
      </c>
      <c r="B60" s="256" t="e">
        <f aca="false">CONCATENATE(C60,D60,E60,F60,G60,H60,I60,J60,K60,L60,M60,N60,O60,P60,Q60,R60,S60,T60,U60)</f>
        <v>#REF!</v>
      </c>
      <c r="C60" s="256" t="e">
        <f aca="false">IF(ISBLANK(#REF!), "", (concat("Kegg code: ", #REF!)))</f>
        <v>#REF!</v>
      </c>
      <c r="D60" s="256" t="e">
        <f aca="false">IF(ISBLANK(#REF!), "", (concat(" || Common name: ", #REF!)))</f>
        <v>#REF!</v>
      </c>
      <c r="E60" s="256" t="e">
        <f aca="false">IF(ISBLANK(#REF!), "", (concat(" || Scientific name: ", #REF!)))</f>
        <v>#REF!</v>
      </c>
      <c r="F60" s="256" t="e">
        <f aca="false">IF(ISBLANK(#REF!), "", (concat(" || Kingdom: ", #REF!)))</f>
        <v>#REF!</v>
      </c>
      <c r="G60" s="256" t="e">
        <f aca="false">IF(ISBLANK(#REF!), "", (concat(" || Subkingdom: ", #REF!)))</f>
        <v>#REF!</v>
      </c>
      <c r="H60" s="256" t="e">
        <f aca="false">IF(ISBLANK(#REF!), "", (concat(" || Superdivision: ", #REF!)))</f>
        <v>#REF!</v>
      </c>
      <c r="I60" s="256" t="e">
        <f aca="false">IF(ISBLANK(#REF!), "", (concat(" || Phylum: ", #REF!)))</f>
        <v>#REF!</v>
      </c>
      <c r="J60" s="256" t="e">
        <f aca="false">IF(ISBLANK(#REF!), "", (concat(" || Subphylum: ", #REF!)))</f>
        <v>#REF!</v>
      </c>
      <c r="K60" s="256" t="e">
        <f aca="false">IF(ISBLANK(#REF!), "", (concat(" || Class: ", #REF!)))</f>
        <v>#REF!</v>
      </c>
      <c r="L60" s="256" t="e">
        <f aca="false">IF(ISBLANK(#REF!), "", (concat(" || Subclass: ", #REF!)))</f>
        <v>#REF!</v>
      </c>
      <c r="M60" s="256" t="e">
        <f aca="false">IF(ISBLANK(#REF!), "", (concat(" || Order: ", #REF!)))</f>
        <v>#REF!</v>
      </c>
      <c r="N60" s="256" t="e">
        <f aca="false">IF(ISBLANK(#REF!), "", (concat(" || Family: ", #REF!)))</f>
        <v>#REF!</v>
      </c>
      <c r="O60" s="256" t="e">
        <f aca="false">IF(ISBLANK(#REF!), "", (concat(" || Subfamily: ", #REF!)))</f>
        <v>#REF!</v>
      </c>
      <c r="P60" s="256" t="e">
        <f aca="false">IF(ISBLANK(#REF!), "", (concat(" || Tribe: ", #REF!)))</f>
        <v>#REF!</v>
      </c>
      <c r="Q60" s="256" t="e">
        <f aca="false">IF(ISBLANK(#REF!), "", (concat(" || Subtribe: ", #REF!)))</f>
        <v>#REF!</v>
      </c>
      <c r="R60" s="256" t="e">
        <f aca="false">IF(ISBLANK(#REF!), "", (concat(" || Genus: ", #REF!)))</f>
        <v>#REF!</v>
      </c>
      <c r="S60" s="256" t="e">
        <f aca="false">IF(ISBLANK(#REF!), "", (concat(" || Subgenus: ", #REF!)))</f>
        <v>#REF!</v>
      </c>
      <c r="T60" s="256" t="e">
        <f aca="false">IF(ISBLANK(#REF!), "", (concat(" || Species: ", #REF!)))</f>
        <v>#REF!</v>
      </c>
      <c r="U60" s="256" t="e">
        <f aca="false">IF(ISBLANK(#REF!), "", (concat(" || Var/Subsp: ", #REF!)))</f>
        <v>#REF!</v>
      </c>
      <c r="V60" s="256"/>
      <c r="W60" s="256"/>
      <c r="X60" s="256"/>
      <c r="Y60" s="256"/>
      <c r="Z60" s="256"/>
    </row>
    <row r="61" customFormat="false" ht="14.25" hidden="false" customHeight="true" outlineLevel="0" collapsed="false">
      <c r="A61" s="257" t="s">
        <v>3107</v>
      </c>
      <c r="B61" s="256" t="e">
        <f aca="false">CONCATENATE(C61,D61,E61,F61,G61,H61,I61,J61,K61,L61,M61,N61,O61,P61,Q61,R61,S61,T61,U61)</f>
        <v>#REF!</v>
      </c>
      <c r="C61" s="256" t="e">
        <f aca="false">IF(ISBLANK(#REF!), "", (concat("Kegg code: ", #REF!)))</f>
        <v>#REF!</v>
      </c>
      <c r="D61" s="256" t="e">
        <f aca="false">IF(ISBLANK(#REF!), "", (concat(" || Common name: ", #REF!)))</f>
        <v>#REF!</v>
      </c>
      <c r="E61" s="256" t="e">
        <f aca="false">IF(ISBLANK(#REF!), "", (concat(" || Scientific name: ", #REF!)))</f>
        <v>#REF!</v>
      </c>
      <c r="F61" s="256" t="e">
        <f aca="false">IF(ISBLANK(#REF!), "", (concat(" || Kingdom: ", #REF!)))</f>
        <v>#REF!</v>
      </c>
      <c r="G61" s="256" t="e">
        <f aca="false">IF(ISBLANK(#REF!), "", (concat(" || Subkingdom: ", #REF!)))</f>
        <v>#REF!</v>
      </c>
      <c r="H61" s="256" t="e">
        <f aca="false">IF(ISBLANK(#REF!), "", (concat(" || Superdivision: ", #REF!)))</f>
        <v>#REF!</v>
      </c>
      <c r="I61" s="256" t="e">
        <f aca="false">IF(ISBLANK(#REF!), "", (concat(" || Phylum: ", #REF!)))</f>
        <v>#REF!</v>
      </c>
      <c r="J61" s="256" t="e">
        <f aca="false">IF(ISBLANK(#REF!), "", (concat(" || Subphylum: ", #REF!)))</f>
        <v>#REF!</v>
      </c>
      <c r="K61" s="256" t="e">
        <f aca="false">IF(ISBLANK(#REF!), "", (concat(" || Class: ", #REF!)))</f>
        <v>#REF!</v>
      </c>
      <c r="L61" s="256" t="e">
        <f aca="false">IF(ISBLANK(#REF!), "", (concat(" || Subclass: ", #REF!)))</f>
        <v>#REF!</v>
      </c>
      <c r="M61" s="256" t="e">
        <f aca="false">IF(ISBLANK(#REF!), "", (concat(" || Order: ", #REF!)))</f>
        <v>#REF!</v>
      </c>
      <c r="N61" s="256" t="e">
        <f aca="false">IF(ISBLANK(#REF!), "", (concat(" || Family: ", #REF!)))</f>
        <v>#REF!</v>
      </c>
      <c r="O61" s="256" t="e">
        <f aca="false">IF(ISBLANK(#REF!), "", (concat(" || Subfamily: ", #REF!)))</f>
        <v>#REF!</v>
      </c>
      <c r="P61" s="256" t="e">
        <f aca="false">IF(ISBLANK(#REF!), "", (concat(" || Tribe: ", #REF!)))</f>
        <v>#REF!</v>
      </c>
      <c r="Q61" s="256" t="e">
        <f aca="false">IF(ISBLANK(#REF!), "", (concat(" || Subtribe: ", #REF!)))</f>
        <v>#REF!</v>
      </c>
      <c r="R61" s="256" t="e">
        <f aca="false">IF(ISBLANK(#REF!), "", (concat(" || Genus: ", #REF!)))</f>
        <v>#REF!</v>
      </c>
      <c r="S61" s="256" t="e">
        <f aca="false">IF(ISBLANK(#REF!), "", (concat(" || Subgenus: ", #REF!)))</f>
        <v>#REF!</v>
      </c>
      <c r="T61" s="256" t="e">
        <f aca="false">IF(ISBLANK(#REF!), "", (concat(" || Species: ", #REF!)))</f>
        <v>#REF!</v>
      </c>
      <c r="U61" s="256" t="e">
        <f aca="false">IF(ISBLANK(#REF!), "", (concat(" || Var/Subsp: ", #REF!)))</f>
        <v>#REF!</v>
      </c>
      <c r="V61" s="256"/>
      <c r="W61" s="256"/>
      <c r="X61" s="256"/>
      <c r="Y61" s="256"/>
      <c r="Z61" s="256"/>
    </row>
    <row r="62" customFormat="false" ht="14.25" hidden="false" customHeight="true" outlineLevel="0" collapsed="false">
      <c r="A62" s="257" t="s">
        <v>3108</v>
      </c>
      <c r="B62" s="256" t="e">
        <f aca="false">CONCATENATE(C62,D62,E62,F62,G62,H62,I62,J62,K62,L62,M62,N62,O62,P62,Q62,R62,S62,T62,U62)</f>
        <v>#REF!</v>
      </c>
      <c r="C62" s="256" t="e">
        <f aca="false">IF(ISBLANK(#REF!), "", (concat("Kegg code: ", #REF!)))</f>
        <v>#REF!</v>
      </c>
      <c r="D62" s="256" t="e">
        <f aca="false">IF(ISBLANK(#REF!), "", (concat(" || Common name: ", #REF!)))</f>
        <v>#REF!</v>
      </c>
      <c r="E62" s="256" t="e">
        <f aca="false">IF(ISBLANK(#REF!), "", (concat(" || Scientific name: ", #REF!)))</f>
        <v>#REF!</v>
      </c>
      <c r="F62" s="256" t="e">
        <f aca="false">IF(ISBLANK(#REF!), "", (concat(" || Kingdom: ", #REF!)))</f>
        <v>#REF!</v>
      </c>
      <c r="G62" s="256" t="e">
        <f aca="false">IF(ISBLANK(#REF!), "", (concat(" || Subkingdom: ", #REF!)))</f>
        <v>#REF!</v>
      </c>
      <c r="H62" s="256" t="e">
        <f aca="false">IF(ISBLANK(#REF!), "", (concat(" || Superdivision: ", #REF!)))</f>
        <v>#REF!</v>
      </c>
      <c r="I62" s="256" t="e">
        <f aca="false">IF(ISBLANK(#REF!), "", (concat(" || Phylum: ", #REF!)))</f>
        <v>#REF!</v>
      </c>
      <c r="J62" s="256" t="e">
        <f aca="false">IF(ISBLANK(#REF!), "", (concat(" || Subphylum: ", #REF!)))</f>
        <v>#REF!</v>
      </c>
      <c r="K62" s="256" t="e">
        <f aca="false">IF(ISBLANK(#REF!), "", (concat(" || Class: ", #REF!)))</f>
        <v>#REF!</v>
      </c>
      <c r="L62" s="256" t="e">
        <f aca="false">IF(ISBLANK(#REF!), "", (concat(" || Subclass: ", #REF!)))</f>
        <v>#REF!</v>
      </c>
      <c r="M62" s="256" t="e">
        <f aca="false">IF(ISBLANK(#REF!), "", (concat(" || Order: ", #REF!)))</f>
        <v>#REF!</v>
      </c>
      <c r="N62" s="256" t="e">
        <f aca="false">IF(ISBLANK(#REF!), "", (concat(" || Family: ", #REF!)))</f>
        <v>#REF!</v>
      </c>
      <c r="O62" s="256" t="e">
        <f aca="false">IF(ISBLANK(#REF!), "", (concat(" || Subfamily: ", #REF!)))</f>
        <v>#REF!</v>
      </c>
      <c r="P62" s="256" t="e">
        <f aca="false">IF(ISBLANK(#REF!), "", (concat(" || Tribe: ", #REF!)))</f>
        <v>#REF!</v>
      </c>
      <c r="Q62" s="256" t="e">
        <f aca="false">IF(ISBLANK(#REF!), "", (concat(" || Subtribe: ", #REF!)))</f>
        <v>#REF!</v>
      </c>
      <c r="R62" s="256" t="e">
        <f aca="false">IF(ISBLANK(#REF!), "", (concat(" || Genus: ", #REF!)))</f>
        <v>#REF!</v>
      </c>
      <c r="S62" s="256" t="e">
        <f aca="false">IF(ISBLANK(#REF!), "", (concat(" || Subgenus: ", #REF!)))</f>
        <v>#REF!</v>
      </c>
      <c r="T62" s="256" t="e">
        <f aca="false">IF(ISBLANK(#REF!), "", (concat(" || Species: ", #REF!)))</f>
        <v>#REF!</v>
      </c>
      <c r="U62" s="256" t="e">
        <f aca="false">IF(ISBLANK(#REF!), "", (concat(" || Var/Subsp: ", #REF!)))</f>
        <v>#REF!</v>
      </c>
      <c r="V62" s="256"/>
      <c r="W62" s="256"/>
      <c r="X62" s="256"/>
      <c r="Y62" s="256"/>
      <c r="Z62" s="256"/>
    </row>
    <row r="63" customFormat="false" ht="14.25" hidden="false" customHeight="true" outlineLevel="0" collapsed="false">
      <c r="A63" s="257" t="s">
        <v>3109</v>
      </c>
      <c r="B63" s="256" t="e">
        <f aca="false">CONCATENATE(C63,D63,E63,F63,G63,H63,I63,J63,K63,L63,M63,N63,O63,P63,Q63,R63,S63,T63,U63)</f>
        <v>#REF!</v>
      </c>
      <c r="C63" s="256" t="e">
        <f aca="false">IF(ISBLANK(#REF!), "", (concat("Kegg code: ", #REF!)))</f>
        <v>#REF!</v>
      </c>
      <c r="D63" s="256" t="e">
        <f aca="false">IF(ISBLANK(#REF!), "", (concat(" || Common name: ", #REF!)))</f>
        <v>#REF!</v>
      </c>
      <c r="E63" s="256" t="e">
        <f aca="false">IF(ISBLANK(#REF!), "", (concat(" || Scientific name: ", #REF!)))</f>
        <v>#REF!</v>
      </c>
      <c r="F63" s="256" t="e">
        <f aca="false">IF(ISBLANK(#REF!), "", (concat(" || Kingdom: ", #REF!)))</f>
        <v>#REF!</v>
      </c>
      <c r="G63" s="256" t="e">
        <f aca="false">IF(ISBLANK(#REF!), "", (concat(" || Subkingdom: ", #REF!)))</f>
        <v>#REF!</v>
      </c>
      <c r="H63" s="256" t="e">
        <f aca="false">IF(ISBLANK(#REF!), "", (concat(" || Superdivision: ", #REF!)))</f>
        <v>#REF!</v>
      </c>
      <c r="I63" s="256" t="e">
        <f aca="false">IF(ISBLANK(#REF!), "", (concat(" || Phylum: ", #REF!)))</f>
        <v>#REF!</v>
      </c>
      <c r="J63" s="256" t="e">
        <f aca="false">IF(ISBLANK(#REF!), "", (concat(" || Subphylum: ", #REF!)))</f>
        <v>#REF!</v>
      </c>
      <c r="K63" s="256" t="e">
        <f aca="false">IF(ISBLANK(#REF!), "", (concat(" || Class: ", #REF!)))</f>
        <v>#REF!</v>
      </c>
      <c r="L63" s="256" t="e">
        <f aca="false">IF(ISBLANK(#REF!), "", (concat(" || Subclass: ", #REF!)))</f>
        <v>#REF!</v>
      </c>
      <c r="M63" s="256" t="e">
        <f aca="false">IF(ISBLANK(#REF!), "", (concat(" || Order: ", #REF!)))</f>
        <v>#REF!</v>
      </c>
      <c r="N63" s="256" t="e">
        <f aca="false">IF(ISBLANK(#REF!), "", (concat(" || Family: ", #REF!)))</f>
        <v>#REF!</v>
      </c>
      <c r="O63" s="256" t="e">
        <f aca="false">IF(ISBLANK(#REF!), "", (concat(" || Subfamily: ", #REF!)))</f>
        <v>#REF!</v>
      </c>
      <c r="P63" s="256" t="e">
        <f aca="false">IF(ISBLANK(#REF!), "", (concat(" || Tribe: ", #REF!)))</f>
        <v>#REF!</v>
      </c>
      <c r="Q63" s="256" t="e">
        <f aca="false">IF(ISBLANK(#REF!), "", (concat(" || Subtribe: ", #REF!)))</f>
        <v>#REF!</v>
      </c>
      <c r="R63" s="256" t="e">
        <f aca="false">IF(ISBLANK(#REF!), "", (concat(" || Genus: ", #REF!)))</f>
        <v>#REF!</v>
      </c>
      <c r="S63" s="256" t="e">
        <f aca="false">IF(ISBLANK(#REF!), "", (concat(" || Subgenus: ", #REF!)))</f>
        <v>#REF!</v>
      </c>
      <c r="T63" s="256" t="e">
        <f aca="false">IF(ISBLANK(#REF!), "", (concat(" || Species: ", #REF!)))</f>
        <v>#REF!</v>
      </c>
      <c r="U63" s="256" t="e">
        <f aca="false">IF(ISBLANK(#REF!), "", (concat(" || Var/Subsp: ", #REF!)))</f>
        <v>#REF!</v>
      </c>
      <c r="V63" s="256"/>
      <c r="W63" s="256"/>
      <c r="X63" s="256"/>
      <c r="Y63" s="256"/>
      <c r="Z63" s="256"/>
    </row>
    <row r="64" customFormat="false" ht="14.25" hidden="false" customHeight="true" outlineLevel="0" collapsed="false">
      <c r="A64" s="257" t="s">
        <v>3110</v>
      </c>
      <c r="B64" s="256" t="e">
        <f aca="false">CONCATENATE(C64,D64,E64,F64,G64,H64,I64,J64,K64,L64,M64,N64,O64,P64,Q64,R64,S64,T64,U64)</f>
        <v>#REF!</v>
      </c>
      <c r="C64" s="256" t="e">
        <f aca="false">IF(ISBLANK(#REF!), "", (concat("Kegg code: ", #REF!)))</f>
        <v>#REF!</v>
      </c>
      <c r="D64" s="256" t="e">
        <f aca="false">IF(ISBLANK(#REF!), "", (concat(" || Common name: ", #REF!)))</f>
        <v>#REF!</v>
      </c>
      <c r="E64" s="256" t="e">
        <f aca="false">IF(ISBLANK(#REF!), "", (concat(" || Scientific name: ", #REF!)))</f>
        <v>#REF!</v>
      </c>
      <c r="F64" s="256" t="e">
        <f aca="false">IF(ISBLANK(#REF!), "", (concat(" || Kingdom: ", #REF!)))</f>
        <v>#REF!</v>
      </c>
      <c r="G64" s="256" t="e">
        <f aca="false">IF(ISBLANK(#REF!), "", (concat(" || Subkingdom: ", #REF!)))</f>
        <v>#REF!</v>
      </c>
      <c r="H64" s="256" t="e">
        <f aca="false">IF(ISBLANK(#REF!), "", (concat(" || Superdivision: ", #REF!)))</f>
        <v>#REF!</v>
      </c>
      <c r="I64" s="256" t="e">
        <f aca="false">IF(ISBLANK(#REF!), "", (concat(" || Phylum: ", #REF!)))</f>
        <v>#REF!</v>
      </c>
      <c r="J64" s="256" t="e">
        <f aca="false">IF(ISBLANK(#REF!), "", (concat(" || Subphylum: ", #REF!)))</f>
        <v>#REF!</v>
      </c>
      <c r="K64" s="256" t="e">
        <f aca="false">IF(ISBLANK(#REF!), "", (concat(" || Class: ", #REF!)))</f>
        <v>#REF!</v>
      </c>
      <c r="L64" s="256" t="e">
        <f aca="false">IF(ISBLANK(#REF!), "", (concat(" || Subclass: ", #REF!)))</f>
        <v>#REF!</v>
      </c>
      <c r="M64" s="256" t="e">
        <f aca="false">IF(ISBLANK(#REF!), "", (concat(" || Order: ", #REF!)))</f>
        <v>#REF!</v>
      </c>
      <c r="N64" s="256" t="e">
        <f aca="false">IF(ISBLANK(#REF!), "", (concat(" || Family: ", #REF!)))</f>
        <v>#REF!</v>
      </c>
      <c r="O64" s="256" t="e">
        <f aca="false">IF(ISBLANK(#REF!), "", (concat(" || Subfamily: ", #REF!)))</f>
        <v>#REF!</v>
      </c>
      <c r="P64" s="256" t="e">
        <f aca="false">IF(ISBLANK(#REF!), "", (concat(" || Tribe: ", #REF!)))</f>
        <v>#REF!</v>
      </c>
      <c r="Q64" s="256" t="e">
        <f aca="false">IF(ISBLANK(#REF!), "", (concat(" || Subtribe: ", #REF!)))</f>
        <v>#REF!</v>
      </c>
      <c r="R64" s="256" t="e">
        <f aca="false">IF(ISBLANK(#REF!), "", (concat(" || Genus: ", #REF!)))</f>
        <v>#REF!</v>
      </c>
      <c r="S64" s="256" t="e">
        <f aca="false">IF(ISBLANK(#REF!), "", (concat(" || Subgenus: ", #REF!)))</f>
        <v>#REF!</v>
      </c>
      <c r="T64" s="256" t="e">
        <f aca="false">IF(ISBLANK(#REF!), "", (concat(" || Species: ", #REF!)))</f>
        <v>#REF!</v>
      </c>
      <c r="U64" s="256" t="e">
        <f aca="false">IF(ISBLANK(#REF!), "", (concat(" || Var/Subsp: ", #REF!)))</f>
        <v>#REF!</v>
      </c>
      <c r="V64" s="256"/>
      <c r="W64" s="256"/>
      <c r="X64" s="256"/>
      <c r="Y64" s="256"/>
      <c r="Z64" s="256"/>
    </row>
    <row r="65" customFormat="false" ht="14.25" hidden="false" customHeight="true" outlineLevel="0" collapsed="false">
      <c r="A65" s="257" t="s">
        <v>3111</v>
      </c>
      <c r="B65" s="256" t="e">
        <f aca="false">CONCATENATE(C65,D65,E65,F65,G65,H65,I65,J65,K65,L65,M65,N65,O65,P65,Q65,R65,S65,T65,U65)</f>
        <v>#REF!</v>
      </c>
      <c r="C65" s="256" t="e">
        <f aca="false">IF(ISBLANK(#REF!), "", (concat("Kegg code: ", #REF!)))</f>
        <v>#REF!</v>
      </c>
      <c r="D65" s="256" t="e">
        <f aca="false">IF(ISBLANK(#REF!), "", (concat(" || Common name: ", #REF!)))</f>
        <v>#REF!</v>
      </c>
      <c r="E65" s="256" t="e">
        <f aca="false">IF(ISBLANK(#REF!), "", (concat(" || Scientific name: ", #REF!)))</f>
        <v>#REF!</v>
      </c>
      <c r="F65" s="256" t="e">
        <f aca="false">IF(ISBLANK(#REF!), "", (concat(" || Kingdom: ", #REF!)))</f>
        <v>#REF!</v>
      </c>
      <c r="G65" s="256" t="e">
        <f aca="false">IF(ISBLANK(#REF!), "", (concat(" || Subkingdom: ", #REF!)))</f>
        <v>#REF!</v>
      </c>
      <c r="H65" s="256" t="e">
        <f aca="false">IF(ISBLANK(#REF!), "", (concat(" || Superdivision: ", #REF!)))</f>
        <v>#REF!</v>
      </c>
      <c r="I65" s="256" t="e">
        <f aca="false">IF(ISBLANK(#REF!), "", (concat(" || Phylum: ", #REF!)))</f>
        <v>#REF!</v>
      </c>
      <c r="J65" s="256" t="e">
        <f aca="false">IF(ISBLANK(#REF!), "", (concat(" || Subphylum: ", #REF!)))</f>
        <v>#REF!</v>
      </c>
      <c r="K65" s="256" t="e">
        <f aca="false">IF(ISBLANK(#REF!), "", (concat(" || Class: ", #REF!)))</f>
        <v>#REF!</v>
      </c>
      <c r="L65" s="256" t="e">
        <f aca="false">IF(ISBLANK(#REF!), "", (concat(" || Subclass: ", #REF!)))</f>
        <v>#REF!</v>
      </c>
      <c r="M65" s="256" t="e">
        <f aca="false">IF(ISBLANK(#REF!), "", (concat(" || Order: ", #REF!)))</f>
        <v>#REF!</v>
      </c>
      <c r="N65" s="256" t="e">
        <f aca="false">IF(ISBLANK(#REF!), "", (concat(" || Family: ", #REF!)))</f>
        <v>#REF!</v>
      </c>
      <c r="O65" s="256" t="e">
        <f aca="false">IF(ISBLANK(#REF!), "", (concat(" || Subfamily: ", #REF!)))</f>
        <v>#REF!</v>
      </c>
      <c r="P65" s="256" t="e">
        <f aca="false">IF(ISBLANK(#REF!), "", (concat(" || Tribe: ", #REF!)))</f>
        <v>#REF!</v>
      </c>
      <c r="Q65" s="256" t="e">
        <f aca="false">IF(ISBLANK(#REF!), "", (concat(" || Subtribe: ", #REF!)))</f>
        <v>#REF!</v>
      </c>
      <c r="R65" s="256" t="e">
        <f aca="false">IF(ISBLANK(#REF!), "", (concat(" || Genus: ", #REF!)))</f>
        <v>#REF!</v>
      </c>
      <c r="S65" s="256" t="e">
        <f aca="false">IF(ISBLANK(#REF!), "", (concat(" || Subgenus: ", #REF!)))</f>
        <v>#REF!</v>
      </c>
      <c r="T65" s="256" t="e">
        <f aca="false">IF(ISBLANK(#REF!), "", (concat(" || Species: ", #REF!)))</f>
        <v>#REF!</v>
      </c>
      <c r="U65" s="256" t="e">
        <f aca="false">IF(ISBLANK(#REF!), "", (concat(" || Var/Subsp: ", #REF!)))</f>
        <v>#REF!</v>
      </c>
      <c r="V65" s="256"/>
      <c r="W65" s="256"/>
      <c r="X65" s="256"/>
      <c r="Y65" s="256"/>
      <c r="Z65" s="256"/>
    </row>
    <row r="66" customFormat="false" ht="14.25" hidden="false" customHeight="true" outlineLevel="0" collapsed="false">
      <c r="A66" s="257" t="s">
        <v>3112</v>
      </c>
      <c r="B66" s="256" t="e">
        <f aca="false">CONCATENATE(C66,D66,E66,F66,G66,H66,I66,J66,K66,L66,M66,N66,O66,P66,Q66,R66,S66,T66,U66)</f>
        <v>#REF!</v>
      </c>
      <c r="C66" s="256" t="e">
        <f aca="false">IF(ISBLANK(#REF!), "", (concat("Kegg code: ", #REF!)))</f>
        <v>#REF!</v>
      </c>
      <c r="D66" s="256" t="e">
        <f aca="false">IF(ISBLANK(#REF!), "", (concat(" || Common name: ", #REF!)))</f>
        <v>#REF!</v>
      </c>
      <c r="E66" s="256" t="e">
        <f aca="false">IF(ISBLANK(#REF!), "", (concat(" || Scientific name: ", #REF!)))</f>
        <v>#REF!</v>
      </c>
      <c r="F66" s="256" t="e">
        <f aca="false">IF(ISBLANK(#REF!), "", (concat(" || Kingdom: ", #REF!)))</f>
        <v>#REF!</v>
      </c>
      <c r="G66" s="256" t="e">
        <f aca="false">IF(ISBLANK(#REF!), "", (concat(" || Subkingdom: ", #REF!)))</f>
        <v>#REF!</v>
      </c>
      <c r="H66" s="256" t="e">
        <f aca="false">IF(ISBLANK(#REF!), "", (concat(" || Superdivision: ", #REF!)))</f>
        <v>#REF!</v>
      </c>
      <c r="I66" s="256" t="e">
        <f aca="false">IF(ISBLANK(#REF!), "", (concat(" || Phylum: ", #REF!)))</f>
        <v>#REF!</v>
      </c>
      <c r="J66" s="256" t="e">
        <f aca="false">IF(ISBLANK(#REF!), "", (concat(" || Subphylum: ", #REF!)))</f>
        <v>#REF!</v>
      </c>
      <c r="K66" s="256" t="e">
        <f aca="false">IF(ISBLANK(#REF!), "", (concat(" || Class: ", #REF!)))</f>
        <v>#REF!</v>
      </c>
      <c r="L66" s="256" t="e">
        <f aca="false">IF(ISBLANK(#REF!), "", (concat(" || Subclass: ", #REF!)))</f>
        <v>#REF!</v>
      </c>
      <c r="M66" s="256" t="e">
        <f aca="false">IF(ISBLANK(#REF!), "", (concat(" || Order: ", #REF!)))</f>
        <v>#REF!</v>
      </c>
      <c r="N66" s="256" t="e">
        <f aca="false">IF(ISBLANK(#REF!), "", (concat(" || Family: ", #REF!)))</f>
        <v>#REF!</v>
      </c>
      <c r="O66" s="256" t="e">
        <f aca="false">IF(ISBLANK(#REF!), "", (concat(" || Subfamily: ", #REF!)))</f>
        <v>#REF!</v>
      </c>
      <c r="P66" s="256" t="e">
        <f aca="false">IF(ISBLANK(#REF!), "", (concat(" || Tribe: ", #REF!)))</f>
        <v>#REF!</v>
      </c>
      <c r="Q66" s="256" t="e">
        <f aca="false">IF(ISBLANK(#REF!), "", (concat(" || Subtribe: ", #REF!)))</f>
        <v>#REF!</v>
      </c>
      <c r="R66" s="256" t="e">
        <f aca="false">IF(ISBLANK(#REF!), "", (concat(" || Genus: ", #REF!)))</f>
        <v>#REF!</v>
      </c>
      <c r="S66" s="256" t="e">
        <f aca="false">IF(ISBLANK(#REF!), "", (concat(" || Subgenus: ", #REF!)))</f>
        <v>#REF!</v>
      </c>
      <c r="T66" s="256" t="e">
        <f aca="false">IF(ISBLANK(#REF!), "", (concat(" || Species: ", #REF!)))</f>
        <v>#REF!</v>
      </c>
      <c r="U66" s="256" t="e">
        <f aca="false">IF(ISBLANK(#REF!), "", (concat(" || Var/Subsp: ", #REF!)))</f>
        <v>#REF!</v>
      </c>
      <c r="V66" s="256"/>
      <c r="W66" s="256"/>
      <c r="X66" s="256"/>
      <c r="Y66" s="256"/>
      <c r="Z66" s="256"/>
    </row>
    <row r="67" customFormat="false" ht="14.25" hidden="false" customHeight="true" outlineLevel="0" collapsed="false">
      <c r="A67" s="257" t="s">
        <v>3113</v>
      </c>
      <c r="B67" s="256" t="e">
        <f aca="false">CONCATENATE(C67,D67,E67,F67,G67,H67,I67,J67,K67,L67,M67,N67,O67,P67,Q67,R67,S67,T67,U67)</f>
        <v>#REF!</v>
      </c>
      <c r="C67" s="256" t="e">
        <f aca="false">IF(ISBLANK(#REF!), "", (concat("Kegg code: ", #REF!)))</f>
        <v>#REF!</v>
      </c>
      <c r="D67" s="256" t="e">
        <f aca="false">IF(ISBLANK(#REF!), "", (concat(" || Common name: ", #REF!)))</f>
        <v>#REF!</v>
      </c>
      <c r="E67" s="256" t="e">
        <f aca="false">IF(ISBLANK(#REF!), "", (concat(" || Scientific name: ", #REF!)))</f>
        <v>#REF!</v>
      </c>
      <c r="F67" s="256" t="e">
        <f aca="false">IF(ISBLANK(#REF!), "", (concat(" || Kingdom: ", #REF!)))</f>
        <v>#REF!</v>
      </c>
      <c r="G67" s="256" t="e">
        <f aca="false">IF(ISBLANK(#REF!), "", (concat(" || Subkingdom: ", #REF!)))</f>
        <v>#REF!</v>
      </c>
      <c r="H67" s="256" t="e">
        <f aca="false">IF(ISBLANK(#REF!), "", (concat(" || Superdivision: ", #REF!)))</f>
        <v>#REF!</v>
      </c>
      <c r="I67" s="256" t="e">
        <f aca="false">IF(ISBLANK(#REF!), "", (concat(" || Phylum: ", #REF!)))</f>
        <v>#REF!</v>
      </c>
      <c r="J67" s="256" t="e">
        <f aca="false">IF(ISBLANK(#REF!), "", (concat(" || Subphylum: ", #REF!)))</f>
        <v>#REF!</v>
      </c>
      <c r="K67" s="256" t="e">
        <f aca="false">IF(ISBLANK(#REF!), "", (concat(" || Class: ", #REF!)))</f>
        <v>#REF!</v>
      </c>
      <c r="L67" s="256" t="e">
        <f aca="false">IF(ISBLANK(#REF!), "", (concat(" || Subclass: ", #REF!)))</f>
        <v>#REF!</v>
      </c>
      <c r="M67" s="256" t="e">
        <f aca="false">IF(ISBLANK(#REF!), "", (concat(" || Order: ", #REF!)))</f>
        <v>#REF!</v>
      </c>
      <c r="N67" s="256" t="e">
        <f aca="false">IF(ISBLANK(#REF!), "", (concat(" || Family: ", #REF!)))</f>
        <v>#REF!</v>
      </c>
      <c r="O67" s="256" t="e">
        <f aca="false">IF(ISBLANK(#REF!), "", (concat(" || Subfamily: ", #REF!)))</f>
        <v>#REF!</v>
      </c>
      <c r="P67" s="256" t="e">
        <f aca="false">IF(ISBLANK(#REF!), "", (concat(" || Tribe: ", #REF!)))</f>
        <v>#REF!</v>
      </c>
      <c r="Q67" s="256" t="e">
        <f aca="false">IF(ISBLANK(#REF!), "", (concat(" || Subtribe: ", #REF!)))</f>
        <v>#REF!</v>
      </c>
      <c r="R67" s="256" t="e">
        <f aca="false">IF(ISBLANK(#REF!), "", (concat(" || Genus: ", #REF!)))</f>
        <v>#REF!</v>
      </c>
      <c r="S67" s="256" t="e">
        <f aca="false">IF(ISBLANK(#REF!), "", (concat(" || Subgenus: ", #REF!)))</f>
        <v>#REF!</v>
      </c>
      <c r="T67" s="256" t="e">
        <f aca="false">IF(ISBLANK(#REF!), "", (concat(" || Species: ", #REF!)))</f>
        <v>#REF!</v>
      </c>
      <c r="U67" s="256" t="e">
        <f aca="false">IF(ISBLANK(#REF!), "", (concat(" || Var/Subsp: ", #REF!)))</f>
        <v>#REF!</v>
      </c>
      <c r="V67" s="256"/>
      <c r="W67" s="256"/>
      <c r="X67" s="256"/>
      <c r="Y67" s="256"/>
      <c r="Z67" s="256"/>
    </row>
    <row r="68" customFormat="false" ht="14.25" hidden="false" customHeight="true" outlineLevel="0" collapsed="false">
      <c r="A68" s="257" t="s">
        <v>3114</v>
      </c>
      <c r="B68" s="256" t="e">
        <f aca="false">CONCATENATE(C68,D68,E68,F68,G68,H68,I68,J68,K68,L68,M68,N68,O68,P68,Q68,R68,S68,T68,U68)</f>
        <v>#REF!</v>
      </c>
      <c r="C68" s="256" t="e">
        <f aca="false">IF(ISBLANK(#REF!), "", (concat("Kegg code: ", #REF!)))</f>
        <v>#REF!</v>
      </c>
      <c r="D68" s="256" t="e">
        <f aca="false">IF(ISBLANK(#REF!), "", (concat(" || Common name: ", #REF!)))</f>
        <v>#REF!</v>
      </c>
      <c r="E68" s="256" t="e">
        <f aca="false">IF(ISBLANK(#REF!), "", (concat(" || Scientific name: ", #REF!)))</f>
        <v>#REF!</v>
      </c>
      <c r="F68" s="256" t="e">
        <f aca="false">IF(ISBLANK(#REF!), "", (concat(" || Kingdom: ", #REF!)))</f>
        <v>#REF!</v>
      </c>
      <c r="G68" s="256" t="e">
        <f aca="false">IF(ISBLANK(#REF!), "", (concat(" || Subkingdom: ", #REF!)))</f>
        <v>#REF!</v>
      </c>
      <c r="H68" s="256" t="e">
        <f aca="false">IF(ISBLANK(#REF!), "", (concat(" || Superdivision: ", #REF!)))</f>
        <v>#REF!</v>
      </c>
      <c r="I68" s="256" t="e">
        <f aca="false">IF(ISBLANK(#REF!), "", (concat(" || Phylum: ", #REF!)))</f>
        <v>#REF!</v>
      </c>
      <c r="J68" s="256" t="e">
        <f aca="false">IF(ISBLANK(#REF!), "", (concat(" || Subphylum: ", #REF!)))</f>
        <v>#REF!</v>
      </c>
      <c r="K68" s="256" t="e">
        <f aca="false">IF(ISBLANK(#REF!), "", (concat(" || Class: ", #REF!)))</f>
        <v>#REF!</v>
      </c>
      <c r="L68" s="256" t="e">
        <f aca="false">IF(ISBLANK(#REF!), "", (concat(" || Subclass: ", #REF!)))</f>
        <v>#REF!</v>
      </c>
      <c r="M68" s="256" t="e">
        <f aca="false">IF(ISBLANK(#REF!), "", (concat(" || Order: ", #REF!)))</f>
        <v>#REF!</v>
      </c>
      <c r="N68" s="256" t="e">
        <f aca="false">IF(ISBLANK(#REF!), "", (concat(" || Family: ", #REF!)))</f>
        <v>#REF!</v>
      </c>
      <c r="O68" s="256" t="e">
        <f aca="false">IF(ISBLANK(#REF!), "", (concat(" || Subfamily: ", #REF!)))</f>
        <v>#REF!</v>
      </c>
      <c r="P68" s="256" t="e">
        <f aca="false">IF(ISBLANK(#REF!), "", (concat(" || Tribe: ", #REF!)))</f>
        <v>#REF!</v>
      </c>
      <c r="Q68" s="256" t="e">
        <f aca="false">IF(ISBLANK(#REF!), "", (concat(" || Subtribe: ", #REF!)))</f>
        <v>#REF!</v>
      </c>
      <c r="R68" s="256" t="e">
        <f aca="false">IF(ISBLANK(#REF!), "", (concat(" || Genus: ", #REF!)))</f>
        <v>#REF!</v>
      </c>
      <c r="S68" s="256" t="e">
        <f aca="false">IF(ISBLANK(#REF!), "", (concat(" || Subgenus: ", #REF!)))</f>
        <v>#REF!</v>
      </c>
      <c r="T68" s="256" t="e">
        <f aca="false">IF(ISBLANK(#REF!), "", (concat(" || Species: ", #REF!)))</f>
        <v>#REF!</v>
      </c>
      <c r="U68" s="256" t="e">
        <f aca="false">IF(ISBLANK(#REF!), "", (concat(" || Var/Subsp: ", #REF!)))</f>
        <v>#REF!</v>
      </c>
      <c r="V68" s="256"/>
      <c r="W68" s="256"/>
      <c r="X68" s="256"/>
      <c r="Y68" s="256"/>
      <c r="Z68" s="256"/>
    </row>
    <row r="69" customFormat="false" ht="14.25" hidden="false" customHeight="true" outlineLevel="0" collapsed="false">
      <c r="A69" s="257" t="s">
        <v>3115</v>
      </c>
      <c r="B69" s="256" t="e">
        <f aca="false">CONCATENATE(C69,D69,E69,F69,G69,H69,I69,J69,K69,L69,M69,N69,O69,P69,Q69,R69,S69,T69,U69)</f>
        <v>#REF!</v>
      </c>
      <c r="C69" s="256" t="e">
        <f aca="false">IF(ISBLANK(#REF!), "", (concat("Kegg code: ", #REF!)))</f>
        <v>#REF!</v>
      </c>
      <c r="D69" s="256" t="e">
        <f aca="false">IF(ISBLANK(#REF!), "", (concat(" || Common name: ", #REF!)))</f>
        <v>#REF!</v>
      </c>
      <c r="E69" s="256" t="e">
        <f aca="false">IF(ISBLANK(#REF!), "", (concat(" || Scientific name: ", #REF!)))</f>
        <v>#REF!</v>
      </c>
      <c r="F69" s="256" t="e">
        <f aca="false">IF(ISBLANK(#REF!), "", (concat(" || Kingdom: ", #REF!)))</f>
        <v>#REF!</v>
      </c>
      <c r="G69" s="256" t="e">
        <f aca="false">IF(ISBLANK(#REF!), "", (concat(" || Subkingdom: ", #REF!)))</f>
        <v>#REF!</v>
      </c>
      <c r="H69" s="256" t="e">
        <f aca="false">IF(ISBLANK(#REF!), "", (concat(" || Superdivision: ", #REF!)))</f>
        <v>#REF!</v>
      </c>
      <c r="I69" s="256" t="e">
        <f aca="false">IF(ISBLANK(#REF!), "", (concat(" || Phylum: ", #REF!)))</f>
        <v>#REF!</v>
      </c>
      <c r="J69" s="256" t="e">
        <f aca="false">IF(ISBLANK(#REF!), "", (concat(" || Subphylum: ", #REF!)))</f>
        <v>#REF!</v>
      </c>
      <c r="K69" s="256" t="e">
        <f aca="false">IF(ISBLANK(#REF!), "", (concat(" || Class: ", #REF!)))</f>
        <v>#REF!</v>
      </c>
      <c r="L69" s="256" t="e">
        <f aca="false">IF(ISBLANK(#REF!), "", (concat(" || Subclass: ", #REF!)))</f>
        <v>#REF!</v>
      </c>
      <c r="M69" s="256" t="e">
        <f aca="false">IF(ISBLANK(#REF!), "", (concat(" || Order: ", #REF!)))</f>
        <v>#REF!</v>
      </c>
      <c r="N69" s="256" t="e">
        <f aca="false">IF(ISBLANK(#REF!), "", (concat(" || Family: ", #REF!)))</f>
        <v>#REF!</v>
      </c>
      <c r="O69" s="256" t="e">
        <f aca="false">IF(ISBLANK(#REF!), "", (concat(" || Subfamily: ", #REF!)))</f>
        <v>#REF!</v>
      </c>
      <c r="P69" s="256" t="e">
        <f aca="false">IF(ISBLANK(#REF!), "", (concat(" || Tribe: ", #REF!)))</f>
        <v>#REF!</v>
      </c>
      <c r="Q69" s="256" t="e">
        <f aca="false">IF(ISBLANK(#REF!), "", (concat(" || Subtribe: ", #REF!)))</f>
        <v>#REF!</v>
      </c>
      <c r="R69" s="256" t="e">
        <f aca="false">IF(ISBLANK(#REF!), "", (concat(" || Genus: ", #REF!)))</f>
        <v>#REF!</v>
      </c>
      <c r="S69" s="256" t="e">
        <f aca="false">IF(ISBLANK(#REF!), "", (concat(" || Subgenus: ", #REF!)))</f>
        <v>#REF!</v>
      </c>
      <c r="T69" s="256" t="e">
        <f aca="false">IF(ISBLANK(#REF!), "", (concat(" || Species: ", #REF!)))</f>
        <v>#REF!</v>
      </c>
      <c r="U69" s="256" t="e">
        <f aca="false">IF(ISBLANK(#REF!), "", (concat(" || Var/Subsp: ", #REF!)))</f>
        <v>#REF!</v>
      </c>
      <c r="V69" s="256"/>
      <c r="W69" s="256"/>
      <c r="X69" s="256"/>
      <c r="Y69" s="256"/>
      <c r="Z69" s="256"/>
    </row>
    <row r="70" customFormat="false" ht="14.25" hidden="false" customHeight="true" outlineLevel="0" collapsed="false">
      <c r="A70" s="257" t="s">
        <v>3116</v>
      </c>
      <c r="B70" s="256" t="e">
        <f aca="false">CONCATENATE(C70,D70,E70,F70,G70,H70,I70,J70,K70,L70,M70,N70,O70,P70,Q70,R70,S70,T70,U70)</f>
        <v>#REF!</v>
      </c>
      <c r="C70" s="256" t="e">
        <f aca="false">IF(ISBLANK(#REF!), "", (concat("Kegg code: ", #REF!)))</f>
        <v>#REF!</v>
      </c>
      <c r="D70" s="256" t="e">
        <f aca="false">IF(ISBLANK(#REF!), "", (concat(" || Common name: ", #REF!)))</f>
        <v>#REF!</v>
      </c>
      <c r="E70" s="256" t="e">
        <f aca="false">IF(ISBLANK(#REF!), "", (concat(" || Scientific name: ", #REF!)))</f>
        <v>#REF!</v>
      </c>
      <c r="F70" s="256" t="e">
        <f aca="false">IF(ISBLANK(#REF!), "", (concat(" || Kingdom: ", #REF!)))</f>
        <v>#REF!</v>
      </c>
      <c r="G70" s="256" t="e">
        <f aca="false">IF(ISBLANK(#REF!), "", (concat(" || Subkingdom: ", #REF!)))</f>
        <v>#REF!</v>
      </c>
      <c r="H70" s="256" t="e">
        <f aca="false">IF(ISBLANK(#REF!), "", (concat(" || Superdivision: ", #REF!)))</f>
        <v>#REF!</v>
      </c>
      <c r="I70" s="256" t="e">
        <f aca="false">IF(ISBLANK(#REF!), "", (concat(" || Phylum: ", #REF!)))</f>
        <v>#REF!</v>
      </c>
      <c r="J70" s="256" t="e">
        <f aca="false">IF(ISBLANK(#REF!), "", (concat(" || Subphylum: ", #REF!)))</f>
        <v>#REF!</v>
      </c>
      <c r="K70" s="256" t="e">
        <f aca="false">IF(ISBLANK(#REF!), "", (concat(" || Class: ", #REF!)))</f>
        <v>#REF!</v>
      </c>
      <c r="L70" s="256" t="e">
        <f aca="false">IF(ISBLANK(#REF!), "", (concat(" || Subclass: ", #REF!)))</f>
        <v>#REF!</v>
      </c>
      <c r="M70" s="256" t="e">
        <f aca="false">IF(ISBLANK(#REF!), "", (concat(" || Order: ", #REF!)))</f>
        <v>#REF!</v>
      </c>
      <c r="N70" s="256" t="e">
        <f aca="false">IF(ISBLANK(#REF!), "", (concat(" || Family: ", #REF!)))</f>
        <v>#REF!</v>
      </c>
      <c r="O70" s="256" t="e">
        <f aca="false">IF(ISBLANK(#REF!), "", (concat(" || Subfamily: ", #REF!)))</f>
        <v>#REF!</v>
      </c>
      <c r="P70" s="256" t="e">
        <f aca="false">IF(ISBLANK(#REF!), "", (concat(" || Tribe: ", #REF!)))</f>
        <v>#REF!</v>
      </c>
      <c r="Q70" s="256" t="e">
        <f aca="false">IF(ISBLANK(#REF!), "", (concat(" || Subtribe: ", #REF!)))</f>
        <v>#REF!</v>
      </c>
      <c r="R70" s="256" t="e">
        <f aca="false">IF(ISBLANK(#REF!), "", (concat(" || Genus: ", #REF!)))</f>
        <v>#REF!</v>
      </c>
      <c r="S70" s="256" t="e">
        <f aca="false">IF(ISBLANK(#REF!), "", (concat(" || Subgenus: ", #REF!)))</f>
        <v>#REF!</v>
      </c>
      <c r="T70" s="256" t="e">
        <f aca="false">IF(ISBLANK(#REF!), "", (concat(" || Species: ", #REF!)))</f>
        <v>#REF!</v>
      </c>
      <c r="U70" s="256" t="e">
        <f aca="false">IF(ISBLANK(#REF!), "", (concat(" || Var/Subsp: ", #REF!)))</f>
        <v>#REF!</v>
      </c>
      <c r="V70" s="256"/>
      <c r="W70" s="256"/>
      <c r="X70" s="256"/>
      <c r="Y70" s="256"/>
      <c r="Z70" s="256"/>
    </row>
    <row r="71" customFormat="false" ht="14.25" hidden="false" customHeight="true" outlineLevel="0" collapsed="false">
      <c r="A71" s="257" t="s">
        <v>3117</v>
      </c>
      <c r="B71" s="256" t="e">
        <f aca="false">CONCATENATE(C71,D71,E71,F71,G71,H71,I71,J71,K71,L71,M71,N71,O71,P71,Q71,R71,S71,T71,U71)</f>
        <v>#REF!</v>
      </c>
      <c r="C71" s="256" t="e">
        <f aca="false">IF(ISBLANK(#REF!), "", (concat("Kegg code: ", #REF!)))</f>
        <v>#REF!</v>
      </c>
      <c r="D71" s="256" t="e">
        <f aca="false">IF(ISBLANK(#REF!), "", (concat(" || Common name: ", #REF!)))</f>
        <v>#REF!</v>
      </c>
      <c r="E71" s="256" t="e">
        <f aca="false">IF(ISBLANK(#REF!), "", (concat(" || Scientific name: ", #REF!)))</f>
        <v>#REF!</v>
      </c>
      <c r="F71" s="256" t="e">
        <f aca="false">IF(ISBLANK(#REF!), "", (concat(" || Kingdom: ", #REF!)))</f>
        <v>#REF!</v>
      </c>
      <c r="G71" s="256" t="e">
        <f aca="false">IF(ISBLANK(#REF!), "", (concat(" || Subkingdom: ", #REF!)))</f>
        <v>#REF!</v>
      </c>
      <c r="H71" s="256" t="e">
        <f aca="false">IF(ISBLANK(#REF!), "", (concat(" || Superdivision: ", #REF!)))</f>
        <v>#REF!</v>
      </c>
      <c r="I71" s="256" t="e">
        <f aca="false">IF(ISBLANK(#REF!), "", (concat(" || Phylum: ", #REF!)))</f>
        <v>#REF!</v>
      </c>
      <c r="J71" s="256" t="e">
        <f aca="false">IF(ISBLANK(#REF!), "", (concat(" || Subphylum: ", #REF!)))</f>
        <v>#REF!</v>
      </c>
      <c r="K71" s="256" t="e">
        <f aca="false">IF(ISBLANK(#REF!), "", (concat(" || Class: ", #REF!)))</f>
        <v>#REF!</v>
      </c>
      <c r="L71" s="256" t="e">
        <f aca="false">IF(ISBLANK(#REF!), "", (concat(" || Subclass: ", #REF!)))</f>
        <v>#REF!</v>
      </c>
      <c r="M71" s="256" t="e">
        <f aca="false">IF(ISBLANK(#REF!), "", (concat(" || Order: ", #REF!)))</f>
        <v>#REF!</v>
      </c>
      <c r="N71" s="256" t="e">
        <f aca="false">IF(ISBLANK(#REF!), "", (concat(" || Family: ", #REF!)))</f>
        <v>#REF!</v>
      </c>
      <c r="O71" s="256" t="e">
        <f aca="false">IF(ISBLANK(#REF!), "", (concat(" || Subfamily: ", #REF!)))</f>
        <v>#REF!</v>
      </c>
      <c r="P71" s="256" t="e">
        <f aca="false">IF(ISBLANK(#REF!), "", (concat(" || Tribe: ", #REF!)))</f>
        <v>#REF!</v>
      </c>
      <c r="Q71" s="256" t="e">
        <f aca="false">IF(ISBLANK(#REF!), "", (concat(" || Subtribe: ", #REF!)))</f>
        <v>#REF!</v>
      </c>
      <c r="R71" s="256" t="e">
        <f aca="false">IF(ISBLANK(#REF!), "", (concat(" || Genus: ", #REF!)))</f>
        <v>#REF!</v>
      </c>
      <c r="S71" s="256" t="e">
        <f aca="false">IF(ISBLANK(#REF!), "", (concat(" || Subgenus: ", #REF!)))</f>
        <v>#REF!</v>
      </c>
      <c r="T71" s="256" t="e">
        <f aca="false">IF(ISBLANK(#REF!), "", (concat(" || Species: ", #REF!)))</f>
        <v>#REF!</v>
      </c>
      <c r="U71" s="256" t="e">
        <f aca="false">IF(ISBLANK(#REF!), "", (concat(" || Var/Subsp: ", #REF!)))</f>
        <v>#REF!</v>
      </c>
      <c r="V71" s="256"/>
      <c r="W71" s="256"/>
      <c r="X71" s="256"/>
      <c r="Y71" s="256"/>
      <c r="Z71" s="256"/>
    </row>
    <row r="72" customFormat="false" ht="14.25" hidden="false" customHeight="true" outlineLevel="0" collapsed="false">
      <c r="A72" s="257" t="s">
        <v>3118</v>
      </c>
      <c r="B72" s="256" t="e">
        <f aca="false">CONCATENATE(C72,D72,E72,F72,G72,H72,I72,J72,K72,L72,M72,N72,O72,P72,Q72,R72,S72,T72,U72)</f>
        <v>#REF!</v>
      </c>
      <c r="C72" s="256" t="e">
        <f aca="false">IF(ISBLANK(#REF!), "", (concat("Kegg code: ", #REF!)))</f>
        <v>#REF!</v>
      </c>
      <c r="D72" s="256" t="e">
        <f aca="false">IF(ISBLANK(#REF!), "", (concat(" || Common name: ", #REF!)))</f>
        <v>#REF!</v>
      </c>
      <c r="E72" s="256" t="e">
        <f aca="false">IF(ISBLANK(#REF!), "", (concat(" || Scientific name: ", #REF!)))</f>
        <v>#REF!</v>
      </c>
      <c r="F72" s="256" t="e">
        <f aca="false">IF(ISBLANK(#REF!), "", (concat(" || Kingdom: ", #REF!)))</f>
        <v>#REF!</v>
      </c>
      <c r="G72" s="256" t="e">
        <f aca="false">IF(ISBLANK(#REF!), "", (concat(" || Subkingdom: ", #REF!)))</f>
        <v>#REF!</v>
      </c>
      <c r="H72" s="256" t="e">
        <f aca="false">IF(ISBLANK(#REF!), "", (concat(" || Superdivision: ", #REF!)))</f>
        <v>#REF!</v>
      </c>
      <c r="I72" s="256" t="e">
        <f aca="false">IF(ISBLANK(#REF!), "", (concat(" || Phylum: ", #REF!)))</f>
        <v>#REF!</v>
      </c>
      <c r="J72" s="256" t="e">
        <f aca="false">IF(ISBLANK(#REF!), "", (concat(" || Subphylum: ", #REF!)))</f>
        <v>#REF!</v>
      </c>
      <c r="K72" s="256" t="e">
        <f aca="false">IF(ISBLANK(#REF!), "", (concat(" || Class: ", #REF!)))</f>
        <v>#REF!</v>
      </c>
      <c r="L72" s="256" t="e">
        <f aca="false">IF(ISBLANK(#REF!), "", (concat(" || Subclass: ", #REF!)))</f>
        <v>#REF!</v>
      </c>
      <c r="M72" s="256" t="e">
        <f aca="false">IF(ISBLANK(#REF!), "", (concat(" || Order: ", #REF!)))</f>
        <v>#REF!</v>
      </c>
      <c r="N72" s="256" t="e">
        <f aca="false">IF(ISBLANK(#REF!), "", (concat(" || Family: ", #REF!)))</f>
        <v>#REF!</v>
      </c>
      <c r="O72" s="256" t="e">
        <f aca="false">IF(ISBLANK(#REF!), "", (concat(" || Subfamily: ", #REF!)))</f>
        <v>#REF!</v>
      </c>
      <c r="P72" s="256" t="e">
        <f aca="false">IF(ISBLANK(#REF!), "", (concat(" || Tribe: ", #REF!)))</f>
        <v>#REF!</v>
      </c>
      <c r="Q72" s="256" t="e">
        <f aca="false">IF(ISBLANK(#REF!), "", (concat(" || Subtribe: ", #REF!)))</f>
        <v>#REF!</v>
      </c>
      <c r="R72" s="256" t="e">
        <f aca="false">IF(ISBLANK(#REF!), "", (concat(" || Genus: ", #REF!)))</f>
        <v>#REF!</v>
      </c>
      <c r="S72" s="256" t="e">
        <f aca="false">IF(ISBLANK(#REF!), "", (concat(" || Subgenus: ", #REF!)))</f>
        <v>#REF!</v>
      </c>
      <c r="T72" s="256" t="e">
        <f aca="false">IF(ISBLANK(#REF!), "", (concat(" || Species: ", #REF!)))</f>
        <v>#REF!</v>
      </c>
      <c r="U72" s="256" t="e">
        <f aca="false">IF(ISBLANK(#REF!), "", (concat(" || Var/Subsp: ", #REF!)))</f>
        <v>#REF!</v>
      </c>
      <c r="V72" s="256"/>
      <c r="W72" s="256"/>
      <c r="X72" s="256"/>
      <c r="Y72" s="256"/>
      <c r="Z72" s="256"/>
    </row>
    <row r="73" customFormat="false" ht="14.25" hidden="false" customHeight="true" outlineLevel="0" collapsed="false">
      <c r="A73" s="257" t="s">
        <v>3119</v>
      </c>
      <c r="B73" s="256" t="e">
        <f aca="false">CONCATENATE(C73,D73,E73,F73,G73,H73,I73,J73,K73,L73,M73,N73,O73,P73,Q73,R73,S73,T73,U73)</f>
        <v>#REF!</v>
      </c>
      <c r="C73" s="256" t="e">
        <f aca="false">IF(ISBLANK(#REF!), "", (concat("Kegg code: ", #REF!)))</f>
        <v>#REF!</v>
      </c>
      <c r="D73" s="256" t="e">
        <f aca="false">IF(ISBLANK(#REF!), "", (concat(" || Common name: ", #REF!)))</f>
        <v>#REF!</v>
      </c>
      <c r="E73" s="256" t="e">
        <f aca="false">IF(ISBLANK(#REF!), "", (concat(" || Scientific name: ", #REF!)))</f>
        <v>#REF!</v>
      </c>
      <c r="F73" s="256" t="e">
        <f aca="false">IF(ISBLANK(#REF!), "", (concat(" || Kingdom: ", #REF!)))</f>
        <v>#REF!</v>
      </c>
      <c r="G73" s="256" t="e">
        <f aca="false">IF(ISBLANK(#REF!), "", (concat(" || Subkingdom: ", #REF!)))</f>
        <v>#REF!</v>
      </c>
      <c r="H73" s="256" t="e">
        <f aca="false">IF(ISBLANK(#REF!), "", (concat(" || Superdivision: ", #REF!)))</f>
        <v>#REF!</v>
      </c>
      <c r="I73" s="256" t="e">
        <f aca="false">IF(ISBLANK(#REF!), "", (concat(" || Phylum: ", #REF!)))</f>
        <v>#REF!</v>
      </c>
      <c r="J73" s="256" t="e">
        <f aca="false">IF(ISBLANK(#REF!), "", (concat(" || Subphylum: ", #REF!)))</f>
        <v>#REF!</v>
      </c>
      <c r="K73" s="256" t="e">
        <f aca="false">IF(ISBLANK(#REF!), "", (concat(" || Class: ", #REF!)))</f>
        <v>#REF!</v>
      </c>
      <c r="L73" s="256" t="e">
        <f aca="false">IF(ISBLANK(#REF!), "", (concat(" || Subclass: ", #REF!)))</f>
        <v>#REF!</v>
      </c>
      <c r="M73" s="256" t="e">
        <f aca="false">IF(ISBLANK(#REF!), "", (concat(" || Order: ", #REF!)))</f>
        <v>#REF!</v>
      </c>
      <c r="N73" s="256" t="e">
        <f aca="false">IF(ISBLANK(#REF!), "", (concat(" || Family: ", #REF!)))</f>
        <v>#REF!</v>
      </c>
      <c r="O73" s="256" t="e">
        <f aca="false">IF(ISBLANK(#REF!), "", (concat(" || Subfamily: ", #REF!)))</f>
        <v>#REF!</v>
      </c>
      <c r="P73" s="256" t="e">
        <f aca="false">IF(ISBLANK(#REF!), "", (concat(" || Tribe: ", #REF!)))</f>
        <v>#REF!</v>
      </c>
      <c r="Q73" s="256" t="e">
        <f aca="false">IF(ISBLANK(#REF!), "", (concat(" || Subtribe: ", #REF!)))</f>
        <v>#REF!</v>
      </c>
      <c r="R73" s="256" t="e">
        <f aca="false">IF(ISBLANK(#REF!), "", (concat(" || Genus: ", #REF!)))</f>
        <v>#REF!</v>
      </c>
      <c r="S73" s="256" t="e">
        <f aca="false">IF(ISBLANK(#REF!), "", (concat(" || Subgenus: ", #REF!)))</f>
        <v>#REF!</v>
      </c>
      <c r="T73" s="256" t="e">
        <f aca="false">IF(ISBLANK(#REF!), "", (concat(" || Species: ", #REF!)))</f>
        <v>#REF!</v>
      </c>
      <c r="U73" s="256" t="e">
        <f aca="false">IF(ISBLANK(#REF!), "", (concat(" || Var/Subsp: ", #REF!)))</f>
        <v>#REF!</v>
      </c>
      <c r="V73" s="256"/>
      <c r="W73" s="256"/>
      <c r="X73" s="256"/>
      <c r="Y73" s="256"/>
      <c r="Z73" s="256"/>
    </row>
    <row r="74" customFormat="false" ht="14.25" hidden="false" customHeight="true" outlineLevel="0" collapsed="false">
      <c r="A74" s="257" t="s">
        <v>3120</v>
      </c>
      <c r="B74" s="256" t="e">
        <f aca="false">CONCATENATE(C74,D74,E74,F74,G74,H74,I74,J74,K74,L74,M74,N74,O74,P74,Q74,R74,S74,T74,U74)</f>
        <v>#REF!</v>
      </c>
      <c r="C74" s="256" t="e">
        <f aca="false">IF(ISBLANK(#REF!), "", (concat("Kegg code: ", #REF!)))</f>
        <v>#REF!</v>
      </c>
      <c r="D74" s="256" t="e">
        <f aca="false">IF(ISBLANK(#REF!), "", (concat(" || Common name: ", #REF!)))</f>
        <v>#REF!</v>
      </c>
      <c r="E74" s="256" t="e">
        <f aca="false">IF(ISBLANK(#REF!), "", (concat(" || Scientific name: ", #REF!)))</f>
        <v>#REF!</v>
      </c>
      <c r="F74" s="256" t="e">
        <f aca="false">IF(ISBLANK(#REF!), "", (concat(" || Kingdom: ", #REF!)))</f>
        <v>#REF!</v>
      </c>
      <c r="G74" s="256" t="e">
        <f aca="false">IF(ISBLANK(#REF!), "", (concat(" || Subkingdom: ", #REF!)))</f>
        <v>#REF!</v>
      </c>
      <c r="H74" s="256" t="e">
        <f aca="false">IF(ISBLANK(#REF!), "", (concat(" || Superdivision: ", #REF!)))</f>
        <v>#REF!</v>
      </c>
      <c r="I74" s="256" t="e">
        <f aca="false">IF(ISBLANK(#REF!), "", (concat(" || Phylum: ", #REF!)))</f>
        <v>#REF!</v>
      </c>
      <c r="J74" s="256" t="e">
        <f aca="false">IF(ISBLANK(#REF!), "", (concat(" || Subphylum: ", #REF!)))</f>
        <v>#REF!</v>
      </c>
      <c r="K74" s="256" t="e">
        <f aca="false">IF(ISBLANK(#REF!), "", (concat(" || Class: ", #REF!)))</f>
        <v>#REF!</v>
      </c>
      <c r="L74" s="256" t="e">
        <f aca="false">IF(ISBLANK(#REF!), "", (concat(" || Subclass: ", #REF!)))</f>
        <v>#REF!</v>
      </c>
      <c r="M74" s="256" t="e">
        <f aca="false">IF(ISBLANK(#REF!), "", (concat(" || Order: ", #REF!)))</f>
        <v>#REF!</v>
      </c>
      <c r="N74" s="256" t="e">
        <f aca="false">IF(ISBLANK(#REF!), "", (concat(" || Family: ", #REF!)))</f>
        <v>#REF!</v>
      </c>
      <c r="O74" s="256" t="e">
        <f aca="false">IF(ISBLANK(#REF!), "", (concat(" || Subfamily: ", #REF!)))</f>
        <v>#REF!</v>
      </c>
      <c r="P74" s="256" t="e">
        <f aca="false">IF(ISBLANK(#REF!), "", (concat(" || Tribe: ", #REF!)))</f>
        <v>#REF!</v>
      </c>
      <c r="Q74" s="256" t="e">
        <f aca="false">IF(ISBLANK(#REF!), "", (concat(" || Subtribe: ", #REF!)))</f>
        <v>#REF!</v>
      </c>
      <c r="R74" s="256" t="e">
        <f aca="false">IF(ISBLANK(#REF!), "", (concat(" || Genus: ", #REF!)))</f>
        <v>#REF!</v>
      </c>
      <c r="S74" s="256" t="e">
        <f aca="false">IF(ISBLANK(#REF!), "", (concat(" || Subgenus: ", #REF!)))</f>
        <v>#REF!</v>
      </c>
      <c r="T74" s="256" t="e">
        <f aca="false">IF(ISBLANK(#REF!), "", (concat(" || Species: ", #REF!)))</f>
        <v>#REF!</v>
      </c>
      <c r="U74" s="256" t="e">
        <f aca="false">IF(ISBLANK(#REF!), "", (concat(" || Var/Subsp: ", #REF!)))</f>
        <v>#REF!</v>
      </c>
      <c r="V74" s="256"/>
      <c r="W74" s="256"/>
      <c r="X74" s="256"/>
      <c r="Y74" s="256"/>
      <c r="Z74" s="256"/>
    </row>
    <row r="75" customFormat="false" ht="14.25" hidden="false" customHeight="true" outlineLevel="0" collapsed="false">
      <c r="A75" s="257" t="s">
        <v>3121</v>
      </c>
      <c r="B75" s="256" t="e">
        <f aca="false">CONCATENATE(C75,D75,E75,F75,G75,H75,I75,J75,K75,L75,M75,N75,O75,P75,Q75,R75,S75,T75,U75)</f>
        <v>#REF!</v>
      </c>
      <c r="C75" s="256" t="e">
        <f aca="false">IF(ISBLANK(#REF!), "", (concat("Kegg code: ", #REF!)))</f>
        <v>#REF!</v>
      </c>
      <c r="D75" s="256" t="e">
        <f aca="false">IF(ISBLANK(#REF!), "", (concat(" || Common name: ", #REF!)))</f>
        <v>#REF!</v>
      </c>
      <c r="E75" s="256" t="e">
        <f aca="false">IF(ISBLANK(#REF!), "", (concat(" || Scientific name: ", #REF!)))</f>
        <v>#REF!</v>
      </c>
      <c r="F75" s="256" t="e">
        <f aca="false">IF(ISBLANK(#REF!), "", (concat(" || Kingdom: ", #REF!)))</f>
        <v>#REF!</v>
      </c>
      <c r="G75" s="256" t="e">
        <f aca="false">IF(ISBLANK(#REF!), "", (concat(" || Subkingdom: ", #REF!)))</f>
        <v>#REF!</v>
      </c>
      <c r="H75" s="256" t="e">
        <f aca="false">IF(ISBLANK(#REF!), "", (concat(" || Superdivision: ", #REF!)))</f>
        <v>#REF!</v>
      </c>
      <c r="I75" s="256" t="e">
        <f aca="false">IF(ISBLANK(#REF!), "", (concat(" || Phylum: ", #REF!)))</f>
        <v>#REF!</v>
      </c>
      <c r="J75" s="256" t="e">
        <f aca="false">IF(ISBLANK(#REF!), "", (concat(" || Subphylum: ", #REF!)))</f>
        <v>#REF!</v>
      </c>
      <c r="K75" s="256" t="e">
        <f aca="false">IF(ISBLANK(#REF!), "", (concat(" || Class: ", #REF!)))</f>
        <v>#REF!</v>
      </c>
      <c r="L75" s="256" t="e">
        <f aca="false">IF(ISBLANK(#REF!), "", (concat(" || Subclass: ", #REF!)))</f>
        <v>#REF!</v>
      </c>
      <c r="M75" s="256" t="e">
        <f aca="false">IF(ISBLANK(#REF!), "", (concat(" || Order: ", #REF!)))</f>
        <v>#REF!</v>
      </c>
      <c r="N75" s="256" t="e">
        <f aca="false">IF(ISBLANK(#REF!), "", (concat(" || Family: ", #REF!)))</f>
        <v>#REF!</v>
      </c>
      <c r="O75" s="256" t="e">
        <f aca="false">IF(ISBLANK(#REF!), "", (concat(" || Subfamily: ", #REF!)))</f>
        <v>#REF!</v>
      </c>
      <c r="P75" s="256" t="e">
        <f aca="false">IF(ISBLANK(#REF!), "", (concat(" || Tribe: ", #REF!)))</f>
        <v>#REF!</v>
      </c>
      <c r="Q75" s="256" t="e">
        <f aca="false">IF(ISBLANK(#REF!), "", (concat(" || Subtribe: ", #REF!)))</f>
        <v>#REF!</v>
      </c>
      <c r="R75" s="256" t="e">
        <f aca="false">IF(ISBLANK(#REF!), "", (concat(" || Genus: ", #REF!)))</f>
        <v>#REF!</v>
      </c>
      <c r="S75" s="256" t="e">
        <f aca="false">IF(ISBLANK(#REF!), "", (concat(" || Subgenus: ", #REF!)))</f>
        <v>#REF!</v>
      </c>
      <c r="T75" s="256" t="e">
        <f aca="false">IF(ISBLANK(#REF!), "", (concat(" || Species: ", #REF!)))</f>
        <v>#REF!</v>
      </c>
      <c r="U75" s="256" t="e">
        <f aca="false">IF(ISBLANK(#REF!), "", (concat(" || Var/Subsp: ", #REF!)))</f>
        <v>#REF!</v>
      </c>
      <c r="V75" s="256"/>
      <c r="W75" s="256"/>
      <c r="X75" s="256"/>
      <c r="Y75" s="256"/>
      <c r="Z75" s="256"/>
    </row>
    <row r="76" customFormat="false" ht="14.25" hidden="false" customHeight="true" outlineLevel="0" collapsed="false">
      <c r="A76" s="257" t="s">
        <v>3122</v>
      </c>
      <c r="B76" s="256" t="e">
        <f aca="false">CONCATENATE(C76,D76,E76,F76,G76,H76,I76,J76,K76,L76,M76,N76,O76,P76,Q76,R76,S76,T76,U76)</f>
        <v>#REF!</v>
      </c>
      <c r="C76" s="256" t="e">
        <f aca="false">IF(ISBLANK(#REF!), "", (concat("Kegg code: ", #REF!)))</f>
        <v>#REF!</v>
      </c>
      <c r="D76" s="256" t="e">
        <f aca="false">IF(ISBLANK(#REF!), "", (concat(" || Common name: ", #REF!)))</f>
        <v>#REF!</v>
      </c>
      <c r="E76" s="256" t="e">
        <f aca="false">IF(ISBLANK(#REF!), "", (concat(" || Scientific name: ", #REF!)))</f>
        <v>#REF!</v>
      </c>
      <c r="F76" s="256" t="e">
        <f aca="false">IF(ISBLANK(#REF!), "", (concat(" || Kingdom: ", #REF!)))</f>
        <v>#REF!</v>
      </c>
      <c r="G76" s="256" t="e">
        <f aca="false">IF(ISBLANK(#REF!), "", (concat(" || Subkingdom: ", #REF!)))</f>
        <v>#REF!</v>
      </c>
      <c r="H76" s="256" t="e">
        <f aca="false">IF(ISBLANK(#REF!), "", (concat(" || Superdivision: ", #REF!)))</f>
        <v>#REF!</v>
      </c>
      <c r="I76" s="256" t="e">
        <f aca="false">IF(ISBLANK(#REF!), "", (concat(" || Phylum: ", #REF!)))</f>
        <v>#REF!</v>
      </c>
      <c r="J76" s="256" t="e">
        <f aca="false">IF(ISBLANK(#REF!), "", (concat(" || Subphylum: ", #REF!)))</f>
        <v>#REF!</v>
      </c>
      <c r="K76" s="256" t="e">
        <f aca="false">IF(ISBLANK(#REF!), "", (concat(" || Class: ", #REF!)))</f>
        <v>#REF!</v>
      </c>
      <c r="L76" s="256" t="e">
        <f aca="false">IF(ISBLANK(#REF!), "", (concat(" || Subclass: ", #REF!)))</f>
        <v>#REF!</v>
      </c>
      <c r="M76" s="256" t="e">
        <f aca="false">IF(ISBLANK(#REF!), "", (concat(" || Order: ", #REF!)))</f>
        <v>#REF!</v>
      </c>
      <c r="N76" s="256" t="e">
        <f aca="false">IF(ISBLANK(#REF!), "", (concat(" || Family: ", #REF!)))</f>
        <v>#REF!</v>
      </c>
      <c r="O76" s="256" t="e">
        <f aca="false">IF(ISBLANK(#REF!), "", (concat(" || Subfamily: ", #REF!)))</f>
        <v>#REF!</v>
      </c>
      <c r="P76" s="256" t="e">
        <f aca="false">IF(ISBLANK(#REF!), "", (concat(" || Tribe: ", #REF!)))</f>
        <v>#REF!</v>
      </c>
      <c r="Q76" s="256" t="e">
        <f aca="false">IF(ISBLANK(#REF!), "", (concat(" || Subtribe: ", #REF!)))</f>
        <v>#REF!</v>
      </c>
      <c r="R76" s="256" t="e">
        <f aca="false">IF(ISBLANK(#REF!), "", (concat(" || Genus: ", #REF!)))</f>
        <v>#REF!</v>
      </c>
      <c r="S76" s="256" t="e">
        <f aca="false">IF(ISBLANK(#REF!), "", (concat(" || Subgenus: ", #REF!)))</f>
        <v>#REF!</v>
      </c>
      <c r="T76" s="256" t="e">
        <f aca="false">IF(ISBLANK(#REF!), "", (concat(" || Species: ", #REF!)))</f>
        <v>#REF!</v>
      </c>
      <c r="U76" s="256" t="e">
        <f aca="false">IF(ISBLANK(#REF!), "", (concat(" || Var/Subsp: ", #REF!)))</f>
        <v>#REF!</v>
      </c>
      <c r="V76" s="256"/>
      <c r="W76" s="256"/>
      <c r="X76" s="256"/>
      <c r="Y76" s="256"/>
      <c r="Z76" s="256"/>
    </row>
    <row r="77" customFormat="false" ht="14.25" hidden="false" customHeight="true" outlineLevel="0" collapsed="false">
      <c r="A77" s="257" t="s">
        <v>3123</v>
      </c>
      <c r="B77" s="256" t="e">
        <f aca="false">CONCATENATE(C77,D77,E77,F77,G77,H77,I77,J77,K77,L77,M77,N77,O77,P77,Q77,R77,S77,T77,U77)</f>
        <v>#REF!</v>
      </c>
      <c r="C77" s="256" t="e">
        <f aca="false">IF(ISBLANK(#REF!), "", (concat("Kegg code: ", #REF!)))</f>
        <v>#REF!</v>
      </c>
      <c r="D77" s="256" t="e">
        <f aca="false">IF(ISBLANK(#REF!), "", (concat(" || Common name: ", #REF!)))</f>
        <v>#REF!</v>
      </c>
      <c r="E77" s="256" t="e">
        <f aca="false">IF(ISBLANK(#REF!), "", (concat(" || Scientific name: ", #REF!)))</f>
        <v>#REF!</v>
      </c>
      <c r="F77" s="256" t="e">
        <f aca="false">IF(ISBLANK(#REF!), "", (concat(" || Kingdom: ", #REF!)))</f>
        <v>#REF!</v>
      </c>
      <c r="G77" s="256" t="e">
        <f aca="false">IF(ISBLANK(#REF!), "", (concat(" || Subkingdom: ", #REF!)))</f>
        <v>#REF!</v>
      </c>
      <c r="H77" s="256" t="e">
        <f aca="false">IF(ISBLANK(#REF!), "", (concat(" || Superdivision: ", #REF!)))</f>
        <v>#REF!</v>
      </c>
      <c r="I77" s="256" t="e">
        <f aca="false">IF(ISBLANK(#REF!), "", (concat(" || Phylum: ", #REF!)))</f>
        <v>#REF!</v>
      </c>
      <c r="J77" s="256" t="e">
        <f aca="false">IF(ISBLANK(#REF!), "", (concat(" || Subphylum: ", #REF!)))</f>
        <v>#REF!</v>
      </c>
      <c r="K77" s="256" t="e">
        <f aca="false">IF(ISBLANK(#REF!), "", (concat(" || Class: ", #REF!)))</f>
        <v>#REF!</v>
      </c>
      <c r="L77" s="256" t="e">
        <f aca="false">IF(ISBLANK(#REF!), "", (concat(" || Subclass: ", #REF!)))</f>
        <v>#REF!</v>
      </c>
      <c r="M77" s="256" t="e">
        <f aca="false">IF(ISBLANK(#REF!), "", (concat(" || Order: ", #REF!)))</f>
        <v>#REF!</v>
      </c>
      <c r="N77" s="256" t="e">
        <f aca="false">IF(ISBLANK(#REF!), "", (concat(" || Family: ", #REF!)))</f>
        <v>#REF!</v>
      </c>
      <c r="O77" s="256" t="e">
        <f aca="false">IF(ISBLANK(#REF!), "", (concat(" || Subfamily: ", #REF!)))</f>
        <v>#REF!</v>
      </c>
      <c r="P77" s="256" t="e">
        <f aca="false">IF(ISBLANK(#REF!), "", (concat(" || Tribe: ", #REF!)))</f>
        <v>#REF!</v>
      </c>
      <c r="Q77" s="256" t="e">
        <f aca="false">IF(ISBLANK(#REF!), "", (concat(" || Subtribe: ", #REF!)))</f>
        <v>#REF!</v>
      </c>
      <c r="R77" s="256" t="e">
        <f aca="false">IF(ISBLANK(#REF!), "", (concat(" || Genus: ", #REF!)))</f>
        <v>#REF!</v>
      </c>
      <c r="S77" s="256" t="e">
        <f aca="false">IF(ISBLANK(#REF!), "", (concat(" || Subgenus: ", #REF!)))</f>
        <v>#REF!</v>
      </c>
      <c r="T77" s="256" t="e">
        <f aca="false">IF(ISBLANK(#REF!), "", (concat(" || Species: ", #REF!)))</f>
        <v>#REF!</v>
      </c>
      <c r="U77" s="256" t="e">
        <f aca="false">IF(ISBLANK(#REF!), "", (concat(" || Var/Subsp: ", #REF!)))</f>
        <v>#REF!</v>
      </c>
      <c r="V77" s="256"/>
      <c r="W77" s="256"/>
      <c r="X77" s="256"/>
      <c r="Y77" s="256"/>
      <c r="Z77" s="256"/>
    </row>
    <row r="78" customFormat="false" ht="14.25" hidden="false" customHeight="true" outlineLevel="0" collapsed="false">
      <c r="A78" s="257" t="s">
        <v>3124</v>
      </c>
      <c r="B78" s="256" t="e">
        <f aca="false">CONCATENATE(C78,D78,E78,F78,G78,H78,I78,J78,K78,L78,M78,N78,O78,P78,Q78,R78,S78,T78,U78)</f>
        <v>#REF!</v>
      </c>
      <c r="C78" s="256" t="e">
        <f aca="false">IF(ISBLANK(#REF!), "", (concat("Kegg code: ", #REF!)))</f>
        <v>#REF!</v>
      </c>
      <c r="D78" s="256" t="e">
        <f aca="false">IF(ISBLANK(#REF!), "", (concat(" || Common name: ", #REF!)))</f>
        <v>#REF!</v>
      </c>
      <c r="E78" s="256" t="e">
        <f aca="false">IF(ISBLANK(#REF!), "", (concat(" || Scientific name: ", #REF!)))</f>
        <v>#REF!</v>
      </c>
      <c r="F78" s="256" t="e">
        <f aca="false">IF(ISBLANK(#REF!), "", (concat(" || Kingdom: ", #REF!)))</f>
        <v>#REF!</v>
      </c>
      <c r="G78" s="256" t="e">
        <f aca="false">IF(ISBLANK(#REF!), "", (concat(" || Subkingdom: ", #REF!)))</f>
        <v>#REF!</v>
      </c>
      <c r="H78" s="256" t="e">
        <f aca="false">IF(ISBLANK(#REF!), "", (concat(" || Superdivision: ", #REF!)))</f>
        <v>#REF!</v>
      </c>
      <c r="I78" s="256" t="e">
        <f aca="false">IF(ISBLANK(#REF!), "", (concat(" || Phylum: ", #REF!)))</f>
        <v>#REF!</v>
      </c>
      <c r="J78" s="256" t="e">
        <f aca="false">IF(ISBLANK(#REF!), "", (concat(" || Subphylum: ", #REF!)))</f>
        <v>#REF!</v>
      </c>
      <c r="K78" s="256" t="e">
        <f aca="false">IF(ISBLANK(#REF!), "", (concat(" || Class: ", #REF!)))</f>
        <v>#REF!</v>
      </c>
      <c r="L78" s="256" t="e">
        <f aca="false">IF(ISBLANK(#REF!), "", (concat(" || Subclass: ", #REF!)))</f>
        <v>#REF!</v>
      </c>
      <c r="M78" s="256" t="e">
        <f aca="false">IF(ISBLANK(#REF!), "", (concat(" || Order: ", #REF!)))</f>
        <v>#REF!</v>
      </c>
      <c r="N78" s="256" t="e">
        <f aca="false">IF(ISBLANK(#REF!), "", (concat(" || Family: ", #REF!)))</f>
        <v>#REF!</v>
      </c>
      <c r="O78" s="256" t="e">
        <f aca="false">IF(ISBLANK(#REF!), "", (concat(" || Subfamily: ", #REF!)))</f>
        <v>#REF!</v>
      </c>
      <c r="P78" s="256" t="e">
        <f aca="false">IF(ISBLANK(#REF!), "", (concat(" || Tribe: ", #REF!)))</f>
        <v>#REF!</v>
      </c>
      <c r="Q78" s="256" t="e">
        <f aca="false">IF(ISBLANK(#REF!), "", (concat(" || Subtribe: ", #REF!)))</f>
        <v>#REF!</v>
      </c>
      <c r="R78" s="256" t="e">
        <f aca="false">IF(ISBLANK(#REF!), "", (concat(" || Genus: ", #REF!)))</f>
        <v>#REF!</v>
      </c>
      <c r="S78" s="256" t="e">
        <f aca="false">IF(ISBLANK(#REF!), "", (concat(" || Subgenus: ", #REF!)))</f>
        <v>#REF!</v>
      </c>
      <c r="T78" s="256" t="e">
        <f aca="false">IF(ISBLANK(#REF!), "", (concat(" || Species: ", #REF!)))</f>
        <v>#REF!</v>
      </c>
      <c r="U78" s="256" t="e">
        <f aca="false">IF(ISBLANK(#REF!), "", (concat(" || Var/Subsp: ", #REF!)))</f>
        <v>#REF!</v>
      </c>
      <c r="V78" s="256"/>
      <c r="W78" s="256"/>
      <c r="X78" s="256"/>
      <c r="Y78" s="256"/>
      <c r="Z78" s="256"/>
    </row>
    <row r="79" customFormat="false" ht="14.25" hidden="false" customHeight="true" outlineLevel="0" collapsed="false">
      <c r="A79" s="257" t="s">
        <v>3125</v>
      </c>
      <c r="B79" s="256" t="e">
        <f aca="false">CONCATENATE(C79,D79,E79,F79,G79,H79,I79,J79,K79,L79,M79,N79,O79,P79,Q79,R79,S79,T79,U79)</f>
        <v>#REF!</v>
      </c>
      <c r="C79" s="256" t="e">
        <f aca="false">IF(ISBLANK(#REF!), "", (concat("Kegg code: ", #REF!)))</f>
        <v>#REF!</v>
      </c>
      <c r="D79" s="256" t="e">
        <f aca="false">IF(ISBLANK(#REF!), "", (concat(" || Common name: ", #REF!)))</f>
        <v>#REF!</v>
      </c>
      <c r="E79" s="256" t="e">
        <f aca="false">IF(ISBLANK(#REF!), "", (concat(" || Scientific name: ", #REF!)))</f>
        <v>#REF!</v>
      </c>
      <c r="F79" s="256" t="e">
        <f aca="false">IF(ISBLANK(#REF!), "", (concat(" || Kingdom: ", #REF!)))</f>
        <v>#REF!</v>
      </c>
      <c r="G79" s="256" t="e">
        <f aca="false">IF(ISBLANK(#REF!), "", (concat(" || Subkingdom: ", #REF!)))</f>
        <v>#REF!</v>
      </c>
      <c r="H79" s="256" t="e">
        <f aca="false">IF(ISBLANK(#REF!), "", (concat(" || Superdivision: ", #REF!)))</f>
        <v>#REF!</v>
      </c>
      <c r="I79" s="256" t="e">
        <f aca="false">IF(ISBLANK(#REF!), "", (concat(" || Phylum: ", #REF!)))</f>
        <v>#REF!</v>
      </c>
      <c r="J79" s="256" t="e">
        <f aca="false">IF(ISBLANK(#REF!), "", (concat(" || Subphylum: ", #REF!)))</f>
        <v>#REF!</v>
      </c>
      <c r="K79" s="256" t="e">
        <f aca="false">IF(ISBLANK(#REF!), "", (concat(" || Class: ", #REF!)))</f>
        <v>#REF!</v>
      </c>
      <c r="L79" s="256" t="e">
        <f aca="false">IF(ISBLANK(#REF!), "", (concat(" || Subclass: ", #REF!)))</f>
        <v>#REF!</v>
      </c>
      <c r="M79" s="256" t="e">
        <f aca="false">IF(ISBLANK(#REF!), "", (concat(" || Order: ", #REF!)))</f>
        <v>#REF!</v>
      </c>
      <c r="N79" s="256" t="e">
        <f aca="false">IF(ISBLANK(#REF!), "", (concat(" || Family: ", #REF!)))</f>
        <v>#REF!</v>
      </c>
      <c r="O79" s="256" t="e">
        <f aca="false">IF(ISBLANK(#REF!), "", (concat(" || Subfamily: ", #REF!)))</f>
        <v>#REF!</v>
      </c>
      <c r="P79" s="256" t="e">
        <f aca="false">IF(ISBLANK(#REF!), "", (concat(" || Tribe: ", #REF!)))</f>
        <v>#REF!</v>
      </c>
      <c r="Q79" s="256" t="e">
        <f aca="false">IF(ISBLANK(#REF!), "", (concat(" || Subtribe: ", #REF!)))</f>
        <v>#REF!</v>
      </c>
      <c r="R79" s="256" t="e">
        <f aca="false">IF(ISBLANK(#REF!), "", (concat(" || Genus: ", #REF!)))</f>
        <v>#REF!</v>
      </c>
      <c r="S79" s="256" t="e">
        <f aca="false">IF(ISBLANK(#REF!), "", (concat(" || Subgenus: ", #REF!)))</f>
        <v>#REF!</v>
      </c>
      <c r="T79" s="256" t="e">
        <f aca="false">IF(ISBLANK(#REF!), "", (concat(" || Species: ", #REF!)))</f>
        <v>#REF!</v>
      </c>
      <c r="U79" s="256" t="e">
        <f aca="false">IF(ISBLANK(#REF!), "", (concat(" || Var/Subsp: ", #REF!)))</f>
        <v>#REF!</v>
      </c>
      <c r="V79" s="256"/>
      <c r="W79" s="256"/>
      <c r="X79" s="256"/>
      <c r="Y79" s="256"/>
      <c r="Z79" s="256"/>
    </row>
    <row r="80" customFormat="false" ht="14.25" hidden="false" customHeight="true" outlineLevel="0" collapsed="false">
      <c r="A80" s="257" t="s">
        <v>3126</v>
      </c>
      <c r="B80" s="256" t="e">
        <f aca="false">CONCATENATE(C80,D80,E80,F80,G80,H80,I80,J80,K80,L80,M80,N80,O80,P80,Q80,R80,S80,T80,U80)</f>
        <v>#REF!</v>
      </c>
      <c r="C80" s="256" t="e">
        <f aca="false">IF(ISBLANK(#REF!), "", (concat("Kegg code: ", #REF!)))</f>
        <v>#REF!</v>
      </c>
      <c r="D80" s="256" t="e">
        <f aca="false">IF(ISBLANK(#REF!), "", (concat(" || Common name: ", #REF!)))</f>
        <v>#REF!</v>
      </c>
      <c r="E80" s="256" t="e">
        <f aca="false">IF(ISBLANK(#REF!), "", (concat(" || Scientific name: ", #REF!)))</f>
        <v>#REF!</v>
      </c>
      <c r="F80" s="256" t="e">
        <f aca="false">IF(ISBLANK(#REF!), "", (concat(" || Kingdom: ", #REF!)))</f>
        <v>#REF!</v>
      </c>
      <c r="G80" s="256" t="e">
        <f aca="false">IF(ISBLANK(#REF!), "", (concat(" || Subkingdom: ", #REF!)))</f>
        <v>#REF!</v>
      </c>
      <c r="H80" s="256" t="e">
        <f aca="false">IF(ISBLANK(#REF!), "", (concat(" || Superdivision: ", #REF!)))</f>
        <v>#REF!</v>
      </c>
      <c r="I80" s="256" t="e">
        <f aca="false">IF(ISBLANK(#REF!), "", (concat(" || Phylum: ", #REF!)))</f>
        <v>#REF!</v>
      </c>
      <c r="J80" s="256" t="e">
        <f aca="false">IF(ISBLANK(#REF!), "", (concat(" || Subphylum: ", #REF!)))</f>
        <v>#REF!</v>
      </c>
      <c r="K80" s="256" t="e">
        <f aca="false">IF(ISBLANK(#REF!), "", (concat(" || Class: ", #REF!)))</f>
        <v>#REF!</v>
      </c>
      <c r="L80" s="256" t="e">
        <f aca="false">IF(ISBLANK(#REF!), "", (concat(" || Subclass: ", #REF!)))</f>
        <v>#REF!</v>
      </c>
      <c r="M80" s="256" t="e">
        <f aca="false">IF(ISBLANK(#REF!), "", (concat(" || Order: ", #REF!)))</f>
        <v>#REF!</v>
      </c>
      <c r="N80" s="256" t="e">
        <f aca="false">IF(ISBLANK(#REF!), "", (concat(" || Family: ", #REF!)))</f>
        <v>#REF!</v>
      </c>
      <c r="O80" s="256" t="e">
        <f aca="false">IF(ISBLANK(#REF!), "", (concat(" || Subfamily: ", #REF!)))</f>
        <v>#REF!</v>
      </c>
      <c r="P80" s="256" t="e">
        <f aca="false">IF(ISBLANK(#REF!), "", (concat(" || Tribe: ", #REF!)))</f>
        <v>#REF!</v>
      </c>
      <c r="Q80" s="256" t="e">
        <f aca="false">IF(ISBLANK(#REF!), "", (concat(" || Subtribe: ", #REF!)))</f>
        <v>#REF!</v>
      </c>
      <c r="R80" s="256" t="e">
        <f aca="false">IF(ISBLANK(#REF!), "", (concat(" || Genus: ", #REF!)))</f>
        <v>#REF!</v>
      </c>
      <c r="S80" s="256" t="e">
        <f aca="false">IF(ISBLANK(#REF!), "", (concat(" || Subgenus: ", #REF!)))</f>
        <v>#REF!</v>
      </c>
      <c r="T80" s="256" t="e">
        <f aca="false">IF(ISBLANK(#REF!), "", (concat(" || Species: ", #REF!)))</f>
        <v>#REF!</v>
      </c>
      <c r="U80" s="256" t="e">
        <f aca="false">IF(ISBLANK(#REF!), "", (concat(" || Var/Subsp: ", #REF!)))</f>
        <v>#REF!</v>
      </c>
      <c r="V80" s="256"/>
      <c r="W80" s="256"/>
      <c r="X80" s="256"/>
      <c r="Y80" s="256"/>
      <c r="Z80" s="256"/>
    </row>
    <row r="81" customFormat="false" ht="14.25" hidden="false" customHeight="true" outlineLevel="0" collapsed="false">
      <c r="A81" s="257" t="s">
        <v>3127</v>
      </c>
      <c r="B81" s="256" t="e">
        <f aca="false">CONCATENATE(C81,D81,E81,F81,G81,H81,I81,J81,K81,L81,M81,N81,O81,P81,Q81,R81,S81,T81,U81)</f>
        <v>#REF!</v>
      </c>
      <c r="C81" s="256" t="e">
        <f aca="false">IF(ISBLANK(#REF!), "", (concat("Kegg code: ", #REF!)))</f>
        <v>#REF!</v>
      </c>
      <c r="D81" s="256" t="e">
        <f aca="false">IF(ISBLANK(#REF!), "", (concat(" || Common name: ", #REF!)))</f>
        <v>#REF!</v>
      </c>
      <c r="E81" s="256" t="e">
        <f aca="false">IF(ISBLANK(#REF!), "", (concat(" || Scientific name: ", #REF!)))</f>
        <v>#REF!</v>
      </c>
      <c r="F81" s="256" t="e">
        <f aca="false">IF(ISBLANK(#REF!), "", (concat(" || Kingdom: ", #REF!)))</f>
        <v>#REF!</v>
      </c>
      <c r="G81" s="256" t="e">
        <f aca="false">IF(ISBLANK(#REF!), "", (concat(" || Subkingdom: ", #REF!)))</f>
        <v>#REF!</v>
      </c>
      <c r="H81" s="256" t="e">
        <f aca="false">IF(ISBLANK(#REF!), "", (concat(" || Superdivision: ", #REF!)))</f>
        <v>#REF!</v>
      </c>
      <c r="I81" s="256" t="e">
        <f aca="false">IF(ISBLANK(#REF!), "", (concat(" || Phylum: ", #REF!)))</f>
        <v>#REF!</v>
      </c>
      <c r="J81" s="256" t="e">
        <f aca="false">IF(ISBLANK(#REF!), "", (concat(" || Subphylum: ", #REF!)))</f>
        <v>#REF!</v>
      </c>
      <c r="K81" s="256" t="e">
        <f aca="false">IF(ISBLANK(#REF!), "", (concat(" || Class: ", #REF!)))</f>
        <v>#REF!</v>
      </c>
      <c r="L81" s="256" t="e">
        <f aca="false">IF(ISBLANK(#REF!), "", (concat(" || Subclass: ", #REF!)))</f>
        <v>#REF!</v>
      </c>
      <c r="M81" s="256" t="e">
        <f aca="false">IF(ISBLANK(#REF!), "", (concat(" || Order: ", #REF!)))</f>
        <v>#REF!</v>
      </c>
      <c r="N81" s="256" t="e">
        <f aca="false">IF(ISBLANK(#REF!), "", (concat(" || Family: ", #REF!)))</f>
        <v>#REF!</v>
      </c>
      <c r="O81" s="256" t="e">
        <f aca="false">IF(ISBLANK(#REF!), "", (concat(" || Subfamily: ", #REF!)))</f>
        <v>#REF!</v>
      </c>
      <c r="P81" s="256" t="e">
        <f aca="false">IF(ISBLANK(#REF!), "", (concat(" || Tribe: ", #REF!)))</f>
        <v>#REF!</v>
      </c>
      <c r="Q81" s="256" t="e">
        <f aca="false">IF(ISBLANK(#REF!), "", (concat(" || Subtribe: ", #REF!)))</f>
        <v>#REF!</v>
      </c>
      <c r="R81" s="256" t="e">
        <f aca="false">IF(ISBLANK(#REF!), "", (concat(" || Genus: ", #REF!)))</f>
        <v>#REF!</v>
      </c>
      <c r="S81" s="256" t="e">
        <f aca="false">IF(ISBLANK(#REF!), "", (concat(" || Subgenus: ", #REF!)))</f>
        <v>#REF!</v>
      </c>
      <c r="T81" s="256" t="e">
        <f aca="false">IF(ISBLANK(#REF!), "", (concat(" || Species: ", #REF!)))</f>
        <v>#REF!</v>
      </c>
      <c r="U81" s="256" t="e">
        <f aca="false">IF(ISBLANK(#REF!), "", (concat(" || Var/Subsp: ", #REF!)))</f>
        <v>#REF!</v>
      </c>
      <c r="V81" s="256"/>
      <c r="W81" s="256"/>
      <c r="X81" s="256"/>
      <c r="Y81" s="256"/>
      <c r="Z81" s="256"/>
    </row>
    <row r="82" customFormat="false" ht="14.25" hidden="false" customHeight="true" outlineLevel="0" collapsed="false">
      <c r="A82" s="257" t="s">
        <v>3128</v>
      </c>
      <c r="B82" s="256" t="e">
        <f aca="false">CONCATENATE(C82,D82,E82,F82,G82,H82,I82,J82,K82,L82,M82,N82,O82,P82,Q82,R82,S82,T82,U82)</f>
        <v>#REF!</v>
      </c>
      <c r="C82" s="256" t="e">
        <f aca="false">IF(ISBLANK(#REF!), "", (concat("Kegg code: ", #REF!)))</f>
        <v>#REF!</v>
      </c>
      <c r="D82" s="256" t="e">
        <f aca="false">IF(ISBLANK(#REF!), "", (concat(" || Common name: ", #REF!)))</f>
        <v>#REF!</v>
      </c>
      <c r="E82" s="256" t="e">
        <f aca="false">IF(ISBLANK(#REF!), "", (concat(" || Scientific name: ", #REF!)))</f>
        <v>#REF!</v>
      </c>
      <c r="F82" s="256" t="e">
        <f aca="false">IF(ISBLANK(#REF!), "", (concat(" || Kingdom: ", #REF!)))</f>
        <v>#REF!</v>
      </c>
      <c r="G82" s="256" t="e">
        <f aca="false">IF(ISBLANK(#REF!), "", (concat(" || Subkingdom: ", #REF!)))</f>
        <v>#REF!</v>
      </c>
      <c r="H82" s="256" t="e">
        <f aca="false">IF(ISBLANK(#REF!), "", (concat(" || Superdivision: ", #REF!)))</f>
        <v>#REF!</v>
      </c>
      <c r="I82" s="256" t="e">
        <f aca="false">IF(ISBLANK(#REF!), "", (concat(" || Phylum: ", #REF!)))</f>
        <v>#REF!</v>
      </c>
      <c r="J82" s="256" t="e">
        <f aca="false">IF(ISBLANK(#REF!), "", (concat(" || Subphylum: ", #REF!)))</f>
        <v>#REF!</v>
      </c>
      <c r="K82" s="256" t="e">
        <f aca="false">IF(ISBLANK(#REF!), "", (concat(" || Class: ", #REF!)))</f>
        <v>#REF!</v>
      </c>
      <c r="L82" s="256" t="e">
        <f aca="false">IF(ISBLANK(#REF!), "", (concat(" || Subclass: ", #REF!)))</f>
        <v>#REF!</v>
      </c>
      <c r="M82" s="256" t="e">
        <f aca="false">IF(ISBLANK(#REF!), "", (concat(" || Order: ", #REF!)))</f>
        <v>#REF!</v>
      </c>
      <c r="N82" s="256" t="e">
        <f aca="false">IF(ISBLANK(#REF!), "", (concat(" || Family: ", #REF!)))</f>
        <v>#REF!</v>
      </c>
      <c r="O82" s="256" t="e">
        <f aca="false">IF(ISBLANK(#REF!), "", (concat(" || Subfamily: ", #REF!)))</f>
        <v>#REF!</v>
      </c>
      <c r="P82" s="256" t="e">
        <f aca="false">IF(ISBLANK(#REF!), "", (concat(" || Tribe: ", #REF!)))</f>
        <v>#REF!</v>
      </c>
      <c r="Q82" s="256" t="e">
        <f aca="false">IF(ISBLANK(#REF!), "", (concat(" || Subtribe: ", #REF!)))</f>
        <v>#REF!</v>
      </c>
      <c r="R82" s="256" t="e">
        <f aca="false">IF(ISBLANK(#REF!), "", (concat(" || Genus: ", #REF!)))</f>
        <v>#REF!</v>
      </c>
      <c r="S82" s="256" t="e">
        <f aca="false">IF(ISBLANK(#REF!), "", (concat(" || Subgenus: ", #REF!)))</f>
        <v>#REF!</v>
      </c>
      <c r="T82" s="256" t="e">
        <f aca="false">IF(ISBLANK(#REF!), "", (concat(" || Species: ", #REF!)))</f>
        <v>#REF!</v>
      </c>
      <c r="U82" s="256" t="e">
        <f aca="false">IF(ISBLANK(#REF!), "", (concat(" || Var/Subsp: ", #REF!)))</f>
        <v>#REF!</v>
      </c>
      <c r="V82" s="256"/>
      <c r="W82" s="256"/>
      <c r="X82" s="256"/>
      <c r="Y82" s="256"/>
      <c r="Z82" s="256"/>
    </row>
    <row r="83" customFormat="false" ht="14.25" hidden="false" customHeight="true" outlineLevel="0" collapsed="false">
      <c r="A83" s="257" t="s">
        <v>3129</v>
      </c>
      <c r="B83" s="256" t="e">
        <f aca="false">CONCATENATE(C83,D83,E83,F83,G83,H83,I83,J83,K83,L83,M83,N83,O83,P83,Q83,R83,S83,T83,U83)</f>
        <v>#REF!</v>
      </c>
      <c r="C83" s="256" t="e">
        <f aca="false">IF(ISBLANK(#REF!), "", (concat("Kegg code: ", #REF!)))</f>
        <v>#REF!</v>
      </c>
      <c r="D83" s="256" t="e">
        <f aca="false">IF(ISBLANK(#REF!), "", (concat(" || Common name: ", #REF!)))</f>
        <v>#REF!</v>
      </c>
      <c r="E83" s="256" t="e">
        <f aca="false">IF(ISBLANK(#REF!), "", (concat(" || Scientific name: ", #REF!)))</f>
        <v>#REF!</v>
      </c>
      <c r="F83" s="256" t="e">
        <f aca="false">IF(ISBLANK(#REF!), "", (concat(" || Kingdom: ", #REF!)))</f>
        <v>#REF!</v>
      </c>
      <c r="G83" s="256" t="e">
        <f aca="false">IF(ISBLANK(#REF!), "", (concat(" || Subkingdom: ", #REF!)))</f>
        <v>#REF!</v>
      </c>
      <c r="H83" s="256" t="e">
        <f aca="false">IF(ISBLANK(#REF!), "", (concat(" || Superdivision: ", #REF!)))</f>
        <v>#REF!</v>
      </c>
      <c r="I83" s="256" t="e">
        <f aca="false">IF(ISBLANK(#REF!), "", (concat(" || Phylum: ", #REF!)))</f>
        <v>#REF!</v>
      </c>
      <c r="J83" s="256" t="e">
        <f aca="false">IF(ISBLANK(#REF!), "", (concat(" || Subphylum: ", #REF!)))</f>
        <v>#REF!</v>
      </c>
      <c r="K83" s="256" t="e">
        <f aca="false">IF(ISBLANK(#REF!), "", (concat(" || Class: ", #REF!)))</f>
        <v>#REF!</v>
      </c>
      <c r="L83" s="256" t="e">
        <f aca="false">IF(ISBLANK(#REF!), "", (concat(" || Subclass: ", #REF!)))</f>
        <v>#REF!</v>
      </c>
      <c r="M83" s="256" t="e">
        <f aca="false">IF(ISBLANK(#REF!), "", (concat(" || Order: ", #REF!)))</f>
        <v>#REF!</v>
      </c>
      <c r="N83" s="256" t="e">
        <f aca="false">IF(ISBLANK(#REF!), "", (concat(" || Family: ", #REF!)))</f>
        <v>#REF!</v>
      </c>
      <c r="O83" s="256" t="e">
        <f aca="false">IF(ISBLANK(#REF!), "", (concat(" || Subfamily: ", #REF!)))</f>
        <v>#REF!</v>
      </c>
      <c r="P83" s="256" t="e">
        <f aca="false">IF(ISBLANK(#REF!), "", (concat(" || Tribe: ", #REF!)))</f>
        <v>#REF!</v>
      </c>
      <c r="Q83" s="256" t="e">
        <f aca="false">IF(ISBLANK(#REF!), "", (concat(" || Subtribe: ", #REF!)))</f>
        <v>#REF!</v>
      </c>
      <c r="R83" s="256" t="e">
        <f aca="false">IF(ISBLANK(#REF!), "", (concat(" || Genus: ", #REF!)))</f>
        <v>#REF!</v>
      </c>
      <c r="S83" s="256" t="e">
        <f aca="false">IF(ISBLANK(#REF!), "", (concat(" || Subgenus: ", #REF!)))</f>
        <v>#REF!</v>
      </c>
      <c r="T83" s="256" t="e">
        <f aca="false">IF(ISBLANK(#REF!), "", (concat(" || Species: ", #REF!)))</f>
        <v>#REF!</v>
      </c>
      <c r="U83" s="256" t="e">
        <f aca="false">IF(ISBLANK(#REF!), "", (concat(" || Var/Subsp: ", #REF!)))</f>
        <v>#REF!</v>
      </c>
      <c r="V83" s="256"/>
      <c r="W83" s="256"/>
      <c r="X83" s="256"/>
      <c r="Y83" s="256"/>
      <c r="Z83" s="256"/>
    </row>
    <row r="84" customFormat="false" ht="14.25" hidden="false" customHeight="true" outlineLevel="0" collapsed="false">
      <c r="A84" s="257" t="s">
        <v>3130</v>
      </c>
      <c r="B84" s="256" t="e">
        <f aca="false">CONCATENATE(C84,D84,E84,F84,G84,H84,I84,J84,K84,L84,M84,N84,O84,P84,Q84,R84,S84,T84,U84)</f>
        <v>#REF!</v>
      </c>
      <c r="C84" s="256" t="e">
        <f aca="false">IF(ISBLANK(#REF!), "", (concat("Kegg code: ", #REF!)))</f>
        <v>#REF!</v>
      </c>
      <c r="D84" s="256" t="e">
        <f aca="false">IF(ISBLANK(#REF!), "", (concat(" || Common name: ", #REF!)))</f>
        <v>#REF!</v>
      </c>
      <c r="E84" s="256" t="e">
        <f aca="false">IF(ISBLANK(#REF!), "", (concat(" || Scientific name: ", #REF!)))</f>
        <v>#REF!</v>
      </c>
      <c r="F84" s="256" t="e">
        <f aca="false">IF(ISBLANK(#REF!), "", (concat(" || Kingdom: ", #REF!)))</f>
        <v>#REF!</v>
      </c>
      <c r="G84" s="256" t="e">
        <f aca="false">IF(ISBLANK(#REF!), "", (concat(" || Subkingdom: ", #REF!)))</f>
        <v>#REF!</v>
      </c>
      <c r="H84" s="256" t="e">
        <f aca="false">IF(ISBLANK(#REF!), "", (concat(" || Superdivision: ", #REF!)))</f>
        <v>#REF!</v>
      </c>
      <c r="I84" s="256" t="e">
        <f aca="false">IF(ISBLANK(#REF!), "", (concat(" || Phylum: ", #REF!)))</f>
        <v>#REF!</v>
      </c>
      <c r="J84" s="256" t="e">
        <f aca="false">IF(ISBLANK(#REF!), "", (concat(" || Subphylum: ", #REF!)))</f>
        <v>#REF!</v>
      </c>
      <c r="K84" s="256" t="e">
        <f aca="false">IF(ISBLANK(#REF!), "", (concat(" || Class: ", #REF!)))</f>
        <v>#REF!</v>
      </c>
      <c r="L84" s="256" t="e">
        <f aca="false">IF(ISBLANK(#REF!), "", (concat(" || Subclass: ", #REF!)))</f>
        <v>#REF!</v>
      </c>
      <c r="M84" s="256" t="e">
        <f aca="false">IF(ISBLANK(#REF!), "", (concat(" || Order: ", #REF!)))</f>
        <v>#REF!</v>
      </c>
      <c r="N84" s="256" t="e">
        <f aca="false">IF(ISBLANK(#REF!), "", (concat(" || Family: ", #REF!)))</f>
        <v>#REF!</v>
      </c>
      <c r="O84" s="256" t="e">
        <f aca="false">IF(ISBLANK(#REF!), "", (concat(" || Subfamily: ", #REF!)))</f>
        <v>#REF!</v>
      </c>
      <c r="P84" s="256" t="e">
        <f aca="false">IF(ISBLANK(#REF!), "", (concat(" || Tribe: ", #REF!)))</f>
        <v>#REF!</v>
      </c>
      <c r="Q84" s="256" t="e">
        <f aca="false">IF(ISBLANK(#REF!), "", (concat(" || Subtribe: ", #REF!)))</f>
        <v>#REF!</v>
      </c>
      <c r="R84" s="256" t="e">
        <f aca="false">IF(ISBLANK(#REF!), "", (concat(" || Genus: ", #REF!)))</f>
        <v>#REF!</v>
      </c>
      <c r="S84" s="256" t="e">
        <f aca="false">IF(ISBLANK(#REF!), "", (concat(" || Subgenus: ", #REF!)))</f>
        <v>#REF!</v>
      </c>
      <c r="T84" s="256" t="e">
        <f aca="false">IF(ISBLANK(#REF!), "", (concat(" || Species: ", #REF!)))</f>
        <v>#REF!</v>
      </c>
      <c r="U84" s="256" t="e">
        <f aca="false">IF(ISBLANK(#REF!), "", (concat(" || Var/Subsp: ", #REF!)))</f>
        <v>#REF!</v>
      </c>
      <c r="V84" s="256"/>
      <c r="W84" s="256"/>
      <c r="X84" s="256"/>
      <c r="Y84" s="256"/>
      <c r="Z84" s="256"/>
    </row>
    <row r="85" customFormat="false" ht="14.25" hidden="false" customHeight="true" outlineLevel="0" collapsed="false">
      <c r="A85" s="257" t="s">
        <v>3131</v>
      </c>
      <c r="B85" s="256" t="e">
        <f aca="false">CONCATENATE(C85,D85,E85,F85,G85,H85,I85,J85,K85,L85,M85,N85,O85,P85,Q85,R85,S85,T85,U85)</f>
        <v>#REF!</v>
      </c>
      <c r="C85" s="256" t="e">
        <f aca="false">IF(ISBLANK(#REF!), "", (concat("Kegg code: ", #REF!)))</f>
        <v>#REF!</v>
      </c>
      <c r="D85" s="256" t="e">
        <f aca="false">IF(ISBLANK(#REF!), "", (concat(" || Common name: ", #REF!)))</f>
        <v>#REF!</v>
      </c>
      <c r="E85" s="256" t="e">
        <f aca="false">IF(ISBLANK(#REF!), "", (concat(" || Scientific name: ", #REF!)))</f>
        <v>#REF!</v>
      </c>
      <c r="F85" s="256" t="e">
        <f aca="false">IF(ISBLANK(#REF!), "", (concat(" || Kingdom: ", #REF!)))</f>
        <v>#REF!</v>
      </c>
      <c r="G85" s="256" t="e">
        <f aca="false">IF(ISBLANK(#REF!), "", (concat(" || Subkingdom: ", #REF!)))</f>
        <v>#REF!</v>
      </c>
      <c r="H85" s="256" t="e">
        <f aca="false">IF(ISBLANK(#REF!), "", (concat(" || Superdivision: ", #REF!)))</f>
        <v>#REF!</v>
      </c>
      <c r="I85" s="256" t="e">
        <f aca="false">IF(ISBLANK(#REF!), "", (concat(" || Phylum: ", #REF!)))</f>
        <v>#REF!</v>
      </c>
      <c r="J85" s="256" t="e">
        <f aca="false">IF(ISBLANK(#REF!), "", (concat(" || Subphylum: ", #REF!)))</f>
        <v>#REF!</v>
      </c>
      <c r="K85" s="256" t="e">
        <f aca="false">IF(ISBLANK(#REF!), "", (concat(" || Class: ", #REF!)))</f>
        <v>#REF!</v>
      </c>
      <c r="L85" s="256" t="e">
        <f aca="false">IF(ISBLANK(#REF!), "", (concat(" || Subclass: ", #REF!)))</f>
        <v>#REF!</v>
      </c>
      <c r="M85" s="256" t="e">
        <f aca="false">IF(ISBLANK(#REF!), "", (concat(" || Order: ", #REF!)))</f>
        <v>#REF!</v>
      </c>
      <c r="N85" s="256" t="e">
        <f aca="false">IF(ISBLANK(#REF!), "", (concat(" || Family: ", #REF!)))</f>
        <v>#REF!</v>
      </c>
      <c r="O85" s="256" t="e">
        <f aca="false">IF(ISBLANK(#REF!), "", (concat(" || Subfamily: ", #REF!)))</f>
        <v>#REF!</v>
      </c>
      <c r="P85" s="256" t="e">
        <f aca="false">IF(ISBLANK(#REF!), "", (concat(" || Tribe: ", #REF!)))</f>
        <v>#REF!</v>
      </c>
      <c r="Q85" s="256" t="e">
        <f aca="false">IF(ISBLANK(#REF!), "", (concat(" || Subtribe: ", #REF!)))</f>
        <v>#REF!</v>
      </c>
      <c r="R85" s="256" t="e">
        <f aca="false">IF(ISBLANK(#REF!), "", (concat(" || Genus: ", #REF!)))</f>
        <v>#REF!</v>
      </c>
      <c r="S85" s="256" t="e">
        <f aca="false">IF(ISBLANK(#REF!), "", (concat(" || Subgenus: ", #REF!)))</f>
        <v>#REF!</v>
      </c>
      <c r="T85" s="256" t="e">
        <f aca="false">IF(ISBLANK(#REF!), "", (concat(" || Species: ", #REF!)))</f>
        <v>#REF!</v>
      </c>
      <c r="U85" s="256" t="e">
        <f aca="false">IF(ISBLANK(#REF!), "", (concat(" || Var/Subsp: ", #REF!)))</f>
        <v>#REF!</v>
      </c>
      <c r="V85" s="256"/>
      <c r="W85" s="256"/>
      <c r="X85" s="256"/>
      <c r="Y85" s="256"/>
      <c r="Z85" s="256"/>
    </row>
    <row r="86" customFormat="false" ht="14.25" hidden="false" customHeight="true" outlineLevel="0" collapsed="false">
      <c r="A86" s="257" t="s">
        <v>3132</v>
      </c>
      <c r="B86" s="256" t="e">
        <f aca="false">CONCATENATE(C86,D86,E86,F86,G86,H86,I86,J86,K86,L86,M86,N86,O86,P86,Q86,R86,S86,T86,U86)</f>
        <v>#REF!</v>
      </c>
      <c r="C86" s="256" t="e">
        <f aca="false">IF(ISBLANK(#REF!), "", (concat("Kegg code: ", #REF!)))</f>
        <v>#REF!</v>
      </c>
      <c r="D86" s="256" t="e">
        <f aca="false">IF(ISBLANK(#REF!), "", (concat(" || Common name: ", #REF!)))</f>
        <v>#REF!</v>
      </c>
      <c r="E86" s="256" t="e">
        <f aca="false">IF(ISBLANK(#REF!), "", (concat(" || Scientific name: ", #REF!)))</f>
        <v>#REF!</v>
      </c>
      <c r="F86" s="256" t="e">
        <f aca="false">IF(ISBLANK(#REF!), "", (concat(" || Kingdom: ", #REF!)))</f>
        <v>#REF!</v>
      </c>
      <c r="G86" s="256" t="e">
        <f aca="false">IF(ISBLANK(#REF!), "", (concat(" || Subkingdom: ", #REF!)))</f>
        <v>#REF!</v>
      </c>
      <c r="H86" s="256" t="e">
        <f aca="false">IF(ISBLANK(#REF!), "", (concat(" || Superdivision: ", #REF!)))</f>
        <v>#REF!</v>
      </c>
      <c r="I86" s="256" t="e">
        <f aca="false">IF(ISBLANK(#REF!), "", (concat(" || Phylum: ", #REF!)))</f>
        <v>#REF!</v>
      </c>
      <c r="J86" s="256" t="e">
        <f aca="false">IF(ISBLANK(#REF!), "", (concat(" || Subphylum: ", #REF!)))</f>
        <v>#REF!</v>
      </c>
      <c r="K86" s="256" t="e">
        <f aca="false">IF(ISBLANK(#REF!), "", (concat(" || Class: ", #REF!)))</f>
        <v>#REF!</v>
      </c>
      <c r="L86" s="256" t="e">
        <f aca="false">IF(ISBLANK(#REF!), "", (concat(" || Subclass: ", #REF!)))</f>
        <v>#REF!</v>
      </c>
      <c r="M86" s="256" t="e">
        <f aca="false">IF(ISBLANK(#REF!), "", (concat(" || Order: ", #REF!)))</f>
        <v>#REF!</v>
      </c>
      <c r="N86" s="256" t="e">
        <f aca="false">IF(ISBLANK(#REF!), "", (concat(" || Family: ", #REF!)))</f>
        <v>#REF!</v>
      </c>
      <c r="O86" s="256" t="e">
        <f aca="false">IF(ISBLANK(#REF!), "", (concat(" || Subfamily: ", #REF!)))</f>
        <v>#REF!</v>
      </c>
      <c r="P86" s="256" t="e">
        <f aca="false">IF(ISBLANK(#REF!), "", (concat(" || Tribe: ", #REF!)))</f>
        <v>#REF!</v>
      </c>
      <c r="Q86" s="256" t="e">
        <f aca="false">IF(ISBLANK(#REF!), "", (concat(" || Subtribe: ", #REF!)))</f>
        <v>#REF!</v>
      </c>
      <c r="R86" s="256" t="e">
        <f aca="false">IF(ISBLANK(#REF!), "", (concat(" || Genus: ", #REF!)))</f>
        <v>#REF!</v>
      </c>
      <c r="S86" s="256" t="e">
        <f aca="false">IF(ISBLANK(#REF!), "", (concat(" || Subgenus: ", #REF!)))</f>
        <v>#REF!</v>
      </c>
      <c r="T86" s="256" t="e">
        <f aca="false">IF(ISBLANK(#REF!), "", (concat(" || Species: ", #REF!)))</f>
        <v>#REF!</v>
      </c>
      <c r="U86" s="256" t="e">
        <f aca="false">IF(ISBLANK(#REF!), "", (concat(" || Var/Subsp: ", #REF!)))</f>
        <v>#REF!</v>
      </c>
      <c r="V86" s="256"/>
      <c r="W86" s="256"/>
      <c r="X86" s="256"/>
      <c r="Y86" s="256"/>
      <c r="Z86" s="256"/>
    </row>
    <row r="87" customFormat="false" ht="14.25" hidden="false" customHeight="true" outlineLevel="0" collapsed="false">
      <c r="A87" s="257" t="s">
        <v>3133</v>
      </c>
      <c r="B87" s="256" t="e">
        <f aca="false">CONCATENATE(C87,D87,E87,F87,G87,H87,I87,J87,K87,L87,M87,N87,O87,P87,Q87,R87,S87,T87,U87)</f>
        <v>#REF!</v>
      </c>
      <c r="C87" s="256" t="e">
        <f aca="false">IF(ISBLANK(#REF!), "", (concat("Kegg code: ", #REF!)))</f>
        <v>#REF!</v>
      </c>
      <c r="D87" s="256" t="e">
        <f aca="false">IF(ISBLANK(#REF!), "", (concat(" || Common name: ", #REF!)))</f>
        <v>#REF!</v>
      </c>
      <c r="E87" s="256" t="e">
        <f aca="false">IF(ISBLANK(#REF!), "", (concat(" || Scientific name: ", #REF!)))</f>
        <v>#REF!</v>
      </c>
      <c r="F87" s="256" t="e">
        <f aca="false">IF(ISBLANK(#REF!), "", (concat(" || Kingdom: ", #REF!)))</f>
        <v>#REF!</v>
      </c>
      <c r="G87" s="256" t="e">
        <f aca="false">IF(ISBLANK(#REF!), "", (concat(" || Subkingdom: ", #REF!)))</f>
        <v>#REF!</v>
      </c>
      <c r="H87" s="256" t="e">
        <f aca="false">IF(ISBLANK(#REF!), "", (concat(" || Superdivision: ", #REF!)))</f>
        <v>#REF!</v>
      </c>
      <c r="I87" s="256" t="e">
        <f aca="false">IF(ISBLANK(#REF!), "", (concat(" || Phylum: ", #REF!)))</f>
        <v>#REF!</v>
      </c>
      <c r="J87" s="256" t="e">
        <f aca="false">IF(ISBLANK(#REF!), "", (concat(" || Subphylum: ", #REF!)))</f>
        <v>#REF!</v>
      </c>
      <c r="K87" s="256" t="e">
        <f aca="false">IF(ISBLANK(#REF!), "", (concat(" || Class: ", #REF!)))</f>
        <v>#REF!</v>
      </c>
      <c r="L87" s="256" t="e">
        <f aca="false">IF(ISBLANK(#REF!), "", (concat(" || Subclass: ", #REF!)))</f>
        <v>#REF!</v>
      </c>
      <c r="M87" s="256" t="e">
        <f aca="false">IF(ISBLANK(#REF!), "", (concat(" || Order: ", #REF!)))</f>
        <v>#REF!</v>
      </c>
      <c r="N87" s="256" t="e">
        <f aca="false">IF(ISBLANK(#REF!), "", (concat(" || Family: ", #REF!)))</f>
        <v>#REF!</v>
      </c>
      <c r="O87" s="256" t="e">
        <f aca="false">IF(ISBLANK(#REF!), "", (concat(" || Subfamily: ", #REF!)))</f>
        <v>#REF!</v>
      </c>
      <c r="P87" s="256" t="e">
        <f aca="false">IF(ISBLANK(#REF!), "", (concat(" || Tribe: ", #REF!)))</f>
        <v>#REF!</v>
      </c>
      <c r="Q87" s="256" t="e">
        <f aca="false">IF(ISBLANK(#REF!), "", (concat(" || Subtribe: ", #REF!)))</f>
        <v>#REF!</v>
      </c>
      <c r="R87" s="256" t="e">
        <f aca="false">IF(ISBLANK(#REF!), "", (concat(" || Genus: ", #REF!)))</f>
        <v>#REF!</v>
      </c>
      <c r="S87" s="256" t="e">
        <f aca="false">IF(ISBLANK(#REF!), "", (concat(" || Subgenus: ", #REF!)))</f>
        <v>#REF!</v>
      </c>
      <c r="T87" s="256" t="e">
        <f aca="false">IF(ISBLANK(#REF!), "", (concat(" || Species: ", #REF!)))</f>
        <v>#REF!</v>
      </c>
      <c r="U87" s="256" t="e">
        <f aca="false">IF(ISBLANK(#REF!), "", (concat(" || Var/Subsp: ", #REF!)))</f>
        <v>#REF!</v>
      </c>
      <c r="V87" s="256"/>
      <c r="W87" s="256"/>
      <c r="X87" s="256"/>
      <c r="Y87" s="256"/>
      <c r="Z87" s="256"/>
    </row>
    <row r="88" customFormat="false" ht="14.25" hidden="false" customHeight="true" outlineLevel="0" collapsed="false">
      <c r="A88" s="257" t="s">
        <v>3134</v>
      </c>
      <c r="B88" s="256" t="e">
        <f aca="false">CONCATENATE(C88,D88,E88,F88,G88,H88,I88,J88,K88,L88,M88,N88,O88,P88,Q88,R88,S88,T88,U88)</f>
        <v>#REF!</v>
      </c>
      <c r="C88" s="256" t="e">
        <f aca="false">IF(ISBLANK(#REF!), "", (concat("Kegg code: ", #REF!)))</f>
        <v>#REF!</v>
      </c>
      <c r="D88" s="256" t="e">
        <f aca="false">IF(ISBLANK(#REF!), "", (concat(" || Common name: ", #REF!)))</f>
        <v>#REF!</v>
      </c>
      <c r="E88" s="256" t="e">
        <f aca="false">IF(ISBLANK(#REF!), "", (concat(" || Scientific name: ", #REF!)))</f>
        <v>#REF!</v>
      </c>
      <c r="F88" s="256" t="e">
        <f aca="false">IF(ISBLANK(#REF!), "", (concat(" || Kingdom: ", #REF!)))</f>
        <v>#REF!</v>
      </c>
      <c r="G88" s="256" t="e">
        <f aca="false">IF(ISBLANK(#REF!), "", (concat(" || Subkingdom: ", #REF!)))</f>
        <v>#REF!</v>
      </c>
      <c r="H88" s="256" t="e">
        <f aca="false">IF(ISBLANK(#REF!), "", (concat(" || Superdivision: ", #REF!)))</f>
        <v>#REF!</v>
      </c>
      <c r="I88" s="256" t="e">
        <f aca="false">IF(ISBLANK(#REF!), "", (concat(" || Phylum: ", #REF!)))</f>
        <v>#REF!</v>
      </c>
      <c r="J88" s="256" t="e">
        <f aca="false">IF(ISBLANK(#REF!), "", (concat(" || Subphylum: ", #REF!)))</f>
        <v>#REF!</v>
      </c>
      <c r="K88" s="256" t="e">
        <f aca="false">IF(ISBLANK(#REF!), "", (concat(" || Class: ", #REF!)))</f>
        <v>#REF!</v>
      </c>
      <c r="L88" s="256" t="e">
        <f aca="false">IF(ISBLANK(#REF!), "", (concat(" || Subclass: ", #REF!)))</f>
        <v>#REF!</v>
      </c>
      <c r="M88" s="256" t="e">
        <f aca="false">IF(ISBLANK(#REF!), "", (concat(" || Order: ", #REF!)))</f>
        <v>#REF!</v>
      </c>
      <c r="N88" s="256" t="e">
        <f aca="false">IF(ISBLANK(#REF!), "", (concat(" || Family: ", #REF!)))</f>
        <v>#REF!</v>
      </c>
      <c r="O88" s="256" t="e">
        <f aca="false">IF(ISBLANK(#REF!), "", (concat(" || Subfamily: ", #REF!)))</f>
        <v>#REF!</v>
      </c>
      <c r="P88" s="256" t="e">
        <f aca="false">IF(ISBLANK(#REF!), "", (concat(" || Tribe: ", #REF!)))</f>
        <v>#REF!</v>
      </c>
      <c r="Q88" s="256" t="e">
        <f aca="false">IF(ISBLANK(#REF!), "", (concat(" || Subtribe: ", #REF!)))</f>
        <v>#REF!</v>
      </c>
      <c r="R88" s="256" t="e">
        <f aca="false">IF(ISBLANK(#REF!), "", (concat(" || Genus: ", #REF!)))</f>
        <v>#REF!</v>
      </c>
      <c r="S88" s="256" t="e">
        <f aca="false">IF(ISBLANK(#REF!), "", (concat(" || Subgenus: ", #REF!)))</f>
        <v>#REF!</v>
      </c>
      <c r="T88" s="256" t="e">
        <f aca="false">IF(ISBLANK(#REF!), "", (concat(" || Species: ", #REF!)))</f>
        <v>#REF!</v>
      </c>
      <c r="U88" s="256" t="e">
        <f aca="false">IF(ISBLANK(#REF!), "", (concat(" || Var/Subsp: ", #REF!)))</f>
        <v>#REF!</v>
      </c>
      <c r="V88" s="256"/>
      <c r="W88" s="256"/>
      <c r="X88" s="256"/>
      <c r="Y88" s="256"/>
      <c r="Z88" s="256"/>
    </row>
    <row r="89" customFormat="false" ht="14.25" hidden="false" customHeight="true" outlineLevel="0" collapsed="false">
      <c r="A89" s="257" t="s">
        <v>3135</v>
      </c>
      <c r="B89" s="256" t="e">
        <f aca="false">CONCATENATE(C89,D89,E89,F89,G89,H89,I89,J89,K89,L89,M89,N89,O89,P89,Q89,R89,S89,T89,U89)</f>
        <v>#REF!</v>
      </c>
      <c r="C89" s="256" t="e">
        <f aca="false">IF(ISBLANK(#REF!), "", (concat("Kegg code: ", #REF!)))</f>
        <v>#REF!</v>
      </c>
      <c r="D89" s="256" t="e">
        <f aca="false">IF(ISBLANK(#REF!), "", (concat(" || Common name: ", #REF!)))</f>
        <v>#REF!</v>
      </c>
      <c r="E89" s="256" t="e">
        <f aca="false">IF(ISBLANK(#REF!), "", (concat(" || Scientific name: ", #REF!)))</f>
        <v>#REF!</v>
      </c>
      <c r="F89" s="256" t="e">
        <f aca="false">IF(ISBLANK(#REF!), "", (concat(" || Kingdom: ", #REF!)))</f>
        <v>#REF!</v>
      </c>
      <c r="G89" s="256" t="e">
        <f aca="false">IF(ISBLANK(#REF!), "", (concat(" || Subkingdom: ", #REF!)))</f>
        <v>#REF!</v>
      </c>
      <c r="H89" s="256" t="e">
        <f aca="false">IF(ISBLANK(#REF!), "", (concat(" || Superdivision: ", #REF!)))</f>
        <v>#REF!</v>
      </c>
      <c r="I89" s="256" t="e">
        <f aca="false">IF(ISBLANK(#REF!), "", (concat(" || Phylum: ", #REF!)))</f>
        <v>#REF!</v>
      </c>
      <c r="J89" s="256" t="e">
        <f aca="false">IF(ISBLANK(#REF!), "", (concat(" || Subphylum: ", #REF!)))</f>
        <v>#REF!</v>
      </c>
      <c r="K89" s="256" t="e">
        <f aca="false">IF(ISBLANK(#REF!), "", (concat(" || Class: ", #REF!)))</f>
        <v>#REF!</v>
      </c>
      <c r="L89" s="256" t="e">
        <f aca="false">IF(ISBLANK(#REF!), "", (concat(" || Subclass: ", #REF!)))</f>
        <v>#REF!</v>
      </c>
      <c r="M89" s="256" t="e">
        <f aca="false">IF(ISBLANK(#REF!), "", (concat(" || Order: ", #REF!)))</f>
        <v>#REF!</v>
      </c>
      <c r="N89" s="256" t="e">
        <f aca="false">IF(ISBLANK(#REF!), "", (concat(" || Family: ", #REF!)))</f>
        <v>#REF!</v>
      </c>
      <c r="O89" s="256" t="e">
        <f aca="false">IF(ISBLANK(#REF!), "", (concat(" || Subfamily: ", #REF!)))</f>
        <v>#REF!</v>
      </c>
      <c r="P89" s="256" t="e">
        <f aca="false">IF(ISBLANK(#REF!), "", (concat(" || Tribe: ", #REF!)))</f>
        <v>#REF!</v>
      </c>
      <c r="Q89" s="256" t="e">
        <f aca="false">IF(ISBLANK(#REF!), "", (concat(" || Subtribe: ", #REF!)))</f>
        <v>#REF!</v>
      </c>
      <c r="R89" s="256" t="e">
        <f aca="false">IF(ISBLANK(#REF!), "", (concat(" || Genus: ", #REF!)))</f>
        <v>#REF!</v>
      </c>
      <c r="S89" s="256" t="e">
        <f aca="false">IF(ISBLANK(#REF!), "", (concat(" || Subgenus: ", #REF!)))</f>
        <v>#REF!</v>
      </c>
      <c r="T89" s="256" t="e">
        <f aca="false">IF(ISBLANK(#REF!), "", (concat(" || Species: ", #REF!)))</f>
        <v>#REF!</v>
      </c>
      <c r="U89" s="256" t="e">
        <f aca="false">IF(ISBLANK(#REF!), "", (concat(" || Var/Subsp: ", #REF!)))</f>
        <v>#REF!</v>
      </c>
      <c r="V89" s="256"/>
      <c r="W89" s="256"/>
      <c r="X89" s="256"/>
      <c r="Y89" s="256"/>
      <c r="Z89" s="256"/>
    </row>
    <row r="90" customFormat="false" ht="14.25" hidden="false" customHeight="true" outlineLevel="0" collapsed="false">
      <c r="A90" s="257" t="s">
        <v>3136</v>
      </c>
      <c r="B90" s="256" t="e">
        <f aca="false">CONCATENATE(C90,D90,E90,F90,G90,H90,I90,J90,K90,L90,M90,N90,O90,P90,Q90,R90,S90,T90,U90)</f>
        <v>#REF!</v>
      </c>
      <c r="C90" s="256" t="e">
        <f aca="false">IF(ISBLANK(#REF!), "", (concat("Kegg code: ", #REF!)))</f>
        <v>#REF!</v>
      </c>
      <c r="D90" s="256" t="e">
        <f aca="false">IF(ISBLANK(#REF!), "", (concat(" || Common name: ", #REF!)))</f>
        <v>#REF!</v>
      </c>
      <c r="E90" s="256" t="e">
        <f aca="false">IF(ISBLANK(#REF!), "", (concat(" || Scientific name: ", #REF!)))</f>
        <v>#REF!</v>
      </c>
      <c r="F90" s="256" t="e">
        <f aca="false">IF(ISBLANK(#REF!), "", (concat(" || Kingdom: ", #REF!)))</f>
        <v>#REF!</v>
      </c>
      <c r="G90" s="256" t="e">
        <f aca="false">IF(ISBLANK(#REF!), "", (concat(" || Subkingdom: ", #REF!)))</f>
        <v>#REF!</v>
      </c>
      <c r="H90" s="256" t="e">
        <f aca="false">IF(ISBLANK(#REF!), "", (concat(" || Superdivision: ", #REF!)))</f>
        <v>#REF!</v>
      </c>
      <c r="I90" s="256" t="e">
        <f aca="false">IF(ISBLANK(#REF!), "", (concat(" || Phylum: ", #REF!)))</f>
        <v>#REF!</v>
      </c>
      <c r="J90" s="256" t="e">
        <f aca="false">IF(ISBLANK(#REF!), "", (concat(" || Subphylum: ", #REF!)))</f>
        <v>#REF!</v>
      </c>
      <c r="K90" s="256" t="e">
        <f aca="false">IF(ISBLANK(#REF!), "", (concat(" || Class: ", #REF!)))</f>
        <v>#REF!</v>
      </c>
      <c r="L90" s="256" t="e">
        <f aca="false">IF(ISBLANK(#REF!), "", (concat(" || Subclass: ", #REF!)))</f>
        <v>#REF!</v>
      </c>
      <c r="M90" s="256" t="e">
        <f aca="false">IF(ISBLANK(#REF!), "", (concat(" || Order: ", #REF!)))</f>
        <v>#REF!</v>
      </c>
      <c r="N90" s="256" t="e">
        <f aca="false">IF(ISBLANK(#REF!), "", (concat(" || Family: ", #REF!)))</f>
        <v>#REF!</v>
      </c>
      <c r="O90" s="256" t="e">
        <f aca="false">IF(ISBLANK(#REF!), "", (concat(" || Subfamily: ", #REF!)))</f>
        <v>#REF!</v>
      </c>
      <c r="P90" s="256" t="e">
        <f aca="false">IF(ISBLANK(#REF!), "", (concat(" || Tribe: ", #REF!)))</f>
        <v>#REF!</v>
      </c>
      <c r="Q90" s="256" t="e">
        <f aca="false">IF(ISBLANK(#REF!), "", (concat(" || Subtribe: ", #REF!)))</f>
        <v>#REF!</v>
      </c>
      <c r="R90" s="256" t="e">
        <f aca="false">IF(ISBLANK(#REF!), "", (concat(" || Genus: ", #REF!)))</f>
        <v>#REF!</v>
      </c>
      <c r="S90" s="256" t="e">
        <f aca="false">IF(ISBLANK(#REF!), "", (concat(" || Subgenus: ", #REF!)))</f>
        <v>#REF!</v>
      </c>
      <c r="T90" s="256" t="e">
        <f aca="false">IF(ISBLANK(#REF!), "", (concat(" || Species: ", #REF!)))</f>
        <v>#REF!</v>
      </c>
      <c r="U90" s="256" t="e">
        <f aca="false">IF(ISBLANK(#REF!), "", (concat(" || Var/Subsp: ", #REF!)))</f>
        <v>#REF!</v>
      </c>
      <c r="V90" s="256"/>
      <c r="W90" s="256"/>
      <c r="X90" s="256"/>
      <c r="Y90" s="256"/>
      <c r="Z90" s="256"/>
    </row>
    <row r="91" customFormat="false" ht="14.25" hidden="false" customHeight="true" outlineLevel="0" collapsed="false">
      <c r="A91" s="257" t="s">
        <v>3137</v>
      </c>
      <c r="B91" s="256" t="e">
        <f aca="false">CONCATENATE(C91,D91,E91,F91,G91,H91,I91,J91,K91,L91,M91,N91,O91,P91,Q91,R91,S91,T91,U91)</f>
        <v>#REF!</v>
      </c>
      <c r="C91" s="256" t="e">
        <f aca="false">IF(ISBLANK(#REF!), "", (concat("Kegg code: ", #REF!)))</f>
        <v>#REF!</v>
      </c>
      <c r="D91" s="256" t="e">
        <f aca="false">IF(ISBLANK(#REF!), "", (concat(" || Common name: ", #REF!)))</f>
        <v>#REF!</v>
      </c>
      <c r="E91" s="256" t="e">
        <f aca="false">IF(ISBLANK(#REF!), "", (concat(" || Scientific name: ", #REF!)))</f>
        <v>#REF!</v>
      </c>
      <c r="F91" s="256" t="e">
        <f aca="false">IF(ISBLANK(#REF!), "", (concat(" || Kingdom: ", #REF!)))</f>
        <v>#REF!</v>
      </c>
      <c r="G91" s="256" t="e">
        <f aca="false">IF(ISBLANK(#REF!), "", (concat(" || Subkingdom: ", #REF!)))</f>
        <v>#REF!</v>
      </c>
      <c r="H91" s="256" t="e">
        <f aca="false">IF(ISBLANK(#REF!), "", (concat(" || Superdivision: ", #REF!)))</f>
        <v>#REF!</v>
      </c>
      <c r="I91" s="256" t="e">
        <f aca="false">IF(ISBLANK(#REF!), "", (concat(" || Phylum: ", #REF!)))</f>
        <v>#REF!</v>
      </c>
      <c r="J91" s="256" t="e">
        <f aca="false">IF(ISBLANK(#REF!), "", (concat(" || Subphylum: ", #REF!)))</f>
        <v>#REF!</v>
      </c>
      <c r="K91" s="256" t="e">
        <f aca="false">IF(ISBLANK(#REF!), "", (concat(" || Class: ", #REF!)))</f>
        <v>#REF!</v>
      </c>
      <c r="L91" s="256" t="e">
        <f aca="false">IF(ISBLANK(#REF!), "", (concat(" || Subclass: ", #REF!)))</f>
        <v>#REF!</v>
      </c>
      <c r="M91" s="256" t="e">
        <f aca="false">IF(ISBLANK(#REF!), "", (concat(" || Order: ", #REF!)))</f>
        <v>#REF!</v>
      </c>
      <c r="N91" s="256" t="e">
        <f aca="false">IF(ISBLANK(#REF!), "", (concat(" || Family: ", #REF!)))</f>
        <v>#REF!</v>
      </c>
      <c r="O91" s="256" t="e">
        <f aca="false">IF(ISBLANK(#REF!), "", (concat(" || Subfamily: ", #REF!)))</f>
        <v>#REF!</v>
      </c>
      <c r="P91" s="256" t="e">
        <f aca="false">IF(ISBLANK(#REF!), "", (concat(" || Tribe: ", #REF!)))</f>
        <v>#REF!</v>
      </c>
      <c r="Q91" s="256" t="e">
        <f aca="false">IF(ISBLANK(#REF!), "", (concat(" || Subtribe: ", #REF!)))</f>
        <v>#REF!</v>
      </c>
      <c r="R91" s="256" t="e">
        <f aca="false">IF(ISBLANK(#REF!), "", (concat(" || Genus: ", #REF!)))</f>
        <v>#REF!</v>
      </c>
      <c r="S91" s="256" t="e">
        <f aca="false">IF(ISBLANK(#REF!), "", (concat(" || Subgenus: ", #REF!)))</f>
        <v>#REF!</v>
      </c>
      <c r="T91" s="256" t="e">
        <f aca="false">IF(ISBLANK(#REF!), "", (concat(" || Species: ", #REF!)))</f>
        <v>#REF!</v>
      </c>
      <c r="U91" s="256" t="e">
        <f aca="false">IF(ISBLANK(#REF!), "", (concat(" || Var/Subsp: ", #REF!)))</f>
        <v>#REF!</v>
      </c>
      <c r="V91" s="256"/>
      <c r="W91" s="256"/>
      <c r="X91" s="256"/>
      <c r="Y91" s="256"/>
      <c r="Z91" s="256"/>
    </row>
    <row r="92" customFormat="false" ht="14.25" hidden="false" customHeight="true" outlineLevel="0" collapsed="false">
      <c r="A92" s="257" t="s">
        <v>3138</v>
      </c>
      <c r="B92" s="256" t="e">
        <f aca="false">CONCATENATE(C92,D92,E92,F92,G92,H92,I92,J92,K92,L92,M92,N92,O92,P92,Q92,R92,S92,T92,U92)</f>
        <v>#REF!</v>
      </c>
      <c r="C92" s="256" t="e">
        <f aca="false">IF(ISBLANK(#REF!), "", (concat("Kegg code: ", #REF!)))</f>
        <v>#REF!</v>
      </c>
      <c r="D92" s="256" t="e">
        <f aca="false">IF(ISBLANK(#REF!), "", (concat(" || Common name: ", #REF!)))</f>
        <v>#REF!</v>
      </c>
      <c r="E92" s="256" t="e">
        <f aca="false">IF(ISBLANK(#REF!), "", (concat(" || Scientific name: ", #REF!)))</f>
        <v>#REF!</v>
      </c>
      <c r="F92" s="256" t="e">
        <f aca="false">IF(ISBLANK(#REF!), "", (concat(" || Kingdom: ", #REF!)))</f>
        <v>#REF!</v>
      </c>
      <c r="G92" s="256" t="e">
        <f aca="false">IF(ISBLANK(#REF!), "", (concat(" || Subkingdom: ", #REF!)))</f>
        <v>#REF!</v>
      </c>
      <c r="H92" s="256" t="e">
        <f aca="false">IF(ISBLANK(#REF!), "", (concat(" || Superdivision: ", #REF!)))</f>
        <v>#REF!</v>
      </c>
      <c r="I92" s="256" t="e">
        <f aca="false">IF(ISBLANK(#REF!), "", (concat(" || Phylum: ", #REF!)))</f>
        <v>#REF!</v>
      </c>
      <c r="J92" s="256" t="e">
        <f aca="false">IF(ISBLANK(#REF!), "", (concat(" || Subphylum: ", #REF!)))</f>
        <v>#REF!</v>
      </c>
      <c r="K92" s="256" t="e">
        <f aca="false">IF(ISBLANK(#REF!), "", (concat(" || Class: ", #REF!)))</f>
        <v>#REF!</v>
      </c>
      <c r="L92" s="256" t="e">
        <f aca="false">IF(ISBLANK(#REF!), "", (concat(" || Subclass: ", #REF!)))</f>
        <v>#REF!</v>
      </c>
      <c r="M92" s="256" t="e">
        <f aca="false">IF(ISBLANK(#REF!), "", (concat(" || Order: ", #REF!)))</f>
        <v>#REF!</v>
      </c>
      <c r="N92" s="256" t="e">
        <f aca="false">IF(ISBLANK(#REF!), "", (concat(" || Family: ", #REF!)))</f>
        <v>#REF!</v>
      </c>
      <c r="O92" s="256" t="e">
        <f aca="false">IF(ISBLANK(#REF!), "", (concat(" || Subfamily: ", #REF!)))</f>
        <v>#REF!</v>
      </c>
      <c r="P92" s="256" t="e">
        <f aca="false">IF(ISBLANK(#REF!), "", (concat(" || Tribe: ", #REF!)))</f>
        <v>#REF!</v>
      </c>
      <c r="Q92" s="256" t="e">
        <f aca="false">IF(ISBLANK(#REF!), "", (concat(" || Subtribe: ", #REF!)))</f>
        <v>#REF!</v>
      </c>
      <c r="R92" s="256" t="e">
        <f aca="false">IF(ISBLANK(#REF!), "", (concat(" || Genus: ", #REF!)))</f>
        <v>#REF!</v>
      </c>
      <c r="S92" s="256" t="e">
        <f aca="false">IF(ISBLANK(#REF!), "", (concat(" || Subgenus: ", #REF!)))</f>
        <v>#REF!</v>
      </c>
      <c r="T92" s="256" t="e">
        <f aca="false">IF(ISBLANK(#REF!), "", (concat(" || Species: ", #REF!)))</f>
        <v>#REF!</v>
      </c>
      <c r="U92" s="256" t="e">
        <f aca="false">IF(ISBLANK(#REF!), "", (concat(" || Var/Subsp: ", #REF!)))</f>
        <v>#REF!</v>
      </c>
      <c r="V92" s="256"/>
      <c r="W92" s="256"/>
      <c r="X92" s="256"/>
      <c r="Y92" s="256"/>
      <c r="Z92" s="256"/>
    </row>
    <row r="93" customFormat="false" ht="14.25" hidden="false" customHeight="true" outlineLevel="0" collapsed="false">
      <c r="A93" s="257" t="s">
        <v>3139</v>
      </c>
      <c r="B93" s="256" t="e">
        <f aca="false">CONCATENATE(C93,D93,E93,F93,G93,H93,I93,J93,K93,L93,M93,N93,O93,P93,Q93,R93,S93,T93,U93)</f>
        <v>#REF!</v>
      </c>
      <c r="C93" s="256" t="e">
        <f aca="false">IF(ISBLANK(#REF!), "", (concat("Kegg code: ", #REF!)))</f>
        <v>#REF!</v>
      </c>
      <c r="D93" s="256" t="e">
        <f aca="false">IF(ISBLANK(#REF!), "", (concat(" || Common name: ", #REF!)))</f>
        <v>#REF!</v>
      </c>
      <c r="E93" s="256" t="e">
        <f aca="false">IF(ISBLANK(#REF!), "", (concat(" || Scientific name: ", #REF!)))</f>
        <v>#REF!</v>
      </c>
      <c r="F93" s="256" t="e">
        <f aca="false">IF(ISBLANK(#REF!), "", (concat(" || Kingdom: ", #REF!)))</f>
        <v>#REF!</v>
      </c>
      <c r="G93" s="256" t="e">
        <f aca="false">IF(ISBLANK(#REF!), "", (concat(" || Subkingdom: ", #REF!)))</f>
        <v>#REF!</v>
      </c>
      <c r="H93" s="256" t="e">
        <f aca="false">IF(ISBLANK(#REF!), "", (concat(" || Superdivision: ", #REF!)))</f>
        <v>#REF!</v>
      </c>
      <c r="I93" s="256" t="e">
        <f aca="false">IF(ISBLANK(#REF!), "", (concat(" || Phylum: ", #REF!)))</f>
        <v>#REF!</v>
      </c>
      <c r="J93" s="256" t="e">
        <f aca="false">IF(ISBLANK(#REF!), "", (concat(" || Subphylum: ", #REF!)))</f>
        <v>#REF!</v>
      </c>
      <c r="K93" s="256" t="e">
        <f aca="false">IF(ISBLANK(#REF!), "", (concat(" || Class: ", #REF!)))</f>
        <v>#REF!</v>
      </c>
      <c r="L93" s="256" t="e">
        <f aca="false">IF(ISBLANK(#REF!), "", (concat(" || Subclass: ", #REF!)))</f>
        <v>#REF!</v>
      </c>
      <c r="M93" s="256" t="e">
        <f aca="false">IF(ISBLANK(#REF!), "", (concat(" || Order: ", #REF!)))</f>
        <v>#REF!</v>
      </c>
      <c r="N93" s="256" t="e">
        <f aca="false">IF(ISBLANK(#REF!), "", (concat(" || Family: ", #REF!)))</f>
        <v>#REF!</v>
      </c>
      <c r="O93" s="256" t="e">
        <f aca="false">IF(ISBLANK(#REF!), "", (concat(" || Subfamily: ", #REF!)))</f>
        <v>#REF!</v>
      </c>
      <c r="P93" s="256" t="e">
        <f aca="false">IF(ISBLANK(#REF!), "", (concat(" || Tribe: ", #REF!)))</f>
        <v>#REF!</v>
      </c>
      <c r="Q93" s="256" t="e">
        <f aca="false">IF(ISBLANK(#REF!), "", (concat(" || Subtribe: ", #REF!)))</f>
        <v>#REF!</v>
      </c>
      <c r="R93" s="256" t="e">
        <f aca="false">IF(ISBLANK(#REF!), "", (concat(" || Genus: ", #REF!)))</f>
        <v>#REF!</v>
      </c>
      <c r="S93" s="256" t="e">
        <f aca="false">IF(ISBLANK(#REF!), "", (concat(" || Subgenus: ", #REF!)))</f>
        <v>#REF!</v>
      </c>
      <c r="T93" s="256" t="e">
        <f aca="false">IF(ISBLANK(#REF!), "", (concat(" || Species: ", #REF!)))</f>
        <v>#REF!</v>
      </c>
      <c r="U93" s="256" t="e">
        <f aca="false">IF(ISBLANK(#REF!), "", (concat(" || Var/Subsp: ", #REF!)))</f>
        <v>#REF!</v>
      </c>
      <c r="V93" s="256"/>
      <c r="W93" s="256"/>
      <c r="X93" s="256"/>
      <c r="Y93" s="256"/>
      <c r="Z93" s="256"/>
    </row>
    <row r="94" customFormat="false" ht="14.25" hidden="false" customHeight="true" outlineLevel="0" collapsed="false">
      <c r="A94" s="257" t="s">
        <v>3140</v>
      </c>
      <c r="B94" s="256" t="e">
        <f aca="false">CONCATENATE(C94,D94,E94,F94,G94,H94,I94,J94,K94,L94,M94,N94,O94,P94,Q94,R94,S94,T94,U94)</f>
        <v>#REF!</v>
      </c>
      <c r="C94" s="256" t="e">
        <f aca="false">IF(ISBLANK(#REF!), "", (concat("Kegg code: ", #REF!)))</f>
        <v>#REF!</v>
      </c>
      <c r="D94" s="256" t="e">
        <f aca="false">IF(ISBLANK(#REF!), "", (concat(" || Common name: ", #REF!)))</f>
        <v>#REF!</v>
      </c>
      <c r="E94" s="256" t="e">
        <f aca="false">IF(ISBLANK(#REF!), "", (concat(" || Scientific name: ", #REF!)))</f>
        <v>#REF!</v>
      </c>
      <c r="F94" s="256" t="e">
        <f aca="false">IF(ISBLANK(#REF!), "", (concat(" || Kingdom: ", #REF!)))</f>
        <v>#REF!</v>
      </c>
      <c r="G94" s="256" t="e">
        <f aca="false">IF(ISBLANK(#REF!), "", (concat(" || Subkingdom: ", #REF!)))</f>
        <v>#REF!</v>
      </c>
      <c r="H94" s="256" t="e">
        <f aca="false">IF(ISBLANK(#REF!), "", (concat(" || Superdivision: ", #REF!)))</f>
        <v>#REF!</v>
      </c>
      <c r="I94" s="256" t="e">
        <f aca="false">IF(ISBLANK(#REF!), "", (concat(" || Phylum: ", #REF!)))</f>
        <v>#REF!</v>
      </c>
      <c r="J94" s="256" t="e">
        <f aca="false">IF(ISBLANK(#REF!), "", (concat(" || Subphylum: ", #REF!)))</f>
        <v>#REF!</v>
      </c>
      <c r="K94" s="256" t="e">
        <f aca="false">IF(ISBLANK(#REF!), "", (concat(" || Class: ", #REF!)))</f>
        <v>#REF!</v>
      </c>
      <c r="L94" s="256" t="e">
        <f aca="false">IF(ISBLANK(#REF!), "", (concat(" || Subclass: ", #REF!)))</f>
        <v>#REF!</v>
      </c>
      <c r="M94" s="256" t="e">
        <f aca="false">IF(ISBLANK(#REF!), "", (concat(" || Order: ", #REF!)))</f>
        <v>#REF!</v>
      </c>
      <c r="N94" s="256" t="e">
        <f aca="false">IF(ISBLANK(#REF!), "", (concat(" || Family: ", #REF!)))</f>
        <v>#REF!</v>
      </c>
      <c r="O94" s="256" t="e">
        <f aca="false">IF(ISBLANK(#REF!), "", (concat(" || Subfamily: ", #REF!)))</f>
        <v>#REF!</v>
      </c>
      <c r="P94" s="256" t="e">
        <f aca="false">IF(ISBLANK(#REF!), "", (concat(" || Tribe: ", #REF!)))</f>
        <v>#REF!</v>
      </c>
      <c r="Q94" s="256" t="e">
        <f aca="false">IF(ISBLANK(#REF!), "", (concat(" || Subtribe: ", #REF!)))</f>
        <v>#REF!</v>
      </c>
      <c r="R94" s="256" t="e">
        <f aca="false">IF(ISBLANK(#REF!), "", (concat(" || Genus: ", #REF!)))</f>
        <v>#REF!</v>
      </c>
      <c r="S94" s="256" t="e">
        <f aca="false">IF(ISBLANK(#REF!), "", (concat(" || Subgenus: ", #REF!)))</f>
        <v>#REF!</v>
      </c>
      <c r="T94" s="256" t="e">
        <f aca="false">IF(ISBLANK(#REF!), "", (concat(" || Species: ", #REF!)))</f>
        <v>#REF!</v>
      </c>
      <c r="U94" s="256" t="e">
        <f aca="false">IF(ISBLANK(#REF!), "", (concat(" || Var/Subsp: ", #REF!)))</f>
        <v>#REF!</v>
      </c>
      <c r="V94" s="256"/>
      <c r="W94" s="256"/>
      <c r="X94" s="256"/>
      <c r="Y94" s="256"/>
      <c r="Z94" s="256"/>
    </row>
    <row r="95" customFormat="false" ht="14.25" hidden="false" customHeight="true" outlineLevel="0" collapsed="false">
      <c r="A95" s="257" t="s">
        <v>3141</v>
      </c>
      <c r="B95" s="256" t="e">
        <f aca="false">CONCATENATE(C95,D95,E95,F95,G95,H95,I95,J95,K95,L95,M95,N95,O95,P95,Q95,R95,S95,T95,U95)</f>
        <v>#REF!</v>
      </c>
      <c r="C95" s="256" t="e">
        <f aca="false">IF(ISBLANK(#REF!), "", (concat("Kegg code: ", #REF!)))</f>
        <v>#REF!</v>
      </c>
      <c r="D95" s="256" t="e">
        <f aca="false">IF(ISBLANK(#REF!), "", (concat(" || Common name: ", #REF!)))</f>
        <v>#REF!</v>
      </c>
      <c r="E95" s="256" t="e">
        <f aca="false">IF(ISBLANK(#REF!), "", (concat(" || Scientific name: ", #REF!)))</f>
        <v>#REF!</v>
      </c>
      <c r="F95" s="256" t="e">
        <f aca="false">IF(ISBLANK(#REF!), "", (concat(" || Kingdom: ", #REF!)))</f>
        <v>#REF!</v>
      </c>
      <c r="G95" s="256" t="e">
        <f aca="false">IF(ISBLANK(#REF!), "", (concat(" || Subkingdom: ", #REF!)))</f>
        <v>#REF!</v>
      </c>
      <c r="H95" s="256" t="e">
        <f aca="false">IF(ISBLANK(#REF!), "", (concat(" || Superdivision: ", #REF!)))</f>
        <v>#REF!</v>
      </c>
      <c r="I95" s="256" t="e">
        <f aca="false">IF(ISBLANK(#REF!), "", (concat(" || Phylum: ", #REF!)))</f>
        <v>#REF!</v>
      </c>
      <c r="J95" s="256" t="e">
        <f aca="false">IF(ISBLANK(#REF!), "", (concat(" || Subphylum: ", #REF!)))</f>
        <v>#REF!</v>
      </c>
      <c r="K95" s="256" t="e">
        <f aca="false">IF(ISBLANK(#REF!), "", (concat(" || Class: ", #REF!)))</f>
        <v>#REF!</v>
      </c>
      <c r="L95" s="256" t="e">
        <f aca="false">IF(ISBLANK(#REF!), "", (concat(" || Subclass: ", #REF!)))</f>
        <v>#REF!</v>
      </c>
      <c r="M95" s="256" t="e">
        <f aca="false">IF(ISBLANK(#REF!), "", (concat(" || Order: ", #REF!)))</f>
        <v>#REF!</v>
      </c>
      <c r="N95" s="256" t="e">
        <f aca="false">IF(ISBLANK(#REF!), "", (concat(" || Family: ", #REF!)))</f>
        <v>#REF!</v>
      </c>
      <c r="O95" s="256" t="e">
        <f aca="false">IF(ISBLANK(#REF!), "", (concat(" || Subfamily: ", #REF!)))</f>
        <v>#REF!</v>
      </c>
      <c r="P95" s="256" t="e">
        <f aca="false">IF(ISBLANK(#REF!), "", (concat(" || Tribe: ", #REF!)))</f>
        <v>#REF!</v>
      </c>
      <c r="Q95" s="256" t="e">
        <f aca="false">IF(ISBLANK(#REF!), "", (concat(" || Subtribe: ", #REF!)))</f>
        <v>#REF!</v>
      </c>
      <c r="R95" s="256" t="e">
        <f aca="false">IF(ISBLANK(#REF!), "", (concat(" || Genus: ", #REF!)))</f>
        <v>#REF!</v>
      </c>
      <c r="S95" s="256" t="e">
        <f aca="false">IF(ISBLANK(#REF!), "", (concat(" || Subgenus: ", #REF!)))</f>
        <v>#REF!</v>
      </c>
      <c r="T95" s="256" t="e">
        <f aca="false">IF(ISBLANK(#REF!), "", (concat(" || Species: ", #REF!)))</f>
        <v>#REF!</v>
      </c>
      <c r="U95" s="256" t="e">
        <f aca="false">IF(ISBLANK(#REF!), "", (concat(" || Var/Subsp: ", #REF!)))</f>
        <v>#REF!</v>
      </c>
      <c r="V95" s="256"/>
      <c r="W95" s="256"/>
      <c r="X95" s="256"/>
      <c r="Y95" s="256"/>
      <c r="Z95" s="256"/>
    </row>
    <row r="96" customFormat="false" ht="14.25" hidden="false" customHeight="true" outlineLevel="0" collapsed="false">
      <c r="A96" s="257" t="s">
        <v>3142</v>
      </c>
      <c r="B96" s="256" t="e">
        <f aca="false">CONCATENATE(C96,D96,E96,F96,G96,H96,I96,J96,K96,L96,M96,N96,O96,P96,Q96,R96,S96,T96,U96)</f>
        <v>#REF!</v>
      </c>
      <c r="C96" s="256" t="e">
        <f aca="false">IF(ISBLANK(#REF!), "", (concat("Kegg code: ", #REF!)))</f>
        <v>#REF!</v>
      </c>
      <c r="D96" s="256" t="e">
        <f aca="false">IF(ISBLANK(#REF!), "", (concat(" || Common name: ", #REF!)))</f>
        <v>#REF!</v>
      </c>
      <c r="E96" s="256" t="e">
        <f aca="false">IF(ISBLANK(#REF!), "", (concat(" || Scientific name: ", #REF!)))</f>
        <v>#REF!</v>
      </c>
      <c r="F96" s="256" t="e">
        <f aca="false">IF(ISBLANK(#REF!), "", (concat(" || Kingdom: ", #REF!)))</f>
        <v>#REF!</v>
      </c>
      <c r="G96" s="256" t="e">
        <f aca="false">IF(ISBLANK(#REF!), "", (concat(" || Subkingdom: ", #REF!)))</f>
        <v>#REF!</v>
      </c>
      <c r="H96" s="256" t="e">
        <f aca="false">IF(ISBLANK(#REF!), "", (concat(" || Superdivision: ", #REF!)))</f>
        <v>#REF!</v>
      </c>
      <c r="I96" s="256" t="e">
        <f aca="false">IF(ISBLANK(#REF!), "", (concat(" || Phylum: ", #REF!)))</f>
        <v>#REF!</v>
      </c>
      <c r="J96" s="256" t="e">
        <f aca="false">IF(ISBLANK(#REF!), "", (concat(" || Subphylum: ", #REF!)))</f>
        <v>#REF!</v>
      </c>
      <c r="K96" s="256" t="e">
        <f aca="false">IF(ISBLANK(#REF!), "", (concat(" || Class: ", #REF!)))</f>
        <v>#REF!</v>
      </c>
      <c r="L96" s="256" t="e">
        <f aca="false">IF(ISBLANK(#REF!), "", (concat(" || Subclass: ", #REF!)))</f>
        <v>#REF!</v>
      </c>
      <c r="M96" s="256" t="e">
        <f aca="false">IF(ISBLANK(#REF!), "", (concat(" || Order: ", #REF!)))</f>
        <v>#REF!</v>
      </c>
      <c r="N96" s="256" t="e">
        <f aca="false">IF(ISBLANK(#REF!), "", (concat(" || Family: ", #REF!)))</f>
        <v>#REF!</v>
      </c>
      <c r="O96" s="256" t="e">
        <f aca="false">IF(ISBLANK(#REF!), "", (concat(" || Subfamily: ", #REF!)))</f>
        <v>#REF!</v>
      </c>
      <c r="P96" s="256" t="e">
        <f aca="false">IF(ISBLANK(#REF!), "", (concat(" || Tribe: ", #REF!)))</f>
        <v>#REF!</v>
      </c>
      <c r="Q96" s="256" t="e">
        <f aca="false">IF(ISBLANK(#REF!), "", (concat(" || Subtribe: ", #REF!)))</f>
        <v>#REF!</v>
      </c>
      <c r="R96" s="256" t="e">
        <f aca="false">IF(ISBLANK(#REF!), "", (concat(" || Genus: ", #REF!)))</f>
        <v>#REF!</v>
      </c>
      <c r="S96" s="256" t="e">
        <f aca="false">IF(ISBLANK(#REF!), "", (concat(" || Subgenus: ", #REF!)))</f>
        <v>#REF!</v>
      </c>
      <c r="T96" s="256" t="e">
        <f aca="false">IF(ISBLANK(#REF!), "", (concat(" || Species: ", #REF!)))</f>
        <v>#REF!</v>
      </c>
      <c r="U96" s="256" t="e">
        <f aca="false">IF(ISBLANK(#REF!), "", (concat(" || Var/Subsp: ", #REF!)))</f>
        <v>#REF!</v>
      </c>
      <c r="V96" s="256"/>
      <c r="W96" s="256"/>
      <c r="X96" s="256"/>
      <c r="Y96" s="256"/>
      <c r="Z96" s="256"/>
    </row>
    <row r="97" customFormat="false" ht="14.25" hidden="false" customHeight="true" outlineLevel="0" collapsed="false">
      <c r="A97" s="257" t="s">
        <v>3143</v>
      </c>
      <c r="B97" s="256" t="e">
        <f aca="false">CONCATENATE(C97,D97,E97,F97,G97,H97,I97,J97,K97,L97,M97,N97,O97,P97,Q97,R97,S97,T97,U97)</f>
        <v>#REF!</v>
      </c>
      <c r="C97" s="256" t="e">
        <f aca="false">IF(ISBLANK(#REF!), "", (concat("Kegg code: ", #REF!)))</f>
        <v>#REF!</v>
      </c>
      <c r="D97" s="256" t="e">
        <f aca="false">IF(ISBLANK(#REF!), "", (concat(" || Common name: ", #REF!)))</f>
        <v>#REF!</v>
      </c>
      <c r="E97" s="256" t="e">
        <f aca="false">IF(ISBLANK(#REF!), "", (concat(" || Scientific name: ", #REF!)))</f>
        <v>#REF!</v>
      </c>
      <c r="F97" s="256" t="e">
        <f aca="false">IF(ISBLANK(#REF!), "", (concat(" || Kingdom: ", #REF!)))</f>
        <v>#REF!</v>
      </c>
      <c r="G97" s="256" t="e">
        <f aca="false">IF(ISBLANK(#REF!), "", (concat(" || Subkingdom: ", #REF!)))</f>
        <v>#REF!</v>
      </c>
      <c r="H97" s="256" t="e">
        <f aca="false">IF(ISBLANK(#REF!), "", (concat(" || Superdivision: ", #REF!)))</f>
        <v>#REF!</v>
      </c>
      <c r="I97" s="256" t="e">
        <f aca="false">IF(ISBLANK(#REF!), "", (concat(" || Phylum: ", #REF!)))</f>
        <v>#REF!</v>
      </c>
      <c r="J97" s="256" t="e">
        <f aca="false">IF(ISBLANK(#REF!), "", (concat(" || Subphylum: ", #REF!)))</f>
        <v>#REF!</v>
      </c>
      <c r="K97" s="256" t="e">
        <f aca="false">IF(ISBLANK(#REF!), "", (concat(" || Class: ", #REF!)))</f>
        <v>#REF!</v>
      </c>
      <c r="L97" s="256" t="e">
        <f aca="false">IF(ISBLANK(#REF!), "", (concat(" || Subclass: ", #REF!)))</f>
        <v>#REF!</v>
      </c>
      <c r="M97" s="256" t="e">
        <f aca="false">IF(ISBLANK(#REF!), "", (concat(" || Order: ", #REF!)))</f>
        <v>#REF!</v>
      </c>
      <c r="N97" s="256" t="e">
        <f aca="false">IF(ISBLANK(#REF!), "", (concat(" || Family: ", #REF!)))</f>
        <v>#REF!</v>
      </c>
      <c r="O97" s="256" t="e">
        <f aca="false">IF(ISBLANK(#REF!), "", (concat(" || Subfamily: ", #REF!)))</f>
        <v>#REF!</v>
      </c>
      <c r="P97" s="256" t="e">
        <f aca="false">IF(ISBLANK(#REF!), "", (concat(" || Tribe: ", #REF!)))</f>
        <v>#REF!</v>
      </c>
      <c r="Q97" s="256" t="e">
        <f aca="false">IF(ISBLANK(#REF!), "", (concat(" || Subtribe: ", #REF!)))</f>
        <v>#REF!</v>
      </c>
      <c r="R97" s="256" t="e">
        <f aca="false">IF(ISBLANK(#REF!), "", (concat(" || Genus: ", #REF!)))</f>
        <v>#REF!</v>
      </c>
      <c r="S97" s="256" t="e">
        <f aca="false">IF(ISBLANK(#REF!), "", (concat(" || Subgenus: ", #REF!)))</f>
        <v>#REF!</v>
      </c>
      <c r="T97" s="256" t="e">
        <f aca="false">IF(ISBLANK(#REF!), "", (concat(" || Species: ", #REF!)))</f>
        <v>#REF!</v>
      </c>
      <c r="U97" s="256" t="e">
        <f aca="false">IF(ISBLANK(#REF!), "", (concat(" || Var/Subsp: ", #REF!)))</f>
        <v>#REF!</v>
      </c>
      <c r="V97" s="256"/>
      <c r="W97" s="256"/>
      <c r="X97" s="256"/>
      <c r="Y97" s="256"/>
      <c r="Z97" s="256"/>
    </row>
    <row r="98" customFormat="false" ht="14.25" hidden="false" customHeight="true" outlineLevel="0" collapsed="false">
      <c r="A98" s="257" t="s">
        <v>3144</v>
      </c>
      <c r="B98" s="256" t="e">
        <f aca="false">CONCATENATE(C98,D98,E98,F98,G98,H98,I98,J98,K98,L98,M98,N98,O98,P98,Q98,R98,S98,T98,U98)</f>
        <v>#REF!</v>
      </c>
      <c r="C98" s="256" t="e">
        <f aca="false">IF(ISBLANK(#REF!), "", (concat("Kegg code: ", #REF!)))</f>
        <v>#REF!</v>
      </c>
      <c r="D98" s="256" t="e">
        <f aca="false">IF(ISBLANK(#REF!), "", (concat(" || Common name: ", #REF!)))</f>
        <v>#REF!</v>
      </c>
      <c r="E98" s="256" t="e">
        <f aca="false">IF(ISBLANK(#REF!), "", (concat(" || Scientific name: ", #REF!)))</f>
        <v>#REF!</v>
      </c>
      <c r="F98" s="256" t="e">
        <f aca="false">IF(ISBLANK(#REF!), "", (concat(" || Kingdom: ", #REF!)))</f>
        <v>#REF!</v>
      </c>
      <c r="G98" s="256" t="e">
        <f aca="false">IF(ISBLANK(#REF!), "", (concat(" || Subkingdom: ", #REF!)))</f>
        <v>#REF!</v>
      </c>
      <c r="H98" s="256" t="e">
        <f aca="false">IF(ISBLANK(#REF!), "", (concat(" || Superdivision: ", #REF!)))</f>
        <v>#REF!</v>
      </c>
      <c r="I98" s="256" t="e">
        <f aca="false">IF(ISBLANK(#REF!), "", (concat(" || Phylum: ", #REF!)))</f>
        <v>#REF!</v>
      </c>
      <c r="J98" s="256" t="e">
        <f aca="false">IF(ISBLANK(#REF!), "", (concat(" || Subphylum: ", #REF!)))</f>
        <v>#REF!</v>
      </c>
      <c r="K98" s="256" t="e">
        <f aca="false">IF(ISBLANK(#REF!), "", (concat(" || Class: ", #REF!)))</f>
        <v>#REF!</v>
      </c>
      <c r="L98" s="256" t="e">
        <f aca="false">IF(ISBLANK(#REF!), "", (concat(" || Subclass: ", #REF!)))</f>
        <v>#REF!</v>
      </c>
      <c r="M98" s="256" t="e">
        <f aca="false">IF(ISBLANK(#REF!), "", (concat(" || Order: ", #REF!)))</f>
        <v>#REF!</v>
      </c>
      <c r="N98" s="256" t="e">
        <f aca="false">IF(ISBLANK(#REF!), "", (concat(" || Family: ", #REF!)))</f>
        <v>#REF!</v>
      </c>
      <c r="O98" s="256" t="e">
        <f aca="false">IF(ISBLANK(#REF!), "", (concat(" || Subfamily: ", #REF!)))</f>
        <v>#REF!</v>
      </c>
      <c r="P98" s="256" t="e">
        <f aca="false">IF(ISBLANK(#REF!), "", (concat(" || Tribe: ", #REF!)))</f>
        <v>#REF!</v>
      </c>
      <c r="Q98" s="256" t="e">
        <f aca="false">IF(ISBLANK(#REF!), "", (concat(" || Subtribe: ", #REF!)))</f>
        <v>#REF!</v>
      </c>
      <c r="R98" s="256" t="e">
        <f aca="false">IF(ISBLANK(#REF!), "", (concat(" || Genus: ", #REF!)))</f>
        <v>#REF!</v>
      </c>
      <c r="S98" s="256" t="e">
        <f aca="false">IF(ISBLANK(#REF!), "", (concat(" || Subgenus: ", #REF!)))</f>
        <v>#REF!</v>
      </c>
      <c r="T98" s="256" t="e">
        <f aca="false">IF(ISBLANK(#REF!), "", (concat(" || Species: ", #REF!)))</f>
        <v>#REF!</v>
      </c>
      <c r="U98" s="256" t="e">
        <f aca="false">IF(ISBLANK(#REF!), "", (concat(" || Var/Subsp: ", #REF!)))</f>
        <v>#REF!</v>
      </c>
      <c r="V98" s="256"/>
      <c r="W98" s="256"/>
      <c r="X98" s="256"/>
      <c r="Y98" s="256"/>
      <c r="Z98" s="256"/>
    </row>
    <row r="99" customFormat="false" ht="14.25" hidden="false" customHeight="true" outlineLevel="0" collapsed="false">
      <c r="A99" s="257" t="s">
        <v>3145</v>
      </c>
      <c r="B99" s="256" t="e">
        <f aca="false">CONCATENATE(C99,D99,E99,F99,G99,H99,I99,J99,K99,L99,M99,N99,O99,P99,Q99,R99,S99,T99,U99)</f>
        <v>#REF!</v>
      </c>
      <c r="C99" s="256" t="e">
        <f aca="false">IF(ISBLANK(#REF!), "", (concat("Kegg code: ", #REF!)))</f>
        <v>#REF!</v>
      </c>
      <c r="D99" s="256" t="e">
        <f aca="false">IF(ISBLANK(#REF!), "", (concat(" || Common name: ", #REF!)))</f>
        <v>#REF!</v>
      </c>
      <c r="E99" s="256" t="e">
        <f aca="false">IF(ISBLANK(#REF!), "", (concat(" || Scientific name: ", #REF!)))</f>
        <v>#REF!</v>
      </c>
      <c r="F99" s="256" t="e">
        <f aca="false">IF(ISBLANK(#REF!), "", (concat(" || Kingdom: ", #REF!)))</f>
        <v>#REF!</v>
      </c>
      <c r="G99" s="256" t="e">
        <f aca="false">IF(ISBLANK(#REF!), "", (concat(" || Subkingdom: ", #REF!)))</f>
        <v>#REF!</v>
      </c>
      <c r="H99" s="256" t="e">
        <f aca="false">IF(ISBLANK(#REF!), "", (concat(" || Superdivision: ", #REF!)))</f>
        <v>#REF!</v>
      </c>
      <c r="I99" s="256" t="e">
        <f aca="false">IF(ISBLANK(#REF!), "", (concat(" || Phylum: ", #REF!)))</f>
        <v>#REF!</v>
      </c>
      <c r="J99" s="256" t="e">
        <f aca="false">IF(ISBLANK(#REF!), "", (concat(" || Subphylum: ", #REF!)))</f>
        <v>#REF!</v>
      </c>
      <c r="K99" s="256" t="e">
        <f aca="false">IF(ISBLANK(#REF!), "", (concat(" || Class: ", #REF!)))</f>
        <v>#REF!</v>
      </c>
      <c r="L99" s="256" t="e">
        <f aca="false">IF(ISBLANK(#REF!), "", (concat(" || Subclass: ", #REF!)))</f>
        <v>#REF!</v>
      </c>
      <c r="M99" s="256" t="e">
        <f aca="false">IF(ISBLANK(#REF!), "", (concat(" || Order: ", #REF!)))</f>
        <v>#REF!</v>
      </c>
      <c r="N99" s="256" t="e">
        <f aca="false">IF(ISBLANK(#REF!), "", (concat(" || Family: ", #REF!)))</f>
        <v>#REF!</v>
      </c>
      <c r="O99" s="256" t="e">
        <f aca="false">IF(ISBLANK(#REF!), "", (concat(" || Subfamily: ", #REF!)))</f>
        <v>#REF!</v>
      </c>
      <c r="P99" s="256" t="e">
        <f aca="false">IF(ISBLANK(#REF!), "", (concat(" || Tribe: ", #REF!)))</f>
        <v>#REF!</v>
      </c>
      <c r="Q99" s="256" t="e">
        <f aca="false">IF(ISBLANK(#REF!), "", (concat(" || Subtribe: ", #REF!)))</f>
        <v>#REF!</v>
      </c>
      <c r="R99" s="256" t="e">
        <f aca="false">IF(ISBLANK(#REF!), "", (concat(" || Genus: ", #REF!)))</f>
        <v>#REF!</v>
      </c>
      <c r="S99" s="256" t="e">
        <f aca="false">IF(ISBLANK(#REF!), "", (concat(" || Subgenus: ", #REF!)))</f>
        <v>#REF!</v>
      </c>
      <c r="T99" s="256" t="e">
        <f aca="false">IF(ISBLANK(#REF!), "", (concat(" || Species: ", #REF!)))</f>
        <v>#REF!</v>
      </c>
      <c r="U99" s="256" t="e">
        <f aca="false">IF(ISBLANK(#REF!), "", (concat(" || Var/Subsp: ", #REF!)))</f>
        <v>#REF!</v>
      </c>
      <c r="V99" s="256"/>
      <c r="W99" s="256"/>
      <c r="X99" s="256"/>
      <c r="Y99" s="256"/>
      <c r="Z99" s="256"/>
    </row>
    <row r="100" customFormat="false" ht="14.25" hidden="false" customHeight="true" outlineLevel="0" collapsed="false">
      <c r="A100" s="257" t="s">
        <v>3146</v>
      </c>
      <c r="B100" s="256" t="e">
        <f aca="false">CONCATENATE(C100,D100,E100,F100,G100,H100,I100,J100,K100,L100,M100,N100,O100,P100,Q100,R100,S100,T100,U100)</f>
        <v>#REF!</v>
      </c>
      <c r="C100" s="256" t="e">
        <f aca="false">IF(ISBLANK(#REF!), "", (concat("Kegg code: ", #REF!)))</f>
        <v>#REF!</v>
      </c>
      <c r="D100" s="256" t="e">
        <f aca="false">IF(ISBLANK(#REF!), "", (concat(" || Common name: ", #REF!)))</f>
        <v>#REF!</v>
      </c>
      <c r="E100" s="256" t="e">
        <f aca="false">IF(ISBLANK(#REF!), "", (concat(" || Scientific name: ", #REF!)))</f>
        <v>#REF!</v>
      </c>
      <c r="F100" s="256" t="e">
        <f aca="false">IF(ISBLANK(#REF!), "", (concat(" || Kingdom: ", #REF!)))</f>
        <v>#REF!</v>
      </c>
      <c r="G100" s="256" t="e">
        <f aca="false">IF(ISBLANK(#REF!), "", (concat(" || Subkingdom: ", #REF!)))</f>
        <v>#REF!</v>
      </c>
      <c r="H100" s="256" t="e">
        <f aca="false">IF(ISBLANK(#REF!), "", (concat(" || Superdivision: ", #REF!)))</f>
        <v>#REF!</v>
      </c>
      <c r="I100" s="256" t="e">
        <f aca="false">IF(ISBLANK(#REF!), "", (concat(" || Phylum: ", #REF!)))</f>
        <v>#REF!</v>
      </c>
      <c r="J100" s="256" t="e">
        <f aca="false">IF(ISBLANK(#REF!), "", (concat(" || Subphylum: ", #REF!)))</f>
        <v>#REF!</v>
      </c>
      <c r="K100" s="256" t="e">
        <f aca="false">IF(ISBLANK(#REF!), "", (concat(" || Class: ", #REF!)))</f>
        <v>#REF!</v>
      </c>
      <c r="L100" s="256" t="e">
        <f aca="false">IF(ISBLANK(#REF!), "", (concat(" || Subclass: ", #REF!)))</f>
        <v>#REF!</v>
      </c>
      <c r="M100" s="256" t="e">
        <f aca="false">IF(ISBLANK(#REF!), "", (concat(" || Order: ", #REF!)))</f>
        <v>#REF!</v>
      </c>
      <c r="N100" s="256" t="e">
        <f aca="false">IF(ISBLANK(#REF!), "", (concat(" || Family: ", #REF!)))</f>
        <v>#REF!</v>
      </c>
      <c r="O100" s="256" t="e">
        <f aca="false">IF(ISBLANK(#REF!), "", (concat(" || Subfamily: ", #REF!)))</f>
        <v>#REF!</v>
      </c>
      <c r="P100" s="256" t="e">
        <f aca="false">IF(ISBLANK(#REF!), "", (concat(" || Tribe: ", #REF!)))</f>
        <v>#REF!</v>
      </c>
      <c r="Q100" s="256" t="e">
        <f aca="false">IF(ISBLANK(#REF!), "", (concat(" || Subtribe: ", #REF!)))</f>
        <v>#REF!</v>
      </c>
      <c r="R100" s="256" t="e">
        <f aca="false">IF(ISBLANK(#REF!), "", (concat(" || Genus: ", #REF!)))</f>
        <v>#REF!</v>
      </c>
      <c r="S100" s="256" t="e">
        <f aca="false">IF(ISBLANK(#REF!), "", (concat(" || Subgenus: ", #REF!)))</f>
        <v>#REF!</v>
      </c>
      <c r="T100" s="256" t="e">
        <f aca="false">IF(ISBLANK(#REF!), "", (concat(" || Species: ", #REF!)))</f>
        <v>#REF!</v>
      </c>
      <c r="U100" s="256" t="e">
        <f aca="false">IF(ISBLANK(#REF!), "", (concat(" || Var/Subsp: ", #REF!)))</f>
        <v>#REF!</v>
      </c>
      <c r="V100" s="256"/>
      <c r="W100" s="256"/>
      <c r="X100" s="256"/>
      <c r="Y100" s="256"/>
      <c r="Z100" s="256"/>
    </row>
    <row r="101" customFormat="false" ht="14.25" hidden="false" customHeight="true" outlineLevel="0" collapsed="false">
      <c r="A101" s="257" t="s">
        <v>3147</v>
      </c>
      <c r="B101" s="256" t="e">
        <f aca="false">CONCATENATE(C101,D101,E101,F101,G101,H101,I101,J101,K101,L101,M101,N101,O101,P101,Q101,R101,S101,T101,U101)</f>
        <v>#REF!</v>
      </c>
      <c r="C101" s="256" t="e">
        <f aca="false">IF(ISBLANK(#REF!), "", (concat("Kegg code: ", #REF!)))</f>
        <v>#REF!</v>
      </c>
      <c r="D101" s="256" t="e">
        <f aca="false">IF(ISBLANK(#REF!), "", (concat(" || Common name: ", #REF!)))</f>
        <v>#REF!</v>
      </c>
      <c r="E101" s="256" t="e">
        <f aca="false">IF(ISBLANK(#REF!), "", (concat(" || Scientific name: ", #REF!)))</f>
        <v>#REF!</v>
      </c>
      <c r="F101" s="256" t="e">
        <f aca="false">IF(ISBLANK(#REF!), "", (concat(" || Kingdom: ", #REF!)))</f>
        <v>#REF!</v>
      </c>
      <c r="G101" s="256" t="e">
        <f aca="false">IF(ISBLANK(#REF!), "", (concat(" || Subkingdom: ", #REF!)))</f>
        <v>#REF!</v>
      </c>
      <c r="H101" s="256" t="e">
        <f aca="false">IF(ISBLANK(#REF!), "", (concat(" || Superdivision: ", #REF!)))</f>
        <v>#REF!</v>
      </c>
      <c r="I101" s="256" t="e">
        <f aca="false">IF(ISBLANK(#REF!), "", (concat(" || Phylum: ", #REF!)))</f>
        <v>#REF!</v>
      </c>
      <c r="J101" s="256" t="e">
        <f aca="false">IF(ISBLANK(#REF!), "", (concat(" || Subphylum: ", #REF!)))</f>
        <v>#REF!</v>
      </c>
      <c r="K101" s="256" t="e">
        <f aca="false">IF(ISBLANK(#REF!), "", (concat(" || Class: ", #REF!)))</f>
        <v>#REF!</v>
      </c>
      <c r="L101" s="256" t="e">
        <f aca="false">IF(ISBLANK(#REF!), "", (concat(" || Subclass: ", #REF!)))</f>
        <v>#REF!</v>
      </c>
      <c r="M101" s="256" t="e">
        <f aca="false">IF(ISBLANK(#REF!), "", (concat(" || Order: ", #REF!)))</f>
        <v>#REF!</v>
      </c>
      <c r="N101" s="256" t="e">
        <f aca="false">IF(ISBLANK(#REF!), "", (concat(" || Family: ", #REF!)))</f>
        <v>#REF!</v>
      </c>
      <c r="O101" s="256" t="e">
        <f aca="false">IF(ISBLANK(#REF!), "", (concat(" || Subfamily: ", #REF!)))</f>
        <v>#REF!</v>
      </c>
      <c r="P101" s="256" t="e">
        <f aca="false">IF(ISBLANK(#REF!), "", (concat(" || Tribe: ", #REF!)))</f>
        <v>#REF!</v>
      </c>
      <c r="Q101" s="256" t="e">
        <f aca="false">IF(ISBLANK(#REF!), "", (concat(" || Subtribe: ", #REF!)))</f>
        <v>#REF!</v>
      </c>
      <c r="R101" s="256" t="e">
        <f aca="false">IF(ISBLANK(#REF!), "", (concat(" || Genus: ", #REF!)))</f>
        <v>#REF!</v>
      </c>
      <c r="S101" s="256" t="e">
        <f aca="false">IF(ISBLANK(#REF!), "", (concat(" || Subgenus: ", #REF!)))</f>
        <v>#REF!</v>
      </c>
      <c r="T101" s="256" t="e">
        <f aca="false">IF(ISBLANK(#REF!), "", (concat(" || Species: ", #REF!)))</f>
        <v>#REF!</v>
      </c>
      <c r="U101" s="256" t="e">
        <f aca="false">IF(ISBLANK(#REF!), "", (concat(" || Var/Subsp: ", #REF!)))</f>
        <v>#REF!</v>
      </c>
      <c r="V101" s="256"/>
      <c r="W101" s="256"/>
      <c r="X101" s="256"/>
      <c r="Y101" s="256"/>
      <c r="Z101" s="256"/>
    </row>
    <row r="102" customFormat="false" ht="14.25" hidden="false" customHeight="true" outlineLevel="0" collapsed="false">
      <c r="A102" s="257" t="s">
        <v>3148</v>
      </c>
      <c r="B102" s="256" t="e">
        <f aca="false">CONCATENATE(C102,D102,E102,F102,G102,H102,I102,J102,K102,L102,M102,N102,O102,P102,Q102,R102,S102,T102,U102)</f>
        <v>#REF!</v>
      </c>
      <c r="C102" s="256" t="e">
        <f aca="false">IF(ISBLANK(#REF!), "", (concat("Kegg code: ", #REF!)))</f>
        <v>#REF!</v>
      </c>
      <c r="D102" s="256" t="e">
        <f aca="false">IF(ISBLANK(#REF!), "", (concat(" || Common name: ", #REF!)))</f>
        <v>#REF!</v>
      </c>
      <c r="E102" s="256" t="e">
        <f aca="false">IF(ISBLANK(#REF!), "", (concat(" || Scientific name: ", #REF!)))</f>
        <v>#REF!</v>
      </c>
      <c r="F102" s="256" t="e">
        <f aca="false">IF(ISBLANK(#REF!), "", (concat(" || Kingdom: ", #REF!)))</f>
        <v>#REF!</v>
      </c>
      <c r="G102" s="256" t="e">
        <f aca="false">IF(ISBLANK(#REF!), "", (concat(" || Subkingdom: ", #REF!)))</f>
        <v>#REF!</v>
      </c>
      <c r="H102" s="256" t="e">
        <f aca="false">IF(ISBLANK(#REF!), "", (concat(" || Superdivision: ", #REF!)))</f>
        <v>#REF!</v>
      </c>
      <c r="I102" s="256" t="e">
        <f aca="false">IF(ISBLANK(#REF!), "", (concat(" || Phylum: ", #REF!)))</f>
        <v>#REF!</v>
      </c>
      <c r="J102" s="256" t="e">
        <f aca="false">IF(ISBLANK(#REF!), "", (concat(" || Subphylum: ", #REF!)))</f>
        <v>#REF!</v>
      </c>
      <c r="K102" s="256" t="e">
        <f aca="false">IF(ISBLANK(#REF!), "", (concat(" || Class: ", #REF!)))</f>
        <v>#REF!</v>
      </c>
      <c r="L102" s="256" t="e">
        <f aca="false">IF(ISBLANK(#REF!), "", (concat(" || Subclass: ", #REF!)))</f>
        <v>#REF!</v>
      </c>
      <c r="M102" s="256" t="e">
        <f aca="false">IF(ISBLANK(#REF!), "", (concat(" || Order: ", #REF!)))</f>
        <v>#REF!</v>
      </c>
      <c r="N102" s="256" t="e">
        <f aca="false">IF(ISBLANK(#REF!), "", (concat(" || Family: ", #REF!)))</f>
        <v>#REF!</v>
      </c>
      <c r="O102" s="256" t="e">
        <f aca="false">IF(ISBLANK(#REF!), "", (concat(" || Subfamily: ", #REF!)))</f>
        <v>#REF!</v>
      </c>
      <c r="P102" s="256" t="e">
        <f aca="false">IF(ISBLANK(#REF!), "", (concat(" || Tribe: ", #REF!)))</f>
        <v>#REF!</v>
      </c>
      <c r="Q102" s="256" t="e">
        <f aca="false">IF(ISBLANK(#REF!), "", (concat(" || Subtribe: ", #REF!)))</f>
        <v>#REF!</v>
      </c>
      <c r="R102" s="256" t="e">
        <f aca="false">IF(ISBLANK(#REF!), "", (concat(" || Genus: ", #REF!)))</f>
        <v>#REF!</v>
      </c>
      <c r="S102" s="256" t="e">
        <f aca="false">IF(ISBLANK(#REF!), "", (concat(" || Subgenus: ", #REF!)))</f>
        <v>#REF!</v>
      </c>
      <c r="T102" s="256" t="e">
        <f aca="false">IF(ISBLANK(#REF!), "", (concat(" || Species: ", #REF!)))</f>
        <v>#REF!</v>
      </c>
      <c r="U102" s="256" t="e">
        <f aca="false">IF(ISBLANK(#REF!), "", (concat(" || Var/Subsp: ", #REF!)))</f>
        <v>#REF!</v>
      </c>
      <c r="V102" s="256"/>
      <c r="W102" s="256"/>
      <c r="X102" s="256"/>
      <c r="Y102" s="256"/>
      <c r="Z102" s="256"/>
    </row>
    <row r="103" customFormat="false" ht="14.25" hidden="false" customHeight="true" outlineLevel="0" collapsed="false">
      <c r="A103" s="257" t="s">
        <v>3149</v>
      </c>
      <c r="B103" s="256" t="e">
        <f aca="false">CONCATENATE(C103,D103,E103,F103,G103,H103,I103,J103,K103,L103,M103,N103,O103,P103,Q103,R103,S103,T103,U103)</f>
        <v>#REF!</v>
      </c>
      <c r="C103" s="256" t="e">
        <f aca="false">IF(ISBLANK(#REF!), "", (concat("Kegg code: ", #REF!)))</f>
        <v>#REF!</v>
      </c>
      <c r="D103" s="256" t="e">
        <f aca="false">IF(ISBLANK(#REF!), "", (concat(" || Common name: ", #REF!)))</f>
        <v>#REF!</v>
      </c>
      <c r="E103" s="256" t="e">
        <f aca="false">IF(ISBLANK(#REF!), "", (concat(" || Scientific name: ", #REF!)))</f>
        <v>#REF!</v>
      </c>
      <c r="F103" s="256" t="e">
        <f aca="false">IF(ISBLANK(#REF!), "", (concat(" || Kingdom: ", #REF!)))</f>
        <v>#REF!</v>
      </c>
      <c r="G103" s="256" t="e">
        <f aca="false">IF(ISBLANK(#REF!), "", (concat(" || Subkingdom: ", #REF!)))</f>
        <v>#REF!</v>
      </c>
      <c r="H103" s="256" t="e">
        <f aca="false">IF(ISBLANK(#REF!), "", (concat(" || Superdivision: ", #REF!)))</f>
        <v>#REF!</v>
      </c>
      <c r="I103" s="256" t="e">
        <f aca="false">IF(ISBLANK(#REF!), "", (concat(" || Phylum: ", #REF!)))</f>
        <v>#REF!</v>
      </c>
      <c r="J103" s="256" t="e">
        <f aca="false">IF(ISBLANK(#REF!), "", (concat(" || Subphylum: ", #REF!)))</f>
        <v>#REF!</v>
      </c>
      <c r="K103" s="256" t="e">
        <f aca="false">IF(ISBLANK(#REF!), "", (concat(" || Class: ", #REF!)))</f>
        <v>#REF!</v>
      </c>
      <c r="L103" s="256" t="e">
        <f aca="false">IF(ISBLANK(#REF!), "", (concat(" || Subclass: ", #REF!)))</f>
        <v>#REF!</v>
      </c>
      <c r="M103" s="256" t="e">
        <f aca="false">IF(ISBLANK(#REF!), "", (concat(" || Order: ", #REF!)))</f>
        <v>#REF!</v>
      </c>
      <c r="N103" s="256" t="e">
        <f aca="false">IF(ISBLANK(#REF!), "", (concat(" || Family: ", #REF!)))</f>
        <v>#REF!</v>
      </c>
      <c r="O103" s="256" t="e">
        <f aca="false">IF(ISBLANK(#REF!), "", (concat(" || Subfamily: ", #REF!)))</f>
        <v>#REF!</v>
      </c>
      <c r="P103" s="256" t="e">
        <f aca="false">IF(ISBLANK(#REF!), "", (concat(" || Tribe: ", #REF!)))</f>
        <v>#REF!</v>
      </c>
      <c r="Q103" s="256" t="e">
        <f aca="false">IF(ISBLANK(#REF!), "", (concat(" || Subtribe: ", #REF!)))</f>
        <v>#REF!</v>
      </c>
      <c r="R103" s="256" t="e">
        <f aca="false">IF(ISBLANK(#REF!), "", (concat(" || Genus: ", #REF!)))</f>
        <v>#REF!</v>
      </c>
      <c r="S103" s="256" t="e">
        <f aca="false">IF(ISBLANK(#REF!), "", (concat(" || Subgenus: ", #REF!)))</f>
        <v>#REF!</v>
      </c>
      <c r="T103" s="256" t="e">
        <f aca="false">IF(ISBLANK(#REF!), "", (concat(" || Species: ", #REF!)))</f>
        <v>#REF!</v>
      </c>
      <c r="U103" s="256" t="e">
        <f aca="false">IF(ISBLANK(#REF!), "", (concat(" || Var/Subsp: ", #REF!)))</f>
        <v>#REF!</v>
      </c>
      <c r="V103" s="256"/>
      <c r="W103" s="256"/>
      <c r="X103" s="256"/>
      <c r="Y103" s="256"/>
      <c r="Z103" s="256"/>
    </row>
    <row r="104" customFormat="false" ht="14.25" hidden="false" customHeight="true" outlineLevel="0" collapsed="false">
      <c r="A104" s="257" t="s">
        <v>3150</v>
      </c>
      <c r="B104" s="256" t="e">
        <f aca="false">CONCATENATE(C104,D104,E104,F104,G104,H104,I104,J104,K104,L104,M104,N104,O104,P104,Q104,R104,S104,T104,U104)</f>
        <v>#REF!</v>
      </c>
      <c r="C104" s="256" t="e">
        <f aca="false">IF(ISBLANK(#REF!), "", (concat("Kegg code: ", #REF!)))</f>
        <v>#REF!</v>
      </c>
      <c r="D104" s="256" t="e">
        <f aca="false">IF(ISBLANK(#REF!), "", (concat(" || Common name: ", #REF!)))</f>
        <v>#REF!</v>
      </c>
      <c r="E104" s="256" t="e">
        <f aca="false">IF(ISBLANK(#REF!), "", (concat(" || Scientific name: ", #REF!)))</f>
        <v>#REF!</v>
      </c>
      <c r="F104" s="256" t="e">
        <f aca="false">IF(ISBLANK(#REF!), "", (concat(" || Kingdom: ", #REF!)))</f>
        <v>#REF!</v>
      </c>
      <c r="G104" s="256" t="e">
        <f aca="false">IF(ISBLANK(#REF!), "", (concat(" || Subkingdom: ", #REF!)))</f>
        <v>#REF!</v>
      </c>
      <c r="H104" s="256" t="e">
        <f aca="false">IF(ISBLANK(#REF!), "", (concat(" || Superdivision: ", #REF!)))</f>
        <v>#REF!</v>
      </c>
      <c r="I104" s="256" t="e">
        <f aca="false">IF(ISBLANK(#REF!), "", (concat(" || Phylum: ", #REF!)))</f>
        <v>#REF!</v>
      </c>
      <c r="J104" s="256" t="e">
        <f aca="false">IF(ISBLANK(#REF!), "", (concat(" || Subphylum: ", #REF!)))</f>
        <v>#REF!</v>
      </c>
      <c r="K104" s="256" t="e">
        <f aca="false">IF(ISBLANK(#REF!), "", (concat(" || Class: ", #REF!)))</f>
        <v>#REF!</v>
      </c>
      <c r="L104" s="256" t="e">
        <f aca="false">IF(ISBLANK(#REF!), "", (concat(" || Subclass: ", #REF!)))</f>
        <v>#REF!</v>
      </c>
      <c r="M104" s="256" t="e">
        <f aca="false">IF(ISBLANK(#REF!), "", (concat(" || Order: ", #REF!)))</f>
        <v>#REF!</v>
      </c>
      <c r="N104" s="256" t="e">
        <f aca="false">IF(ISBLANK(#REF!), "", (concat(" || Family: ", #REF!)))</f>
        <v>#REF!</v>
      </c>
      <c r="O104" s="256" t="e">
        <f aca="false">IF(ISBLANK(#REF!), "", (concat(" || Subfamily: ", #REF!)))</f>
        <v>#REF!</v>
      </c>
      <c r="P104" s="256" t="e">
        <f aca="false">IF(ISBLANK(#REF!), "", (concat(" || Tribe: ", #REF!)))</f>
        <v>#REF!</v>
      </c>
      <c r="Q104" s="256" t="e">
        <f aca="false">IF(ISBLANK(#REF!), "", (concat(" || Subtribe: ", #REF!)))</f>
        <v>#REF!</v>
      </c>
      <c r="R104" s="256" t="e">
        <f aca="false">IF(ISBLANK(#REF!), "", (concat(" || Genus: ", #REF!)))</f>
        <v>#REF!</v>
      </c>
      <c r="S104" s="256" t="e">
        <f aca="false">IF(ISBLANK(#REF!), "", (concat(" || Subgenus: ", #REF!)))</f>
        <v>#REF!</v>
      </c>
      <c r="T104" s="256" t="e">
        <f aca="false">IF(ISBLANK(#REF!), "", (concat(" || Species: ", #REF!)))</f>
        <v>#REF!</v>
      </c>
      <c r="U104" s="256" t="e">
        <f aca="false">IF(ISBLANK(#REF!), "", (concat(" || Var/Subsp: ", #REF!)))</f>
        <v>#REF!</v>
      </c>
      <c r="V104" s="256"/>
      <c r="W104" s="256"/>
      <c r="X104" s="256"/>
      <c r="Y104" s="256"/>
      <c r="Z104" s="256"/>
    </row>
    <row r="105" customFormat="false" ht="14.25" hidden="false" customHeight="true" outlineLevel="0" collapsed="false">
      <c r="A105" s="257" t="s">
        <v>3151</v>
      </c>
      <c r="B105" s="256" t="e">
        <f aca="false">CONCATENATE(C105,D105,E105,F105,G105,H105,I105,J105,K105,L105,M105,N105,O105,P105,Q105,R105,S105,T105,U105)</f>
        <v>#REF!</v>
      </c>
      <c r="C105" s="256" t="e">
        <f aca="false">IF(ISBLANK(#REF!), "", (concat("Kegg code: ", #REF!)))</f>
        <v>#REF!</v>
      </c>
      <c r="D105" s="256" t="e">
        <f aca="false">IF(ISBLANK(#REF!), "", (concat(" || Common name: ", #REF!)))</f>
        <v>#REF!</v>
      </c>
      <c r="E105" s="256" t="e">
        <f aca="false">IF(ISBLANK(#REF!), "", (concat(" || Scientific name: ", #REF!)))</f>
        <v>#REF!</v>
      </c>
      <c r="F105" s="256" t="e">
        <f aca="false">IF(ISBLANK(#REF!), "", (concat(" || Kingdom: ", #REF!)))</f>
        <v>#REF!</v>
      </c>
      <c r="G105" s="256" t="e">
        <f aca="false">IF(ISBLANK(#REF!), "", (concat(" || Subkingdom: ", #REF!)))</f>
        <v>#REF!</v>
      </c>
      <c r="H105" s="256" t="e">
        <f aca="false">IF(ISBLANK(#REF!), "", (concat(" || Superdivision: ", #REF!)))</f>
        <v>#REF!</v>
      </c>
      <c r="I105" s="256" t="e">
        <f aca="false">IF(ISBLANK(#REF!), "", (concat(" || Phylum: ", #REF!)))</f>
        <v>#REF!</v>
      </c>
      <c r="J105" s="256" t="e">
        <f aca="false">IF(ISBLANK(#REF!), "", (concat(" || Subphylum: ", #REF!)))</f>
        <v>#REF!</v>
      </c>
      <c r="K105" s="256" t="e">
        <f aca="false">IF(ISBLANK(#REF!), "", (concat(" || Class: ", #REF!)))</f>
        <v>#REF!</v>
      </c>
      <c r="L105" s="256" t="e">
        <f aca="false">IF(ISBLANK(#REF!), "", (concat(" || Subclass: ", #REF!)))</f>
        <v>#REF!</v>
      </c>
      <c r="M105" s="256" t="e">
        <f aca="false">IF(ISBLANK(#REF!), "", (concat(" || Order: ", #REF!)))</f>
        <v>#REF!</v>
      </c>
      <c r="N105" s="256" t="e">
        <f aca="false">IF(ISBLANK(#REF!), "", (concat(" || Family: ", #REF!)))</f>
        <v>#REF!</v>
      </c>
      <c r="O105" s="256" t="e">
        <f aca="false">IF(ISBLANK(#REF!), "", (concat(" || Subfamily: ", #REF!)))</f>
        <v>#REF!</v>
      </c>
      <c r="P105" s="256" t="e">
        <f aca="false">IF(ISBLANK(#REF!), "", (concat(" || Tribe: ", #REF!)))</f>
        <v>#REF!</v>
      </c>
      <c r="Q105" s="256" t="e">
        <f aca="false">IF(ISBLANK(#REF!), "", (concat(" || Subtribe: ", #REF!)))</f>
        <v>#REF!</v>
      </c>
      <c r="R105" s="256" t="e">
        <f aca="false">IF(ISBLANK(#REF!), "", (concat(" || Genus: ", #REF!)))</f>
        <v>#REF!</v>
      </c>
      <c r="S105" s="256" t="e">
        <f aca="false">IF(ISBLANK(#REF!), "", (concat(" || Subgenus: ", #REF!)))</f>
        <v>#REF!</v>
      </c>
      <c r="T105" s="256" t="e">
        <f aca="false">IF(ISBLANK(#REF!), "", (concat(" || Species: ", #REF!)))</f>
        <v>#REF!</v>
      </c>
      <c r="U105" s="256" t="e">
        <f aca="false">IF(ISBLANK(#REF!), "", (concat(" || Var/Subsp: ", #REF!)))</f>
        <v>#REF!</v>
      </c>
      <c r="V105" s="256"/>
      <c r="W105" s="256"/>
      <c r="X105" s="256"/>
      <c r="Y105" s="256"/>
      <c r="Z105" s="256"/>
    </row>
    <row r="106" customFormat="false" ht="14.25" hidden="false" customHeight="true" outlineLevel="0" collapsed="false">
      <c r="A106" s="257" t="s">
        <v>3152</v>
      </c>
      <c r="B106" s="256" t="e">
        <f aca="false">CONCATENATE(C106,D106,E106,F106,G106,H106,I106,J106,K106,L106,M106,N106,O106,P106,Q106,R106,S106,T106,U106)</f>
        <v>#REF!</v>
      </c>
      <c r="C106" s="256" t="e">
        <f aca="false">IF(ISBLANK(#REF!), "", (concat("Kegg code: ", #REF!)))</f>
        <v>#REF!</v>
      </c>
      <c r="D106" s="256" t="e">
        <f aca="false">IF(ISBLANK(#REF!), "", (concat(" || Common name: ", #REF!)))</f>
        <v>#REF!</v>
      </c>
      <c r="E106" s="256" t="e">
        <f aca="false">IF(ISBLANK(#REF!), "", (concat(" || Scientific name: ", #REF!)))</f>
        <v>#REF!</v>
      </c>
      <c r="F106" s="256" t="e">
        <f aca="false">IF(ISBLANK(#REF!), "", (concat(" || Kingdom: ", #REF!)))</f>
        <v>#REF!</v>
      </c>
      <c r="G106" s="256" t="e">
        <f aca="false">IF(ISBLANK(#REF!), "", (concat(" || Subkingdom: ", #REF!)))</f>
        <v>#REF!</v>
      </c>
      <c r="H106" s="256" t="e">
        <f aca="false">IF(ISBLANK(#REF!), "", (concat(" || Superdivision: ", #REF!)))</f>
        <v>#REF!</v>
      </c>
      <c r="I106" s="256" t="e">
        <f aca="false">IF(ISBLANK(#REF!), "", (concat(" || Phylum: ", #REF!)))</f>
        <v>#REF!</v>
      </c>
      <c r="J106" s="256" t="e">
        <f aca="false">IF(ISBLANK(#REF!), "", (concat(" || Subphylum: ", #REF!)))</f>
        <v>#REF!</v>
      </c>
      <c r="K106" s="256" t="e">
        <f aca="false">IF(ISBLANK(#REF!), "", (concat(" || Class: ", #REF!)))</f>
        <v>#REF!</v>
      </c>
      <c r="L106" s="256" t="e">
        <f aca="false">IF(ISBLANK(#REF!), "", (concat(" || Subclass: ", #REF!)))</f>
        <v>#REF!</v>
      </c>
      <c r="M106" s="256" t="e">
        <f aca="false">IF(ISBLANK(#REF!), "", (concat(" || Order: ", #REF!)))</f>
        <v>#REF!</v>
      </c>
      <c r="N106" s="256" t="e">
        <f aca="false">IF(ISBLANK(#REF!), "", (concat(" || Family: ", #REF!)))</f>
        <v>#REF!</v>
      </c>
      <c r="O106" s="256" t="e">
        <f aca="false">IF(ISBLANK(#REF!), "", (concat(" || Subfamily: ", #REF!)))</f>
        <v>#REF!</v>
      </c>
      <c r="P106" s="256" t="e">
        <f aca="false">IF(ISBLANK(#REF!), "", (concat(" || Tribe: ", #REF!)))</f>
        <v>#REF!</v>
      </c>
      <c r="Q106" s="256" t="e">
        <f aca="false">IF(ISBLANK(#REF!), "", (concat(" || Subtribe: ", #REF!)))</f>
        <v>#REF!</v>
      </c>
      <c r="R106" s="256" t="e">
        <f aca="false">IF(ISBLANK(#REF!), "", (concat(" || Genus: ", #REF!)))</f>
        <v>#REF!</v>
      </c>
      <c r="S106" s="256" t="e">
        <f aca="false">IF(ISBLANK(#REF!), "", (concat(" || Subgenus: ", #REF!)))</f>
        <v>#REF!</v>
      </c>
      <c r="T106" s="256" t="e">
        <f aca="false">IF(ISBLANK(#REF!), "", (concat(" || Species: ", #REF!)))</f>
        <v>#REF!</v>
      </c>
      <c r="U106" s="256" t="e">
        <f aca="false">IF(ISBLANK(#REF!), "", (concat(" || Var/Subsp: ", #REF!)))</f>
        <v>#REF!</v>
      </c>
      <c r="V106" s="256"/>
      <c r="W106" s="256"/>
      <c r="X106" s="256"/>
      <c r="Y106" s="256"/>
      <c r="Z106" s="256"/>
    </row>
    <row r="107" customFormat="false" ht="14.25" hidden="false" customHeight="true" outlineLevel="0" collapsed="false">
      <c r="A107" s="257" t="s">
        <v>3153</v>
      </c>
      <c r="B107" s="256" t="e">
        <f aca="false">CONCATENATE(C107,D107,E107,F107,G107,H107,I107,J107,K107,L107,M107,N107,O107,P107,Q107,R107,S107,T107,U107)</f>
        <v>#REF!</v>
      </c>
      <c r="C107" s="256" t="e">
        <f aca="false">IF(ISBLANK(#REF!), "", (concat("Kegg code: ", #REF!)))</f>
        <v>#REF!</v>
      </c>
      <c r="D107" s="256" t="e">
        <f aca="false">IF(ISBLANK(#REF!), "", (concat(" || Common name: ", #REF!)))</f>
        <v>#REF!</v>
      </c>
      <c r="E107" s="256" t="e">
        <f aca="false">IF(ISBLANK(#REF!), "", (concat(" || Scientific name: ", #REF!)))</f>
        <v>#REF!</v>
      </c>
      <c r="F107" s="256" t="e">
        <f aca="false">IF(ISBLANK(#REF!), "", (concat(" || Kingdom: ", #REF!)))</f>
        <v>#REF!</v>
      </c>
      <c r="G107" s="256" t="e">
        <f aca="false">IF(ISBLANK(#REF!), "", (concat(" || Subkingdom: ", #REF!)))</f>
        <v>#REF!</v>
      </c>
      <c r="H107" s="256" t="e">
        <f aca="false">IF(ISBLANK(#REF!), "", (concat(" || Superdivision: ", #REF!)))</f>
        <v>#REF!</v>
      </c>
      <c r="I107" s="256" t="e">
        <f aca="false">IF(ISBLANK(#REF!), "", (concat(" || Phylum: ", #REF!)))</f>
        <v>#REF!</v>
      </c>
      <c r="J107" s="256" t="e">
        <f aca="false">IF(ISBLANK(#REF!), "", (concat(" || Subphylum: ", #REF!)))</f>
        <v>#REF!</v>
      </c>
      <c r="K107" s="256" t="e">
        <f aca="false">IF(ISBLANK(#REF!), "", (concat(" || Class: ", #REF!)))</f>
        <v>#REF!</v>
      </c>
      <c r="L107" s="256" t="e">
        <f aca="false">IF(ISBLANK(#REF!), "", (concat(" || Subclass: ", #REF!)))</f>
        <v>#REF!</v>
      </c>
      <c r="M107" s="256" t="e">
        <f aca="false">IF(ISBLANK(#REF!), "", (concat(" || Order: ", #REF!)))</f>
        <v>#REF!</v>
      </c>
      <c r="N107" s="256" t="e">
        <f aca="false">IF(ISBLANK(#REF!), "", (concat(" || Family: ", #REF!)))</f>
        <v>#REF!</v>
      </c>
      <c r="O107" s="256" t="e">
        <f aca="false">IF(ISBLANK(#REF!), "", (concat(" || Subfamily: ", #REF!)))</f>
        <v>#REF!</v>
      </c>
      <c r="P107" s="256" t="e">
        <f aca="false">IF(ISBLANK(#REF!), "", (concat(" || Tribe: ", #REF!)))</f>
        <v>#REF!</v>
      </c>
      <c r="Q107" s="256" t="e">
        <f aca="false">IF(ISBLANK(#REF!), "", (concat(" || Subtribe: ", #REF!)))</f>
        <v>#REF!</v>
      </c>
      <c r="R107" s="256" t="e">
        <f aca="false">IF(ISBLANK(#REF!), "", (concat(" || Genus: ", #REF!)))</f>
        <v>#REF!</v>
      </c>
      <c r="S107" s="256" t="e">
        <f aca="false">IF(ISBLANK(#REF!), "", (concat(" || Subgenus: ", #REF!)))</f>
        <v>#REF!</v>
      </c>
      <c r="T107" s="256" t="e">
        <f aca="false">IF(ISBLANK(#REF!), "", (concat(" || Species: ", #REF!)))</f>
        <v>#REF!</v>
      </c>
      <c r="U107" s="256" t="e">
        <f aca="false">IF(ISBLANK(#REF!), "", (concat(" || Var/Subsp: ", #REF!)))</f>
        <v>#REF!</v>
      </c>
      <c r="V107" s="256"/>
      <c r="W107" s="256"/>
      <c r="X107" s="256"/>
      <c r="Y107" s="256"/>
      <c r="Z107" s="256"/>
    </row>
    <row r="108" customFormat="false" ht="14.25" hidden="false" customHeight="true" outlineLevel="0" collapsed="false">
      <c r="A108" s="257"/>
      <c r="B108" s="256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</row>
    <row r="109" customFormat="false" ht="14.25" hidden="false" customHeight="true" outlineLevel="0" collapsed="false">
      <c r="A109" s="257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</row>
    <row r="110" customFormat="false" ht="14.25" hidden="false" customHeight="true" outlineLevel="0" collapsed="false">
      <c r="A110" s="257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</row>
    <row r="111" customFormat="false" ht="14.25" hidden="false" customHeight="true" outlineLevel="0" collapsed="false">
      <c r="A111" s="257"/>
      <c r="B111" s="256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</row>
    <row r="112" customFormat="false" ht="14.25" hidden="false" customHeight="true" outlineLevel="0" collapsed="false">
      <c r="A112" s="257"/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</row>
    <row r="113" customFormat="false" ht="14.25" hidden="false" customHeight="true" outlineLevel="0" collapsed="false">
      <c r="A113" s="257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</row>
    <row r="114" customFormat="false" ht="14.25" hidden="false" customHeight="true" outlineLevel="0" collapsed="false">
      <c r="A114" s="257"/>
      <c r="B114" s="256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</row>
    <row r="115" customFormat="false" ht="14.25" hidden="false" customHeight="true" outlineLevel="0" collapsed="false">
      <c r="A115" s="257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</row>
    <row r="116" customFormat="false" ht="14.25" hidden="false" customHeight="true" outlineLevel="0" collapsed="false">
      <c r="A116" s="257"/>
      <c r="B116" s="256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</row>
    <row r="117" customFormat="false" ht="14.25" hidden="false" customHeight="true" outlineLevel="0" collapsed="false">
      <c r="A117" s="257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</row>
    <row r="118" customFormat="false" ht="14.25" hidden="false" customHeight="true" outlineLevel="0" collapsed="false">
      <c r="A118" s="257"/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</row>
    <row r="119" customFormat="false" ht="14.25" hidden="false" customHeight="true" outlineLevel="0" collapsed="false">
      <c r="A119" s="257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</row>
    <row r="120" customFormat="false" ht="14.25" hidden="false" customHeight="true" outlineLevel="0" collapsed="false">
      <c r="A120" s="257"/>
      <c r="B120" s="256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</row>
    <row r="121" customFormat="false" ht="14.25" hidden="false" customHeight="true" outlineLevel="0" collapsed="false">
      <c r="A121" s="257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</row>
    <row r="122" customFormat="false" ht="14.25" hidden="false" customHeight="true" outlineLevel="0" collapsed="false">
      <c r="A122" s="257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</row>
    <row r="123" customFormat="false" ht="14.25" hidden="false" customHeight="true" outlineLevel="0" collapsed="false">
      <c r="A123" s="257"/>
      <c r="B123" s="256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</row>
    <row r="124" customFormat="false" ht="14.25" hidden="false" customHeight="true" outlineLevel="0" collapsed="false">
      <c r="A124" s="257"/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</row>
    <row r="125" customFormat="false" ht="14.25" hidden="false" customHeight="true" outlineLevel="0" collapsed="false">
      <c r="A125" s="257"/>
      <c r="B125" s="256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</row>
    <row r="126" customFormat="false" ht="14.25" hidden="false" customHeight="true" outlineLevel="0" collapsed="false">
      <c r="A126" s="257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</row>
    <row r="127" customFormat="false" ht="14.25" hidden="false" customHeight="true" outlineLevel="0" collapsed="false">
      <c r="A127" s="257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</row>
    <row r="128" customFormat="false" ht="14.25" hidden="false" customHeight="true" outlineLevel="0" collapsed="false">
      <c r="A128" s="257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</row>
    <row r="129" customFormat="false" ht="14.25" hidden="false" customHeight="true" outlineLevel="0" collapsed="false">
      <c r="A129" s="257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</row>
    <row r="130" customFormat="false" ht="14.25" hidden="false" customHeight="true" outlineLevel="0" collapsed="false">
      <c r="A130" s="257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</row>
    <row r="131" customFormat="false" ht="14.25" hidden="false" customHeight="true" outlineLevel="0" collapsed="false">
      <c r="A131" s="257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</row>
    <row r="132" customFormat="false" ht="14.25" hidden="false" customHeight="true" outlineLevel="0" collapsed="false">
      <c r="A132" s="257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</row>
    <row r="133" customFormat="false" ht="14.25" hidden="false" customHeight="true" outlineLevel="0" collapsed="false">
      <c r="A133" s="257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</row>
    <row r="134" customFormat="false" ht="14.25" hidden="false" customHeight="true" outlineLevel="0" collapsed="false">
      <c r="A134" s="257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</row>
    <row r="135" customFormat="false" ht="14.25" hidden="false" customHeight="true" outlineLevel="0" collapsed="false">
      <c r="A135" s="257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</row>
    <row r="136" customFormat="false" ht="14.25" hidden="false" customHeight="true" outlineLevel="0" collapsed="false">
      <c r="A136" s="257"/>
      <c r="B136" s="256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</row>
    <row r="137" customFormat="false" ht="14.25" hidden="false" customHeight="true" outlineLevel="0" collapsed="false">
      <c r="A137" s="257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</row>
    <row r="138" customFormat="false" ht="14.25" hidden="false" customHeight="true" outlineLevel="0" collapsed="false">
      <c r="A138" s="257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</row>
    <row r="139" customFormat="false" ht="14.25" hidden="false" customHeight="true" outlineLevel="0" collapsed="false">
      <c r="A139" s="257"/>
      <c r="B139" s="256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</row>
    <row r="140" customFormat="false" ht="14.25" hidden="false" customHeight="true" outlineLevel="0" collapsed="false">
      <c r="A140" s="257"/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</row>
    <row r="141" customFormat="false" ht="14.25" hidden="false" customHeight="true" outlineLevel="0" collapsed="false">
      <c r="A141" s="257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</row>
    <row r="142" customFormat="false" ht="14.25" hidden="false" customHeight="true" outlineLevel="0" collapsed="false">
      <c r="A142" s="257"/>
      <c r="B142" s="256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</row>
    <row r="143" customFormat="false" ht="14.25" hidden="false" customHeight="true" outlineLevel="0" collapsed="false">
      <c r="A143" s="257"/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</row>
    <row r="144" customFormat="false" ht="14.25" hidden="false" customHeight="true" outlineLevel="0" collapsed="false">
      <c r="A144" s="257"/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</row>
    <row r="145" customFormat="false" ht="14.25" hidden="false" customHeight="true" outlineLevel="0" collapsed="false">
      <c r="A145" s="257"/>
      <c r="B145" s="256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</row>
    <row r="146" customFormat="false" ht="14.25" hidden="false" customHeight="true" outlineLevel="0" collapsed="false">
      <c r="A146" s="257"/>
      <c r="B146" s="256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</row>
    <row r="147" customFormat="false" ht="14.25" hidden="false" customHeight="true" outlineLevel="0" collapsed="false">
      <c r="A147" s="257"/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</row>
    <row r="148" customFormat="false" ht="14.25" hidden="false" customHeight="true" outlineLevel="0" collapsed="false">
      <c r="A148" s="257"/>
      <c r="B148" s="256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</row>
    <row r="149" customFormat="false" ht="14.25" hidden="false" customHeight="true" outlineLevel="0" collapsed="false">
      <c r="A149" s="257"/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</row>
    <row r="150" customFormat="false" ht="14.25" hidden="false" customHeight="true" outlineLevel="0" collapsed="false">
      <c r="A150" s="257"/>
      <c r="B150" s="256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</row>
    <row r="151" customFormat="false" ht="14.25" hidden="false" customHeight="true" outlineLevel="0" collapsed="false">
      <c r="A151" s="257"/>
      <c r="B151" s="256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</row>
    <row r="152" customFormat="false" ht="14.25" hidden="false" customHeight="true" outlineLevel="0" collapsed="false">
      <c r="A152" s="257"/>
      <c r="B152" s="256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</row>
    <row r="153" customFormat="false" ht="14.25" hidden="false" customHeight="true" outlineLevel="0" collapsed="false">
      <c r="A153" s="257"/>
      <c r="B153" s="256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</row>
    <row r="154" customFormat="false" ht="14.25" hidden="false" customHeight="true" outlineLevel="0" collapsed="false">
      <c r="A154" s="257"/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</row>
    <row r="155" customFormat="false" ht="14.25" hidden="false" customHeight="true" outlineLevel="0" collapsed="false">
      <c r="A155" s="257"/>
      <c r="B155" s="256"/>
      <c r="C155" s="256"/>
      <c r="D155" s="256"/>
      <c r="E155" s="256"/>
      <c r="F155" s="256"/>
      <c r="G155" s="256"/>
      <c r="H155" s="256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</row>
    <row r="156" customFormat="false" ht="14.25" hidden="false" customHeight="true" outlineLevel="0" collapsed="false">
      <c r="A156" s="257"/>
      <c r="B156" s="256"/>
      <c r="C156" s="256"/>
      <c r="D156" s="256"/>
      <c r="E156" s="256"/>
      <c r="F156" s="256"/>
      <c r="G156" s="256"/>
      <c r="H156" s="256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</row>
    <row r="157" customFormat="false" ht="14.25" hidden="false" customHeight="true" outlineLevel="0" collapsed="false">
      <c r="A157" s="257"/>
      <c r="B157" s="256"/>
      <c r="C157" s="256"/>
      <c r="D157" s="256"/>
      <c r="E157" s="256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</row>
    <row r="158" customFormat="false" ht="14.25" hidden="false" customHeight="true" outlineLevel="0" collapsed="false">
      <c r="A158" s="257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</row>
    <row r="159" customFormat="false" ht="14.25" hidden="false" customHeight="true" outlineLevel="0" collapsed="false">
      <c r="A159" s="257"/>
      <c r="B159" s="256"/>
      <c r="C159" s="256"/>
      <c r="D159" s="256"/>
      <c r="E159" s="256"/>
      <c r="F159" s="256"/>
      <c r="G159" s="256"/>
      <c r="H159" s="256"/>
      <c r="I159" s="256"/>
      <c r="J159" s="256"/>
      <c r="K159" s="256"/>
      <c r="L159" s="256"/>
      <c r="M159" s="256"/>
      <c r="N159" s="256"/>
      <c r="O159" s="256"/>
      <c r="P159" s="256"/>
      <c r="Q159" s="256"/>
      <c r="R159" s="256"/>
      <c r="S159" s="256"/>
      <c r="T159" s="256"/>
      <c r="U159" s="256"/>
      <c r="V159" s="256"/>
      <c r="W159" s="256"/>
      <c r="X159" s="256"/>
      <c r="Y159" s="256"/>
      <c r="Z159" s="256"/>
    </row>
    <row r="160" customFormat="false" ht="14.25" hidden="false" customHeight="true" outlineLevel="0" collapsed="false">
      <c r="A160" s="257"/>
      <c r="B160" s="256"/>
      <c r="C160" s="256"/>
      <c r="D160" s="256"/>
      <c r="E160" s="256"/>
      <c r="F160" s="256"/>
      <c r="G160" s="256"/>
      <c r="H160" s="256"/>
      <c r="I160" s="256"/>
      <c r="J160" s="256"/>
      <c r="K160" s="256"/>
      <c r="L160" s="256"/>
      <c r="M160" s="256"/>
      <c r="N160" s="256"/>
      <c r="O160" s="256"/>
      <c r="P160" s="256"/>
      <c r="Q160" s="256"/>
      <c r="R160" s="256"/>
      <c r="S160" s="256"/>
      <c r="T160" s="256"/>
      <c r="U160" s="256"/>
      <c r="V160" s="256"/>
      <c r="W160" s="256"/>
      <c r="X160" s="256"/>
      <c r="Y160" s="256"/>
      <c r="Z160" s="256"/>
    </row>
    <row r="161" customFormat="false" ht="14.25" hidden="false" customHeight="true" outlineLevel="0" collapsed="false">
      <c r="A161" s="257"/>
      <c r="B161" s="256"/>
      <c r="C161" s="256"/>
      <c r="D161" s="256"/>
      <c r="E161" s="256"/>
      <c r="F161" s="256"/>
      <c r="G161" s="256"/>
      <c r="H161" s="256"/>
      <c r="I161" s="256"/>
      <c r="J161" s="256"/>
      <c r="K161" s="256"/>
      <c r="L161" s="256"/>
      <c r="M161" s="256"/>
      <c r="N161" s="256"/>
      <c r="O161" s="256"/>
      <c r="P161" s="256"/>
      <c r="Q161" s="256"/>
      <c r="R161" s="256"/>
      <c r="S161" s="256"/>
      <c r="T161" s="256"/>
      <c r="U161" s="256"/>
      <c r="V161" s="256"/>
      <c r="W161" s="256"/>
      <c r="X161" s="256"/>
      <c r="Y161" s="256"/>
      <c r="Z161" s="256"/>
    </row>
    <row r="162" customFormat="false" ht="14.25" hidden="false" customHeight="true" outlineLevel="0" collapsed="false">
      <c r="A162" s="257"/>
      <c r="B162" s="256"/>
      <c r="C162" s="256"/>
      <c r="D162" s="256"/>
      <c r="E162" s="256"/>
      <c r="F162" s="256"/>
      <c r="G162" s="256"/>
      <c r="H162" s="256"/>
      <c r="I162" s="256"/>
      <c r="J162" s="256"/>
      <c r="K162" s="256"/>
      <c r="L162" s="256"/>
      <c r="M162" s="256"/>
      <c r="N162" s="256"/>
      <c r="O162" s="256"/>
      <c r="P162" s="256"/>
      <c r="Q162" s="256"/>
      <c r="R162" s="256"/>
      <c r="S162" s="256"/>
      <c r="T162" s="256"/>
      <c r="U162" s="256"/>
      <c r="V162" s="256"/>
      <c r="W162" s="256"/>
      <c r="X162" s="256"/>
      <c r="Y162" s="256"/>
      <c r="Z162" s="256"/>
    </row>
    <row r="163" customFormat="false" ht="14.25" hidden="false" customHeight="true" outlineLevel="0" collapsed="false">
      <c r="A163" s="257"/>
      <c r="B163" s="256"/>
      <c r="C163" s="256"/>
      <c r="D163" s="256"/>
      <c r="E163" s="256"/>
      <c r="F163" s="256"/>
      <c r="G163" s="256"/>
      <c r="H163" s="256"/>
      <c r="I163" s="256"/>
      <c r="J163" s="256"/>
      <c r="K163" s="256"/>
      <c r="L163" s="256"/>
      <c r="M163" s="256"/>
      <c r="N163" s="256"/>
      <c r="O163" s="256"/>
      <c r="P163" s="256"/>
      <c r="Q163" s="256"/>
      <c r="R163" s="256"/>
      <c r="S163" s="256"/>
      <c r="T163" s="256"/>
      <c r="U163" s="256"/>
      <c r="V163" s="256"/>
      <c r="W163" s="256"/>
      <c r="X163" s="256"/>
      <c r="Y163" s="256"/>
      <c r="Z163" s="256"/>
    </row>
    <row r="164" customFormat="false" ht="14.25" hidden="false" customHeight="true" outlineLevel="0" collapsed="false">
      <c r="A164" s="257"/>
      <c r="B164" s="256"/>
      <c r="C164" s="256"/>
      <c r="D164" s="256"/>
      <c r="E164" s="256"/>
      <c r="F164" s="256"/>
      <c r="G164" s="256"/>
      <c r="H164" s="256"/>
      <c r="I164" s="256"/>
      <c r="J164" s="256"/>
      <c r="K164" s="256"/>
      <c r="L164" s="256"/>
      <c r="M164" s="256"/>
      <c r="N164" s="256"/>
      <c r="O164" s="256"/>
      <c r="P164" s="256"/>
      <c r="Q164" s="256"/>
      <c r="R164" s="256"/>
      <c r="S164" s="256"/>
      <c r="T164" s="256"/>
      <c r="U164" s="256"/>
      <c r="V164" s="256"/>
      <c r="W164" s="256"/>
      <c r="X164" s="256"/>
      <c r="Y164" s="256"/>
      <c r="Z164" s="256"/>
    </row>
    <row r="165" customFormat="false" ht="14.25" hidden="false" customHeight="true" outlineLevel="0" collapsed="false">
      <c r="A165" s="257"/>
      <c r="B165" s="256"/>
      <c r="C165" s="256"/>
      <c r="D165" s="256"/>
      <c r="E165" s="256"/>
      <c r="F165" s="256"/>
      <c r="G165" s="256"/>
      <c r="H165" s="256"/>
      <c r="I165" s="256"/>
      <c r="J165" s="256"/>
      <c r="K165" s="256"/>
      <c r="L165" s="256"/>
      <c r="M165" s="256"/>
      <c r="N165" s="256"/>
      <c r="O165" s="256"/>
      <c r="P165" s="256"/>
      <c r="Q165" s="256"/>
      <c r="R165" s="256"/>
      <c r="S165" s="256"/>
      <c r="T165" s="256"/>
      <c r="U165" s="256"/>
      <c r="V165" s="256"/>
      <c r="W165" s="256"/>
      <c r="X165" s="256"/>
      <c r="Y165" s="256"/>
      <c r="Z165" s="256"/>
    </row>
    <row r="166" customFormat="false" ht="14.25" hidden="false" customHeight="true" outlineLevel="0" collapsed="false">
      <c r="A166" s="257"/>
      <c r="B166" s="256"/>
      <c r="C166" s="256"/>
      <c r="D166" s="256"/>
      <c r="E166" s="256"/>
      <c r="F166" s="256"/>
      <c r="G166" s="256"/>
      <c r="H166" s="256"/>
      <c r="I166" s="256"/>
      <c r="J166" s="256"/>
      <c r="K166" s="256"/>
      <c r="L166" s="256"/>
      <c r="M166" s="256"/>
      <c r="N166" s="256"/>
      <c r="O166" s="256"/>
      <c r="P166" s="256"/>
      <c r="Q166" s="256"/>
      <c r="R166" s="256"/>
      <c r="S166" s="256"/>
      <c r="T166" s="256"/>
      <c r="U166" s="256"/>
      <c r="V166" s="256"/>
      <c r="W166" s="256"/>
      <c r="X166" s="256"/>
      <c r="Y166" s="256"/>
      <c r="Z166" s="256"/>
    </row>
    <row r="167" customFormat="false" ht="14.25" hidden="false" customHeight="true" outlineLevel="0" collapsed="false">
      <c r="A167" s="257"/>
      <c r="B167" s="256"/>
      <c r="C167" s="256"/>
      <c r="D167" s="256"/>
      <c r="E167" s="256"/>
      <c r="F167" s="256"/>
      <c r="G167" s="256"/>
      <c r="H167" s="256"/>
      <c r="I167" s="256"/>
      <c r="J167" s="256"/>
      <c r="K167" s="256"/>
      <c r="L167" s="256"/>
      <c r="M167" s="256"/>
      <c r="N167" s="256"/>
      <c r="O167" s="256"/>
      <c r="P167" s="256"/>
      <c r="Q167" s="256"/>
      <c r="R167" s="256"/>
      <c r="S167" s="256"/>
      <c r="T167" s="256"/>
      <c r="U167" s="256"/>
      <c r="V167" s="256"/>
      <c r="W167" s="256"/>
      <c r="X167" s="256"/>
      <c r="Y167" s="256"/>
      <c r="Z167" s="256"/>
    </row>
    <row r="168" customFormat="false" ht="14.25" hidden="false" customHeight="true" outlineLevel="0" collapsed="false">
      <c r="A168" s="257"/>
      <c r="B168" s="256"/>
      <c r="C168" s="256"/>
      <c r="D168" s="256"/>
      <c r="E168" s="256"/>
      <c r="F168" s="256"/>
      <c r="G168" s="256"/>
      <c r="H168" s="256"/>
      <c r="I168" s="256"/>
      <c r="J168" s="256"/>
      <c r="K168" s="256"/>
      <c r="L168" s="256"/>
      <c r="M168" s="256"/>
      <c r="N168" s="256"/>
      <c r="O168" s="256"/>
      <c r="P168" s="256"/>
      <c r="Q168" s="256"/>
      <c r="R168" s="256"/>
      <c r="S168" s="256"/>
      <c r="T168" s="256"/>
      <c r="U168" s="256"/>
      <c r="V168" s="256"/>
      <c r="W168" s="256"/>
      <c r="X168" s="256"/>
      <c r="Y168" s="256"/>
      <c r="Z168" s="256"/>
    </row>
    <row r="169" customFormat="false" ht="14.25" hidden="false" customHeight="true" outlineLevel="0" collapsed="false">
      <c r="A169" s="257"/>
      <c r="B169" s="256"/>
      <c r="C169" s="256"/>
      <c r="D169" s="256"/>
      <c r="E169" s="256"/>
      <c r="F169" s="256"/>
      <c r="G169" s="256"/>
      <c r="H169" s="256"/>
      <c r="I169" s="256"/>
      <c r="J169" s="256"/>
      <c r="K169" s="256"/>
      <c r="L169" s="256"/>
      <c r="M169" s="256"/>
      <c r="N169" s="256"/>
      <c r="O169" s="256"/>
      <c r="P169" s="256"/>
      <c r="Q169" s="256"/>
      <c r="R169" s="256"/>
      <c r="S169" s="256"/>
      <c r="T169" s="256"/>
      <c r="U169" s="256"/>
      <c r="V169" s="256"/>
      <c r="W169" s="256"/>
      <c r="X169" s="256"/>
      <c r="Y169" s="256"/>
      <c r="Z169" s="256"/>
    </row>
    <row r="170" customFormat="false" ht="14.25" hidden="false" customHeight="true" outlineLevel="0" collapsed="false">
      <c r="A170" s="257"/>
      <c r="B170" s="256"/>
      <c r="C170" s="256"/>
      <c r="D170" s="256"/>
      <c r="E170" s="256"/>
      <c r="F170" s="256"/>
      <c r="G170" s="256"/>
      <c r="H170" s="256"/>
      <c r="I170" s="256"/>
      <c r="J170" s="256"/>
      <c r="K170" s="256"/>
      <c r="L170" s="256"/>
      <c r="M170" s="256"/>
      <c r="N170" s="256"/>
      <c r="O170" s="256"/>
      <c r="P170" s="256"/>
      <c r="Q170" s="256"/>
      <c r="R170" s="256"/>
      <c r="S170" s="256"/>
      <c r="T170" s="256"/>
      <c r="U170" s="256"/>
      <c r="V170" s="256"/>
      <c r="W170" s="256"/>
      <c r="X170" s="256"/>
      <c r="Y170" s="256"/>
      <c r="Z170" s="256"/>
    </row>
    <row r="171" customFormat="false" ht="14.25" hidden="false" customHeight="true" outlineLevel="0" collapsed="false">
      <c r="A171" s="257"/>
      <c r="B171" s="256"/>
      <c r="C171" s="256"/>
      <c r="D171" s="256"/>
      <c r="E171" s="256"/>
      <c r="F171" s="256"/>
      <c r="G171" s="256"/>
      <c r="H171" s="256"/>
      <c r="I171" s="256"/>
      <c r="J171" s="256"/>
      <c r="K171" s="256"/>
      <c r="L171" s="256"/>
      <c r="M171" s="256"/>
      <c r="N171" s="256"/>
      <c r="O171" s="256"/>
      <c r="P171" s="256"/>
      <c r="Q171" s="256"/>
      <c r="R171" s="256"/>
      <c r="S171" s="256"/>
      <c r="T171" s="256"/>
      <c r="U171" s="256"/>
      <c r="V171" s="256"/>
      <c r="W171" s="256"/>
      <c r="X171" s="256"/>
      <c r="Y171" s="256"/>
      <c r="Z171" s="256"/>
    </row>
    <row r="172" customFormat="false" ht="14.25" hidden="false" customHeight="true" outlineLevel="0" collapsed="false">
      <c r="A172" s="257"/>
      <c r="B172" s="256"/>
      <c r="C172" s="256"/>
      <c r="D172" s="256"/>
      <c r="E172" s="256"/>
      <c r="F172" s="256"/>
      <c r="G172" s="256"/>
      <c r="H172" s="256"/>
      <c r="I172" s="256"/>
      <c r="J172" s="256"/>
      <c r="K172" s="256"/>
      <c r="L172" s="256"/>
      <c r="M172" s="256"/>
      <c r="N172" s="256"/>
      <c r="O172" s="256"/>
      <c r="P172" s="256"/>
      <c r="Q172" s="256"/>
      <c r="R172" s="256"/>
      <c r="S172" s="256"/>
      <c r="T172" s="256"/>
      <c r="U172" s="256"/>
      <c r="V172" s="256"/>
      <c r="W172" s="256"/>
      <c r="X172" s="256"/>
      <c r="Y172" s="256"/>
      <c r="Z172" s="256"/>
    </row>
    <row r="173" customFormat="false" ht="14.25" hidden="false" customHeight="true" outlineLevel="0" collapsed="false">
      <c r="A173" s="257"/>
      <c r="B173" s="256"/>
      <c r="C173" s="256"/>
      <c r="D173" s="256"/>
      <c r="E173" s="256"/>
      <c r="F173" s="256"/>
      <c r="G173" s="256"/>
      <c r="H173" s="256"/>
      <c r="I173" s="256"/>
      <c r="J173" s="256"/>
      <c r="K173" s="256"/>
      <c r="L173" s="256"/>
      <c r="M173" s="256"/>
      <c r="N173" s="256"/>
      <c r="O173" s="256"/>
      <c r="P173" s="256"/>
      <c r="Q173" s="256"/>
      <c r="R173" s="256"/>
      <c r="S173" s="256"/>
      <c r="T173" s="256"/>
      <c r="U173" s="256"/>
      <c r="V173" s="256"/>
      <c r="W173" s="256"/>
      <c r="X173" s="256"/>
      <c r="Y173" s="256"/>
      <c r="Z173" s="256"/>
    </row>
    <row r="174" customFormat="false" ht="14.25" hidden="false" customHeight="true" outlineLevel="0" collapsed="false">
      <c r="A174" s="257"/>
      <c r="B174" s="256"/>
      <c r="C174" s="256"/>
      <c r="D174" s="256"/>
      <c r="E174" s="256"/>
      <c r="F174" s="256"/>
      <c r="G174" s="256"/>
      <c r="H174" s="256"/>
      <c r="I174" s="256"/>
      <c r="J174" s="256"/>
      <c r="K174" s="256"/>
      <c r="L174" s="256"/>
      <c r="M174" s="256"/>
      <c r="N174" s="256"/>
      <c r="O174" s="256"/>
      <c r="P174" s="256"/>
      <c r="Q174" s="256"/>
      <c r="R174" s="256"/>
      <c r="S174" s="256"/>
      <c r="T174" s="256"/>
      <c r="U174" s="256"/>
      <c r="V174" s="256"/>
      <c r="W174" s="256"/>
      <c r="X174" s="256"/>
      <c r="Y174" s="256"/>
      <c r="Z174" s="256"/>
    </row>
    <row r="175" customFormat="false" ht="14.25" hidden="false" customHeight="true" outlineLevel="0" collapsed="false">
      <c r="A175" s="257"/>
      <c r="B175" s="256"/>
      <c r="C175" s="256"/>
      <c r="D175" s="256"/>
      <c r="E175" s="256"/>
      <c r="F175" s="256"/>
      <c r="G175" s="256"/>
      <c r="H175" s="256"/>
      <c r="I175" s="256"/>
      <c r="J175" s="256"/>
      <c r="K175" s="256"/>
      <c r="L175" s="256"/>
      <c r="M175" s="256"/>
      <c r="N175" s="256"/>
      <c r="O175" s="256"/>
      <c r="P175" s="256"/>
      <c r="Q175" s="256"/>
      <c r="R175" s="256"/>
      <c r="S175" s="256"/>
      <c r="T175" s="256"/>
      <c r="U175" s="256"/>
      <c r="V175" s="256"/>
      <c r="W175" s="256"/>
      <c r="X175" s="256"/>
      <c r="Y175" s="256"/>
      <c r="Z175" s="256"/>
    </row>
    <row r="176" customFormat="false" ht="14.25" hidden="false" customHeight="true" outlineLevel="0" collapsed="false">
      <c r="A176" s="257"/>
      <c r="B176" s="256"/>
      <c r="C176" s="256"/>
      <c r="D176" s="256"/>
      <c r="E176" s="256"/>
      <c r="F176" s="256"/>
      <c r="G176" s="256"/>
      <c r="H176" s="256"/>
      <c r="I176" s="256"/>
      <c r="J176" s="256"/>
      <c r="K176" s="256"/>
      <c r="L176" s="256"/>
      <c r="M176" s="256"/>
      <c r="N176" s="256"/>
      <c r="O176" s="256"/>
      <c r="P176" s="256"/>
      <c r="Q176" s="256"/>
      <c r="R176" s="256"/>
      <c r="S176" s="256"/>
      <c r="T176" s="256"/>
      <c r="U176" s="256"/>
      <c r="V176" s="256"/>
      <c r="W176" s="256"/>
      <c r="X176" s="256"/>
      <c r="Y176" s="256"/>
      <c r="Z176" s="256"/>
    </row>
    <row r="177" customFormat="false" ht="14.25" hidden="false" customHeight="true" outlineLevel="0" collapsed="false">
      <c r="A177" s="257"/>
      <c r="B177" s="256"/>
      <c r="C177" s="256"/>
      <c r="D177" s="256"/>
      <c r="E177" s="256"/>
      <c r="F177" s="256"/>
      <c r="G177" s="256"/>
      <c r="H177" s="256"/>
      <c r="I177" s="256"/>
      <c r="J177" s="256"/>
      <c r="K177" s="256"/>
      <c r="L177" s="256"/>
      <c r="M177" s="256"/>
      <c r="N177" s="256"/>
      <c r="O177" s="256"/>
      <c r="P177" s="256"/>
      <c r="Q177" s="256"/>
      <c r="R177" s="256"/>
      <c r="S177" s="256"/>
      <c r="T177" s="256"/>
      <c r="U177" s="256"/>
      <c r="V177" s="256"/>
      <c r="W177" s="256"/>
      <c r="X177" s="256"/>
      <c r="Y177" s="256"/>
      <c r="Z177" s="256"/>
    </row>
    <row r="178" customFormat="false" ht="14.25" hidden="false" customHeight="true" outlineLevel="0" collapsed="false">
      <c r="A178" s="257"/>
      <c r="B178" s="256"/>
      <c r="C178" s="256"/>
      <c r="D178" s="256"/>
      <c r="E178" s="256"/>
      <c r="F178" s="256"/>
      <c r="G178" s="256"/>
      <c r="H178" s="256"/>
      <c r="I178" s="256"/>
      <c r="J178" s="256"/>
      <c r="K178" s="256"/>
      <c r="L178" s="256"/>
      <c r="M178" s="256"/>
      <c r="N178" s="256"/>
      <c r="O178" s="256"/>
      <c r="P178" s="256"/>
      <c r="Q178" s="256"/>
      <c r="R178" s="256"/>
      <c r="S178" s="256"/>
      <c r="T178" s="256"/>
      <c r="U178" s="256"/>
      <c r="V178" s="256"/>
      <c r="W178" s="256"/>
      <c r="X178" s="256"/>
      <c r="Y178" s="256"/>
      <c r="Z178" s="256"/>
    </row>
    <row r="179" customFormat="false" ht="14.25" hidden="false" customHeight="true" outlineLevel="0" collapsed="false">
      <c r="A179" s="257"/>
      <c r="B179" s="256"/>
      <c r="C179" s="256"/>
      <c r="D179" s="256"/>
      <c r="E179" s="256"/>
      <c r="F179" s="256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6"/>
      <c r="S179" s="256"/>
      <c r="T179" s="256"/>
      <c r="U179" s="256"/>
      <c r="V179" s="256"/>
      <c r="W179" s="256"/>
      <c r="X179" s="256"/>
      <c r="Y179" s="256"/>
      <c r="Z179" s="256"/>
    </row>
    <row r="180" customFormat="false" ht="14.25" hidden="false" customHeight="true" outlineLevel="0" collapsed="false">
      <c r="A180" s="257"/>
      <c r="B180" s="256"/>
      <c r="C180" s="256"/>
      <c r="D180" s="256"/>
      <c r="E180" s="256"/>
      <c r="F180" s="256"/>
      <c r="G180" s="256"/>
      <c r="H180" s="256"/>
      <c r="I180" s="256"/>
      <c r="J180" s="256"/>
      <c r="K180" s="256"/>
      <c r="L180" s="256"/>
      <c r="M180" s="256"/>
      <c r="N180" s="256"/>
      <c r="O180" s="256"/>
      <c r="P180" s="256"/>
      <c r="Q180" s="256"/>
      <c r="R180" s="256"/>
      <c r="S180" s="256"/>
      <c r="T180" s="256"/>
      <c r="U180" s="256"/>
      <c r="V180" s="256"/>
      <c r="W180" s="256"/>
      <c r="X180" s="256"/>
      <c r="Y180" s="256"/>
      <c r="Z180" s="256"/>
    </row>
    <row r="181" customFormat="false" ht="14.25" hidden="false" customHeight="true" outlineLevel="0" collapsed="false">
      <c r="A181" s="257"/>
      <c r="B181" s="256"/>
      <c r="C181" s="256"/>
      <c r="D181" s="256"/>
      <c r="E181" s="256"/>
      <c r="F181" s="256"/>
      <c r="G181" s="256"/>
      <c r="H181" s="256"/>
      <c r="I181" s="256"/>
      <c r="J181" s="256"/>
      <c r="K181" s="256"/>
      <c r="L181" s="256"/>
      <c r="M181" s="256"/>
      <c r="N181" s="256"/>
      <c r="O181" s="256"/>
      <c r="P181" s="256"/>
      <c r="Q181" s="256"/>
      <c r="R181" s="256"/>
      <c r="S181" s="256"/>
      <c r="T181" s="256"/>
      <c r="U181" s="256"/>
      <c r="V181" s="256"/>
      <c r="W181" s="256"/>
      <c r="X181" s="256"/>
      <c r="Y181" s="256"/>
      <c r="Z181" s="256"/>
    </row>
    <row r="182" customFormat="false" ht="14.25" hidden="false" customHeight="true" outlineLevel="0" collapsed="false">
      <c r="A182" s="257"/>
      <c r="B182" s="256"/>
      <c r="C182" s="256"/>
      <c r="D182" s="256"/>
      <c r="E182" s="256"/>
      <c r="F182" s="256"/>
      <c r="G182" s="256"/>
      <c r="H182" s="256"/>
      <c r="I182" s="256"/>
      <c r="J182" s="256"/>
      <c r="K182" s="256"/>
      <c r="L182" s="256"/>
      <c r="M182" s="256"/>
      <c r="N182" s="256"/>
      <c r="O182" s="256"/>
      <c r="P182" s="256"/>
      <c r="Q182" s="256"/>
      <c r="R182" s="256"/>
      <c r="S182" s="256"/>
      <c r="T182" s="256"/>
      <c r="U182" s="256"/>
      <c r="V182" s="256"/>
      <c r="W182" s="256"/>
      <c r="X182" s="256"/>
      <c r="Y182" s="256"/>
      <c r="Z182" s="256"/>
    </row>
    <row r="183" customFormat="false" ht="14.25" hidden="false" customHeight="true" outlineLevel="0" collapsed="false">
      <c r="A183" s="257"/>
      <c r="B183" s="256"/>
      <c r="C183" s="256"/>
      <c r="D183" s="256"/>
      <c r="E183" s="256"/>
      <c r="F183" s="256"/>
      <c r="G183" s="256"/>
      <c r="H183" s="256"/>
      <c r="I183" s="256"/>
      <c r="J183" s="256"/>
      <c r="K183" s="256"/>
      <c r="L183" s="256"/>
      <c r="M183" s="256"/>
      <c r="N183" s="256"/>
      <c r="O183" s="256"/>
      <c r="P183" s="256"/>
      <c r="Q183" s="256"/>
      <c r="R183" s="256"/>
      <c r="S183" s="256"/>
      <c r="T183" s="256"/>
      <c r="U183" s="256"/>
      <c r="V183" s="256"/>
      <c r="W183" s="256"/>
      <c r="X183" s="256"/>
      <c r="Y183" s="256"/>
      <c r="Z183" s="256"/>
    </row>
    <row r="184" customFormat="false" ht="14.25" hidden="false" customHeight="true" outlineLevel="0" collapsed="false">
      <c r="A184" s="257"/>
      <c r="B184" s="256"/>
      <c r="C184" s="256"/>
      <c r="D184" s="256"/>
      <c r="E184" s="256"/>
      <c r="F184" s="256"/>
      <c r="G184" s="256"/>
      <c r="H184" s="256"/>
      <c r="I184" s="256"/>
      <c r="J184" s="256"/>
      <c r="K184" s="256"/>
      <c r="L184" s="256"/>
      <c r="M184" s="256"/>
      <c r="N184" s="256"/>
      <c r="O184" s="256"/>
      <c r="P184" s="256"/>
      <c r="Q184" s="256"/>
      <c r="R184" s="256"/>
      <c r="S184" s="256"/>
      <c r="T184" s="256"/>
      <c r="U184" s="256"/>
      <c r="V184" s="256"/>
      <c r="W184" s="256"/>
      <c r="X184" s="256"/>
      <c r="Y184" s="256"/>
      <c r="Z184" s="256"/>
    </row>
    <row r="185" customFormat="false" ht="14.25" hidden="false" customHeight="true" outlineLevel="0" collapsed="false">
      <c r="A185" s="257"/>
      <c r="B185" s="256"/>
      <c r="C185" s="256"/>
      <c r="D185" s="256"/>
      <c r="E185" s="256"/>
      <c r="F185" s="256"/>
      <c r="G185" s="256"/>
      <c r="H185" s="256"/>
      <c r="I185" s="256"/>
      <c r="J185" s="256"/>
      <c r="K185" s="256"/>
      <c r="L185" s="256"/>
      <c r="M185" s="256"/>
      <c r="N185" s="256"/>
      <c r="O185" s="256"/>
      <c r="P185" s="256"/>
      <c r="Q185" s="256"/>
      <c r="R185" s="256"/>
      <c r="S185" s="256"/>
      <c r="T185" s="256"/>
      <c r="U185" s="256"/>
      <c r="V185" s="256"/>
      <c r="W185" s="256"/>
      <c r="X185" s="256"/>
      <c r="Y185" s="256"/>
      <c r="Z185" s="256"/>
    </row>
    <row r="186" customFormat="false" ht="14.25" hidden="false" customHeight="true" outlineLevel="0" collapsed="false">
      <c r="A186" s="257"/>
      <c r="B186" s="256"/>
      <c r="C186" s="256"/>
      <c r="D186" s="256"/>
      <c r="E186" s="256"/>
      <c r="F186" s="256"/>
      <c r="G186" s="256"/>
      <c r="H186" s="256"/>
      <c r="I186" s="256"/>
      <c r="J186" s="256"/>
      <c r="K186" s="256"/>
      <c r="L186" s="256"/>
      <c r="M186" s="256"/>
      <c r="N186" s="256"/>
      <c r="O186" s="256"/>
      <c r="P186" s="256"/>
      <c r="Q186" s="256"/>
      <c r="R186" s="256"/>
      <c r="S186" s="256"/>
      <c r="T186" s="256"/>
      <c r="U186" s="256"/>
      <c r="V186" s="256"/>
      <c r="W186" s="256"/>
      <c r="X186" s="256"/>
      <c r="Y186" s="256"/>
      <c r="Z186" s="256"/>
    </row>
    <row r="187" customFormat="false" ht="14.25" hidden="false" customHeight="true" outlineLevel="0" collapsed="false">
      <c r="A187" s="257"/>
      <c r="B187" s="256"/>
      <c r="C187" s="256"/>
      <c r="D187" s="256"/>
      <c r="E187" s="256"/>
      <c r="F187" s="256"/>
      <c r="G187" s="256"/>
      <c r="H187" s="256"/>
      <c r="I187" s="256"/>
      <c r="J187" s="256"/>
      <c r="K187" s="256"/>
      <c r="L187" s="256"/>
      <c r="M187" s="256"/>
      <c r="N187" s="256"/>
      <c r="O187" s="256"/>
      <c r="P187" s="256"/>
      <c r="Q187" s="256"/>
      <c r="R187" s="256"/>
      <c r="S187" s="256"/>
      <c r="T187" s="256"/>
      <c r="U187" s="256"/>
      <c r="V187" s="256"/>
      <c r="W187" s="256"/>
      <c r="X187" s="256"/>
      <c r="Y187" s="256"/>
      <c r="Z187" s="256"/>
    </row>
    <row r="188" customFormat="false" ht="14.25" hidden="false" customHeight="true" outlineLevel="0" collapsed="false">
      <c r="A188" s="257"/>
      <c r="B188" s="256"/>
      <c r="C188" s="256"/>
      <c r="D188" s="256"/>
      <c r="E188" s="256"/>
      <c r="F188" s="256"/>
      <c r="G188" s="256"/>
      <c r="H188" s="256"/>
      <c r="I188" s="256"/>
      <c r="J188" s="256"/>
      <c r="K188" s="256"/>
      <c r="L188" s="256"/>
      <c r="M188" s="256"/>
      <c r="N188" s="256"/>
      <c r="O188" s="256"/>
      <c r="P188" s="256"/>
      <c r="Q188" s="256"/>
      <c r="R188" s="256"/>
      <c r="S188" s="256"/>
      <c r="T188" s="256"/>
      <c r="U188" s="256"/>
      <c r="V188" s="256"/>
      <c r="W188" s="256"/>
      <c r="X188" s="256"/>
      <c r="Y188" s="256"/>
      <c r="Z188" s="256"/>
    </row>
    <row r="189" customFormat="false" ht="14.25" hidden="false" customHeight="true" outlineLevel="0" collapsed="false">
      <c r="A189" s="257"/>
      <c r="B189" s="256"/>
      <c r="C189" s="256"/>
      <c r="D189" s="256"/>
      <c r="E189" s="256"/>
      <c r="F189" s="256"/>
      <c r="G189" s="256"/>
      <c r="H189" s="256"/>
      <c r="I189" s="256"/>
      <c r="J189" s="256"/>
      <c r="K189" s="256"/>
      <c r="L189" s="256"/>
      <c r="M189" s="256"/>
      <c r="N189" s="256"/>
      <c r="O189" s="256"/>
      <c r="P189" s="256"/>
      <c r="Q189" s="256"/>
      <c r="R189" s="256"/>
      <c r="S189" s="256"/>
      <c r="T189" s="256"/>
      <c r="U189" s="256"/>
      <c r="V189" s="256"/>
      <c r="W189" s="256"/>
      <c r="X189" s="256"/>
      <c r="Y189" s="256"/>
      <c r="Z189" s="256"/>
    </row>
    <row r="190" customFormat="false" ht="14.25" hidden="false" customHeight="true" outlineLevel="0" collapsed="false">
      <c r="A190" s="257"/>
      <c r="B190" s="256"/>
      <c r="C190" s="256"/>
      <c r="D190" s="256"/>
      <c r="E190" s="256"/>
      <c r="F190" s="256"/>
      <c r="G190" s="256"/>
      <c r="H190" s="256"/>
      <c r="I190" s="256"/>
      <c r="J190" s="256"/>
      <c r="K190" s="256"/>
      <c r="L190" s="256"/>
      <c r="M190" s="256"/>
      <c r="N190" s="256"/>
      <c r="O190" s="256"/>
      <c r="P190" s="256"/>
      <c r="Q190" s="256"/>
      <c r="R190" s="256"/>
      <c r="S190" s="256"/>
      <c r="T190" s="256"/>
      <c r="U190" s="256"/>
      <c r="V190" s="256"/>
      <c r="W190" s="256"/>
      <c r="X190" s="256"/>
      <c r="Y190" s="256"/>
      <c r="Z190" s="256"/>
    </row>
    <row r="191" customFormat="false" ht="14.25" hidden="false" customHeight="true" outlineLevel="0" collapsed="false">
      <c r="A191" s="257"/>
      <c r="B191" s="256"/>
      <c r="C191" s="256"/>
      <c r="D191" s="256"/>
      <c r="E191" s="256"/>
      <c r="F191" s="256"/>
      <c r="G191" s="256"/>
      <c r="H191" s="256"/>
      <c r="I191" s="256"/>
      <c r="J191" s="256"/>
      <c r="K191" s="256"/>
      <c r="L191" s="256"/>
      <c r="M191" s="256"/>
      <c r="N191" s="256"/>
      <c r="O191" s="256"/>
      <c r="P191" s="256"/>
      <c r="Q191" s="256"/>
      <c r="R191" s="256"/>
      <c r="S191" s="256"/>
      <c r="T191" s="256"/>
      <c r="U191" s="256"/>
      <c r="V191" s="256"/>
      <c r="W191" s="256"/>
      <c r="X191" s="256"/>
      <c r="Y191" s="256"/>
      <c r="Z191" s="256"/>
    </row>
    <row r="192" customFormat="false" ht="14.25" hidden="false" customHeight="true" outlineLevel="0" collapsed="false">
      <c r="A192" s="257"/>
      <c r="B192" s="256"/>
      <c r="C192" s="256"/>
      <c r="D192" s="256"/>
      <c r="E192" s="256"/>
      <c r="F192" s="256"/>
      <c r="G192" s="256"/>
      <c r="H192" s="256"/>
      <c r="I192" s="256"/>
      <c r="J192" s="256"/>
      <c r="K192" s="256"/>
      <c r="L192" s="256"/>
      <c r="M192" s="256"/>
      <c r="N192" s="256"/>
      <c r="O192" s="256"/>
      <c r="P192" s="256"/>
      <c r="Q192" s="256"/>
      <c r="R192" s="256"/>
      <c r="S192" s="256"/>
      <c r="T192" s="256"/>
      <c r="U192" s="256"/>
      <c r="V192" s="256"/>
      <c r="W192" s="256"/>
      <c r="X192" s="256"/>
      <c r="Y192" s="256"/>
      <c r="Z192" s="256"/>
    </row>
    <row r="193" customFormat="false" ht="14.25" hidden="false" customHeight="true" outlineLevel="0" collapsed="false">
      <c r="A193" s="257"/>
      <c r="B193" s="256"/>
      <c r="C193" s="256"/>
      <c r="D193" s="256"/>
      <c r="E193" s="256"/>
      <c r="F193" s="256"/>
      <c r="G193" s="256"/>
      <c r="H193" s="256"/>
      <c r="I193" s="256"/>
      <c r="J193" s="256"/>
      <c r="K193" s="256"/>
      <c r="L193" s="256"/>
      <c r="M193" s="256"/>
      <c r="N193" s="256"/>
      <c r="O193" s="256"/>
      <c r="P193" s="256"/>
      <c r="Q193" s="256"/>
      <c r="R193" s="256"/>
      <c r="S193" s="256"/>
      <c r="T193" s="256"/>
      <c r="U193" s="256"/>
      <c r="V193" s="256"/>
      <c r="W193" s="256"/>
      <c r="X193" s="256"/>
      <c r="Y193" s="256"/>
      <c r="Z193" s="256"/>
    </row>
    <row r="194" customFormat="false" ht="14.25" hidden="false" customHeight="true" outlineLevel="0" collapsed="false">
      <c r="A194" s="257"/>
      <c r="B194" s="256"/>
      <c r="C194" s="256"/>
      <c r="D194" s="256"/>
      <c r="E194" s="256"/>
      <c r="F194" s="256"/>
      <c r="G194" s="256"/>
      <c r="H194" s="256"/>
      <c r="I194" s="256"/>
      <c r="J194" s="256"/>
      <c r="K194" s="256"/>
      <c r="L194" s="256"/>
      <c r="M194" s="256"/>
      <c r="N194" s="256"/>
      <c r="O194" s="256"/>
      <c r="P194" s="256"/>
      <c r="Q194" s="256"/>
      <c r="R194" s="256"/>
      <c r="S194" s="256"/>
      <c r="T194" s="256"/>
      <c r="U194" s="256"/>
      <c r="V194" s="256"/>
      <c r="W194" s="256"/>
      <c r="X194" s="256"/>
      <c r="Y194" s="256"/>
      <c r="Z194" s="256"/>
    </row>
    <row r="195" customFormat="false" ht="14.25" hidden="false" customHeight="true" outlineLevel="0" collapsed="false">
      <c r="A195" s="257"/>
      <c r="B195" s="256"/>
      <c r="C195" s="256"/>
      <c r="D195" s="256"/>
      <c r="E195" s="256"/>
      <c r="F195" s="256"/>
      <c r="G195" s="256"/>
      <c r="H195" s="256"/>
      <c r="I195" s="256"/>
      <c r="J195" s="256"/>
      <c r="K195" s="256"/>
      <c r="L195" s="256"/>
      <c r="M195" s="256"/>
      <c r="N195" s="256"/>
      <c r="O195" s="256"/>
      <c r="P195" s="256"/>
      <c r="Q195" s="256"/>
      <c r="R195" s="256"/>
      <c r="S195" s="256"/>
      <c r="T195" s="256"/>
      <c r="U195" s="256"/>
      <c r="V195" s="256"/>
      <c r="W195" s="256"/>
      <c r="X195" s="256"/>
      <c r="Y195" s="256"/>
      <c r="Z195" s="256"/>
    </row>
    <row r="196" customFormat="false" ht="14.25" hidden="false" customHeight="true" outlineLevel="0" collapsed="false">
      <c r="A196" s="257"/>
      <c r="B196" s="256"/>
      <c r="C196" s="256"/>
      <c r="D196" s="256"/>
      <c r="E196" s="256"/>
      <c r="F196" s="256"/>
      <c r="G196" s="256"/>
      <c r="H196" s="256"/>
      <c r="I196" s="256"/>
      <c r="J196" s="256"/>
      <c r="K196" s="256"/>
      <c r="L196" s="256"/>
      <c r="M196" s="256"/>
      <c r="N196" s="256"/>
      <c r="O196" s="256"/>
      <c r="P196" s="256"/>
      <c r="Q196" s="256"/>
      <c r="R196" s="256"/>
      <c r="S196" s="256"/>
      <c r="T196" s="256"/>
      <c r="U196" s="256"/>
      <c r="V196" s="256"/>
      <c r="W196" s="256"/>
      <c r="X196" s="256"/>
      <c r="Y196" s="256"/>
      <c r="Z196" s="256"/>
    </row>
    <row r="197" customFormat="false" ht="14.25" hidden="false" customHeight="true" outlineLevel="0" collapsed="false">
      <c r="A197" s="257"/>
      <c r="B197" s="256"/>
      <c r="C197" s="256"/>
      <c r="D197" s="256"/>
      <c r="E197" s="256"/>
      <c r="F197" s="256"/>
      <c r="G197" s="256"/>
      <c r="H197" s="256"/>
      <c r="I197" s="256"/>
      <c r="J197" s="256"/>
      <c r="K197" s="256"/>
      <c r="L197" s="256"/>
      <c r="M197" s="256"/>
      <c r="N197" s="256"/>
      <c r="O197" s="256"/>
      <c r="P197" s="256"/>
      <c r="Q197" s="256"/>
      <c r="R197" s="256"/>
      <c r="S197" s="256"/>
      <c r="T197" s="256"/>
      <c r="U197" s="256"/>
      <c r="V197" s="256"/>
      <c r="W197" s="256"/>
      <c r="X197" s="256"/>
      <c r="Y197" s="256"/>
      <c r="Z197" s="256"/>
    </row>
    <row r="198" customFormat="false" ht="14.25" hidden="false" customHeight="true" outlineLevel="0" collapsed="false">
      <c r="A198" s="257"/>
      <c r="B198" s="256"/>
      <c r="C198" s="256"/>
      <c r="D198" s="256"/>
      <c r="E198" s="256"/>
      <c r="F198" s="256"/>
      <c r="G198" s="256"/>
      <c r="H198" s="256"/>
      <c r="I198" s="256"/>
      <c r="J198" s="256"/>
      <c r="K198" s="256"/>
      <c r="L198" s="256"/>
      <c r="M198" s="256"/>
      <c r="N198" s="256"/>
      <c r="O198" s="256"/>
      <c r="P198" s="256"/>
      <c r="Q198" s="256"/>
      <c r="R198" s="256"/>
      <c r="S198" s="256"/>
      <c r="T198" s="256"/>
      <c r="U198" s="256"/>
      <c r="V198" s="256"/>
      <c r="W198" s="256"/>
      <c r="X198" s="256"/>
      <c r="Y198" s="256"/>
      <c r="Z198" s="256"/>
    </row>
    <row r="199" customFormat="false" ht="14.25" hidden="false" customHeight="true" outlineLevel="0" collapsed="false">
      <c r="A199" s="257"/>
      <c r="B199" s="256"/>
      <c r="C199" s="256"/>
      <c r="D199" s="256"/>
      <c r="E199" s="256"/>
      <c r="F199" s="256"/>
      <c r="G199" s="256"/>
      <c r="H199" s="256"/>
      <c r="I199" s="256"/>
      <c r="J199" s="256"/>
      <c r="K199" s="256"/>
      <c r="L199" s="256"/>
      <c r="M199" s="256"/>
      <c r="N199" s="256"/>
      <c r="O199" s="256"/>
      <c r="P199" s="256"/>
      <c r="Q199" s="256"/>
      <c r="R199" s="256"/>
      <c r="S199" s="256"/>
      <c r="T199" s="256"/>
      <c r="U199" s="256"/>
      <c r="V199" s="256"/>
      <c r="W199" s="256"/>
      <c r="X199" s="256"/>
      <c r="Y199" s="256"/>
      <c r="Z199" s="256"/>
    </row>
    <row r="200" customFormat="false" ht="14.25" hidden="false" customHeight="true" outlineLevel="0" collapsed="false">
      <c r="A200" s="257"/>
      <c r="B200" s="256"/>
      <c r="C200" s="256"/>
      <c r="D200" s="256"/>
      <c r="E200" s="256"/>
      <c r="F200" s="256"/>
      <c r="G200" s="256"/>
      <c r="H200" s="256"/>
      <c r="I200" s="256"/>
      <c r="J200" s="256"/>
      <c r="K200" s="256"/>
      <c r="L200" s="256"/>
      <c r="M200" s="256"/>
      <c r="N200" s="256"/>
      <c r="O200" s="256"/>
      <c r="P200" s="256"/>
      <c r="Q200" s="256"/>
      <c r="R200" s="256"/>
      <c r="S200" s="256"/>
      <c r="T200" s="256"/>
      <c r="U200" s="256"/>
      <c r="V200" s="256"/>
      <c r="W200" s="256"/>
      <c r="X200" s="256"/>
      <c r="Y200" s="256"/>
      <c r="Z200" s="256"/>
    </row>
    <row r="201" customFormat="false" ht="14.25" hidden="false" customHeight="true" outlineLevel="0" collapsed="false">
      <c r="A201" s="257"/>
      <c r="B201" s="256"/>
      <c r="C201" s="256"/>
      <c r="D201" s="256"/>
      <c r="E201" s="256"/>
      <c r="F201" s="256"/>
      <c r="G201" s="256"/>
      <c r="H201" s="256"/>
      <c r="I201" s="256"/>
      <c r="J201" s="256"/>
      <c r="K201" s="256"/>
      <c r="L201" s="256"/>
      <c r="M201" s="256"/>
      <c r="N201" s="256"/>
      <c r="O201" s="256"/>
      <c r="P201" s="256"/>
      <c r="Q201" s="256"/>
      <c r="R201" s="256"/>
      <c r="S201" s="256"/>
      <c r="T201" s="256"/>
      <c r="U201" s="256"/>
      <c r="V201" s="256"/>
      <c r="W201" s="256"/>
      <c r="X201" s="256"/>
      <c r="Y201" s="256"/>
      <c r="Z201" s="256"/>
    </row>
    <row r="202" customFormat="false" ht="14.25" hidden="false" customHeight="true" outlineLevel="0" collapsed="false">
      <c r="A202" s="257"/>
      <c r="B202" s="256"/>
      <c r="C202" s="256"/>
      <c r="D202" s="256"/>
      <c r="E202" s="256"/>
      <c r="F202" s="256"/>
      <c r="G202" s="256"/>
      <c r="H202" s="256"/>
      <c r="I202" s="256"/>
      <c r="J202" s="256"/>
      <c r="K202" s="256"/>
      <c r="L202" s="256"/>
      <c r="M202" s="256"/>
      <c r="N202" s="256"/>
      <c r="O202" s="256"/>
      <c r="P202" s="256"/>
      <c r="Q202" s="256"/>
      <c r="R202" s="256"/>
      <c r="S202" s="256"/>
      <c r="T202" s="256"/>
      <c r="U202" s="256"/>
      <c r="V202" s="256"/>
      <c r="W202" s="256"/>
      <c r="X202" s="256"/>
      <c r="Y202" s="256"/>
      <c r="Z202" s="256"/>
    </row>
    <row r="203" customFormat="false" ht="14.25" hidden="false" customHeight="true" outlineLevel="0" collapsed="false">
      <c r="A203" s="257"/>
      <c r="B203" s="256"/>
      <c r="C203" s="256"/>
      <c r="D203" s="256"/>
      <c r="E203" s="256"/>
      <c r="F203" s="256"/>
      <c r="G203" s="256"/>
      <c r="H203" s="256"/>
      <c r="I203" s="256"/>
      <c r="J203" s="256"/>
      <c r="K203" s="256"/>
      <c r="L203" s="256"/>
      <c r="M203" s="256"/>
      <c r="N203" s="256"/>
      <c r="O203" s="256"/>
      <c r="P203" s="256"/>
      <c r="Q203" s="256"/>
      <c r="R203" s="256"/>
      <c r="S203" s="256"/>
      <c r="T203" s="256"/>
      <c r="U203" s="256"/>
      <c r="V203" s="256"/>
      <c r="W203" s="256"/>
      <c r="X203" s="256"/>
      <c r="Y203" s="256"/>
      <c r="Z203" s="256"/>
    </row>
    <row r="204" customFormat="false" ht="14.25" hidden="false" customHeight="true" outlineLevel="0" collapsed="false">
      <c r="A204" s="257"/>
      <c r="B204" s="256"/>
      <c r="C204" s="256"/>
      <c r="D204" s="256"/>
      <c r="E204" s="256"/>
      <c r="F204" s="256"/>
      <c r="G204" s="256"/>
      <c r="H204" s="256"/>
      <c r="I204" s="256"/>
      <c r="J204" s="256"/>
      <c r="K204" s="256"/>
      <c r="L204" s="256"/>
      <c r="M204" s="256"/>
      <c r="N204" s="256"/>
      <c r="O204" s="256"/>
      <c r="P204" s="256"/>
      <c r="Q204" s="256"/>
      <c r="R204" s="256"/>
      <c r="S204" s="256"/>
      <c r="T204" s="256"/>
      <c r="U204" s="256"/>
      <c r="V204" s="256"/>
      <c r="W204" s="256"/>
      <c r="X204" s="256"/>
      <c r="Y204" s="256"/>
      <c r="Z204" s="256"/>
    </row>
    <row r="205" customFormat="false" ht="14.25" hidden="false" customHeight="true" outlineLevel="0" collapsed="false">
      <c r="A205" s="257"/>
      <c r="B205" s="256"/>
      <c r="C205" s="256"/>
      <c r="D205" s="256"/>
      <c r="E205" s="256"/>
      <c r="F205" s="256"/>
      <c r="G205" s="256"/>
      <c r="H205" s="256"/>
      <c r="I205" s="256"/>
      <c r="J205" s="256"/>
      <c r="K205" s="256"/>
      <c r="L205" s="256"/>
      <c r="M205" s="256"/>
      <c r="N205" s="256"/>
      <c r="O205" s="256"/>
      <c r="P205" s="256"/>
      <c r="Q205" s="256"/>
      <c r="R205" s="256"/>
      <c r="S205" s="256"/>
      <c r="T205" s="256"/>
      <c r="U205" s="256"/>
      <c r="V205" s="256"/>
      <c r="W205" s="256"/>
      <c r="X205" s="256"/>
      <c r="Y205" s="256"/>
      <c r="Z205" s="256"/>
    </row>
    <row r="206" customFormat="false" ht="14.25" hidden="false" customHeight="true" outlineLevel="0" collapsed="false">
      <c r="A206" s="257"/>
      <c r="B206" s="256"/>
      <c r="C206" s="256"/>
      <c r="D206" s="256"/>
      <c r="E206" s="256"/>
      <c r="F206" s="256"/>
      <c r="G206" s="256"/>
      <c r="H206" s="256"/>
      <c r="I206" s="256"/>
      <c r="J206" s="256"/>
      <c r="K206" s="256"/>
      <c r="L206" s="256"/>
      <c r="M206" s="256"/>
      <c r="N206" s="256"/>
      <c r="O206" s="256"/>
      <c r="P206" s="256"/>
      <c r="Q206" s="256"/>
      <c r="R206" s="256"/>
      <c r="S206" s="256"/>
      <c r="T206" s="256"/>
      <c r="U206" s="256"/>
      <c r="V206" s="256"/>
      <c r="W206" s="256"/>
      <c r="X206" s="256"/>
      <c r="Y206" s="256"/>
      <c r="Z206" s="256"/>
    </row>
    <row r="207" customFormat="false" ht="14.25" hidden="false" customHeight="true" outlineLevel="0" collapsed="false">
      <c r="A207" s="257"/>
      <c r="B207" s="256"/>
      <c r="C207" s="256"/>
      <c r="D207" s="256"/>
      <c r="E207" s="256"/>
      <c r="F207" s="256"/>
      <c r="G207" s="256"/>
      <c r="H207" s="256"/>
      <c r="I207" s="256"/>
      <c r="J207" s="256"/>
      <c r="K207" s="256"/>
      <c r="L207" s="256"/>
      <c r="M207" s="256"/>
      <c r="N207" s="256"/>
      <c r="O207" s="256"/>
      <c r="P207" s="256"/>
      <c r="Q207" s="256"/>
      <c r="R207" s="256"/>
      <c r="S207" s="256"/>
      <c r="T207" s="256"/>
      <c r="U207" s="256"/>
      <c r="V207" s="256"/>
      <c r="W207" s="256"/>
      <c r="X207" s="256"/>
      <c r="Y207" s="256"/>
      <c r="Z207" s="256"/>
    </row>
    <row r="208" customFormat="false" ht="14.25" hidden="false" customHeight="true" outlineLevel="0" collapsed="false">
      <c r="A208" s="257"/>
      <c r="B208" s="256"/>
      <c r="C208" s="256"/>
      <c r="D208" s="256"/>
      <c r="E208" s="256"/>
      <c r="F208" s="256"/>
      <c r="G208" s="256"/>
      <c r="H208" s="256"/>
      <c r="I208" s="256"/>
      <c r="J208" s="256"/>
      <c r="K208" s="256"/>
      <c r="L208" s="256"/>
      <c r="M208" s="256"/>
      <c r="N208" s="256"/>
      <c r="O208" s="256"/>
      <c r="P208" s="256"/>
      <c r="Q208" s="256"/>
      <c r="R208" s="256"/>
      <c r="S208" s="256"/>
      <c r="T208" s="256"/>
      <c r="U208" s="256"/>
      <c r="V208" s="256"/>
      <c r="W208" s="256"/>
      <c r="X208" s="256"/>
      <c r="Y208" s="256"/>
      <c r="Z208" s="256"/>
    </row>
    <row r="209" customFormat="false" ht="14.25" hidden="false" customHeight="true" outlineLevel="0" collapsed="false">
      <c r="A209" s="257"/>
      <c r="B209" s="256"/>
      <c r="C209" s="256"/>
      <c r="D209" s="256"/>
      <c r="E209" s="256"/>
      <c r="F209" s="256"/>
      <c r="G209" s="256"/>
      <c r="H209" s="256"/>
      <c r="I209" s="256"/>
      <c r="J209" s="256"/>
      <c r="K209" s="256"/>
      <c r="L209" s="256"/>
      <c r="M209" s="256"/>
      <c r="N209" s="256"/>
      <c r="O209" s="256"/>
      <c r="P209" s="256"/>
      <c r="Q209" s="256"/>
      <c r="R209" s="256"/>
      <c r="S209" s="256"/>
      <c r="T209" s="256"/>
      <c r="U209" s="256"/>
      <c r="V209" s="256"/>
      <c r="W209" s="256"/>
      <c r="X209" s="256"/>
      <c r="Y209" s="256"/>
      <c r="Z209" s="256"/>
    </row>
    <row r="210" customFormat="false" ht="14.25" hidden="false" customHeight="true" outlineLevel="0" collapsed="false">
      <c r="A210" s="257"/>
      <c r="B210" s="256"/>
      <c r="C210" s="256"/>
      <c r="D210" s="256"/>
      <c r="E210" s="256"/>
      <c r="F210" s="256"/>
      <c r="G210" s="256"/>
      <c r="H210" s="256"/>
      <c r="I210" s="256"/>
      <c r="J210" s="256"/>
      <c r="K210" s="256"/>
      <c r="L210" s="256"/>
      <c r="M210" s="256"/>
      <c r="N210" s="256"/>
      <c r="O210" s="256"/>
      <c r="P210" s="256"/>
      <c r="Q210" s="256"/>
      <c r="R210" s="256"/>
      <c r="S210" s="256"/>
      <c r="T210" s="256"/>
      <c r="U210" s="256"/>
      <c r="V210" s="256"/>
      <c r="W210" s="256"/>
      <c r="X210" s="256"/>
      <c r="Y210" s="256"/>
      <c r="Z210" s="256"/>
    </row>
    <row r="211" customFormat="false" ht="14.25" hidden="false" customHeight="true" outlineLevel="0" collapsed="false">
      <c r="A211" s="257"/>
      <c r="B211" s="256"/>
      <c r="C211" s="256"/>
      <c r="D211" s="256"/>
      <c r="E211" s="256"/>
      <c r="F211" s="256"/>
      <c r="G211" s="256"/>
      <c r="H211" s="256"/>
      <c r="I211" s="256"/>
      <c r="J211" s="256"/>
      <c r="K211" s="256"/>
      <c r="L211" s="256"/>
      <c r="M211" s="256"/>
      <c r="N211" s="256"/>
      <c r="O211" s="256"/>
      <c r="P211" s="256"/>
      <c r="Q211" s="256"/>
      <c r="R211" s="256"/>
      <c r="S211" s="256"/>
      <c r="T211" s="256"/>
      <c r="U211" s="256"/>
      <c r="V211" s="256"/>
      <c r="W211" s="256"/>
      <c r="X211" s="256"/>
      <c r="Y211" s="256"/>
      <c r="Z211" s="256"/>
    </row>
    <row r="212" customFormat="false" ht="14.25" hidden="false" customHeight="true" outlineLevel="0" collapsed="false">
      <c r="A212" s="257"/>
      <c r="B212" s="256"/>
      <c r="C212" s="256"/>
      <c r="D212" s="256"/>
      <c r="E212" s="256"/>
      <c r="F212" s="256"/>
      <c r="G212" s="256"/>
      <c r="H212" s="256"/>
      <c r="I212" s="256"/>
      <c r="J212" s="256"/>
      <c r="K212" s="256"/>
      <c r="L212" s="256"/>
      <c r="M212" s="256"/>
      <c r="N212" s="256"/>
      <c r="O212" s="256"/>
      <c r="P212" s="256"/>
      <c r="Q212" s="256"/>
      <c r="R212" s="256"/>
      <c r="S212" s="256"/>
      <c r="T212" s="256"/>
      <c r="U212" s="256"/>
      <c r="V212" s="256"/>
      <c r="W212" s="256"/>
      <c r="X212" s="256"/>
      <c r="Y212" s="256"/>
      <c r="Z212" s="256"/>
    </row>
    <row r="213" customFormat="false" ht="14.25" hidden="false" customHeight="true" outlineLevel="0" collapsed="false">
      <c r="A213" s="257"/>
      <c r="B213" s="256"/>
      <c r="C213" s="256"/>
      <c r="D213" s="256"/>
      <c r="E213" s="256"/>
      <c r="F213" s="256"/>
      <c r="G213" s="256"/>
      <c r="H213" s="256"/>
      <c r="I213" s="256"/>
      <c r="J213" s="256"/>
      <c r="K213" s="256"/>
      <c r="L213" s="256"/>
      <c r="M213" s="256"/>
      <c r="N213" s="256"/>
      <c r="O213" s="256"/>
      <c r="P213" s="256"/>
      <c r="Q213" s="256"/>
      <c r="R213" s="256"/>
      <c r="S213" s="256"/>
      <c r="T213" s="256"/>
      <c r="U213" s="256"/>
      <c r="V213" s="256"/>
      <c r="W213" s="256"/>
      <c r="X213" s="256"/>
      <c r="Y213" s="256"/>
      <c r="Z213" s="256"/>
    </row>
    <row r="214" customFormat="false" ht="14.25" hidden="false" customHeight="true" outlineLevel="0" collapsed="false">
      <c r="A214" s="257"/>
      <c r="B214" s="256"/>
      <c r="C214" s="256"/>
      <c r="D214" s="256"/>
      <c r="E214" s="256"/>
      <c r="F214" s="256"/>
      <c r="G214" s="256"/>
      <c r="H214" s="256"/>
      <c r="I214" s="256"/>
      <c r="J214" s="256"/>
      <c r="K214" s="256"/>
      <c r="L214" s="256"/>
      <c r="M214" s="256"/>
      <c r="N214" s="256"/>
      <c r="O214" s="256"/>
      <c r="P214" s="256"/>
      <c r="Q214" s="256"/>
      <c r="R214" s="256"/>
      <c r="S214" s="256"/>
      <c r="T214" s="256"/>
      <c r="U214" s="256"/>
      <c r="V214" s="256"/>
      <c r="W214" s="256"/>
      <c r="X214" s="256"/>
      <c r="Y214" s="256"/>
      <c r="Z214" s="256"/>
    </row>
    <row r="215" customFormat="false" ht="14.25" hidden="false" customHeight="true" outlineLevel="0" collapsed="false">
      <c r="A215" s="257"/>
      <c r="B215" s="256"/>
      <c r="C215" s="256"/>
      <c r="D215" s="256"/>
      <c r="E215" s="256"/>
      <c r="F215" s="256"/>
      <c r="G215" s="256"/>
      <c r="H215" s="256"/>
      <c r="I215" s="256"/>
      <c r="J215" s="256"/>
      <c r="K215" s="256"/>
      <c r="L215" s="256"/>
      <c r="M215" s="256"/>
      <c r="N215" s="256"/>
      <c r="O215" s="256"/>
      <c r="P215" s="256"/>
      <c r="Q215" s="256"/>
      <c r="R215" s="256"/>
      <c r="S215" s="256"/>
      <c r="T215" s="256"/>
      <c r="U215" s="256"/>
      <c r="V215" s="256"/>
      <c r="W215" s="256"/>
      <c r="X215" s="256"/>
      <c r="Y215" s="256"/>
      <c r="Z215" s="256"/>
    </row>
    <row r="216" customFormat="false" ht="14.25" hidden="false" customHeight="true" outlineLevel="0" collapsed="false">
      <c r="A216" s="257"/>
      <c r="B216" s="256"/>
      <c r="C216" s="256"/>
      <c r="D216" s="256"/>
      <c r="E216" s="256"/>
      <c r="F216" s="256"/>
      <c r="G216" s="256"/>
      <c r="H216" s="256"/>
      <c r="I216" s="256"/>
      <c r="J216" s="256"/>
      <c r="K216" s="256"/>
      <c r="L216" s="256"/>
      <c r="M216" s="256"/>
      <c r="N216" s="256"/>
      <c r="O216" s="256"/>
      <c r="P216" s="256"/>
      <c r="Q216" s="256"/>
      <c r="R216" s="256"/>
      <c r="S216" s="256"/>
      <c r="T216" s="256"/>
      <c r="U216" s="256"/>
      <c r="V216" s="256"/>
      <c r="W216" s="256"/>
      <c r="X216" s="256"/>
      <c r="Y216" s="256"/>
      <c r="Z216" s="256"/>
    </row>
    <row r="217" customFormat="false" ht="14.25" hidden="false" customHeight="true" outlineLevel="0" collapsed="false">
      <c r="A217" s="257"/>
      <c r="B217" s="256"/>
      <c r="C217" s="256"/>
      <c r="D217" s="256"/>
      <c r="E217" s="256"/>
      <c r="F217" s="256"/>
      <c r="G217" s="256"/>
      <c r="H217" s="256"/>
      <c r="I217" s="256"/>
      <c r="J217" s="256"/>
      <c r="K217" s="256"/>
      <c r="L217" s="256"/>
      <c r="M217" s="256"/>
      <c r="N217" s="256"/>
      <c r="O217" s="256"/>
      <c r="P217" s="256"/>
      <c r="Q217" s="256"/>
      <c r="R217" s="256"/>
      <c r="S217" s="256"/>
      <c r="T217" s="256"/>
      <c r="U217" s="256"/>
      <c r="V217" s="256"/>
      <c r="W217" s="256"/>
      <c r="X217" s="256"/>
      <c r="Y217" s="256"/>
      <c r="Z217" s="256"/>
    </row>
    <row r="218" customFormat="false" ht="14.25" hidden="false" customHeight="true" outlineLevel="0" collapsed="false">
      <c r="A218" s="257"/>
      <c r="B218" s="256"/>
      <c r="C218" s="256"/>
      <c r="D218" s="256"/>
      <c r="E218" s="256"/>
      <c r="F218" s="256"/>
      <c r="G218" s="256"/>
      <c r="H218" s="256"/>
      <c r="I218" s="256"/>
      <c r="J218" s="256"/>
      <c r="K218" s="256"/>
      <c r="L218" s="256"/>
      <c r="M218" s="256"/>
      <c r="N218" s="256"/>
      <c r="O218" s="256"/>
      <c r="P218" s="256"/>
      <c r="Q218" s="256"/>
      <c r="R218" s="256"/>
      <c r="S218" s="256"/>
      <c r="T218" s="256"/>
      <c r="U218" s="256"/>
      <c r="V218" s="256"/>
      <c r="W218" s="256"/>
      <c r="X218" s="256"/>
      <c r="Y218" s="256"/>
      <c r="Z218" s="256"/>
    </row>
    <row r="219" customFormat="false" ht="14.25" hidden="false" customHeight="true" outlineLevel="0" collapsed="false">
      <c r="A219" s="257"/>
      <c r="B219" s="256"/>
      <c r="C219" s="256"/>
      <c r="D219" s="256"/>
      <c r="E219" s="256"/>
      <c r="F219" s="256"/>
      <c r="G219" s="256"/>
      <c r="H219" s="256"/>
      <c r="I219" s="256"/>
      <c r="J219" s="256"/>
      <c r="K219" s="256"/>
      <c r="L219" s="256"/>
      <c r="M219" s="256"/>
      <c r="N219" s="256"/>
      <c r="O219" s="256"/>
      <c r="P219" s="256"/>
      <c r="Q219" s="256"/>
      <c r="R219" s="256"/>
      <c r="S219" s="256"/>
      <c r="T219" s="256"/>
      <c r="U219" s="256"/>
      <c r="V219" s="256"/>
      <c r="W219" s="256"/>
      <c r="X219" s="256"/>
      <c r="Y219" s="256"/>
      <c r="Z219" s="256"/>
    </row>
    <row r="220" customFormat="false" ht="14.25" hidden="false" customHeight="true" outlineLevel="0" collapsed="false">
      <c r="A220" s="257"/>
      <c r="B220" s="256"/>
      <c r="C220" s="256"/>
      <c r="D220" s="256"/>
      <c r="E220" s="256"/>
      <c r="F220" s="256"/>
      <c r="G220" s="256"/>
      <c r="H220" s="256"/>
      <c r="I220" s="256"/>
      <c r="J220" s="256"/>
      <c r="K220" s="256"/>
      <c r="L220" s="256"/>
      <c r="M220" s="256"/>
      <c r="N220" s="256"/>
      <c r="O220" s="256"/>
      <c r="P220" s="256"/>
      <c r="Q220" s="256"/>
      <c r="R220" s="256"/>
      <c r="S220" s="256"/>
      <c r="T220" s="256"/>
      <c r="U220" s="256"/>
      <c r="V220" s="256"/>
      <c r="W220" s="256"/>
      <c r="X220" s="256"/>
      <c r="Y220" s="256"/>
      <c r="Z220" s="256"/>
    </row>
    <row r="221" customFormat="false" ht="14.25" hidden="false" customHeight="true" outlineLevel="0" collapsed="false">
      <c r="A221" s="257"/>
      <c r="B221" s="256"/>
      <c r="C221" s="256"/>
      <c r="D221" s="256"/>
      <c r="E221" s="256"/>
      <c r="F221" s="256"/>
      <c r="G221" s="256"/>
      <c r="H221" s="256"/>
      <c r="I221" s="256"/>
      <c r="J221" s="256"/>
      <c r="K221" s="256"/>
      <c r="L221" s="256"/>
      <c r="M221" s="256"/>
      <c r="N221" s="256"/>
      <c r="O221" s="256"/>
      <c r="P221" s="256"/>
      <c r="Q221" s="256"/>
      <c r="R221" s="256"/>
      <c r="S221" s="256"/>
      <c r="T221" s="256"/>
      <c r="U221" s="256"/>
      <c r="V221" s="256"/>
      <c r="W221" s="256"/>
      <c r="X221" s="256"/>
      <c r="Y221" s="256"/>
      <c r="Z221" s="256"/>
    </row>
    <row r="222" customFormat="false" ht="14.25" hidden="false" customHeight="true" outlineLevel="0" collapsed="false">
      <c r="A222" s="257"/>
      <c r="B222" s="256"/>
      <c r="C222" s="256"/>
      <c r="D222" s="256"/>
      <c r="E222" s="256"/>
      <c r="F222" s="256"/>
      <c r="G222" s="256"/>
      <c r="H222" s="256"/>
      <c r="I222" s="256"/>
      <c r="J222" s="256"/>
      <c r="K222" s="256"/>
      <c r="L222" s="256"/>
      <c r="M222" s="256"/>
      <c r="N222" s="256"/>
      <c r="O222" s="256"/>
      <c r="P222" s="256"/>
      <c r="Q222" s="256"/>
      <c r="R222" s="256"/>
      <c r="S222" s="256"/>
      <c r="T222" s="256"/>
      <c r="U222" s="256"/>
      <c r="V222" s="256"/>
      <c r="W222" s="256"/>
      <c r="X222" s="256"/>
      <c r="Y222" s="256"/>
      <c r="Z222" s="256"/>
    </row>
    <row r="223" customFormat="false" ht="14.25" hidden="false" customHeight="true" outlineLevel="0" collapsed="false">
      <c r="A223" s="257"/>
      <c r="B223" s="256"/>
      <c r="C223" s="256"/>
      <c r="D223" s="256"/>
      <c r="E223" s="256"/>
      <c r="F223" s="256"/>
      <c r="G223" s="256"/>
      <c r="H223" s="256"/>
      <c r="I223" s="256"/>
      <c r="J223" s="256"/>
      <c r="K223" s="256"/>
      <c r="L223" s="256"/>
      <c r="M223" s="256"/>
      <c r="N223" s="256"/>
      <c r="O223" s="256"/>
      <c r="P223" s="256"/>
      <c r="Q223" s="256"/>
      <c r="R223" s="256"/>
      <c r="S223" s="256"/>
      <c r="T223" s="256"/>
      <c r="U223" s="256"/>
      <c r="V223" s="256"/>
      <c r="W223" s="256"/>
      <c r="X223" s="256"/>
      <c r="Y223" s="256"/>
      <c r="Z223" s="256"/>
    </row>
    <row r="224" customFormat="false" ht="14.25" hidden="false" customHeight="true" outlineLevel="0" collapsed="false">
      <c r="A224" s="257"/>
      <c r="B224" s="256"/>
      <c r="C224" s="256"/>
      <c r="D224" s="256"/>
      <c r="E224" s="256"/>
      <c r="F224" s="256"/>
      <c r="G224" s="256"/>
      <c r="H224" s="256"/>
      <c r="I224" s="256"/>
      <c r="J224" s="256"/>
      <c r="K224" s="256"/>
      <c r="L224" s="256"/>
      <c r="M224" s="256"/>
      <c r="N224" s="256"/>
      <c r="O224" s="256"/>
      <c r="P224" s="256"/>
      <c r="Q224" s="256"/>
      <c r="R224" s="256"/>
      <c r="S224" s="256"/>
      <c r="T224" s="256"/>
      <c r="U224" s="256"/>
      <c r="V224" s="256"/>
      <c r="W224" s="256"/>
      <c r="X224" s="256"/>
      <c r="Y224" s="256"/>
      <c r="Z224" s="256"/>
    </row>
    <row r="225" customFormat="false" ht="14.25" hidden="false" customHeight="true" outlineLevel="0" collapsed="false">
      <c r="A225" s="257"/>
      <c r="B225" s="256"/>
      <c r="C225" s="256"/>
      <c r="D225" s="256"/>
      <c r="E225" s="256"/>
      <c r="F225" s="256"/>
      <c r="G225" s="256"/>
      <c r="H225" s="256"/>
      <c r="I225" s="256"/>
      <c r="J225" s="256"/>
      <c r="K225" s="256"/>
      <c r="L225" s="256"/>
      <c r="M225" s="256"/>
      <c r="N225" s="256"/>
      <c r="O225" s="256"/>
      <c r="P225" s="256"/>
      <c r="Q225" s="256"/>
      <c r="R225" s="256"/>
      <c r="S225" s="256"/>
      <c r="T225" s="256"/>
      <c r="U225" s="256"/>
      <c r="V225" s="256"/>
      <c r="W225" s="256"/>
      <c r="X225" s="256"/>
      <c r="Y225" s="256"/>
      <c r="Z225" s="256"/>
    </row>
    <row r="226" customFormat="false" ht="14.25" hidden="false" customHeight="true" outlineLevel="0" collapsed="false">
      <c r="A226" s="257"/>
      <c r="B226" s="256"/>
      <c r="C226" s="256"/>
      <c r="D226" s="256"/>
      <c r="E226" s="256"/>
      <c r="F226" s="256"/>
      <c r="G226" s="256"/>
      <c r="H226" s="256"/>
      <c r="I226" s="256"/>
      <c r="J226" s="256"/>
      <c r="K226" s="256"/>
      <c r="L226" s="256"/>
      <c r="M226" s="256"/>
      <c r="N226" s="256"/>
      <c r="O226" s="256"/>
      <c r="P226" s="256"/>
      <c r="Q226" s="256"/>
      <c r="R226" s="256"/>
      <c r="S226" s="256"/>
      <c r="T226" s="256"/>
      <c r="U226" s="256"/>
      <c r="V226" s="256"/>
      <c r="W226" s="256"/>
      <c r="X226" s="256"/>
      <c r="Y226" s="256"/>
      <c r="Z226" s="256"/>
    </row>
    <row r="227" customFormat="false" ht="14.25" hidden="false" customHeight="true" outlineLevel="0" collapsed="false">
      <c r="A227" s="257"/>
      <c r="B227" s="256"/>
      <c r="C227" s="256"/>
      <c r="D227" s="256"/>
      <c r="E227" s="256"/>
      <c r="F227" s="256"/>
      <c r="G227" s="256"/>
      <c r="H227" s="256"/>
      <c r="I227" s="256"/>
      <c r="J227" s="256"/>
      <c r="K227" s="256"/>
      <c r="L227" s="256"/>
      <c r="M227" s="256"/>
      <c r="N227" s="256"/>
      <c r="O227" s="256"/>
      <c r="P227" s="256"/>
      <c r="Q227" s="256"/>
      <c r="R227" s="256"/>
      <c r="S227" s="256"/>
      <c r="T227" s="256"/>
      <c r="U227" s="256"/>
      <c r="V227" s="256"/>
      <c r="W227" s="256"/>
      <c r="X227" s="256"/>
      <c r="Y227" s="256"/>
      <c r="Z227" s="256"/>
    </row>
    <row r="228" customFormat="false" ht="14.25" hidden="false" customHeight="true" outlineLevel="0" collapsed="false">
      <c r="A228" s="257"/>
      <c r="B228" s="256"/>
      <c r="C228" s="256"/>
      <c r="D228" s="256"/>
      <c r="E228" s="256"/>
      <c r="F228" s="256"/>
      <c r="G228" s="256"/>
      <c r="H228" s="256"/>
      <c r="I228" s="256"/>
      <c r="J228" s="256"/>
      <c r="K228" s="256"/>
      <c r="L228" s="256"/>
      <c r="M228" s="256"/>
      <c r="N228" s="256"/>
      <c r="O228" s="256"/>
      <c r="P228" s="256"/>
      <c r="Q228" s="256"/>
      <c r="R228" s="256"/>
      <c r="S228" s="256"/>
      <c r="T228" s="256"/>
      <c r="U228" s="256"/>
      <c r="V228" s="256"/>
      <c r="W228" s="256"/>
      <c r="X228" s="256"/>
      <c r="Y228" s="256"/>
      <c r="Z228" s="256"/>
    </row>
    <row r="229" customFormat="false" ht="14.25" hidden="false" customHeight="true" outlineLevel="0" collapsed="false">
      <c r="A229" s="257"/>
      <c r="B229" s="256"/>
      <c r="C229" s="256"/>
      <c r="D229" s="256"/>
      <c r="E229" s="256"/>
      <c r="F229" s="256"/>
      <c r="G229" s="256"/>
      <c r="H229" s="256"/>
      <c r="I229" s="256"/>
      <c r="J229" s="256"/>
      <c r="K229" s="256"/>
      <c r="L229" s="256"/>
      <c r="M229" s="256"/>
      <c r="N229" s="256"/>
      <c r="O229" s="256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</row>
    <row r="230" customFormat="false" ht="14.25" hidden="false" customHeight="true" outlineLevel="0" collapsed="false">
      <c r="A230" s="257"/>
      <c r="B230" s="256"/>
      <c r="C230" s="256"/>
      <c r="D230" s="256"/>
      <c r="E230" s="256"/>
      <c r="F230" s="256"/>
      <c r="G230" s="256"/>
      <c r="H230" s="256"/>
      <c r="I230" s="256"/>
      <c r="J230" s="256"/>
      <c r="K230" s="256"/>
      <c r="L230" s="256"/>
      <c r="M230" s="256"/>
      <c r="N230" s="256"/>
      <c r="O230" s="256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</row>
    <row r="231" customFormat="false" ht="14.25" hidden="false" customHeight="true" outlineLevel="0" collapsed="false">
      <c r="A231" s="257"/>
      <c r="B231" s="256"/>
      <c r="C231" s="256"/>
      <c r="D231" s="256"/>
      <c r="E231" s="256"/>
      <c r="F231" s="256"/>
      <c r="G231" s="256"/>
      <c r="H231" s="256"/>
      <c r="I231" s="256"/>
      <c r="J231" s="256"/>
      <c r="K231" s="256"/>
      <c r="L231" s="256"/>
      <c r="M231" s="256"/>
      <c r="N231" s="256"/>
      <c r="O231" s="256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</row>
    <row r="232" customFormat="false" ht="14.25" hidden="false" customHeight="true" outlineLevel="0" collapsed="false">
      <c r="A232" s="257"/>
      <c r="B232" s="256"/>
      <c r="C232" s="256"/>
      <c r="D232" s="256"/>
      <c r="E232" s="256"/>
      <c r="F232" s="256"/>
      <c r="G232" s="256"/>
      <c r="H232" s="256"/>
      <c r="I232" s="256"/>
      <c r="J232" s="256"/>
      <c r="K232" s="256"/>
      <c r="L232" s="256"/>
      <c r="M232" s="256"/>
      <c r="N232" s="256"/>
      <c r="O232" s="256"/>
      <c r="P232" s="256"/>
      <c r="Q232" s="256"/>
      <c r="R232" s="256"/>
      <c r="S232" s="256"/>
      <c r="T232" s="256"/>
      <c r="U232" s="256"/>
      <c r="V232" s="256"/>
      <c r="W232" s="256"/>
      <c r="X232" s="256"/>
      <c r="Y232" s="256"/>
      <c r="Z232" s="256"/>
    </row>
    <row r="233" customFormat="false" ht="14.25" hidden="false" customHeight="true" outlineLevel="0" collapsed="false">
      <c r="A233" s="257"/>
      <c r="B233" s="256"/>
      <c r="C233" s="256"/>
      <c r="D233" s="256"/>
      <c r="E233" s="256"/>
      <c r="F233" s="256"/>
      <c r="G233" s="256"/>
      <c r="H233" s="256"/>
      <c r="I233" s="256"/>
      <c r="J233" s="256"/>
      <c r="K233" s="256"/>
      <c r="L233" s="256"/>
      <c r="M233" s="256"/>
      <c r="N233" s="256"/>
      <c r="O233" s="256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</row>
    <row r="234" customFormat="false" ht="14.25" hidden="false" customHeight="true" outlineLevel="0" collapsed="false">
      <c r="A234" s="257"/>
      <c r="B234" s="256"/>
      <c r="C234" s="256"/>
      <c r="D234" s="256"/>
      <c r="E234" s="256"/>
      <c r="F234" s="256"/>
      <c r="G234" s="256"/>
      <c r="H234" s="256"/>
      <c r="I234" s="256"/>
      <c r="J234" s="256"/>
      <c r="K234" s="256"/>
      <c r="L234" s="256"/>
      <c r="M234" s="256"/>
      <c r="N234" s="256"/>
      <c r="O234" s="256"/>
      <c r="P234" s="256"/>
      <c r="Q234" s="256"/>
      <c r="R234" s="256"/>
      <c r="S234" s="256"/>
      <c r="T234" s="256"/>
      <c r="U234" s="256"/>
      <c r="V234" s="256"/>
      <c r="W234" s="256"/>
      <c r="X234" s="256"/>
      <c r="Y234" s="256"/>
      <c r="Z234" s="256"/>
    </row>
    <row r="235" customFormat="false" ht="14.25" hidden="false" customHeight="true" outlineLevel="0" collapsed="false">
      <c r="A235" s="257"/>
      <c r="B235" s="256"/>
      <c r="C235" s="256"/>
      <c r="D235" s="256"/>
      <c r="E235" s="256"/>
      <c r="F235" s="256"/>
      <c r="G235" s="256"/>
      <c r="H235" s="256"/>
      <c r="I235" s="256"/>
      <c r="J235" s="256"/>
      <c r="K235" s="256"/>
      <c r="L235" s="256"/>
      <c r="M235" s="256"/>
      <c r="N235" s="256"/>
      <c r="O235" s="256"/>
      <c r="P235" s="256"/>
      <c r="Q235" s="256"/>
      <c r="R235" s="256"/>
      <c r="S235" s="256"/>
      <c r="T235" s="256"/>
      <c r="U235" s="256"/>
      <c r="V235" s="256"/>
      <c r="W235" s="256"/>
      <c r="X235" s="256"/>
      <c r="Y235" s="256"/>
      <c r="Z235" s="256"/>
    </row>
    <row r="236" customFormat="false" ht="14.25" hidden="false" customHeight="true" outlineLevel="0" collapsed="false">
      <c r="A236" s="257"/>
      <c r="B236" s="256"/>
      <c r="C236" s="256"/>
      <c r="D236" s="256"/>
      <c r="E236" s="256"/>
      <c r="F236" s="256"/>
      <c r="G236" s="256"/>
      <c r="H236" s="256"/>
      <c r="I236" s="256"/>
      <c r="J236" s="256"/>
      <c r="K236" s="256"/>
      <c r="L236" s="256"/>
      <c r="M236" s="256"/>
      <c r="N236" s="256"/>
      <c r="O236" s="256"/>
      <c r="P236" s="256"/>
      <c r="Q236" s="256"/>
      <c r="R236" s="256"/>
      <c r="S236" s="256"/>
      <c r="T236" s="256"/>
      <c r="U236" s="256"/>
      <c r="V236" s="256"/>
      <c r="W236" s="256"/>
      <c r="X236" s="256"/>
      <c r="Y236" s="256"/>
      <c r="Z236" s="256"/>
    </row>
    <row r="237" customFormat="false" ht="14.25" hidden="false" customHeight="true" outlineLevel="0" collapsed="false">
      <c r="A237" s="257"/>
      <c r="B237" s="256"/>
      <c r="C237" s="256"/>
      <c r="D237" s="256"/>
      <c r="E237" s="256"/>
      <c r="F237" s="256"/>
      <c r="G237" s="256"/>
      <c r="H237" s="256"/>
      <c r="I237" s="256"/>
      <c r="J237" s="256"/>
      <c r="K237" s="256"/>
      <c r="L237" s="256"/>
      <c r="M237" s="256"/>
      <c r="N237" s="256"/>
      <c r="O237" s="256"/>
      <c r="P237" s="256"/>
      <c r="Q237" s="256"/>
      <c r="R237" s="256"/>
      <c r="S237" s="256"/>
      <c r="T237" s="256"/>
      <c r="U237" s="256"/>
      <c r="V237" s="256"/>
      <c r="W237" s="256"/>
      <c r="X237" s="256"/>
      <c r="Y237" s="256"/>
      <c r="Z237" s="256"/>
    </row>
    <row r="238" customFormat="false" ht="14.25" hidden="false" customHeight="true" outlineLevel="0" collapsed="false">
      <c r="A238" s="257"/>
      <c r="B238" s="256"/>
      <c r="C238" s="256"/>
      <c r="D238" s="256"/>
      <c r="E238" s="256"/>
      <c r="F238" s="256"/>
      <c r="G238" s="256"/>
      <c r="H238" s="256"/>
      <c r="I238" s="256"/>
      <c r="J238" s="256"/>
      <c r="K238" s="256"/>
      <c r="L238" s="256"/>
      <c r="M238" s="256"/>
      <c r="N238" s="256"/>
      <c r="O238" s="256"/>
      <c r="P238" s="256"/>
      <c r="Q238" s="256"/>
      <c r="R238" s="256"/>
      <c r="S238" s="256"/>
      <c r="T238" s="256"/>
      <c r="U238" s="256"/>
      <c r="V238" s="256"/>
      <c r="W238" s="256"/>
      <c r="X238" s="256"/>
      <c r="Y238" s="256"/>
      <c r="Z238" s="256"/>
    </row>
    <row r="239" customFormat="false" ht="14.25" hidden="false" customHeight="true" outlineLevel="0" collapsed="false">
      <c r="A239" s="257"/>
      <c r="B239" s="256"/>
      <c r="C239" s="256"/>
      <c r="D239" s="256"/>
      <c r="E239" s="256"/>
      <c r="F239" s="256"/>
      <c r="G239" s="256"/>
      <c r="H239" s="256"/>
      <c r="I239" s="256"/>
      <c r="J239" s="256"/>
      <c r="K239" s="256"/>
      <c r="L239" s="256"/>
      <c r="M239" s="256"/>
      <c r="N239" s="256"/>
      <c r="O239" s="256"/>
      <c r="P239" s="256"/>
      <c r="Q239" s="256"/>
      <c r="R239" s="256"/>
      <c r="S239" s="256"/>
      <c r="T239" s="256"/>
      <c r="U239" s="256"/>
      <c r="V239" s="256"/>
      <c r="W239" s="256"/>
      <c r="X239" s="256"/>
      <c r="Y239" s="256"/>
      <c r="Z239" s="256"/>
    </row>
    <row r="240" customFormat="false" ht="14.25" hidden="false" customHeight="true" outlineLevel="0" collapsed="false">
      <c r="A240" s="257"/>
      <c r="B240" s="256"/>
      <c r="C240" s="256"/>
      <c r="D240" s="256"/>
      <c r="E240" s="256"/>
      <c r="F240" s="256"/>
      <c r="G240" s="256"/>
      <c r="H240" s="256"/>
      <c r="I240" s="256"/>
      <c r="J240" s="256"/>
      <c r="K240" s="256"/>
      <c r="L240" s="256"/>
      <c r="M240" s="256"/>
      <c r="N240" s="256"/>
      <c r="O240" s="256"/>
      <c r="P240" s="256"/>
      <c r="Q240" s="256"/>
      <c r="R240" s="256"/>
      <c r="S240" s="256"/>
      <c r="T240" s="256"/>
      <c r="U240" s="256"/>
      <c r="V240" s="256"/>
      <c r="W240" s="256"/>
      <c r="X240" s="256"/>
      <c r="Y240" s="256"/>
      <c r="Z240" s="256"/>
    </row>
    <row r="241" customFormat="false" ht="14.25" hidden="false" customHeight="true" outlineLevel="0" collapsed="false">
      <c r="A241" s="257"/>
      <c r="B241" s="256"/>
      <c r="C241" s="256"/>
      <c r="D241" s="256"/>
      <c r="E241" s="256"/>
      <c r="F241" s="256"/>
      <c r="G241" s="256"/>
      <c r="H241" s="256"/>
      <c r="I241" s="256"/>
      <c r="J241" s="256"/>
      <c r="K241" s="256"/>
      <c r="L241" s="256"/>
      <c r="M241" s="256"/>
      <c r="N241" s="256"/>
      <c r="O241" s="256"/>
      <c r="P241" s="256"/>
      <c r="Q241" s="256"/>
      <c r="R241" s="256"/>
      <c r="S241" s="256"/>
      <c r="T241" s="256"/>
      <c r="U241" s="256"/>
      <c r="V241" s="256"/>
      <c r="W241" s="256"/>
      <c r="X241" s="256"/>
      <c r="Y241" s="256"/>
      <c r="Z241" s="256"/>
    </row>
    <row r="242" customFormat="false" ht="14.25" hidden="false" customHeight="true" outlineLevel="0" collapsed="false">
      <c r="A242" s="257"/>
      <c r="B242" s="256"/>
      <c r="C242" s="256"/>
      <c r="D242" s="256"/>
      <c r="E242" s="256"/>
      <c r="F242" s="256"/>
      <c r="G242" s="256"/>
      <c r="H242" s="256"/>
      <c r="I242" s="256"/>
      <c r="J242" s="256"/>
      <c r="K242" s="256"/>
      <c r="L242" s="256"/>
      <c r="M242" s="256"/>
      <c r="N242" s="256"/>
      <c r="O242" s="256"/>
      <c r="P242" s="256"/>
      <c r="Q242" s="256"/>
      <c r="R242" s="256"/>
      <c r="S242" s="256"/>
      <c r="T242" s="256"/>
      <c r="U242" s="256"/>
      <c r="V242" s="256"/>
      <c r="W242" s="256"/>
      <c r="X242" s="256"/>
      <c r="Y242" s="256"/>
      <c r="Z242" s="256"/>
    </row>
    <row r="243" customFormat="false" ht="14.25" hidden="false" customHeight="true" outlineLevel="0" collapsed="false">
      <c r="A243" s="257"/>
      <c r="B243" s="256"/>
      <c r="C243" s="256"/>
      <c r="D243" s="256"/>
      <c r="E243" s="256"/>
      <c r="F243" s="256"/>
      <c r="G243" s="256"/>
      <c r="H243" s="256"/>
      <c r="I243" s="256"/>
      <c r="J243" s="256"/>
      <c r="K243" s="256"/>
      <c r="L243" s="256"/>
      <c r="M243" s="256"/>
      <c r="N243" s="256"/>
      <c r="O243" s="256"/>
      <c r="P243" s="256"/>
      <c r="Q243" s="256"/>
      <c r="R243" s="256"/>
      <c r="S243" s="256"/>
      <c r="T243" s="256"/>
      <c r="U243" s="256"/>
      <c r="V243" s="256"/>
      <c r="W243" s="256"/>
      <c r="X243" s="256"/>
      <c r="Y243" s="256"/>
      <c r="Z243" s="256"/>
    </row>
    <row r="244" customFormat="false" ht="14.25" hidden="false" customHeight="true" outlineLevel="0" collapsed="false">
      <c r="A244" s="257"/>
      <c r="B244" s="256"/>
      <c r="C244" s="256"/>
      <c r="D244" s="256"/>
      <c r="E244" s="256"/>
      <c r="F244" s="256"/>
      <c r="G244" s="256"/>
      <c r="H244" s="256"/>
      <c r="I244" s="256"/>
      <c r="J244" s="256"/>
      <c r="K244" s="256"/>
      <c r="L244" s="256"/>
      <c r="M244" s="256"/>
      <c r="N244" s="256"/>
      <c r="O244" s="256"/>
      <c r="P244" s="256"/>
      <c r="Q244" s="256"/>
      <c r="R244" s="256"/>
      <c r="S244" s="256"/>
      <c r="T244" s="256"/>
      <c r="U244" s="256"/>
      <c r="V244" s="256"/>
      <c r="W244" s="256"/>
      <c r="X244" s="256"/>
      <c r="Y244" s="256"/>
      <c r="Z244" s="256"/>
    </row>
    <row r="245" customFormat="false" ht="14.25" hidden="false" customHeight="true" outlineLevel="0" collapsed="false">
      <c r="A245" s="257"/>
      <c r="B245" s="256"/>
      <c r="C245" s="256"/>
      <c r="D245" s="256"/>
      <c r="E245" s="256"/>
      <c r="F245" s="256"/>
      <c r="G245" s="256"/>
      <c r="H245" s="256"/>
      <c r="I245" s="256"/>
      <c r="J245" s="256"/>
      <c r="K245" s="256"/>
      <c r="L245" s="256"/>
      <c r="M245" s="256"/>
      <c r="N245" s="256"/>
      <c r="O245" s="256"/>
      <c r="P245" s="256"/>
      <c r="Q245" s="256"/>
      <c r="R245" s="256"/>
      <c r="S245" s="256"/>
      <c r="T245" s="256"/>
      <c r="U245" s="256"/>
      <c r="V245" s="256"/>
      <c r="W245" s="256"/>
      <c r="X245" s="256"/>
      <c r="Y245" s="256"/>
      <c r="Z245" s="256"/>
    </row>
    <row r="246" customFormat="false" ht="14.25" hidden="false" customHeight="true" outlineLevel="0" collapsed="false">
      <c r="A246" s="257"/>
      <c r="B246" s="256"/>
      <c r="C246" s="256"/>
      <c r="D246" s="256"/>
      <c r="E246" s="256"/>
      <c r="F246" s="256"/>
      <c r="G246" s="256"/>
      <c r="H246" s="256"/>
      <c r="I246" s="256"/>
      <c r="J246" s="256"/>
      <c r="K246" s="256"/>
      <c r="L246" s="256"/>
      <c r="M246" s="256"/>
      <c r="N246" s="256"/>
      <c r="O246" s="256"/>
      <c r="P246" s="256"/>
      <c r="Q246" s="256"/>
      <c r="R246" s="256"/>
      <c r="S246" s="256"/>
      <c r="T246" s="256"/>
      <c r="U246" s="256"/>
      <c r="V246" s="256"/>
      <c r="W246" s="256"/>
      <c r="X246" s="256"/>
      <c r="Y246" s="256"/>
      <c r="Z246" s="256"/>
    </row>
    <row r="247" customFormat="false" ht="14.25" hidden="false" customHeight="true" outlineLevel="0" collapsed="false">
      <c r="A247" s="257"/>
      <c r="B247" s="256"/>
      <c r="C247" s="256"/>
      <c r="D247" s="256"/>
      <c r="E247" s="256"/>
      <c r="F247" s="256"/>
      <c r="G247" s="256"/>
      <c r="H247" s="256"/>
      <c r="I247" s="256"/>
      <c r="J247" s="256"/>
      <c r="K247" s="256"/>
      <c r="L247" s="256"/>
      <c r="M247" s="256"/>
      <c r="N247" s="256"/>
      <c r="O247" s="256"/>
      <c r="P247" s="256"/>
      <c r="Q247" s="256"/>
      <c r="R247" s="256"/>
      <c r="S247" s="256"/>
      <c r="T247" s="256"/>
      <c r="U247" s="256"/>
      <c r="V247" s="256"/>
      <c r="W247" s="256"/>
      <c r="X247" s="256"/>
      <c r="Y247" s="256"/>
      <c r="Z247" s="256"/>
    </row>
    <row r="248" customFormat="false" ht="14.25" hidden="false" customHeight="true" outlineLevel="0" collapsed="false">
      <c r="A248" s="257"/>
      <c r="B248" s="256"/>
      <c r="C248" s="256"/>
      <c r="D248" s="256"/>
      <c r="E248" s="256"/>
      <c r="F248" s="256"/>
      <c r="G248" s="256"/>
      <c r="H248" s="256"/>
      <c r="I248" s="256"/>
      <c r="J248" s="256"/>
      <c r="K248" s="256"/>
      <c r="L248" s="256"/>
      <c r="M248" s="256"/>
      <c r="N248" s="256"/>
      <c r="O248" s="256"/>
      <c r="P248" s="256"/>
      <c r="Q248" s="256"/>
      <c r="R248" s="256"/>
      <c r="S248" s="256"/>
      <c r="T248" s="256"/>
      <c r="U248" s="256"/>
      <c r="V248" s="256"/>
      <c r="W248" s="256"/>
      <c r="X248" s="256"/>
      <c r="Y248" s="256"/>
      <c r="Z248" s="256"/>
    </row>
    <row r="249" customFormat="false" ht="14.25" hidden="false" customHeight="true" outlineLevel="0" collapsed="false">
      <c r="A249" s="257"/>
      <c r="B249" s="256"/>
      <c r="C249" s="256"/>
      <c r="D249" s="256"/>
      <c r="E249" s="256"/>
      <c r="F249" s="256"/>
      <c r="G249" s="256"/>
      <c r="H249" s="256"/>
      <c r="I249" s="256"/>
      <c r="J249" s="256"/>
      <c r="K249" s="256"/>
      <c r="L249" s="256"/>
      <c r="M249" s="256"/>
      <c r="N249" s="256"/>
      <c r="O249" s="256"/>
      <c r="P249" s="256"/>
      <c r="Q249" s="256"/>
      <c r="R249" s="256"/>
      <c r="S249" s="256"/>
      <c r="T249" s="256"/>
      <c r="U249" s="256"/>
      <c r="V249" s="256"/>
      <c r="W249" s="256"/>
      <c r="X249" s="256"/>
      <c r="Y249" s="256"/>
      <c r="Z249" s="256"/>
    </row>
    <row r="250" customFormat="false" ht="14.25" hidden="false" customHeight="true" outlineLevel="0" collapsed="false">
      <c r="A250" s="257"/>
      <c r="B250" s="256"/>
      <c r="C250" s="256"/>
      <c r="D250" s="256"/>
      <c r="E250" s="256"/>
      <c r="F250" s="256"/>
      <c r="G250" s="256"/>
      <c r="H250" s="256"/>
      <c r="I250" s="256"/>
      <c r="J250" s="256"/>
      <c r="K250" s="256"/>
      <c r="L250" s="256"/>
      <c r="M250" s="256"/>
      <c r="N250" s="256"/>
      <c r="O250" s="256"/>
      <c r="P250" s="256"/>
      <c r="Q250" s="256"/>
      <c r="R250" s="256"/>
      <c r="S250" s="256"/>
      <c r="T250" s="256"/>
      <c r="U250" s="256"/>
      <c r="V250" s="256"/>
      <c r="W250" s="256"/>
      <c r="X250" s="256"/>
      <c r="Y250" s="256"/>
      <c r="Z250" s="256"/>
    </row>
    <row r="251" customFormat="false" ht="14.25" hidden="false" customHeight="true" outlineLevel="0" collapsed="false">
      <c r="A251" s="257"/>
      <c r="B251" s="256"/>
      <c r="C251" s="256"/>
      <c r="D251" s="256"/>
      <c r="E251" s="256"/>
      <c r="F251" s="256"/>
      <c r="G251" s="256"/>
      <c r="H251" s="256"/>
      <c r="I251" s="256"/>
      <c r="J251" s="256"/>
      <c r="K251" s="256"/>
      <c r="L251" s="256"/>
      <c r="M251" s="256"/>
      <c r="N251" s="256"/>
      <c r="O251" s="256"/>
      <c r="P251" s="256"/>
      <c r="Q251" s="256"/>
      <c r="R251" s="256"/>
      <c r="S251" s="256"/>
      <c r="T251" s="256"/>
      <c r="U251" s="256"/>
      <c r="V251" s="256"/>
      <c r="W251" s="256"/>
      <c r="X251" s="256"/>
      <c r="Y251" s="256"/>
      <c r="Z251" s="256"/>
    </row>
    <row r="252" customFormat="false" ht="14.25" hidden="false" customHeight="true" outlineLevel="0" collapsed="false">
      <c r="A252" s="257"/>
      <c r="B252" s="256"/>
      <c r="C252" s="256"/>
      <c r="D252" s="256"/>
      <c r="E252" s="256"/>
      <c r="F252" s="256"/>
      <c r="G252" s="256"/>
      <c r="H252" s="256"/>
      <c r="I252" s="256"/>
      <c r="J252" s="256"/>
      <c r="K252" s="256"/>
      <c r="L252" s="256"/>
      <c r="M252" s="256"/>
      <c r="N252" s="256"/>
      <c r="O252" s="256"/>
      <c r="P252" s="256"/>
      <c r="Q252" s="256"/>
      <c r="R252" s="256"/>
      <c r="S252" s="256"/>
      <c r="T252" s="256"/>
      <c r="U252" s="256"/>
      <c r="V252" s="256"/>
      <c r="W252" s="256"/>
      <c r="X252" s="256"/>
      <c r="Y252" s="256"/>
      <c r="Z252" s="256"/>
    </row>
    <row r="253" customFormat="false" ht="14.25" hidden="false" customHeight="true" outlineLevel="0" collapsed="false">
      <c r="A253" s="257"/>
      <c r="B253" s="256"/>
      <c r="C253" s="256"/>
      <c r="D253" s="256"/>
      <c r="E253" s="256"/>
      <c r="F253" s="256"/>
      <c r="G253" s="256"/>
      <c r="H253" s="256"/>
      <c r="I253" s="256"/>
      <c r="J253" s="256"/>
      <c r="K253" s="256"/>
      <c r="L253" s="256"/>
      <c r="M253" s="256"/>
      <c r="N253" s="256"/>
      <c r="O253" s="256"/>
      <c r="P253" s="256"/>
      <c r="Q253" s="256"/>
      <c r="R253" s="256"/>
      <c r="S253" s="256"/>
      <c r="T253" s="256"/>
      <c r="U253" s="256"/>
      <c r="V253" s="256"/>
      <c r="W253" s="256"/>
      <c r="X253" s="256"/>
      <c r="Y253" s="256"/>
      <c r="Z253" s="256"/>
    </row>
    <row r="254" customFormat="false" ht="14.25" hidden="false" customHeight="true" outlineLevel="0" collapsed="false">
      <c r="A254" s="257"/>
      <c r="B254" s="256"/>
      <c r="C254" s="256"/>
      <c r="D254" s="256"/>
      <c r="E254" s="256"/>
      <c r="F254" s="256"/>
      <c r="G254" s="256"/>
      <c r="H254" s="256"/>
      <c r="I254" s="256"/>
      <c r="J254" s="256"/>
      <c r="K254" s="256"/>
      <c r="L254" s="256"/>
      <c r="M254" s="256"/>
      <c r="N254" s="256"/>
      <c r="O254" s="256"/>
      <c r="P254" s="256"/>
      <c r="Q254" s="256"/>
      <c r="R254" s="256"/>
      <c r="S254" s="256"/>
      <c r="T254" s="256"/>
      <c r="U254" s="256"/>
      <c r="V254" s="256"/>
      <c r="W254" s="256"/>
      <c r="X254" s="256"/>
      <c r="Y254" s="256"/>
      <c r="Z254" s="256"/>
    </row>
    <row r="255" customFormat="false" ht="14.25" hidden="false" customHeight="true" outlineLevel="0" collapsed="false">
      <c r="A255" s="257"/>
      <c r="B255" s="256"/>
      <c r="C255" s="256"/>
      <c r="D255" s="256"/>
      <c r="E255" s="256"/>
      <c r="F255" s="256"/>
      <c r="G255" s="256"/>
      <c r="H255" s="256"/>
      <c r="I255" s="256"/>
      <c r="J255" s="256"/>
      <c r="K255" s="256"/>
      <c r="L255" s="256"/>
      <c r="M255" s="256"/>
      <c r="N255" s="256"/>
      <c r="O255" s="256"/>
      <c r="P255" s="256"/>
      <c r="Q255" s="256"/>
      <c r="R255" s="256"/>
      <c r="S255" s="256"/>
      <c r="T255" s="256"/>
      <c r="U255" s="256"/>
      <c r="V255" s="256"/>
      <c r="W255" s="256"/>
      <c r="X255" s="256"/>
      <c r="Y255" s="256"/>
      <c r="Z255" s="256"/>
    </row>
    <row r="256" customFormat="false" ht="14.25" hidden="false" customHeight="true" outlineLevel="0" collapsed="false">
      <c r="A256" s="257"/>
      <c r="B256" s="256"/>
      <c r="C256" s="256"/>
      <c r="D256" s="256"/>
      <c r="E256" s="256"/>
      <c r="F256" s="256"/>
      <c r="G256" s="256"/>
      <c r="H256" s="256"/>
      <c r="I256" s="256"/>
      <c r="J256" s="256"/>
      <c r="K256" s="256"/>
      <c r="L256" s="256"/>
      <c r="M256" s="256"/>
      <c r="N256" s="256"/>
      <c r="O256" s="256"/>
      <c r="P256" s="256"/>
      <c r="Q256" s="256"/>
      <c r="R256" s="256"/>
      <c r="S256" s="256"/>
      <c r="T256" s="256"/>
      <c r="U256" s="256"/>
      <c r="V256" s="256"/>
      <c r="W256" s="256"/>
      <c r="X256" s="256"/>
      <c r="Y256" s="256"/>
      <c r="Z256" s="256"/>
    </row>
    <row r="257" customFormat="false" ht="14.25" hidden="false" customHeight="true" outlineLevel="0" collapsed="false">
      <c r="A257" s="257"/>
      <c r="B257" s="256"/>
      <c r="C257" s="256"/>
      <c r="D257" s="256"/>
      <c r="E257" s="256"/>
      <c r="F257" s="256"/>
      <c r="G257" s="256"/>
      <c r="H257" s="256"/>
      <c r="I257" s="256"/>
      <c r="J257" s="256"/>
      <c r="K257" s="256"/>
      <c r="L257" s="256"/>
      <c r="M257" s="256"/>
      <c r="N257" s="256"/>
      <c r="O257" s="256"/>
      <c r="P257" s="256"/>
      <c r="Q257" s="256"/>
      <c r="R257" s="256"/>
      <c r="S257" s="256"/>
      <c r="T257" s="256"/>
      <c r="U257" s="256"/>
      <c r="V257" s="256"/>
      <c r="W257" s="256"/>
      <c r="X257" s="256"/>
      <c r="Y257" s="256"/>
      <c r="Z257" s="256"/>
    </row>
    <row r="258" customFormat="false" ht="14.25" hidden="false" customHeight="true" outlineLevel="0" collapsed="false">
      <c r="A258" s="257"/>
      <c r="B258" s="256"/>
      <c r="C258" s="256"/>
      <c r="D258" s="256"/>
      <c r="E258" s="256"/>
      <c r="F258" s="256"/>
      <c r="G258" s="256"/>
      <c r="H258" s="256"/>
      <c r="I258" s="256"/>
      <c r="J258" s="256"/>
      <c r="K258" s="256"/>
      <c r="L258" s="256"/>
      <c r="M258" s="256"/>
      <c r="N258" s="256"/>
      <c r="O258" s="256"/>
      <c r="P258" s="256"/>
      <c r="Q258" s="256"/>
      <c r="R258" s="256"/>
      <c r="S258" s="256"/>
      <c r="T258" s="256"/>
      <c r="U258" s="256"/>
      <c r="V258" s="256"/>
      <c r="W258" s="256"/>
      <c r="X258" s="256"/>
      <c r="Y258" s="256"/>
      <c r="Z258" s="256"/>
    </row>
    <row r="259" customFormat="false" ht="14.25" hidden="false" customHeight="true" outlineLevel="0" collapsed="false">
      <c r="A259" s="257"/>
      <c r="B259" s="256"/>
      <c r="C259" s="256"/>
      <c r="D259" s="256"/>
      <c r="E259" s="256"/>
      <c r="F259" s="256"/>
      <c r="G259" s="256"/>
      <c r="H259" s="256"/>
      <c r="I259" s="256"/>
      <c r="J259" s="256"/>
      <c r="K259" s="256"/>
      <c r="L259" s="256"/>
      <c r="M259" s="256"/>
      <c r="N259" s="256"/>
      <c r="O259" s="256"/>
      <c r="P259" s="256"/>
      <c r="Q259" s="256"/>
      <c r="R259" s="256"/>
      <c r="S259" s="256"/>
      <c r="T259" s="256"/>
      <c r="U259" s="256"/>
      <c r="V259" s="256"/>
      <c r="W259" s="256"/>
      <c r="X259" s="256"/>
      <c r="Y259" s="256"/>
      <c r="Z259" s="256"/>
    </row>
    <row r="260" customFormat="false" ht="14.25" hidden="false" customHeight="true" outlineLevel="0" collapsed="false">
      <c r="A260" s="257"/>
      <c r="B260" s="256"/>
      <c r="C260" s="256"/>
      <c r="D260" s="256"/>
      <c r="E260" s="256"/>
      <c r="F260" s="256"/>
      <c r="G260" s="256"/>
      <c r="H260" s="256"/>
      <c r="I260" s="256"/>
      <c r="J260" s="256"/>
      <c r="K260" s="256"/>
      <c r="L260" s="256"/>
      <c r="M260" s="256"/>
      <c r="N260" s="256"/>
      <c r="O260" s="256"/>
      <c r="P260" s="256"/>
      <c r="Q260" s="256"/>
      <c r="R260" s="256"/>
      <c r="S260" s="256"/>
      <c r="T260" s="256"/>
      <c r="U260" s="256"/>
      <c r="V260" s="256"/>
      <c r="W260" s="256"/>
      <c r="X260" s="256"/>
      <c r="Y260" s="256"/>
      <c r="Z260" s="256"/>
    </row>
    <row r="261" customFormat="false" ht="14.25" hidden="false" customHeight="true" outlineLevel="0" collapsed="false">
      <c r="A261" s="257"/>
      <c r="B261" s="256"/>
      <c r="C261" s="256"/>
      <c r="D261" s="256"/>
      <c r="E261" s="256"/>
      <c r="F261" s="256"/>
      <c r="G261" s="256"/>
      <c r="H261" s="256"/>
      <c r="I261" s="256"/>
      <c r="J261" s="256"/>
      <c r="K261" s="256"/>
      <c r="L261" s="256"/>
      <c r="M261" s="256"/>
      <c r="N261" s="256"/>
      <c r="O261" s="256"/>
      <c r="P261" s="256"/>
      <c r="Q261" s="256"/>
      <c r="R261" s="256"/>
      <c r="S261" s="256"/>
      <c r="T261" s="256"/>
      <c r="U261" s="256"/>
      <c r="V261" s="256"/>
      <c r="W261" s="256"/>
      <c r="X261" s="256"/>
      <c r="Y261" s="256"/>
      <c r="Z261" s="256"/>
    </row>
    <row r="262" customFormat="false" ht="14.25" hidden="false" customHeight="true" outlineLevel="0" collapsed="false">
      <c r="A262" s="257"/>
      <c r="B262" s="256"/>
      <c r="C262" s="256"/>
      <c r="D262" s="256"/>
      <c r="E262" s="256"/>
      <c r="F262" s="256"/>
      <c r="G262" s="256"/>
      <c r="H262" s="256"/>
      <c r="I262" s="256"/>
      <c r="J262" s="256"/>
      <c r="K262" s="256"/>
      <c r="L262" s="256"/>
      <c r="M262" s="256"/>
      <c r="N262" s="256"/>
      <c r="O262" s="256"/>
      <c r="P262" s="256"/>
      <c r="Q262" s="256"/>
      <c r="R262" s="256"/>
      <c r="S262" s="256"/>
      <c r="T262" s="256"/>
      <c r="U262" s="256"/>
      <c r="V262" s="256"/>
      <c r="W262" s="256"/>
      <c r="X262" s="256"/>
      <c r="Y262" s="256"/>
      <c r="Z262" s="256"/>
    </row>
    <row r="263" customFormat="false" ht="14.25" hidden="false" customHeight="true" outlineLevel="0" collapsed="false">
      <c r="A263" s="257"/>
      <c r="B263" s="256"/>
      <c r="C263" s="256"/>
      <c r="D263" s="256"/>
      <c r="E263" s="256"/>
      <c r="F263" s="256"/>
      <c r="G263" s="256"/>
      <c r="H263" s="256"/>
      <c r="I263" s="256"/>
      <c r="J263" s="256"/>
      <c r="K263" s="256"/>
      <c r="L263" s="256"/>
      <c r="M263" s="256"/>
      <c r="N263" s="256"/>
      <c r="O263" s="256"/>
      <c r="P263" s="256"/>
      <c r="Q263" s="256"/>
      <c r="R263" s="256"/>
      <c r="S263" s="256"/>
      <c r="T263" s="256"/>
      <c r="U263" s="256"/>
      <c r="V263" s="256"/>
      <c r="W263" s="256"/>
      <c r="X263" s="256"/>
      <c r="Y263" s="256"/>
      <c r="Z263" s="256"/>
    </row>
    <row r="264" customFormat="false" ht="14.25" hidden="false" customHeight="true" outlineLevel="0" collapsed="false">
      <c r="A264" s="257"/>
      <c r="B264" s="256"/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</row>
    <row r="265" customFormat="false" ht="14.25" hidden="false" customHeight="true" outlineLevel="0" collapsed="false">
      <c r="A265" s="257"/>
      <c r="B265" s="256"/>
      <c r="C265" s="256"/>
      <c r="D265" s="256"/>
      <c r="E265" s="256"/>
      <c r="F265" s="256"/>
      <c r="G265" s="256"/>
      <c r="H265" s="256"/>
      <c r="I265" s="256"/>
      <c r="J265" s="256"/>
      <c r="K265" s="256"/>
      <c r="L265" s="256"/>
      <c r="M265" s="256"/>
      <c r="N265" s="256"/>
      <c r="O265" s="256"/>
      <c r="P265" s="256"/>
      <c r="Q265" s="256"/>
      <c r="R265" s="256"/>
      <c r="S265" s="256"/>
      <c r="T265" s="256"/>
      <c r="U265" s="256"/>
      <c r="V265" s="256"/>
      <c r="W265" s="256"/>
      <c r="X265" s="256"/>
      <c r="Y265" s="256"/>
      <c r="Z265" s="256"/>
    </row>
    <row r="266" customFormat="false" ht="14.25" hidden="false" customHeight="true" outlineLevel="0" collapsed="false">
      <c r="A266" s="257"/>
      <c r="B266" s="256"/>
      <c r="C266" s="256"/>
      <c r="D266" s="256"/>
      <c r="E266" s="256"/>
      <c r="F266" s="256"/>
      <c r="G266" s="256"/>
      <c r="H266" s="256"/>
      <c r="I266" s="256"/>
      <c r="J266" s="256"/>
      <c r="K266" s="256"/>
      <c r="L266" s="256"/>
      <c r="M266" s="256"/>
      <c r="N266" s="256"/>
      <c r="O266" s="256"/>
      <c r="P266" s="256"/>
      <c r="Q266" s="256"/>
      <c r="R266" s="256"/>
      <c r="S266" s="256"/>
      <c r="T266" s="256"/>
      <c r="U266" s="256"/>
      <c r="V266" s="256"/>
      <c r="W266" s="256"/>
      <c r="X266" s="256"/>
      <c r="Y266" s="256"/>
      <c r="Z266" s="256"/>
    </row>
    <row r="267" customFormat="false" ht="14.25" hidden="false" customHeight="true" outlineLevel="0" collapsed="false">
      <c r="A267" s="257"/>
      <c r="B267" s="256"/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</row>
    <row r="268" customFormat="false" ht="14.25" hidden="false" customHeight="true" outlineLevel="0" collapsed="false">
      <c r="A268" s="257"/>
      <c r="B268" s="256"/>
      <c r="C268" s="256"/>
      <c r="D268" s="256"/>
      <c r="E268" s="256"/>
      <c r="F268" s="256"/>
      <c r="G268" s="256"/>
      <c r="H268" s="256"/>
      <c r="I268" s="256"/>
      <c r="J268" s="256"/>
      <c r="K268" s="256"/>
      <c r="L268" s="256"/>
      <c r="M268" s="256"/>
      <c r="N268" s="256"/>
      <c r="O268" s="256"/>
      <c r="P268" s="256"/>
      <c r="Q268" s="256"/>
      <c r="R268" s="256"/>
      <c r="S268" s="256"/>
      <c r="T268" s="256"/>
      <c r="U268" s="256"/>
      <c r="V268" s="256"/>
      <c r="W268" s="256"/>
      <c r="X268" s="256"/>
      <c r="Y268" s="256"/>
      <c r="Z268" s="256"/>
    </row>
    <row r="269" customFormat="false" ht="14.25" hidden="false" customHeight="true" outlineLevel="0" collapsed="false">
      <c r="A269" s="257"/>
      <c r="B269" s="256"/>
      <c r="C269" s="256"/>
      <c r="D269" s="256"/>
      <c r="E269" s="256"/>
      <c r="F269" s="256"/>
      <c r="G269" s="256"/>
      <c r="H269" s="256"/>
      <c r="I269" s="256"/>
      <c r="J269" s="256"/>
      <c r="K269" s="256"/>
      <c r="L269" s="256"/>
      <c r="M269" s="256"/>
      <c r="N269" s="256"/>
      <c r="O269" s="256"/>
      <c r="P269" s="256"/>
      <c r="Q269" s="256"/>
      <c r="R269" s="256"/>
      <c r="S269" s="256"/>
      <c r="T269" s="256"/>
      <c r="U269" s="256"/>
      <c r="V269" s="256"/>
      <c r="W269" s="256"/>
      <c r="X269" s="256"/>
      <c r="Y269" s="256"/>
      <c r="Z269" s="256"/>
    </row>
    <row r="270" customFormat="false" ht="14.25" hidden="false" customHeight="true" outlineLevel="0" collapsed="false">
      <c r="A270" s="257"/>
      <c r="B270" s="256"/>
      <c r="C270" s="256"/>
      <c r="D270" s="256"/>
      <c r="E270" s="256"/>
      <c r="F270" s="256"/>
      <c r="G270" s="256"/>
      <c r="H270" s="256"/>
      <c r="I270" s="256"/>
      <c r="J270" s="256"/>
      <c r="K270" s="256"/>
      <c r="L270" s="256"/>
      <c r="M270" s="256"/>
      <c r="N270" s="256"/>
      <c r="O270" s="256"/>
      <c r="P270" s="256"/>
      <c r="Q270" s="256"/>
      <c r="R270" s="256"/>
      <c r="S270" s="256"/>
      <c r="T270" s="256"/>
      <c r="U270" s="256"/>
      <c r="V270" s="256"/>
      <c r="W270" s="256"/>
      <c r="X270" s="256"/>
      <c r="Y270" s="256"/>
      <c r="Z270" s="256"/>
    </row>
    <row r="271" customFormat="false" ht="14.25" hidden="false" customHeight="true" outlineLevel="0" collapsed="false">
      <c r="A271" s="257"/>
      <c r="B271" s="256"/>
      <c r="C271" s="256"/>
      <c r="D271" s="256"/>
      <c r="E271" s="256"/>
      <c r="F271" s="256"/>
      <c r="G271" s="256"/>
      <c r="H271" s="256"/>
      <c r="I271" s="256"/>
      <c r="J271" s="256"/>
      <c r="K271" s="256"/>
      <c r="L271" s="256"/>
      <c r="M271" s="256"/>
      <c r="N271" s="256"/>
      <c r="O271" s="256"/>
      <c r="P271" s="256"/>
      <c r="Q271" s="256"/>
      <c r="R271" s="256"/>
      <c r="S271" s="256"/>
      <c r="T271" s="256"/>
      <c r="U271" s="256"/>
      <c r="V271" s="256"/>
      <c r="W271" s="256"/>
      <c r="X271" s="256"/>
      <c r="Y271" s="256"/>
      <c r="Z271" s="256"/>
    </row>
    <row r="272" customFormat="false" ht="14.25" hidden="false" customHeight="true" outlineLevel="0" collapsed="false">
      <c r="A272" s="257"/>
      <c r="B272" s="256"/>
      <c r="C272" s="256"/>
      <c r="D272" s="256"/>
      <c r="E272" s="256"/>
      <c r="F272" s="256"/>
      <c r="G272" s="256"/>
      <c r="H272" s="256"/>
      <c r="I272" s="256"/>
      <c r="J272" s="256"/>
      <c r="K272" s="256"/>
      <c r="L272" s="256"/>
      <c r="M272" s="256"/>
      <c r="N272" s="256"/>
      <c r="O272" s="256"/>
      <c r="P272" s="256"/>
      <c r="Q272" s="256"/>
      <c r="R272" s="256"/>
      <c r="S272" s="256"/>
      <c r="T272" s="256"/>
      <c r="U272" s="256"/>
      <c r="V272" s="256"/>
      <c r="W272" s="256"/>
      <c r="X272" s="256"/>
      <c r="Y272" s="256"/>
      <c r="Z272" s="256"/>
    </row>
    <row r="273" customFormat="false" ht="14.25" hidden="false" customHeight="true" outlineLevel="0" collapsed="false">
      <c r="A273" s="257"/>
      <c r="B273" s="256"/>
      <c r="C273" s="256"/>
      <c r="D273" s="256"/>
      <c r="E273" s="256"/>
      <c r="F273" s="256"/>
      <c r="G273" s="256"/>
      <c r="H273" s="256"/>
      <c r="I273" s="256"/>
      <c r="J273" s="256"/>
      <c r="K273" s="256"/>
      <c r="L273" s="256"/>
      <c r="M273" s="256"/>
      <c r="N273" s="256"/>
      <c r="O273" s="256"/>
      <c r="P273" s="256"/>
      <c r="Q273" s="256"/>
      <c r="R273" s="256"/>
      <c r="S273" s="256"/>
      <c r="T273" s="256"/>
      <c r="U273" s="256"/>
      <c r="V273" s="256"/>
      <c r="W273" s="256"/>
      <c r="X273" s="256"/>
      <c r="Y273" s="256"/>
      <c r="Z273" s="256"/>
    </row>
    <row r="274" customFormat="false" ht="14.25" hidden="false" customHeight="true" outlineLevel="0" collapsed="false">
      <c r="A274" s="257"/>
      <c r="B274" s="256"/>
      <c r="C274" s="256"/>
      <c r="D274" s="256"/>
      <c r="E274" s="256"/>
      <c r="F274" s="256"/>
      <c r="G274" s="256"/>
      <c r="H274" s="256"/>
      <c r="I274" s="256"/>
      <c r="J274" s="256"/>
      <c r="K274" s="256"/>
      <c r="L274" s="256"/>
      <c r="M274" s="256"/>
      <c r="N274" s="256"/>
      <c r="O274" s="256"/>
      <c r="P274" s="256"/>
      <c r="Q274" s="256"/>
      <c r="R274" s="256"/>
      <c r="S274" s="256"/>
      <c r="T274" s="256"/>
      <c r="U274" s="256"/>
      <c r="V274" s="256"/>
      <c r="W274" s="256"/>
      <c r="X274" s="256"/>
      <c r="Y274" s="256"/>
      <c r="Z274" s="256"/>
    </row>
    <row r="275" customFormat="false" ht="14.25" hidden="false" customHeight="true" outlineLevel="0" collapsed="false">
      <c r="A275" s="257"/>
      <c r="B275" s="256"/>
      <c r="C275" s="256"/>
      <c r="D275" s="256"/>
      <c r="E275" s="256"/>
      <c r="F275" s="256"/>
      <c r="G275" s="256"/>
      <c r="H275" s="256"/>
      <c r="I275" s="256"/>
      <c r="J275" s="256"/>
      <c r="K275" s="256"/>
      <c r="L275" s="256"/>
      <c r="M275" s="256"/>
      <c r="N275" s="256"/>
      <c r="O275" s="256"/>
      <c r="P275" s="256"/>
      <c r="Q275" s="256"/>
      <c r="R275" s="256"/>
      <c r="S275" s="256"/>
      <c r="T275" s="256"/>
      <c r="U275" s="256"/>
      <c r="V275" s="256"/>
      <c r="W275" s="256"/>
      <c r="X275" s="256"/>
      <c r="Y275" s="256"/>
      <c r="Z275" s="256"/>
    </row>
    <row r="276" customFormat="false" ht="14.25" hidden="false" customHeight="true" outlineLevel="0" collapsed="false">
      <c r="A276" s="257"/>
      <c r="B276" s="256"/>
      <c r="C276" s="256"/>
      <c r="D276" s="256"/>
      <c r="E276" s="256"/>
      <c r="F276" s="256"/>
      <c r="G276" s="256"/>
      <c r="H276" s="256"/>
      <c r="I276" s="256"/>
      <c r="J276" s="256"/>
      <c r="K276" s="256"/>
      <c r="L276" s="256"/>
      <c r="M276" s="256"/>
      <c r="N276" s="256"/>
      <c r="O276" s="256"/>
      <c r="P276" s="256"/>
      <c r="Q276" s="256"/>
      <c r="R276" s="256"/>
      <c r="S276" s="256"/>
      <c r="T276" s="256"/>
      <c r="U276" s="256"/>
      <c r="V276" s="256"/>
      <c r="W276" s="256"/>
      <c r="X276" s="256"/>
      <c r="Y276" s="256"/>
      <c r="Z276" s="256"/>
    </row>
    <row r="277" customFormat="false" ht="14.25" hidden="false" customHeight="true" outlineLevel="0" collapsed="false">
      <c r="A277" s="257"/>
      <c r="B277" s="256"/>
      <c r="C277" s="256"/>
      <c r="D277" s="256"/>
      <c r="E277" s="256"/>
      <c r="F277" s="256"/>
      <c r="G277" s="256"/>
      <c r="H277" s="256"/>
      <c r="I277" s="256"/>
      <c r="J277" s="256"/>
      <c r="K277" s="256"/>
      <c r="L277" s="256"/>
      <c r="M277" s="256"/>
      <c r="N277" s="256"/>
      <c r="O277" s="256"/>
      <c r="P277" s="256"/>
      <c r="Q277" s="256"/>
      <c r="R277" s="256"/>
      <c r="S277" s="256"/>
      <c r="T277" s="256"/>
      <c r="U277" s="256"/>
      <c r="V277" s="256"/>
      <c r="W277" s="256"/>
      <c r="X277" s="256"/>
      <c r="Y277" s="256"/>
      <c r="Z277" s="256"/>
    </row>
    <row r="278" customFormat="false" ht="14.25" hidden="false" customHeight="true" outlineLevel="0" collapsed="false">
      <c r="A278" s="257"/>
      <c r="B278" s="256"/>
      <c r="C278" s="256"/>
      <c r="D278" s="256"/>
      <c r="E278" s="256"/>
      <c r="F278" s="256"/>
      <c r="G278" s="256"/>
      <c r="H278" s="256"/>
      <c r="I278" s="256"/>
      <c r="J278" s="256"/>
      <c r="K278" s="256"/>
      <c r="L278" s="256"/>
      <c r="M278" s="256"/>
      <c r="N278" s="256"/>
      <c r="O278" s="256"/>
      <c r="P278" s="256"/>
      <c r="Q278" s="256"/>
      <c r="R278" s="256"/>
      <c r="S278" s="256"/>
      <c r="T278" s="256"/>
      <c r="U278" s="256"/>
      <c r="V278" s="256"/>
      <c r="W278" s="256"/>
      <c r="X278" s="256"/>
      <c r="Y278" s="256"/>
      <c r="Z278" s="256"/>
    </row>
    <row r="279" customFormat="false" ht="14.25" hidden="false" customHeight="true" outlineLevel="0" collapsed="false">
      <c r="A279" s="257"/>
      <c r="B279" s="256"/>
      <c r="C279" s="256"/>
      <c r="D279" s="256"/>
      <c r="E279" s="256"/>
      <c r="F279" s="256"/>
      <c r="G279" s="256"/>
      <c r="H279" s="256"/>
      <c r="I279" s="256"/>
      <c r="J279" s="256"/>
      <c r="K279" s="256"/>
      <c r="L279" s="256"/>
      <c r="M279" s="256"/>
      <c r="N279" s="256"/>
      <c r="O279" s="256"/>
      <c r="P279" s="256"/>
      <c r="Q279" s="256"/>
      <c r="R279" s="256"/>
      <c r="S279" s="256"/>
      <c r="T279" s="256"/>
      <c r="U279" s="256"/>
      <c r="V279" s="256"/>
      <c r="W279" s="256"/>
      <c r="X279" s="256"/>
      <c r="Y279" s="256"/>
      <c r="Z279" s="256"/>
    </row>
    <row r="280" customFormat="false" ht="14.25" hidden="false" customHeight="true" outlineLevel="0" collapsed="false">
      <c r="A280" s="257"/>
      <c r="B280" s="256"/>
      <c r="C280" s="256"/>
      <c r="D280" s="256"/>
      <c r="E280" s="256"/>
      <c r="F280" s="256"/>
      <c r="G280" s="256"/>
      <c r="H280" s="256"/>
      <c r="I280" s="256"/>
      <c r="J280" s="256"/>
      <c r="K280" s="256"/>
      <c r="L280" s="256"/>
      <c r="M280" s="256"/>
      <c r="N280" s="256"/>
      <c r="O280" s="256"/>
      <c r="P280" s="256"/>
      <c r="Q280" s="256"/>
      <c r="R280" s="256"/>
      <c r="S280" s="256"/>
      <c r="T280" s="256"/>
      <c r="U280" s="256"/>
      <c r="V280" s="256"/>
      <c r="W280" s="256"/>
      <c r="X280" s="256"/>
      <c r="Y280" s="256"/>
      <c r="Z280" s="256"/>
    </row>
    <row r="281" customFormat="false" ht="14.25" hidden="false" customHeight="true" outlineLevel="0" collapsed="false">
      <c r="A281" s="257"/>
      <c r="B281" s="256"/>
      <c r="C281" s="256"/>
      <c r="D281" s="256"/>
      <c r="E281" s="256"/>
      <c r="F281" s="256"/>
      <c r="G281" s="256"/>
      <c r="H281" s="256"/>
      <c r="I281" s="256"/>
      <c r="J281" s="256"/>
      <c r="K281" s="256"/>
      <c r="L281" s="256"/>
      <c r="M281" s="256"/>
      <c r="N281" s="256"/>
      <c r="O281" s="256"/>
      <c r="P281" s="256"/>
      <c r="Q281" s="256"/>
      <c r="R281" s="256"/>
      <c r="S281" s="256"/>
      <c r="T281" s="256"/>
      <c r="U281" s="256"/>
      <c r="V281" s="256"/>
      <c r="W281" s="256"/>
      <c r="X281" s="256"/>
      <c r="Y281" s="256"/>
      <c r="Z281" s="256"/>
    </row>
    <row r="282" customFormat="false" ht="14.25" hidden="false" customHeight="true" outlineLevel="0" collapsed="false">
      <c r="A282" s="257"/>
      <c r="B282" s="256"/>
      <c r="C282" s="256"/>
      <c r="D282" s="256"/>
      <c r="E282" s="256"/>
      <c r="F282" s="256"/>
      <c r="G282" s="256"/>
      <c r="H282" s="256"/>
      <c r="I282" s="256"/>
      <c r="J282" s="256"/>
      <c r="K282" s="256"/>
      <c r="L282" s="256"/>
      <c r="M282" s="256"/>
      <c r="N282" s="256"/>
      <c r="O282" s="256"/>
      <c r="P282" s="256"/>
      <c r="Q282" s="256"/>
      <c r="R282" s="256"/>
      <c r="S282" s="256"/>
      <c r="T282" s="256"/>
      <c r="U282" s="256"/>
      <c r="V282" s="256"/>
      <c r="W282" s="256"/>
      <c r="X282" s="256"/>
      <c r="Y282" s="256"/>
      <c r="Z282" s="256"/>
    </row>
    <row r="283" customFormat="false" ht="14.25" hidden="false" customHeight="true" outlineLevel="0" collapsed="false">
      <c r="A283" s="257"/>
      <c r="B283" s="256"/>
      <c r="C283" s="256"/>
      <c r="D283" s="256"/>
      <c r="E283" s="256"/>
      <c r="F283" s="256"/>
      <c r="G283" s="256"/>
      <c r="H283" s="256"/>
      <c r="I283" s="256"/>
      <c r="J283" s="256"/>
      <c r="K283" s="256"/>
      <c r="L283" s="256"/>
      <c r="M283" s="256"/>
      <c r="N283" s="256"/>
      <c r="O283" s="256"/>
      <c r="P283" s="256"/>
      <c r="Q283" s="256"/>
      <c r="R283" s="256"/>
      <c r="S283" s="256"/>
      <c r="T283" s="256"/>
      <c r="U283" s="256"/>
      <c r="V283" s="256"/>
      <c r="W283" s="256"/>
      <c r="X283" s="256"/>
      <c r="Y283" s="256"/>
      <c r="Z283" s="256"/>
    </row>
    <row r="284" customFormat="false" ht="14.25" hidden="false" customHeight="true" outlineLevel="0" collapsed="false">
      <c r="A284" s="257"/>
      <c r="B284" s="256"/>
      <c r="C284" s="256"/>
      <c r="D284" s="256"/>
      <c r="E284" s="256"/>
      <c r="F284" s="256"/>
      <c r="G284" s="256"/>
      <c r="H284" s="256"/>
      <c r="I284" s="256"/>
      <c r="J284" s="256"/>
      <c r="K284" s="256"/>
      <c r="L284" s="256"/>
      <c r="M284" s="256"/>
      <c r="N284" s="256"/>
      <c r="O284" s="256"/>
      <c r="P284" s="256"/>
      <c r="Q284" s="256"/>
      <c r="R284" s="256"/>
      <c r="S284" s="256"/>
      <c r="T284" s="256"/>
      <c r="U284" s="256"/>
      <c r="V284" s="256"/>
      <c r="W284" s="256"/>
      <c r="X284" s="256"/>
      <c r="Y284" s="256"/>
      <c r="Z284" s="256"/>
    </row>
    <row r="285" customFormat="false" ht="14.25" hidden="false" customHeight="true" outlineLevel="0" collapsed="false">
      <c r="A285" s="257"/>
      <c r="B285" s="256"/>
      <c r="C285" s="256"/>
      <c r="D285" s="256"/>
      <c r="E285" s="256"/>
      <c r="F285" s="256"/>
      <c r="G285" s="256"/>
      <c r="H285" s="256"/>
      <c r="I285" s="256"/>
      <c r="J285" s="256"/>
      <c r="K285" s="256"/>
      <c r="L285" s="256"/>
      <c r="M285" s="256"/>
      <c r="N285" s="256"/>
      <c r="O285" s="256"/>
      <c r="P285" s="256"/>
      <c r="Q285" s="256"/>
      <c r="R285" s="256"/>
      <c r="S285" s="256"/>
      <c r="T285" s="256"/>
      <c r="U285" s="256"/>
      <c r="V285" s="256"/>
      <c r="W285" s="256"/>
      <c r="X285" s="256"/>
      <c r="Y285" s="256"/>
      <c r="Z285" s="256"/>
    </row>
    <row r="286" customFormat="false" ht="14.25" hidden="false" customHeight="true" outlineLevel="0" collapsed="false">
      <c r="A286" s="257"/>
      <c r="B286" s="256"/>
      <c r="C286" s="256"/>
      <c r="D286" s="256"/>
      <c r="E286" s="256"/>
      <c r="F286" s="256"/>
      <c r="G286" s="256"/>
      <c r="H286" s="256"/>
      <c r="I286" s="256"/>
      <c r="J286" s="256"/>
      <c r="K286" s="256"/>
      <c r="L286" s="256"/>
      <c r="M286" s="256"/>
      <c r="N286" s="256"/>
      <c r="O286" s="256"/>
      <c r="P286" s="256"/>
      <c r="Q286" s="256"/>
      <c r="R286" s="256"/>
      <c r="S286" s="256"/>
      <c r="T286" s="256"/>
      <c r="U286" s="256"/>
      <c r="V286" s="256"/>
      <c r="W286" s="256"/>
      <c r="X286" s="256"/>
      <c r="Y286" s="256"/>
      <c r="Z286" s="256"/>
    </row>
    <row r="287" customFormat="false" ht="14.25" hidden="false" customHeight="true" outlineLevel="0" collapsed="false">
      <c r="A287" s="257"/>
      <c r="B287" s="256"/>
      <c r="C287" s="256"/>
      <c r="D287" s="256"/>
      <c r="E287" s="256"/>
      <c r="F287" s="256"/>
      <c r="G287" s="256"/>
      <c r="H287" s="256"/>
      <c r="I287" s="256"/>
      <c r="J287" s="256"/>
      <c r="K287" s="256"/>
      <c r="L287" s="256"/>
      <c r="M287" s="256"/>
      <c r="N287" s="256"/>
      <c r="O287" s="256"/>
      <c r="P287" s="256"/>
      <c r="Q287" s="256"/>
      <c r="R287" s="256"/>
      <c r="S287" s="256"/>
      <c r="T287" s="256"/>
      <c r="U287" s="256"/>
      <c r="V287" s="256"/>
      <c r="W287" s="256"/>
      <c r="X287" s="256"/>
      <c r="Y287" s="256"/>
      <c r="Z287" s="256"/>
    </row>
    <row r="288" customFormat="false" ht="14.25" hidden="false" customHeight="true" outlineLevel="0" collapsed="false">
      <c r="A288" s="257"/>
      <c r="B288" s="256"/>
      <c r="C288" s="256"/>
      <c r="D288" s="256"/>
      <c r="E288" s="256"/>
      <c r="F288" s="256"/>
      <c r="G288" s="256"/>
      <c r="H288" s="256"/>
      <c r="I288" s="256"/>
      <c r="J288" s="256"/>
      <c r="K288" s="256"/>
      <c r="L288" s="256"/>
      <c r="M288" s="256"/>
      <c r="N288" s="256"/>
      <c r="O288" s="256"/>
      <c r="P288" s="256"/>
      <c r="Q288" s="256"/>
      <c r="R288" s="256"/>
      <c r="S288" s="256"/>
      <c r="T288" s="256"/>
      <c r="U288" s="256"/>
      <c r="V288" s="256"/>
      <c r="W288" s="256"/>
      <c r="X288" s="256"/>
      <c r="Y288" s="256"/>
      <c r="Z288" s="256"/>
    </row>
    <row r="289" customFormat="false" ht="14.25" hidden="false" customHeight="true" outlineLevel="0" collapsed="false">
      <c r="A289" s="257"/>
      <c r="B289" s="256"/>
      <c r="C289" s="256"/>
      <c r="D289" s="256"/>
      <c r="E289" s="256"/>
      <c r="F289" s="256"/>
      <c r="G289" s="256"/>
      <c r="H289" s="256"/>
      <c r="I289" s="256"/>
      <c r="J289" s="256"/>
      <c r="K289" s="256"/>
      <c r="L289" s="256"/>
      <c r="M289" s="256"/>
      <c r="N289" s="256"/>
      <c r="O289" s="256"/>
      <c r="P289" s="256"/>
      <c r="Q289" s="256"/>
      <c r="R289" s="256"/>
      <c r="S289" s="256"/>
      <c r="T289" s="256"/>
      <c r="U289" s="256"/>
      <c r="V289" s="256"/>
      <c r="W289" s="256"/>
      <c r="X289" s="256"/>
      <c r="Y289" s="256"/>
      <c r="Z289" s="256"/>
    </row>
    <row r="290" customFormat="false" ht="14.25" hidden="false" customHeight="true" outlineLevel="0" collapsed="false">
      <c r="A290" s="257"/>
      <c r="B290" s="256"/>
      <c r="C290" s="256"/>
      <c r="D290" s="256"/>
      <c r="E290" s="256"/>
      <c r="F290" s="256"/>
      <c r="G290" s="256"/>
      <c r="H290" s="256"/>
      <c r="I290" s="256"/>
      <c r="J290" s="256"/>
      <c r="K290" s="256"/>
      <c r="L290" s="256"/>
      <c r="M290" s="256"/>
      <c r="N290" s="256"/>
      <c r="O290" s="256"/>
      <c r="P290" s="256"/>
      <c r="Q290" s="256"/>
      <c r="R290" s="256"/>
      <c r="S290" s="256"/>
      <c r="T290" s="256"/>
      <c r="U290" s="256"/>
      <c r="V290" s="256"/>
      <c r="W290" s="256"/>
      <c r="X290" s="256"/>
      <c r="Y290" s="256"/>
      <c r="Z290" s="256"/>
    </row>
    <row r="291" customFormat="false" ht="14.25" hidden="false" customHeight="true" outlineLevel="0" collapsed="false">
      <c r="A291" s="257"/>
      <c r="B291" s="256"/>
      <c r="C291" s="256"/>
      <c r="D291" s="256"/>
      <c r="E291" s="256"/>
      <c r="F291" s="256"/>
      <c r="G291" s="256"/>
      <c r="H291" s="256"/>
      <c r="I291" s="256"/>
      <c r="J291" s="256"/>
      <c r="K291" s="256"/>
      <c r="L291" s="256"/>
      <c r="M291" s="256"/>
      <c r="N291" s="256"/>
      <c r="O291" s="256"/>
      <c r="P291" s="256"/>
      <c r="Q291" s="256"/>
      <c r="R291" s="256"/>
      <c r="S291" s="256"/>
      <c r="T291" s="256"/>
      <c r="U291" s="256"/>
      <c r="V291" s="256"/>
      <c r="W291" s="256"/>
      <c r="X291" s="256"/>
      <c r="Y291" s="256"/>
      <c r="Z291" s="256"/>
    </row>
    <row r="292" customFormat="false" ht="14.25" hidden="false" customHeight="true" outlineLevel="0" collapsed="false">
      <c r="A292" s="257"/>
      <c r="B292" s="256"/>
      <c r="C292" s="256"/>
      <c r="D292" s="256"/>
      <c r="E292" s="256"/>
      <c r="F292" s="256"/>
      <c r="G292" s="256"/>
      <c r="H292" s="256"/>
      <c r="I292" s="256"/>
      <c r="J292" s="256"/>
      <c r="K292" s="256"/>
      <c r="L292" s="256"/>
      <c r="M292" s="256"/>
      <c r="N292" s="256"/>
      <c r="O292" s="256"/>
      <c r="P292" s="256"/>
      <c r="Q292" s="256"/>
      <c r="R292" s="256"/>
      <c r="S292" s="256"/>
      <c r="T292" s="256"/>
      <c r="U292" s="256"/>
      <c r="V292" s="256"/>
      <c r="W292" s="256"/>
      <c r="X292" s="256"/>
      <c r="Y292" s="256"/>
      <c r="Z292" s="256"/>
    </row>
    <row r="293" customFormat="false" ht="14.25" hidden="false" customHeight="true" outlineLevel="0" collapsed="false">
      <c r="A293" s="257"/>
      <c r="B293" s="256"/>
      <c r="C293" s="256"/>
      <c r="D293" s="256"/>
      <c r="E293" s="256"/>
      <c r="F293" s="256"/>
      <c r="G293" s="256"/>
      <c r="H293" s="256"/>
      <c r="I293" s="256"/>
      <c r="J293" s="256"/>
      <c r="K293" s="256"/>
      <c r="L293" s="256"/>
      <c r="M293" s="256"/>
      <c r="N293" s="256"/>
      <c r="O293" s="256"/>
      <c r="P293" s="256"/>
      <c r="Q293" s="256"/>
      <c r="R293" s="256"/>
      <c r="S293" s="256"/>
      <c r="T293" s="256"/>
      <c r="U293" s="256"/>
      <c r="V293" s="256"/>
      <c r="W293" s="256"/>
      <c r="X293" s="256"/>
      <c r="Y293" s="256"/>
      <c r="Z293" s="256"/>
    </row>
    <row r="294" customFormat="false" ht="14.25" hidden="false" customHeight="true" outlineLevel="0" collapsed="false">
      <c r="A294" s="257"/>
      <c r="B294" s="256"/>
      <c r="C294" s="256"/>
      <c r="D294" s="256"/>
      <c r="E294" s="256"/>
      <c r="F294" s="256"/>
      <c r="G294" s="256"/>
      <c r="H294" s="256"/>
      <c r="I294" s="256"/>
      <c r="J294" s="256"/>
      <c r="K294" s="256"/>
      <c r="L294" s="256"/>
      <c r="M294" s="256"/>
      <c r="N294" s="256"/>
      <c r="O294" s="256"/>
      <c r="P294" s="256"/>
      <c r="Q294" s="256"/>
      <c r="R294" s="256"/>
      <c r="S294" s="256"/>
      <c r="T294" s="256"/>
      <c r="U294" s="256"/>
      <c r="V294" s="256"/>
      <c r="W294" s="256"/>
      <c r="X294" s="256"/>
      <c r="Y294" s="256"/>
      <c r="Z294" s="256"/>
    </row>
    <row r="295" customFormat="false" ht="14.25" hidden="false" customHeight="true" outlineLevel="0" collapsed="false">
      <c r="A295" s="257"/>
      <c r="B295" s="256"/>
      <c r="C295" s="256"/>
      <c r="D295" s="256"/>
      <c r="E295" s="256"/>
      <c r="F295" s="256"/>
      <c r="G295" s="256"/>
      <c r="H295" s="256"/>
      <c r="I295" s="256"/>
      <c r="J295" s="256"/>
      <c r="K295" s="256"/>
      <c r="L295" s="256"/>
      <c r="M295" s="256"/>
      <c r="N295" s="256"/>
      <c r="O295" s="256"/>
      <c r="P295" s="256"/>
      <c r="Q295" s="256"/>
      <c r="R295" s="256"/>
      <c r="S295" s="256"/>
      <c r="T295" s="256"/>
      <c r="U295" s="256"/>
      <c r="V295" s="256"/>
      <c r="W295" s="256"/>
      <c r="X295" s="256"/>
      <c r="Y295" s="256"/>
      <c r="Z295" s="256"/>
    </row>
    <row r="296" customFormat="false" ht="14.25" hidden="false" customHeight="true" outlineLevel="0" collapsed="false">
      <c r="A296" s="257"/>
      <c r="B296" s="256"/>
      <c r="C296" s="256"/>
      <c r="D296" s="256"/>
      <c r="E296" s="256"/>
      <c r="F296" s="256"/>
      <c r="G296" s="256"/>
      <c r="H296" s="256"/>
      <c r="I296" s="256"/>
      <c r="J296" s="256"/>
      <c r="K296" s="256"/>
      <c r="L296" s="256"/>
      <c r="M296" s="256"/>
      <c r="N296" s="256"/>
      <c r="O296" s="256"/>
      <c r="P296" s="256"/>
      <c r="Q296" s="256"/>
      <c r="R296" s="256"/>
      <c r="S296" s="256"/>
      <c r="T296" s="256"/>
      <c r="U296" s="256"/>
      <c r="V296" s="256"/>
      <c r="W296" s="256"/>
      <c r="X296" s="256"/>
      <c r="Y296" s="256"/>
      <c r="Z296" s="256"/>
    </row>
    <row r="297" customFormat="false" ht="14.25" hidden="false" customHeight="true" outlineLevel="0" collapsed="false">
      <c r="A297" s="257"/>
      <c r="B297" s="256"/>
      <c r="C297" s="256"/>
      <c r="D297" s="256"/>
      <c r="E297" s="256"/>
      <c r="F297" s="256"/>
      <c r="G297" s="256"/>
      <c r="H297" s="256"/>
      <c r="I297" s="256"/>
      <c r="J297" s="256"/>
      <c r="K297" s="256"/>
      <c r="L297" s="256"/>
      <c r="M297" s="256"/>
      <c r="N297" s="256"/>
      <c r="O297" s="256"/>
      <c r="P297" s="256"/>
      <c r="Q297" s="256"/>
      <c r="R297" s="256"/>
      <c r="S297" s="256"/>
      <c r="T297" s="256"/>
      <c r="U297" s="256"/>
      <c r="V297" s="256"/>
      <c r="W297" s="256"/>
      <c r="X297" s="256"/>
      <c r="Y297" s="256"/>
      <c r="Z297" s="256"/>
    </row>
    <row r="298" customFormat="false" ht="14.25" hidden="false" customHeight="true" outlineLevel="0" collapsed="false">
      <c r="A298" s="257"/>
      <c r="B298" s="256"/>
      <c r="C298" s="256"/>
      <c r="D298" s="256"/>
      <c r="E298" s="256"/>
      <c r="F298" s="256"/>
      <c r="G298" s="256"/>
      <c r="H298" s="256"/>
      <c r="I298" s="256"/>
      <c r="J298" s="256"/>
      <c r="K298" s="256"/>
      <c r="L298" s="256"/>
      <c r="M298" s="256"/>
      <c r="N298" s="256"/>
      <c r="O298" s="256"/>
      <c r="P298" s="256"/>
      <c r="Q298" s="256"/>
      <c r="R298" s="256"/>
      <c r="S298" s="256"/>
      <c r="T298" s="256"/>
      <c r="U298" s="256"/>
      <c r="V298" s="256"/>
      <c r="W298" s="256"/>
      <c r="X298" s="256"/>
      <c r="Y298" s="256"/>
      <c r="Z298" s="256"/>
    </row>
    <row r="299" customFormat="false" ht="14.25" hidden="false" customHeight="true" outlineLevel="0" collapsed="false">
      <c r="A299" s="257"/>
      <c r="B299" s="256"/>
      <c r="C299" s="256"/>
      <c r="D299" s="256"/>
      <c r="E299" s="256"/>
      <c r="F299" s="256"/>
      <c r="G299" s="256"/>
      <c r="H299" s="256"/>
      <c r="I299" s="256"/>
      <c r="J299" s="256"/>
      <c r="K299" s="256"/>
      <c r="L299" s="256"/>
      <c r="M299" s="256"/>
      <c r="N299" s="256"/>
      <c r="O299" s="256"/>
      <c r="P299" s="256"/>
      <c r="Q299" s="256"/>
      <c r="R299" s="256"/>
      <c r="S299" s="256"/>
      <c r="T299" s="256"/>
      <c r="U299" s="256"/>
      <c r="V299" s="256"/>
      <c r="W299" s="256"/>
      <c r="X299" s="256"/>
      <c r="Y299" s="256"/>
      <c r="Z299" s="256"/>
    </row>
    <row r="300" customFormat="false" ht="14.25" hidden="false" customHeight="true" outlineLevel="0" collapsed="false">
      <c r="A300" s="257"/>
      <c r="B300" s="256"/>
      <c r="C300" s="256"/>
      <c r="D300" s="256"/>
      <c r="E300" s="256"/>
      <c r="F300" s="256"/>
      <c r="G300" s="256"/>
      <c r="H300" s="256"/>
      <c r="I300" s="256"/>
      <c r="J300" s="256"/>
      <c r="K300" s="256"/>
      <c r="L300" s="256"/>
      <c r="M300" s="256"/>
      <c r="N300" s="256"/>
      <c r="O300" s="256"/>
      <c r="P300" s="256"/>
      <c r="Q300" s="256"/>
      <c r="R300" s="256"/>
      <c r="S300" s="256"/>
      <c r="T300" s="256"/>
      <c r="U300" s="256"/>
      <c r="V300" s="256"/>
      <c r="W300" s="256"/>
      <c r="X300" s="256"/>
      <c r="Y300" s="256"/>
      <c r="Z300" s="256"/>
    </row>
    <row r="301" customFormat="false" ht="14.25" hidden="false" customHeight="true" outlineLevel="0" collapsed="false">
      <c r="A301" s="257"/>
      <c r="B301" s="256"/>
      <c r="C301" s="256"/>
      <c r="D301" s="256"/>
      <c r="E301" s="256"/>
      <c r="F301" s="256"/>
      <c r="G301" s="256"/>
      <c r="H301" s="256"/>
      <c r="I301" s="256"/>
      <c r="J301" s="256"/>
      <c r="K301" s="256"/>
      <c r="L301" s="256"/>
      <c r="M301" s="256"/>
      <c r="N301" s="256"/>
      <c r="O301" s="256"/>
      <c r="P301" s="256"/>
      <c r="Q301" s="256"/>
      <c r="R301" s="256"/>
      <c r="S301" s="256"/>
      <c r="T301" s="256"/>
      <c r="U301" s="256"/>
      <c r="V301" s="256"/>
      <c r="W301" s="256"/>
      <c r="X301" s="256"/>
      <c r="Y301" s="256"/>
      <c r="Z301" s="256"/>
    </row>
    <row r="302" customFormat="false" ht="14.25" hidden="false" customHeight="true" outlineLevel="0" collapsed="false">
      <c r="A302" s="257"/>
      <c r="B302" s="256"/>
      <c r="C302" s="256"/>
      <c r="D302" s="256"/>
      <c r="E302" s="256"/>
      <c r="F302" s="256"/>
      <c r="G302" s="256"/>
      <c r="H302" s="256"/>
      <c r="I302" s="256"/>
      <c r="J302" s="256"/>
      <c r="K302" s="256"/>
      <c r="L302" s="256"/>
      <c r="M302" s="256"/>
      <c r="N302" s="256"/>
      <c r="O302" s="256"/>
      <c r="P302" s="256"/>
      <c r="Q302" s="256"/>
      <c r="R302" s="256"/>
      <c r="S302" s="256"/>
      <c r="T302" s="256"/>
      <c r="U302" s="256"/>
      <c r="V302" s="256"/>
      <c r="W302" s="256"/>
      <c r="X302" s="256"/>
      <c r="Y302" s="256"/>
      <c r="Z302" s="256"/>
    </row>
    <row r="303" customFormat="false" ht="14.25" hidden="false" customHeight="true" outlineLevel="0" collapsed="false">
      <c r="A303" s="257"/>
      <c r="B303" s="256"/>
      <c r="C303" s="256"/>
      <c r="D303" s="256"/>
      <c r="E303" s="256"/>
      <c r="F303" s="256"/>
      <c r="G303" s="256"/>
      <c r="H303" s="256"/>
      <c r="I303" s="256"/>
      <c r="J303" s="256"/>
      <c r="K303" s="256"/>
      <c r="L303" s="256"/>
      <c r="M303" s="256"/>
      <c r="N303" s="256"/>
      <c r="O303" s="256"/>
      <c r="P303" s="256"/>
      <c r="Q303" s="256"/>
      <c r="R303" s="256"/>
      <c r="S303" s="256"/>
      <c r="T303" s="256"/>
      <c r="U303" s="256"/>
      <c r="V303" s="256"/>
      <c r="W303" s="256"/>
      <c r="X303" s="256"/>
      <c r="Y303" s="256"/>
      <c r="Z303" s="256"/>
    </row>
    <row r="304" customFormat="false" ht="14.25" hidden="false" customHeight="true" outlineLevel="0" collapsed="false">
      <c r="A304" s="257"/>
      <c r="B304" s="256"/>
      <c r="C304" s="256"/>
      <c r="D304" s="256"/>
      <c r="E304" s="256"/>
      <c r="F304" s="256"/>
      <c r="G304" s="256"/>
      <c r="H304" s="256"/>
      <c r="I304" s="256"/>
      <c r="J304" s="256"/>
      <c r="K304" s="256"/>
      <c r="L304" s="256"/>
      <c r="M304" s="256"/>
      <c r="N304" s="256"/>
      <c r="O304" s="256"/>
      <c r="P304" s="256"/>
      <c r="Q304" s="256"/>
      <c r="R304" s="256"/>
      <c r="S304" s="256"/>
      <c r="T304" s="256"/>
      <c r="U304" s="256"/>
      <c r="V304" s="256"/>
      <c r="W304" s="256"/>
      <c r="X304" s="256"/>
      <c r="Y304" s="256"/>
      <c r="Z304" s="256"/>
    </row>
    <row r="305" customFormat="false" ht="14.25" hidden="false" customHeight="true" outlineLevel="0" collapsed="false">
      <c r="A305" s="257"/>
      <c r="B305" s="256"/>
      <c r="C305" s="256"/>
      <c r="D305" s="256"/>
      <c r="E305" s="256"/>
      <c r="F305" s="256"/>
      <c r="G305" s="256"/>
      <c r="H305" s="256"/>
      <c r="I305" s="256"/>
      <c r="J305" s="256"/>
      <c r="K305" s="256"/>
      <c r="L305" s="256"/>
      <c r="M305" s="256"/>
      <c r="N305" s="256"/>
      <c r="O305" s="256"/>
      <c r="P305" s="256"/>
      <c r="Q305" s="256"/>
      <c r="R305" s="256"/>
      <c r="S305" s="256"/>
      <c r="T305" s="256"/>
      <c r="U305" s="256"/>
      <c r="V305" s="256"/>
      <c r="W305" s="256"/>
      <c r="X305" s="256"/>
      <c r="Y305" s="256"/>
      <c r="Z305" s="256"/>
    </row>
    <row r="306" customFormat="false" ht="14.25" hidden="false" customHeight="true" outlineLevel="0" collapsed="false">
      <c r="A306" s="257"/>
      <c r="B306" s="256"/>
      <c r="C306" s="256"/>
      <c r="D306" s="256"/>
      <c r="E306" s="256"/>
      <c r="F306" s="256"/>
      <c r="G306" s="256"/>
      <c r="H306" s="256"/>
      <c r="I306" s="256"/>
      <c r="J306" s="256"/>
      <c r="K306" s="256"/>
      <c r="L306" s="256"/>
      <c r="M306" s="256"/>
      <c r="N306" s="256"/>
      <c r="O306" s="256"/>
      <c r="P306" s="256"/>
      <c r="Q306" s="256"/>
      <c r="R306" s="256"/>
      <c r="S306" s="256"/>
      <c r="T306" s="256"/>
      <c r="U306" s="256"/>
      <c r="V306" s="256"/>
      <c r="W306" s="256"/>
      <c r="X306" s="256"/>
      <c r="Y306" s="256"/>
      <c r="Z306" s="256"/>
    </row>
    <row r="307" customFormat="false" ht="14.25" hidden="false" customHeight="true" outlineLevel="0" collapsed="false">
      <c r="A307" s="257"/>
      <c r="B307" s="256"/>
      <c r="C307" s="256"/>
      <c r="D307" s="256"/>
      <c r="E307" s="256"/>
      <c r="F307" s="256"/>
      <c r="G307" s="256"/>
      <c r="H307" s="256"/>
      <c r="I307" s="256"/>
      <c r="J307" s="256"/>
      <c r="K307" s="256"/>
      <c r="L307" s="256"/>
      <c r="M307" s="256"/>
      <c r="N307" s="256"/>
      <c r="O307" s="256"/>
      <c r="P307" s="256"/>
      <c r="Q307" s="256"/>
      <c r="R307" s="256"/>
      <c r="S307" s="256"/>
      <c r="T307" s="256"/>
      <c r="U307" s="256"/>
      <c r="V307" s="256"/>
      <c r="W307" s="256"/>
      <c r="X307" s="256"/>
      <c r="Y307" s="256"/>
      <c r="Z307" s="256"/>
    </row>
    <row r="308" customFormat="false" ht="14.25" hidden="false" customHeight="true" outlineLevel="0" collapsed="false">
      <c r="A308" s="257"/>
      <c r="B308" s="256"/>
      <c r="C308" s="256"/>
      <c r="D308" s="256"/>
      <c r="E308" s="256"/>
      <c r="F308" s="256"/>
      <c r="G308" s="256"/>
      <c r="H308" s="256"/>
      <c r="I308" s="256"/>
      <c r="J308" s="256"/>
      <c r="K308" s="256"/>
      <c r="L308" s="256"/>
      <c r="M308" s="256"/>
      <c r="N308" s="256"/>
      <c r="O308" s="256"/>
      <c r="P308" s="256"/>
      <c r="Q308" s="256"/>
      <c r="R308" s="256"/>
      <c r="S308" s="256"/>
      <c r="T308" s="256"/>
      <c r="U308" s="256"/>
      <c r="V308" s="256"/>
      <c r="W308" s="256"/>
      <c r="X308" s="256"/>
      <c r="Y308" s="256"/>
      <c r="Z308" s="256"/>
    </row>
    <row r="309" customFormat="false" ht="14.25" hidden="false" customHeight="true" outlineLevel="0" collapsed="false">
      <c r="A309" s="257"/>
      <c r="B309" s="256"/>
      <c r="C309" s="256"/>
      <c r="D309" s="256"/>
      <c r="E309" s="256"/>
      <c r="F309" s="256"/>
      <c r="G309" s="256"/>
      <c r="H309" s="256"/>
      <c r="I309" s="256"/>
      <c r="J309" s="256"/>
      <c r="K309" s="256"/>
      <c r="L309" s="256"/>
      <c r="M309" s="256"/>
      <c r="N309" s="256"/>
      <c r="O309" s="256"/>
      <c r="P309" s="256"/>
      <c r="Q309" s="256"/>
      <c r="R309" s="256"/>
      <c r="S309" s="256"/>
      <c r="T309" s="256"/>
      <c r="U309" s="256"/>
      <c r="V309" s="256"/>
      <c r="W309" s="256"/>
      <c r="X309" s="256"/>
      <c r="Y309" s="256"/>
      <c r="Z309" s="256"/>
    </row>
    <row r="310" customFormat="false" ht="14.25" hidden="false" customHeight="true" outlineLevel="0" collapsed="false">
      <c r="A310" s="257"/>
      <c r="B310" s="256"/>
      <c r="C310" s="256"/>
      <c r="D310" s="256"/>
      <c r="E310" s="256"/>
      <c r="F310" s="256"/>
      <c r="G310" s="256"/>
      <c r="H310" s="256"/>
      <c r="I310" s="256"/>
      <c r="J310" s="256"/>
      <c r="K310" s="256"/>
      <c r="L310" s="256"/>
      <c r="M310" s="256"/>
      <c r="N310" s="256"/>
      <c r="O310" s="256"/>
      <c r="P310" s="256"/>
      <c r="Q310" s="256"/>
      <c r="R310" s="256"/>
      <c r="S310" s="256"/>
      <c r="T310" s="256"/>
      <c r="U310" s="256"/>
      <c r="V310" s="256"/>
      <c r="W310" s="256"/>
      <c r="X310" s="256"/>
      <c r="Y310" s="256"/>
      <c r="Z310" s="256"/>
    </row>
    <row r="311" customFormat="false" ht="14.25" hidden="false" customHeight="true" outlineLevel="0" collapsed="false">
      <c r="A311" s="257"/>
      <c r="B311" s="256"/>
      <c r="C311" s="256"/>
      <c r="D311" s="256"/>
      <c r="E311" s="256"/>
      <c r="F311" s="256"/>
      <c r="G311" s="256"/>
      <c r="H311" s="256"/>
      <c r="I311" s="256"/>
      <c r="J311" s="256"/>
      <c r="K311" s="256"/>
      <c r="L311" s="256"/>
      <c r="M311" s="256"/>
      <c r="N311" s="256"/>
      <c r="O311" s="256"/>
      <c r="P311" s="256"/>
      <c r="Q311" s="256"/>
      <c r="R311" s="256"/>
      <c r="S311" s="256"/>
      <c r="T311" s="256"/>
      <c r="U311" s="256"/>
      <c r="V311" s="256"/>
      <c r="W311" s="256"/>
      <c r="X311" s="256"/>
      <c r="Y311" s="256"/>
      <c r="Z311" s="256"/>
    </row>
    <row r="312" customFormat="false" ht="14.25" hidden="false" customHeight="true" outlineLevel="0" collapsed="false">
      <c r="A312" s="257"/>
      <c r="B312" s="256"/>
      <c r="C312" s="256"/>
      <c r="D312" s="256"/>
      <c r="E312" s="256"/>
      <c r="F312" s="256"/>
      <c r="G312" s="256"/>
      <c r="H312" s="256"/>
      <c r="I312" s="256"/>
      <c r="J312" s="256"/>
      <c r="K312" s="256"/>
      <c r="L312" s="256"/>
      <c r="M312" s="256"/>
      <c r="N312" s="256"/>
      <c r="O312" s="256"/>
      <c r="P312" s="256"/>
      <c r="Q312" s="256"/>
      <c r="R312" s="256"/>
      <c r="S312" s="256"/>
      <c r="T312" s="256"/>
      <c r="U312" s="256"/>
      <c r="V312" s="256"/>
      <c r="W312" s="256"/>
      <c r="X312" s="256"/>
      <c r="Y312" s="256"/>
      <c r="Z312" s="256"/>
    </row>
    <row r="313" customFormat="false" ht="14.25" hidden="false" customHeight="true" outlineLevel="0" collapsed="false">
      <c r="A313" s="257"/>
      <c r="B313" s="256"/>
      <c r="C313" s="256"/>
      <c r="D313" s="256"/>
      <c r="E313" s="256"/>
      <c r="F313" s="256"/>
      <c r="G313" s="256"/>
      <c r="H313" s="256"/>
      <c r="I313" s="256"/>
      <c r="J313" s="256"/>
      <c r="K313" s="256"/>
      <c r="L313" s="256"/>
      <c r="M313" s="256"/>
      <c r="N313" s="256"/>
      <c r="O313" s="256"/>
      <c r="P313" s="256"/>
      <c r="Q313" s="256"/>
      <c r="R313" s="256"/>
      <c r="S313" s="256"/>
      <c r="T313" s="256"/>
      <c r="U313" s="256"/>
      <c r="V313" s="256"/>
      <c r="W313" s="256"/>
      <c r="X313" s="256"/>
      <c r="Y313" s="256"/>
      <c r="Z313" s="256"/>
    </row>
    <row r="314" customFormat="false" ht="14.25" hidden="false" customHeight="true" outlineLevel="0" collapsed="false">
      <c r="A314" s="257"/>
      <c r="B314" s="256"/>
      <c r="C314" s="256"/>
      <c r="D314" s="256"/>
      <c r="E314" s="256"/>
      <c r="F314" s="256"/>
      <c r="G314" s="256"/>
      <c r="H314" s="256"/>
      <c r="I314" s="256"/>
      <c r="J314" s="256"/>
      <c r="K314" s="256"/>
      <c r="L314" s="256"/>
      <c r="M314" s="256"/>
      <c r="N314" s="256"/>
      <c r="O314" s="256"/>
      <c r="P314" s="256"/>
      <c r="Q314" s="256"/>
      <c r="R314" s="256"/>
      <c r="S314" s="256"/>
      <c r="T314" s="256"/>
      <c r="U314" s="256"/>
      <c r="V314" s="256"/>
      <c r="W314" s="256"/>
      <c r="X314" s="256"/>
      <c r="Y314" s="256"/>
      <c r="Z314" s="256"/>
    </row>
    <row r="315" customFormat="false" ht="14.25" hidden="false" customHeight="true" outlineLevel="0" collapsed="false">
      <c r="A315" s="257"/>
      <c r="B315" s="256"/>
      <c r="C315" s="256"/>
      <c r="D315" s="256"/>
      <c r="E315" s="256"/>
      <c r="F315" s="256"/>
      <c r="G315" s="256"/>
      <c r="H315" s="256"/>
      <c r="I315" s="256"/>
      <c r="J315" s="256"/>
      <c r="K315" s="256"/>
      <c r="L315" s="256"/>
      <c r="M315" s="256"/>
      <c r="N315" s="256"/>
      <c r="O315" s="256"/>
      <c r="P315" s="256"/>
      <c r="Q315" s="256"/>
      <c r="R315" s="256"/>
      <c r="S315" s="256"/>
      <c r="T315" s="256"/>
      <c r="U315" s="256"/>
      <c r="V315" s="256"/>
      <c r="W315" s="256"/>
      <c r="X315" s="256"/>
      <c r="Y315" s="256"/>
      <c r="Z315" s="256"/>
    </row>
    <row r="316" customFormat="false" ht="14.25" hidden="false" customHeight="true" outlineLevel="0" collapsed="false">
      <c r="A316" s="257"/>
      <c r="B316" s="256"/>
      <c r="C316" s="256"/>
      <c r="D316" s="256"/>
      <c r="E316" s="256"/>
      <c r="F316" s="256"/>
      <c r="G316" s="256"/>
      <c r="H316" s="256"/>
      <c r="I316" s="256"/>
      <c r="J316" s="256"/>
      <c r="K316" s="256"/>
      <c r="L316" s="256"/>
      <c r="M316" s="256"/>
      <c r="N316" s="256"/>
      <c r="O316" s="256"/>
      <c r="P316" s="256"/>
      <c r="Q316" s="256"/>
      <c r="R316" s="256"/>
      <c r="S316" s="256"/>
      <c r="T316" s="256"/>
      <c r="U316" s="256"/>
      <c r="V316" s="256"/>
      <c r="W316" s="256"/>
      <c r="X316" s="256"/>
      <c r="Y316" s="256"/>
      <c r="Z316" s="256"/>
    </row>
    <row r="317" customFormat="false" ht="14.25" hidden="false" customHeight="true" outlineLevel="0" collapsed="false">
      <c r="A317" s="257"/>
      <c r="B317" s="256"/>
      <c r="C317" s="256"/>
      <c r="D317" s="256"/>
      <c r="E317" s="256"/>
      <c r="F317" s="256"/>
      <c r="G317" s="256"/>
      <c r="H317" s="256"/>
      <c r="I317" s="256"/>
      <c r="J317" s="256"/>
      <c r="K317" s="256"/>
      <c r="L317" s="256"/>
      <c r="M317" s="256"/>
      <c r="N317" s="256"/>
      <c r="O317" s="256"/>
      <c r="P317" s="256"/>
      <c r="Q317" s="256"/>
      <c r="R317" s="256"/>
      <c r="S317" s="256"/>
      <c r="T317" s="256"/>
      <c r="U317" s="256"/>
      <c r="V317" s="256"/>
      <c r="W317" s="256"/>
      <c r="X317" s="256"/>
      <c r="Y317" s="256"/>
      <c r="Z317" s="256"/>
    </row>
    <row r="318" customFormat="false" ht="14.25" hidden="false" customHeight="true" outlineLevel="0" collapsed="false">
      <c r="A318" s="257"/>
      <c r="B318" s="256"/>
      <c r="C318" s="256"/>
      <c r="D318" s="256"/>
      <c r="E318" s="256"/>
      <c r="F318" s="256"/>
      <c r="G318" s="256"/>
      <c r="H318" s="256"/>
      <c r="I318" s="256"/>
      <c r="J318" s="256"/>
      <c r="K318" s="256"/>
      <c r="L318" s="256"/>
      <c r="M318" s="256"/>
      <c r="N318" s="256"/>
      <c r="O318" s="256"/>
      <c r="P318" s="256"/>
      <c r="Q318" s="256"/>
      <c r="R318" s="256"/>
      <c r="S318" s="256"/>
      <c r="T318" s="256"/>
      <c r="U318" s="256"/>
      <c r="V318" s="256"/>
      <c r="W318" s="256"/>
      <c r="X318" s="256"/>
      <c r="Y318" s="256"/>
      <c r="Z318" s="256"/>
    </row>
    <row r="319" customFormat="false" ht="14.25" hidden="false" customHeight="true" outlineLevel="0" collapsed="false">
      <c r="A319" s="257"/>
      <c r="B319" s="256"/>
      <c r="C319" s="256"/>
      <c r="D319" s="256"/>
      <c r="E319" s="256"/>
      <c r="F319" s="256"/>
      <c r="G319" s="256"/>
      <c r="H319" s="256"/>
      <c r="I319" s="256"/>
      <c r="J319" s="256"/>
      <c r="K319" s="256"/>
      <c r="L319" s="256"/>
      <c r="M319" s="256"/>
      <c r="N319" s="256"/>
      <c r="O319" s="256"/>
      <c r="P319" s="256"/>
      <c r="Q319" s="256"/>
      <c r="R319" s="256"/>
      <c r="S319" s="256"/>
      <c r="T319" s="256"/>
      <c r="U319" s="256"/>
      <c r="V319" s="256"/>
      <c r="W319" s="256"/>
      <c r="X319" s="256"/>
      <c r="Y319" s="256"/>
      <c r="Z319" s="256"/>
    </row>
    <row r="320" customFormat="false" ht="14.25" hidden="false" customHeight="true" outlineLevel="0" collapsed="false">
      <c r="A320" s="257"/>
      <c r="B320" s="256"/>
      <c r="C320" s="256"/>
      <c r="D320" s="256"/>
      <c r="E320" s="256"/>
      <c r="F320" s="256"/>
      <c r="G320" s="256"/>
      <c r="H320" s="256"/>
      <c r="I320" s="256"/>
      <c r="J320" s="256"/>
      <c r="K320" s="256"/>
      <c r="L320" s="256"/>
      <c r="M320" s="256"/>
      <c r="N320" s="256"/>
      <c r="O320" s="256"/>
      <c r="P320" s="256"/>
      <c r="Q320" s="256"/>
      <c r="R320" s="256"/>
      <c r="S320" s="256"/>
      <c r="T320" s="256"/>
      <c r="U320" s="256"/>
      <c r="V320" s="256"/>
      <c r="W320" s="256"/>
      <c r="X320" s="256"/>
      <c r="Y320" s="256"/>
      <c r="Z320" s="256"/>
    </row>
    <row r="321" customFormat="false" ht="14.25" hidden="false" customHeight="true" outlineLevel="0" collapsed="false">
      <c r="A321" s="257"/>
      <c r="B321" s="256"/>
      <c r="C321" s="256"/>
      <c r="D321" s="256"/>
      <c r="E321" s="256"/>
      <c r="F321" s="256"/>
      <c r="G321" s="256"/>
      <c r="H321" s="256"/>
      <c r="I321" s="256"/>
      <c r="J321" s="256"/>
      <c r="K321" s="256"/>
      <c r="L321" s="256"/>
      <c r="M321" s="256"/>
      <c r="N321" s="256"/>
      <c r="O321" s="256"/>
      <c r="P321" s="256"/>
      <c r="Q321" s="256"/>
      <c r="R321" s="256"/>
      <c r="S321" s="256"/>
      <c r="T321" s="256"/>
      <c r="U321" s="256"/>
      <c r="V321" s="256"/>
      <c r="W321" s="256"/>
      <c r="X321" s="256"/>
      <c r="Y321" s="256"/>
      <c r="Z321" s="256"/>
    </row>
    <row r="322" customFormat="false" ht="14.25" hidden="false" customHeight="true" outlineLevel="0" collapsed="false">
      <c r="A322" s="257"/>
      <c r="B322" s="256"/>
      <c r="C322" s="256"/>
      <c r="D322" s="256"/>
      <c r="E322" s="256"/>
      <c r="F322" s="256"/>
      <c r="G322" s="256"/>
      <c r="H322" s="256"/>
      <c r="I322" s="256"/>
      <c r="J322" s="256"/>
      <c r="K322" s="256"/>
      <c r="L322" s="256"/>
      <c r="M322" s="256"/>
      <c r="N322" s="256"/>
      <c r="O322" s="256"/>
      <c r="P322" s="256"/>
      <c r="Q322" s="256"/>
      <c r="R322" s="256"/>
      <c r="S322" s="256"/>
      <c r="T322" s="256"/>
      <c r="U322" s="256"/>
      <c r="V322" s="256"/>
      <c r="W322" s="256"/>
      <c r="X322" s="256"/>
      <c r="Y322" s="256"/>
      <c r="Z322" s="256"/>
    </row>
    <row r="323" customFormat="false" ht="14.25" hidden="false" customHeight="true" outlineLevel="0" collapsed="false">
      <c r="A323" s="257"/>
      <c r="B323" s="256"/>
      <c r="C323" s="256"/>
      <c r="D323" s="256"/>
      <c r="E323" s="256"/>
      <c r="F323" s="256"/>
      <c r="G323" s="256"/>
      <c r="H323" s="256"/>
      <c r="I323" s="256"/>
      <c r="J323" s="256"/>
      <c r="K323" s="256"/>
      <c r="L323" s="256"/>
      <c r="M323" s="256"/>
      <c r="N323" s="256"/>
      <c r="O323" s="256"/>
      <c r="P323" s="256"/>
      <c r="Q323" s="256"/>
      <c r="R323" s="256"/>
      <c r="S323" s="256"/>
      <c r="T323" s="256"/>
      <c r="U323" s="256"/>
      <c r="V323" s="256"/>
      <c r="W323" s="256"/>
      <c r="X323" s="256"/>
      <c r="Y323" s="256"/>
      <c r="Z323" s="256"/>
    </row>
    <row r="324" customFormat="false" ht="14.25" hidden="false" customHeight="true" outlineLevel="0" collapsed="false">
      <c r="A324" s="257"/>
      <c r="B324" s="256"/>
      <c r="C324" s="256"/>
      <c r="D324" s="256"/>
      <c r="E324" s="256"/>
      <c r="F324" s="256"/>
      <c r="G324" s="256"/>
      <c r="H324" s="256"/>
      <c r="I324" s="256"/>
      <c r="J324" s="256"/>
      <c r="K324" s="256"/>
      <c r="L324" s="256"/>
      <c r="M324" s="256"/>
      <c r="N324" s="256"/>
      <c r="O324" s="256"/>
      <c r="P324" s="256"/>
      <c r="Q324" s="256"/>
      <c r="R324" s="256"/>
      <c r="S324" s="256"/>
      <c r="T324" s="256"/>
      <c r="U324" s="256"/>
      <c r="V324" s="256"/>
      <c r="W324" s="256"/>
      <c r="X324" s="256"/>
      <c r="Y324" s="256"/>
      <c r="Z324" s="256"/>
    </row>
    <row r="325" customFormat="false" ht="14.25" hidden="false" customHeight="true" outlineLevel="0" collapsed="false">
      <c r="A325" s="257"/>
      <c r="B325" s="256"/>
      <c r="C325" s="256"/>
      <c r="D325" s="256"/>
      <c r="E325" s="256"/>
      <c r="F325" s="256"/>
      <c r="G325" s="256"/>
      <c r="H325" s="256"/>
      <c r="I325" s="256"/>
      <c r="J325" s="256"/>
      <c r="K325" s="256"/>
      <c r="L325" s="256"/>
      <c r="M325" s="256"/>
      <c r="N325" s="256"/>
      <c r="O325" s="256"/>
      <c r="P325" s="256"/>
      <c r="Q325" s="256"/>
      <c r="R325" s="256"/>
      <c r="S325" s="256"/>
      <c r="T325" s="256"/>
      <c r="U325" s="256"/>
      <c r="V325" s="256"/>
      <c r="W325" s="256"/>
      <c r="X325" s="256"/>
      <c r="Y325" s="256"/>
      <c r="Z325" s="256"/>
    </row>
    <row r="326" customFormat="false" ht="14.25" hidden="false" customHeight="true" outlineLevel="0" collapsed="false">
      <c r="A326" s="257"/>
      <c r="B326" s="256"/>
      <c r="C326" s="256"/>
      <c r="D326" s="256"/>
      <c r="E326" s="256"/>
      <c r="F326" s="256"/>
      <c r="G326" s="256"/>
      <c r="H326" s="256"/>
      <c r="I326" s="256"/>
      <c r="J326" s="256"/>
      <c r="K326" s="256"/>
      <c r="L326" s="256"/>
      <c r="M326" s="256"/>
      <c r="N326" s="256"/>
      <c r="O326" s="256"/>
      <c r="P326" s="256"/>
      <c r="Q326" s="256"/>
      <c r="R326" s="256"/>
      <c r="S326" s="256"/>
      <c r="T326" s="256"/>
      <c r="U326" s="256"/>
      <c r="V326" s="256"/>
      <c r="W326" s="256"/>
      <c r="X326" s="256"/>
      <c r="Y326" s="256"/>
      <c r="Z326" s="256"/>
    </row>
    <row r="327" customFormat="false" ht="14.25" hidden="false" customHeight="true" outlineLevel="0" collapsed="false">
      <c r="A327" s="257"/>
      <c r="B327" s="256"/>
      <c r="C327" s="256"/>
      <c r="D327" s="256"/>
      <c r="E327" s="256"/>
      <c r="F327" s="256"/>
      <c r="G327" s="256"/>
      <c r="H327" s="256"/>
      <c r="I327" s="256"/>
      <c r="J327" s="256"/>
      <c r="K327" s="256"/>
      <c r="L327" s="256"/>
      <c r="M327" s="256"/>
      <c r="N327" s="256"/>
      <c r="O327" s="256"/>
      <c r="P327" s="256"/>
      <c r="Q327" s="256"/>
      <c r="R327" s="256"/>
      <c r="S327" s="256"/>
      <c r="T327" s="256"/>
      <c r="U327" s="256"/>
      <c r="V327" s="256"/>
      <c r="W327" s="256"/>
      <c r="X327" s="256"/>
      <c r="Y327" s="256"/>
      <c r="Z327" s="256"/>
    </row>
    <row r="328" customFormat="false" ht="14.25" hidden="false" customHeight="true" outlineLevel="0" collapsed="false">
      <c r="A328" s="257"/>
      <c r="B328" s="256"/>
      <c r="C328" s="256"/>
      <c r="D328" s="256"/>
      <c r="E328" s="256"/>
      <c r="F328" s="256"/>
      <c r="G328" s="256"/>
      <c r="H328" s="256"/>
      <c r="I328" s="256"/>
      <c r="J328" s="256"/>
      <c r="K328" s="256"/>
      <c r="L328" s="256"/>
      <c r="M328" s="256"/>
      <c r="N328" s="256"/>
      <c r="O328" s="256"/>
      <c r="P328" s="256"/>
      <c r="Q328" s="256"/>
      <c r="R328" s="256"/>
      <c r="S328" s="256"/>
      <c r="T328" s="256"/>
      <c r="U328" s="256"/>
      <c r="V328" s="256"/>
      <c r="W328" s="256"/>
      <c r="X328" s="256"/>
      <c r="Y328" s="256"/>
      <c r="Z328" s="256"/>
    </row>
    <row r="329" customFormat="false" ht="14.25" hidden="false" customHeight="true" outlineLevel="0" collapsed="false">
      <c r="A329" s="257"/>
      <c r="B329" s="256"/>
      <c r="C329" s="256"/>
      <c r="D329" s="256"/>
      <c r="E329" s="256"/>
      <c r="F329" s="256"/>
      <c r="G329" s="256"/>
      <c r="H329" s="256"/>
      <c r="I329" s="256"/>
      <c r="J329" s="256"/>
      <c r="K329" s="256"/>
      <c r="L329" s="256"/>
      <c r="M329" s="256"/>
      <c r="N329" s="256"/>
      <c r="O329" s="256"/>
      <c r="P329" s="256"/>
      <c r="Q329" s="256"/>
      <c r="R329" s="256"/>
      <c r="S329" s="256"/>
      <c r="T329" s="256"/>
      <c r="U329" s="256"/>
      <c r="V329" s="256"/>
      <c r="W329" s="256"/>
      <c r="X329" s="256"/>
      <c r="Y329" s="256"/>
      <c r="Z329" s="256"/>
    </row>
    <row r="330" customFormat="false" ht="14.25" hidden="false" customHeight="true" outlineLevel="0" collapsed="false">
      <c r="A330" s="257"/>
      <c r="B330" s="256"/>
      <c r="C330" s="256"/>
      <c r="D330" s="256"/>
      <c r="E330" s="256"/>
      <c r="F330" s="256"/>
      <c r="G330" s="256"/>
      <c r="H330" s="256"/>
      <c r="I330" s="256"/>
      <c r="J330" s="256"/>
      <c r="K330" s="256"/>
      <c r="L330" s="256"/>
      <c r="M330" s="256"/>
      <c r="N330" s="256"/>
      <c r="O330" s="256"/>
      <c r="P330" s="256"/>
      <c r="Q330" s="256"/>
      <c r="R330" s="256"/>
      <c r="S330" s="256"/>
      <c r="T330" s="256"/>
      <c r="U330" s="256"/>
      <c r="V330" s="256"/>
      <c r="W330" s="256"/>
      <c r="X330" s="256"/>
      <c r="Y330" s="256"/>
      <c r="Z330" s="256"/>
    </row>
    <row r="331" customFormat="false" ht="14.25" hidden="false" customHeight="true" outlineLevel="0" collapsed="false">
      <c r="A331" s="257"/>
      <c r="B331" s="256"/>
      <c r="C331" s="256"/>
      <c r="D331" s="256"/>
      <c r="E331" s="256"/>
      <c r="F331" s="256"/>
      <c r="G331" s="256"/>
      <c r="H331" s="256"/>
      <c r="I331" s="256"/>
      <c r="J331" s="256"/>
      <c r="K331" s="256"/>
      <c r="L331" s="256"/>
      <c r="M331" s="256"/>
      <c r="N331" s="256"/>
      <c r="O331" s="256"/>
      <c r="P331" s="256"/>
      <c r="Q331" s="256"/>
      <c r="R331" s="256"/>
      <c r="S331" s="256"/>
      <c r="T331" s="256"/>
      <c r="U331" s="256"/>
      <c r="V331" s="256"/>
      <c r="W331" s="256"/>
      <c r="X331" s="256"/>
      <c r="Y331" s="256"/>
      <c r="Z331" s="256"/>
    </row>
    <row r="332" customFormat="false" ht="14.25" hidden="false" customHeight="true" outlineLevel="0" collapsed="false">
      <c r="A332" s="257"/>
      <c r="B332" s="256"/>
      <c r="C332" s="256"/>
      <c r="D332" s="256"/>
      <c r="E332" s="256"/>
      <c r="F332" s="256"/>
      <c r="G332" s="256"/>
      <c r="H332" s="256"/>
      <c r="I332" s="256"/>
      <c r="J332" s="256"/>
      <c r="K332" s="256"/>
      <c r="L332" s="256"/>
      <c r="M332" s="256"/>
      <c r="N332" s="256"/>
      <c r="O332" s="256"/>
      <c r="P332" s="256"/>
      <c r="Q332" s="256"/>
      <c r="R332" s="256"/>
      <c r="S332" s="256"/>
      <c r="T332" s="256"/>
      <c r="U332" s="256"/>
      <c r="V332" s="256"/>
      <c r="W332" s="256"/>
      <c r="X332" s="256"/>
      <c r="Y332" s="256"/>
      <c r="Z332" s="256"/>
    </row>
    <row r="333" customFormat="false" ht="14.25" hidden="false" customHeight="true" outlineLevel="0" collapsed="false">
      <c r="A333" s="257"/>
      <c r="B333" s="256"/>
      <c r="C333" s="256"/>
      <c r="D333" s="256"/>
      <c r="E333" s="256"/>
      <c r="F333" s="256"/>
      <c r="G333" s="256"/>
      <c r="H333" s="256"/>
      <c r="I333" s="256"/>
      <c r="J333" s="256"/>
      <c r="K333" s="256"/>
      <c r="L333" s="256"/>
      <c r="M333" s="256"/>
      <c r="N333" s="256"/>
      <c r="O333" s="256"/>
      <c r="P333" s="256"/>
      <c r="Q333" s="256"/>
      <c r="R333" s="256"/>
      <c r="S333" s="256"/>
      <c r="T333" s="256"/>
      <c r="U333" s="256"/>
      <c r="V333" s="256"/>
      <c r="W333" s="256"/>
      <c r="X333" s="256"/>
      <c r="Y333" s="256"/>
      <c r="Z333" s="256"/>
    </row>
    <row r="334" customFormat="false" ht="14.25" hidden="false" customHeight="true" outlineLevel="0" collapsed="false">
      <c r="A334" s="257"/>
      <c r="B334" s="256"/>
      <c r="C334" s="256"/>
      <c r="D334" s="256"/>
      <c r="E334" s="256"/>
      <c r="F334" s="256"/>
      <c r="G334" s="256"/>
      <c r="H334" s="256"/>
      <c r="I334" s="256"/>
      <c r="J334" s="256"/>
      <c r="K334" s="256"/>
      <c r="L334" s="256"/>
      <c r="M334" s="256"/>
      <c r="N334" s="256"/>
      <c r="O334" s="256"/>
      <c r="P334" s="256"/>
      <c r="Q334" s="256"/>
      <c r="R334" s="256"/>
      <c r="S334" s="256"/>
      <c r="T334" s="256"/>
      <c r="U334" s="256"/>
      <c r="V334" s="256"/>
      <c r="W334" s="256"/>
      <c r="X334" s="256"/>
      <c r="Y334" s="256"/>
      <c r="Z334" s="256"/>
    </row>
    <row r="335" customFormat="false" ht="14.25" hidden="false" customHeight="true" outlineLevel="0" collapsed="false">
      <c r="A335" s="257"/>
      <c r="B335" s="256"/>
      <c r="C335" s="256"/>
      <c r="D335" s="256"/>
      <c r="E335" s="256"/>
      <c r="F335" s="256"/>
      <c r="G335" s="256"/>
      <c r="H335" s="256"/>
      <c r="I335" s="256"/>
      <c r="J335" s="256"/>
      <c r="K335" s="256"/>
      <c r="L335" s="256"/>
      <c r="M335" s="256"/>
      <c r="N335" s="256"/>
      <c r="O335" s="256"/>
      <c r="P335" s="256"/>
      <c r="Q335" s="256"/>
      <c r="R335" s="256"/>
      <c r="S335" s="256"/>
      <c r="T335" s="256"/>
      <c r="U335" s="256"/>
      <c r="V335" s="256"/>
      <c r="W335" s="256"/>
      <c r="X335" s="256"/>
      <c r="Y335" s="256"/>
      <c r="Z335" s="256"/>
    </row>
    <row r="336" customFormat="false" ht="14.25" hidden="false" customHeight="true" outlineLevel="0" collapsed="false">
      <c r="A336" s="257"/>
      <c r="B336" s="256"/>
      <c r="C336" s="256"/>
      <c r="D336" s="256"/>
      <c r="E336" s="256"/>
      <c r="F336" s="256"/>
      <c r="G336" s="256"/>
      <c r="H336" s="256"/>
      <c r="I336" s="256"/>
      <c r="J336" s="256"/>
      <c r="K336" s="256"/>
      <c r="L336" s="256"/>
      <c r="M336" s="256"/>
      <c r="N336" s="256"/>
      <c r="O336" s="256"/>
      <c r="P336" s="256"/>
      <c r="Q336" s="256"/>
      <c r="R336" s="256"/>
      <c r="S336" s="256"/>
      <c r="T336" s="256"/>
      <c r="U336" s="256"/>
      <c r="V336" s="256"/>
      <c r="W336" s="256"/>
      <c r="X336" s="256"/>
      <c r="Y336" s="256"/>
      <c r="Z336" s="256"/>
    </row>
    <row r="337" customFormat="false" ht="14.25" hidden="false" customHeight="true" outlineLevel="0" collapsed="false">
      <c r="A337" s="257"/>
      <c r="B337" s="256"/>
      <c r="C337" s="256"/>
      <c r="D337" s="256"/>
      <c r="E337" s="256"/>
      <c r="F337" s="256"/>
      <c r="G337" s="256"/>
      <c r="H337" s="256"/>
      <c r="I337" s="256"/>
      <c r="J337" s="256"/>
      <c r="K337" s="256"/>
      <c r="L337" s="256"/>
      <c r="M337" s="256"/>
      <c r="N337" s="256"/>
      <c r="O337" s="256"/>
      <c r="P337" s="256"/>
      <c r="Q337" s="256"/>
      <c r="R337" s="256"/>
      <c r="S337" s="256"/>
      <c r="T337" s="256"/>
      <c r="U337" s="256"/>
      <c r="V337" s="256"/>
      <c r="W337" s="256"/>
      <c r="X337" s="256"/>
      <c r="Y337" s="256"/>
      <c r="Z337" s="256"/>
    </row>
    <row r="338" customFormat="false" ht="14.25" hidden="false" customHeight="true" outlineLevel="0" collapsed="false">
      <c r="A338" s="257"/>
      <c r="B338" s="256"/>
      <c r="C338" s="256"/>
      <c r="D338" s="256"/>
      <c r="E338" s="256"/>
      <c r="F338" s="256"/>
      <c r="G338" s="256"/>
      <c r="H338" s="256"/>
      <c r="I338" s="256"/>
      <c r="J338" s="256"/>
      <c r="K338" s="256"/>
      <c r="L338" s="256"/>
      <c r="M338" s="256"/>
      <c r="N338" s="256"/>
      <c r="O338" s="256"/>
      <c r="P338" s="256"/>
      <c r="Q338" s="256"/>
      <c r="R338" s="256"/>
      <c r="S338" s="256"/>
      <c r="T338" s="256"/>
      <c r="U338" s="256"/>
      <c r="V338" s="256"/>
      <c r="W338" s="256"/>
      <c r="X338" s="256"/>
      <c r="Y338" s="256"/>
      <c r="Z338" s="256"/>
    </row>
    <row r="339" customFormat="false" ht="14.25" hidden="false" customHeight="true" outlineLevel="0" collapsed="false">
      <c r="A339" s="257"/>
      <c r="B339" s="256"/>
      <c r="C339" s="256"/>
      <c r="D339" s="256"/>
      <c r="E339" s="256"/>
      <c r="F339" s="256"/>
      <c r="G339" s="256"/>
      <c r="H339" s="256"/>
      <c r="I339" s="256"/>
      <c r="J339" s="256"/>
      <c r="K339" s="256"/>
      <c r="L339" s="256"/>
      <c r="M339" s="256"/>
      <c r="N339" s="256"/>
      <c r="O339" s="256"/>
      <c r="P339" s="256"/>
      <c r="Q339" s="256"/>
      <c r="R339" s="256"/>
      <c r="S339" s="256"/>
      <c r="T339" s="256"/>
      <c r="U339" s="256"/>
      <c r="V339" s="256"/>
      <c r="W339" s="256"/>
      <c r="X339" s="256"/>
      <c r="Y339" s="256"/>
      <c r="Z339" s="256"/>
    </row>
    <row r="340" customFormat="false" ht="14.25" hidden="false" customHeight="true" outlineLevel="0" collapsed="false">
      <c r="A340" s="257"/>
      <c r="B340" s="256"/>
      <c r="C340" s="256"/>
      <c r="D340" s="256"/>
      <c r="E340" s="256"/>
      <c r="F340" s="256"/>
      <c r="G340" s="256"/>
      <c r="H340" s="256"/>
      <c r="I340" s="256"/>
      <c r="J340" s="256"/>
      <c r="K340" s="256"/>
      <c r="L340" s="256"/>
      <c r="M340" s="256"/>
      <c r="N340" s="256"/>
      <c r="O340" s="256"/>
      <c r="P340" s="256"/>
      <c r="Q340" s="256"/>
      <c r="R340" s="256"/>
      <c r="S340" s="256"/>
      <c r="T340" s="256"/>
      <c r="U340" s="256"/>
      <c r="V340" s="256"/>
      <c r="W340" s="256"/>
      <c r="X340" s="256"/>
      <c r="Y340" s="256"/>
      <c r="Z340" s="256"/>
    </row>
    <row r="341" customFormat="false" ht="14.25" hidden="false" customHeight="true" outlineLevel="0" collapsed="false">
      <c r="A341" s="257"/>
      <c r="B341" s="256"/>
      <c r="C341" s="256"/>
      <c r="D341" s="256"/>
      <c r="E341" s="256"/>
      <c r="F341" s="256"/>
      <c r="G341" s="256"/>
      <c r="H341" s="256"/>
      <c r="I341" s="256"/>
      <c r="J341" s="256"/>
      <c r="K341" s="256"/>
      <c r="L341" s="256"/>
      <c r="M341" s="256"/>
      <c r="N341" s="256"/>
      <c r="O341" s="256"/>
      <c r="P341" s="256"/>
      <c r="Q341" s="256"/>
      <c r="R341" s="256"/>
      <c r="S341" s="256"/>
      <c r="T341" s="256"/>
      <c r="U341" s="256"/>
      <c r="V341" s="256"/>
      <c r="W341" s="256"/>
      <c r="X341" s="256"/>
      <c r="Y341" s="256"/>
      <c r="Z341" s="256"/>
    </row>
    <row r="342" customFormat="false" ht="14.25" hidden="false" customHeight="true" outlineLevel="0" collapsed="false">
      <c r="A342" s="257"/>
      <c r="B342" s="256"/>
      <c r="C342" s="256"/>
      <c r="D342" s="256"/>
      <c r="E342" s="256"/>
      <c r="F342" s="256"/>
      <c r="G342" s="256"/>
      <c r="H342" s="256"/>
      <c r="I342" s="256"/>
      <c r="J342" s="256"/>
      <c r="K342" s="256"/>
      <c r="L342" s="256"/>
      <c r="M342" s="256"/>
      <c r="N342" s="256"/>
      <c r="O342" s="256"/>
      <c r="P342" s="256"/>
      <c r="Q342" s="256"/>
      <c r="R342" s="256"/>
      <c r="S342" s="256"/>
      <c r="T342" s="256"/>
      <c r="U342" s="256"/>
      <c r="V342" s="256"/>
      <c r="W342" s="256"/>
      <c r="X342" s="256"/>
      <c r="Y342" s="256"/>
      <c r="Z342" s="256"/>
    </row>
    <row r="343" customFormat="false" ht="14.25" hidden="false" customHeight="true" outlineLevel="0" collapsed="false">
      <c r="A343" s="257"/>
      <c r="B343" s="256"/>
      <c r="C343" s="256"/>
      <c r="D343" s="256"/>
      <c r="E343" s="256"/>
      <c r="F343" s="256"/>
      <c r="G343" s="256"/>
      <c r="H343" s="256"/>
      <c r="I343" s="256"/>
      <c r="J343" s="256"/>
      <c r="K343" s="256"/>
      <c r="L343" s="256"/>
      <c r="M343" s="256"/>
      <c r="N343" s="256"/>
      <c r="O343" s="256"/>
      <c r="P343" s="256"/>
      <c r="Q343" s="256"/>
      <c r="R343" s="256"/>
      <c r="S343" s="256"/>
      <c r="T343" s="256"/>
      <c r="U343" s="256"/>
      <c r="V343" s="256"/>
      <c r="W343" s="256"/>
      <c r="X343" s="256"/>
      <c r="Y343" s="256"/>
      <c r="Z343" s="256"/>
    </row>
    <row r="344" customFormat="false" ht="14.25" hidden="false" customHeight="true" outlineLevel="0" collapsed="false">
      <c r="A344" s="257"/>
      <c r="B344" s="256"/>
      <c r="C344" s="256"/>
      <c r="D344" s="256"/>
      <c r="E344" s="256"/>
      <c r="F344" s="256"/>
      <c r="G344" s="256"/>
      <c r="H344" s="256"/>
      <c r="I344" s="256"/>
      <c r="J344" s="256"/>
      <c r="K344" s="256"/>
      <c r="L344" s="256"/>
      <c r="M344" s="256"/>
      <c r="N344" s="256"/>
      <c r="O344" s="256"/>
      <c r="P344" s="256"/>
      <c r="Q344" s="256"/>
      <c r="R344" s="256"/>
      <c r="S344" s="256"/>
      <c r="T344" s="256"/>
      <c r="U344" s="256"/>
      <c r="V344" s="256"/>
      <c r="W344" s="256"/>
      <c r="X344" s="256"/>
      <c r="Y344" s="256"/>
      <c r="Z344" s="256"/>
    </row>
    <row r="345" customFormat="false" ht="14.25" hidden="false" customHeight="true" outlineLevel="0" collapsed="false">
      <c r="A345" s="257"/>
      <c r="B345" s="256"/>
      <c r="C345" s="256"/>
      <c r="D345" s="256"/>
      <c r="E345" s="256"/>
      <c r="F345" s="256"/>
      <c r="G345" s="256"/>
      <c r="H345" s="256"/>
      <c r="I345" s="256"/>
      <c r="J345" s="256"/>
      <c r="K345" s="256"/>
      <c r="L345" s="256"/>
      <c r="M345" s="256"/>
      <c r="N345" s="256"/>
      <c r="O345" s="256"/>
      <c r="P345" s="256"/>
      <c r="Q345" s="256"/>
      <c r="R345" s="256"/>
      <c r="S345" s="256"/>
      <c r="T345" s="256"/>
      <c r="U345" s="256"/>
      <c r="V345" s="256"/>
      <c r="W345" s="256"/>
      <c r="X345" s="256"/>
      <c r="Y345" s="256"/>
      <c r="Z345" s="256"/>
    </row>
    <row r="346" customFormat="false" ht="14.25" hidden="false" customHeight="true" outlineLevel="0" collapsed="false">
      <c r="A346" s="257"/>
      <c r="B346" s="256"/>
      <c r="C346" s="256"/>
      <c r="D346" s="256"/>
      <c r="E346" s="256"/>
      <c r="F346" s="256"/>
      <c r="G346" s="256"/>
      <c r="H346" s="256"/>
      <c r="I346" s="256"/>
      <c r="J346" s="256"/>
      <c r="K346" s="256"/>
      <c r="L346" s="256"/>
      <c r="M346" s="256"/>
      <c r="N346" s="256"/>
      <c r="O346" s="256"/>
      <c r="P346" s="256"/>
      <c r="Q346" s="256"/>
      <c r="R346" s="256"/>
      <c r="S346" s="256"/>
      <c r="T346" s="256"/>
      <c r="U346" s="256"/>
      <c r="V346" s="256"/>
      <c r="W346" s="256"/>
      <c r="X346" s="256"/>
      <c r="Y346" s="256"/>
      <c r="Z346" s="256"/>
    </row>
    <row r="347" customFormat="false" ht="14.25" hidden="false" customHeight="true" outlineLevel="0" collapsed="false">
      <c r="A347" s="257"/>
      <c r="B347" s="256"/>
      <c r="C347" s="256"/>
      <c r="D347" s="256"/>
      <c r="E347" s="256"/>
      <c r="F347" s="256"/>
      <c r="G347" s="256"/>
      <c r="H347" s="256"/>
      <c r="I347" s="256"/>
      <c r="J347" s="256"/>
      <c r="K347" s="256"/>
      <c r="L347" s="256"/>
      <c r="M347" s="256"/>
      <c r="N347" s="256"/>
      <c r="O347" s="256"/>
      <c r="P347" s="256"/>
      <c r="Q347" s="256"/>
      <c r="R347" s="256"/>
      <c r="S347" s="256"/>
      <c r="T347" s="256"/>
      <c r="U347" s="256"/>
      <c r="V347" s="256"/>
      <c r="W347" s="256"/>
      <c r="X347" s="256"/>
      <c r="Y347" s="256"/>
      <c r="Z347" s="256"/>
    </row>
    <row r="348" customFormat="false" ht="14.25" hidden="false" customHeight="true" outlineLevel="0" collapsed="false">
      <c r="A348" s="257"/>
      <c r="B348" s="256"/>
      <c r="C348" s="256"/>
      <c r="D348" s="256"/>
      <c r="E348" s="256"/>
      <c r="F348" s="256"/>
      <c r="G348" s="256"/>
      <c r="H348" s="256"/>
      <c r="I348" s="256"/>
      <c r="J348" s="256"/>
      <c r="K348" s="256"/>
      <c r="L348" s="256"/>
      <c r="M348" s="256"/>
      <c r="N348" s="256"/>
      <c r="O348" s="256"/>
      <c r="P348" s="256"/>
      <c r="Q348" s="256"/>
      <c r="R348" s="256"/>
      <c r="S348" s="256"/>
      <c r="T348" s="256"/>
      <c r="U348" s="256"/>
      <c r="V348" s="256"/>
      <c r="W348" s="256"/>
      <c r="X348" s="256"/>
      <c r="Y348" s="256"/>
      <c r="Z348" s="256"/>
    </row>
    <row r="349" customFormat="false" ht="14.25" hidden="false" customHeight="true" outlineLevel="0" collapsed="false">
      <c r="A349" s="257"/>
      <c r="B349" s="256"/>
      <c r="C349" s="256"/>
      <c r="D349" s="256"/>
      <c r="E349" s="256"/>
      <c r="F349" s="256"/>
      <c r="G349" s="256"/>
      <c r="H349" s="256"/>
      <c r="I349" s="256"/>
      <c r="J349" s="256"/>
      <c r="K349" s="256"/>
      <c r="L349" s="256"/>
      <c r="M349" s="256"/>
      <c r="N349" s="256"/>
      <c r="O349" s="256"/>
      <c r="P349" s="256"/>
      <c r="Q349" s="256"/>
      <c r="R349" s="256"/>
      <c r="S349" s="256"/>
      <c r="T349" s="256"/>
      <c r="U349" s="256"/>
      <c r="V349" s="256"/>
      <c r="W349" s="256"/>
      <c r="X349" s="256"/>
      <c r="Y349" s="256"/>
      <c r="Z349" s="256"/>
    </row>
    <row r="350" customFormat="false" ht="14.25" hidden="false" customHeight="true" outlineLevel="0" collapsed="false">
      <c r="A350" s="257"/>
      <c r="B350" s="256"/>
      <c r="C350" s="256"/>
      <c r="D350" s="256"/>
      <c r="E350" s="256"/>
      <c r="F350" s="256"/>
      <c r="G350" s="256"/>
      <c r="H350" s="256"/>
      <c r="I350" s="256"/>
      <c r="J350" s="256"/>
      <c r="K350" s="256"/>
      <c r="L350" s="256"/>
      <c r="M350" s="256"/>
      <c r="N350" s="256"/>
      <c r="O350" s="256"/>
      <c r="P350" s="256"/>
      <c r="Q350" s="256"/>
      <c r="R350" s="256"/>
      <c r="S350" s="256"/>
      <c r="T350" s="256"/>
      <c r="U350" s="256"/>
      <c r="V350" s="256"/>
      <c r="W350" s="256"/>
      <c r="X350" s="256"/>
      <c r="Y350" s="256"/>
      <c r="Z350" s="256"/>
    </row>
    <row r="351" customFormat="false" ht="14.25" hidden="false" customHeight="true" outlineLevel="0" collapsed="false">
      <c r="A351" s="257"/>
      <c r="B351" s="256"/>
      <c r="C351" s="256"/>
      <c r="D351" s="256"/>
      <c r="E351" s="256"/>
      <c r="F351" s="256"/>
      <c r="G351" s="256"/>
      <c r="H351" s="256"/>
      <c r="I351" s="256"/>
      <c r="J351" s="256"/>
      <c r="K351" s="256"/>
      <c r="L351" s="256"/>
      <c r="M351" s="256"/>
      <c r="N351" s="256"/>
      <c r="O351" s="256"/>
      <c r="P351" s="256"/>
      <c r="Q351" s="256"/>
      <c r="R351" s="256"/>
      <c r="S351" s="256"/>
      <c r="T351" s="256"/>
      <c r="U351" s="256"/>
      <c r="V351" s="256"/>
      <c r="W351" s="256"/>
      <c r="X351" s="256"/>
      <c r="Y351" s="256"/>
      <c r="Z351" s="256"/>
    </row>
    <row r="352" customFormat="false" ht="14.25" hidden="false" customHeight="true" outlineLevel="0" collapsed="false">
      <c r="A352" s="257"/>
      <c r="B352" s="256"/>
      <c r="C352" s="256"/>
      <c r="D352" s="256"/>
      <c r="E352" s="256"/>
      <c r="F352" s="256"/>
      <c r="G352" s="256"/>
      <c r="H352" s="256"/>
      <c r="I352" s="256"/>
      <c r="J352" s="256"/>
      <c r="K352" s="256"/>
      <c r="L352" s="256"/>
      <c r="M352" s="256"/>
      <c r="N352" s="256"/>
      <c r="O352" s="256"/>
      <c r="P352" s="256"/>
      <c r="Q352" s="256"/>
      <c r="R352" s="256"/>
      <c r="S352" s="256"/>
      <c r="T352" s="256"/>
      <c r="U352" s="256"/>
      <c r="V352" s="256"/>
      <c r="W352" s="256"/>
      <c r="X352" s="256"/>
      <c r="Y352" s="256"/>
      <c r="Z352" s="256"/>
    </row>
    <row r="353" customFormat="false" ht="14.25" hidden="false" customHeight="true" outlineLevel="0" collapsed="false">
      <c r="A353" s="257"/>
      <c r="B353" s="256"/>
      <c r="C353" s="256"/>
      <c r="D353" s="256"/>
      <c r="E353" s="256"/>
      <c r="F353" s="256"/>
      <c r="G353" s="256"/>
      <c r="H353" s="256"/>
      <c r="I353" s="256"/>
      <c r="J353" s="256"/>
      <c r="K353" s="256"/>
      <c r="L353" s="256"/>
      <c r="M353" s="256"/>
      <c r="N353" s="256"/>
      <c r="O353" s="256"/>
      <c r="P353" s="256"/>
      <c r="Q353" s="256"/>
      <c r="R353" s="256"/>
      <c r="S353" s="256"/>
      <c r="T353" s="256"/>
      <c r="U353" s="256"/>
      <c r="V353" s="256"/>
      <c r="W353" s="256"/>
      <c r="X353" s="256"/>
      <c r="Y353" s="256"/>
      <c r="Z353" s="256"/>
    </row>
    <row r="354" customFormat="false" ht="14.25" hidden="false" customHeight="true" outlineLevel="0" collapsed="false">
      <c r="A354" s="257"/>
      <c r="B354" s="256"/>
      <c r="C354" s="256"/>
      <c r="D354" s="256"/>
      <c r="E354" s="256"/>
      <c r="F354" s="256"/>
      <c r="G354" s="256"/>
      <c r="H354" s="256"/>
      <c r="I354" s="256"/>
      <c r="J354" s="256"/>
      <c r="K354" s="256"/>
      <c r="L354" s="256"/>
      <c r="M354" s="256"/>
      <c r="N354" s="256"/>
      <c r="O354" s="256"/>
      <c r="P354" s="256"/>
      <c r="Q354" s="256"/>
      <c r="R354" s="256"/>
      <c r="S354" s="256"/>
      <c r="T354" s="256"/>
      <c r="U354" s="256"/>
      <c r="V354" s="256"/>
      <c r="W354" s="256"/>
      <c r="X354" s="256"/>
      <c r="Y354" s="256"/>
      <c r="Z354" s="256"/>
    </row>
    <row r="355" customFormat="false" ht="14.25" hidden="false" customHeight="true" outlineLevel="0" collapsed="false">
      <c r="A355" s="257"/>
      <c r="B355" s="256"/>
      <c r="C355" s="256"/>
      <c r="D355" s="256"/>
      <c r="E355" s="256"/>
      <c r="F355" s="256"/>
      <c r="G355" s="256"/>
      <c r="H355" s="256"/>
      <c r="I355" s="256"/>
      <c r="J355" s="256"/>
      <c r="K355" s="256"/>
      <c r="L355" s="256"/>
      <c r="M355" s="256"/>
      <c r="N355" s="256"/>
      <c r="O355" s="256"/>
      <c r="P355" s="256"/>
      <c r="Q355" s="256"/>
      <c r="R355" s="256"/>
      <c r="S355" s="256"/>
      <c r="T355" s="256"/>
      <c r="U355" s="256"/>
      <c r="V355" s="256"/>
      <c r="W355" s="256"/>
      <c r="X355" s="256"/>
      <c r="Y355" s="256"/>
      <c r="Z355" s="256"/>
    </row>
    <row r="356" customFormat="false" ht="14.25" hidden="false" customHeight="true" outlineLevel="0" collapsed="false">
      <c r="A356" s="257"/>
      <c r="B356" s="256"/>
      <c r="C356" s="256"/>
      <c r="D356" s="256"/>
      <c r="E356" s="256"/>
      <c r="F356" s="256"/>
      <c r="G356" s="256"/>
      <c r="H356" s="256"/>
      <c r="I356" s="256"/>
      <c r="J356" s="256"/>
      <c r="K356" s="256"/>
      <c r="L356" s="256"/>
      <c r="M356" s="256"/>
      <c r="N356" s="256"/>
      <c r="O356" s="256"/>
      <c r="P356" s="256"/>
      <c r="Q356" s="256"/>
      <c r="R356" s="256"/>
      <c r="S356" s="256"/>
      <c r="T356" s="256"/>
      <c r="U356" s="256"/>
      <c r="V356" s="256"/>
      <c r="W356" s="256"/>
      <c r="X356" s="256"/>
      <c r="Y356" s="256"/>
      <c r="Z356" s="256"/>
    </row>
    <row r="357" customFormat="false" ht="14.25" hidden="false" customHeight="true" outlineLevel="0" collapsed="false">
      <c r="A357" s="257"/>
      <c r="B357" s="256"/>
      <c r="C357" s="256"/>
      <c r="D357" s="256"/>
      <c r="E357" s="256"/>
      <c r="F357" s="256"/>
      <c r="G357" s="256"/>
      <c r="H357" s="256"/>
      <c r="I357" s="256"/>
      <c r="J357" s="256"/>
      <c r="K357" s="256"/>
      <c r="L357" s="256"/>
      <c r="M357" s="256"/>
      <c r="N357" s="256"/>
      <c r="O357" s="256"/>
      <c r="P357" s="256"/>
      <c r="Q357" s="256"/>
      <c r="R357" s="256"/>
      <c r="S357" s="256"/>
      <c r="T357" s="256"/>
      <c r="U357" s="256"/>
      <c r="V357" s="256"/>
      <c r="W357" s="256"/>
      <c r="X357" s="256"/>
      <c r="Y357" s="256"/>
      <c r="Z357" s="256"/>
    </row>
    <row r="358" customFormat="false" ht="14.25" hidden="false" customHeight="true" outlineLevel="0" collapsed="false">
      <c r="A358" s="257"/>
      <c r="B358" s="256"/>
      <c r="C358" s="256"/>
      <c r="D358" s="256"/>
      <c r="E358" s="256"/>
      <c r="F358" s="256"/>
      <c r="G358" s="256"/>
      <c r="H358" s="256"/>
      <c r="I358" s="256"/>
      <c r="J358" s="256"/>
      <c r="K358" s="256"/>
      <c r="L358" s="256"/>
      <c r="M358" s="256"/>
      <c r="N358" s="256"/>
      <c r="O358" s="256"/>
      <c r="P358" s="256"/>
      <c r="Q358" s="256"/>
      <c r="R358" s="256"/>
      <c r="S358" s="256"/>
      <c r="T358" s="256"/>
      <c r="U358" s="256"/>
      <c r="V358" s="256"/>
      <c r="W358" s="256"/>
      <c r="X358" s="256"/>
      <c r="Y358" s="256"/>
      <c r="Z358" s="256"/>
    </row>
    <row r="359" customFormat="false" ht="14.25" hidden="false" customHeight="true" outlineLevel="0" collapsed="false">
      <c r="A359" s="257"/>
      <c r="B359" s="256"/>
      <c r="C359" s="256"/>
      <c r="D359" s="256"/>
      <c r="E359" s="256"/>
      <c r="F359" s="256"/>
      <c r="G359" s="256"/>
      <c r="H359" s="256"/>
      <c r="I359" s="256"/>
      <c r="J359" s="256"/>
      <c r="K359" s="256"/>
      <c r="L359" s="256"/>
      <c r="M359" s="256"/>
      <c r="N359" s="256"/>
      <c r="O359" s="256"/>
      <c r="P359" s="256"/>
      <c r="Q359" s="256"/>
      <c r="R359" s="256"/>
      <c r="S359" s="256"/>
      <c r="T359" s="256"/>
      <c r="U359" s="256"/>
      <c r="V359" s="256"/>
      <c r="W359" s="256"/>
      <c r="X359" s="256"/>
      <c r="Y359" s="256"/>
      <c r="Z359" s="256"/>
    </row>
    <row r="360" customFormat="false" ht="14.25" hidden="false" customHeight="true" outlineLevel="0" collapsed="false">
      <c r="A360" s="257"/>
      <c r="B360" s="256"/>
      <c r="C360" s="256"/>
      <c r="D360" s="256"/>
      <c r="E360" s="256"/>
      <c r="F360" s="256"/>
      <c r="G360" s="256"/>
      <c r="H360" s="256"/>
      <c r="I360" s="256"/>
      <c r="J360" s="256"/>
      <c r="K360" s="256"/>
      <c r="L360" s="256"/>
      <c r="M360" s="256"/>
      <c r="N360" s="256"/>
      <c r="O360" s="256"/>
      <c r="P360" s="256"/>
      <c r="Q360" s="256"/>
      <c r="R360" s="256"/>
      <c r="S360" s="256"/>
      <c r="T360" s="256"/>
      <c r="U360" s="256"/>
      <c r="V360" s="256"/>
      <c r="W360" s="256"/>
      <c r="X360" s="256"/>
      <c r="Y360" s="256"/>
      <c r="Z360" s="256"/>
    </row>
    <row r="361" customFormat="false" ht="14.25" hidden="false" customHeight="true" outlineLevel="0" collapsed="false">
      <c r="A361" s="257"/>
      <c r="B361" s="256"/>
      <c r="C361" s="256"/>
      <c r="D361" s="256"/>
      <c r="E361" s="256"/>
      <c r="F361" s="256"/>
      <c r="G361" s="256"/>
      <c r="H361" s="256"/>
      <c r="I361" s="256"/>
      <c r="J361" s="256"/>
      <c r="K361" s="256"/>
      <c r="L361" s="256"/>
      <c r="M361" s="256"/>
      <c r="N361" s="256"/>
      <c r="O361" s="256"/>
      <c r="P361" s="256"/>
      <c r="Q361" s="256"/>
      <c r="R361" s="256"/>
      <c r="S361" s="256"/>
      <c r="T361" s="256"/>
      <c r="U361" s="256"/>
      <c r="V361" s="256"/>
      <c r="W361" s="256"/>
      <c r="X361" s="256"/>
      <c r="Y361" s="256"/>
      <c r="Z361" s="256"/>
    </row>
    <row r="362" customFormat="false" ht="14.25" hidden="false" customHeight="true" outlineLevel="0" collapsed="false">
      <c r="A362" s="257"/>
      <c r="B362" s="256"/>
      <c r="C362" s="256"/>
      <c r="D362" s="256"/>
      <c r="E362" s="256"/>
      <c r="F362" s="256"/>
      <c r="G362" s="256"/>
      <c r="H362" s="256"/>
      <c r="I362" s="256"/>
      <c r="J362" s="256"/>
      <c r="K362" s="256"/>
      <c r="L362" s="256"/>
      <c r="M362" s="256"/>
      <c r="N362" s="256"/>
      <c r="O362" s="256"/>
      <c r="P362" s="256"/>
      <c r="Q362" s="256"/>
      <c r="R362" s="256"/>
      <c r="S362" s="256"/>
      <c r="T362" s="256"/>
      <c r="U362" s="256"/>
      <c r="V362" s="256"/>
      <c r="W362" s="256"/>
      <c r="X362" s="256"/>
      <c r="Y362" s="256"/>
      <c r="Z362" s="256"/>
    </row>
    <row r="363" customFormat="false" ht="14.25" hidden="false" customHeight="true" outlineLevel="0" collapsed="false">
      <c r="A363" s="257"/>
      <c r="B363" s="256"/>
      <c r="C363" s="256"/>
      <c r="D363" s="256"/>
      <c r="E363" s="256"/>
      <c r="F363" s="256"/>
      <c r="G363" s="256"/>
      <c r="H363" s="256"/>
      <c r="I363" s="256"/>
      <c r="J363" s="256"/>
      <c r="K363" s="256"/>
      <c r="L363" s="256"/>
      <c r="M363" s="256"/>
      <c r="N363" s="256"/>
      <c r="O363" s="256"/>
      <c r="P363" s="256"/>
      <c r="Q363" s="256"/>
      <c r="R363" s="256"/>
      <c r="S363" s="256"/>
      <c r="T363" s="256"/>
      <c r="U363" s="256"/>
      <c r="V363" s="256"/>
      <c r="W363" s="256"/>
      <c r="X363" s="256"/>
      <c r="Y363" s="256"/>
      <c r="Z363" s="256"/>
    </row>
    <row r="364" customFormat="false" ht="14.25" hidden="false" customHeight="true" outlineLevel="0" collapsed="false">
      <c r="A364" s="257"/>
      <c r="B364" s="256"/>
      <c r="C364" s="256"/>
      <c r="D364" s="256"/>
      <c r="E364" s="256"/>
      <c r="F364" s="256"/>
      <c r="G364" s="256"/>
      <c r="H364" s="256"/>
      <c r="I364" s="256"/>
      <c r="J364" s="256"/>
      <c r="K364" s="256"/>
      <c r="L364" s="256"/>
      <c r="M364" s="256"/>
      <c r="N364" s="256"/>
      <c r="O364" s="256"/>
      <c r="P364" s="256"/>
      <c r="Q364" s="256"/>
      <c r="R364" s="256"/>
      <c r="S364" s="256"/>
      <c r="T364" s="256"/>
      <c r="U364" s="256"/>
      <c r="V364" s="256"/>
      <c r="W364" s="256"/>
      <c r="X364" s="256"/>
      <c r="Y364" s="256"/>
      <c r="Z364" s="256"/>
    </row>
    <row r="365" customFormat="false" ht="14.25" hidden="false" customHeight="true" outlineLevel="0" collapsed="false">
      <c r="A365" s="257"/>
      <c r="B365" s="256"/>
      <c r="C365" s="256"/>
      <c r="D365" s="256"/>
      <c r="E365" s="256"/>
      <c r="F365" s="256"/>
      <c r="G365" s="256"/>
      <c r="H365" s="256"/>
      <c r="I365" s="256"/>
      <c r="J365" s="256"/>
      <c r="K365" s="256"/>
      <c r="L365" s="256"/>
      <c r="M365" s="256"/>
      <c r="N365" s="256"/>
      <c r="O365" s="256"/>
      <c r="P365" s="256"/>
      <c r="Q365" s="256"/>
      <c r="R365" s="256"/>
      <c r="S365" s="256"/>
      <c r="T365" s="256"/>
      <c r="U365" s="256"/>
      <c r="V365" s="256"/>
      <c r="W365" s="256"/>
      <c r="X365" s="256"/>
      <c r="Y365" s="256"/>
      <c r="Z365" s="256"/>
    </row>
    <row r="366" customFormat="false" ht="14.25" hidden="false" customHeight="true" outlineLevel="0" collapsed="false">
      <c r="A366" s="257"/>
      <c r="B366" s="256"/>
      <c r="C366" s="256"/>
      <c r="D366" s="256"/>
      <c r="E366" s="256"/>
      <c r="F366" s="256"/>
      <c r="G366" s="256"/>
      <c r="H366" s="256"/>
      <c r="I366" s="256"/>
      <c r="J366" s="256"/>
      <c r="K366" s="256"/>
      <c r="L366" s="256"/>
      <c r="M366" s="256"/>
      <c r="N366" s="256"/>
      <c r="O366" s="256"/>
      <c r="P366" s="256"/>
      <c r="Q366" s="256"/>
      <c r="R366" s="256"/>
      <c r="S366" s="256"/>
      <c r="T366" s="256"/>
      <c r="U366" s="256"/>
      <c r="V366" s="256"/>
      <c r="W366" s="256"/>
      <c r="X366" s="256"/>
      <c r="Y366" s="256"/>
      <c r="Z366" s="256"/>
    </row>
    <row r="367" customFormat="false" ht="14.25" hidden="false" customHeight="true" outlineLevel="0" collapsed="false">
      <c r="A367" s="257"/>
      <c r="B367" s="256"/>
      <c r="C367" s="256"/>
      <c r="D367" s="256"/>
      <c r="E367" s="256"/>
      <c r="F367" s="256"/>
      <c r="G367" s="256"/>
      <c r="H367" s="256"/>
      <c r="I367" s="256"/>
      <c r="J367" s="256"/>
      <c r="K367" s="256"/>
      <c r="L367" s="256"/>
      <c r="M367" s="256"/>
      <c r="N367" s="256"/>
      <c r="O367" s="256"/>
      <c r="P367" s="256"/>
      <c r="Q367" s="256"/>
      <c r="R367" s="256"/>
      <c r="S367" s="256"/>
      <c r="T367" s="256"/>
      <c r="U367" s="256"/>
      <c r="V367" s="256"/>
      <c r="W367" s="256"/>
      <c r="X367" s="256"/>
      <c r="Y367" s="256"/>
      <c r="Z367" s="256"/>
    </row>
    <row r="368" customFormat="false" ht="14.25" hidden="false" customHeight="true" outlineLevel="0" collapsed="false">
      <c r="A368" s="257"/>
      <c r="B368" s="256"/>
      <c r="C368" s="256"/>
      <c r="D368" s="256"/>
      <c r="E368" s="256"/>
      <c r="F368" s="256"/>
      <c r="G368" s="256"/>
      <c r="H368" s="256"/>
      <c r="I368" s="256"/>
      <c r="J368" s="256"/>
      <c r="K368" s="256"/>
      <c r="L368" s="256"/>
      <c r="M368" s="256"/>
      <c r="N368" s="256"/>
      <c r="O368" s="256"/>
      <c r="P368" s="256"/>
      <c r="Q368" s="256"/>
      <c r="R368" s="256"/>
      <c r="S368" s="256"/>
      <c r="T368" s="256"/>
      <c r="U368" s="256"/>
      <c r="V368" s="256"/>
      <c r="W368" s="256"/>
      <c r="X368" s="256"/>
      <c r="Y368" s="256"/>
      <c r="Z368" s="256"/>
    </row>
    <row r="369" customFormat="false" ht="14.25" hidden="false" customHeight="true" outlineLevel="0" collapsed="false">
      <c r="A369" s="257"/>
      <c r="B369" s="256"/>
      <c r="C369" s="256"/>
      <c r="D369" s="256"/>
      <c r="E369" s="256"/>
      <c r="F369" s="256"/>
      <c r="G369" s="256"/>
      <c r="H369" s="256"/>
      <c r="I369" s="256"/>
      <c r="J369" s="256"/>
      <c r="K369" s="256"/>
      <c r="L369" s="256"/>
      <c r="M369" s="256"/>
      <c r="N369" s="256"/>
      <c r="O369" s="256"/>
      <c r="P369" s="256"/>
      <c r="Q369" s="256"/>
      <c r="R369" s="256"/>
      <c r="S369" s="256"/>
      <c r="T369" s="256"/>
      <c r="U369" s="256"/>
      <c r="V369" s="256"/>
      <c r="W369" s="256"/>
      <c r="X369" s="256"/>
      <c r="Y369" s="256"/>
      <c r="Z369" s="256"/>
    </row>
    <row r="370" customFormat="false" ht="14.25" hidden="false" customHeight="true" outlineLevel="0" collapsed="false">
      <c r="A370" s="257"/>
      <c r="B370" s="256"/>
      <c r="C370" s="256"/>
      <c r="D370" s="256"/>
      <c r="E370" s="256"/>
      <c r="F370" s="256"/>
      <c r="G370" s="256"/>
      <c r="H370" s="256"/>
      <c r="I370" s="256"/>
      <c r="J370" s="256"/>
      <c r="K370" s="256"/>
      <c r="L370" s="256"/>
      <c r="M370" s="256"/>
      <c r="N370" s="256"/>
      <c r="O370" s="256"/>
      <c r="P370" s="256"/>
      <c r="Q370" s="256"/>
      <c r="R370" s="256"/>
      <c r="S370" s="256"/>
      <c r="T370" s="256"/>
      <c r="U370" s="256"/>
      <c r="V370" s="256"/>
      <c r="W370" s="256"/>
      <c r="X370" s="256"/>
      <c r="Y370" s="256"/>
      <c r="Z370" s="256"/>
    </row>
    <row r="371" customFormat="false" ht="14.25" hidden="false" customHeight="true" outlineLevel="0" collapsed="false">
      <c r="A371" s="257"/>
      <c r="B371" s="256"/>
      <c r="C371" s="256"/>
      <c r="D371" s="256"/>
      <c r="E371" s="256"/>
      <c r="F371" s="256"/>
      <c r="G371" s="256"/>
      <c r="H371" s="256"/>
      <c r="I371" s="256"/>
      <c r="J371" s="256"/>
      <c r="K371" s="256"/>
      <c r="L371" s="256"/>
      <c r="M371" s="256"/>
      <c r="N371" s="256"/>
      <c r="O371" s="256"/>
      <c r="P371" s="256"/>
      <c r="Q371" s="256"/>
      <c r="R371" s="256"/>
      <c r="S371" s="256"/>
      <c r="T371" s="256"/>
      <c r="U371" s="256"/>
      <c r="V371" s="256"/>
      <c r="W371" s="256"/>
      <c r="X371" s="256"/>
      <c r="Y371" s="256"/>
      <c r="Z371" s="256"/>
    </row>
    <row r="372" customFormat="false" ht="14.25" hidden="false" customHeight="true" outlineLevel="0" collapsed="false">
      <c r="A372" s="257"/>
      <c r="B372" s="256"/>
      <c r="C372" s="256"/>
      <c r="D372" s="256"/>
      <c r="E372" s="256"/>
      <c r="F372" s="256"/>
      <c r="G372" s="256"/>
      <c r="H372" s="256"/>
      <c r="I372" s="256"/>
      <c r="J372" s="256"/>
      <c r="K372" s="256"/>
      <c r="L372" s="256"/>
      <c r="M372" s="256"/>
      <c r="N372" s="256"/>
      <c r="O372" s="256"/>
      <c r="P372" s="256"/>
      <c r="Q372" s="256"/>
      <c r="R372" s="256"/>
      <c r="S372" s="256"/>
      <c r="T372" s="256"/>
      <c r="U372" s="256"/>
      <c r="V372" s="256"/>
      <c r="W372" s="256"/>
      <c r="X372" s="256"/>
      <c r="Y372" s="256"/>
      <c r="Z372" s="256"/>
    </row>
    <row r="373" customFormat="false" ht="14.25" hidden="false" customHeight="true" outlineLevel="0" collapsed="false">
      <c r="A373" s="257"/>
      <c r="B373" s="256"/>
      <c r="C373" s="256"/>
      <c r="D373" s="256"/>
      <c r="E373" s="256"/>
      <c r="F373" s="256"/>
      <c r="G373" s="256"/>
      <c r="H373" s="256"/>
      <c r="I373" s="256"/>
      <c r="J373" s="256"/>
      <c r="K373" s="256"/>
      <c r="L373" s="256"/>
      <c r="M373" s="256"/>
      <c r="N373" s="256"/>
      <c r="O373" s="256"/>
      <c r="P373" s="256"/>
      <c r="Q373" s="256"/>
      <c r="R373" s="256"/>
      <c r="S373" s="256"/>
      <c r="T373" s="256"/>
      <c r="U373" s="256"/>
      <c r="V373" s="256"/>
      <c r="W373" s="256"/>
      <c r="X373" s="256"/>
      <c r="Y373" s="256"/>
      <c r="Z373" s="256"/>
    </row>
    <row r="374" customFormat="false" ht="14.25" hidden="false" customHeight="true" outlineLevel="0" collapsed="false">
      <c r="A374" s="257"/>
      <c r="B374" s="256"/>
      <c r="C374" s="256"/>
      <c r="D374" s="256"/>
      <c r="E374" s="256"/>
      <c r="F374" s="256"/>
      <c r="G374" s="256"/>
      <c r="H374" s="256"/>
      <c r="I374" s="256"/>
      <c r="J374" s="256"/>
      <c r="K374" s="256"/>
      <c r="L374" s="256"/>
      <c r="M374" s="256"/>
      <c r="N374" s="256"/>
      <c r="O374" s="256"/>
      <c r="P374" s="256"/>
      <c r="Q374" s="256"/>
      <c r="R374" s="256"/>
      <c r="S374" s="256"/>
      <c r="T374" s="256"/>
      <c r="U374" s="256"/>
      <c r="V374" s="256"/>
      <c r="W374" s="256"/>
      <c r="X374" s="256"/>
      <c r="Y374" s="256"/>
      <c r="Z374" s="256"/>
    </row>
    <row r="375" customFormat="false" ht="14.25" hidden="false" customHeight="true" outlineLevel="0" collapsed="false">
      <c r="A375" s="257"/>
      <c r="B375" s="256"/>
      <c r="C375" s="256"/>
      <c r="D375" s="256"/>
      <c r="E375" s="256"/>
      <c r="F375" s="256"/>
      <c r="G375" s="256"/>
      <c r="H375" s="256"/>
      <c r="I375" s="256"/>
      <c r="J375" s="256"/>
      <c r="K375" s="256"/>
      <c r="L375" s="256"/>
      <c r="M375" s="256"/>
      <c r="N375" s="256"/>
      <c r="O375" s="256"/>
      <c r="P375" s="256"/>
      <c r="Q375" s="256"/>
      <c r="R375" s="256"/>
      <c r="S375" s="256"/>
      <c r="T375" s="256"/>
      <c r="U375" s="256"/>
      <c r="V375" s="256"/>
      <c r="W375" s="256"/>
      <c r="X375" s="256"/>
      <c r="Y375" s="256"/>
      <c r="Z375" s="256"/>
    </row>
    <row r="376" customFormat="false" ht="14.25" hidden="false" customHeight="true" outlineLevel="0" collapsed="false">
      <c r="A376" s="257"/>
      <c r="B376" s="256"/>
      <c r="C376" s="256"/>
      <c r="D376" s="256"/>
      <c r="E376" s="256"/>
      <c r="F376" s="256"/>
      <c r="G376" s="256"/>
      <c r="H376" s="256"/>
      <c r="I376" s="256"/>
      <c r="J376" s="256"/>
      <c r="K376" s="256"/>
      <c r="L376" s="256"/>
      <c r="M376" s="256"/>
      <c r="N376" s="256"/>
      <c r="O376" s="256"/>
      <c r="P376" s="256"/>
      <c r="Q376" s="256"/>
      <c r="R376" s="256"/>
      <c r="S376" s="256"/>
      <c r="T376" s="256"/>
      <c r="U376" s="256"/>
      <c r="V376" s="256"/>
      <c r="W376" s="256"/>
      <c r="X376" s="256"/>
      <c r="Y376" s="256"/>
      <c r="Z376" s="256"/>
    </row>
    <row r="377" customFormat="false" ht="14.25" hidden="false" customHeight="true" outlineLevel="0" collapsed="false">
      <c r="A377" s="257"/>
      <c r="B377" s="256"/>
      <c r="C377" s="256"/>
      <c r="D377" s="256"/>
      <c r="E377" s="256"/>
      <c r="F377" s="256"/>
      <c r="G377" s="256"/>
      <c r="H377" s="256"/>
      <c r="I377" s="256"/>
      <c r="J377" s="256"/>
      <c r="K377" s="256"/>
      <c r="L377" s="256"/>
      <c r="M377" s="256"/>
      <c r="N377" s="256"/>
      <c r="O377" s="256"/>
      <c r="P377" s="256"/>
      <c r="Q377" s="256"/>
      <c r="R377" s="256"/>
      <c r="S377" s="256"/>
      <c r="T377" s="256"/>
      <c r="U377" s="256"/>
      <c r="V377" s="256"/>
      <c r="W377" s="256"/>
      <c r="X377" s="256"/>
      <c r="Y377" s="256"/>
      <c r="Z377" s="256"/>
    </row>
    <row r="378" customFormat="false" ht="14.25" hidden="false" customHeight="true" outlineLevel="0" collapsed="false">
      <c r="A378" s="257"/>
      <c r="B378" s="256"/>
      <c r="C378" s="256"/>
      <c r="D378" s="256"/>
      <c r="E378" s="256"/>
      <c r="F378" s="256"/>
      <c r="G378" s="256"/>
      <c r="H378" s="256"/>
      <c r="I378" s="256"/>
      <c r="J378" s="256"/>
      <c r="K378" s="256"/>
      <c r="L378" s="256"/>
      <c r="M378" s="256"/>
      <c r="N378" s="256"/>
      <c r="O378" s="256"/>
      <c r="P378" s="256"/>
      <c r="Q378" s="256"/>
      <c r="R378" s="256"/>
      <c r="S378" s="256"/>
      <c r="T378" s="256"/>
      <c r="U378" s="256"/>
      <c r="V378" s="256"/>
      <c r="W378" s="256"/>
      <c r="X378" s="256"/>
      <c r="Y378" s="256"/>
      <c r="Z378" s="256"/>
    </row>
    <row r="379" customFormat="false" ht="14.25" hidden="false" customHeight="true" outlineLevel="0" collapsed="false">
      <c r="A379" s="257"/>
      <c r="B379" s="256"/>
      <c r="C379" s="256"/>
      <c r="D379" s="256"/>
      <c r="E379" s="256"/>
      <c r="F379" s="256"/>
      <c r="G379" s="256"/>
      <c r="H379" s="256"/>
      <c r="I379" s="256"/>
      <c r="J379" s="256"/>
      <c r="K379" s="256"/>
      <c r="L379" s="256"/>
      <c r="M379" s="256"/>
      <c r="N379" s="256"/>
      <c r="O379" s="256"/>
      <c r="P379" s="256"/>
      <c r="Q379" s="256"/>
      <c r="R379" s="256"/>
      <c r="S379" s="256"/>
      <c r="T379" s="256"/>
      <c r="U379" s="256"/>
      <c r="V379" s="256"/>
      <c r="W379" s="256"/>
      <c r="X379" s="256"/>
      <c r="Y379" s="256"/>
      <c r="Z379" s="256"/>
    </row>
    <row r="380" customFormat="false" ht="14.25" hidden="false" customHeight="true" outlineLevel="0" collapsed="false">
      <c r="A380" s="257"/>
      <c r="B380" s="256"/>
      <c r="C380" s="256"/>
      <c r="D380" s="256"/>
      <c r="E380" s="256"/>
      <c r="F380" s="256"/>
      <c r="G380" s="256"/>
      <c r="H380" s="256"/>
      <c r="I380" s="256"/>
      <c r="J380" s="256"/>
      <c r="K380" s="256"/>
      <c r="L380" s="256"/>
      <c r="M380" s="256"/>
      <c r="N380" s="256"/>
      <c r="O380" s="256"/>
      <c r="P380" s="256"/>
      <c r="Q380" s="256"/>
      <c r="R380" s="256"/>
      <c r="S380" s="256"/>
      <c r="T380" s="256"/>
      <c r="U380" s="256"/>
      <c r="V380" s="256"/>
      <c r="W380" s="256"/>
      <c r="X380" s="256"/>
      <c r="Y380" s="256"/>
      <c r="Z380" s="256"/>
    </row>
    <row r="381" customFormat="false" ht="14.25" hidden="false" customHeight="true" outlineLevel="0" collapsed="false">
      <c r="A381" s="257"/>
      <c r="B381" s="256"/>
      <c r="C381" s="256"/>
      <c r="D381" s="256"/>
      <c r="E381" s="256"/>
      <c r="F381" s="256"/>
      <c r="G381" s="256"/>
      <c r="H381" s="256"/>
      <c r="I381" s="256"/>
      <c r="J381" s="256"/>
      <c r="K381" s="256"/>
      <c r="L381" s="256"/>
      <c r="M381" s="256"/>
      <c r="N381" s="256"/>
      <c r="O381" s="256"/>
      <c r="P381" s="256"/>
      <c r="Q381" s="256"/>
      <c r="R381" s="256"/>
      <c r="S381" s="256"/>
      <c r="T381" s="256"/>
      <c r="U381" s="256"/>
      <c r="V381" s="256"/>
      <c r="W381" s="256"/>
      <c r="X381" s="256"/>
      <c r="Y381" s="256"/>
      <c r="Z381" s="256"/>
    </row>
    <row r="382" customFormat="false" ht="14.25" hidden="false" customHeight="true" outlineLevel="0" collapsed="false">
      <c r="A382" s="257"/>
      <c r="B382" s="256"/>
      <c r="C382" s="256"/>
      <c r="D382" s="256"/>
      <c r="E382" s="256"/>
      <c r="F382" s="256"/>
      <c r="G382" s="256"/>
      <c r="H382" s="256"/>
      <c r="I382" s="256"/>
      <c r="J382" s="256"/>
      <c r="K382" s="256"/>
      <c r="L382" s="256"/>
      <c r="M382" s="256"/>
      <c r="N382" s="256"/>
      <c r="O382" s="256"/>
      <c r="P382" s="256"/>
      <c r="Q382" s="256"/>
      <c r="R382" s="256"/>
      <c r="S382" s="256"/>
      <c r="T382" s="256"/>
      <c r="U382" s="256"/>
      <c r="V382" s="256"/>
      <c r="W382" s="256"/>
      <c r="X382" s="256"/>
      <c r="Y382" s="256"/>
      <c r="Z382" s="256"/>
    </row>
    <row r="383" customFormat="false" ht="14.25" hidden="false" customHeight="true" outlineLevel="0" collapsed="false">
      <c r="A383" s="257"/>
      <c r="B383" s="256"/>
      <c r="C383" s="256"/>
      <c r="D383" s="256"/>
      <c r="E383" s="256"/>
      <c r="F383" s="256"/>
      <c r="G383" s="256"/>
      <c r="H383" s="256"/>
      <c r="I383" s="256"/>
      <c r="J383" s="256"/>
      <c r="K383" s="256"/>
      <c r="L383" s="256"/>
      <c r="M383" s="256"/>
      <c r="N383" s="256"/>
      <c r="O383" s="256"/>
      <c r="P383" s="256"/>
      <c r="Q383" s="256"/>
      <c r="R383" s="256"/>
      <c r="S383" s="256"/>
      <c r="T383" s="256"/>
      <c r="U383" s="256"/>
      <c r="V383" s="256"/>
      <c r="W383" s="256"/>
      <c r="X383" s="256"/>
      <c r="Y383" s="256"/>
      <c r="Z383" s="256"/>
    </row>
    <row r="384" customFormat="false" ht="14.25" hidden="false" customHeight="true" outlineLevel="0" collapsed="false">
      <c r="A384" s="257"/>
      <c r="B384" s="256"/>
      <c r="C384" s="256"/>
      <c r="D384" s="256"/>
      <c r="E384" s="256"/>
      <c r="F384" s="256"/>
      <c r="G384" s="256"/>
      <c r="H384" s="256"/>
      <c r="I384" s="256"/>
      <c r="J384" s="256"/>
      <c r="K384" s="256"/>
      <c r="L384" s="256"/>
      <c r="M384" s="256"/>
      <c r="N384" s="256"/>
      <c r="O384" s="256"/>
      <c r="P384" s="256"/>
      <c r="Q384" s="256"/>
      <c r="R384" s="256"/>
      <c r="S384" s="256"/>
      <c r="T384" s="256"/>
      <c r="U384" s="256"/>
      <c r="V384" s="256"/>
      <c r="W384" s="256"/>
      <c r="X384" s="256"/>
      <c r="Y384" s="256"/>
      <c r="Z384" s="256"/>
    </row>
    <row r="385" customFormat="false" ht="14.25" hidden="false" customHeight="true" outlineLevel="0" collapsed="false">
      <c r="A385" s="257"/>
      <c r="B385" s="256"/>
      <c r="C385" s="256"/>
      <c r="D385" s="256"/>
      <c r="E385" s="256"/>
      <c r="F385" s="256"/>
      <c r="G385" s="256"/>
      <c r="H385" s="256"/>
      <c r="I385" s="256"/>
      <c r="J385" s="256"/>
      <c r="K385" s="256"/>
      <c r="L385" s="256"/>
      <c r="M385" s="256"/>
      <c r="N385" s="256"/>
      <c r="O385" s="256"/>
      <c r="P385" s="256"/>
      <c r="Q385" s="256"/>
      <c r="R385" s="256"/>
      <c r="S385" s="256"/>
      <c r="T385" s="256"/>
      <c r="U385" s="256"/>
      <c r="V385" s="256"/>
      <c r="W385" s="256"/>
      <c r="X385" s="256"/>
      <c r="Y385" s="256"/>
      <c r="Z385" s="256"/>
    </row>
    <row r="386" customFormat="false" ht="14.25" hidden="false" customHeight="true" outlineLevel="0" collapsed="false">
      <c r="A386" s="257"/>
      <c r="B386" s="256"/>
      <c r="C386" s="256"/>
      <c r="D386" s="256"/>
      <c r="E386" s="256"/>
      <c r="F386" s="256"/>
      <c r="G386" s="256"/>
      <c r="H386" s="256"/>
      <c r="I386" s="256"/>
      <c r="J386" s="256"/>
      <c r="K386" s="256"/>
      <c r="L386" s="256"/>
      <c r="M386" s="256"/>
      <c r="N386" s="256"/>
      <c r="O386" s="256"/>
      <c r="P386" s="256"/>
      <c r="Q386" s="256"/>
      <c r="R386" s="256"/>
      <c r="S386" s="256"/>
      <c r="T386" s="256"/>
      <c r="U386" s="256"/>
      <c r="V386" s="256"/>
      <c r="W386" s="256"/>
      <c r="X386" s="256"/>
      <c r="Y386" s="256"/>
      <c r="Z386" s="256"/>
    </row>
    <row r="387" customFormat="false" ht="14.25" hidden="false" customHeight="true" outlineLevel="0" collapsed="false">
      <c r="A387" s="257"/>
      <c r="B387" s="256"/>
      <c r="C387" s="256"/>
      <c r="D387" s="256"/>
      <c r="E387" s="256"/>
      <c r="F387" s="256"/>
      <c r="G387" s="256"/>
      <c r="H387" s="256"/>
      <c r="I387" s="256"/>
      <c r="J387" s="256"/>
      <c r="K387" s="256"/>
      <c r="L387" s="256"/>
      <c r="M387" s="256"/>
      <c r="N387" s="256"/>
      <c r="O387" s="256"/>
      <c r="P387" s="256"/>
      <c r="Q387" s="256"/>
      <c r="R387" s="256"/>
      <c r="S387" s="256"/>
      <c r="T387" s="256"/>
      <c r="U387" s="256"/>
      <c r="V387" s="256"/>
      <c r="W387" s="256"/>
      <c r="X387" s="256"/>
      <c r="Y387" s="256"/>
      <c r="Z387" s="256"/>
    </row>
    <row r="388" customFormat="false" ht="14.25" hidden="false" customHeight="true" outlineLevel="0" collapsed="false">
      <c r="A388" s="257"/>
      <c r="B388" s="256"/>
      <c r="C388" s="256"/>
      <c r="D388" s="256"/>
      <c r="E388" s="256"/>
      <c r="F388" s="256"/>
      <c r="G388" s="256"/>
      <c r="H388" s="256"/>
      <c r="I388" s="256"/>
      <c r="J388" s="256"/>
      <c r="K388" s="256"/>
      <c r="L388" s="256"/>
      <c r="M388" s="256"/>
      <c r="N388" s="256"/>
      <c r="O388" s="256"/>
      <c r="P388" s="256"/>
      <c r="Q388" s="256"/>
      <c r="R388" s="256"/>
      <c r="S388" s="256"/>
      <c r="T388" s="256"/>
      <c r="U388" s="256"/>
      <c r="V388" s="256"/>
      <c r="W388" s="256"/>
      <c r="X388" s="256"/>
      <c r="Y388" s="256"/>
      <c r="Z388" s="256"/>
    </row>
    <row r="389" customFormat="false" ht="14.25" hidden="false" customHeight="true" outlineLevel="0" collapsed="false">
      <c r="A389" s="257"/>
      <c r="B389" s="256"/>
      <c r="C389" s="256"/>
      <c r="D389" s="256"/>
      <c r="E389" s="256"/>
      <c r="F389" s="256"/>
      <c r="G389" s="256"/>
      <c r="H389" s="256"/>
      <c r="I389" s="256"/>
      <c r="J389" s="256"/>
      <c r="K389" s="256"/>
      <c r="L389" s="256"/>
      <c r="M389" s="256"/>
      <c r="N389" s="256"/>
      <c r="O389" s="256"/>
      <c r="P389" s="256"/>
      <c r="Q389" s="256"/>
      <c r="R389" s="256"/>
      <c r="S389" s="256"/>
      <c r="T389" s="256"/>
      <c r="U389" s="256"/>
      <c r="V389" s="256"/>
      <c r="W389" s="256"/>
      <c r="X389" s="256"/>
      <c r="Y389" s="256"/>
      <c r="Z389" s="256"/>
    </row>
    <row r="390" customFormat="false" ht="14.25" hidden="false" customHeight="true" outlineLevel="0" collapsed="false">
      <c r="A390" s="257"/>
      <c r="B390" s="256"/>
      <c r="C390" s="256"/>
      <c r="D390" s="256"/>
      <c r="E390" s="256"/>
      <c r="F390" s="256"/>
      <c r="G390" s="256"/>
      <c r="H390" s="256"/>
      <c r="I390" s="256"/>
      <c r="J390" s="256"/>
      <c r="K390" s="256"/>
      <c r="L390" s="256"/>
      <c r="M390" s="256"/>
      <c r="N390" s="256"/>
      <c r="O390" s="256"/>
      <c r="P390" s="256"/>
      <c r="Q390" s="256"/>
      <c r="R390" s="256"/>
      <c r="S390" s="256"/>
      <c r="T390" s="256"/>
      <c r="U390" s="256"/>
      <c r="V390" s="256"/>
      <c r="W390" s="256"/>
      <c r="X390" s="256"/>
      <c r="Y390" s="256"/>
      <c r="Z390" s="256"/>
    </row>
    <row r="391" customFormat="false" ht="14.25" hidden="false" customHeight="true" outlineLevel="0" collapsed="false">
      <c r="A391" s="257"/>
      <c r="B391" s="256"/>
      <c r="C391" s="256"/>
      <c r="D391" s="256"/>
      <c r="E391" s="256"/>
      <c r="F391" s="256"/>
      <c r="G391" s="256"/>
      <c r="H391" s="256"/>
      <c r="I391" s="256"/>
      <c r="J391" s="256"/>
      <c r="K391" s="256"/>
      <c r="L391" s="256"/>
      <c r="M391" s="256"/>
      <c r="N391" s="256"/>
      <c r="O391" s="256"/>
      <c r="P391" s="256"/>
      <c r="Q391" s="256"/>
      <c r="R391" s="256"/>
      <c r="S391" s="256"/>
      <c r="T391" s="256"/>
      <c r="U391" s="256"/>
      <c r="V391" s="256"/>
      <c r="W391" s="256"/>
      <c r="X391" s="256"/>
      <c r="Y391" s="256"/>
      <c r="Z391" s="256"/>
    </row>
    <row r="392" customFormat="false" ht="14.25" hidden="false" customHeight="true" outlineLevel="0" collapsed="false">
      <c r="A392" s="257"/>
      <c r="B392" s="256"/>
      <c r="C392" s="256"/>
      <c r="D392" s="256"/>
      <c r="E392" s="256"/>
      <c r="F392" s="256"/>
      <c r="G392" s="256"/>
      <c r="H392" s="256"/>
      <c r="I392" s="256"/>
      <c r="J392" s="256"/>
      <c r="K392" s="256"/>
      <c r="L392" s="256"/>
      <c r="M392" s="256"/>
      <c r="N392" s="256"/>
      <c r="O392" s="256"/>
      <c r="P392" s="256"/>
      <c r="Q392" s="256"/>
      <c r="R392" s="256"/>
      <c r="S392" s="256"/>
      <c r="T392" s="256"/>
      <c r="U392" s="256"/>
      <c r="V392" s="256"/>
      <c r="W392" s="256"/>
      <c r="X392" s="256"/>
      <c r="Y392" s="256"/>
      <c r="Z392" s="256"/>
    </row>
    <row r="393" customFormat="false" ht="14.25" hidden="false" customHeight="true" outlineLevel="0" collapsed="false">
      <c r="A393" s="257"/>
      <c r="B393" s="256"/>
      <c r="C393" s="256"/>
      <c r="D393" s="256"/>
      <c r="E393" s="256"/>
      <c r="F393" s="256"/>
      <c r="G393" s="256"/>
      <c r="H393" s="256"/>
      <c r="I393" s="256"/>
      <c r="J393" s="256"/>
      <c r="K393" s="256"/>
      <c r="L393" s="256"/>
      <c r="M393" s="256"/>
      <c r="N393" s="256"/>
      <c r="O393" s="256"/>
      <c r="P393" s="256"/>
      <c r="Q393" s="256"/>
      <c r="R393" s="256"/>
      <c r="S393" s="256"/>
      <c r="T393" s="256"/>
      <c r="U393" s="256"/>
      <c r="V393" s="256"/>
      <c r="W393" s="256"/>
      <c r="X393" s="256"/>
      <c r="Y393" s="256"/>
      <c r="Z393" s="256"/>
    </row>
    <row r="394" customFormat="false" ht="14.25" hidden="false" customHeight="true" outlineLevel="0" collapsed="false">
      <c r="A394" s="257"/>
      <c r="B394" s="256"/>
      <c r="C394" s="256"/>
      <c r="D394" s="256"/>
      <c r="E394" s="256"/>
      <c r="F394" s="256"/>
      <c r="G394" s="256"/>
      <c r="H394" s="256"/>
      <c r="I394" s="256"/>
      <c r="J394" s="256"/>
      <c r="K394" s="256"/>
      <c r="L394" s="256"/>
      <c r="M394" s="256"/>
      <c r="N394" s="256"/>
      <c r="O394" s="256"/>
      <c r="P394" s="256"/>
      <c r="Q394" s="256"/>
      <c r="R394" s="256"/>
      <c r="S394" s="256"/>
      <c r="T394" s="256"/>
      <c r="U394" s="256"/>
      <c r="V394" s="256"/>
      <c r="W394" s="256"/>
      <c r="X394" s="256"/>
      <c r="Y394" s="256"/>
      <c r="Z394" s="256"/>
    </row>
    <row r="395" customFormat="false" ht="14.25" hidden="false" customHeight="true" outlineLevel="0" collapsed="false">
      <c r="A395" s="257"/>
      <c r="B395" s="256"/>
      <c r="C395" s="256"/>
      <c r="D395" s="256"/>
      <c r="E395" s="256"/>
      <c r="F395" s="256"/>
      <c r="G395" s="256"/>
      <c r="H395" s="256"/>
      <c r="I395" s="256"/>
      <c r="J395" s="256"/>
      <c r="K395" s="256"/>
      <c r="L395" s="256"/>
      <c r="M395" s="256"/>
      <c r="N395" s="256"/>
      <c r="O395" s="256"/>
      <c r="P395" s="256"/>
      <c r="Q395" s="256"/>
      <c r="R395" s="256"/>
      <c r="S395" s="256"/>
      <c r="T395" s="256"/>
      <c r="U395" s="256"/>
      <c r="V395" s="256"/>
      <c r="W395" s="256"/>
      <c r="X395" s="256"/>
      <c r="Y395" s="256"/>
      <c r="Z395" s="256"/>
    </row>
    <row r="396" customFormat="false" ht="14.25" hidden="false" customHeight="true" outlineLevel="0" collapsed="false">
      <c r="A396" s="257"/>
      <c r="B396" s="256"/>
      <c r="C396" s="256"/>
      <c r="D396" s="256"/>
      <c r="E396" s="256"/>
      <c r="F396" s="256"/>
      <c r="G396" s="256"/>
      <c r="H396" s="256"/>
      <c r="I396" s="256"/>
      <c r="J396" s="256"/>
      <c r="K396" s="256"/>
      <c r="L396" s="256"/>
      <c r="M396" s="256"/>
      <c r="N396" s="256"/>
      <c r="O396" s="256"/>
      <c r="P396" s="256"/>
      <c r="Q396" s="256"/>
      <c r="R396" s="256"/>
      <c r="S396" s="256"/>
      <c r="T396" s="256"/>
      <c r="U396" s="256"/>
      <c r="V396" s="256"/>
      <c r="W396" s="256"/>
      <c r="X396" s="256"/>
      <c r="Y396" s="256"/>
      <c r="Z396" s="256"/>
    </row>
    <row r="397" customFormat="false" ht="14.25" hidden="false" customHeight="true" outlineLevel="0" collapsed="false">
      <c r="A397" s="257"/>
      <c r="B397" s="256"/>
      <c r="C397" s="256"/>
      <c r="D397" s="256"/>
      <c r="E397" s="256"/>
      <c r="F397" s="256"/>
      <c r="G397" s="256"/>
      <c r="H397" s="256"/>
      <c r="I397" s="256"/>
      <c r="J397" s="256"/>
      <c r="K397" s="256"/>
      <c r="L397" s="256"/>
      <c r="M397" s="256"/>
      <c r="N397" s="256"/>
      <c r="O397" s="256"/>
      <c r="P397" s="256"/>
      <c r="Q397" s="256"/>
      <c r="R397" s="256"/>
      <c r="S397" s="256"/>
      <c r="T397" s="256"/>
      <c r="U397" s="256"/>
      <c r="V397" s="256"/>
      <c r="W397" s="256"/>
      <c r="X397" s="256"/>
      <c r="Y397" s="256"/>
      <c r="Z397" s="256"/>
    </row>
    <row r="398" customFormat="false" ht="14.25" hidden="false" customHeight="true" outlineLevel="0" collapsed="false">
      <c r="A398" s="257"/>
      <c r="B398" s="256"/>
      <c r="C398" s="256"/>
      <c r="D398" s="256"/>
      <c r="E398" s="256"/>
      <c r="F398" s="256"/>
      <c r="G398" s="256"/>
      <c r="H398" s="256"/>
      <c r="I398" s="256"/>
      <c r="J398" s="256"/>
      <c r="K398" s="256"/>
      <c r="L398" s="256"/>
      <c r="M398" s="256"/>
      <c r="N398" s="256"/>
      <c r="O398" s="256"/>
      <c r="P398" s="256"/>
      <c r="Q398" s="256"/>
      <c r="R398" s="256"/>
      <c r="S398" s="256"/>
      <c r="T398" s="256"/>
      <c r="U398" s="256"/>
      <c r="V398" s="256"/>
      <c r="W398" s="256"/>
      <c r="X398" s="256"/>
      <c r="Y398" s="256"/>
      <c r="Z398" s="256"/>
    </row>
    <row r="399" customFormat="false" ht="14.25" hidden="false" customHeight="true" outlineLevel="0" collapsed="false">
      <c r="A399" s="257"/>
      <c r="B399" s="256"/>
      <c r="C399" s="256"/>
      <c r="D399" s="256"/>
      <c r="E399" s="256"/>
      <c r="F399" s="256"/>
      <c r="G399" s="256"/>
      <c r="H399" s="256"/>
      <c r="I399" s="256"/>
      <c r="J399" s="256"/>
      <c r="K399" s="256"/>
      <c r="L399" s="256"/>
      <c r="M399" s="256"/>
      <c r="N399" s="256"/>
      <c r="O399" s="256"/>
      <c r="P399" s="256"/>
      <c r="Q399" s="256"/>
      <c r="R399" s="256"/>
      <c r="S399" s="256"/>
      <c r="T399" s="256"/>
      <c r="U399" s="256"/>
      <c r="V399" s="256"/>
      <c r="W399" s="256"/>
      <c r="X399" s="256"/>
      <c r="Y399" s="256"/>
      <c r="Z399" s="256"/>
    </row>
    <row r="400" customFormat="false" ht="14.25" hidden="false" customHeight="true" outlineLevel="0" collapsed="false">
      <c r="A400" s="257"/>
      <c r="B400" s="256"/>
      <c r="C400" s="256"/>
      <c r="D400" s="256"/>
      <c r="E400" s="256"/>
      <c r="F400" s="256"/>
      <c r="G400" s="256"/>
      <c r="H400" s="256"/>
      <c r="I400" s="256"/>
      <c r="J400" s="256"/>
      <c r="K400" s="256"/>
      <c r="L400" s="256"/>
      <c r="M400" s="256"/>
      <c r="N400" s="256"/>
      <c r="O400" s="256"/>
      <c r="P400" s="256"/>
      <c r="Q400" s="256"/>
      <c r="R400" s="256"/>
      <c r="S400" s="256"/>
      <c r="T400" s="256"/>
      <c r="U400" s="256"/>
      <c r="V400" s="256"/>
      <c r="W400" s="256"/>
      <c r="X400" s="256"/>
      <c r="Y400" s="256"/>
      <c r="Z400" s="256"/>
    </row>
    <row r="401" customFormat="false" ht="14.25" hidden="false" customHeight="true" outlineLevel="0" collapsed="false">
      <c r="A401" s="257"/>
      <c r="B401" s="256"/>
      <c r="C401" s="256"/>
      <c r="D401" s="256"/>
      <c r="E401" s="256"/>
      <c r="F401" s="256"/>
      <c r="G401" s="256"/>
      <c r="H401" s="256"/>
      <c r="I401" s="256"/>
      <c r="J401" s="256"/>
      <c r="K401" s="256"/>
      <c r="L401" s="256"/>
      <c r="M401" s="256"/>
      <c r="N401" s="256"/>
      <c r="O401" s="256"/>
      <c r="P401" s="256"/>
      <c r="Q401" s="256"/>
      <c r="R401" s="256"/>
      <c r="S401" s="256"/>
      <c r="T401" s="256"/>
      <c r="U401" s="256"/>
      <c r="V401" s="256"/>
      <c r="W401" s="256"/>
      <c r="X401" s="256"/>
      <c r="Y401" s="256"/>
      <c r="Z401" s="256"/>
    </row>
    <row r="402" customFormat="false" ht="14.25" hidden="false" customHeight="true" outlineLevel="0" collapsed="false">
      <c r="A402" s="257"/>
      <c r="B402" s="256"/>
      <c r="C402" s="256"/>
      <c r="D402" s="256"/>
      <c r="E402" s="256"/>
      <c r="F402" s="256"/>
      <c r="G402" s="256"/>
      <c r="H402" s="256"/>
      <c r="I402" s="256"/>
      <c r="J402" s="256"/>
      <c r="K402" s="256"/>
      <c r="L402" s="256"/>
      <c r="M402" s="256"/>
      <c r="N402" s="256"/>
      <c r="O402" s="256"/>
      <c r="P402" s="256"/>
      <c r="Q402" s="256"/>
      <c r="R402" s="256"/>
      <c r="S402" s="256"/>
      <c r="T402" s="256"/>
      <c r="U402" s="256"/>
      <c r="V402" s="256"/>
      <c r="W402" s="256"/>
      <c r="X402" s="256"/>
      <c r="Y402" s="256"/>
      <c r="Z402" s="256"/>
    </row>
    <row r="403" customFormat="false" ht="14.25" hidden="false" customHeight="true" outlineLevel="0" collapsed="false">
      <c r="A403" s="257"/>
      <c r="B403" s="256"/>
      <c r="C403" s="256"/>
      <c r="D403" s="256"/>
      <c r="E403" s="256"/>
      <c r="F403" s="256"/>
      <c r="G403" s="256"/>
      <c r="H403" s="256"/>
      <c r="I403" s="256"/>
      <c r="J403" s="256"/>
      <c r="K403" s="256"/>
      <c r="L403" s="256"/>
      <c r="M403" s="256"/>
      <c r="N403" s="256"/>
      <c r="O403" s="256"/>
      <c r="P403" s="256"/>
      <c r="Q403" s="256"/>
      <c r="R403" s="256"/>
      <c r="S403" s="256"/>
      <c r="T403" s="256"/>
      <c r="U403" s="256"/>
      <c r="V403" s="256"/>
      <c r="W403" s="256"/>
      <c r="X403" s="256"/>
      <c r="Y403" s="256"/>
      <c r="Z403" s="256"/>
    </row>
    <row r="404" customFormat="false" ht="14.25" hidden="false" customHeight="true" outlineLevel="0" collapsed="false">
      <c r="A404" s="257"/>
      <c r="B404" s="256"/>
      <c r="C404" s="256"/>
      <c r="D404" s="256"/>
      <c r="E404" s="256"/>
      <c r="F404" s="256"/>
      <c r="G404" s="256"/>
      <c r="H404" s="256"/>
      <c r="I404" s="256"/>
      <c r="J404" s="256"/>
      <c r="K404" s="256"/>
      <c r="L404" s="256"/>
      <c r="M404" s="256"/>
      <c r="N404" s="256"/>
      <c r="O404" s="256"/>
      <c r="P404" s="256"/>
      <c r="Q404" s="256"/>
      <c r="R404" s="256"/>
      <c r="S404" s="256"/>
      <c r="T404" s="256"/>
      <c r="U404" s="256"/>
      <c r="V404" s="256"/>
      <c r="W404" s="256"/>
      <c r="X404" s="256"/>
      <c r="Y404" s="256"/>
      <c r="Z404" s="256"/>
    </row>
    <row r="405" customFormat="false" ht="14.25" hidden="false" customHeight="true" outlineLevel="0" collapsed="false">
      <c r="A405" s="257"/>
      <c r="B405" s="256"/>
      <c r="C405" s="256"/>
      <c r="D405" s="256"/>
      <c r="E405" s="256"/>
      <c r="F405" s="256"/>
      <c r="G405" s="256"/>
      <c r="H405" s="256"/>
      <c r="I405" s="256"/>
      <c r="J405" s="256"/>
      <c r="K405" s="256"/>
      <c r="L405" s="256"/>
      <c r="M405" s="256"/>
      <c r="N405" s="256"/>
      <c r="O405" s="256"/>
      <c r="P405" s="256"/>
      <c r="Q405" s="256"/>
      <c r="R405" s="256"/>
      <c r="S405" s="256"/>
      <c r="T405" s="256"/>
      <c r="U405" s="256"/>
      <c r="V405" s="256"/>
      <c r="W405" s="256"/>
      <c r="X405" s="256"/>
      <c r="Y405" s="256"/>
      <c r="Z405" s="256"/>
    </row>
    <row r="406" customFormat="false" ht="14.25" hidden="false" customHeight="true" outlineLevel="0" collapsed="false">
      <c r="A406" s="257"/>
      <c r="B406" s="256"/>
      <c r="C406" s="256"/>
      <c r="D406" s="256"/>
      <c r="E406" s="256"/>
      <c r="F406" s="256"/>
      <c r="G406" s="256"/>
      <c r="H406" s="256"/>
      <c r="I406" s="256"/>
      <c r="J406" s="256"/>
      <c r="K406" s="256"/>
      <c r="L406" s="256"/>
      <c r="M406" s="256"/>
      <c r="N406" s="256"/>
      <c r="O406" s="256"/>
      <c r="P406" s="256"/>
      <c r="Q406" s="256"/>
      <c r="R406" s="256"/>
      <c r="S406" s="256"/>
      <c r="T406" s="256"/>
      <c r="U406" s="256"/>
      <c r="V406" s="256"/>
      <c r="W406" s="256"/>
      <c r="X406" s="256"/>
      <c r="Y406" s="256"/>
      <c r="Z406" s="256"/>
    </row>
    <row r="407" customFormat="false" ht="14.25" hidden="false" customHeight="true" outlineLevel="0" collapsed="false">
      <c r="A407" s="257"/>
      <c r="B407" s="256"/>
      <c r="C407" s="256"/>
      <c r="D407" s="256"/>
      <c r="E407" s="256"/>
      <c r="F407" s="256"/>
      <c r="G407" s="256"/>
      <c r="H407" s="256"/>
      <c r="I407" s="256"/>
      <c r="J407" s="256"/>
      <c r="K407" s="256"/>
      <c r="L407" s="256"/>
      <c r="M407" s="256"/>
      <c r="N407" s="256"/>
      <c r="O407" s="256"/>
      <c r="P407" s="256"/>
      <c r="Q407" s="256"/>
      <c r="R407" s="256"/>
      <c r="S407" s="256"/>
      <c r="T407" s="256"/>
      <c r="U407" s="256"/>
      <c r="V407" s="256"/>
      <c r="W407" s="256"/>
      <c r="X407" s="256"/>
      <c r="Y407" s="256"/>
      <c r="Z407" s="256"/>
    </row>
    <row r="408" customFormat="false" ht="14.25" hidden="false" customHeight="true" outlineLevel="0" collapsed="false">
      <c r="A408" s="257"/>
      <c r="B408" s="256"/>
      <c r="C408" s="256"/>
      <c r="D408" s="256"/>
      <c r="E408" s="256"/>
      <c r="F408" s="256"/>
      <c r="G408" s="256"/>
      <c r="H408" s="256"/>
      <c r="I408" s="256"/>
      <c r="J408" s="256"/>
      <c r="K408" s="256"/>
      <c r="L408" s="256"/>
      <c r="M408" s="256"/>
      <c r="N408" s="256"/>
      <c r="O408" s="256"/>
      <c r="P408" s="256"/>
      <c r="Q408" s="256"/>
      <c r="R408" s="256"/>
      <c r="S408" s="256"/>
      <c r="T408" s="256"/>
      <c r="U408" s="256"/>
      <c r="V408" s="256"/>
      <c r="W408" s="256"/>
      <c r="X408" s="256"/>
      <c r="Y408" s="256"/>
      <c r="Z408" s="256"/>
    </row>
    <row r="409" customFormat="false" ht="14.25" hidden="false" customHeight="true" outlineLevel="0" collapsed="false">
      <c r="A409" s="257"/>
      <c r="B409" s="256"/>
      <c r="C409" s="256"/>
      <c r="D409" s="256"/>
      <c r="E409" s="256"/>
      <c r="F409" s="256"/>
      <c r="G409" s="256"/>
      <c r="H409" s="256"/>
      <c r="I409" s="256"/>
      <c r="J409" s="256"/>
      <c r="K409" s="256"/>
      <c r="L409" s="256"/>
      <c r="M409" s="256"/>
      <c r="N409" s="256"/>
      <c r="O409" s="256"/>
      <c r="P409" s="256"/>
      <c r="Q409" s="256"/>
      <c r="R409" s="256"/>
      <c r="S409" s="256"/>
      <c r="T409" s="256"/>
      <c r="U409" s="256"/>
      <c r="V409" s="256"/>
      <c r="W409" s="256"/>
      <c r="X409" s="256"/>
      <c r="Y409" s="256"/>
      <c r="Z409" s="256"/>
    </row>
    <row r="410" customFormat="false" ht="14.25" hidden="false" customHeight="true" outlineLevel="0" collapsed="false">
      <c r="A410" s="257"/>
      <c r="B410" s="256"/>
      <c r="C410" s="256"/>
      <c r="D410" s="256"/>
      <c r="E410" s="256"/>
      <c r="F410" s="256"/>
      <c r="G410" s="256"/>
      <c r="H410" s="256"/>
      <c r="I410" s="256"/>
      <c r="J410" s="256"/>
      <c r="K410" s="256"/>
      <c r="L410" s="256"/>
      <c r="M410" s="256"/>
      <c r="N410" s="256"/>
      <c r="O410" s="256"/>
      <c r="P410" s="256"/>
      <c r="Q410" s="256"/>
      <c r="R410" s="256"/>
      <c r="S410" s="256"/>
      <c r="T410" s="256"/>
      <c r="U410" s="256"/>
      <c r="V410" s="256"/>
      <c r="W410" s="256"/>
      <c r="X410" s="256"/>
      <c r="Y410" s="256"/>
      <c r="Z410" s="256"/>
    </row>
    <row r="411" customFormat="false" ht="14.25" hidden="false" customHeight="true" outlineLevel="0" collapsed="false">
      <c r="A411" s="257"/>
      <c r="B411" s="256"/>
      <c r="C411" s="256"/>
      <c r="D411" s="256"/>
      <c r="E411" s="256"/>
      <c r="F411" s="256"/>
      <c r="G411" s="256"/>
      <c r="H411" s="256"/>
      <c r="I411" s="256"/>
      <c r="J411" s="256"/>
      <c r="K411" s="256"/>
      <c r="L411" s="256"/>
      <c r="M411" s="256"/>
      <c r="N411" s="256"/>
      <c r="O411" s="256"/>
      <c r="P411" s="256"/>
      <c r="Q411" s="256"/>
      <c r="R411" s="256"/>
      <c r="S411" s="256"/>
      <c r="T411" s="256"/>
      <c r="U411" s="256"/>
      <c r="V411" s="256"/>
      <c r="W411" s="256"/>
      <c r="X411" s="256"/>
      <c r="Y411" s="256"/>
      <c r="Z411" s="256"/>
    </row>
    <row r="412" customFormat="false" ht="14.25" hidden="false" customHeight="true" outlineLevel="0" collapsed="false">
      <c r="A412" s="257"/>
      <c r="B412" s="256"/>
      <c r="C412" s="256"/>
      <c r="D412" s="256"/>
      <c r="E412" s="256"/>
      <c r="F412" s="256"/>
      <c r="G412" s="256"/>
      <c r="H412" s="256"/>
      <c r="I412" s="256"/>
      <c r="J412" s="256"/>
      <c r="K412" s="256"/>
      <c r="L412" s="256"/>
      <c r="M412" s="256"/>
      <c r="N412" s="256"/>
      <c r="O412" s="256"/>
      <c r="P412" s="256"/>
      <c r="Q412" s="256"/>
      <c r="R412" s="256"/>
      <c r="S412" s="256"/>
      <c r="T412" s="256"/>
      <c r="U412" s="256"/>
      <c r="V412" s="256"/>
      <c r="W412" s="256"/>
      <c r="X412" s="256"/>
      <c r="Y412" s="256"/>
      <c r="Z412" s="256"/>
    </row>
    <row r="413" customFormat="false" ht="14.25" hidden="false" customHeight="true" outlineLevel="0" collapsed="false">
      <c r="A413" s="257"/>
      <c r="B413" s="256"/>
      <c r="C413" s="256"/>
      <c r="D413" s="256"/>
      <c r="E413" s="256"/>
      <c r="F413" s="256"/>
      <c r="G413" s="256"/>
      <c r="H413" s="256"/>
      <c r="I413" s="256"/>
      <c r="J413" s="256"/>
      <c r="K413" s="256"/>
      <c r="L413" s="256"/>
      <c r="M413" s="256"/>
      <c r="N413" s="256"/>
      <c r="O413" s="256"/>
      <c r="P413" s="256"/>
      <c r="Q413" s="256"/>
      <c r="R413" s="256"/>
      <c r="S413" s="256"/>
      <c r="T413" s="256"/>
      <c r="U413" s="256"/>
      <c r="V413" s="256"/>
      <c r="W413" s="256"/>
      <c r="X413" s="256"/>
      <c r="Y413" s="256"/>
      <c r="Z413" s="256"/>
    </row>
    <row r="414" customFormat="false" ht="14.25" hidden="false" customHeight="true" outlineLevel="0" collapsed="false">
      <c r="A414" s="257"/>
      <c r="B414" s="256"/>
      <c r="C414" s="256"/>
      <c r="D414" s="256"/>
      <c r="E414" s="256"/>
      <c r="F414" s="256"/>
      <c r="G414" s="256"/>
      <c r="H414" s="256"/>
      <c r="I414" s="256"/>
      <c r="J414" s="256"/>
      <c r="K414" s="256"/>
      <c r="L414" s="256"/>
      <c r="M414" s="256"/>
      <c r="N414" s="256"/>
      <c r="O414" s="256"/>
      <c r="P414" s="256"/>
      <c r="Q414" s="256"/>
      <c r="R414" s="256"/>
      <c r="S414" s="256"/>
      <c r="T414" s="256"/>
      <c r="U414" s="256"/>
      <c r="V414" s="256"/>
      <c r="W414" s="256"/>
      <c r="X414" s="256"/>
      <c r="Y414" s="256"/>
      <c r="Z414" s="256"/>
    </row>
    <row r="415" customFormat="false" ht="14.25" hidden="false" customHeight="true" outlineLevel="0" collapsed="false">
      <c r="A415" s="257"/>
      <c r="B415" s="256"/>
      <c r="C415" s="256"/>
      <c r="D415" s="256"/>
      <c r="E415" s="256"/>
      <c r="F415" s="256"/>
      <c r="G415" s="256"/>
      <c r="H415" s="256"/>
      <c r="I415" s="256"/>
      <c r="J415" s="256"/>
      <c r="K415" s="256"/>
      <c r="L415" s="256"/>
      <c r="M415" s="256"/>
      <c r="N415" s="256"/>
      <c r="O415" s="256"/>
      <c r="P415" s="256"/>
      <c r="Q415" s="256"/>
      <c r="R415" s="256"/>
      <c r="S415" s="256"/>
      <c r="T415" s="256"/>
      <c r="U415" s="256"/>
      <c r="V415" s="256"/>
      <c r="W415" s="256"/>
      <c r="X415" s="256"/>
      <c r="Y415" s="256"/>
      <c r="Z415" s="256"/>
    </row>
    <row r="416" customFormat="false" ht="14.25" hidden="false" customHeight="true" outlineLevel="0" collapsed="false">
      <c r="A416" s="257"/>
      <c r="B416" s="256"/>
      <c r="C416" s="256"/>
      <c r="D416" s="256"/>
      <c r="E416" s="256"/>
      <c r="F416" s="256"/>
      <c r="G416" s="256"/>
      <c r="H416" s="256"/>
      <c r="I416" s="256"/>
      <c r="J416" s="256"/>
      <c r="K416" s="256"/>
      <c r="L416" s="256"/>
      <c r="M416" s="256"/>
      <c r="N416" s="256"/>
      <c r="O416" s="256"/>
      <c r="P416" s="256"/>
      <c r="Q416" s="256"/>
      <c r="R416" s="256"/>
      <c r="S416" s="256"/>
      <c r="T416" s="256"/>
      <c r="U416" s="256"/>
      <c r="V416" s="256"/>
      <c r="W416" s="256"/>
      <c r="X416" s="256"/>
      <c r="Y416" s="256"/>
      <c r="Z416" s="256"/>
    </row>
    <row r="417" customFormat="false" ht="14.25" hidden="false" customHeight="true" outlineLevel="0" collapsed="false">
      <c r="A417" s="257"/>
      <c r="B417" s="256"/>
      <c r="C417" s="256"/>
      <c r="D417" s="256"/>
      <c r="E417" s="256"/>
      <c r="F417" s="256"/>
      <c r="G417" s="256"/>
      <c r="H417" s="256"/>
      <c r="I417" s="256"/>
      <c r="J417" s="256"/>
      <c r="K417" s="256"/>
      <c r="L417" s="256"/>
      <c r="M417" s="256"/>
      <c r="N417" s="256"/>
      <c r="O417" s="256"/>
      <c r="P417" s="256"/>
      <c r="Q417" s="256"/>
      <c r="R417" s="256"/>
      <c r="S417" s="256"/>
      <c r="T417" s="256"/>
      <c r="U417" s="256"/>
      <c r="V417" s="256"/>
      <c r="W417" s="256"/>
      <c r="X417" s="256"/>
      <c r="Y417" s="256"/>
      <c r="Z417" s="256"/>
    </row>
    <row r="418" customFormat="false" ht="14.25" hidden="false" customHeight="true" outlineLevel="0" collapsed="false">
      <c r="A418" s="257"/>
      <c r="B418" s="256"/>
      <c r="C418" s="256"/>
      <c r="D418" s="256"/>
      <c r="E418" s="256"/>
      <c r="F418" s="256"/>
      <c r="G418" s="256"/>
      <c r="H418" s="256"/>
      <c r="I418" s="256"/>
      <c r="J418" s="256"/>
      <c r="K418" s="256"/>
      <c r="L418" s="256"/>
      <c r="M418" s="256"/>
      <c r="N418" s="256"/>
      <c r="O418" s="256"/>
      <c r="P418" s="256"/>
      <c r="Q418" s="256"/>
      <c r="R418" s="256"/>
      <c r="S418" s="256"/>
      <c r="T418" s="256"/>
      <c r="U418" s="256"/>
      <c r="V418" s="256"/>
      <c r="W418" s="256"/>
      <c r="X418" s="256"/>
      <c r="Y418" s="256"/>
      <c r="Z418" s="256"/>
    </row>
    <row r="419" customFormat="false" ht="14.25" hidden="false" customHeight="true" outlineLevel="0" collapsed="false">
      <c r="A419" s="257"/>
      <c r="B419" s="256"/>
      <c r="C419" s="256"/>
      <c r="D419" s="256"/>
      <c r="E419" s="256"/>
      <c r="F419" s="256"/>
      <c r="G419" s="256"/>
      <c r="H419" s="256"/>
      <c r="I419" s="256"/>
      <c r="J419" s="256"/>
      <c r="K419" s="256"/>
      <c r="L419" s="256"/>
      <c r="M419" s="256"/>
      <c r="N419" s="256"/>
      <c r="O419" s="256"/>
      <c r="P419" s="256"/>
      <c r="Q419" s="256"/>
      <c r="R419" s="256"/>
      <c r="S419" s="256"/>
      <c r="T419" s="256"/>
      <c r="U419" s="256"/>
      <c r="V419" s="256"/>
      <c r="W419" s="256"/>
      <c r="X419" s="256"/>
      <c r="Y419" s="256"/>
      <c r="Z419" s="256"/>
    </row>
    <row r="420" customFormat="false" ht="14.25" hidden="false" customHeight="true" outlineLevel="0" collapsed="false">
      <c r="A420" s="257"/>
      <c r="B420" s="256"/>
      <c r="C420" s="256"/>
      <c r="D420" s="256"/>
      <c r="E420" s="256"/>
      <c r="F420" s="256"/>
      <c r="G420" s="256"/>
      <c r="H420" s="256"/>
      <c r="I420" s="256"/>
      <c r="J420" s="256"/>
      <c r="K420" s="256"/>
      <c r="L420" s="256"/>
      <c r="M420" s="256"/>
      <c r="N420" s="256"/>
      <c r="O420" s="256"/>
      <c r="P420" s="256"/>
      <c r="Q420" s="256"/>
      <c r="R420" s="256"/>
      <c r="S420" s="256"/>
      <c r="T420" s="256"/>
      <c r="U420" s="256"/>
      <c r="V420" s="256"/>
      <c r="W420" s="256"/>
      <c r="X420" s="256"/>
      <c r="Y420" s="256"/>
      <c r="Z420" s="256"/>
    </row>
    <row r="421" customFormat="false" ht="14.25" hidden="false" customHeight="true" outlineLevel="0" collapsed="false">
      <c r="A421" s="257"/>
      <c r="B421" s="256"/>
      <c r="C421" s="256"/>
      <c r="D421" s="256"/>
      <c r="E421" s="256"/>
      <c r="F421" s="256"/>
      <c r="G421" s="256"/>
      <c r="H421" s="256"/>
      <c r="I421" s="256"/>
      <c r="J421" s="256"/>
      <c r="K421" s="256"/>
      <c r="L421" s="256"/>
      <c r="M421" s="256"/>
      <c r="N421" s="256"/>
      <c r="O421" s="256"/>
      <c r="P421" s="256"/>
      <c r="Q421" s="256"/>
      <c r="R421" s="256"/>
      <c r="S421" s="256"/>
      <c r="T421" s="256"/>
      <c r="U421" s="256"/>
      <c r="V421" s="256"/>
      <c r="W421" s="256"/>
      <c r="X421" s="256"/>
      <c r="Y421" s="256"/>
      <c r="Z421" s="256"/>
    </row>
    <row r="422" customFormat="false" ht="14.25" hidden="false" customHeight="true" outlineLevel="0" collapsed="false">
      <c r="A422" s="257"/>
      <c r="B422" s="256"/>
      <c r="C422" s="256"/>
      <c r="D422" s="256"/>
      <c r="E422" s="256"/>
      <c r="F422" s="256"/>
      <c r="G422" s="256"/>
      <c r="H422" s="256"/>
      <c r="I422" s="256"/>
      <c r="J422" s="256"/>
      <c r="K422" s="256"/>
      <c r="L422" s="256"/>
      <c r="M422" s="256"/>
      <c r="N422" s="256"/>
      <c r="O422" s="256"/>
      <c r="P422" s="256"/>
      <c r="Q422" s="256"/>
      <c r="R422" s="256"/>
      <c r="S422" s="256"/>
      <c r="T422" s="256"/>
      <c r="U422" s="256"/>
      <c r="V422" s="256"/>
      <c r="W422" s="256"/>
      <c r="X422" s="256"/>
      <c r="Y422" s="256"/>
      <c r="Z422" s="256"/>
    </row>
    <row r="423" customFormat="false" ht="14.25" hidden="false" customHeight="true" outlineLevel="0" collapsed="false">
      <c r="A423" s="257"/>
      <c r="B423" s="256"/>
      <c r="C423" s="256"/>
      <c r="D423" s="256"/>
      <c r="E423" s="256"/>
      <c r="F423" s="256"/>
      <c r="G423" s="256"/>
      <c r="H423" s="256"/>
      <c r="I423" s="256"/>
      <c r="J423" s="256"/>
      <c r="K423" s="256"/>
      <c r="L423" s="256"/>
      <c r="M423" s="256"/>
      <c r="N423" s="256"/>
      <c r="O423" s="256"/>
      <c r="P423" s="256"/>
      <c r="Q423" s="256"/>
      <c r="R423" s="256"/>
      <c r="S423" s="256"/>
      <c r="T423" s="256"/>
      <c r="U423" s="256"/>
      <c r="V423" s="256"/>
      <c r="W423" s="256"/>
      <c r="X423" s="256"/>
      <c r="Y423" s="256"/>
      <c r="Z423" s="256"/>
    </row>
    <row r="424" customFormat="false" ht="14.25" hidden="false" customHeight="true" outlineLevel="0" collapsed="false">
      <c r="A424" s="257"/>
      <c r="B424" s="256"/>
      <c r="C424" s="256"/>
      <c r="D424" s="256"/>
      <c r="E424" s="256"/>
      <c r="F424" s="256"/>
      <c r="G424" s="256"/>
      <c r="H424" s="256"/>
      <c r="I424" s="256"/>
      <c r="J424" s="256"/>
      <c r="K424" s="256"/>
      <c r="L424" s="256"/>
      <c r="M424" s="256"/>
      <c r="N424" s="256"/>
      <c r="O424" s="256"/>
      <c r="P424" s="256"/>
      <c r="Q424" s="256"/>
      <c r="R424" s="256"/>
      <c r="S424" s="256"/>
      <c r="T424" s="256"/>
      <c r="U424" s="256"/>
      <c r="V424" s="256"/>
      <c r="W424" s="256"/>
      <c r="X424" s="256"/>
      <c r="Y424" s="256"/>
      <c r="Z424" s="256"/>
    </row>
    <row r="425" customFormat="false" ht="14.25" hidden="false" customHeight="true" outlineLevel="0" collapsed="false">
      <c r="A425" s="257"/>
      <c r="B425" s="256"/>
      <c r="C425" s="256"/>
      <c r="D425" s="256"/>
      <c r="E425" s="256"/>
      <c r="F425" s="256"/>
      <c r="G425" s="256"/>
      <c r="H425" s="256"/>
      <c r="I425" s="256"/>
      <c r="J425" s="256"/>
      <c r="K425" s="256"/>
      <c r="L425" s="256"/>
      <c r="M425" s="256"/>
      <c r="N425" s="256"/>
      <c r="O425" s="256"/>
      <c r="P425" s="256"/>
      <c r="Q425" s="256"/>
      <c r="R425" s="256"/>
      <c r="S425" s="256"/>
      <c r="T425" s="256"/>
      <c r="U425" s="256"/>
      <c r="V425" s="256"/>
      <c r="W425" s="256"/>
      <c r="X425" s="256"/>
      <c r="Y425" s="256"/>
      <c r="Z425" s="256"/>
    </row>
    <row r="426" customFormat="false" ht="14.25" hidden="false" customHeight="true" outlineLevel="0" collapsed="false">
      <c r="A426" s="257"/>
      <c r="B426" s="256"/>
      <c r="C426" s="256"/>
      <c r="D426" s="256"/>
      <c r="E426" s="256"/>
      <c r="F426" s="256"/>
      <c r="G426" s="256"/>
      <c r="H426" s="256"/>
      <c r="I426" s="256"/>
      <c r="J426" s="256"/>
      <c r="K426" s="256"/>
      <c r="L426" s="256"/>
      <c r="M426" s="256"/>
      <c r="N426" s="256"/>
      <c r="O426" s="256"/>
      <c r="P426" s="256"/>
      <c r="Q426" s="256"/>
      <c r="R426" s="256"/>
      <c r="S426" s="256"/>
      <c r="T426" s="256"/>
      <c r="U426" s="256"/>
      <c r="V426" s="256"/>
      <c r="W426" s="256"/>
      <c r="X426" s="256"/>
      <c r="Y426" s="256"/>
      <c r="Z426" s="256"/>
    </row>
    <row r="427" customFormat="false" ht="14.25" hidden="false" customHeight="true" outlineLevel="0" collapsed="false">
      <c r="A427" s="257"/>
      <c r="B427" s="256"/>
      <c r="C427" s="256"/>
      <c r="D427" s="256"/>
      <c r="E427" s="256"/>
      <c r="F427" s="256"/>
      <c r="G427" s="256"/>
      <c r="H427" s="256"/>
      <c r="I427" s="256"/>
      <c r="J427" s="256"/>
      <c r="K427" s="256"/>
      <c r="L427" s="256"/>
      <c r="M427" s="256"/>
      <c r="N427" s="256"/>
      <c r="O427" s="256"/>
      <c r="P427" s="256"/>
      <c r="Q427" s="256"/>
      <c r="R427" s="256"/>
      <c r="S427" s="256"/>
      <c r="T427" s="256"/>
      <c r="U427" s="256"/>
      <c r="V427" s="256"/>
      <c r="W427" s="256"/>
      <c r="X427" s="256"/>
      <c r="Y427" s="256"/>
      <c r="Z427" s="256"/>
    </row>
    <row r="428" customFormat="false" ht="14.25" hidden="false" customHeight="true" outlineLevel="0" collapsed="false">
      <c r="A428" s="257"/>
      <c r="B428" s="256"/>
      <c r="C428" s="256"/>
      <c r="D428" s="256"/>
      <c r="E428" s="256"/>
      <c r="F428" s="256"/>
      <c r="G428" s="256"/>
      <c r="H428" s="256"/>
      <c r="I428" s="256"/>
      <c r="J428" s="256"/>
      <c r="K428" s="256"/>
      <c r="L428" s="256"/>
      <c r="M428" s="256"/>
      <c r="N428" s="256"/>
      <c r="O428" s="256"/>
      <c r="P428" s="256"/>
      <c r="Q428" s="256"/>
      <c r="R428" s="256"/>
      <c r="S428" s="256"/>
      <c r="T428" s="256"/>
      <c r="U428" s="256"/>
      <c r="V428" s="256"/>
      <c r="W428" s="256"/>
      <c r="X428" s="256"/>
      <c r="Y428" s="256"/>
      <c r="Z428" s="256"/>
    </row>
    <row r="429" customFormat="false" ht="14.25" hidden="false" customHeight="true" outlineLevel="0" collapsed="false">
      <c r="A429" s="257"/>
      <c r="B429" s="256"/>
      <c r="C429" s="256"/>
      <c r="D429" s="256"/>
      <c r="E429" s="256"/>
      <c r="F429" s="256"/>
      <c r="G429" s="256"/>
      <c r="H429" s="256"/>
      <c r="I429" s="256"/>
      <c r="J429" s="256"/>
      <c r="K429" s="256"/>
      <c r="L429" s="256"/>
      <c r="M429" s="256"/>
      <c r="N429" s="256"/>
      <c r="O429" s="256"/>
      <c r="P429" s="256"/>
      <c r="Q429" s="256"/>
      <c r="R429" s="256"/>
      <c r="S429" s="256"/>
      <c r="T429" s="256"/>
      <c r="U429" s="256"/>
      <c r="V429" s="256"/>
      <c r="W429" s="256"/>
      <c r="X429" s="256"/>
      <c r="Y429" s="256"/>
      <c r="Z429" s="256"/>
    </row>
    <row r="430" customFormat="false" ht="14.25" hidden="false" customHeight="true" outlineLevel="0" collapsed="false">
      <c r="A430" s="257"/>
      <c r="B430" s="256"/>
      <c r="C430" s="256"/>
      <c r="D430" s="256"/>
      <c r="E430" s="256"/>
      <c r="F430" s="256"/>
      <c r="G430" s="256"/>
      <c r="H430" s="256"/>
      <c r="I430" s="256"/>
      <c r="J430" s="256"/>
      <c r="K430" s="256"/>
      <c r="L430" s="256"/>
      <c r="M430" s="256"/>
      <c r="N430" s="256"/>
      <c r="O430" s="256"/>
      <c r="P430" s="256"/>
      <c r="Q430" s="256"/>
      <c r="R430" s="256"/>
      <c r="S430" s="256"/>
      <c r="T430" s="256"/>
      <c r="U430" s="256"/>
      <c r="V430" s="256"/>
      <c r="W430" s="256"/>
      <c r="X430" s="256"/>
      <c r="Y430" s="256"/>
      <c r="Z430" s="256"/>
    </row>
    <row r="431" customFormat="false" ht="14.25" hidden="false" customHeight="true" outlineLevel="0" collapsed="false">
      <c r="A431" s="257"/>
      <c r="B431" s="256"/>
      <c r="C431" s="256"/>
      <c r="D431" s="256"/>
      <c r="E431" s="256"/>
      <c r="F431" s="256"/>
      <c r="G431" s="256"/>
      <c r="H431" s="256"/>
      <c r="I431" s="256"/>
      <c r="J431" s="256"/>
      <c r="K431" s="256"/>
      <c r="L431" s="256"/>
      <c r="M431" s="256"/>
      <c r="N431" s="256"/>
      <c r="O431" s="256"/>
      <c r="P431" s="256"/>
      <c r="Q431" s="256"/>
      <c r="R431" s="256"/>
      <c r="S431" s="256"/>
      <c r="T431" s="256"/>
      <c r="U431" s="256"/>
      <c r="V431" s="256"/>
      <c r="W431" s="256"/>
      <c r="X431" s="256"/>
      <c r="Y431" s="256"/>
      <c r="Z431" s="256"/>
    </row>
    <row r="432" customFormat="false" ht="14.25" hidden="false" customHeight="true" outlineLevel="0" collapsed="false">
      <c r="A432" s="257"/>
      <c r="B432" s="256"/>
      <c r="C432" s="256"/>
      <c r="D432" s="256"/>
      <c r="E432" s="256"/>
      <c r="F432" s="256"/>
      <c r="G432" s="256"/>
      <c r="H432" s="256"/>
      <c r="I432" s="256"/>
      <c r="J432" s="256"/>
      <c r="K432" s="256"/>
      <c r="L432" s="256"/>
      <c r="M432" s="256"/>
      <c r="N432" s="256"/>
      <c r="O432" s="256"/>
      <c r="P432" s="256"/>
      <c r="Q432" s="256"/>
      <c r="R432" s="256"/>
      <c r="S432" s="256"/>
      <c r="T432" s="256"/>
      <c r="U432" s="256"/>
      <c r="V432" s="256"/>
      <c r="W432" s="256"/>
      <c r="X432" s="256"/>
      <c r="Y432" s="256"/>
      <c r="Z432" s="256"/>
    </row>
    <row r="433" customFormat="false" ht="14.25" hidden="false" customHeight="true" outlineLevel="0" collapsed="false">
      <c r="A433" s="257"/>
      <c r="B433" s="256"/>
      <c r="C433" s="256"/>
      <c r="D433" s="256"/>
      <c r="E433" s="256"/>
      <c r="F433" s="256"/>
      <c r="G433" s="256"/>
      <c r="H433" s="256"/>
      <c r="I433" s="256"/>
      <c r="J433" s="256"/>
      <c r="K433" s="256"/>
      <c r="L433" s="256"/>
      <c r="M433" s="256"/>
      <c r="N433" s="256"/>
      <c r="O433" s="256"/>
      <c r="P433" s="256"/>
      <c r="Q433" s="256"/>
      <c r="R433" s="256"/>
      <c r="S433" s="256"/>
      <c r="T433" s="256"/>
      <c r="U433" s="256"/>
      <c r="V433" s="256"/>
      <c r="W433" s="256"/>
      <c r="X433" s="256"/>
      <c r="Y433" s="256"/>
      <c r="Z433" s="256"/>
    </row>
    <row r="434" customFormat="false" ht="14.25" hidden="false" customHeight="true" outlineLevel="0" collapsed="false">
      <c r="A434" s="257"/>
      <c r="B434" s="256"/>
      <c r="C434" s="256"/>
      <c r="D434" s="256"/>
      <c r="E434" s="256"/>
      <c r="F434" s="256"/>
      <c r="G434" s="256"/>
      <c r="H434" s="256"/>
      <c r="I434" s="256"/>
      <c r="J434" s="256"/>
      <c r="K434" s="256"/>
      <c r="L434" s="256"/>
      <c r="M434" s="256"/>
      <c r="N434" s="256"/>
      <c r="O434" s="256"/>
      <c r="P434" s="256"/>
      <c r="Q434" s="256"/>
      <c r="R434" s="256"/>
      <c r="S434" s="256"/>
      <c r="T434" s="256"/>
      <c r="U434" s="256"/>
      <c r="V434" s="256"/>
      <c r="W434" s="256"/>
      <c r="X434" s="256"/>
      <c r="Y434" s="256"/>
      <c r="Z434" s="256"/>
    </row>
    <row r="435" customFormat="false" ht="14.25" hidden="false" customHeight="true" outlineLevel="0" collapsed="false">
      <c r="A435" s="257"/>
      <c r="B435" s="256"/>
      <c r="C435" s="256"/>
      <c r="D435" s="256"/>
      <c r="E435" s="256"/>
      <c r="F435" s="256"/>
      <c r="G435" s="256"/>
      <c r="H435" s="256"/>
      <c r="I435" s="256"/>
      <c r="J435" s="256"/>
      <c r="K435" s="256"/>
      <c r="L435" s="256"/>
      <c r="M435" s="256"/>
      <c r="N435" s="256"/>
      <c r="O435" s="256"/>
      <c r="P435" s="256"/>
      <c r="Q435" s="256"/>
      <c r="R435" s="256"/>
      <c r="S435" s="256"/>
      <c r="T435" s="256"/>
      <c r="U435" s="256"/>
      <c r="V435" s="256"/>
      <c r="W435" s="256"/>
      <c r="X435" s="256"/>
      <c r="Y435" s="256"/>
      <c r="Z435" s="256"/>
    </row>
    <row r="436" customFormat="false" ht="14.25" hidden="false" customHeight="true" outlineLevel="0" collapsed="false">
      <c r="A436" s="257"/>
      <c r="B436" s="256"/>
      <c r="C436" s="256"/>
      <c r="D436" s="256"/>
      <c r="E436" s="256"/>
      <c r="F436" s="256"/>
      <c r="G436" s="256"/>
      <c r="H436" s="256"/>
      <c r="I436" s="256"/>
      <c r="J436" s="256"/>
      <c r="K436" s="256"/>
      <c r="L436" s="256"/>
      <c r="M436" s="256"/>
      <c r="N436" s="256"/>
      <c r="O436" s="256"/>
      <c r="P436" s="256"/>
      <c r="Q436" s="256"/>
      <c r="R436" s="256"/>
      <c r="S436" s="256"/>
      <c r="T436" s="256"/>
      <c r="U436" s="256"/>
      <c r="V436" s="256"/>
      <c r="W436" s="256"/>
      <c r="X436" s="256"/>
      <c r="Y436" s="256"/>
      <c r="Z436" s="256"/>
    </row>
    <row r="437" customFormat="false" ht="14.25" hidden="false" customHeight="true" outlineLevel="0" collapsed="false">
      <c r="A437" s="257"/>
      <c r="B437" s="256"/>
      <c r="C437" s="256"/>
      <c r="D437" s="256"/>
      <c r="E437" s="256"/>
      <c r="F437" s="256"/>
      <c r="G437" s="256"/>
      <c r="H437" s="256"/>
      <c r="I437" s="256"/>
      <c r="J437" s="256"/>
      <c r="K437" s="256"/>
      <c r="L437" s="256"/>
      <c r="M437" s="256"/>
      <c r="N437" s="256"/>
      <c r="O437" s="256"/>
      <c r="P437" s="256"/>
      <c r="Q437" s="256"/>
      <c r="R437" s="256"/>
      <c r="S437" s="256"/>
      <c r="T437" s="256"/>
      <c r="U437" s="256"/>
      <c r="V437" s="256"/>
      <c r="W437" s="256"/>
      <c r="X437" s="256"/>
      <c r="Y437" s="256"/>
      <c r="Z437" s="256"/>
    </row>
    <row r="438" customFormat="false" ht="14.25" hidden="false" customHeight="true" outlineLevel="0" collapsed="false">
      <c r="A438" s="257"/>
      <c r="B438" s="256"/>
      <c r="C438" s="256"/>
      <c r="D438" s="256"/>
      <c r="E438" s="256"/>
      <c r="F438" s="256"/>
      <c r="G438" s="256"/>
      <c r="H438" s="256"/>
      <c r="I438" s="256"/>
      <c r="J438" s="256"/>
      <c r="K438" s="256"/>
      <c r="L438" s="256"/>
      <c r="M438" s="256"/>
      <c r="N438" s="256"/>
      <c r="O438" s="256"/>
      <c r="P438" s="256"/>
      <c r="Q438" s="256"/>
      <c r="R438" s="256"/>
      <c r="S438" s="256"/>
      <c r="T438" s="256"/>
      <c r="U438" s="256"/>
      <c r="V438" s="256"/>
      <c r="W438" s="256"/>
      <c r="X438" s="256"/>
      <c r="Y438" s="256"/>
      <c r="Z438" s="256"/>
    </row>
    <row r="439" customFormat="false" ht="14.25" hidden="false" customHeight="true" outlineLevel="0" collapsed="false">
      <c r="A439" s="257"/>
      <c r="B439" s="256"/>
      <c r="C439" s="256"/>
      <c r="D439" s="256"/>
      <c r="E439" s="256"/>
      <c r="F439" s="256"/>
      <c r="G439" s="256"/>
      <c r="H439" s="256"/>
      <c r="I439" s="256"/>
      <c r="J439" s="256"/>
      <c r="K439" s="256"/>
      <c r="L439" s="256"/>
      <c r="M439" s="256"/>
      <c r="N439" s="256"/>
      <c r="O439" s="256"/>
      <c r="P439" s="256"/>
      <c r="Q439" s="256"/>
      <c r="R439" s="256"/>
      <c r="S439" s="256"/>
      <c r="T439" s="256"/>
      <c r="U439" s="256"/>
      <c r="V439" s="256"/>
      <c r="W439" s="256"/>
      <c r="X439" s="256"/>
      <c r="Y439" s="256"/>
      <c r="Z439" s="256"/>
    </row>
    <row r="440" customFormat="false" ht="14.25" hidden="false" customHeight="true" outlineLevel="0" collapsed="false">
      <c r="A440" s="257"/>
      <c r="B440" s="256"/>
      <c r="C440" s="256"/>
      <c r="D440" s="256"/>
      <c r="E440" s="256"/>
      <c r="F440" s="256"/>
      <c r="G440" s="256"/>
      <c r="H440" s="256"/>
      <c r="I440" s="256"/>
      <c r="J440" s="256"/>
      <c r="K440" s="256"/>
      <c r="L440" s="256"/>
      <c r="M440" s="256"/>
      <c r="N440" s="256"/>
      <c r="O440" s="256"/>
      <c r="P440" s="256"/>
      <c r="Q440" s="256"/>
      <c r="R440" s="256"/>
      <c r="S440" s="256"/>
      <c r="T440" s="256"/>
      <c r="U440" s="256"/>
      <c r="V440" s="256"/>
      <c r="W440" s="256"/>
      <c r="X440" s="256"/>
      <c r="Y440" s="256"/>
      <c r="Z440" s="256"/>
    </row>
    <row r="441" customFormat="false" ht="14.25" hidden="false" customHeight="true" outlineLevel="0" collapsed="false">
      <c r="A441" s="257"/>
      <c r="B441" s="256"/>
      <c r="C441" s="256"/>
      <c r="D441" s="256"/>
      <c r="E441" s="256"/>
      <c r="F441" s="256"/>
      <c r="G441" s="256"/>
      <c r="H441" s="256"/>
      <c r="I441" s="256"/>
      <c r="J441" s="256"/>
      <c r="K441" s="256"/>
      <c r="L441" s="256"/>
      <c r="M441" s="256"/>
      <c r="N441" s="256"/>
      <c r="O441" s="256"/>
      <c r="P441" s="256"/>
      <c r="Q441" s="256"/>
      <c r="R441" s="256"/>
      <c r="S441" s="256"/>
      <c r="T441" s="256"/>
      <c r="U441" s="256"/>
      <c r="V441" s="256"/>
      <c r="W441" s="256"/>
      <c r="X441" s="256"/>
      <c r="Y441" s="256"/>
      <c r="Z441" s="256"/>
    </row>
    <row r="442" customFormat="false" ht="14.25" hidden="false" customHeight="true" outlineLevel="0" collapsed="false">
      <c r="A442" s="257"/>
      <c r="B442" s="256"/>
      <c r="C442" s="256"/>
      <c r="D442" s="256"/>
      <c r="E442" s="256"/>
      <c r="F442" s="256"/>
      <c r="G442" s="256"/>
      <c r="H442" s="256"/>
      <c r="I442" s="256"/>
      <c r="J442" s="256"/>
      <c r="K442" s="256"/>
      <c r="L442" s="256"/>
      <c r="M442" s="256"/>
      <c r="N442" s="256"/>
      <c r="O442" s="256"/>
      <c r="P442" s="256"/>
      <c r="Q442" s="256"/>
      <c r="R442" s="256"/>
      <c r="S442" s="256"/>
      <c r="T442" s="256"/>
      <c r="U442" s="256"/>
      <c r="V442" s="256"/>
      <c r="W442" s="256"/>
      <c r="X442" s="256"/>
      <c r="Y442" s="256"/>
      <c r="Z442" s="256"/>
    </row>
    <row r="443" customFormat="false" ht="14.25" hidden="false" customHeight="true" outlineLevel="0" collapsed="false">
      <c r="A443" s="257"/>
      <c r="B443" s="256"/>
      <c r="C443" s="256"/>
      <c r="D443" s="256"/>
      <c r="E443" s="256"/>
      <c r="F443" s="256"/>
      <c r="G443" s="256"/>
      <c r="H443" s="256"/>
      <c r="I443" s="256"/>
      <c r="J443" s="256"/>
      <c r="K443" s="256"/>
      <c r="L443" s="256"/>
      <c r="M443" s="256"/>
      <c r="N443" s="256"/>
      <c r="O443" s="256"/>
      <c r="P443" s="256"/>
      <c r="Q443" s="256"/>
      <c r="R443" s="256"/>
      <c r="S443" s="256"/>
      <c r="T443" s="256"/>
      <c r="U443" s="256"/>
      <c r="V443" s="256"/>
      <c r="W443" s="256"/>
      <c r="X443" s="256"/>
      <c r="Y443" s="256"/>
      <c r="Z443" s="256"/>
    </row>
    <row r="444" customFormat="false" ht="14.25" hidden="false" customHeight="true" outlineLevel="0" collapsed="false">
      <c r="A444" s="257"/>
      <c r="B444" s="256"/>
      <c r="C444" s="256"/>
      <c r="D444" s="256"/>
      <c r="E444" s="256"/>
      <c r="F444" s="256"/>
      <c r="G444" s="256"/>
      <c r="H444" s="256"/>
      <c r="I444" s="256"/>
      <c r="J444" s="256"/>
      <c r="K444" s="256"/>
      <c r="L444" s="256"/>
      <c r="M444" s="256"/>
      <c r="N444" s="256"/>
      <c r="O444" s="256"/>
      <c r="P444" s="256"/>
      <c r="Q444" s="256"/>
      <c r="R444" s="256"/>
      <c r="S444" s="256"/>
      <c r="T444" s="256"/>
      <c r="U444" s="256"/>
      <c r="V444" s="256"/>
      <c r="W444" s="256"/>
      <c r="X444" s="256"/>
      <c r="Y444" s="256"/>
      <c r="Z444" s="256"/>
    </row>
    <row r="445" customFormat="false" ht="14.25" hidden="false" customHeight="true" outlineLevel="0" collapsed="false">
      <c r="A445" s="257"/>
      <c r="B445" s="256"/>
      <c r="C445" s="256"/>
      <c r="D445" s="256"/>
      <c r="E445" s="256"/>
      <c r="F445" s="256"/>
      <c r="G445" s="256"/>
      <c r="H445" s="256"/>
      <c r="I445" s="256"/>
      <c r="J445" s="256"/>
      <c r="K445" s="256"/>
      <c r="L445" s="256"/>
      <c r="M445" s="256"/>
      <c r="N445" s="256"/>
      <c r="O445" s="256"/>
      <c r="P445" s="256"/>
      <c r="Q445" s="256"/>
      <c r="R445" s="256"/>
      <c r="S445" s="256"/>
      <c r="T445" s="256"/>
      <c r="U445" s="256"/>
      <c r="V445" s="256"/>
      <c r="W445" s="256"/>
      <c r="X445" s="256"/>
      <c r="Y445" s="256"/>
      <c r="Z445" s="256"/>
    </row>
    <row r="446" customFormat="false" ht="14.25" hidden="false" customHeight="true" outlineLevel="0" collapsed="false">
      <c r="A446" s="257"/>
      <c r="B446" s="256"/>
      <c r="C446" s="256"/>
      <c r="D446" s="256"/>
      <c r="E446" s="256"/>
      <c r="F446" s="256"/>
      <c r="G446" s="256"/>
      <c r="H446" s="256"/>
      <c r="I446" s="256"/>
      <c r="J446" s="256"/>
      <c r="K446" s="256"/>
      <c r="L446" s="256"/>
      <c r="M446" s="256"/>
      <c r="N446" s="256"/>
      <c r="O446" s="256"/>
      <c r="P446" s="256"/>
      <c r="Q446" s="256"/>
      <c r="R446" s="256"/>
      <c r="S446" s="256"/>
      <c r="T446" s="256"/>
      <c r="U446" s="256"/>
      <c r="V446" s="256"/>
      <c r="W446" s="256"/>
      <c r="X446" s="256"/>
      <c r="Y446" s="256"/>
      <c r="Z446" s="256"/>
    </row>
    <row r="447" customFormat="false" ht="14.25" hidden="false" customHeight="true" outlineLevel="0" collapsed="false">
      <c r="A447" s="257"/>
      <c r="B447" s="256"/>
      <c r="C447" s="256"/>
      <c r="D447" s="256"/>
      <c r="E447" s="256"/>
      <c r="F447" s="256"/>
      <c r="G447" s="256"/>
      <c r="H447" s="256"/>
      <c r="I447" s="256"/>
      <c r="J447" s="256"/>
      <c r="K447" s="256"/>
      <c r="L447" s="256"/>
      <c r="M447" s="256"/>
      <c r="N447" s="256"/>
      <c r="O447" s="256"/>
      <c r="P447" s="256"/>
      <c r="Q447" s="256"/>
      <c r="R447" s="256"/>
      <c r="S447" s="256"/>
      <c r="T447" s="256"/>
      <c r="U447" s="256"/>
      <c r="V447" s="256"/>
      <c r="W447" s="256"/>
      <c r="X447" s="256"/>
      <c r="Y447" s="256"/>
      <c r="Z447" s="256"/>
    </row>
    <row r="448" customFormat="false" ht="14.25" hidden="false" customHeight="true" outlineLevel="0" collapsed="false">
      <c r="A448" s="257"/>
      <c r="B448" s="256"/>
      <c r="C448" s="256"/>
      <c r="D448" s="256"/>
      <c r="E448" s="256"/>
      <c r="F448" s="256"/>
      <c r="G448" s="256"/>
      <c r="H448" s="256"/>
      <c r="I448" s="256"/>
      <c r="J448" s="256"/>
      <c r="K448" s="256"/>
      <c r="L448" s="256"/>
      <c r="M448" s="256"/>
      <c r="N448" s="256"/>
      <c r="O448" s="256"/>
      <c r="P448" s="256"/>
      <c r="Q448" s="256"/>
      <c r="R448" s="256"/>
      <c r="S448" s="256"/>
      <c r="T448" s="256"/>
      <c r="U448" s="256"/>
      <c r="V448" s="256"/>
      <c r="W448" s="256"/>
      <c r="X448" s="256"/>
      <c r="Y448" s="256"/>
      <c r="Z448" s="256"/>
    </row>
    <row r="449" customFormat="false" ht="14.25" hidden="false" customHeight="true" outlineLevel="0" collapsed="false">
      <c r="A449" s="257"/>
      <c r="B449" s="256"/>
      <c r="C449" s="256"/>
      <c r="D449" s="256"/>
      <c r="E449" s="256"/>
      <c r="F449" s="256"/>
      <c r="G449" s="256"/>
      <c r="H449" s="256"/>
      <c r="I449" s="256"/>
      <c r="J449" s="256"/>
      <c r="K449" s="256"/>
      <c r="L449" s="256"/>
      <c r="M449" s="256"/>
      <c r="N449" s="256"/>
      <c r="O449" s="256"/>
      <c r="P449" s="256"/>
      <c r="Q449" s="256"/>
      <c r="R449" s="256"/>
      <c r="S449" s="256"/>
      <c r="T449" s="256"/>
      <c r="U449" s="256"/>
      <c r="V449" s="256"/>
      <c r="W449" s="256"/>
      <c r="X449" s="256"/>
      <c r="Y449" s="256"/>
      <c r="Z449" s="256"/>
    </row>
    <row r="450" customFormat="false" ht="14.25" hidden="false" customHeight="true" outlineLevel="0" collapsed="false">
      <c r="A450" s="257"/>
      <c r="B450" s="256"/>
      <c r="C450" s="256"/>
      <c r="D450" s="256"/>
      <c r="E450" s="256"/>
      <c r="F450" s="256"/>
      <c r="G450" s="256"/>
      <c r="H450" s="256"/>
      <c r="I450" s="256"/>
      <c r="J450" s="256"/>
      <c r="K450" s="256"/>
      <c r="L450" s="256"/>
      <c r="M450" s="256"/>
      <c r="N450" s="256"/>
      <c r="O450" s="256"/>
      <c r="P450" s="256"/>
      <c r="Q450" s="256"/>
      <c r="R450" s="256"/>
      <c r="S450" s="256"/>
      <c r="T450" s="256"/>
      <c r="U450" s="256"/>
      <c r="V450" s="256"/>
      <c r="W450" s="256"/>
      <c r="X450" s="256"/>
      <c r="Y450" s="256"/>
      <c r="Z450" s="256"/>
    </row>
    <row r="451" customFormat="false" ht="14.25" hidden="false" customHeight="true" outlineLevel="0" collapsed="false">
      <c r="A451" s="257"/>
      <c r="B451" s="256"/>
      <c r="C451" s="256"/>
      <c r="D451" s="256"/>
      <c r="E451" s="256"/>
      <c r="F451" s="256"/>
      <c r="G451" s="256"/>
      <c r="H451" s="256"/>
      <c r="I451" s="256"/>
      <c r="J451" s="256"/>
      <c r="K451" s="256"/>
      <c r="L451" s="256"/>
      <c r="M451" s="256"/>
      <c r="N451" s="256"/>
      <c r="O451" s="256"/>
      <c r="P451" s="256"/>
      <c r="Q451" s="256"/>
      <c r="R451" s="256"/>
      <c r="S451" s="256"/>
      <c r="T451" s="256"/>
      <c r="U451" s="256"/>
      <c r="V451" s="256"/>
      <c r="W451" s="256"/>
      <c r="X451" s="256"/>
      <c r="Y451" s="256"/>
      <c r="Z451" s="256"/>
    </row>
    <row r="452" customFormat="false" ht="14.25" hidden="false" customHeight="true" outlineLevel="0" collapsed="false">
      <c r="A452" s="257"/>
      <c r="B452" s="256"/>
      <c r="C452" s="256"/>
      <c r="D452" s="256"/>
      <c r="E452" s="256"/>
      <c r="F452" s="256"/>
      <c r="G452" s="256"/>
      <c r="H452" s="256"/>
      <c r="I452" s="256"/>
      <c r="J452" s="256"/>
      <c r="K452" s="256"/>
      <c r="L452" s="256"/>
      <c r="M452" s="256"/>
      <c r="N452" s="256"/>
      <c r="O452" s="256"/>
      <c r="P452" s="256"/>
      <c r="Q452" s="256"/>
      <c r="R452" s="256"/>
      <c r="S452" s="256"/>
      <c r="T452" s="256"/>
      <c r="U452" s="256"/>
      <c r="V452" s="256"/>
      <c r="W452" s="256"/>
      <c r="X452" s="256"/>
      <c r="Y452" s="256"/>
      <c r="Z452" s="256"/>
    </row>
    <row r="453" customFormat="false" ht="14.25" hidden="false" customHeight="true" outlineLevel="0" collapsed="false">
      <c r="A453" s="257"/>
      <c r="B453" s="256"/>
      <c r="C453" s="256"/>
      <c r="D453" s="256"/>
      <c r="E453" s="256"/>
      <c r="F453" s="256"/>
      <c r="G453" s="256"/>
      <c r="H453" s="256"/>
      <c r="I453" s="256"/>
      <c r="J453" s="256"/>
      <c r="K453" s="256"/>
      <c r="L453" s="256"/>
      <c r="M453" s="256"/>
      <c r="N453" s="256"/>
      <c r="O453" s="256"/>
      <c r="P453" s="256"/>
      <c r="Q453" s="256"/>
      <c r="R453" s="256"/>
      <c r="S453" s="256"/>
      <c r="T453" s="256"/>
      <c r="U453" s="256"/>
      <c r="V453" s="256"/>
      <c r="W453" s="256"/>
      <c r="X453" s="256"/>
      <c r="Y453" s="256"/>
      <c r="Z453" s="256"/>
    </row>
    <row r="454" customFormat="false" ht="14.25" hidden="false" customHeight="true" outlineLevel="0" collapsed="false">
      <c r="A454" s="257"/>
      <c r="B454" s="256"/>
      <c r="C454" s="256"/>
      <c r="D454" s="256"/>
      <c r="E454" s="256"/>
      <c r="F454" s="256"/>
      <c r="G454" s="256"/>
      <c r="H454" s="256"/>
      <c r="I454" s="256"/>
      <c r="J454" s="256"/>
      <c r="K454" s="256"/>
      <c r="L454" s="256"/>
      <c r="M454" s="256"/>
      <c r="N454" s="256"/>
      <c r="O454" s="256"/>
      <c r="P454" s="256"/>
      <c r="Q454" s="256"/>
      <c r="R454" s="256"/>
      <c r="S454" s="256"/>
      <c r="T454" s="256"/>
      <c r="U454" s="256"/>
      <c r="V454" s="256"/>
      <c r="W454" s="256"/>
      <c r="X454" s="256"/>
      <c r="Y454" s="256"/>
      <c r="Z454" s="256"/>
    </row>
    <row r="455" customFormat="false" ht="14.25" hidden="false" customHeight="true" outlineLevel="0" collapsed="false">
      <c r="A455" s="257"/>
      <c r="B455" s="256"/>
      <c r="C455" s="256"/>
      <c r="D455" s="256"/>
      <c r="E455" s="256"/>
      <c r="F455" s="256"/>
      <c r="G455" s="256"/>
      <c r="H455" s="256"/>
      <c r="I455" s="256"/>
      <c r="J455" s="256"/>
      <c r="K455" s="256"/>
      <c r="L455" s="256"/>
      <c r="M455" s="256"/>
      <c r="N455" s="256"/>
      <c r="O455" s="256"/>
      <c r="P455" s="256"/>
      <c r="Q455" s="256"/>
      <c r="R455" s="256"/>
      <c r="S455" s="256"/>
      <c r="T455" s="256"/>
      <c r="U455" s="256"/>
      <c r="V455" s="256"/>
      <c r="W455" s="256"/>
      <c r="X455" s="256"/>
      <c r="Y455" s="256"/>
      <c r="Z455" s="256"/>
    </row>
    <row r="456" customFormat="false" ht="14.25" hidden="false" customHeight="true" outlineLevel="0" collapsed="false">
      <c r="A456" s="257"/>
      <c r="B456" s="256"/>
      <c r="C456" s="256"/>
      <c r="D456" s="256"/>
      <c r="E456" s="256"/>
      <c r="F456" s="256"/>
      <c r="G456" s="256"/>
      <c r="H456" s="256"/>
      <c r="I456" s="256"/>
      <c r="J456" s="256"/>
      <c r="K456" s="256"/>
      <c r="L456" s="256"/>
      <c r="M456" s="256"/>
      <c r="N456" s="256"/>
      <c r="O456" s="256"/>
      <c r="P456" s="256"/>
      <c r="Q456" s="256"/>
      <c r="R456" s="256"/>
      <c r="S456" s="256"/>
      <c r="T456" s="256"/>
      <c r="U456" s="256"/>
      <c r="V456" s="256"/>
      <c r="W456" s="256"/>
      <c r="X456" s="256"/>
      <c r="Y456" s="256"/>
      <c r="Z456" s="256"/>
    </row>
    <row r="457" customFormat="false" ht="14.25" hidden="false" customHeight="true" outlineLevel="0" collapsed="false">
      <c r="A457" s="257"/>
      <c r="B457" s="256"/>
      <c r="C457" s="256"/>
      <c r="D457" s="256"/>
      <c r="E457" s="256"/>
      <c r="F457" s="256"/>
      <c r="G457" s="256"/>
      <c r="H457" s="256"/>
      <c r="I457" s="256"/>
      <c r="J457" s="256"/>
      <c r="K457" s="256"/>
      <c r="L457" s="256"/>
      <c r="M457" s="256"/>
      <c r="N457" s="256"/>
      <c r="O457" s="256"/>
      <c r="P457" s="256"/>
      <c r="Q457" s="256"/>
      <c r="R457" s="256"/>
      <c r="S457" s="256"/>
      <c r="T457" s="256"/>
      <c r="U457" s="256"/>
      <c r="V457" s="256"/>
      <c r="W457" s="256"/>
      <c r="X457" s="256"/>
      <c r="Y457" s="256"/>
      <c r="Z457" s="256"/>
    </row>
    <row r="458" customFormat="false" ht="14.25" hidden="false" customHeight="true" outlineLevel="0" collapsed="false">
      <c r="A458" s="257"/>
      <c r="B458" s="256"/>
      <c r="C458" s="256"/>
      <c r="D458" s="256"/>
      <c r="E458" s="256"/>
      <c r="F458" s="256"/>
      <c r="G458" s="256"/>
      <c r="H458" s="256"/>
      <c r="I458" s="256"/>
      <c r="J458" s="256"/>
      <c r="K458" s="256"/>
      <c r="L458" s="256"/>
      <c r="M458" s="256"/>
      <c r="N458" s="256"/>
      <c r="O458" s="256"/>
      <c r="P458" s="256"/>
      <c r="Q458" s="256"/>
      <c r="R458" s="256"/>
      <c r="S458" s="256"/>
      <c r="T458" s="256"/>
      <c r="U458" s="256"/>
      <c r="V458" s="256"/>
      <c r="W458" s="256"/>
      <c r="X458" s="256"/>
      <c r="Y458" s="256"/>
      <c r="Z458" s="256"/>
    </row>
    <row r="459" customFormat="false" ht="14.25" hidden="false" customHeight="true" outlineLevel="0" collapsed="false">
      <c r="A459" s="257"/>
      <c r="B459" s="256"/>
      <c r="C459" s="256"/>
      <c r="D459" s="256"/>
      <c r="E459" s="256"/>
      <c r="F459" s="256"/>
      <c r="G459" s="256"/>
      <c r="H459" s="256"/>
      <c r="I459" s="256"/>
      <c r="J459" s="256"/>
      <c r="K459" s="256"/>
      <c r="L459" s="256"/>
      <c r="M459" s="256"/>
      <c r="N459" s="256"/>
      <c r="O459" s="256"/>
      <c r="P459" s="256"/>
      <c r="Q459" s="256"/>
      <c r="R459" s="256"/>
      <c r="S459" s="256"/>
      <c r="T459" s="256"/>
      <c r="U459" s="256"/>
      <c r="V459" s="256"/>
      <c r="W459" s="256"/>
      <c r="X459" s="256"/>
      <c r="Y459" s="256"/>
      <c r="Z459" s="256"/>
    </row>
    <row r="460" customFormat="false" ht="14.25" hidden="false" customHeight="true" outlineLevel="0" collapsed="false">
      <c r="A460" s="257"/>
      <c r="B460" s="256"/>
      <c r="C460" s="256"/>
      <c r="D460" s="256"/>
      <c r="E460" s="256"/>
      <c r="F460" s="256"/>
      <c r="G460" s="256"/>
      <c r="H460" s="256"/>
      <c r="I460" s="256"/>
      <c r="J460" s="256"/>
      <c r="K460" s="256"/>
      <c r="L460" s="256"/>
      <c r="M460" s="256"/>
      <c r="N460" s="256"/>
      <c r="O460" s="256"/>
      <c r="P460" s="256"/>
      <c r="Q460" s="256"/>
      <c r="R460" s="256"/>
      <c r="S460" s="256"/>
      <c r="T460" s="256"/>
      <c r="U460" s="256"/>
      <c r="V460" s="256"/>
      <c r="W460" s="256"/>
      <c r="X460" s="256"/>
      <c r="Y460" s="256"/>
      <c r="Z460" s="256"/>
    </row>
    <row r="461" customFormat="false" ht="14.25" hidden="false" customHeight="true" outlineLevel="0" collapsed="false">
      <c r="A461" s="257"/>
      <c r="B461" s="256"/>
      <c r="C461" s="256"/>
      <c r="D461" s="256"/>
      <c r="E461" s="256"/>
      <c r="F461" s="256"/>
      <c r="G461" s="256"/>
      <c r="H461" s="256"/>
      <c r="I461" s="256"/>
      <c r="J461" s="256"/>
      <c r="K461" s="256"/>
      <c r="L461" s="256"/>
      <c r="M461" s="256"/>
      <c r="N461" s="256"/>
      <c r="O461" s="256"/>
      <c r="P461" s="256"/>
      <c r="Q461" s="256"/>
      <c r="R461" s="256"/>
      <c r="S461" s="256"/>
      <c r="T461" s="256"/>
      <c r="U461" s="256"/>
      <c r="V461" s="256"/>
      <c r="W461" s="256"/>
      <c r="X461" s="256"/>
      <c r="Y461" s="256"/>
      <c r="Z461" s="256"/>
    </row>
    <row r="462" customFormat="false" ht="14.25" hidden="false" customHeight="true" outlineLevel="0" collapsed="false">
      <c r="A462" s="257"/>
      <c r="B462" s="256"/>
      <c r="C462" s="256"/>
      <c r="D462" s="256"/>
      <c r="E462" s="256"/>
      <c r="F462" s="256"/>
      <c r="G462" s="256"/>
      <c r="H462" s="256"/>
      <c r="I462" s="256"/>
      <c r="J462" s="256"/>
      <c r="K462" s="256"/>
      <c r="L462" s="256"/>
      <c r="M462" s="256"/>
      <c r="N462" s="256"/>
      <c r="O462" s="256"/>
      <c r="P462" s="256"/>
      <c r="Q462" s="256"/>
      <c r="R462" s="256"/>
      <c r="S462" s="256"/>
      <c r="T462" s="256"/>
      <c r="U462" s="256"/>
      <c r="V462" s="256"/>
      <c r="W462" s="256"/>
      <c r="X462" s="256"/>
      <c r="Y462" s="256"/>
      <c r="Z462" s="256"/>
    </row>
    <row r="463" customFormat="false" ht="14.25" hidden="false" customHeight="true" outlineLevel="0" collapsed="false">
      <c r="A463" s="257"/>
      <c r="B463" s="256"/>
      <c r="C463" s="256"/>
      <c r="D463" s="256"/>
      <c r="E463" s="256"/>
      <c r="F463" s="256"/>
      <c r="G463" s="256"/>
      <c r="H463" s="256"/>
      <c r="I463" s="256"/>
      <c r="J463" s="256"/>
      <c r="K463" s="256"/>
      <c r="L463" s="256"/>
      <c r="M463" s="256"/>
      <c r="N463" s="256"/>
      <c r="O463" s="256"/>
      <c r="P463" s="256"/>
      <c r="Q463" s="256"/>
      <c r="R463" s="256"/>
      <c r="S463" s="256"/>
      <c r="T463" s="256"/>
      <c r="U463" s="256"/>
      <c r="V463" s="256"/>
      <c r="W463" s="256"/>
      <c r="X463" s="256"/>
      <c r="Y463" s="256"/>
      <c r="Z463" s="256"/>
    </row>
    <row r="464" customFormat="false" ht="14.25" hidden="false" customHeight="true" outlineLevel="0" collapsed="false">
      <c r="A464" s="257"/>
      <c r="B464" s="256"/>
      <c r="C464" s="256"/>
      <c r="D464" s="256"/>
      <c r="E464" s="256"/>
      <c r="F464" s="256"/>
      <c r="G464" s="256"/>
      <c r="H464" s="256"/>
      <c r="I464" s="256"/>
      <c r="J464" s="256"/>
      <c r="K464" s="256"/>
      <c r="L464" s="256"/>
      <c r="M464" s="256"/>
      <c r="N464" s="256"/>
      <c r="O464" s="256"/>
      <c r="P464" s="256"/>
      <c r="Q464" s="256"/>
      <c r="R464" s="256"/>
      <c r="S464" s="256"/>
      <c r="T464" s="256"/>
      <c r="U464" s="256"/>
      <c r="V464" s="256"/>
      <c r="W464" s="256"/>
      <c r="X464" s="256"/>
      <c r="Y464" s="256"/>
      <c r="Z464" s="256"/>
    </row>
    <row r="465" customFormat="false" ht="14.25" hidden="false" customHeight="true" outlineLevel="0" collapsed="false">
      <c r="A465" s="257"/>
      <c r="B465" s="256"/>
      <c r="C465" s="256"/>
      <c r="D465" s="256"/>
      <c r="E465" s="256"/>
      <c r="F465" s="256"/>
      <c r="G465" s="256"/>
      <c r="H465" s="256"/>
      <c r="I465" s="256"/>
      <c r="J465" s="256"/>
      <c r="K465" s="256"/>
      <c r="L465" s="256"/>
      <c r="M465" s="256"/>
      <c r="N465" s="256"/>
      <c r="O465" s="256"/>
      <c r="P465" s="256"/>
      <c r="Q465" s="256"/>
      <c r="R465" s="256"/>
      <c r="S465" s="256"/>
      <c r="T465" s="256"/>
      <c r="U465" s="256"/>
      <c r="V465" s="256"/>
      <c r="W465" s="256"/>
      <c r="X465" s="256"/>
      <c r="Y465" s="256"/>
      <c r="Z465" s="256"/>
    </row>
    <row r="466" customFormat="false" ht="14.25" hidden="false" customHeight="true" outlineLevel="0" collapsed="false">
      <c r="A466" s="257"/>
      <c r="B466" s="256"/>
      <c r="C466" s="256"/>
      <c r="D466" s="256"/>
      <c r="E466" s="256"/>
      <c r="F466" s="256"/>
      <c r="G466" s="256"/>
      <c r="H466" s="256"/>
      <c r="I466" s="256"/>
      <c r="J466" s="256"/>
      <c r="K466" s="256"/>
      <c r="L466" s="256"/>
      <c r="M466" s="256"/>
      <c r="N466" s="256"/>
      <c r="O466" s="256"/>
      <c r="P466" s="256"/>
      <c r="Q466" s="256"/>
      <c r="R466" s="256"/>
      <c r="S466" s="256"/>
      <c r="T466" s="256"/>
      <c r="U466" s="256"/>
      <c r="V466" s="256"/>
      <c r="W466" s="256"/>
      <c r="X466" s="256"/>
      <c r="Y466" s="256"/>
      <c r="Z466" s="256"/>
    </row>
    <row r="467" customFormat="false" ht="14.25" hidden="false" customHeight="true" outlineLevel="0" collapsed="false">
      <c r="A467" s="257"/>
      <c r="B467" s="256"/>
      <c r="C467" s="256"/>
      <c r="D467" s="256"/>
      <c r="E467" s="256"/>
      <c r="F467" s="256"/>
      <c r="G467" s="256"/>
      <c r="H467" s="256"/>
      <c r="I467" s="256"/>
      <c r="J467" s="256"/>
      <c r="K467" s="256"/>
      <c r="L467" s="256"/>
      <c r="M467" s="256"/>
      <c r="N467" s="256"/>
      <c r="O467" s="256"/>
      <c r="P467" s="256"/>
      <c r="Q467" s="256"/>
      <c r="R467" s="256"/>
      <c r="S467" s="256"/>
      <c r="T467" s="256"/>
      <c r="U467" s="256"/>
      <c r="V467" s="256"/>
      <c r="W467" s="256"/>
      <c r="X467" s="256"/>
      <c r="Y467" s="256"/>
      <c r="Z467" s="256"/>
    </row>
    <row r="468" customFormat="false" ht="14.25" hidden="false" customHeight="true" outlineLevel="0" collapsed="false">
      <c r="A468" s="257"/>
      <c r="B468" s="256"/>
      <c r="C468" s="256"/>
      <c r="D468" s="256"/>
      <c r="E468" s="256"/>
      <c r="F468" s="256"/>
      <c r="G468" s="256"/>
      <c r="H468" s="256"/>
      <c r="I468" s="256"/>
      <c r="J468" s="256"/>
      <c r="K468" s="256"/>
      <c r="L468" s="256"/>
      <c r="M468" s="256"/>
      <c r="N468" s="256"/>
      <c r="O468" s="256"/>
      <c r="P468" s="256"/>
      <c r="Q468" s="256"/>
      <c r="R468" s="256"/>
      <c r="S468" s="256"/>
      <c r="T468" s="256"/>
      <c r="U468" s="256"/>
      <c r="V468" s="256"/>
      <c r="W468" s="256"/>
      <c r="X468" s="256"/>
      <c r="Y468" s="256"/>
      <c r="Z468" s="256"/>
    </row>
    <row r="469" customFormat="false" ht="14.25" hidden="false" customHeight="true" outlineLevel="0" collapsed="false">
      <c r="A469" s="257"/>
      <c r="B469" s="256"/>
      <c r="C469" s="256"/>
      <c r="D469" s="256"/>
      <c r="E469" s="256"/>
      <c r="F469" s="256"/>
      <c r="G469" s="256"/>
      <c r="H469" s="256"/>
      <c r="I469" s="256"/>
      <c r="J469" s="256"/>
      <c r="K469" s="256"/>
      <c r="L469" s="256"/>
      <c r="M469" s="256"/>
      <c r="N469" s="256"/>
      <c r="O469" s="256"/>
      <c r="P469" s="256"/>
      <c r="Q469" s="256"/>
      <c r="R469" s="256"/>
      <c r="S469" s="256"/>
      <c r="T469" s="256"/>
      <c r="U469" s="256"/>
      <c r="V469" s="256"/>
      <c r="W469" s="256"/>
      <c r="X469" s="256"/>
      <c r="Y469" s="256"/>
      <c r="Z469" s="256"/>
    </row>
    <row r="470" customFormat="false" ht="14.25" hidden="false" customHeight="true" outlineLevel="0" collapsed="false">
      <c r="A470" s="257"/>
      <c r="B470" s="256"/>
      <c r="C470" s="256"/>
      <c r="D470" s="256"/>
      <c r="E470" s="256"/>
      <c r="F470" s="256"/>
      <c r="G470" s="256"/>
      <c r="H470" s="256"/>
      <c r="I470" s="256"/>
      <c r="J470" s="256"/>
      <c r="K470" s="256"/>
      <c r="L470" s="256"/>
      <c r="M470" s="256"/>
      <c r="N470" s="256"/>
      <c r="O470" s="256"/>
      <c r="P470" s="256"/>
      <c r="Q470" s="256"/>
      <c r="R470" s="256"/>
      <c r="S470" s="256"/>
      <c r="T470" s="256"/>
      <c r="U470" s="256"/>
      <c r="V470" s="256"/>
      <c r="W470" s="256"/>
      <c r="X470" s="256"/>
      <c r="Y470" s="256"/>
      <c r="Z470" s="256"/>
    </row>
    <row r="471" customFormat="false" ht="14.25" hidden="false" customHeight="true" outlineLevel="0" collapsed="false">
      <c r="A471" s="257"/>
      <c r="B471" s="256"/>
      <c r="C471" s="256"/>
      <c r="D471" s="256"/>
      <c r="E471" s="256"/>
      <c r="F471" s="256"/>
      <c r="G471" s="256"/>
      <c r="H471" s="256"/>
      <c r="I471" s="256"/>
      <c r="J471" s="256"/>
      <c r="K471" s="256"/>
      <c r="L471" s="256"/>
      <c r="M471" s="256"/>
      <c r="N471" s="256"/>
      <c r="O471" s="256"/>
      <c r="P471" s="256"/>
      <c r="Q471" s="256"/>
      <c r="R471" s="256"/>
      <c r="S471" s="256"/>
      <c r="T471" s="256"/>
      <c r="U471" s="256"/>
      <c r="V471" s="256"/>
      <c r="W471" s="256"/>
      <c r="X471" s="256"/>
      <c r="Y471" s="256"/>
      <c r="Z471" s="256"/>
    </row>
    <row r="472" customFormat="false" ht="14.25" hidden="false" customHeight="true" outlineLevel="0" collapsed="false">
      <c r="A472" s="257"/>
      <c r="B472" s="256"/>
      <c r="C472" s="256"/>
      <c r="D472" s="256"/>
      <c r="E472" s="256"/>
      <c r="F472" s="256"/>
      <c r="G472" s="256"/>
      <c r="H472" s="256"/>
      <c r="I472" s="256"/>
      <c r="J472" s="256"/>
      <c r="K472" s="256"/>
      <c r="L472" s="256"/>
      <c r="M472" s="256"/>
      <c r="N472" s="256"/>
      <c r="O472" s="256"/>
      <c r="P472" s="256"/>
      <c r="Q472" s="256"/>
      <c r="R472" s="256"/>
      <c r="S472" s="256"/>
      <c r="T472" s="256"/>
      <c r="U472" s="256"/>
      <c r="V472" s="256"/>
      <c r="W472" s="256"/>
      <c r="X472" s="256"/>
      <c r="Y472" s="256"/>
      <c r="Z472" s="256"/>
    </row>
    <row r="473" customFormat="false" ht="14.25" hidden="false" customHeight="true" outlineLevel="0" collapsed="false">
      <c r="A473" s="257"/>
      <c r="B473" s="256"/>
      <c r="C473" s="256"/>
      <c r="D473" s="256"/>
      <c r="E473" s="256"/>
      <c r="F473" s="256"/>
      <c r="G473" s="256"/>
      <c r="H473" s="256"/>
      <c r="I473" s="256"/>
      <c r="J473" s="256"/>
      <c r="K473" s="256"/>
      <c r="L473" s="256"/>
      <c r="M473" s="256"/>
      <c r="N473" s="256"/>
      <c r="O473" s="256"/>
      <c r="P473" s="256"/>
      <c r="Q473" s="256"/>
      <c r="R473" s="256"/>
      <c r="S473" s="256"/>
      <c r="T473" s="256"/>
      <c r="U473" s="256"/>
      <c r="V473" s="256"/>
      <c r="W473" s="256"/>
      <c r="X473" s="256"/>
      <c r="Y473" s="256"/>
      <c r="Z473" s="256"/>
    </row>
    <row r="474" customFormat="false" ht="14.25" hidden="false" customHeight="true" outlineLevel="0" collapsed="false">
      <c r="A474" s="257"/>
      <c r="B474" s="256"/>
      <c r="C474" s="256"/>
      <c r="D474" s="256"/>
      <c r="E474" s="256"/>
      <c r="F474" s="256"/>
      <c r="G474" s="256"/>
      <c r="H474" s="256"/>
      <c r="I474" s="256"/>
      <c r="J474" s="256"/>
      <c r="K474" s="256"/>
      <c r="L474" s="256"/>
      <c r="M474" s="256"/>
      <c r="N474" s="256"/>
      <c r="O474" s="256"/>
      <c r="P474" s="256"/>
      <c r="Q474" s="256"/>
      <c r="R474" s="256"/>
      <c r="S474" s="256"/>
      <c r="T474" s="256"/>
      <c r="U474" s="256"/>
      <c r="V474" s="256"/>
      <c r="W474" s="256"/>
      <c r="X474" s="256"/>
      <c r="Y474" s="256"/>
      <c r="Z474" s="256"/>
    </row>
    <row r="475" customFormat="false" ht="14.25" hidden="false" customHeight="true" outlineLevel="0" collapsed="false">
      <c r="A475" s="257"/>
      <c r="B475" s="256"/>
      <c r="C475" s="256"/>
      <c r="D475" s="256"/>
      <c r="E475" s="256"/>
      <c r="F475" s="256"/>
      <c r="G475" s="256"/>
      <c r="H475" s="256"/>
      <c r="I475" s="256"/>
      <c r="J475" s="256"/>
      <c r="K475" s="256"/>
      <c r="L475" s="256"/>
      <c r="M475" s="256"/>
      <c r="N475" s="256"/>
      <c r="O475" s="256"/>
      <c r="P475" s="256"/>
      <c r="Q475" s="256"/>
      <c r="R475" s="256"/>
      <c r="S475" s="256"/>
      <c r="T475" s="256"/>
      <c r="U475" s="256"/>
      <c r="V475" s="256"/>
      <c r="W475" s="256"/>
      <c r="X475" s="256"/>
      <c r="Y475" s="256"/>
      <c r="Z475" s="256"/>
    </row>
    <row r="476" customFormat="false" ht="14.25" hidden="false" customHeight="true" outlineLevel="0" collapsed="false">
      <c r="A476" s="257"/>
      <c r="B476" s="256"/>
      <c r="C476" s="256"/>
      <c r="D476" s="256"/>
      <c r="E476" s="256"/>
      <c r="F476" s="256"/>
      <c r="G476" s="256"/>
      <c r="H476" s="256"/>
      <c r="I476" s="256"/>
      <c r="J476" s="256"/>
      <c r="K476" s="256"/>
      <c r="L476" s="256"/>
      <c r="M476" s="256"/>
      <c r="N476" s="256"/>
      <c r="O476" s="256"/>
      <c r="P476" s="256"/>
      <c r="Q476" s="256"/>
      <c r="R476" s="256"/>
      <c r="S476" s="256"/>
      <c r="T476" s="256"/>
      <c r="U476" s="256"/>
      <c r="V476" s="256"/>
      <c r="W476" s="256"/>
      <c r="X476" s="256"/>
      <c r="Y476" s="256"/>
      <c r="Z476" s="256"/>
    </row>
    <row r="477" customFormat="false" ht="14.25" hidden="false" customHeight="true" outlineLevel="0" collapsed="false">
      <c r="A477" s="257"/>
      <c r="B477" s="256"/>
      <c r="C477" s="256"/>
      <c r="D477" s="256"/>
      <c r="E477" s="256"/>
      <c r="F477" s="256"/>
      <c r="G477" s="256"/>
      <c r="H477" s="256"/>
      <c r="I477" s="256"/>
      <c r="J477" s="256"/>
      <c r="K477" s="256"/>
      <c r="L477" s="256"/>
      <c r="M477" s="256"/>
      <c r="N477" s="256"/>
      <c r="O477" s="256"/>
      <c r="P477" s="256"/>
      <c r="Q477" s="256"/>
      <c r="R477" s="256"/>
      <c r="S477" s="256"/>
      <c r="T477" s="256"/>
      <c r="U477" s="256"/>
      <c r="V477" s="256"/>
      <c r="W477" s="256"/>
      <c r="X477" s="256"/>
      <c r="Y477" s="256"/>
      <c r="Z477" s="256"/>
    </row>
    <row r="478" customFormat="false" ht="14.25" hidden="false" customHeight="true" outlineLevel="0" collapsed="false">
      <c r="A478" s="257"/>
      <c r="B478" s="256"/>
      <c r="C478" s="256"/>
      <c r="D478" s="256"/>
      <c r="E478" s="256"/>
      <c r="F478" s="256"/>
      <c r="G478" s="256"/>
      <c r="H478" s="256"/>
      <c r="I478" s="256"/>
      <c r="J478" s="256"/>
      <c r="K478" s="256"/>
      <c r="L478" s="256"/>
      <c r="M478" s="256"/>
      <c r="N478" s="256"/>
      <c r="O478" s="256"/>
      <c r="P478" s="256"/>
      <c r="Q478" s="256"/>
      <c r="R478" s="256"/>
      <c r="S478" s="256"/>
      <c r="T478" s="256"/>
      <c r="U478" s="256"/>
      <c r="V478" s="256"/>
      <c r="W478" s="256"/>
      <c r="X478" s="256"/>
      <c r="Y478" s="256"/>
      <c r="Z478" s="256"/>
    </row>
    <row r="479" customFormat="false" ht="14.25" hidden="false" customHeight="true" outlineLevel="0" collapsed="false">
      <c r="A479" s="257"/>
      <c r="B479" s="256"/>
      <c r="C479" s="256"/>
      <c r="D479" s="256"/>
      <c r="E479" s="256"/>
      <c r="F479" s="256"/>
      <c r="G479" s="256"/>
      <c r="H479" s="256"/>
      <c r="I479" s="256"/>
      <c r="J479" s="256"/>
      <c r="K479" s="256"/>
      <c r="L479" s="256"/>
      <c r="M479" s="256"/>
      <c r="N479" s="256"/>
      <c r="O479" s="256"/>
      <c r="P479" s="256"/>
      <c r="Q479" s="256"/>
      <c r="R479" s="256"/>
      <c r="S479" s="256"/>
      <c r="T479" s="256"/>
      <c r="U479" s="256"/>
      <c r="V479" s="256"/>
      <c r="W479" s="256"/>
      <c r="X479" s="256"/>
      <c r="Y479" s="256"/>
      <c r="Z479" s="256"/>
    </row>
    <row r="480" customFormat="false" ht="14.25" hidden="false" customHeight="true" outlineLevel="0" collapsed="false">
      <c r="A480" s="257"/>
      <c r="B480" s="256"/>
      <c r="C480" s="256"/>
      <c r="D480" s="256"/>
      <c r="E480" s="256"/>
      <c r="F480" s="256"/>
      <c r="G480" s="256"/>
      <c r="H480" s="256"/>
      <c r="I480" s="256"/>
      <c r="J480" s="256"/>
      <c r="K480" s="256"/>
      <c r="L480" s="256"/>
      <c r="M480" s="256"/>
      <c r="N480" s="256"/>
      <c r="O480" s="256"/>
      <c r="P480" s="256"/>
      <c r="Q480" s="256"/>
      <c r="R480" s="256"/>
      <c r="S480" s="256"/>
      <c r="T480" s="256"/>
      <c r="U480" s="256"/>
      <c r="V480" s="256"/>
      <c r="W480" s="256"/>
      <c r="X480" s="256"/>
      <c r="Y480" s="256"/>
      <c r="Z480" s="256"/>
    </row>
    <row r="481" customFormat="false" ht="14.25" hidden="false" customHeight="true" outlineLevel="0" collapsed="false">
      <c r="A481" s="257"/>
      <c r="B481" s="256"/>
      <c r="C481" s="256"/>
      <c r="D481" s="256"/>
      <c r="E481" s="256"/>
      <c r="F481" s="256"/>
      <c r="G481" s="256"/>
      <c r="H481" s="256"/>
      <c r="I481" s="256"/>
      <c r="J481" s="256"/>
      <c r="K481" s="256"/>
      <c r="L481" s="256"/>
      <c r="M481" s="256"/>
      <c r="N481" s="256"/>
      <c r="O481" s="256"/>
      <c r="P481" s="256"/>
      <c r="Q481" s="256"/>
      <c r="R481" s="256"/>
      <c r="S481" s="256"/>
      <c r="T481" s="256"/>
      <c r="U481" s="256"/>
      <c r="V481" s="256"/>
      <c r="W481" s="256"/>
      <c r="X481" s="256"/>
      <c r="Y481" s="256"/>
      <c r="Z481" s="256"/>
    </row>
    <row r="482" customFormat="false" ht="14.25" hidden="false" customHeight="true" outlineLevel="0" collapsed="false">
      <c r="A482" s="257"/>
      <c r="B482" s="256"/>
      <c r="C482" s="256"/>
      <c r="D482" s="256"/>
      <c r="E482" s="256"/>
      <c r="F482" s="256"/>
      <c r="G482" s="256"/>
      <c r="H482" s="256"/>
      <c r="I482" s="256"/>
      <c r="J482" s="256"/>
      <c r="K482" s="256"/>
      <c r="L482" s="256"/>
      <c r="M482" s="256"/>
      <c r="N482" s="256"/>
      <c r="O482" s="256"/>
      <c r="P482" s="256"/>
      <c r="Q482" s="256"/>
      <c r="R482" s="256"/>
      <c r="S482" s="256"/>
      <c r="T482" s="256"/>
      <c r="U482" s="256"/>
      <c r="V482" s="256"/>
      <c r="W482" s="256"/>
      <c r="X482" s="256"/>
      <c r="Y482" s="256"/>
      <c r="Z482" s="256"/>
    </row>
    <row r="483" customFormat="false" ht="14.25" hidden="false" customHeight="true" outlineLevel="0" collapsed="false">
      <c r="A483" s="257"/>
      <c r="B483" s="256"/>
      <c r="C483" s="256"/>
      <c r="D483" s="256"/>
      <c r="E483" s="256"/>
      <c r="F483" s="256"/>
      <c r="G483" s="256"/>
      <c r="H483" s="256"/>
      <c r="I483" s="256"/>
      <c r="J483" s="256"/>
      <c r="K483" s="256"/>
      <c r="L483" s="256"/>
      <c r="M483" s="256"/>
      <c r="N483" s="256"/>
      <c r="O483" s="256"/>
      <c r="P483" s="256"/>
      <c r="Q483" s="256"/>
      <c r="R483" s="256"/>
      <c r="S483" s="256"/>
      <c r="T483" s="256"/>
      <c r="U483" s="256"/>
      <c r="V483" s="256"/>
      <c r="W483" s="256"/>
      <c r="X483" s="256"/>
      <c r="Y483" s="256"/>
      <c r="Z483" s="256"/>
    </row>
    <row r="484" customFormat="false" ht="14.25" hidden="false" customHeight="true" outlineLevel="0" collapsed="false">
      <c r="A484" s="257"/>
      <c r="B484" s="256"/>
      <c r="C484" s="256"/>
      <c r="D484" s="256"/>
      <c r="E484" s="256"/>
      <c r="F484" s="256"/>
      <c r="G484" s="256"/>
      <c r="H484" s="256"/>
      <c r="I484" s="256"/>
      <c r="J484" s="256"/>
      <c r="K484" s="256"/>
      <c r="L484" s="256"/>
      <c r="M484" s="256"/>
      <c r="N484" s="256"/>
      <c r="O484" s="256"/>
      <c r="P484" s="256"/>
      <c r="Q484" s="256"/>
      <c r="R484" s="256"/>
      <c r="S484" s="256"/>
      <c r="T484" s="256"/>
      <c r="U484" s="256"/>
      <c r="V484" s="256"/>
      <c r="W484" s="256"/>
      <c r="X484" s="256"/>
      <c r="Y484" s="256"/>
      <c r="Z484" s="256"/>
    </row>
    <row r="485" customFormat="false" ht="14.25" hidden="false" customHeight="true" outlineLevel="0" collapsed="false">
      <c r="A485" s="257"/>
      <c r="B485" s="256"/>
      <c r="C485" s="256"/>
      <c r="D485" s="256"/>
      <c r="E485" s="256"/>
      <c r="F485" s="256"/>
      <c r="G485" s="256"/>
      <c r="H485" s="256"/>
      <c r="I485" s="256"/>
      <c r="J485" s="256"/>
      <c r="K485" s="256"/>
      <c r="L485" s="256"/>
      <c r="M485" s="256"/>
      <c r="N485" s="256"/>
      <c r="O485" s="256"/>
      <c r="P485" s="256"/>
      <c r="Q485" s="256"/>
      <c r="R485" s="256"/>
      <c r="S485" s="256"/>
      <c r="T485" s="256"/>
      <c r="U485" s="256"/>
      <c r="V485" s="256"/>
      <c r="W485" s="256"/>
      <c r="X485" s="256"/>
      <c r="Y485" s="256"/>
      <c r="Z485" s="256"/>
    </row>
    <row r="486" customFormat="false" ht="14.25" hidden="false" customHeight="true" outlineLevel="0" collapsed="false">
      <c r="A486" s="257"/>
      <c r="B486" s="256"/>
      <c r="C486" s="256"/>
      <c r="D486" s="256"/>
      <c r="E486" s="256"/>
      <c r="F486" s="256"/>
      <c r="G486" s="256"/>
      <c r="H486" s="256"/>
      <c r="I486" s="256"/>
      <c r="J486" s="256"/>
      <c r="K486" s="256"/>
      <c r="L486" s="256"/>
      <c r="M486" s="256"/>
      <c r="N486" s="256"/>
      <c r="O486" s="256"/>
      <c r="P486" s="256"/>
      <c r="Q486" s="256"/>
      <c r="R486" s="256"/>
      <c r="S486" s="256"/>
      <c r="T486" s="256"/>
      <c r="U486" s="256"/>
      <c r="V486" s="256"/>
      <c r="W486" s="256"/>
      <c r="X486" s="256"/>
      <c r="Y486" s="256"/>
      <c r="Z486" s="256"/>
    </row>
    <row r="487" customFormat="false" ht="14.25" hidden="false" customHeight="true" outlineLevel="0" collapsed="false">
      <c r="A487" s="257"/>
      <c r="B487" s="256"/>
      <c r="C487" s="256"/>
      <c r="D487" s="256"/>
      <c r="E487" s="256"/>
      <c r="F487" s="256"/>
      <c r="G487" s="256"/>
      <c r="H487" s="256"/>
      <c r="I487" s="256"/>
      <c r="J487" s="256"/>
      <c r="K487" s="256"/>
      <c r="L487" s="256"/>
      <c r="M487" s="256"/>
      <c r="N487" s="256"/>
      <c r="O487" s="256"/>
      <c r="P487" s="256"/>
      <c r="Q487" s="256"/>
      <c r="R487" s="256"/>
      <c r="S487" s="256"/>
      <c r="T487" s="256"/>
      <c r="U487" s="256"/>
      <c r="V487" s="256"/>
      <c r="W487" s="256"/>
      <c r="X487" s="256"/>
      <c r="Y487" s="256"/>
      <c r="Z487" s="256"/>
    </row>
    <row r="488" customFormat="false" ht="14.25" hidden="false" customHeight="true" outlineLevel="0" collapsed="false">
      <c r="A488" s="257"/>
      <c r="B488" s="256"/>
      <c r="C488" s="256"/>
      <c r="D488" s="256"/>
      <c r="E488" s="256"/>
      <c r="F488" s="256"/>
      <c r="G488" s="256"/>
      <c r="H488" s="256"/>
      <c r="I488" s="256"/>
      <c r="J488" s="256"/>
      <c r="K488" s="256"/>
      <c r="L488" s="256"/>
      <c r="M488" s="256"/>
      <c r="N488" s="256"/>
      <c r="O488" s="256"/>
      <c r="P488" s="256"/>
      <c r="Q488" s="256"/>
      <c r="R488" s="256"/>
      <c r="S488" s="256"/>
      <c r="T488" s="256"/>
      <c r="U488" s="256"/>
      <c r="V488" s="256"/>
      <c r="W488" s="256"/>
      <c r="X488" s="256"/>
      <c r="Y488" s="256"/>
      <c r="Z488" s="256"/>
    </row>
    <row r="489" customFormat="false" ht="14.25" hidden="false" customHeight="true" outlineLevel="0" collapsed="false">
      <c r="A489" s="257"/>
      <c r="B489" s="256"/>
      <c r="C489" s="256"/>
      <c r="D489" s="256"/>
      <c r="E489" s="256"/>
      <c r="F489" s="256"/>
      <c r="G489" s="256"/>
      <c r="H489" s="256"/>
      <c r="I489" s="256"/>
      <c r="J489" s="256"/>
      <c r="K489" s="256"/>
      <c r="L489" s="256"/>
      <c r="M489" s="256"/>
      <c r="N489" s="256"/>
      <c r="O489" s="256"/>
      <c r="P489" s="256"/>
      <c r="Q489" s="256"/>
      <c r="R489" s="256"/>
      <c r="S489" s="256"/>
      <c r="T489" s="256"/>
      <c r="U489" s="256"/>
      <c r="V489" s="256"/>
      <c r="W489" s="256"/>
      <c r="X489" s="256"/>
      <c r="Y489" s="256"/>
      <c r="Z489" s="256"/>
    </row>
    <row r="490" customFormat="false" ht="14.25" hidden="false" customHeight="true" outlineLevel="0" collapsed="false">
      <c r="A490" s="257"/>
      <c r="B490" s="256"/>
      <c r="C490" s="256"/>
      <c r="D490" s="256"/>
      <c r="E490" s="256"/>
      <c r="F490" s="256"/>
      <c r="G490" s="256"/>
      <c r="H490" s="256"/>
      <c r="I490" s="256"/>
      <c r="J490" s="256"/>
      <c r="K490" s="256"/>
      <c r="L490" s="256"/>
      <c r="M490" s="256"/>
      <c r="N490" s="256"/>
      <c r="O490" s="256"/>
      <c r="P490" s="256"/>
      <c r="Q490" s="256"/>
      <c r="R490" s="256"/>
      <c r="S490" s="256"/>
      <c r="T490" s="256"/>
      <c r="U490" s="256"/>
      <c r="V490" s="256"/>
      <c r="W490" s="256"/>
      <c r="X490" s="256"/>
      <c r="Y490" s="256"/>
      <c r="Z490" s="256"/>
    </row>
    <row r="491" customFormat="false" ht="14.25" hidden="false" customHeight="true" outlineLevel="0" collapsed="false">
      <c r="A491" s="257"/>
      <c r="B491" s="256"/>
      <c r="C491" s="256"/>
      <c r="D491" s="256"/>
      <c r="E491" s="256"/>
      <c r="F491" s="256"/>
      <c r="G491" s="256"/>
      <c r="H491" s="256"/>
      <c r="I491" s="256"/>
      <c r="J491" s="256"/>
      <c r="K491" s="256"/>
      <c r="L491" s="256"/>
      <c r="M491" s="256"/>
      <c r="N491" s="256"/>
      <c r="O491" s="256"/>
      <c r="P491" s="256"/>
      <c r="Q491" s="256"/>
      <c r="R491" s="256"/>
      <c r="S491" s="256"/>
      <c r="T491" s="256"/>
      <c r="U491" s="256"/>
      <c r="V491" s="256"/>
      <c r="W491" s="256"/>
      <c r="X491" s="256"/>
      <c r="Y491" s="256"/>
      <c r="Z491" s="256"/>
    </row>
    <row r="492" customFormat="false" ht="14.25" hidden="false" customHeight="true" outlineLevel="0" collapsed="false">
      <c r="A492" s="257"/>
      <c r="B492" s="256"/>
      <c r="C492" s="256"/>
      <c r="D492" s="256"/>
      <c r="E492" s="256"/>
      <c r="F492" s="256"/>
      <c r="G492" s="256"/>
      <c r="H492" s="256"/>
      <c r="I492" s="256"/>
      <c r="J492" s="256"/>
      <c r="K492" s="256"/>
      <c r="L492" s="256"/>
      <c r="M492" s="256"/>
      <c r="N492" s="256"/>
      <c r="O492" s="256"/>
      <c r="P492" s="256"/>
      <c r="Q492" s="256"/>
      <c r="R492" s="256"/>
      <c r="S492" s="256"/>
      <c r="T492" s="256"/>
      <c r="U492" s="256"/>
      <c r="V492" s="256"/>
      <c r="W492" s="256"/>
      <c r="X492" s="256"/>
      <c r="Y492" s="256"/>
      <c r="Z492" s="256"/>
    </row>
    <row r="493" customFormat="false" ht="14.25" hidden="false" customHeight="true" outlineLevel="0" collapsed="false">
      <c r="A493" s="257"/>
      <c r="B493" s="256"/>
      <c r="C493" s="256"/>
      <c r="D493" s="256"/>
      <c r="E493" s="256"/>
      <c r="F493" s="256"/>
      <c r="G493" s="256"/>
      <c r="H493" s="256"/>
      <c r="I493" s="256"/>
      <c r="J493" s="256"/>
      <c r="K493" s="256"/>
      <c r="L493" s="256"/>
      <c r="M493" s="256"/>
      <c r="N493" s="256"/>
      <c r="O493" s="256"/>
      <c r="P493" s="256"/>
      <c r="Q493" s="256"/>
      <c r="R493" s="256"/>
      <c r="S493" s="256"/>
      <c r="T493" s="256"/>
      <c r="U493" s="256"/>
      <c r="V493" s="256"/>
      <c r="W493" s="256"/>
      <c r="X493" s="256"/>
      <c r="Y493" s="256"/>
      <c r="Z493" s="256"/>
    </row>
    <row r="494" customFormat="false" ht="14.25" hidden="false" customHeight="true" outlineLevel="0" collapsed="false">
      <c r="A494" s="257"/>
      <c r="B494" s="256"/>
      <c r="C494" s="256"/>
      <c r="D494" s="256"/>
      <c r="E494" s="256"/>
      <c r="F494" s="256"/>
      <c r="G494" s="256"/>
      <c r="H494" s="256"/>
      <c r="I494" s="256"/>
      <c r="J494" s="256"/>
      <c r="K494" s="256"/>
      <c r="L494" s="256"/>
      <c r="M494" s="256"/>
      <c r="N494" s="256"/>
      <c r="O494" s="256"/>
      <c r="P494" s="256"/>
      <c r="Q494" s="256"/>
      <c r="R494" s="256"/>
      <c r="S494" s="256"/>
      <c r="T494" s="256"/>
      <c r="U494" s="256"/>
      <c r="V494" s="256"/>
      <c r="W494" s="256"/>
      <c r="X494" s="256"/>
      <c r="Y494" s="256"/>
      <c r="Z494" s="256"/>
    </row>
    <row r="495" customFormat="false" ht="14.25" hidden="false" customHeight="true" outlineLevel="0" collapsed="false">
      <c r="A495" s="257"/>
      <c r="B495" s="256"/>
      <c r="C495" s="256"/>
      <c r="D495" s="256"/>
      <c r="E495" s="256"/>
      <c r="F495" s="256"/>
      <c r="G495" s="256"/>
      <c r="H495" s="256"/>
      <c r="I495" s="256"/>
      <c r="J495" s="256"/>
      <c r="K495" s="256"/>
      <c r="L495" s="256"/>
      <c r="M495" s="256"/>
      <c r="N495" s="256"/>
      <c r="O495" s="256"/>
      <c r="P495" s="256"/>
      <c r="Q495" s="256"/>
      <c r="R495" s="256"/>
      <c r="S495" s="256"/>
      <c r="T495" s="256"/>
      <c r="U495" s="256"/>
      <c r="V495" s="256"/>
      <c r="W495" s="256"/>
      <c r="X495" s="256"/>
      <c r="Y495" s="256"/>
      <c r="Z495" s="256"/>
    </row>
    <row r="496" customFormat="false" ht="14.25" hidden="false" customHeight="true" outlineLevel="0" collapsed="false">
      <c r="A496" s="257"/>
      <c r="B496" s="256"/>
      <c r="C496" s="256"/>
      <c r="D496" s="256"/>
      <c r="E496" s="256"/>
      <c r="F496" s="256"/>
      <c r="G496" s="256"/>
      <c r="H496" s="256"/>
      <c r="I496" s="256"/>
      <c r="J496" s="256"/>
      <c r="K496" s="256"/>
      <c r="L496" s="256"/>
      <c r="M496" s="256"/>
      <c r="N496" s="256"/>
      <c r="O496" s="256"/>
      <c r="P496" s="256"/>
      <c r="Q496" s="256"/>
      <c r="R496" s="256"/>
      <c r="S496" s="256"/>
      <c r="T496" s="256"/>
      <c r="U496" s="256"/>
      <c r="V496" s="256"/>
      <c r="W496" s="256"/>
      <c r="X496" s="256"/>
      <c r="Y496" s="256"/>
      <c r="Z496" s="256"/>
    </row>
    <row r="497" customFormat="false" ht="14.25" hidden="false" customHeight="true" outlineLevel="0" collapsed="false">
      <c r="A497" s="257"/>
      <c r="B497" s="256"/>
      <c r="C497" s="256"/>
      <c r="D497" s="256"/>
      <c r="E497" s="256"/>
      <c r="F497" s="256"/>
      <c r="G497" s="256"/>
      <c r="H497" s="256"/>
      <c r="I497" s="256"/>
      <c r="J497" s="256"/>
      <c r="K497" s="256"/>
      <c r="L497" s="256"/>
      <c r="M497" s="256"/>
      <c r="N497" s="256"/>
      <c r="O497" s="256"/>
      <c r="P497" s="256"/>
      <c r="Q497" s="256"/>
      <c r="R497" s="256"/>
      <c r="S497" s="256"/>
      <c r="T497" s="256"/>
      <c r="U497" s="256"/>
      <c r="V497" s="256"/>
      <c r="W497" s="256"/>
      <c r="X497" s="256"/>
      <c r="Y497" s="256"/>
      <c r="Z497" s="256"/>
    </row>
    <row r="498" customFormat="false" ht="14.25" hidden="false" customHeight="true" outlineLevel="0" collapsed="false">
      <c r="A498" s="257"/>
      <c r="B498" s="256"/>
      <c r="C498" s="256"/>
      <c r="D498" s="256"/>
      <c r="E498" s="256"/>
      <c r="F498" s="256"/>
      <c r="G498" s="256"/>
      <c r="H498" s="256"/>
      <c r="I498" s="256"/>
      <c r="J498" s="256"/>
      <c r="K498" s="256"/>
      <c r="L498" s="256"/>
      <c r="M498" s="256"/>
      <c r="N498" s="256"/>
      <c r="O498" s="256"/>
      <c r="P498" s="256"/>
      <c r="Q498" s="256"/>
      <c r="R498" s="256"/>
      <c r="S498" s="256"/>
      <c r="T498" s="256"/>
      <c r="U498" s="256"/>
      <c r="V498" s="256"/>
      <c r="W498" s="256"/>
      <c r="X498" s="256"/>
      <c r="Y498" s="256"/>
      <c r="Z498" s="256"/>
    </row>
    <row r="499" customFormat="false" ht="14.25" hidden="false" customHeight="true" outlineLevel="0" collapsed="false">
      <c r="A499" s="257"/>
      <c r="B499" s="256"/>
      <c r="C499" s="256"/>
      <c r="D499" s="256"/>
      <c r="E499" s="256"/>
      <c r="F499" s="256"/>
      <c r="G499" s="256"/>
      <c r="H499" s="256"/>
      <c r="I499" s="256"/>
      <c r="J499" s="256"/>
      <c r="K499" s="256"/>
      <c r="L499" s="256"/>
      <c r="M499" s="256"/>
      <c r="N499" s="256"/>
      <c r="O499" s="256"/>
      <c r="P499" s="256"/>
      <c r="Q499" s="256"/>
      <c r="R499" s="256"/>
      <c r="S499" s="256"/>
      <c r="T499" s="256"/>
      <c r="U499" s="256"/>
      <c r="V499" s="256"/>
      <c r="W499" s="256"/>
      <c r="X499" s="256"/>
      <c r="Y499" s="256"/>
      <c r="Z499" s="256"/>
    </row>
    <row r="500" customFormat="false" ht="14.25" hidden="false" customHeight="true" outlineLevel="0" collapsed="false">
      <c r="A500" s="257"/>
      <c r="B500" s="256"/>
      <c r="C500" s="256"/>
      <c r="D500" s="256"/>
      <c r="E500" s="256"/>
      <c r="F500" s="256"/>
      <c r="G500" s="256"/>
      <c r="H500" s="256"/>
      <c r="I500" s="256"/>
      <c r="J500" s="256"/>
      <c r="K500" s="256"/>
      <c r="L500" s="256"/>
      <c r="M500" s="256"/>
      <c r="N500" s="256"/>
      <c r="O500" s="256"/>
      <c r="P500" s="256"/>
      <c r="Q500" s="256"/>
      <c r="R500" s="256"/>
      <c r="S500" s="256"/>
      <c r="T500" s="256"/>
      <c r="U500" s="256"/>
      <c r="V500" s="256"/>
      <c r="W500" s="256"/>
      <c r="X500" s="256"/>
      <c r="Y500" s="256"/>
      <c r="Z500" s="256"/>
    </row>
    <row r="501" customFormat="false" ht="14.25" hidden="false" customHeight="true" outlineLevel="0" collapsed="false">
      <c r="A501" s="257"/>
      <c r="B501" s="256"/>
      <c r="C501" s="256"/>
      <c r="D501" s="256"/>
      <c r="E501" s="256"/>
      <c r="F501" s="256"/>
      <c r="G501" s="256"/>
      <c r="H501" s="256"/>
      <c r="I501" s="256"/>
      <c r="J501" s="256"/>
      <c r="K501" s="256"/>
      <c r="L501" s="256"/>
      <c r="M501" s="256"/>
      <c r="N501" s="256"/>
      <c r="O501" s="256"/>
      <c r="P501" s="256"/>
      <c r="Q501" s="256"/>
      <c r="R501" s="256"/>
      <c r="S501" s="256"/>
      <c r="T501" s="256"/>
      <c r="U501" s="256"/>
      <c r="V501" s="256"/>
      <c r="W501" s="256"/>
      <c r="X501" s="256"/>
      <c r="Y501" s="256"/>
      <c r="Z501" s="256"/>
    </row>
    <row r="502" customFormat="false" ht="14.25" hidden="false" customHeight="true" outlineLevel="0" collapsed="false">
      <c r="A502" s="257"/>
      <c r="B502" s="256"/>
      <c r="C502" s="256"/>
      <c r="D502" s="256"/>
      <c r="E502" s="256"/>
      <c r="F502" s="256"/>
      <c r="G502" s="256"/>
      <c r="H502" s="256"/>
      <c r="I502" s="256"/>
      <c r="J502" s="256"/>
      <c r="K502" s="256"/>
      <c r="L502" s="256"/>
      <c r="M502" s="256"/>
      <c r="N502" s="256"/>
      <c r="O502" s="256"/>
      <c r="P502" s="256"/>
      <c r="Q502" s="256"/>
      <c r="R502" s="256"/>
      <c r="S502" s="256"/>
      <c r="T502" s="256"/>
      <c r="U502" s="256"/>
      <c r="V502" s="256"/>
      <c r="W502" s="256"/>
      <c r="X502" s="256"/>
      <c r="Y502" s="256"/>
      <c r="Z502" s="256"/>
    </row>
    <row r="503" customFormat="false" ht="14.25" hidden="false" customHeight="true" outlineLevel="0" collapsed="false">
      <c r="A503" s="257"/>
      <c r="B503" s="256"/>
      <c r="C503" s="256"/>
      <c r="D503" s="256"/>
      <c r="E503" s="256"/>
      <c r="F503" s="256"/>
      <c r="G503" s="256"/>
      <c r="H503" s="256"/>
      <c r="I503" s="256"/>
      <c r="J503" s="256"/>
      <c r="K503" s="256"/>
      <c r="L503" s="256"/>
      <c r="M503" s="256"/>
      <c r="N503" s="256"/>
      <c r="O503" s="256"/>
      <c r="P503" s="256"/>
      <c r="Q503" s="256"/>
      <c r="R503" s="256"/>
      <c r="S503" s="256"/>
      <c r="T503" s="256"/>
      <c r="U503" s="256"/>
      <c r="V503" s="256"/>
      <c r="W503" s="256"/>
      <c r="X503" s="256"/>
      <c r="Y503" s="256"/>
      <c r="Z503" s="256"/>
    </row>
    <row r="504" customFormat="false" ht="14.25" hidden="false" customHeight="true" outlineLevel="0" collapsed="false">
      <c r="A504" s="257"/>
      <c r="B504" s="256"/>
      <c r="C504" s="256"/>
      <c r="D504" s="256"/>
      <c r="E504" s="256"/>
      <c r="F504" s="256"/>
      <c r="G504" s="256"/>
      <c r="H504" s="256"/>
      <c r="I504" s="256"/>
      <c r="J504" s="256"/>
      <c r="K504" s="256"/>
      <c r="L504" s="256"/>
      <c r="M504" s="256"/>
      <c r="N504" s="256"/>
      <c r="O504" s="256"/>
      <c r="P504" s="256"/>
      <c r="Q504" s="256"/>
      <c r="R504" s="256"/>
      <c r="S504" s="256"/>
      <c r="T504" s="256"/>
      <c r="U504" s="256"/>
      <c r="V504" s="256"/>
      <c r="W504" s="256"/>
      <c r="X504" s="256"/>
      <c r="Y504" s="256"/>
      <c r="Z504" s="256"/>
    </row>
    <row r="505" customFormat="false" ht="14.25" hidden="false" customHeight="true" outlineLevel="0" collapsed="false">
      <c r="A505" s="257"/>
      <c r="B505" s="256"/>
      <c r="C505" s="256"/>
      <c r="D505" s="256"/>
      <c r="E505" s="256"/>
      <c r="F505" s="256"/>
      <c r="G505" s="256"/>
      <c r="H505" s="256"/>
      <c r="I505" s="256"/>
      <c r="J505" s="256"/>
      <c r="K505" s="256"/>
      <c r="L505" s="256"/>
      <c r="M505" s="256"/>
      <c r="N505" s="256"/>
      <c r="O505" s="256"/>
      <c r="P505" s="256"/>
      <c r="Q505" s="256"/>
      <c r="R505" s="256"/>
      <c r="S505" s="256"/>
      <c r="T505" s="256"/>
      <c r="U505" s="256"/>
      <c r="V505" s="256"/>
      <c r="W505" s="256"/>
      <c r="X505" s="256"/>
      <c r="Y505" s="256"/>
      <c r="Z505" s="256"/>
    </row>
    <row r="506" customFormat="false" ht="14.25" hidden="false" customHeight="true" outlineLevel="0" collapsed="false">
      <c r="A506" s="257"/>
      <c r="B506" s="256"/>
      <c r="C506" s="256"/>
      <c r="D506" s="256"/>
      <c r="E506" s="256"/>
      <c r="F506" s="256"/>
      <c r="G506" s="256"/>
      <c r="H506" s="256"/>
      <c r="I506" s="256"/>
      <c r="J506" s="256"/>
      <c r="K506" s="256"/>
      <c r="L506" s="256"/>
      <c r="M506" s="256"/>
      <c r="N506" s="256"/>
      <c r="O506" s="256"/>
      <c r="P506" s="256"/>
      <c r="Q506" s="256"/>
      <c r="R506" s="256"/>
      <c r="S506" s="256"/>
      <c r="T506" s="256"/>
      <c r="U506" s="256"/>
      <c r="V506" s="256"/>
      <c r="W506" s="256"/>
      <c r="X506" s="256"/>
      <c r="Y506" s="256"/>
      <c r="Z506" s="256"/>
    </row>
    <row r="507" customFormat="false" ht="14.25" hidden="false" customHeight="true" outlineLevel="0" collapsed="false">
      <c r="A507" s="257"/>
      <c r="B507" s="256"/>
      <c r="C507" s="256"/>
      <c r="D507" s="256"/>
      <c r="E507" s="256"/>
      <c r="F507" s="256"/>
      <c r="G507" s="256"/>
      <c r="H507" s="256"/>
      <c r="I507" s="256"/>
      <c r="J507" s="256"/>
      <c r="K507" s="256"/>
      <c r="L507" s="256"/>
      <c r="M507" s="256"/>
      <c r="N507" s="256"/>
      <c r="O507" s="256"/>
      <c r="P507" s="256"/>
      <c r="Q507" s="256"/>
      <c r="R507" s="256"/>
      <c r="S507" s="256"/>
      <c r="T507" s="256"/>
      <c r="U507" s="256"/>
      <c r="V507" s="256"/>
      <c r="W507" s="256"/>
      <c r="X507" s="256"/>
      <c r="Y507" s="256"/>
      <c r="Z507" s="256"/>
    </row>
    <row r="508" customFormat="false" ht="14.25" hidden="false" customHeight="true" outlineLevel="0" collapsed="false">
      <c r="A508" s="257"/>
      <c r="B508" s="256"/>
      <c r="C508" s="256"/>
      <c r="D508" s="256"/>
      <c r="E508" s="256"/>
      <c r="F508" s="256"/>
      <c r="G508" s="256"/>
      <c r="H508" s="256"/>
      <c r="I508" s="256"/>
      <c r="J508" s="256"/>
      <c r="K508" s="256"/>
      <c r="L508" s="256"/>
      <c r="M508" s="256"/>
      <c r="N508" s="256"/>
      <c r="O508" s="256"/>
      <c r="P508" s="256"/>
      <c r="Q508" s="256"/>
      <c r="R508" s="256"/>
      <c r="S508" s="256"/>
      <c r="T508" s="256"/>
      <c r="U508" s="256"/>
      <c r="V508" s="256"/>
      <c r="W508" s="256"/>
      <c r="X508" s="256"/>
      <c r="Y508" s="256"/>
      <c r="Z508" s="256"/>
    </row>
    <row r="509" customFormat="false" ht="14.25" hidden="false" customHeight="true" outlineLevel="0" collapsed="false">
      <c r="A509" s="257"/>
      <c r="B509" s="256"/>
      <c r="C509" s="256"/>
      <c r="D509" s="256"/>
      <c r="E509" s="256"/>
      <c r="F509" s="256"/>
      <c r="G509" s="256"/>
      <c r="H509" s="256"/>
      <c r="I509" s="256"/>
      <c r="J509" s="256"/>
      <c r="K509" s="256"/>
      <c r="L509" s="256"/>
      <c r="M509" s="256"/>
      <c r="N509" s="256"/>
      <c r="O509" s="256"/>
      <c r="P509" s="256"/>
      <c r="Q509" s="256"/>
      <c r="R509" s="256"/>
      <c r="S509" s="256"/>
      <c r="T509" s="256"/>
      <c r="U509" s="256"/>
      <c r="V509" s="256"/>
      <c r="W509" s="256"/>
      <c r="X509" s="256"/>
      <c r="Y509" s="256"/>
      <c r="Z509" s="256"/>
    </row>
    <row r="510" customFormat="false" ht="14.25" hidden="false" customHeight="true" outlineLevel="0" collapsed="false">
      <c r="A510" s="257"/>
      <c r="B510" s="256"/>
      <c r="C510" s="256"/>
      <c r="D510" s="256"/>
      <c r="E510" s="256"/>
      <c r="F510" s="256"/>
      <c r="G510" s="256"/>
      <c r="H510" s="256"/>
      <c r="I510" s="256"/>
      <c r="J510" s="256"/>
      <c r="K510" s="256"/>
      <c r="L510" s="256"/>
      <c r="M510" s="256"/>
      <c r="N510" s="256"/>
      <c r="O510" s="256"/>
      <c r="P510" s="256"/>
      <c r="Q510" s="256"/>
      <c r="R510" s="256"/>
      <c r="S510" s="256"/>
      <c r="T510" s="256"/>
      <c r="U510" s="256"/>
      <c r="V510" s="256"/>
      <c r="W510" s="256"/>
      <c r="X510" s="256"/>
      <c r="Y510" s="256"/>
      <c r="Z510" s="256"/>
    </row>
    <row r="511" customFormat="false" ht="14.25" hidden="false" customHeight="true" outlineLevel="0" collapsed="false">
      <c r="A511" s="257"/>
      <c r="B511" s="256"/>
      <c r="C511" s="256"/>
      <c r="D511" s="256"/>
      <c r="E511" s="256"/>
      <c r="F511" s="256"/>
      <c r="G511" s="256"/>
      <c r="H511" s="256"/>
      <c r="I511" s="256"/>
      <c r="J511" s="256"/>
      <c r="K511" s="256"/>
      <c r="L511" s="256"/>
      <c r="M511" s="256"/>
      <c r="N511" s="256"/>
      <c r="O511" s="256"/>
      <c r="P511" s="256"/>
      <c r="Q511" s="256"/>
      <c r="R511" s="256"/>
      <c r="S511" s="256"/>
      <c r="T511" s="256"/>
      <c r="U511" s="256"/>
      <c r="V511" s="256"/>
      <c r="W511" s="256"/>
      <c r="X511" s="256"/>
      <c r="Y511" s="256"/>
      <c r="Z511" s="256"/>
    </row>
    <row r="512" customFormat="false" ht="14.25" hidden="false" customHeight="true" outlineLevel="0" collapsed="false">
      <c r="A512" s="257"/>
      <c r="B512" s="256"/>
      <c r="C512" s="256"/>
      <c r="D512" s="256"/>
      <c r="E512" s="256"/>
      <c r="F512" s="256"/>
      <c r="G512" s="256"/>
      <c r="H512" s="256"/>
      <c r="I512" s="256"/>
      <c r="J512" s="256"/>
      <c r="K512" s="256"/>
      <c r="L512" s="256"/>
      <c r="M512" s="256"/>
      <c r="N512" s="256"/>
      <c r="O512" s="256"/>
      <c r="P512" s="256"/>
      <c r="Q512" s="256"/>
      <c r="R512" s="256"/>
      <c r="S512" s="256"/>
      <c r="T512" s="256"/>
      <c r="U512" s="256"/>
      <c r="V512" s="256"/>
      <c r="W512" s="256"/>
      <c r="X512" s="256"/>
      <c r="Y512" s="256"/>
      <c r="Z512" s="256"/>
    </row>
    <row r="513" customFormat="false" ht="14.25" hidden="false" customHeight="true" outlineLevel="0" collapsed="false">
      <c r="A513" s="257"/>
      <c r="B513" s="256"/>
      <c r="C513" s="256"/>
      <c r="D513" s="256"/>
      <c r="E513" s="256"/>
      <c r="F513" s="256"/>
      <c r="G513" s="256"/>
      <c r="H513" s="256"/>
      <c r="I513" s="256"/>
      <c r="J513" s="256"/>
      <c r="K513" s="256"/>
      <c r="L513" s="256"/>
      <c r="M513" s="256"/>
      <c r="N513" s="256"/>
      <c r="O513" s="256"/>
      <c r="P513" s="256"/>
      <c r="Q513" s="256"/>
      <c r="R513" s="256"/>
      <c r="S513" s="256"/>
      <c r="T513" s="256"/>
      <c r="U513" s="256"/>
      <c r="V513" s="256"/>
      <c r="W513" s="256"/>
      <c r="X513" s="256"/>
      <c r="Y513" s="256"/>
      <c r="Z513" s="256"/>
    </row>
    <row r="514" customFormat="false" ht="14.25" hidden="false" customHeight="true" outlineLevel="0" collapsed="false">
      <c r="A514" s="257"/>
      <c r="B514" s="256"/>
      <c r="C514" s="256"/>
      <c r="D514" s="256"/>
      <c r="E514" s="256"/>
      <c r="F514" s="256"/>
      <c r="G514" s="256"/>
      <c r="H514" s="256"/>
      <c r="I514" s="256"/>
      <c r="J514" s="256"/>
      <c r="K514" s="256"/>
      <c r="L514" s="256"/>
      <c r="M514" s="256"/>
      <c r="N514" s="256"/>
      <c r="O514" s="256"/>
      <c r="P514" s="256"/>
      <c r="Q514" s="256"/>
      <c r="R514" s="256"/>
      <c r="S514" s="256"/>
      <c r="T514" s="256"/>
      <c r="U514" s="256"/>
      <c r="V514" s="256"/>
      <c r="W514" s="256"/>
      <c r="X514" s="256"/>
      <c r="Y514" s="256"/>
      <c r="Z514" s="256"/>
    </row>
    <row r="515" customFormat="false" ht="14.25" hidden="false" customHeight="true" outlineLevel="0" collapsed="false">
      <c r="A515" s="257"/>
      <c r="B515" s="256"/>
      <c r="C515" s="256"/>
      <c r="D515" s="256"/>
      <c r="E515" s="256"/>
      <c r="F515" s="256"/>
      <c r="G515" s="256"/>
      <c r="H515" s="256"/>
      <c r="I515" s="256"/>
      <c r="J515" s="256"/>
      <c r="K515" s="256"/>
      <c r="L515" s="256"/>
      <c r="M515" s="256"/>
      <c r="N515" s="256"/>
      <c r="O515" s="256"/>
      <c r="P515" s="256"/>
      <c r="Q515" s="256"/>
      <c r="R515" s="256"/>
      <c r="S515" s="256"/>
      <c r="T515" s="256"/>
      <c r="U515" s="256"/>
      <c r="V515" s="256"/>
      <c r="W515" s="256"/>
      <c r="X515" s="256"/>
      <c r="Y515" s="256"/>
      <c r="Z515" s="256"/>
    </row>
    <row r="516" customFormat="false" ht="14.25" hidden="false" customHeight="true" outlineLevel="0" collapsed="false">
      <c r="A516" s="257"/>
      <c r="B516" s="256"/>
      <c r="C516" s="256"/>
      <c r="D516" s="256"/>
      <c r="E516" s="256"/>
      <c r="F516" s="256"/>
      <c r="G516" s="256"/>
      <c r="H516" s="256"/>
      <c r="I516" s="256"/>
      <c r="J516" s="256"/>
      <c r="K516" s="256"/>
      <c r="L516" s="256"/>
      <c r="M516" s="256"/>
      <c r="N516" s="256"/>
      <c r="O516" s="256"/>
      <c r="P516" s="256"/>
      <c r="Q516" s="256"/>
      <c r="R516" s="256"/>
      <c r="S516" s="256"/>
      <c r="T516" s="256"/>
      <c r="U516" s="256"/>
      <c r="V516" s="256"/>
      <c r="W516" s="256"/>
      <c r="X516" s="256"/>
      <c r="Y516" s="256"/>
      <c r="Z516" s="256"/>
    </row>
    <row r="517" customFormat="false" ht="14.25" hidden="false" customHeight="true" outlineLevel="0" collapsed="false">
      <c r="A517" s="257"/>
      <c r="B517" s="256"/>
      <c r="C517" s="256"/>
      <c r="D517" s="256"/>
      <c r="E517" s="256"/>
      <c r="F517" s="256"/>
      <c r="G517" s="256"/>
      <c r="H517" s="256"/>
      <c r="I517" s="256"/>
      <c r="J517" s="256"/>
      <c r="K517" s="256"/>
      <c r="L517" s="256"/>
      <c r="M517" s="256"/>
      <c r="N517" s="256"/>
      <c r="O517" s="256"/>
      <c r="P517" s="256"/>
      <c r="Q517" s="256"/>
      <c r="R517" s="256"/>
      <c r="S517" s="256"/>
      <c r="T517" s="256"/>
      <c r="U517" s="256"/>
      <c r="V517" s="256"/>
      <c r="W517" s="256"/>
      <c r="X517" s="256"/>
      <c r="Y517" s="256"/>
      <c r="Z517" s="256"/>
    </row>
    <row r="518" customFormat="false" ht="14.25" hidden="false" customHeight="true" outlineLevel="0" collapsed="false">
      <c r="A518" s="257"/>
      <c r="B518" s="256"/>
      <c r="C518" s="256"/>
      <c r="D518" s="256"/>
      <c r="E518" s="256"/>
      <c r="F518" s="256"/>
      <c r="G518" s="256"/>
      <c r="H518" s="256"/>
      <c r="I518" s="256"/>
      <c r="J518" s="256"/>
      <c r="K518" s="256"/>
      <c r="L518" s="256"/>
      <c r="M518" s="256"/>
      <c r="N518" s="256"/>
      <c r="O518" s="256"/>
      <c r="P518" s="256"/>
      <c r="Q518" s="256"/>
      <c r="R518" s="256"/>
      <c r="S518" s="256"/>
      <c r="T518" s="256"/>
      <c r="U518" s="256"/>
      <c r="V518" s="256"/>
      <c r="W518" s="256"/>
      <c r="X518" s="256"/>
      <c r="Y518" s="256"/>
      <c r="Z518" s="256"/>
    </row>
    <row r="519" customFormat="false" ht="14.25" hidden="false" customHeight="true" outlineLevel="0" collapsed="false">
      <c r="A519" s="257"/>
      <c r="B519" s="256"/>
      <c r="C519" s="256"/>
      <c r="D519" s="256"/>
      <c r="E519" s="256"/>
      <c r="F519" s="256"/>
      <c r="G519" s="256"/>
      <c r="H519" s="256"/>
      <c r="I519" s="256"/>
      <c r="J519" s="256"/>
      <c r="K519" s="256"/>
      <c r="L519" s="256"/>
      <c r="M519" s="256"/>
      <c r="N519" s="256"/>
      <c r="O519" s="256"/>
      <c r="P519" s="256"/>
      <c r="Q519" s="256"/>
      <c r="R519" s="256"/>
      <c r="S519" s="256"/>
      <c r="T519" s="256"/>
      <c r="U519" s="256"/>
      <c r="V519" s="256"/>
      <c r="W519" s="256"/>
      <c r="X519" s="256"/>
      <c r="Y519" s="256"/>
      <c r="Z519" s="256"/>
    </row>
    <row r="520" customFormat="false" ht="14.25" hidden="false" customHeight="true" outlineLevel="0" collapsed="false">
      <c r="A520" s="257"/>
      <c r="B520" s="256"/>
      <c r="C520" s="256"/>
      <c r="D520" s="256"/>
      <c r="E520" s="256"/>
      <c r="F520" s="256"/>
      <c r="G520" s="256"/>
      <c r="H520" s="256"/>
      <c r="I520" s="256"/>
      <c r="J520" s="256"/>
      <c r="K520" s="256"/>
      <c r="L520" s="256"/>
      <c r="M520" s="256"/>
      <c r="N520" s="256"/>
      <c r="O520" s="256"/>
      <c r="P520" s="256"/>
      <c r="Q520" s="256"/>
      <c r="R520" s="256"/>
      <c r="S520" s="256"/>
      <c r="T520" s="256"/>
      <c r="U520" s="256"/>
      <c r="V520" s="256"/>
      <c r="W520" s="256"/>
      <c r="X520" s="256"/>
      <c r="Y520" s="256"/>
      <c r="Z520" s="256"/>
    </row>
    <row r="521" customFormat="false" ht="14.25" hidden="false" customHeight="true" outlineLevel="0" collapsed="false">
      <c r="A521" s="257"/>
      <c r="B521" s="256"/>
      <c r="C521" s="256"/>
      <c r="D521" s="256"/>
      <c r="E521" s="256"/>
      <c r="F521" s="256"/>
      <c r="G521" s="256"/>
      <c r="H521" s="256"/>
      <c r="I521" s="256"/>
      <c r="J521" s="256"/>
      <c r="K521" s="256"/>
      <c r="L521" s="256"/>
      <c r="M521" s="256"/>
      <c r="N521" s="256"/>
      <c r="O521" s="256"/>
      <c r="P521" s="256"/>
      <c r="Q521" s="256"/>
      <c r="R521" s="256"/>
      <c r="S521" s="256"/>
      <c r="T521" s="256"/>
      <c r="U521" s="256"/>
      <c r="V521" s="256"/>
      <c r="W521" s="256"/>
      <c r="X521" s="256"/>
      <c r="Y521" s="256"/>
      <c r="Z521" s="256"/>
    </row>
    <row r="522" customFormat="false" ht="14.25" hidden="false" customHeight="true" outlineLevel="0" collapsed="false">
      <c r="A522" s="257"/>
      <c r="B522" s="256"/>
      <c r="C522" s="256"/>
      <c r="D522" s="256"/>
      <c r="E522" s="256"/>
      <c r="F522" s="256"/>
      <c r="G522" s="256"/>
      <c r="H522" s="256"/>
      <c r="I522" s="256"/>
      <c r="J522" s="256"/>
      <c r="K522" s="256"/>
      <c r="L522" s="256"/>
      <c r="M522" s="256"/>
      <c r="N522" s="256"/>
      <c r="O522" s="256"/>
      <c r="P522" s="256"/>
      <c r="Q522" s="256"/>
      <c r="R522" s="256"/>
      <c r="S522" s="256"/>
      <c r="T522" s="256"/>
      <c r="U522" s="256"/>
      <c r="V522" s="256"/>
      <c r="W522" s="256"/>
      <c r="X522" s="256"/>
      <c r="Y522" s="256"/>
      <c r="Z522" s="256"/>
    </row>
    <row r="523" customFormat="false" ht="14.25" hidden="false" customHeight="true" outlineLevel="0" collapsed="false">
      <c r="A523" s="257"/>
      <c r="B523" s="256"/>
      <c r="C523" s="256"/>
      <c r="D523" s="256"/>
      <c r="E523" s="256"/>
      <c r="F523" s="256"/>
      <c r="G523" s="256"/>
      <c r="H523" s="256"/>
      <c r="I523" s="256"/>
      <c r="J523" s="256"/>
      <c r="K523" s="256"/>
      <c r="L523" s="256"/>
      <c r="M523" s="256"/>
      <c r="N523" s="256"/>
      <c r="O523" s="256"/>
      <c r="P523" s="256"/>
      <c r="Q523" s="256"/>
      <c r="R523" s="256"/>
      <c r="S523" s="256"/>
      <c r="T523" s="256"/>
      <c r="U523" s="256"/>
      <c r="V523" s="256"/>
      <c r="W523" s="256"/>
      <c r="X523" s="256"/>
      <c r="Y523" s="256"/>
      <c r="Z523" s="256"/>
    </row>
    <row r="524" customFormat="false" ht="14.25" hidden="false" customHeight="true" outlineLevel="0" collapsed="false">
      <c r="A524" s="257"/>
      <c r="B524" s="256"/>
      <c r="C524" s="256"/>
      <c r="D524" s="256"/>
      <c r="E524" s="256"/>
      <c r="F524" s="256"/>
      <c r="G524" s="256"/>
      <c r="H524" s="256"/>
      <c r="I524" s="256"/>
      <c r="J524" s="256"/>
      <c r="K524" s="256"/>
      <c r="L524" s="256"/>
      <c r="M524" s="256"/>
      <c r="N524" s="256"/>
      <c r="O524" s="256"/>
      <c r="P524" s="256"/>
      <c r="Q524" s="256"/>
      <c r="R524" s="256"/>
      <c r="S524" s="256"/>
      <c r="T524" s="256"/>
      <c r="U524" s="256"/>
      <c r="V524" s="256"/>
      <c r="W524" s="256"/>
      <c r="X524" s="256"/>
      <c r="Y524" s="256"/>
      <c r="Z524" s="256"/>
    </row>
    <row r="525" customFormat="false" ht="14.25" hidden="false" customHeight="true" outlineLevel="0" collapsed="false">
      <c r="A525" s="257"/>
      <c r="B525" s="256"/>
      <c r="C525" s="256"/>
      <c r="D525" s="256"/>
      <c r="E525" s="256"/>
      <c r="F525" s="256"/>
      <c r="G525" s="256"/>
      <c r="H525" s="256"/>
      <c r="I525" s="256"/>
      <c r="J525" s="256"/>
      <c r="K525" s="256"/>
      <c r="L525" s="256"/>
      <c r="M525" s="256"/>
      <c r="N525" s="256"/>
      <c r="O525" s="256"/>
      <c r="P525" s="256"/>
      <c r="Q525" s="256"/>
      <c r="R525" s="256"/>
      <c r="S525" s="256"/>
      <c r="T525" s="256"/>
      <c r="U525" s="256"/>
      <c r="V525" s="256"/>
      <c r="W525" s="256"/>
      <c r="X525" s="256"/>
      <c r="Y525" s="256"/>
      <c r="Z525" s="256"/>
    </row>
    <row r="526" customFormat="false" ht="14.25" hidden="false" customHeight="true" outlineLevel="0" collapsed="false">
      <c r="A526" s="257"/>
      <c r="B526" s="256"/>
      <c r="C526" s="256"/>
      <c r="D526" s="256"/>
      <c r="E526" s="256"/>
      <c r="F526" s="256"/>
      <c r="G526" s="256"/>
      <c r="H526" s="256"/>
      <c r="I526" s="256"/>
      <c r="J526" s="256"/>
      <c r="K526" s="256"/>
      <c r="L526" s="256"/>
      <c r="M526" s="256"/>
      <c r="N526" s="256"/>
      <c r="O526" s="256"/>
      <c r="P526" s="256"/>
      <c r="Q526" s="256"/>
      <c r="R526" s="256"/>
      <c r="S526" s="256"/>
      <c r="T526" s="256"/>
      <c r="U526" s="256"/>
      <c r="V526" s="256"/>
      <c r="W526" s="256"/>
      <c r="X526" s="256"/>
      <c r="Y526" s="256"/>
      <c r="Z526" s="256"/>
    </row>
    <row r="527" customFormat="false" ht="14.25" hidden="false" customHeight="true" outlineLevel="0" collapsed="false">
      <c r="A527" s="257"/>
      <c r="B527" s="256"/>
      <c r="C527" s="256"/>
      <c r="D527" s="256"/>
      <c r="E527" s="256"/>
      <c r="F527" s="256"/>
      <c r="G527" s="256"/>
      <c r="H527" s="256"/>
      <c r="I527" s="256"/>
      <c r="J527" s="256"/>
      <c r="K527" s="256"/>
      <c r="L527" s="256"/>
      <c r="M527" s="256"/>
      <c r="N527" s="256"/>
      <c r="O527" s="256"/>
      <c r="P527" s="256"/>
      <c r="Q527" s="256"/>
      <c r="R527" s="256"/>
      <c r="S527" s="256"/>
      <c r="T527" s="256"/>
      <c r="U527" s="256"/>
      <c r="V527" s="256"/>
      <c r="W527" s="256"/>
      <c r="X527" s="256"/>
      <c r="Y527" s="256"/>
      <c r="Z527" s="256"/>
    </row>
    <row r="528" customFormat="false" ht="14.25" hidden="false" customHeight="true" outlineLevel="0" collapsed="false">
      <c r="A528" s="257"/>
      <c r="B528" s="256"/>
      <c r="C528" s="256"/>
      <c r="D528" s="256"/>
      <c r="E528" s="256"/>
      <c r="F528" s="256"/>
      <c r="G528" s="256"/>
      <c r="H528" s="256"/>
      <c r="I528" s="256"/>
      <c r="J528" s="256"/>
      <c r="K528" s="256"/>
      <c r="L528" s="256"/>
      <c r="M528" s="256"/>
      <c r="N528" s="256"/>
      <c r="O528" s="256"/>
      <c r="P528" s="256"/>
      <c r="Q528" s="256"/>
      <c r="R528" s="256"/>
      <c r="S528" s="256"/>
      <c r="T528" s="256"/>
      <c r="U528" s="256"/>
      <c r="V528" s="256"/>
      <c r="W528" s="256"/>
      <c r="X528" s="256"/>
      <c r="Y528" s="256"/>
      <c r="Z528" s="256"/>
    </row>
    <row r="529" customFormat="false" ht="14.25" hidden="false" customHeight="true" outlineLevel="0" collapsed="false">
      <c r="A529" s="257"/>
      <c r="B529" s="256"/>
      <c r="C529" s="256"/>
      <c r="D529" s="256"/>
      <c r="E529" s="256"/>
      <c r="F529" s="256"/>
      <c r="G529" s="256"/>
      <c r="H529" s="256"/>
      <c r="I529" s="256"/>
      <c r="J529" s="256"/>
      <c r="K529" s="256"/>
      <c r="L529" s="256"/>
      <c r="M529" s="256"/>
      <c r="N529" s="256"/>
      <c r="O529" s="256"/>
      <c r="P529" s="256"/>
      <c r="Q529" s="256"/>
      <c r="R529" s="256"/>
      <c r="S529" s="256"/>
      <c r="T529" s="256"/>
      <c r="U529" s="256"/>
      <c r="V529" s="256"/>
      <c r="W529" s="256"/>
      <c r="X529" s="256"/>
      <c r="Y529" s="256"/>
      <c r="Z529" s="256"/>
    </row>
    <row r="530" customFormat="false" ht="14.25" hidden="false" customHeight="true" outlineLevel="0" collapsed="false">
      <c r="A530" s="257"/>
      <c r="B530" s="256"/>
      <c r="C530" s="256"/>
      <c r="D530" s="256"/>
      <c r="E530" s="256"/>
      <c r="F530" s="256"/>
      <c r="G530" s="256"/>
      <c r="H530" s="256"/>
      <c r="I530" s="256"/>
      <c r="J530" s="256"/>
      <c r="K530" s="256"/>
      <c r="L530" s="256"/>
      <c r="M530" s="256"/>
      <c r="N530" s="256"/>
      <c r="O530" s="256"/>
      <c r="P530" s="256"/>
      <c r="Q530" s="256"/>
      <c r="R530" s="256"/>
      <c r="S530" s="256"/>
      <c r="T530" s="256"/>
      <c r="U530" s="256"/>
      <c r="V530" s="256"/>
      <c r="W530" s="256"/>
      <c r="X530" s="256"/>
      <c r="Y530" s="256"/>
      <c r="Z530" s="256"/>
    </row>
    <row r="531" customFormat="false" ht="14.25" hidden="false" customHeight="true" outlineLevel="0" collapsed="false">
      <c r="A531" s="257"/>
      <c r="B531" s="256"/>
      <c r="C531" s="256"/>
      <c r="D531" s="256"/>
      <c r="E531" s="256"/>
      <c r="F531" s="256"/>
      <c r="G531" s="256"/>
      <c r="H531" s="256"/>
      <c r="I531" s="256"/>
      <c r="J531" s="256"/>
      <c r="K531" s="256"/>
      <c r="L531" s="256"/>
      <c r="M531" s="256"/>
      <c r="N531" s="256"/>
      <c r="O531" s="256"/>
      <c r="P531" s="256"/>
      <c r="Q531" s="256"/>
      <c r="R531" s="256"/>
      <c r="S531" s="256"/>
      <c r="T531" s="256"/>
      <c r="U531" s="256"/>
      <c r="V531" s="256"/>
      <c r="W531" s="256"/>
      <c r="X531" s="256"/>
      <c r="Y531" s="256"/>
      <c r="Z531" s="256"/>
    </row>
    <row r="532" customFormat="false" ht="14.25" hidden="false" customHeight="true" outlineLevel="0" collapsed="false">
      <c r="A532" s="257"/>
      <c r="B532" s="256"/>
      <c r="C532" s="256"/>
      <c r="D532" s="256"/>
      <c r="E532" s="256"/>
      <c r="F532" s="256"/>
      <c r="G532" s="256"/>
      <c r="H532" s="256"/>
      <c r="I532" s="256"/>
      <c r="J532" s="256"/>
      <c r="K532" s="256"/>
      <c r="L532" s="256"/>
      <c r="M532" s="256"/>
      <c r="N532" s="256"/>
      <c r="O532" s="256"/>
      <c r="P532" s="256"/>
      <c r="Q532" s="256"/>
      <c r="R532" s="256"/>
      <c r="S532" s="256"/>
      <c r="T532" s="256"/>
      <c r="U532" s="256"/>
      <c r="V532" s="256"/>
      <c r="W532" s="256"/>
      <c r="X532" s="256"/>
      <c r="Y532" s="256"/>
      <c r="Z532" s="256"/>
    </row>
    <row r="533" customFormat="false" ht="14.25" hidden="false" customHeight="true" outlineLevel="0" collapsed="false">
      <c r="A533" s="257"/>
      <c r="B533" s="256"/>
      <c r="C533" s="256"/>
      <c r="D533" s="256"/>
      <c r="E533" s="256"/>
      <c r="F533" s="256"/>
      <c r="G533" s="256"/>
      <c r="H533" s="256"/>
      <c r="I533" s="256"/>
      <c r="J533" s="256"/>
      <c r="K533" s="256"/>
      <c r="L533" s="256"/>
      <c r="M533" s="256"/>
      <c r="N533" s="256"/>
      <c r="O533" s="256"/>
      <c r="P533" s="256"/>
      <c r="Q533" s="256"/>
      <c r="R533" s="256"/>
      <c r="S533" s="256"/>
      <c r="T533" s="256"/>
      <c r="U533" s="256"/>
      <c r="V533" s="256"/>
      <c r="W533" s="256"/>
      <c r="X533" s="256"/>
      <c r="Y533" s="256"/>
      <c r="Z533" s="256"/>
    </row>
    <row r="534" customFormat="false" ht="14.25" hidden="false" customHeight="true" outlineLevel="0" collapsed="false">
      <c r="A534" s="257"/>
      <c r="B534" s="256"/>
      <c r="C534" s="256"/>
      <c r="D534" s="256"/>
      <c r="E534" s="256"/>
      <c r="F534" s="256"/>
      <c r="G534" s="256"/>
      <c r="H534" s="256"/>
      <c r="I534" s="256"/>
      <c r="J534" s="256"/>
      <c r="K534" s="256"/>
      <c r="L534" s="256"/>
      <c r="M534" s="256"/>
      <c r="N534" s="256"/>
      <c r="O534" s="256"/>
      <c r="P534" s="256"/>
      <c r="Q534" s="256"/>
      <c r="R534" s="256"/>
      <c r="S534" s="256"/>
      <c r="T534" s="256"/>
      <c r="U534" s="256"/>
      <c r="V534" s="256"/>
      <c r="W534" s="256"/>
      <c r="X534" s="256"/>
      <c r="Y534" s="256"/>
      <c r="Z534" s="256"/>
    </row>
    <row r="535" customFormat="false" ht="14.25" hidden="false" customHeight="true" outlineLevel="0" collapsed="false">
      <c r="A535" s="257"/>
      <c r="B535" s="256"/>
      <c r="C535" s="256"/>
      <c r="D535" s="256"/>
      <c r="E535" s="256"/>
      <c r="F535" s="256"/>
      <c r="G535" s="256"/>
      <c r="H535" s="256"/>
      <c r="I535" s="256"/>
      <c r="J535" s="256"/>
      <c r="K535" s="256"/>
      <c r="L535" s="256"/>
      <c r="M535" s="256"/>
      <c r="N535" s="256"/>
      <c r="O535" s="256"/>
      <c r="P535" s="256"/>
      <c r="Q535" s="256"/>
      <c r="R535" s="256"/>
      <c r="S535" s="256"/>
      <c r="T535" s="256"/>
      <c r="U535" s="256"/>
      <c r="V535" s="256"/>
      <c r="W535" s="256"/>
      <c r="X535" s="256"/>
      <c r="Y535" s="256"/>
      <c r="Z535" s="256"/>
    </row>
    <row r="536" customFormat="false" ht="14.25" hidden="false" customHeight="true" outlineLevel="0" collapsed="false">
      <c r="A536" s="257"/>
      <c r="B536" s="256"/>
      <c r="C536" s="256"/>
      <c r="D536" s="256"/>
      <c r="E536" s="256"/>
      <c r="F536" s="256"/>
      <c r="G536" s="256"/>
      <c r="H536" s="256"/>
      <c r="I536" s="256"/>
      <c r="J536" s="256"/>
      <c r="K536" s="256"/>
      <c r="L536" s="256"/>
      <c r="M536" s="256"/>
      <c r="N536" s="256"/>
      <c r="O536" s="256"/>
      <c r="P536" s="256"/>
      <c r="Q536" s="256"/>
      <c r="R536" s="256"/>
      <c r="S536" s="256"/>
      <c r="T536" s="256"/>
      <c r="U536" s="256"/>
      <c r="V536" s="256"/>
      <c r="W536" s="256"/>
      <c r="X536" s="256"/>
      <c r="Y536" s="256"/>
      <c r="Z536" s="256"/>
    </row>
    <row r="537" customFormat="false" ht="14.25" hidden="false" customHeight="true" outlineLevel="0" collapsed="false">
      <c r="A537" s="257"/>
      <c r="B537" s="256"/>
      <c r="C537" s="256"/>
      <c r="D537" s="256"/>
      <c r="E537" s="256"/>
      <c r="F537" s="256"/>
      <c r="G537" s="256"/>
      <c r="H537" s="256"/>
      <c r="I537" s="256"/>
      <c r="J537" s="256"/>
      <c r="K537" s="256"/>
      <c r="L537" s="256"/>
      <c r="M537" s="256"/>
      <c r="N537" s="256"/>
      <c r="O537" s="256"/>
      <c r="P537" s="256"/>
      <c r="Q537" s="256"/>
      <c r="R537" s="256"/>
      <c r="S537" s="256"/>
      <c r="T537" s="256"/>
      <c r="U537" s="256"/>
      <c r="V537" s="256"/>
      <c r="W537" s="256"/>
      <c r="X537" s="256"/>
      <c r="Y537" s="256"/>
      <c r="Z537" s="256"/>
    </row>
    <row r="538" customFormat="false" ht="14.25" hidden="false" customHeight="true" outlineLevel="0" collapsed="false">
      <c r="A538" s="257"/>
      <c r="B538" s="256"/>
      <c r="C538" s="256"/>
      <c r="D538" s="256"/>
      <c r="E538" s="256"/>
      <c r="F538" s="256"/>
      <c r="G538" s="256"/>
      <c r="H538" s="256"/>
      <c r="I538" s="256"/>
      <c r="J538" s="256"/>
      <c r="K538" s="256"/>
      <c r="L538" s="256"/>
      <c r="M538" s="256"/>
      <c r="N538" s="256"/>
      <c r="O538" s="256"/>
      <c r="P538" s="256"/>
      <c r="Q538" s="256"/>
      <c r="R538" s="256"/>
      <c r="S538" s="256"/>
      <c r="T538" s="256"/>
      <c r="U538" s="256"/>
      <c r="V538" s="256"/>
      <c r="W538" s="256"/>
      <c r="X538" s="256"/>
      <c r="Y538" s="256"/>
      <c r="Z538" s="256"/>
    </row>
    <row r="539" customFormat="false" ht="14.25" hidden="false" customHeight="true" outlineLevel="0" collapsed="false">
      <c r="A539" s="257"/>
      <c r="B539" s="256"/>
      <c r="C539" s="256"/>
      <c r="D539" s="256"/>
      <c r="E539" s="256"/>
      <c r="F539" s="256"/>
      <c r="G539" s="256"/>
      <c r="H539" s="256"/>
      <c r="I539" s="256"/>
      <c r="J539" s="256"/>
      <c r="K539" s="256"/>
      <c r="L539" s="256"/>
      <c r="M539" s="256"/>
      <c r="N539" s="256"/>
      <c r="O539" s="256"/>
      <c r="P539" s="256"/>
      <c r="Q539" s="256"/>
      <c r="R539" s="256"/>
      <c r="S539" s="256"/>
      <c r="T539" s="256"/>
      <c r="U539" s="256"/>
      <c r="V539" s="256"/>
      <c r="W539" s="256"/>
      <c r="X539" s="256"/>
      <c r="Y539" s="256"/>
      <c r="Z539" s="256"/>
    </row>
    <row r="540" customFormat="false" ht="14.25" hidden="false" customHeight="true" outlineLevel="0" collapsed="false">
      <c r="A540" s="257"/>
      <c r="B540" s="256"/>
      <c r="C540" s="256"/>
      <c r="D540" s="256"/>
      <c r="E540" s="256"/>
      <c r="F540" s="256"/>
      <c r="G540" s="256"/>
      <c r="H540" s="256"/>
      <c r="I540" s="256"/>
      <c r="J540" s="256"/>
      <c r="K540" s="256"/>
      <c r="L540" s="256"/>
      <c r="M540" s="256"/>
      <c r="N540" s="256"/>
      <c r="O540" s="256"/>
      <c r="P540" s="256"/>
      <c r="Q540" s="256"/>
      <c r="R540" s="256"/>
      <c r="S540" s="256"/>
      <c r="T540" s="256"/>
      <c r="U540" s="256"/>
      <c r="V540" s="256"/>
      <c r="W540" s="256"/>
      <c r="X540" s="256"/>
      <c r="Y540" s="256"/>
      <c r="Z540" s="256"/>
    </row>
    <row r="541" customFormat="false" ht="14.25" hidden="false" customHeight="true" outlineLevel="0" collapsed="false">
      <c r="A541" s="257"/>
      <c r="B541" s="256"/>
      <c r="C541" s="256"/>
      <c r="D541" s="256"/>
      <c r="E541" s="256"/>
      <c r="F541" s="256"/>
      <c r="G541" s="256"/>
      <c r="H541" s="256"/>
      <c r="I541" s="256"/>
      <c r="J541" s="256"/>
      <c r="K541" s="256"/>
      <c r="L541" s="256"/>
      <c r="M541" s="256"/>
      <c r="N541" s="256"/>
      <c r="O541" s="256"/>
      <c r="P541" s="256"/>
      <c r="Q541" s="256"/>
      <c r="R541" s="256"/>
      <c r="S541" s="256"/>
      <c r="T541" s="256"/>
      <c r="U541" s="256"/>
      <c r="V541" s="256"/>
      <c r="W541" s="256"/>
      <c r="X541" s="256"/>
      <c r="Y541" s="256"/>
      <c r="Z541" s="256"/>
    </row>
    <row r="542" customFormat="false" ht="14.25" hidden="false" customHeight="true" outlineLevel="0" collapsed="false">
      <c r="A542" s="257"/>
      <c r="B542" s="256"/>
      <c r="C542" s="256"/>
      <c r="D542" s="256"/>
      <c r="E542" s="256"/>
      <c r="F542" s="256"/>
      <c r="G542" s="256"/>
      <c r="H542" s="256"/>
      <c r="I542" s="256"/>
      <c r="J542" s="256"/>
      <c r="K542" s="256"/>
      <c r="L542" s="256"/>
      <c r="M542" s="256"/>
      <c r="N542" s="256"/>
      <c r="O542" s="256"/>
      <c r="P542" s="256"/>
      <c r="Q542" s="256"/>
      <c r="R542" s="256"/>
      <c r="S542" s="256"/>
      <c r="T542" s="256"/>
      <c r="U542" s="256"/>
      <c r="V542" s="256"/>
      <c r="W542" s="256"/>
      <c r="X542" s="256"/>
      <c r="Y542" s="256"/>
      <c r="Z542" s="256"/>
    </row>
    <row r="543" customFormat="false" ht="14.25" hidden="false" customHeight="true" outlineLevel="0" collapsed="false">
      <c r="A543" s="257"/>
      <c r="B543" s="256"/>
      <c r="C543" s="256"/>
      <c r="D543" s="256"/>
      <c r="E543" s="256"/>
      <c r="F543" s="256"/>
      <c r="G543" s="256"/>
      <c r="H543" s="256"/>
      <c r="I543" s="256"/>
      <c r="J543" s="256"/>
      <c r="K543" s="256"/>
      <c r="L543" s="256"/>
      <c r="M543" s="256"/>
      <c r="N543" s="256"/>
      <c r="O543" s="256"/>
      <c r="P543" s="256"/>
      <c r="Q543" s="256"/>
      <c r="R543" s="256"/>
      <c r="S543" s="256"/>
      <c r="T543" s="256"/>
      <c r="U543" s="256"/>
      <c r="V543" s="256"/>
      <c r="W543" s="256"/>
      <c r="X543" s="256"/>
      <c r="Y543" s="256"/>
      <c r="Z543" s="256"/>
    </row>
    <row r="544" customFormat="false" ht="14.25" hidden="false" customHeight="true" outlineLevel="0" collapsed="false">
      <c r="A544" s="257"/>
      <c r="B544" s="256"/>
      <c r="C544" s="256"/>
      <c r="D544" s="256"/>
      <c r="E544" s="256"/>
      <c r="F544" s="256"/>
      <c r="G544" s="256"/>
      <c r="H544" s="256"/>
      <c r="I544" s="256"/>
      <c r="J544" s="256"/>
      <c r="K544" s="256"/>
      <c r="L544" s="256"/>
      <c r="M544" s="256"/>
      <c r="N544" s="256"/>
      <c r="O544" s="256"/>
      <c r="P544" s="256"/>
      <c r="Q544" s="256"/>
      <c r="R544" s="256"/>
      <c r="S544" s="256"/>
      <c r="T544" s="256"/>
      <c r="U544" s="256"/>
      <c r="V544" s="256"/>
      <c r="W544" s="256"/>
      <c r="X544" s="256"/>
      <c r="Y544" s="256"/>
      <c r="Z544" s="256"/>
    </row>
    <row r="545" customFormat="false" ht="14.25" hidden="false" customHeight="true" outlineLevel="0" collapsed="false">
      <c r="A545" s="257"/>
      <c r="B545" s="256"/>
      <c r="C545" s="256"/>
      <c r="D545" s="256"/>
      <c r="E545" s="256"/>
      <c r="F545" s="256"/>
      <c r="G545" s="256"/>
      <c r="H545" s="256"/>
      <c r="I545" s="256"/>
      <c r="J545" s="256"/>
      <c r="K545" s="256"/>
      <c r="L545" s="256"/>
      <c r="M545" s="256"/>
      <c r="N545" s="256"/>
      <c r="O545" s="256"/>
      <c r="P545" s="256"/>
      <c r="Q545" s="256"/>
      <c r="R545" s="256"/>
      <c r="S545" s="256"/>
      <c r="T545" s="256"/>
      <c r="U545" s="256"/>
      <c r="V545" s="256"/>
      <c r="W545" s="256"/>
      <c r="X545" s="256"/>
      <c r="Y545" s="256"/>
      <c r="Z545" s="256"/>
    </row>
    <row r="546" customFormat="false" ht="14.25" hidden="false" customHeight="true" outlineLevel="0" collapsed="false">
      <c r="A546" s="257"/>
      <c r="B546" s="256"/>
      <c r="C546" s="256"/>
      <c r="D546" s="256"/>
      <c r="E546" s="256"/>
      <c r="F546" s="256"/>
      <c r="G546" s="256"/>
      <c r="H546" s="256"/>
      <c r="I546" s="256"/>
      <c r="J546" s="256"/>
      <c r="K546" s="256"/>
      <c r="L546" s="256"/>
      <c r="M546" s="256"/>
      <c r="N546" s="256"/>
      <c r="O546" s="256"/>
      <c r="P546" s="256"/>
      <c r="Q546" s="256"/>
      <c r="R546" s="256"/>
      <c r="S546" s="256"/>
      <c r="T546" s="256"/>
      <c r="U546" s="256"/>
      <c r="V546" s="256"/>
      <c r="W546" s="256"/>
      <c r="X546" s="256"/>
      <c r="Y546" s="256"/>
      <c r="Z546" s="256"/>
    </row>
    <row r="547" customFormat="false" ht="14.25" hidden="false" customHeight="true" outlineLevel="0" collapsed="false">
      <c r="A547" s="257"/>
      <c r="B547" s="256"/>
      <c r="C547" s="256"/>
      <c r="D547" s="256"/>
      <c r="E547" s="256"/>
      <c r="F547" s="256"/>
      <c r="G547" s="256"/>
      <c r="H547" s="256"/>
      <c r="I547" s="256"/>
      <c r="J547" s="256"/>
      <c r="K547" s="256"/>
      <c r="L547" s="256"/>
      <c r="M547" s="256"/>
      <c r="N547" s="256"/>
      <c r="O547" s="256"/>
      <c r="P547" s="256"/>
      <c r="Q547" s="256"/>
      <c r="R547" s="256"/>
      <c r="S547" s="256"/>
      <c r="T547" s="256"/>
      <c r="U547" s="256"/>
      <c r="V547" s="256"/>
      <c r="W547" s="256"/>
      <c r="X547" s="256"/>
      <c r="Y547" s="256"/>
      <c r="Z547" s="256"/>
    </row>
    <row r="548" customFormat="false" ht="14.25" hidden="false" customHeight="true" outlineLevel="0" collapsed="false">
      <c r="A548" s="257"/>
      <c r="B548" s="256"/>
      <c r="C548" s="256"/>
      <c r="D548" s="256"/>
      <c r="E548" s="256"/>
      <c r="F548" s="256"/>
      <c r="G548" s="256"/>
      <c r="H548" s="256"/>
      <c r="I548" s="256"/>
      <c r="J548" s="256"/>
      <c r="K548" s="256"/>
      <c r="L548" s="256"/>
      <c r="M548" s="256"/>
      <c r="N548" s="256"/>
      <c r="O548" s="256"/>
      <c r="P548" s="256"/>
      <c r="Q548" s="256"/>
      <c r="R548" s="256"/>
      <c r="S548" s="256"/>
      <c r="T548" s="256"/>
      <c r="U548" s="256"/>
      <c r="V548" s="256"/>
      <c r="W548" s="256"/>
      <c r="X548" s="256"/>
      <c r="Y548" s="256"/>
      <c r="Z548" s="256"/>
    </row>
    <row r="549" customFormat="false" ht="14.25" hidden="false" customHeight="true" outlineLevel="0" collapsed="false">
      <c r="A549" s="257"/>
      <c r="B549" s="256"/>
      <c r="C549" s="256"/>
      <c r="D549" s="256"/>
      <c r="E549" s="256"/>
      <c r="F549" s="256"/>
      <c r="G549" s="256"/>
      <c r="H549" s="256"/>
      <c r="I549" s="256"/>
      <c r="J549" s="256"/>
      <c r="K549" s="256"/>
      <c r="L549" s="256"/>
      <c r="M549" s="256"/>
      <c r="N549" s="256"/>
      <c r="O549" s="256"/>
      <c r="P549" s="256"/>
      <c r="Q549" s="256"/>
      <c r="R549" s="256"/>
      <c r="S549" s="256"/>
      <c r="T549" s="256"/>
      <c r="U549" s="256"/>
      <c r="V549" s="256"/>
      <c r="W549" s="256"/>
      <c r="X549" s="256"/>
      <c r="Y549" s="256"/>
      <c r="Z549" s="256"/>
    </row>
    <row r="550" customFormat="false" ht="14.25" hidden="false" customHeight="true" outlineLevel="0" collapsed="false">
      <c r="A550" s="257"/>
      <c r="B550" s="256"/>
      <c r="C550" s="256"/>
      <c r="D550" s="256"/>
      <c r="E550" s="256"/>
      <c r="F550" s="256"/>
      <c r="G550" s="256"/>
      <c r="H550" s="256"/>
      <c r="I550" s="256"/>
      <c r="J550" s="256"/>
      <c r="K550" s="256"/>
      <c r="L550" s="256"/>
      <c r="M550" s="256"/>
      <c r="N550" s="256"/>
      <c r="O550" s="256"/>
      <c r="P550" s="256"/>
      <c r="Q550" s="256"/>
      <c r="R550" s="256"/>
      <c r="S550" s="256"/>
      <c r="T550" s="256"/>
      <c r="U550" s="256"/>
      <c r="V550" s="256"/>
      <c r="W550" s="256"/>
      <c r="X550" s="256"/>
      <c r="Y550" s="256"/>
      <c r="Z550" s="256"/>
    </row>
    <row r="551" customFormat="false" ht="14.25" hidden="false" customHeight="true" outlineLevel="0" collapsed="false">
      <c r="A551" s="257"/>
      <c r="B551" s="256"/>
      <c r="C551" s="256"/>
      <c r="D551" s="256"/>
      <c r="E551" s="256"/>
      <c r="F551" s="256"/>
      <c r="G551" s="256"/>
      <c r="H551" s="256"/>
      <c r="I551" s="256"/>
      <c r="J551" s="256"/>
      <c r="K551" s="256"/>
      <c r="L551" s="256"/>
      <c r="M551" s="256"/>
      <c r="N551" s="256"/>
      <c r="O551" s="256"/>
      <c r="P551" s="256"/>
      <c r="Q551" s="256"/>
      <c r="R551" s="256"/>
      <c r="S551" s="256"/>
      <c r="T551" s="256"/>
      <c r="U551" s="256"/>
      <c r="V551" s="256"/>
      <c r="W551" s="256"/>
      <c r="X551" s="256"/>
      <c r="Y551" s="256"/>
      <c r="Z551" s="256"/>
    </row>
    <row r="552" customFormat="false" ht="14.25" hidden="false" customHeight="true" outlineLevel="0" collapsed="false">
      <c r="A552" s="257"/>
      <c r="B552" s="256"/>
      <c r="C552" s="256"/>
      <c r="D552" s="256"/>
      <c r="E552" s="256"/>
      <c r="F552" s="256"/>
      <c r="G552" s="256"/>
      <c r="H552" s="256"/>
      <c r="I552" s="256"/>
      <c r="J552" s="256"/>
      <c r="K552" s="256"/>
      <c r="L552" s="256"/>
      <c r="M552" s="256"/>
      <c r="N552" s="256"/>
      <c r="O552" s="256"/>
      <c r="P552" s="256"/>
      <c r="Q552" s="256"/>
      <c r="R552" s="256"/>
      <c r="S552" s="256"/>
      <c r="T552" s="256"/>
      <c r="U552" s="256"/>
      <c r="V552" s="256"/>
      <c r="W552" s="256"/>
      <c r="X552" s="256"/>
      <c r="Y552" s="256"/>
      <c r="Z552" s="256"/>
    </row>
    <row r="553" customFormat="false" ht="14.25" hidden="false" customHeight="true" outlineLevel="0" collapsed="false">
      <c r="A553" s="257"/>
      <c r="B553" s="256"/>
      <c r="C553" s="256"/>
      <c r="D553" s="256"/>
      <c r="E553" s="256"/>
      <c r="F553" s="256"/>
      <c r="G553" s="256"/>
      <c r="H553" s="256"/>
      <c r="I553" s="256"/>
      <c r="J553" s="256"/>
      <c r="K553" s="256"/>
      <c r="L553" s="256"/>
      <c r="M553" s="256"/>
      <c r="N553" s="256"/>
      <c r="O553" s="256"/>
      <c r="P553" s="256"/>
      <c r="Q553" s="256"/>
      <c r="R553" s="256"/>
      <c r="S553" s="256"/>
      <c r="T553" s="256"/>
      <c r="U553" s="256"/>
      <c r="V553" s="256"/>
      <c r="W553" s="256"/>
      <c r="X553" s="256"/>
      <c r="Y553" s="256"/>
      <c r="Z553" s="256"/>
    </row>
    <row r="554" customFormat="false" ht="14.25" hidden="false" customHeight="true" outlineLevel="0" collapsed="false">
      <c r="A554" s="257"/>
      <c r="B554" s="256"/>
      <c r="C554" s="256"/>
      <c r="D554" s="256"/>
      <c r="E554" s="256"/>
      <c r="F554" s="256"/>
      <c r="G554" s="256"/>
      <c r="H554" s="256"/>
      <c r="I554" s="256"/>
      <c r="J554" s="256"/>
      <c r="K554" s="256"/>
      <c r="L554" s="256"/>
      <c r="M554" s="256"/>
      <c r="N554" s="256"/>
      <c r="O554" s="256"/>
      <c r="P554" s="256"/>
      <c r="Q554" s="256"/>
      <c r="R554" s="256"/>
      <c r="S554" s="256"/>
      <c r="T554" s="256"/>
      <c r="U554" s="256"/>
      <c r="V554" s="256"/>
      <c r="W554" s="256"/>
      <c r="X554" s="256"/>
      <c r="Y554" s="256"/>
      <c r="Z554" s="256"/>
    </row>
    <row r="555" customFormat="false" ht="14.25" hidden="false" customHeight="true" outlineLevel="0" collapsed="false">
      <c r="A555" s="257"/>
      <c r="B555" s="256"/>
      <c r="C555" s="256"/>
      <c r="D555" s="256"/>
      <c r="E555" s="256"/>
      <c r="F555" s="256"/>
      <c r="G555" s="256"/>
      <c r="H555" s="256"/>
      <c r="I555" s="256"/>
      <c r="J555" s="256"/>
      <c r="K555" s="256"/>
      <c r="L555" s="256"/>
      <c r="M555" s="256"/>
      <c r="N555" s="256"/>
      <c r="O555" s="256"/>
      <c r="P555" s="256"/>
      <c r="Q555" s="256"/>
      <c r="R555" s="256"/>
      <c r="S555" s="256"/>
      <c r="T555" s="256"/>
      <c r="U555" s="256"/>
      <c r="V555" s="256"/>
      <c r="W555" s="256"/>
      <c r="X555" s="256"/>
      <c r="Y555" s="256"/>
      <c r="Z555" s="256"/>
    </row>
    <row r="556" customFormat="false" ht="14.25" hidden="false" customHeight="true" outlineLevel="0" collapsed="false">
      <c r="A556" s="257"/>
      <c r="B556" s="256"/>
      <c r="C556" s="256"/>
      <c r="D556" s="256"/>
      <c r="E556" s="256"/>
      <c r="F556" s="256"/>
      <c r="G556" s="256"/>
      <c r="H556" s="256"/>
      <c r="I556" s="256"/>
      <c r="J556" s="256"/>
      <c r="K556" s="256"/>
      <c r="L556" s="256"/>
      <c r="M556" s="256"/>
      <c r="N556" s="256"/>
      <c r="O556" s="256"/>
      <c r="P556" s="256"/>
      <c r="Q556" s="256"/>
      <c r="R556" s="256"/>
      <c r="S556" s="256"/>
      <c r="T556" s="256"/>
      <c r="U556" s="256"/>
      <c r="V556" s="256"/>
      <c r="W556" s="256"/>
      <c r="X556" s="256"/>
      <c r="Y556" s="256"/>
      <c r="Z556" s="256"/>
    </row>
    <row r="557" customFormat="false" ht="14.25" hidden="false" customHeight="true" outlineLevel="0" collapsed="false">
      <c r="A557" s="257"/>
      <c r="B557" s="256"/>
      <c r="C557" s="256"/>
      <c r="D557" s="256"/>
      <c r="E557" s="256"/>
      <c r="F557" s="256"/>
      <c r="G557" s="256"/>
      <c r="H557" s="256"/>
      <c r="I557" s="256"/>
      <c r="J557" s="256"/>
      <c r="K557" s="256"/>
      <c r="L557" s="256"/>
      <c r="M557" s="256"/>
      <c r="N557" s="256"/>
      <c r="O557" s="256"/>
      <c r="P557" s="256"/>
      <c r="Q557" s="256"/>
      <c r="R557" s="256"/>
      <c r="S557" s="256"/>
      <c r="T557" s="256"/>
      <c r="U557" s="256"/>
      <c r="V557" s="256"/>
      <c r="W557" s="256"/>
      <c r="X557" s="256"/>
      <c r="Y557" s="256"/>
      <c r="Z557" s="256"/>
    </row>
    <row r="558" customFormat="false" ht="14.25" hidden="false" customHeight="true" outlineLevel="0" collapsed="false">
      <c r="A558" s="257"/>
      <c r="B558" s="256"/>
      <c r="C558" s="256"/>
      <c r="D558" s="256"/>
      <c r="E558" s="256"/>
      <c r="F558" s="256"/>
      <c r="G558" s="256"/>
      <c r="H558" s="256"/>
      <c r="I558" s="256"/>
      <c r="J558" s="256"/>
      <c r="K558" s="256"/>
      <c r="L558" s="256"/>
      <c r="M558" s="256"/>
      <c r="N558" s="256"/>
      <c r="O558" s="256"/>
      <c r="P558" s="256"/>
      <c r="Q558" s="256"/>
      <c r="R558" s="256"/>
      <c r="S558" s="256"/>
      <c r="T558" s="256"/>
      <c r="U558" s="256"/>
      <c r="V558" s="256"/>
      <c r="W558" s="256"/>
      <c r="X558" s="256"/>
      <c r="Y558" s="256"/>
      <c r="Z558" s="256"/>
    </row>
    <row r="559" customFormat="false" ht="14.25" hidden="false" customHeight="true" outlineLevel="0" collapsed="false">
      <c r="A559" s="257"/>
      <c r="B559" s="256"/>
      <c r="C559" s="256"/>
      <c r="D559" s="256"/>
      <c r="E559" s="256"/>
      <c r="F559" s="256"/>
      <c r="G559" s="256"/>
      <c r="H559" s="256"/>
      <c r="I559" s="256"/>
      <c r="J559" s="256"/>
      <c r="K559" s="256"/>
      <c r="L559" s="256"/>
      <c r="M559" s="256"/>
      <c r="N559" s="256"/>
      <c r="O559" s="256"/>
      <c r="P559" s="256"/>
      <c r="Q559" s="256"/>
      <c r="R559" s="256"/>
      <c r="S559" s="256"/>
      <c r="T559" s="256"/>
      <c r="U559" s="256"/>
      <c r="V559" s="256"/>
      <c r="W559" s="256"/>
      <c r="X559" s="256"/>
      <c r="Y559" s="256"/>
      <c r="Z559" s="256"/>
    </row>
    <row r="560" customFormat="false" ht="14.25" hidden="false" customHeight="true" outlineLevel="0" collapsed="false">
      <c r="A560" s="257"/>
      <c r="B560" s="256"/>
      <c r="C560" s="256"/>
      <c r="D560" s="256"/>
      <c r="E560" s="256"/>
      <c r="F560" s="256"/>
      <c r="G560" s="256"/>
      <c r="H560" s="256"/>
      <c r="I560" s="256"/>
      <c r="J560" s="256"/>
      <c r="K560" s="256"/>
      <c r="L560" s="256"/>
      <c r="M560" s="256"/>
      <c r="N560" s="256"/>
      <c r="O560" s="256"/>
      <c r="P560" s="256"/>
      <c r="Q560" s="256"/>
      <c r="R560" s="256"/>
      <c r="S560" s="256"/>
      <c r="T560" s="256"/>
      <c r="U560" s="256"/>
      <c r="V560" s="256"/>
      <c r="W560" s="256"/>
      <c r="X560" s="256"/>
      <c r="Y560" s="256"/>
      <c r="Z560" s="256"/>
    </row>
    <row r="561" customFormat="false" ht="14.25" hidden="false" customHeight="true" outlineLevel="0" collapsed="false">
      <c r="A561" s="257"/>
      <c r="B561" s="256"/>
      <c r="C561" s="256"/>
      <c r="D561" s="256"/>
      <c r="E561" s="256"/>
      <c r="F561" s="256"/>
      <c r="G561" s="256"/>
      <c r="H561" s="256"/>
      <c r="I561" s="256"/>
      <c r="J561" s="256"/>
      <c r="K561" s="256"/>
      <c r="L561" s="256"/>
      <c r="M561" s="256"/>
      <c r="N561" s="256"/>
      <c r="O561" s="256"/>
      <c r="P561" s="256"/>
      <c r="Q561" s="256"/>
      <c r="R561" s="256"/>
      <c r="S561" s="256"/>
      <c r="T561" s="256"/>
      <c r="U561" s="256"/>
      <c r="V561" s="256"/>
      <c r="W561" s="256"/>
      <c r="X561" s="256"/>
      <c r="Y561" s="256"/>
      <c r="Z561" s="256"/>
    </row>
    <row r="562" customFormat="false" ht="14.25" hidden="false" customHeight="true" outlineLevel="0" collapsed="false">
      <c r="A562" s="257"/>
      <c r="B562" s="256"/>
      <c r="C562" s="256"/>
      <c r="D562" s="256"/>
      <c r="E562" s="256"/>
      <c r="F562" s="256"/>
      <c r="G562" s="256"/>
      <c r="H562" s="256"/>
      <c r="I562" s="256"/>
      <c r="J562" s="256"/>
      <c r="K562" s="256"/>
      <c r="L562" s="256"/>
      <c r="M562" s="256"/>
      <c r="N562" s="256"/>
      <c r="O562" s="256"/>
      <c r="P562" s="256"/>
      <c r="Q562" s="256"/>
      <c r="R562" s="256"/>
      <c r="S562" s="256"/>
      <c r="T562" s="256"/>
      <c r="U562" s="256"/>
      <c r="V562" s="256"/>
      <c r="W562" s="256"/>
      <c r="X562" s="256"/>
      <c r="Y562" s="256"/>
      <c r="Z562" s="256"/>
    </row>
    <row r="563" customFormat="false" ht="14.25" hidden="false" customHeight="true" outlineLevel="0" collapsed="false">
      <c r="A563" s="257"/>
      <c r="B563" s="256"/>
      <c r="C563" s="256"/>
      <c r="D563" s="256"/>
      <c r="E563" s="256"/>
      <c r="F563" s="256"/>
      <c r="G563" s="256"/>
      <c r="H563" s="256"/>
      <c r="I563" s="256"/>
      <c r="J563" s="256"/>
      <c r="K563" s="256"/>
      <c r="L563" s="256"/>
      <c r="M563" s="256"/>
      <c r="N563" s="256"/>
      <c r="O563" s="256"/>
      <c r="P563" s="256"/>
      <c r="Q563" s="256"/>
      <c r="R563" s="256"/>
      <c r="S563" s="256"/>
      <c r="T563" s="256"/>
      <c r="U563" s="256"/>
      <c r="V563" s="256"/>
      <c r="W563" s="256"/>
      <c r="X563" s="256"/>
      <c r="Y563" s="256"/>
      <c r="Z563" s="256"/>
    </row>
    <row r="564" customFormat="false" ht="14.25" hidden="false" customHeight="true" outlineLevel="0" collapsed="false">
      <c r="A564" s="257"/>
      <c r="B564" s="256"/>
      <c r="C564" s="256"/>
      <c r="D564" s="256"/>
      <c r="E564" s="256"/>
      <c r="F564" s="256"/>
      <c r="G564" s="256"/>
      <c r="H564" s="256"/>
      <c r="I564" s="256"/>
      <c r="J564" s="256"/>
      <c r="K564" s="256"/>
      <c r="L564" s="256"/>
      <c r="M564" s="256"/>
      <c r="N564" s="256"/>
      <c r="O564" s="256"/>
      <c r="P564" s="256"/>
      <c r="Q564" s="256"/>
      <c r="R564" s="256"/>
      <c r="S564" s="256"/>
      <c r="T564" s="256"/>
      <c r="U564" s="256"/>
      <c r="V564" s="256"/>
      <c r="W564" s="256"/>
      <c r="X564" s="256"/>
      <c r="Y564" s="256"/>
      <c r="Z564" s="256"/>
    </row>
    <row r="565" customFormat="false" ht="14.25" hidden="false" customHeight="true" outlineLevel="0" collapsed="false">
      <c r="A565" s="257"/>
      <c r="B565" s="256"/>
      <c r="C565" s="256"/>
      <c r="D565" s="256"/>
      <c r="E565" s="256"/>
      <c r="F565" s="256"/>
      <c r="G565" s="256"/>
      <c r="H565" s="256"/>
      <c r="I565" s="256"/>
      <c r="J565" s="256"/>
      <c r="K565" s="256"/>
      <c r="L565" s="256"/>
      <c r="M565" s="256"/>
      <c r="N565" s="256"/>
      <c r="O565" s="256"/>
      <c r="P565" s="256"/>
      <c r="Q565" s="256"/>
      <c r="R565" s="256"/>
      <c r="S565" s="256"/>
      <c r="T565" s="256"/>
      <c r="U565" s="256"/>
      <c r="V565" s="256"/>
      <c r="W565" s="256"/>
      <c r="X565" s="256"/>
      <c r="Y565" s="256"/>
      <c r="Z565" s="256"/>
    </row>
    <row r="566" customFormat="false" ht="14.25" hidden="false" customHeight="true" outlineLevel="0" collapsed="false">
      <c r="A566" s="257"/>
      <c r="B566" s="256"/>
      <c r="C566" s="256"/>
      <c r="D566" s="256"/>
      <c r="E566" s="256"/>
      <c r="F566" s="256"/>
      <c r="G566" s="256"/>
      <c r="H566" s="256"/>
      <c r="I566" s="256"/>
      <c r="J566" s="256"/>
      <c r="K566" s="256"/>
      <c r="L566" s="256"/>
      <c r="M566" s="256"/>
      <c r="N566" s="256"/>
      <c r="O566" s="256"/>
      <c r="P566" s="256"/>
      <c r="Q566" s="256"/>
      <c r="R566" s="256"/>
      <c r="S566" s="256"/>
      <c r="T566" s="256"/>
      <c r="U566" s="256"/>
      <c r="V566" s="256"/>
      <c r="W566" s="256"/>
      <c r="X566" s="256"/>
      <c r="Y566" s="256"/>
      <c r="Z566" s="256"/>
    </row>
    <row r="567" customFormat="false" ht="14.25" hidden="false" customHeight="true" outlineLevel="0" collapsed="false">
      <c r="A567" s="257"/>
      <c r="B567" s="256"/>
      <c r="C567" s="256"/>
      <c r="D567" s="256"/>
      <c r="E567" s="256"/>
      <c r="F567" s="256"/>
      <c r="G567" s="256"/>
      <c r="H567" s="256"/>
      <c r="I567" s="256"/>
      <c r="J567" s="256"/>
      <c r="K567" s="256"/>
      <c r="L567" s="256"/>
      <c r="M567" s="256"/>
      <c r="N567" s="256"/>
      <c r="O567" s="256"/>
      <c r="P567" s="256"/>
      <c r="Q567" s="256"/>
      <c r="R567" s="256"/>
      <c r="S567" s="256"/>
      <c r="T567" s="256"/>
      <c r="U567" s="256"/>
      <c r="V567" s="256"/>
      <c r="W567" s="256"/>
      <c r="X567" s="256"/>
      <c r="Y567" s="256"/>
      <c r="Z567" s="256"/>
    </row>
    <row r="568" customFormat="false" ht="14.25" hidden="false" customHeight="true" outlineLevel="0" collapsed="false">
      <c r="A568" s="257"/>
      <c r="B568" s="256"/>
      <c r="C568" s="256"/>
      <c r="D568" s="256"/>
      <c r="E568" s="256"/>
      <c r="F568" s="256"/>
      <c r="G568" s="256"/>
      <c r="H568" s="256"/>
      <c r="I568" s="256"/>
      <c r="J568" s="256"/>
      <c r="K568" s="256"/>
      <c r="L568" s="256"/>
      <c r="M568" s="256"/>
      <c r="N568" s="256"/>
      <c r="O568" s="256"/>
      <c r="P568" s="256"/>
      <c r="Q568" s="256"/>
      <c r="R568" s="256"/>
      <c r="S568" s="256"/>
      <c r="T568" s="256"/>
      <c r="U568" s="256"/>
      <c r="V568" s="256"/>
      <c r="W568" s="256"/>
      <c r="X568" s="256"/>
      <c r="Y568" s="256"/>
      <c r="Z568" s="256"/>
    </row>
    <row r="569" customFormat="false" ht="14.25" hidden="false" customHeight="true" outlineLevel="0" collapsed="false">
      <c r="A569" s="257"/>
      <c r="B569" s="256"/>
      <c r="C569" s="256"/>
      <c r="D569" s="256"/>
      <c r="E569" s="256"/>
      <c r="F569" s="256"/>
      <c r="G569" s="256"/>
      <c r="H569" s="256"/>
      <c r="I569" s="256"/>
      <c r="J569" s="256"/>
      <c r="K569" s="256"/>
      <c r="L569" s="256"/>
      <c r="M569" s="256"/>
      <c r="N569" s="256"/>
      <c r="O569" s="256"/>
      <c r="P569" s="256"/>
      <c r="Q569" s="256"/>
      <c r="R569" s="256"/>
      <c r="S569" s="256"/>
      <c r="T569" s="256"/>
      <c r="U569" s="256"/>
      <c r="V569" s="256"/>
      <c r="W569" s="256"/>
      <c r="X569" s="256"/>
      <c r="Y569" s="256"/>
      <c r="Z569" s="256"/>
    </row>
    <row r="570" customFormat="false" ht="14.25" hidden="false" customHeight="true" outlineLevel="0" collapsed="false">
      <c r="A570" s="257"/>
      <c r="B570" s="256"/>
      <c r="C570" s="256"/>
      <c r="D570" s="256"/>
      <c r="E570" s="256"/>
      <c r="F570" s="256"/>
      <c r="G570" s="256"/>
      <c r="H570" s="256"/>
      <c r="I570" s="256"/>
      <c r="J570" s="256"/>
      <c r="K570" s="256"/>
      <c r="L570" s="256"/>
      <c r="M570" s="256"/>
      <c r="N570" s="256"/>
      <c r="O570" s="256"/>
      <c r="P570" s="256"/>
      <c r="Q570" s="256"/>
      <c r="R570" s="256"/>
      <c r="S570" s="256"/>
      <c r="T570" s="256"/>
      <c r="U570" s="256"/>
      <c r="V570" s="256"/>
      <c r="W570" s="256"/>
      <c r="X570" s="256"/>
      <c r="Y570" s="256"/>
      <c r="Z570" s="256"/>
    </row>
    <row r="571" customFormat="false" ht="14.25" hidden="false" customHeight="true" outlineLevel="0" collapsed="false">
      <c r="A571" s="257"/>
      <c r="B571" s="256"/>
      <c r="C571" s="256"/>
      <c r="D571" s="256"/>
      <c r="E571" s="256"/>
      <c r="F571" s="256"/>
      <c r="G571" s="256"/>
      <c r="H571" s="256"/>
      <c r="I571" s="256"/>
      <c r="J571" s="256"/>
      <c r="K571" s="256"/>
      <c r="L571" s="256"/>
      <c r="M571" s="256"/>
      <c r="N571" s="256"/>
      <c r="O571" s="256"/>
      <c r="P571" s="256"/>
      <c r="Q571" s="256"/>
      <c r="R571" s="256"/>
      <c r="S571" s="256"/>
      <c r="T571" s="256"/>
      <c r="U571" s="256"/>
      <c r="V571" s="256"/>
      <c r="W571" s="256"/>
      <c r="X571" s="256"/>
      <c r="Y571" s="256"/>
      <c r="Z571" s="256"/>
    </row>
    <row r="572" customFormat="false" ht="14.25" hidden="false" customHeight="true" outlineLevel="0" collapsed="false">
      <c r="A572" s="257"/>
      <c r="B572" s="256"/>
      <c r="C572" s="256"/>
      <c r="D572" s="256"/>
      <c r="E572" s="256"/>
      <c r="F572" s="256"/>
      <c r="G572" s="256"/>
      <c r="H572" s="256"/>
      <c r="I572" s="256"/>
      <c r="J572" s="256"/>
      <c r="K572" s="256"/>
      <c r="L572" s="256"/>
      <c r="M572" s="256"/>
      <c r="N572" s="256"/>
      <c r="O572" s="256"/>
      <c r="P572" s="256"/>
      <c r="Q572" s="256"/>
      <c r="R572" s="256"/>
      <c r="S572" s="256"/>
      <c r="T572" s="256"/>
      <c r="U572" s="256"/>
      <c r="V572" s="256"/>
      <c r="W572" s="256"/>
      <c r="X572" s="256"/>
      <c r="Y572" s="256"/>
      <c r="Z572" s="256"/>
    </row>
    <row r="573" customFormat="false" ht="14.25" hidden="false" customHeight="true" outlineLevel="0" collapsed="false">
      <c r="A573" s="257"/>
      <c r="B573" s="256"/>
      <c r="C573" s="256"/>
      <c r="D573" s="256"/>
      <c r="E573" s="256"/>
      <c r="F573" s="256"/>
      <c r="G573" s="256"/>
      <c r="H573" s="256"/>
      <c r="I573" s="256"/>
      <c r="J573" s="256"/>
      <c r="K573" s="256"/>
      <c r="L573" s="256"/>
      <c r="M573" s="256"/>
      <c r="N573" s="256"/>
      <c r="O573" s="256"/>
      <c r="P573" s="256"/>
      <c r="Q573" s="256"/>
      <c r="R573" s="256"/>
      <c r="S573" s="256"/>
      <c r="T573" s="256"/>
      <c r="U573" s="256"/>
      <c r="V573" s="256"/>
      <c r="W573" s="256"/>
      <c r="X573" s="256"/>
      <c r="Y573" s="256"/>
      <c r="Z573" s="256"/>
    </row>
    <row r="574" customFormat="false" ht="14.25" hidden="false" customHeight="true" outlineLevel="0" collapsed="false">
      <c r="A574" s="257"/>
      <c r="B574" s="256"/>
      <c r="C574" s="256"/>
      <c r="D574" s="256"/>
      <c r="E574" s="256"/>
      <c r="F574" s="256"/>
      <c r="G574" s="256"/>
      <c r="H574" s="256"/>
      <c r="I574" s="256"/>
      <c r="J574" s="256"/>
      <c r="K574" s="256"/>
      <c r="L574" s="256"/>
      <c r="M574" s="256"/>
      <c r="N574" s="256"/>
      <c r="O574" s="256"/>
      <c r="P574" s="256"/>
      <c r="Q574" s="256"/>
      <c r="R574" s="256"/>
      <c r="S574" s="256"/>
      <c r="T574" s="256"/>
      <c r="U574" s="256"/>
      <c r="V574" s="256"/>
      <c r="W574" s="256"/>
      <c r="X574" s="256"/>
      <c r="Y574" s="256"/>
      <c r="Z574" s="256"/>
    </row>
    <row r="575" customFormat="false" ht="14.25" hidden="false" customHeight="true" outlineLevel="0" collapsed="false">
      <c r="A575" s="257"/>
      <c r="B575" s="256"/>
      <c r="C575" s="256"/>
      <c r="D575" s="256"/>
      <c r="E575" s="256"/>
      <c r="F575" s="256"/>
      <c r="G575" s="256"/>
      <c r="H575" s="256"/>
      <c r="I575" s="256"/>
      <c r="J575" s="256"/>
      <c r="K575" s="256"/>
      <c r="L575" s="256"/>
      <c r="M575" s="256"/>
      <c r="N575" s="256"/>
      <c r="O575" s="256"/>
      <c r="P575" s="256"/>
      <c r="Q575" s="256"/>
      <c r="R575" s="256"/>
      <c r="S575" s="256"/>
      <c r="T575" s="256"/>
      <c r="U575" s="256"/>
      <c r="V575" s="256"/>
      <c r="W575" s="256"/>
      <c r="X575" s="256"/>
      <c r="Y575" s="256"/>
      <c r="Z575" s="256"/>
    </row>
    <row r="576" customFormat="false" ht="14.25" hidden="false" customHeight="true" outlineLevel="0" collapsed="false">
      <c r="A576" s="257"/>
      <c r="B576" s="256"/>
      <c r="C576" s="256"/>
      <c r="D576" s="256"/>
      <c r="E576" s="256"/>
      <c r="F576" s="256"/>
      <c r="G576" s="256"/>
      <c r="H576" s="256"/>
      <c r="I576" s="256"/>
      <c r="J576" s="256"/>
      <c r="K576" s="256"/>
      <c r="L576" s="256"/>
      <c r="M576" s="256"/>
      <c r="N576" s="256"/>
      <c r="O576" s="256"/>
      <c r="P576" s="256"/>
      <c r="Q576" s="256"/>
      <c r="R576" s="256"/>
      <c r="S576" s="256"/>
      <c r="T576" s="256"/>
      <c r="U576" s="256"/>
      <c r="V576" s="256"/>
      <c r="W576" s="256"/>
      <c r="X576" s="256"/>
      <c r="Y576" s="256"/>
      <c r="Z576" s="256"/>
    </row>
    <row r="577" customFormat="false" ht="14.25" hidden="false" customHeight="true" outlineLevel="0" collapsed="false">
      <c r="A577" s="257"/>
      <c r="B577" s="256"/>
      <c r="C577" s="256"/>
      <c r="D577" s="256"/>
      <c r="E577" s="256"/>
      <c r="F577" s="256"/>
      <c r="G577" s="256"/>
      <c r="H577" s="256"/>
      <c r="I577" s="256"/>
      <c r="J577" s="256"/>
      <c r="K577" s="256"/>
      <c r="L577" s="256"/>
      <c r="M577" s="256"/>
      <c r="N577" s="256"/>
      <c r="O577" s="256"/>
      <c r="P577" s="256"/>
      <c r="Q577" s="256"/>
      <c r="R577" s="256"/>
      <c r="S577" s="256"/>
      <c r="T577" s="256"/>
      <c r="U577" s="256"/>
      <c r="V577" s="256"/>
      <c r="W577" s="256"/>
      <c r="X577" s="256"/>
      <c r="Y577" s="256"/>
      <c r="Z577" s="256"/>
    </row>
    <row r="578" customFormat="false" ht="14.25" hidden="false" customHeight="true" outlineLevel="0" collapsed="false">
      <c r="A578" s="257"/>
      <c r="B578" s="256"/>
      <c r="C578" s="256"/>
      <c r="D578" s="256"/>
      <c r="E578" s="256"/>
      <c r="F578" s="256"/>
      <c r="G578" s="256"/>
      <c r="H578" s="256"/>
      <c r="I578" s="256"/>
      <c r="J578" s="256"/>
      <c r="K578" s="256"/>
      <c r="L578" s="256"/>
      <c r="M578" s="256"/>
      <c r="N578" s="256"/>
      <c r="O578" s="256"/>
      <c r="P578" s="256"/>
      <c r="Q578" s="256"/>
      <c r="R578" s="256"/>
      <c r="S578" s="256"/>
      <c r="T578" s="256"/>
      <c r="U578" s="256"/>
      <c r="V578" s="256"/>
      <c r="W578" s="256"/>
      <c r="X578" s="256"/>
      <c r="Y578" s="256"/>
      <c r="Z578" s="256"/>
    </row>
    <row r="579" customFormat="false" ht="14.25" hidden="false" customHeight="true" outlineLevel="0" collapsed="false">
      <c r="A579" s="257"/>
      <c r="B579" s="256"/>
      <c r="C579" s="256"/>
      <c r="D579" s="256"/>
      <c r="E579" s="256"/>
      <c r="F579" s="256"/>
      <c r="G579" s="256"/>
      <c r="H579" s="256"/>
      <c r="I579" s="256"/>
      <c r="J579" s="256"/>
      <c r="K579" s="256"/>
      <c r="L579" s="256"/>
      <c r="M579" s="256"/>
      <c r="N579" s="256"/>
      <c r="O579" s="256"/>
      <c r="P579" s="256"/>
      <c r="Q579" s="256"/>
      <c r="R579" s="256"/>
      <c r="S579" s="256"/>
      <c r="T579" s="256"/>
      <c r="U579" s="256"/>
      <c r="V579" s="256"/>
      <c r="W579" s="256"/>
      <c r="X579" s="256"/>
      <c r="Y579" s="256"/>
      <c r="Z579" s="256"/>
    </row>
    <row r="580" customFormat="false" ht="14.25" hidden="false" customHeight="true" outlineLevel="0" collapsed="false">
      <c r="A580" s="257"/>
      <c r="B580" s="256"/>
      <c r="C580" s="256"/>
      <c r="D580" s="256"/>
      <c r="E580" s="256"/>
      <c r="F580" s="256"/>
      <c r="G580" s="256"/>
      <c r="H580" s="256"/>
      <c r="I580" s="256"/>
      <c r="J580" s="256"/>
      <c r="K580" s="256"/>
      <c r="L580" s="256"/>
      <c r="M580" s="256"/>
      <c r="N580" s="256"/>
      <c r="O580" s="256"/>
      <c r="P580" s="256"/>
      <c r="Q580" s="256"/>
      <c r="R580" s="256"/>
      <c r="S580" s="256"/>
      <c r="T580" s="256"/>
      <c r="U580" s="256"/>
      <c r="V580" s="256"/>
      <c r="W580" s="256"/>
      <c r="X580" s="256"/>
      <c r="Y580" s="256"/>
      <c r="Z580" s="256"/>
    </row>
    <row r="581" customFormat="false" ht="14.25" hidden="false" customHeight="true" outlineLevel="0" collapsed="false">
      <c r="A581" s="257"/>
      <c r="B581" s="256"/>
      <c r="C581" s="256"/>
      <c r="D581" s="256"/>
      <c r="E581" s="256"/>
      <c r="F581" s="256"/>
      <c r="G581" s="256"/>
      <c r="H581" s="256"/>
      <c r="I581" s="256"/>
      <c r="J581" s="256"/>
      <c r="K581" s="256"/>
      <c r="L581" s="256"/>
      <c r="M581" s="256"/>
      <c r="N581" s="256"/>
      <c r="O581" s="256"/>
      <c r="P581" s="256"/>
      <c r="Q581" s="256"/>
      <c r="R581" s="256"/>
      <c r="S581" s="256"/>
      <c r="T581" s="256"/>
      <c r="U581" s="256"/>
      <c r="V581" s="256"/>
      <c r="W581" s="256"/>
      <c r="X581" s="256"/>
      <c r="Y581" s="256"/>
      <c r="Z581" s="256"/>
    </row>
    <row r="582" customFormat="false" ht="14.25" hidden="false" customHeight="true" outlineLevel="0" collapsed="false">
      <c r="A582" s="257"/>
      <c r="B582" s="256"/>
      <c r="C582" s="256"/>
      <c r="D582" s="256"/>
      <c r="E582" s="256"/>
      <c r="F582" s="256"/>
      <c r="G582" s="256"/>
      <c r="H582" s="256"/>
      <c r="I582" s="256"/>
      <c r="J582" s="256"/>
      <c r="K582" s="256"/>
      <c r="L582" s="256"/>
      <c r="M582" s="256"/>
      <c r="N582" s="256"/>
      <c r="O582" s="256"/>
      <c r="P582" s="256"/>
      <c r="Q582" s="256"/>
      <c r="R582" s="256"/>
      <c r="S582" s="256"/>
      <c r="T582" s="256"/>
      <c r="U582" s="256"/>
      <c r="V582" s="256"/>
      <c r="W582" s="256"/>
      <c r="X582" s="256"/>
      <c r="Y582" s="256"/>
      <c r="Z582" s="256"/>
    </row>
    <row r="583" customFormat="false" ht="14.25" hidden="false" customHeight="true" outlineLevel="0" collapsed="false">
      <c r="A583" s="257"/>
      <c r="B583" s="256"/>
      <c r="C583" s="256"/>
      <c r="D583" s="256"/>
      <c r="E583" s="256"/>
      <c r="F583" s="256"/>
      <c r="G583" s="256"/>
      <c r="H583" s="256"/>
      <c r="I583" s="256"/>
      <c r="J583" s="256"/>
      <c r="K583" s="256"/>
      <c r="L583" s="256"/>
      <c r="M583" s="256"/>
      <c r="N583" s="256"/>
      <c r="O583" s="256"/>
      <c r="P583" s="256"/>
      <c r="Q583" s="256"/>
      <c r="R583" s="256"/>
      <c r="S583" s="256"/>
      <c r="T583" s="256"/>
      <c r="U583" s="256"/>
      <c r="V583" s="256"/>
      <c r="W583" s="256"/>
      <c r="X583" s="256"/>
      <c r="Y583" s="256"/>
      <c r="Z583" s="256"/>
    </row>
    <row r="584" customFormat="false" ht="14.25" hidden="false" customHeight="true" outlineLevel="0" collapsed="false">
      <c r="A584" s="257"/>
      <c r="B584" s="256"/>
      <c r="C584" s="256"/>
      <c r="D584" s="256"/>
      <c r="E584" s="256"/>
      <c r="F584" s="256"/>
      <c r="G584" s="256"/>
      <c r="H584" s="256"/>
      <c r="I584" s="256"/>
      <c r="J584" s="256"/>
      <c r="K584" s="256"/>
      <c r="L584" s="256"/>
      <c r="M584" s="256"/>
      <c r="N584" s="256"/>
      <c r="O584" s="256"/>
      <c r="P584" s="256"/>
      <c r="Q584" s="256"/>
      <c r="R584" s="256"/>
      <c r="S584" s="256"/>
      <c r="T584" s="256"/>
      <c r="U584" s="256"/>
      <c r="V584" s="256"/>
      <c r="W584" s="256"/>
      <c r="X584" s="256"/>
      <c r="Y584" s="256"/>
      <c r="Z584" s="256"/>
    </row>
    <row r="585" customFormat="false" ht="14.25" hidden="false" customHeight="true" outlineLevel="0" collapsed="false">
      <c r="A585" s="257"/>
      <c r="B585" s="256"/>
      <c r="C585" s="256"/>
      <c r="D585" s="256"/>
      <c r="E585" s="256"/>
      <c r="F585" s="256"/>
      <c r="G585" s="256"/>
      <c r="H585" s="256"/>
      <c r="I585" s="256"/>
      <c r="J585" s="256"/>
      <c r="K585" s="256"/>
      <c r="L585" s="256"/>
      <c r="M585" s="256"/>
      <c r="N585" s="256"/>
      <c r="O585" s="256"/>
      <c r="P585" s="256"/>
      <c r="Q585" s="256"/>
      <c r="R585" s="256"/>
      <c r="S585" s="256"/>
      <c r="T585" s="256"/>
      <c r="U585" s="256"/>
      <c r="V585" s="256"/>
      <c r="W585" s="256"/>
      <c r="X585" s="256"/>
      <c r="Y585" s="256"/>
      <c r="Z585" s="256"/>
    </row>
    <row r="586" customFormat="false" ht="14.25" hidden="false" customHeight="true" outlineLevel="0" collapsed="false">
      <c r="A586" s="257"/>
      <c r="B586" s="256"/>
      <c r="C586" s="256"/>
      <c r="D586" s="256"/>
      <c r="E586" s="256"/>
      <c r="F586" s="256"/>
      <c r="G586" s="256"/>
      <c r="H586" s="256"/>
      <c r="I586" s="256"/>
      <c r="J586" s="256"/>
      <c r="K586" s="256"/>
      <c r="L586" s="256"/>
      <c r="M586" s="256"/>
      <c r="N586" s="256"/>
      <c r="O586" s="256"/>
      <c r="P586" s="256"/>
      <c r="Q586" s="256"/>
      <c r="R586" s="256"/>
      <c r="S586" s="256"/>
      <c r="T586" s="256"/>
      <c r="U586" s="256"/>
      <c r="V586" s="256"/>
      <c r="W586" s="256"/>
      <c r="X586" s="256"/>
      <c r="Y586" s="256"/>
      <c r="Z586" s="256"/>
    </row>
    <row r="587" customFormat="false" ht="14.25" hidden="false" customHeight="true" outlineLevel="0" collapsed="false">
      <c r="A587" s="257"/>
      <c r="B587" s="256"/>
      <c r="C587" s="256"/>
      <c r="D587" s="256"/>
      <c r="E587" s="256"/>
      <c r="F587" s="256"/>
      <c r="G587" s="256"/>
      <c r="H587" s="256"/>
      <c r="I587" s="256"/>
      <c r="J587" s="256"/>
      <c r="K587" s="256"/>
      <c r="L587" s="256"/>
      <c r="M587" s="256"/>
      <c r="N587" s="256"/>
      <c r="O587" s="256"/>
      <c r="P587" s="256"/>
      <c r="Q587" s="256"/>
      <c r="R587" s="256"/>
      <c r="S587" s="256"/>
      <c r="T587" s="256"/>
      <c r="U587" s="256"/>
      <c r="V587" s="256"/>
      <c r="W587" s="256"/>
      <c r="X587" s="256"/>
      <c r="Y587" s="256"/>
      <c r="Z587" s="256"/>
    </row>
    <row r="588" customFormat="false" ht="14.25" hidden="false" customHeight="true" outlineLevel="0" collapsed="false">
      <c r="A588" s="257"/>
      <c r="B588" s="256"/>
      <c r="C588" s="256"/>
      <c r="D588" s="256"/>
      <c r="E588" s="256"/>
      <c r="F588" s="256"/>
      <c r="G588" s="256"/>
      <c r="H588" s="256"/>
      <c r="I588" s="256"/>
      <c r="J588" s="256"/>
      <c r="K588" s="256"/>
      <c r="L588" s="256"/>
      <c r="M588" s="256"/>
      <c r="N588" s="256"/>
      <c r="O588" s="256"/>
      <c r="P588" s="256"/>
      <c r="Q588" s="256"/>
      <c r="R588" s="256"/>
      <c r="S588" s="256"/>
      <c r="T588" s="256"/>
      <c r="U588" s="256"/>
      <c r="V588" s="256"/>
      <c r="W588" s="256"/>
      <c r="X588" s="256"/>
      <c r="Y588" s="256"/>
      <c r="Z588" s="256"/>
    </row>
    <row r="589" customFormat="false" ht="14.25" hidden="false" customHeight="true" outlineLevel="0" collapsed="false">
      <c r="A589" s="257"/>
      <c r="B589" s="256"/>
      <c r="C589" s="256"/>
      <c r="D589" s="256"/>
      <c r="E589" s="256"/>
      <c r="F589" s="256"/>
      <c r="G589" s="256"/>
      <c r="H589" s="256"/>
      <c r="I589" s="256"/>
      <c r="J589" s="256"/>
      <c r="K589" s="256"/>
      <c r="L589" s="256"/>
      <c r="M589" s="256"/>
      <c r="N589" s="256"/>
      <c r="O589" s="256"/>
      <c r="P589" s="256"/>
      <c r="Q589" s="256"/>
      <c r="R589" s="256"/>
      <c r="S589" s="256"/>
      <c r="T589" s="256"/>
      <c r="U589" s="256"/>
      <c r="V589" s="256"/>
      <c r="W589" s="256"/>
      <c r="X589" s="256"/>
      <c r="Y589" s="256"/>
      <c r="Z589" s="256"/>
    </row>
    <row r="590" customFormat="false" ht="14.25" hidden="false" customHeight="true" outlineLevel="0" collapsed="false">
      <c r="A590" s="257"/>
      <c r="B590" s="256"/>
      <c r="C590" s="256"/>
      <c r="D590" s="256"/>
      <c r="E590" s="256"/>
      <c r="F590" s="256"/>
      <c r="G590" s="256"/>
      <c r="H590" s="256"/>
      <c r="I590" s="256"/>
      <c r="J590" s="256"/>
      <c r="K590" s="256"/>
      <c r="L590" s="256"/>
      <c r="M590" s="256"/>
      <c r="N590" s="256"/>
      <c r="O590" s="256"/>
      <c r="P590" s="256"/>
      <c r="Q590" s="256"/>
      <c r="R590" s="256"/>
      <c r="S590" s="256"/>
      <c r="T590" s="256"/>
      <c r="U590" s="256"/>
      <c r="V590" s="256"/>
      <c r="W590" s="256"/>
      <c r="X590" s="256"/>
      <c r="Y590" s="256"/>
      <c r="Z590" s="256"/>
    </row>
    <row r="591" customFormat="false" ht="14.25" hidden="false" customHeight="true" outlineLevel="0" collapsed="false">
      <c r="A591" s="257"/>
      <c r="B591" s="256"/>
      <c r="C591" s="256"/>
      <c r="D591" s="256"/>
      <c r="E591" s="256"/>
      <c r="F591" s="256"/>
      <c r="G591" s="256"/>
      <c r="H591" s="256"/>
      <c r="I591" s="256"/>
      <c r="J591" s="256"/>
      <c r="K591" s="256"/>
      <c r="L591" s="256"/>
      <c r="M591" s="256"/>
      <c r="N591" s="256"/>
      <c r="O591" s="256"/>
      <c r="P591" s="256"/>
      <c r="Q591" s="256"/>
      <c r="R591" s="256"/>
      <c r="S591" s="256"/>
      <c r="T591" s="256"/>
      <c r="U591" s="256"/>
      <c r="V591" s="256"/>
      <c r="W591" s="256"/>
      <c r="X591" s="256"/>
      <c r="Y591" s="256"/>
      <c r="Z591" s="256"/>
    </row>
    <row r="592" customFormat="false" ht="14.25" hidden="false" customHeight="true" outlineLevel="0" collapsed="false">
      <c r="A592" s="257"/>
      <c r="B592" s="256"/>
      <c r="C592" s="256"/>
      <c r="D592" s="256"/>
      <c r="E592" s="256"/>
      <c r="F592" s="256"/>
      <c r="G592" s="256"/>
      <c r="H592" s="256"/>
      <c r="I592" s="256"/>
      <c r="J592" s="256"/>
      <c r="K592" s="256"/>
      <c r="L592" s="256"/>
      <c r="M592" s="256"/>
      <c r="N592" s="256"/>
      <c r="O592" s="256"/>
      <c r="P592" s="256"/>
      <c r="Q592" s="256"/>
      <c r="R592" s="256"/>
      <c r="S592" s="256"/>
      <c r="T592" s="256"/>
      <c r="U592" s="256"/>
      <c r="V592" s="256"/>
      <c r="W592" s="256"/>
      <c r="X592" s="256"/>
      <c r="Y592" s="256"/>
      <c r="Z592" s="256"/>
    </row>
    <row r="593" customFormat="false" ht="14.25" hidden="false" customHeight="true" outlineLevel="0" collapsed="false">
      <c r="A593" s="257"/>
      <c r="B593" s="256"/>
      <c r="C593" s="256"/>
      <c r="D593" s="256"/>
      <c r="E593" s="256"/>
      <c r="F593" s="256"/>
      <c r="G593" s="256"/>
      <c r="H593" s="256"/>
      <c r="I593" s="256"/>
      <c r="J593" s="256"/>
      <c r="K593" s="256"/>
      <c r="L593" s="256"/>
      <c r="M593" s="256"/>
      <c r="N593" s="256"/>
      <c r="O593" s="256"/>
      <c r="P593" s="256"/>
      <c r="Q593" s="256"/>
      <c r="R593" s="256"/>
      <c r="S593" s="256"/>
      <c r="T593" s="256"/>
      <c r="U593" s="256"/>
      <c r="V593" s="256"/>
      <c r="W593" s="256"/>
      <c r="X593" s="256"/>
      <c r="Y593" s="256"/>
      <c r="Z593" s="256"/>
    </row>
    <row r="594" customFormat="false" ht="14.25" hidden="false" customHeight="true" outlineLevel="0" collapsed="false">
      <c r="A594" s="257"/>
      <c r="B594" s="256"/>
      <c r="C594" s="256"/>
      <c r="D594" s="256"/>
      <c r="E594" s="256"/>
      <c r="F594" s="256"/>
      <c r="G594" s="256"/>
      <c r="H594" s="256"/>
      <c r="I594" s="256"/>
      <c r="J594" s="256"/>
      <c r="K594" s="256"/>
      <c r="L594" s="256"/>
      <c r="M594" s="256"/>
      <c r="N594" s="256"/>
      <c r="O594" s="256"/>
      <c r="P594" s="256"/>
      <c r="Q594" s="256"/>
      <c r="R594" s="256"/>
      <c r="S594" s="256"/>
      <c r="T594" s="256"/>
      <c r="U594" s="256"/>
      <c r="V594" s="256"/>
      <c r="W594" s="256"/>
      <c r="X594" s="256"/>
      <c r="Y594" s="256"/>
      <c r="Z594" s="256"/>
    </row>
    <row r="595" customFormat="false" ht="14.25" hidden="false" customHeight="true" outlineLevel="0" collapsed="false">
      <c r="A595" s="257"/>
      <c r="B595" s="256"/>
      <c r="C595" s="256"/>
      <c r="D595" s="256"/>
      <c r="E595" s="256"/>
      <c r="F595" s="256"/>
      <c r="G595" s="256"/>
      <c r="H595" s="256"/>
      <c r="I595" s="256"/>
      <c r="J595" s="256"/>
      <c r="K595" s="256"/>
      <c r="L595" s="256"/>
      <c r="M595" s="256"/>
      <c r="N595" s="256"/>
      <c r="O595" s="256"/>
      <c r="P595" s="256"/>
      <c r="Q595" s="256"/>
      <c r="R595" s="256"/>
      <c r="S595" s="256"/>
      <c r="T595" s="256"/>
      <c r="U595" s="256"/>
      <c r="V595" s="256"/>
      <c r="W595" s="256"/>
      <c r="X595" s="256"/>
      <c r="Y595" s="256"/>
      <c r="Z595" s="256"/>
    </row>
    <row r="596" customFormat="false" ht="14.25" hidden="false" customHeight="true" outlineLevel="0" collapsed="false">
      <c r="A596" s="257"/>
      <c r="B596" s="256"/>
      <c r="C596" s="256"/>
      <c r="D596" s="256"/>
      <c r="E596" s="256"/>
      <c r="F596" s="256"/>
      <c r="G596" s="256"/>
      <c r="H596" s="256"/>
      <c r="I596" s="256"/>
      <c r="J596" s="256"/>
      <c r="K596" s="256"/>
      <c r="L596" s="256"/>
      <c r="M596" s="256"/>
      <c r="N596" s="256"/>
      <c r="O596" s="256"/>
      <c r="P596" s="256"/>
      <c r="Q596" s="256"/>
      <c r="R596" s="256"/>
      <c r="S596" s="256"/>
      <c r="T596" s="256"/>
      <c r="U596" s="256"/>
      <c r="V596" s="256"/>
      <c r="W596" s="256"/>
      <c r="X596" s="256"/>
      <c r="Y596" s="256"/>
      <c r="Z596" s="256"/>
    </row>
    <row r="597" customFormat="false" ht="14.25" hidden="false" customHeight="true" outlineLevel="0" collapsed="false">
      <c r="A597" s="257"/>
      <c r="B597" s="256"/>
      <c r="C597" s="256"/>
      <c r="D597" s="256"/>
      <c r="E597" s="256"/>
      <c r="F597" s="256"/>
      <c r="G597" s="256"/>
      <c r="H597" s="256"/>
      <c r="I597" s="256"/>
      <c r="J597" s="256"/>
      <c r="K597" s="256"/>
      <c r="L597" s="256"/>
      <c r="M597" s="256"/>
      <c r="N597" s="256"/>
      <c r="O597" s="256"/>
      <c r="P597" s="256"/>
      <c r="Q597" s="256"/>
      <c r="R597" s="256"/>
      <c r="S597" s="256"/>
      <c r="T597" s="256"/>
      <c r="U597" s="256"/>
      <c r="V597" s="256"/>
      <c r="W597" s="256"/>
      <c r="X597" s="256"/>
      <c r="Y597" s="256"/>
      <c r="Z597" s="256"/>
    </row>
    <row r="598" customFormat="false" ht="14.25" hidden="false" customHeight="true" outlineLevel="0" collapsed="false">
      <c r="A598" s="257"/>
      <c r="B598" s="256"/>
      <c r="C598" s="256"/>
      <c r="D598" s="256"/>
      <c r="E598" s="256"/>
      <c r="F598" s="256"/>
      <c r="G598" s="256"/>
      <c r="H598" s="256"/>
      <c r="I598" s="256"/>
      <c r="J598" s="256"/>
      <c r="K598" s="256"/>
      <c r="L598" s="256"/>
      <c r="M598" s="256"/>
      <c r="N598" s="256"/>
      <c r="O598" s="256"/>
      <c r="P598" s="256"/>
      <c r="Q598" s="256"/>
      <c r="R598" s="256"/>
      <c r="S598" s="256"/>
      <c r="T598" s="256"/>
      <c r="U598" s="256"/>
      <c r="V598" s="256"/>
      <c r="W598" s="256"/>
      <c r="X598" s="256"/>
      <c r="Y598" s="256"/>
      <c r="Z598" s="256"/>
    </row>
    <row r="599" customFormat="false" ht="14.25" hidden="false" customHeight="true" outlineLevel="0" collapsed="false">
      <c r="A599" s="257"/>
      <c r="B599" s="256"/>
      <c r="C599" s="256"/>
      <c r="D599" s="256"/>
      <c r="E599" s="256"/>
      <c r="F599" s="256"/>
      <c r="G599" s="256"/>
      <c r="H599" s="256"/>
      <c r="I599" s="256"/>
      <c r="J599" s="256"/>
      <c r="K599" s="256"/>
      <c r="L599" s="256"/>
      <c r="M599" s="256"/>
      <c r="N599" s="256"/>
      <c r="O599" s="256"/>
      <c r="P599" s="256"/>
      <c r="Q599" s="256"/>
      <c r="R599" s="256"/>
      <c r="S599" s="256"/>
      <c r="T599" s="256"/>
      <c r="U599" s="256"/>
      <c r="V599" s="256"/>
      <c r="W599" s="256"/>
      <c r="X599" s="256"/>
      <c r="Y599" s="256"/>
      <c r="Z599" s="256"/>
    </row>
    <row r="600" customFormat="false" ht="14.25" hidden="false" customHeight="true" outlineLevel="0" collapsed="false">
      <c r="A600" s="257"/>
      <c r="B600" s="256"/>
      <c r="C600" s="256"/>
      <c r="D600" s="256"/>
      <c r="E600" s="256"/>
      <c r="F600" s="256"/>
      <c r="G600" s="256"/>
      <c r="H600" s="256"/>
      <c r="I600" s="256"/>
      <c r="J600" s="256"/>
      <c r="K600" s="256"/>
      <c r="L600" s="256"/>
      <c r="M600" s="256"/>
      <c r="N600" s="256"/>
      <c r="O600" s="256"/>
      <c r="P600" s="256"/>
      <c r="Q600" s="256"/>
      <c r="R600" s="256"/>
      <c r="S600" s="256"/>
      <c r="T600" s="256"/>
      <c r="U600" s="256"/>
      <c r="V600" s="256"/>
      <c r="W600" s="256"/>
      <c r="X600" s="256"/>
      <c r="Y600" s="256"/>
      <c r="Z600" s="256"/>
    </row>
    <row r="601" customFormat="false" ht="14.25" hidden="false" customHeight="true" outlineLevel="0" collapsed="false">
      <c r="A601" s="257"/>
      <c r="B601" s="256"/>
      <c r="C601" s="256"/>
      <c r="D601" s="256"/>
      <c r="E601" s="256"/>
      <c r="F601" s="256"/>
      <c r="G601" s="256"/>
      <c r="H601" s="256"/>
      <c r="I601" s="256"/>
      <c r="J601" s="256"/>
      <c r="K601" s="256"/>
      <c r="L601" s="256"/>
      <c r="M601" s="256"/>
      <c r="N601" s="256"/>
      <c r="O601" s="256"/>
      <c r="P601" s="256"/>
      <c r="Q601" s="256"/>
      <c r="R601" s="256"/>
      <c r="S601" s="256"/>
      <c r="T601" s="256"/>
      <c r="U601" s="256"/>
      <c r="V601" s="256"/>
      <c r="W601" s="256"/>
      <c r="X601" s="256"/>
      <c r="Y601" s="256"/>
      <c r="Z601" s="256"/>
    </row>
    <row r="602" customFormat="false" ht="14.25" hidden="false" customHeight="true" outlineLevel="0" collapsed="false">
      <c r="A602" s="257"/>
      <c r="B602" s="256"/>
      <c r="C602" s="256"/>
      <c r="D602" s="256"/>
      <c r="E602" s="256"/>
      <c r="F602" s="256"/>
      <c r="G602" s="256"/>
      <c r="H602" s="256"/>
      <c r="I602" s="256"/>
      <c r="J602" s="256"/>
      <c r="K602" s="256"/>
      <c r="L602" s="256"/>
      <c r="M602" s="256"/>
      <c r="N602" s="256"/>
      <c r="O602" s="256"/>
      <c r="P602" s="256"/>
      <c r="Q602" s="256"/>
      <c r="R602" s="256"/>
      <c r="S602" s="256"/>
      <c r="T602" s="256"/>
      <c r="U602" s="256"/>
      <c r="V602" s="256"/>
      <c r="W602" s="256"/>
      <c r="X602" s="256"/>
      <c r="Y602" s="256"/>
      <c r="Z602" s="256"/>
    </row>
    <row r="603" customFormat="false" ht="14.25" hidden="false" customHeight="true" outlineLevel="0" collapsed="false">
      <c r="A603" s="257"/>
      <c r="B603" s="256"/>
      <c r="C603" s="256"/>
      <c r="D603" s="256"/>
      <c r="E603" s="256"/>
      <c r="F603" s="256"/>
      <c r="G603" s="256"/>
      <c r="H603" s="256"/>
      <c r="I603" s="256"/>
      <c r="J603" s="256"/>
      <c r="K603" s="256"/>
      <c r="L603" s="256"/>
      <c r="M603" s="256"/>
      <c r="N603" s="256"/>
      <c r="O603" s="256"/>
      <c r="P603" s="256"/>
      <c r="Q603" s="256"/>
      <c r="R603" s="256"/>
      <c r="S603" s="256"/>
      <c r="T603" s="256"/>
      <c r="U603" s="256"/>
      <c r="V603" s="256"/>
      <c r="W603" s="256"/>
      <c r="X603" s="256"/>
      <c r="Y603" s="256"/>
      <c r="Z603" s="256"/>
    </row>
    <row r="604" customFormat="false" ht="14.25" hidden="false" customHeight="true" outlineLevel="0" collapsed="false">
      <c r="A604" s="257"/>
      <c r="B604" s="256"/>
      <c r="C604" s="256"/>
      <c r="D604" s="256"/>
      <c r="E604" s="256"/>
      <c r="F604" s="256"/>
      <c r="G604" s="256"/>
      <c r="H604" s="256"/>
      <c r="I604" s="256"/>
      <c r="J604" s="256"/>
      <c r="K604" s="256"/>
      <c r="L604" s="256"/>
      <c r="M604" s="256"/>
      <c r="N604" s="256"/>
      <c r="O604" s="256"/>
      <c r="P604" s="256"/>
      <c r="Q604" s="256"/>
      <c r="R604" s="256"/>
      <c r="S604" s="256"/>
      <c r="T604" s="256"/>
      <c r="U604" s="256"/>
      <c r="V604" s="256"/>
      <c r="W604" s="256"/>
      <c r="X604" s="256"/>
      <c r="Y604" s="256"/>
      <c r="Z604" s="256"/>
    </row>
    <row r="605" customFormat="false" ht="14.25" hidden="false" customHeight="true" outlineLevel="0" collapsed="false">
      <c r="A605" s="257"/>
      <c r="B605" s="256"/>
      <c r="C605" s="256"/>
      <c r="D605" s="256"/>
      <c r="E605" s="256"/>
      <c r="F605" s="256"/>
      <c r="G605" s="256"/>
      <c r="H605" s="256"/>
      <c r="I605" s="256"/>
      <c r="J605" s="256"/>
      <c r="K605" s="256"/>
      <c r="L605" s="256"/>
      <c r="M605" s="256"/>
      <c r="N605" s="256"/>
      <c r="O605" s="256"/>
      <c r="P605" s="256"/>
      <c r="Q605" s="256"/>
      <c r="R605" s="256"/>
      <c r="S605" s="256"/>
      <c r="T605" s="256"/>
      <c r="U605" s="256"/>
      <c r="V605" s="256"/>
      <c r="W605" s="256"/>
      <c r="X605" s="256"/>
      <c r="Y605" s="256"/>
      <c r="Z605" s="256"/>
    </row>
    <row r="606" customFormat="false" ht="14.25" hidden="false" customHeight="true" outlineLevel="0" collapsed="false">
      <c r="A606" s="257"/>
      <c r="B606" s="256"/>
      <c r="C606" s="256"/>
      <c r="D606" s="256"/>
      <c r="E606" s="256"/>
      <c r="F606" s="256"/>
      <c r="G606" s="256"/>
      <c r="H606" s="256"/>
      <c r="I606" s="256"/>
      <c r="J606" s="256"/>
      <c r="K606" s="256"/>
      <c r="L606" s="256"/>
      <c r="M606" s="256"/>
      <c r="N606" s="256"/>
      <c r="O606" s="256"/>
      <c r="P606" s="256"/>
      <c r="Q606" s="256"/>
      <c r="R606" s="256"/>
      <c r="S606" s="256"/>
      <c r="T606" s="256"/>
      <c r="U606" s="256"/>
      <c r="V606" s="256"/>
      <c r="W606" s="256"/>
      <c r="X606" s="256"/>
      <c r="Y606" s="256"/>
      <c r="Z606" s="256"/>
    </row>
    <row r="607" customFormat="false" ht="14.25" hidden="false" customHeight="true" outlineLevel="0" collapsed="false">
      <c r="A607" s="257"/>
      <c r="B607" s="256"/>
      <c r="C607" s="256"/>
      <c r="D607" s="256"/>
      <c r="E607" s="256"/>
      <c r="F607" s="256"/>
      <c r="G607" s="256"/>
      <c r="H607" s="256"/>
      <c r="I607" s="256"/>
      <c r="J607" s="256"/>
      <c r="K607" s="256"/>
      <c r="L607" s="256"/>
      <c r="M607" s="256"/>
      <c r="N607" s="256"/>
      <c r="O607" s="256"/>
      <c r="P607" s="256"/>
      <c r="Q607" s="256"/>
      <c r="R607" s="256"/>
      <c r="S607" s="256"/>
      <c r="T607" s="256"/>
      <c r="U607" s="256"/>
      <c r="V607" s="256"/>
      <c r="W607" s="256"/>
      <c r="X607" s="256"/>
      <c r="Y607" s="256"/>
      <c r="Z607" s="256"/>
    </row>
    <row r="608" customFormat="false" ht="14.25" hidden="false" customHeight="true" outlineLevel="0" collapsed="false">
      <c r="A608" s="257"/>
      <c r="B608" s="256"/>
      <c r="C608" s="256"/>
      <c r="D608" s="256"/>
      <c r="E608" s="256"/>
      <c r="F608" s="256"/>
      <c r="G608" s="256"/>
      <c r="H608" s="256"/>
      <c r="I608" s="256"/>
      <c r="J608" s="256"/>
      <c r="K608" s="256"/>
      <c r="L608" s="256"/>
      <c r="M608" s="256"/>
      <c r="N608" s="256"/>
      <c r="O608" s="256"/>
      <c r="P608" s="256"/>
      <c r="Q608" s="256"/>
      <c r="R608" s="256"/>
      <c r="S608" s="256"/>
      <c r="T608" s="256"/>
      <c r="U608" s="256"/>
      <c r="V608" s="256"/>
      <c r="W608" s="256"/>
      <c r="X608" s="256"/>
      <c r="Y608" s="256"/>
      <c r="Z608" s="256"/>
    </row>
    <row r="609" customFormat="false" ht="14.25" hidden="false" customHeight="true" outlineLevel="0" collapsed="false">
      <c r="A609" s="257"/>
      <c r="B609" s="256"/>
      <c r="C609" s="256"/>
      <c r="D609" s="256"/>
      <c r="E609" s="256"/>
      <c r="F609" s="256"/>
      <c r="G609" s="256"/>
      <c r="H609" s="256"/>
      <c r="I609" s="256"/>
      <c r="J609" s="256"/>
      <c r="K609" s="256"/>
      <c r="L609" s="256"/>
      <c r="M609" s="256"/>
      <c r="N609" s="256"/>
      <c r="O609" s="256"/>
      <c r="P609" s="256"/>
      <c r="Q609" s="256"/>
      <c r="R609" s="256"/>
      <c r="S609" s="256"/>
      <c r="T609" s="256"/>
      <c r="U609" s="256"/>
      <c r="V609" s="256"/>
      <c r="W609" s="256"/>
      <c r="X609" s="256"/>
      <c r="Y609" s="256"/>
      <c r="Z609" s="256"/>
    </row>
    <row r="610" customFormat="false" ht="14.25" hidden="false" customHeight="true" outlineLevel="0" collapsed="false">
      <c r="A610" s="257"/>
      <c r="B610" s="256"/>
      <c r="C610" s="256"/>
      <c r="D610" s="256"/>
      <c r="E610" s="256"/>
      <c r="F610" s="256"/>
      <c r="G610" s="256"/>
      <c r="H610" s="256"/>
      <c r="I610" s="256"/>
      <c r="J610" s="256"/>
      <c r="K610" s="256"/>
      <c r="L610" s="256"/>
      <c r="M610" s="256"/>
      <c r="N610" s="256"/>
      <c r="O610" s="256"/>
      <c r="P610" s="256"/>
      <c r="Q610" s="256"/>
      <c r="R610" s="256"/>
      <c r="S610" s="256"/>
      <c r="T610" s="256"/>
      <c r="U610" s="256"/>
      <c r="V610" s="256"/>
      <c r="W610" s="256"/>
      <c r="X610" s="256"/>
      <c r="Y610" s="256"/>
      <c r="Z610" s="256"/>
    </row>
    <row r="611" customFormat="false" ht="14.25" hidden="false" customHeight="true" outlineLevel="0" collapsed="false">
      <c r="A611" s="257"/>
      <c r="B611" s="256"/>
      <c r="C611" s="256"/>
      <c r="D611" s="256"/>
      <c r="E611" s="256"/>
      <c r="F611" s="256"/>
      <c r="G611" s="256"/>
      <c r="H611" s="256"/>
      <c r="I611" s="256"/>
      <c r="J611" s="256"/>
      <c r="K611" s="256"/>
      <c r="L611" s="256"/>
      <c r="M611" s="256"/>
      <c r="N611" s="256"/>
      <c r="O611" s="256"/>
      <c r="P611" s="256"/>
      <c r="Q611" s="256"/>
      <c r="R611" s="256"/>
      <c r="S611" s="256"/>
      <c r="T611" s="256"/>
      <c r="U611" s="256"/>
      <c r="V611" s="256"/>
      <c r="W611" s="256"/>
      <c r="X611" s="256"/>
      <c r="Y611" s="256"/>
      <c r="Z611" s="256"/>
    </row>
    <row r="612" customFormat="false" ht="14.25" hidden="false" customHeight="true" outlineLevel="0" collapsed="false">
      <c r="A612" s="257"/>
      <c r="B612" s="256"/>
      <c r="C612" s="256"/>
      <c r="D612" s="256"/>
      <c r="E612" s="256"/>
      <c r="F612" s="256"/>
      <c r="G612" s="256"/>
      <c r="H612" s="256"/>
      <c r="I612" s="256"/>
      <c r="J612" s="256"/>
      <c r="K612" s="256"/>
      <c r="L612" s="256"/>
      <c r="M612" s="256"/>
      <c r="N612" s="256"/>
      <c r="O612" s="256"/>
      <c r="P612" s="256"/>
      <c r="Q612" s="256"/>
      <c r="R612" s="256"/>
      <c r="S612" s="256"/>
      <c r="T612" s="256"/>
      <c r="U612" s="256"/>
      <c r="V612" s="256"/>
      <c r="W612" s="256"/>
      <c r="X612" s="256"/>
      <c r="Y612" s="256"/>
      <c r="Z612" s="256"/>
    </row>
    <row r="613" customFormat="false" ht="14.25" hidden="false" customHeight="true" outlineLevel="0" collapsed="false">
      <c r="A613" s="257"/>
      <c r="B613" s="256"/>
      <c r="C613" s="256"/>
      <c r="D613" s="256"/>
      <c r="E613" s="256"/>
      <c r="F613" s="256"/>
      <c r="G613" s="256"/>
      <c r="H613" s="256"/>
      <c r="I613" s="256"/>
      <c r="J613" s="256"/>
      <c r="K613" s="256"/>
      <c r="L613" s="256"/>
      <c r="M613" s="256"/>
      <c r="N613" s="256"/>
      <c r="O613" s="256"/>
      <c r="P613" s="256"/>
      <c r="Q613" s="256"/>
      <c r="R613" s="256"/>
      <c r="S613" s="256"/>
      <c r="T613" s="256"/>
      <c r="U613" s="256"/>
      <c r="V613" s="256"/>
      <c r="W613" s="256"/>
      <c r="X613" s="256"/>
      <c r="Y613" s="256"/>
      <c r="Z613" s="256"/>
    </row>
    <row r="614" customFormat="false" ht="14.25" hidden="false" customHeight="true" outlineLevel="0" collapsed="false">
      <c r="A614" s="257"/>
      <c r="B614" s="256"/>
      <c r="C614" s="256"/>
      <c r="D614" s="256"/>
      <c r="E614" s="256"/>
      <c r="F614" s="256"/>
      <c r="G614" s="256"/>
      <c r="H614" s="256"/>
      <c r="I614" s="256"/>
      <c r="J614" s="256"/>
      <c r="K614" s="256"/>
      <c r="L614" s="256"/>
      <c r="M614" s="256"/>
      <c r="N614" s="256"/>
      <c r="O614" s="256"/>
      <c r="P614" s="256"/>
      <c r="Q614" s="256"/>
      <c r="R614" s="256"/>
      <c r="S614" s="256"/>
      <c r="T614" s="256"/>
      <c r="U614" s="256"/>
      <c r="V614" s="256"/>
      <c r="W614" s="256"/>
      <c r="X614" s="256"/>
      <c r="Y614" s="256"/>
      <c r="Z614" s="256"/>
    </row>
    <row r="615" customFormat="false" ht="14.25" hidden="false" customHeight="true" outlineLevel="0" collapsed="false">
      <c r="A615" s="257"/>
      <c r="B615" s="256"/>
      <c r="C615" s="256"/>
      <c r="D615" s="256"/>
      <c r="E615" s="256"/>
      <c r="F615" s="256"/>
      <c r="G615" s="256"/>
      <c r="H615" s="256"/>
      <c r="I615" s="256"/>
      <c r="J615" s="256"/>
      <c r="K615" s="256"/>
      <c r="L615" s="256"/>
      <c r="M615" s="256"/>
      <c r="N615" s="256"/>
      <c r="O615" s="256"/>
      <c r="P615" s="256"/>
      <c r="Q615" s="256"/>
      <c r="R615" s="256"/>
      <c r="S615" s="256"/>
      <c r="T615" s="256"/>
      <c r="U615" s="256"/>
      <c r="V615" s="256"/>
      <c r="W615" s="256"/>
      <c r="X615" s="256"/>
      <c r="Y615" s="256"/>
      <c r="Z615" s="256"/>
    </row>
    <row r="616" customFormat="false" ht="14.25" hidden="false" customHeight="true" outlineLevel="0" collapsed="false">
      <c r="A616" s="257"/>
      <c r="B616" s="256"/>
      <c r="C616" s="256"/>
      <c r="D616" s="256"/>
      <c r="E616" s="256"/>
      <c r="F616" s="256"/>
      <c r="G616" s="256"/>
      <c r="H616" s="256"/>
      <c r="I616" s="256"/>
      <c r="J616" s="256"/>
      <c r="K616" s="256"/>
      <c r="L616" s="256"/>
      <c r="M616" s="256"/>
      <c r="N616" s="256"/>
      <c r="O616" s="256"/>
      <c r="P616" s="256"/>
      <c r="Q616" s="256"/>
      <c r="R616" s="256"/>
      <c r="S616" s="256"/>
      <c r="T616" s="256"/>
      <c r="U616" s="256"/>
      <c r="V616" s="256"/>
      <c r="W616" s="256"/>
      <c r="X616" s="256"/>
      <c r="Y616" s="256"/>
      <c r="Z616" s="256"/>
    </row>
    <row r="617" customFormat="false" ht="14.25" hidden="false" customHeight="true" outlineLevel="0" collapsed="false">
      <c r="A617" s="257"/>
      <c r="B617" s="256"/>
      <c r="C617" s="256"/>
      <c r="D617" s="256"/>
      <c r="E617" s="256"/>
      <c r="F617" s="256"/>
      <c r="G617" s="256"/>
      <c r="H617" s="256"/>
      <c r="I617" s="256"/>
      <c r="J617" s="256"/>
      <c r="K617" s="256"/>
      <c r="L617" s="256"/>
      <c r="M617" s="256"/>
      <c r="N617" s="256"/>
      <c r="O617" s="256"/>
      <c r="P617" s="256"/>
      <c r="Q617" s="256"/>
      <c r="R617" s="256"/>
      <c r="S617" s="256"/>
      <c r="T617" s="256"/>
      <c r="U617" s="256"/>
      <c r="V617" s="256"/>
      <c r="W617" s="256"/>
      <c r="X617" s="256"/>
      <c r="Y617" s="256"/>
      <c r="Z617" s="256"/>
    </row>
    <row r="618" customFormat="false" ht="14.25" hidden="false" customHeight="true" outlineLevel="0" collapsed="false">
      <c r="A618" s="257"/>
      <c r="B618" s="256"/>
      <c r="C618" s="256"/>
      <c r="D618" s="256"/>
      <c r="E618" s="256"/>
      <c r="F618" s="256"/>
      <c r="G618" s="256"/>
      <c r="H618" s="256"/>
      <c r="I618" s="256"/>
      <c r="J618" s="256"/>
      <c r="K618" s="256"/>
      <c r="L618" s="256"/>
      <c r="M618" s="256"/>
      <c r="N618" s="256"/>
      <c r="O618" s="256"/>
      <c r="P618" s="256"/>
      <c r="Q618" s="256"/>
      <c r="R618" s="256"/>
      <c r="S618" s="256"/>
      <c r="T618" s="256"/>
      <c r="U618" s="256"/>
      <c r="V618" s="256"/>
      <c r="W618" s="256"/>
      <c r="X618" s="256"/>
      <c r="Y618" s="256"/>
      <c r="Z618" s="256"/>
    </row>
    <row r="619" customFormat="false" ht="14.25" hidden="false" customHeight="true" outlineLevel="0" collapsed="false">
      <c r="A619" s="257"/>
      <c r="B619" s="256"/>
      <c r="C619" s="256"/>
      <c r="D619" s="256"/>
      <c r="E619" s="256"/>
      <c r="F619" s="256"/>
      <c r="G619" s="256"/>
      <c r="H619" s="256"/>
      <c r="I619" s="256"/>
      <c r="J619" s="256"/>
      <c r="K619" s="256"/>
      <c r="L619" s="256"/>
      <c r="M619" s="256"/>
      <c r="N619" s="256"/>
      <c r="O619" s="256"/>
      <c r="P619" s="256"/>
      <c r="Q619" s="256"/>
      <c r="R619" s="256"/>
      <c r="S619" s="256"/>
      <c r="T619" s="256"/>
      <c r="U619" s="256"/>
      <c r="V619" s="256"/>
      <c r="W619" s="256"/>
      <c r="X619" s="256"/>
      <c r="Y619" s="256"/>
      <c r="Z619" s="256"/>
    </row>
    <row r="620" customFormat="false" ht="14.25" hidden="false" customHeight="true" outlineLevel="0" collapsed="false">
      <c r="A620" s="257"/>
      <c r="B620" s="256"/>
      <c r="C620" s="256"/>
      <c r="D620" s="256"/>
      <c r="E620" s="256"/>
      <c r="F620" s="256"/>
      <c r="G620" s="256"/>
      <c r="H620" s="256"/>
      <c r="I620" s="256"/>
      <c r="J620" s="256"/>
      <c r="K620" s="256"/>
      <c r="L620" s="256"/>
      <c r="M620" s="256"/>
      <c r="N620" s="256"/>
      <c r="O620" s="256"/>
      <c r="P620" s="256"/>
      <c r="Q620" s="256"/>
      <c r="R620" s="256"/>
      <c r="S620" s="256"/>
      <c r="T620" s="256"/>
      <c r="U620" s="256"/>
      <c r="V620" s="256"/>
      <c r="W620" s="256"/>
      <c r="X620" s="256"/>
      <c r="Y620" s="256"/>
      <c r="Z620" s="256"/>
    </row>
    <row r="621" customFormat="false" ht="14.25" hidden="false" customHeight="true" outlineLevel="0" collapsed="false">
      <c r="A621" s="257"/>
      <c r="B621" s="256"/>
      <c r="C621" s="256"/>
      <c r="D621" s="256"/>
      <c r="E621" s="256"/>
      <c r="F621" s="256"/>
      <c r="G621" s="256"/>
      <c r="H621" s="256"/>
      <c r="I621" s="256"/>
      <c r="J621" s="256"/>
      <c r="K621" s="256"/>
      <c r="L621" s="256"/>
      <c r="M621" s="256"/>
      <c r="N621" s="256"/>
      <c r="O621" s="256"/>
      <c r="P621" s="256"/>
      <c r="Q621" s="256"/>
      <c r="R621" s="256"/>
      <c r="S621" s="256"/>
      <c r="T621" s="256"/>
      <c r="U621" s="256"/>
      <c r="V621" s="256"/>
      <c r="W621" s="256"/>
      <c r="X621" s="256"/>
      <c r="Y621" s="256"/>
      <c r="Z621" s="256"/>
    </row>
    <row r="622" customFormat="false" ht="14.25" hidden="false" customHeight="true" outlineLevel="0" collapsed="false">
      <c r="A622" s="257"/>
      <c r="B622" s="256"/>
      <c r="C622" s="256"/>
      <c r="D622" s="256"/>
      <c r="E622" s="256"/>
      <c r="F622" s="256"/>
      <c r="G622" s="256"/>
      <c r="H622" s="256"/>
      <c r="I622" s="256"/>
      <c r="J622" s="256"/>
      <c r="K622" s="256"/>
      <c r="L622" s="256"/>
      <c r="M622" s="256"/>
      <c r="N622" s="256"/>
      <c r="O622" s="256"/>
      <c r="P622" s="256"/>
      <c r="Q622" s="256"/>
      <c r="R622" s="256"/>
      <c r="S622" s="256"/>
      <c r="T622" s="256"/>
      <c r="U622" s="256"/>
      <c r="V622" s="256"/>
      <c r="W622" s="256"/>
      <c r="X622" s="256"/>
      <c r="Y622" s="256"/>
      <c r="Z622" s="256"/>
    </row>
    <row r="623" customFormat="false" ht="14.25" hidden="false" customHeight="true" outlineLevel="0" collapsed="false">
      <c r="A623" s="257"/>
      <c r="B623" s="256"/>
      <c r="C623" s="256"/>
      <c r="D623" s="256"/>
      <c r="E623" s="256"/>
      <c r="F623" s="256"/>
      <c r="G623" s="256"/>
      <c r="H623" s="256"/>
      <c r="I623" s="256"/>
      <c r="J623" s="256"/>
      <c r="K623" s="256"/>
      <c r="L623" s="256"/>
      <c r="M623" s="256"/>
      <c r="N623" s="256"/>
      <c r="O623" s="256"/>
      <c r="P623" s="256"/>
      <c r="Q623" s="256"/>
      <c r="R623" s="256"/>
      <c r="S623" s="256"/>
      <c r="T623" s="256"/>
      <c r="U623" s="256"/>
      <c r="V623" s="256"/>
      <c r="W623" s="256"/>
      <c r="X623" s="256"/>
      <c r="Y623" s="256"/>
      <c r="Z623" s="256"/>
    </row>
    <row r="624" customFormat="false" ht="14.25" hidden="false" customHeight="true" outlineLevel="0" collapsed="false">
      <c r="A624" s="257"/>
      <c r="B624" s="256"/>
      <c r="C624" s="256"/>
      <c r="D624" s="256"/>
      <c r="E624" s="256"/>
      <c r="F624" s="256"/>
      <c r="G624" s="256"/>
      <c r="H624" s="256"/>
      <c r="I624" s="256"/>
      <c r="J624" s="256"/>
      <c r="K624" s="256"/>
      <c r="L624" s="256"/>
      <c r="M624" s="256"/>
      <c r="N624" s="256"/>
      <c r="O624" s="256"/>
      <c r="P624" s="256"/>
      <c r="Q624" s="256"/>
      <c r="R624" s="256"/>
      <c r="S624" s="256"/>
      <c r="T624" s="256"/>
      <c r="U624" s="256"/>
      <c r="V624" s="256"/>
      <c r="W624" s="256"/>
      <c r="X624" s="256"/>
      <c r="Y624" s="256"/>
      <c r="Z624" s="256"/>
    </row>
    <row r="625" customFormat="false" ht="14.25" hidden="false" customHeight="true" outlineLevel="0" collapsed="false">
      <c r="A625" s="257"/>
      <c r="B625" s="256"/>
      <c r="C625" s="256"/>
      <c r="D625" s="256"/>
      <c r="E625" s="256"/>
      <c r="F625" s="256"/>
      <c r="G625" s="256"/>
      <c r="H625" s="256"/>
      <c r="I625" s="256"/>
      <c r="J625" s="256"/>
      <c r="K625" s="256"/>
      <c r="L625" s="256"/>
      <c r="M625" s="256"/>
      <c r="N625" s="256"/>
      <c r="O625" s="256"/>
      <c r="P625" s="256"/>
      <c r="Q625" s="256"/>
      <c r="R625" s="256"/>
      <c r="S625" s="256"/>
      <c r="T625" s="256"/>
      <c r="U625" s="256"/>
      <c r="V625" s="256"/>
      <c r="W625" s="256"/>
      <c r="X625" s="256"/>
      <c r="Y625" s="256"/>
      <c r="Z625" s="256"/>
    </row>
    <row r="626" customFormat="false" ht="14.25" hidden="false" customHeight="true" outlineLevel="0" collapsed="false">
      <c r="A626" s="257"/>
      <c r="B626" s="256"/>
      <c r="C626" s="256"/>
      <c r="D626" s="256"/>
      <c r="E626" s="256"/>
      <c r="F626" s="256"/>
      <c r="G626" s="256"/>
      <c r="H626" s="256"/>
      <c r="I626" s="256"/>
      <c r="J626" s="256"/>
      <c r="K626" s="256"/>
      <c r="L626" s="256"/>
      <c r="M626" s="256"/>
      <c r="N626" s="256"/>
      <c r="O626" s="256"/>
      <c r="P626" s="256"/>
      <c r="Q626" s="256"/>
      <c r="R626" s="256"/>
      <c r="S626" s="256"/>
      <c r="T626" s="256"/>
      <c r="U626" s="256"/>
      <c r="V626" s="256"/>
      <c r="W626" s="256"/>
      <c r="X626" s="256"/>
      <c r="Y626" s="256"/>
      <c r="Z626" s="256"/>
    </row>
    <row r="627" customFormat="false" ht="14.25" hidden="false" customHeight="true" outlineLevel="0" collapsed="false">
      <c r="A627" s="257"/>
      <c r="B627" s="256"/>
      <c r="C627" s="256"/>
      <c r="D627" s="256"/>
      <c r="E627" s="256"/>
      <c r="F627" s="256"/>
      <c r="G627" s="256"/>
      <c r="H627" s="256"/>
      <c r="I627" s="256"/>
      <c r="J627" s="256"/>
      <c r="K627" s="256"/>
      <c r="L627" s="256"/>
      <c r="M627" s="256"/>
      <c r="N627" s="256"/>
      <c r="O627" s="256"/>
      <c r="P627" s="256"/>
      <c r="Q627" s="256"/>
      <c r="R627" s="256"/>
      <c r="S627" s="256"/>
      <c r="T627" s="256"/>
      <c r="U627" s="256"/>
      <c r="V627" s="256"/>
      <c r="W627" s="256"/>
      <c r="X627" s="256"/>
      <c r="Y627" s="256"/>
      <c r="Z627" s="256"/>
    </row>
    <row r="628" customFormat="false" ht="14.25" hidden="false" customHeight="true" outlineLevel="0" collapsed="false">
      <c r="A628" s="257"/>
      <c r="B628" s="256"/>
      <c r="C628" s="256"/>
      <c r="D628" s="256"/>
      <c r="E628" s="256"/>
      <c r="F628" s="256"/>
      <c r="G628" s="256"/>
      <c r="H628" s="256"/>
      <c r="I628" s="256"/>
      <c r="J628" s="256"/>
      <c r="K628" s="256"/>
      <c r="L628" s="256"/>
      <c r="M628" s="256"/>
      <c r="N628" s="256"/>
      <c r="O628" s="256"/>
      <c r="P628" s="256"/>
      <c r="Q628" s="256"/>
      <c r="R628" s="256"/>
      <c r="S628" s="256"/>
      <c r="T628" s="256"/>
      <c r="U628" s="256"/>
      <c r="V628" s="256"/>
      <c r="W628" s="256"/>
      <c r="X628" s="256"/>
      <c r="Y628" s="256"/>
      <c r="Z628" s="256"/>
    </row>
    <row r="629" customFormat="false" ht="14.25" hidden="false" customHeight="true" outlineLevel="0" collapsed="false">
      <c r="A629" s="257"/>
      <c r="B629" s="256"/>
      <c r="C629" s="256"/>
      <c r="D629" s="256"/>
      <c r="E629" s="256"/>
      <c r="F629" s="256"/>
      <c r="G629" s="256"/>
      <c r="H629" s="256"/>
      <c r="I629" s="256"/>
      <c r="J629" s="256"/>
      <c r="K629" s="256"/>
      <c r="L629" s="256"/>
      <c r="M629" s="256"/>
      <c r="N629" s="256"/>
      <c r="O629" s="256"/>
      <c r="P629" s="256"/>
      <c r="Q629" s="256"/>
      <c r="R629" s="256"/>
      <c r="S629" s="256"/>
      <c r="T629" s="256"/>
      <c r="U629" s="256"/>
      <c r="V629" s="256"/>
      <c r="W629" s="256"/>
      <c r="X629" s="256"/>
      <c r="Y629" s="256"/>
      <c r="Z629" s="256"/>
    </row>
    <row r="630" customFormat="false" ht="14.25" hidden="false" customHeight="true" outlineLevel="0" collapsed="false">
      <c r="A630" s="257"/>
      <c r="B630" s="256"/>
      <c r="C630" s="256"/>
      <c r="D630" s="256"/>
      <c r="E630" s="256"/>
      <c r="F630" s="256"/>
      <c r="G630" s="256"/>
      <c r="H630" s="256"/>
      <c r="I630" s="256"/>
      <c r="J630" s="256"/>
      <c r="K630" s="256"/>
      <c r="L630" s="256"/>
      <c r="M630" s="256"/>
      <c r="N630" s="256"/>
      <c r="O630" s="256"/>
      <c r="P630" s="256"/>
      <c r="Q630" s="256"/>
      <c r="R630" s="256"/>
      <c r="S630" s="256"/>
      <c r="T630" s="256"/>
      <c r="U630" s="256"/>
      <c r="V630" s="256"/>
      <c r="W630" s="256"/>
      <c r="X630" s="256"/>
      <c r="Y630" s="256"/>
      <c r="Z630" s="256"/>
    </row>
    <row r="631" customFormat="false" ht="14.25" hidden="false" customHeight="true" outlineLevel="0" collapsed="false">
      <c r="A631" s="257"/>
      <c r="B631" s="256"/>
      <c r="C631" s="256"/>
      <c r="D631" s="256"/>
      <c r="E631" s="256"/>
      <c r="F631" s="256"/>
      <c r="G631" s="256"/>
      <c r="H631" s="256"/>
      <c r="I631" s="256"/>
      <c r="J631" s="256"/>
      <c r="K631" s="256"/>
      <c r="L631" s="256"/>
      <c r="M631" s="256"/>
      <c r="N631" s="256"/>
      <c r="O631" s="256"/>
      <c r="P631" s="256"/>
      <c r="Q631" s="256"/>
      <c r="R631" s="256"/>
      <c r="S631" s="256"/>
      <c r="T631" s="256"/>
      <c r="U631" s="256"/>
      <c r="V631" s="256"/>
      <c r="W631" s="256"/>
      <c r="X631" s="256"/>
      <c r="Y631" s="256"/>
      <c r="Z631" s="256"/>
    </row>
    <row r="632" customFormat="false" ht="14.25" hidden="false" customHeight="true" outlineLevel="0" collapsed="false">
      <c r="A632" s="257"/>
      <c r="B632" s="256"/>
      <c r="C632" s="256"/>
      <c r="D632" s="256"/>
      <c r="E632" s="256"/>
      <c r="F632" s="256"/>
      <c r="G632" s="256"/>
      <c r="H632" s="256"/>
      <c r="I632" s="256"/>
      <c r="J632" s="256"/>
      <c r="K632" s="256"/>
      <c r="L632" s="256"/>
      <c r="M632" s="256"/>
      <c r="N632" s="256"/>
      <c r="O632" s="256"/>
      <c r="P632" s="256"/>
      <c r="Q632" s="256"/>
      <c r="R632" s="256"/>
      <c r="S632" s="256"/>
      <c r="T632" s="256"/>
      <c r="U632" s="256"/>
      <c r="V632" s="256"/>
      <c r="W632" s="256"/>
      <c r="X632" s="256"/>
      <c r="Y632" s="256"/>
      <c r="Z632" s="256"/>
    </row>
    <row r="633" customFormat="false" ht="14.25" hidden="false" customHeight="true" outlineLevel="0" collapsed="false">
      <c r="A633" s="257"/>
      <c r="B633" s="256"/>
      <c r="C633" s="256"/>
      <c r="D633" s="256"/>
      <c r="E633" s="256"/>
      <c r="F633" s="256"/>
      <c r="G633" s="256"/>
      <c r="H633" s="256"/>
      <c r="I633" s="256"/>
      <c r="J633" s="256"/>
      <c r="K633" s="256"/>
      <c r="L633" s="256"/>
      <c r="M633" s="256"/>
      <c r="N633" s="256"/>
      <c r="O633" s="256"/>
      <c r="P633" s="256"/>
      <c r="Q633" s="256"/>
      <c r="R633" s="256"/>
      <c r="S633" s="256"/>
      <c r="T633" s="256"/>
      <c r="U633" s="256"/>
      <c r="V633" s="256"/>
      <c r="W633" s="256"/>
      <c r="X633" s="256"/>
      <c r="Y633" s="256"/>
      <c r="Z633" s="256"/>
    </row>
    <row r="634" customFormat="false" ht="14.25" hidden="false" customHeight="true" outlineLevel="0" collapsed="false">
      <c r="A634" s="257"/>
      <c r="B634" s="256"/>
      <c r="C634" s="256"/>
      <c r="D634" s="256"/>
      <c r="E634" s="256"/>
      <c r="F634" s="256"/>
      <c r="G634" s="256"/>
      <c r="H634" s="256"/>
      <c r="I634" s="256"/>
      <c r="J634" s="256"/>
      <c r="K634" s="256"/>
      <c r="L634" s="256"/>
      <c r="M634" s="256"/>
      <c r="N634" s="256"/>
      <c r="O634" s="256"/>
      <c r="P634" s="256"/>
      <c r="Q634" s="256"/>
      <c r="R634" s="256"/>
      <c r="S634" s="256"/>
      <c r="T634" s="256"/>
      <c r="U634" s="256"/>
      <c r="V634" s="256"/>
      <c r="W634" s="256"/>
      <c r="X634" s="256"/>
      <c r="Y634" s="256"/>
      <c r="Z634" s="256"/>
    </row>
    <row r="635" customFormat="false" ht="14.25" hidden="false" customHeight="true" outlineLevel="0" collapsed="false">
      <c r="A635" s="257"/>
      <c r="B635" s="256"/>
      <c r="C635" s="256"/>
      <c r="D635" s="256"/>
      <c r="E635" s="256"/>
      <c r="F635" s="256"/>
      <c r="G635" s="256"/>
      <c r="H635" s="256"/>
      <c r="I635" s="256"/>
      <c r="J635" s="256"/>
      <c r="K635" s="256"/>
      <c r="L635" s="256"/>
      <c r="M635" s="256"/>
      <c r="N635" s="256"/>
      <c r="O635" s="256"/>
      <c r="P635" s="256"/>
      <c r="Q635" s="256"/>
      <c r="R635" s="256"/>
      <c r="S635" s="256"/>
      <c r="T635" s="256"/>
      <c r="U635" s="256"/>
      <c r="V635" s="256"/>
      <c r="W635" s="256"/>
      <c r="X635" s="256"/>
      <c r="Y635" s="256"/>
      <c r="Z635" s="256"/>
    </row>
    <row r="636" customFormat="false" ht="14.25" hidden="false" customHeight="true" outlineLevel="0" collapsed="false">
      <c r="A636" s="257"/>
      <c r="B636" s="256"/>
      <c r="C636" s="256"/>
      <c r="D636" s="256"/>
      <c r="E636" s="256"/>
      <c r="F636" s="256"/>
      <c r="G636" s="256"/>
      <c r="H636" s="256"/>
      <c r="I636" s="256"/>
      <c r="J636" s="256"/>
      <c r="K636" s="256"/>
      <c r="L636" s="256"/>
      <c r="M636" s="256"/>
      <c r="N636" s="256"/>
      <c r="O636" s="256"/>
      <c r="P636" s="256"/>
      <c r="Q636" s="256"/>
      <c r="R636" s="256"/>
      <c r="S636" s="256"/>
      <c r="T636" s="256"/>
      <c r="U636" s="256"/>
      <c r="V636" s="256"/>
      <c r="W636" s="256"/>
      <c r="X636" s="256"/>
      <c r="Y636" s="256"/>
      <c r="Z636" s="256"/>
    </row>
    <row r="637" customFormat="false" ht="14.25" hidden="false" customHeight="true" outlineLevel="0" collapsed="false">
      <c r="A637" s="257"/>
      <c r="B637" s="256"/>
      <c r="C637" s="256"/>
      <c r="D637" s="256"/>
      <c r="E637" s="256"/>
      <c r="F637" s="256"/>
      <c r="G637" s="256"/>
      <c r="H637" s="256"/>
      <c r="I637" s="256"/>
      <c r="J637" s="256"/>
      <c r="K637" s="256"/>
      <c r="L637" s="256"/>
      <c r="M637" s="256"/>
      <c r="N637" s="256"/>
      <c r="O637" s="256"/>
      <c r="P637" s="256"/>
      <c r="Q637" s="256"/>
      <c r="R637" s="256"/>
      <c r="S637" s="256"/>
      <c r="T637" s="256"/>
      <c r="U637" s="256"/>
      <c r="V637" s="256"/>
      <c r="W637" s="256"/>
      <c r="X637" s="256"/>
      <c r="Y637" s="256"/>
      <c r="Z637" s="256"/>
    </row>
    <row r="638" customFormat="false" ht="14.25" hidden="false" customHeight="true" outlineLevel="0" collapsed="false">
      <c r="A638" s="257"/>
      <c r="B638" s="256"/>
      <c r="C638" s="256"/>
      <c r="D638" s="256"/>
      <c r="E638" s="256"/>
      <c r="F638" s="256"/>
      <c r="G638" s="256"/>
      <c r="H638" s="256"/>
      <c r="I638" s="256"/>
      <c r="J638" s="256"/>
      <c r="K638" s="256"/>
      <c r="L638" s="256"/>
      <c r="M638" s="256"/>
      <c r="N638" s="256"/>
      <c r="O638" s="256"/>
      <c r="P638" s="256"/>
      <c r="Q638" s="256"/>
      <c r="R638" s="256"/>
      <c r="S638" s="256"/>
      <c r="T638" s="256"/>
      <c r="U638" s="256"/>
      <c r="V638" s="256"/>
      <c r="W638" s="256"/>
      <c r="X638" s="256"/>
      <c r="Y638" s="256"/>
      <c r="Z638" s="256"/>
    </row>
    <row r="639" customFormat="false" ht="14.25" hidden="false" customHeight="true" outlineLevel="0" collapsed="false">
      <c r="A639" s="257"/>
      <c r="B639" s="256"/>
      <c r="C639" s="256"/>
      <c r="D639" s="256"/>
      <c r="E639" s="256"/>
      <c r="F639" s="256"/>
      <c r="G639" s="256"/>
      <c r="H639" s="256"/>
      <c r="I639" s="256"/>
      <c r="J639" s="256"/>
      <c r="K639" s="256"/>
      <c r="L639" s="256"/>
      <c r="M639" s="256"/>
      <c r="N639" s="256"/>
      <c r="O639" s="256"/>
      <c r="P639" s="256"/>
      <c r="Q639" s="256"/>
      <c r="R639" s="256"/>
      <c r="S639" s="256"/>
      <c r="T639" s="256"/>
      <c r="U639" s="256"/>
      <c r="V639" s="256"/>
      <c r="W639" s="256"/>
      <c r="X639" s="256"/>
      <c r="Y639" s="256"/>
      <c r="Z639" s="256"/>
    </row>
    <row r="640" customFormat="false" ht="14.25" hidden="false" customHeight="true" outlineLevel="0" collapsed="false">
      <c r="A640" s="257"/>
      <c r="B640" s="256"/>
      <c r="C640" s="256"/>
      <c r="D640" s="256"/>
      <c r="E640" s="256"/>
      <c r="F640" s="256"/>
      <c r="G640" s="256"/>
      <c r="H640" s="256"/>
      <c r="I640" s="256"/>
      <c r="J640" s="256"/>
      <c r="K640" s="256"/>
      <c r="L640" s="256"/>
      <c r="M640" s="256"/>
      <c r="N640" s="256"/>
      <c r="O640" s="256"/>
      <c r="P640" s="256"/>
      <c r="Q640" s="256"/>
      <c r="R640" s="256"/>
      <c r="S640" s="256"/>
      <c r="T640" s="256"/>
      <c r="U640" s="256"/>
      <c r="V640" s="256"/>
      <c r="W640" s="256"/>
      <c r="X640" s="256"/>
      <c r="Y640" s="256"/>
      <c r="Z640" s="256"/>
    </row>
    <row r="641" customFormat="false" ht="14.25" hidden="false" customHeight="true" outlineLevel="0" collapsed="false">
      <c r="A641" s="257"/>
      <c r="B641" s="256"/>
      <c r="C641" s="256"/>
      <c r="D641" s="256"/>
      <c r="E641" s="256"/>
      <c r="F641" s="256"/>
      <c r="G641" s="256"/>
      <c r="H641" s="256"/>
      <c r="I641" s="256"/>
      <c r="J641" s="256"/>
      <c r="K641" s="256"/>
      <c r="L641" s="256"/>
      <c r="M641" s="256"/>
      <c r="N641" s="256"/>
      <c r="O641" s="256"/>
      <c r="P641" s="256"/>
      <c r="Q641" s="256"/>
      <c r="R641" s="256"/>
      <c r="S641" s="256"/>
      <c r="T641" s="256"/>
      <c r="U641" s="256"/>
      <c r="V641" s="256"/>
      <c r="W641" s="256"/>
      <c r="X641" s="256"/>
      <c r="Y641" s="256"/>
      <c r="Z641" s="256"/>
    </row>
    <row r="642" customFormat="false" ht="14.25" hidden="false" customHeight="true" outlineLevel="0" collapsed="false">
      <c r="A642" s="257"/>
      <c r="B642" s="256"/>
      <c r="C642" s="256"/>
      <c r="D642" s="256"/>
      <c r="E642" s="256"/>
      <c r="F642" s="256"/>
      <c r="G642" s="256"/>
      <c r="H642" s="256"/>
      <c r="I642" s="256"/>
      <c r="J642" s="256"/>
      <c r="K642" s="256"/>
      <c r="L642" s="256"/>
      <c r="M642" s="256"/>
      <c r="N642" s="256"/>
      <c r="O642" s="256"/>
      <c r="P642" s="256"/>
      <c r="Q642" s="256"/>
      <c r="R642" s="256"/>
      <c r="S642" s="256"/>
      <c r="T642" s="256"/>
      <c r="U642" s="256"/>
      <c r="V642" s="256"/>
      <c r="W642" s="256"/>
      <c r="X642" s="256"/>
      <c r="Y642" s="256"/>
      <c r="Z642" s="256"/>
    </row>
    <row r="643" customFormat="false" ht="14.25" hidden="false" customHeight="true" outlineLevel="0" collapsed="false">
      <c r="A643" s="257"/>
      <c r="B643" s="256"/>
      <c r="C643" s="256"/>
      <c r="D643" s="256"/>
      <c r="E643" s="256"/>
      <c r="F643" s="256"/>
      <c r="G643" s="256"/>
      <c r="H643" s="256"/>
      <c r="I643" s="256"/>
      <c r="J643" s="256"/>
      <c r="K643" s="256"/>
      <c r="L643" s="256"/>
      <c r="M643" s="256"/>
      <c r="N643" s="256"/>
      <c r="O643" s="256"/>
      <c r="P643" s="256"/>
      <c r="Q643" s="256"/>
      <c r="R643" s="256"/>
      <c r="S643" s="256"/>
      <c r="T643" s="256"/>
      <c r="U643" s="256"/>
      <c r="V643" s="256"/>
      <c r="W643" s="256"/>
      <c r="X643" s="256"/>
      <c r="Y643" s="256"/>
      <c r="Z643" s="256"/>
    </row>
    <row r="644" customFormat="false" ht="14.25" hidden="false" customHeight="true" outlineLevel="0" collapsed="false">
      <c r="A644" s="257"/>
      <c r="B644" s="256"/>
      <c r="C644" s="256"/>
      <c r="D644" s="256"/>
      <c r="E644" s="256"/>
      <c r="F644" s="256"/>
      <c r="G644" s="256"/>
      <c r="H644" s="256"/>
      <c r="I644" s="256"/>
      <c r="J644" s="256"/>
      <c r="K644" s="256"/>
      <c r="L644" s="256"/>
      <c r="M644" s="256"/>
      <c r="N644" s="256"/>
      <c r="O644" s="256"/>
      <c r="P644" s="256"/>
      <c r="Q644" s="256"/>
      <c r="R644" s="256"/>
      <c r="S644" s="256"/>
      <c r="T644" s="256"/>
      <c r="U644" s="256"/>
      <c r="V644" s="256"/>
      <c r="W644" s="256"/>
      <c r="X644" s="256"/>
      <c r="Y644" s="256"/>
      <c r="Z644" s="256"/>
    </row>
    <row r="645" customFormat="false" ht="14.25" hidden="false" customHeight="true" outlineLevel="0" collapsed="false">
      <c r="A645" s="257"/>
      <c r="B645" s="256"/>
      <c r="C645" s="256"/>
      <c r="D645" s="256"/>
      <c r="E645" s="256"/>
      <c r="F645" s="256"/>
      <c r="G645" s="256"/>
      <c r="H645" s="256"/>
      <c r="I645" s="256"/>
      <c r="J645" s="256"/>
      <c r="K645" s="256"/>
      <c r="L645" s="256"/>
      <c r="M645" s="256"/>
      <c r="N645" s="256"/>
      <c r="O645" s="256"/>
      <c r="P645" s="256"/>
      <c r="Q645" s="256"/>
      <c r="R645" s="256"/>
      <c r="S645" s="256"/>
      <c r="T645" s="256"/>
      <c r="U645" s="256"/>
      <c r="V645" s="256"/>
      <c r="W645" s="256"/>
      <c r="X645" s="256"/>
      <c r="Y645" s="256"/>
      <c r="Z645" s="256"/>
    </row>
    <row r="646" customFormat="false" ht="14.25" hidden="false" customHeight="true" outlineLevel="0" collapsed="false">
      <c r="A646" s="257"/>
      <c r="B646" s="256"/>
      <c r="C646" s="256"/>
      <c r="D646" s="256"/>
      <c r="E646" s="256"/>
      <c r="F646" s="256"/>
      <c r="G646" s="256"/>
      <c r="H646" s="256"/>
      <c r="I646" s="256"/>
      <c r="J646" s="256"/>
      <c r="K646" s="256"/>
      <c r="L646" s="256"/>
      <c r="M646" s="256"/>
      <c r="N646" s="256"/>
      <c r="O646" s="256"/>
      <c r="P646" s="256"/>
      <c r="Q646" s="256"/>
      <c r="R646" s="256"/>
      <c r="S646" s="256"/>
      <c r="T646" s="256"/>
      <c r="U646" s="256"/>
      <c r="V646" s="256"/>
      <c r="W646" s="256"/>
      <c r="X646" s="256"/>
      <c r="Y646" s="256"/>
      <c r="Z646" s="256"/>
    </row>
    <row r="647" customFormat="false" ht="14.25" hidden="false" customHeight="true" outlineLevel="0" collapsed="false">
      <c r="A647" s="257"/>
      <c r="B647" s="256"/>
      <c r="C647" s="256"/>
      <c r="D647" s="256"/>
      <c r="E647" s="256"/>
      <c r="F647" s="256"/>
      <c r="G647" s="256"/>
      <c r="H647" s="256"/>
      <c r="I647" s="256"/>
      <c r="J647" s="256"/>
      <c r="K647" s="256"/>
      <c r="L647" s="256"/>
      <c r="M647" s="256"/>
      <c r="N647" s="256"/>
      <c r="O647" s="256"/>
      <c r="P647" s="256"/>
      <c r="Q647" s="256"/>
      <c r="R647" s="256"/>
      <c r="S647" s="256"/>
      <c r="T647" s="256"/>
      <c r="U647" s="256"/>
      <c r="V647" s="256"/>
      <c r="W647" s="256"/>
      <c r="X647" s="256"/>
      <c r="Y647" s="256"/>
      <c r="Z647" s="256"/>
    </row>
    <row r="648" customFormat="false" ht="14.25" hidden="false" customHeight="true" outlineLevel="0" collapsed="false">
      <c r="A648" s="257"/>
      <c r="B648" s="256"/>
      <c r="C648" s="256"/>
      <c r="D648" s="256"/>
      <c r="E648" s="256"/>
      <c r="F648" s="256"/>
      <c r="G648" s="256"/>
      <c r="H648" s="256"/>
      <c r="I648" s="256"/>
      <c r="J648" s="256"/>
      <c r="K648" s="256"/>
      <c r="L648" s="256"/>
      <c r="M648" s="256"/>
      <c r="N648" s="256"/>
      <c r="O648" s="256"/>
      <c r="P648" s="256"/>
      <c r="Q648" s="256"/>
      <c r="R648" s="256"/>
      <c r="S648" s="256"/>
      <c r="T648" s="256"/>
      <c r="U648" s="256"/>
      <c r="V648" s="256"/>
      <c r="W648" s="256"/>
      <c r="X648" s="256"/>
      <c r="Y648" s="256"/>
      <c r="Z648" s="256"/>
    </row>
    <row r="649" customFormat="false" ht="14.25" hidden="false" customHeight="true" outlineLevel="0" collapsed="false">
      <c r="A649" s="257"/>
      <c r="B649" s="256"/>
      <c r="C649" s="256"/>
      <c r="D649" s="256"/>
      <c r="E649" s="256"/>
      <c r="F649" s="256"/>
      <c r="G649" s="256"/>
      <c r="H649" s="256"/>
      <c r="I649" s="256"/>
      <c r="J649" s="256"/>
      <c r="K649" s="256"/>
      <c r="L649" s="256"/>
      <c r="M649" s="256"/>
      <c r="N649" s="256"/>
      <c r="O649" s="256"/>
      <c r="P649" s="256"/>
      <c r="Q649" s="256"/>
      <c r="R649" s="256"/>
      <c r="S649" s="256"/>
      <c r="T649" s="256"/>
      <c r="U649" s="256"/>
      <c r="V649" s="256"/>
      <c r="W649" s="256"/>
      <c r="X649" s="256"/>
      <c r="Y649" s="256"/>
      <c r="Z649" s="256"/>
    </row>
    <row r="650" customFormat="false" ht="14.25" hidden="false" customHeight="true" outlineLevel="0" collapsed="false">
      <c r="A650" s="257"/>
      <c r="B650" s="256"/>
      <c r="C650" s="256"/>
      <c r="D650" s="256"/>
      <c r="E650" s="256"/>
      <c r="F650" s="256"/>
      <c r="G650" s="256"/>
      <c r="H650" s="256"/>
      <c r="I650" s="256"/>
      <c r="J650" s="256"/>
      <c r="K650" s="256"/>
      <c r="L650" s="256"/>
      <c r="M650" s="256"/>
      <c r="N650" s="256"/>
      <c r="O650" s="256"/>
      <c r="P650" s="256"/>
      <c r="Q650" s="256"/>
      <c r="R650" s="256"/>
      <c r="S650" s="256"/>
      <c r="T650" s="256"/>
      <c r="U650" s="256"/>
      <c r="V650" s="256"/>
      <c r="W650" s="256"/>
      <c r="X650" s="256"/>
      <c r="Y650" s="256"/>
      <c r="Z650" s="256"/>
    </row>
    <row r="651" customFormat="false" ht="14.25" hidden="false" customHeight="true" outlineLevel="0" collapsed="false">
      <c r="A651" s="257"/>
      <c r="B651" s="256"/>
      <c r="C651" s="256"/>
      <c r="D651" s="256"/>
      <c r="E651" s="256"/>
      <c r="F651" s="256"/>
      <c r="G651" s="256"/>
      <c r="H651" s="256"/>
      <c r="I651" s="256"/>
      <c r="J651" s="256"/>
      <c r="K651" s="256"/>
      <c r="L651" s="256"/>
      <c r="M651" s="256"/>
      <c r="N651" s="256"/>
      <c r="O651" s="256"/>
      <c r="P651" s="256"/>
      <c r="Q651" s="256"/>
      <c r="R651" s="256"/>
      <c r="S651" s="256"/>
      <c r="T651" s="256"/>
      <c r="U651" s="256"/>
      <c r="V651" s="256"/>
      <c r="W651" s="256"/>
      <c r="X651" s="256"/>
      <c r="Y651" s="256"/>
      <c r="Z651" s="256"/>
    </row>
    <row r="652" customFormat="false" ht="14.25" hidden="false" customHeight="true" outlineLevel="0" collapsed="false">
      <c r="A652" s="257"/>
      <c r="B652" s="256"/>
      <c r="C652" s="256"/>
      <c r="D652" s="256"/>
      <c r="E652" s="256"/>
      <c r="F652" s="256"/>
      <c r="G652" s="256"/>
      <c r="H652" s="256"/>
      <c r="I652" s="256"/>
      <c r="J652" s="256"/>
      <c r="K652" s="256"/>
      <c r="L652" s="256"/>
      <c r="M652" s="256"/>
      <c r="N652" s="256"/>
      <c r="O652" s="256"/>
      <c r="P652" s="256"/>
      <c r="Q652" s="256"/>
      <c r="R652" s="256"/>
      <c r="S652" s="256"/>
      <c r="T652" s="256"/>
      <c r="U652" s="256"/>
      <c r="V652" s="256"/>
      <c r="W652" s="256"/>
      <c r="X652" s="256"/>
      <c r="Y652" s="256"/>
      <c r="Z652" s="256"/>
    </row>
    <row r="653" customFormat="false" ht="14.25" hidden="false" customHeight="true" outlineLevel="0" collapsed="false">
      <c r="A653" s="257"/>
      <c r="B653" s="256"/>
      <c r="C653" s="256"/>
      <c r="D653" s="256"/>
      <c r="E653" s="256"/>
      <c r="F653" s="256"/>
      <c r="G653" s="256"/>
      <c r="H653" s="256"/>
      <c r="I653" s="256"/>
      <c r="J653" s="256"/>
      <c r="K653" s="256"/>
      <c r="L653" s="256"/>
      <c r="M653" s="256"/>
      <c r="N653" s="256"/>
      <c r="O653" s="256"/>
      <c r="P653" s="256"/>
      <c r="Q653" s="256"/>
      <c r="R653" s="256"/>
      <c r="S653" s="256"/>
      <c r="T653" s="256"/>
      <c r="U653" s="256"/>
      <c r="V653" s="256"/>
      <c r="W653" s="256"/>
      <c r="X653" s="256"/>
      <c r="Y653" s="256"/>
      <c r="Z653" s="256"/>
    </row>
    <row r="654" customFormat="false" ht="14.25" hidden="false" customHeight="true" outlineLevel="0" collapsed="false">
      <c r="A654" s="257"/>
      <c r="B654" s="256"/>
      <c r="C654" s="256"/>
      <c r="D654" s="256"/>
      <c r="E654" s="256"/>
      <c r="F654" s="256"/>
      <c r="G654" s="256"/>
      <c r="H654" s="256"/>
      <c r="I654" s="256"/>
      <c r="J654" s="256"/>
      <c r="K654" s="256"/>
      <c r="L654" s="256"/>
      <c r="M654" s="256"/>
      <c r="N654" s="256"/>
      <c r="O654" s="256"/>
      <c r="P654" s="256"/>
      <c r="Q654" s="256"/>
      <c r="R654" s="256"/>
      <c r="S654" s="256"/>
      <c r="T654" s="256"/>
      <c r="U654" s="256"/>
      <c r="V654" s="256"/>
      <c r="W654" s="256"/>
      <c r="X654" s="256"/>
      <c r="Y654" s="256"/>
      <c r="Z654" s="256"/>
    </row>
    <row r="655" customFormat="false" ht="14.25" hidden="false" customHeight="true" outlineLevel="0" collapsed="false">
      <c r="A655" s="257"/>
      <c r="B655" s="256"/>
      <c r="C655" s="256"/>
      <c r="D655" s="256"/>
      <c r="E655" s="256"/>
      <c r="F655" s="256"/>
      <c r="G655" s="256"/>
      <c r="H655" s="256"/>
      <c r="I655" s="256"/>
      <c r="J655" s="256"/>
      <c r="K655" s="256"/>
      <c r="L655" s="256"/>
      <c r="M655" s="256"/>
      <c r="N655" s="256"/>
      <c r="O655" s="256"/>
      <c r="P655" s="256"/>
      <c r="Q655" s="256"/>
      <c r="R655" s="256"/>
      <c r="S655" s="256"/>
      <c r="T655" s="256"/>
      <c r="U655" s="256"/>
      <c r="V655" s="256"/>
      <c r="W655" s="256"/>
      <c r="X655" s="256"/>
      <c r="Y655" s="256"/>
      <c r="Z655" s="256"/>
    </row>
    <row r="656" customFormat="false" ht="14.25" hidden="false" customHeight="true" outlineLevel="0" collapsed="false">
      <c r="A656" s="257"/>
      <c r="B656" s="256"/>
      <c r="C656" s="256"/>
      <c r="D656" s="256"/>
      <c r="E656" s="256"/>
      <c r="F656" s="256"/>
      <c r="G656" s="256"/>
      <c r="H656" s="256"/>
      <c r="I656" s="256"/>
      <c r="J656" s="256"/>
      <c r="K656" s="256"/>
      <c r="L656" s="256"/>
      <c r="M656" s="256"/>
      <c r="N656" s="256"/>
      <c r="O656" s="256"/>
      <c r="P656" s="256"/>
      <c r="Q656" s="256"/>
      <c r="R656" s="256"/>
      <c r="S656" s="256"/>
      <c r="T656" s="256"/>
      <c r="U656" s="256"/>
      <c r="V656" s="256"/>
      <c r="W656" s="256"/>
      <c r="X656" s="256"/>
      <c r="Y656" s="256"/>
      <c r="Z656" s="256"/>
    </row>
    <row r="657" customFormat="false" ht="14.25" hidden="false" customHeight="true" outlineLevel="0" collapsed="false">
      <c r="A657" s="257"/>
      <c r="B657" s="256"/>
      <c r="C657" s="256"/>
      <c r="D657" s="256"/>
      <c r="E657" s="256"/>
      <c r="F657" s="256"/>
      <c r="G657" s="256"/>
      <c r="H657" s="256"/>
      <c r="I657" s="256"/>
      <c r="J657" s="256"/>
      <c r="K657" s="256"/>
      <c r="L657" s="256"/>
      <c r="M657" s="256"/>
      <c r="N657" s="256"/>
      <c r="O657" s="256"/>
      <c r="P657" s="256"/>
      <c r="Q657" s="256"/>
      <c r="R657" s="256"/>
      <c r="S657" s="256"/>
      <c r="T657" s="256"/>
      <c r="U657" s="256"/>
      <c r="V657" s="256"/>
      <c r="W657" s="256"/>
      <c r="X657" s="256"/>
      <c r="Y657" s="256"/>
      <c r="Z657" s="256"/>
    </row>
    <row r="658" customFormat="false" ht="14.25" hidden="false" customHeight="true" outlineLevel="0" collapsed="false">
      <c r="A658" s="257"/>
      <c r="B658" s="256"/>
      <c r="C658" s="256"/>
      <c r="D658" s="256"/>
      <c r="E658" s="256"/>
      <c r="F658" s="256"/>
      <c r="G658" s="256"/>
      <c r="H658" s="256"/>
      <c r="I658" s="256"/>
      <c r="J658" s="256"/>
      <c r="K658" s="256"/>
      <c r="L658" s="256"/>
      <c r="M658" s="256"/>
      <c r="N658" s="256"/>
      <c r="O658" s="256"/>
      <c r="P658" s="256"/>
      <c r="Q658" s="256"/>
      <c r="R658" s="256"/>
      <c r="S658" s="256"/>
      <c r="T658" s="256"/>
      <c r="U658" s="256"/>
      <c r="V658" s="256"/>
      <c r="W658" s="256"/>
      <c r="X658" s="256"/>
      <c r="Y658" s="256"/>
      <c r="Z658" s="256"/>
    </row>
    <row r="659" customFormat="false" ht="14.25" hidden="false" customHeight="true" outlineLevel="0" collapsed="false">
      <c r="A659" s="257"/>
      <c r="B659" s="256"/>
      <c r="C659" s="256"/>
      <c r="D659" s="256"/>
      <c r="E659" s="256"/>
      <c r="F659" s="256"/>
      <c r="G659" s="256"/>
      <c r="H659" s="256"/>
      <c r="I659" s="256"/>
      <c r="J659" s="256"/>
      <c r="K659" s="256"/>
      <c r="L659" s="256"/>
      <c r="M659" s="256"/>
      <c r="N659" s="256"/>
      <c r="O659" s="256"/>
      <c r="P659" s="256"/>
      <c r="Q659" s="256"/>
      <c r="R659" s="256"/>
      <c r="S659" s="256"/>
      <c r="T659" s="256"/>
      <c r="U659" s="256"/>
      <c r="V659" s="256"/>
      <c r="W659" s="256"/>
      <c r="X659" s="256"/>
      <c r="Y659" s="256"/>
      <c r="Z659" s="256"/>
    </row>
    <row r="660" customFormat="false" ht="14.25" hidden="false" customHeight="true" outlineLevel="0" collapsed="false">
      <c r="A660" s="257"/>
      <c r="B660" s="256"/>
      <c r="C660" s="256"/>
      <c r="D660" s="256"/>
      <c r="E660" s="256"/>
      <c r="F660" s="256"/>
      <c r="G660" s="256"/>
      <c r="H660" s="256"/>
      <c r="I660" s="256"/>
      <c r="J660" s="256"/>
      <c r="K660" s="256"/>
      <c r="L660" s="256"/>
      <c r="M660" s="256"/>
      <c r="N660" s="256"/>
      <c r="O660" s="256"/>
      <c r="P660" s="256"/>
      <c r="Q660" s="256"/>
      <c r="R660" s="256"/>
      <c r="S660" s="256"/>
      <c r="T660" s="256"/>
      <c r="U660" s="256"/>
      <c r="V660" s="256"/>
      <c r="W660" s="256"/>
      <c r="X660" s="256"/>
      <c r="Y660" s="256"/>
      <c r="Z660" s="256"/>
    </row>
    <row r="661" customFormat="false" ht="14.25" hidden="false" customHeight="true" outlineLevel="0" collapsed="false">
      <c r="A661" s="257"/>
      <c r="B661" s="256"/>
      <c r="C661" s="256"/>
      <c r="D661" s="256"/>
      <c r="E661" s="256"/>
      <c r="F661" s="256"/>
      <c r="G661" s="256"/>
      <c r="H661" s="256"/>
      <c r="I661" s="256"/>
      <c r="J661" s="256"/>
      <c r="K661" s="256"/>
      <c r="L661" s="256"/>
      <c r="M661" s="256"/>
      <c r="N661" s="256"/>
      <c r="O661" s="256"/>
      <c r="P661" s="256"/>
      <c r="Q661" s="256"/>
      <c r="R661" s="256"/>
      <c r="S661" s="256"/>
      <c r="T661" s="256"/>
      <c r="U661" s="256"/>
      <c r="V661" s="256"/>
      <c r="W661" s="256"/>
      <c r="X661" s="256"/>
      <c r="Y661" s="256"/>
      <c r="Z661" s="256"/>
    </row>
    <row r="662" customFormat="false" ht="14.25" hidden="false" customHeight="true" outlineLevel="0" collapsed="false">
      <c r="A662" s="257"/>
      <c r="B662" s="256"/>
      <c r="C662" s="256"/>
      <c r="D662" s="256"/>
      <c r="E662" s="256"/>
      <c r="F662" s="256"/>
      <c r="G662" s="256"/>
      <c r="H662" s="256"/>
      <c r="I662" s="256"/>
      <c r="J662" s="256"/>
      <c r="K662" s="256"/>
      <c r="L662" s="256"/>
      <c r="M662" s="256"/>
      <c r="N662" s="256"/>
      <c r="O662" s="256"/>
      <c r="P662" s="256"/>
      <c r="Q662" s="256"/>
      <c r="R662" s="256"/>
      <c r="S662" s="256"/>
      <c r="T662" s="256"/>
      <c r="U662" s="256"/>
      <c r="V662" s="256"/>
      <c r="W662" s="256"/>
      <c r="X662" s="256"/>
      <c r="Y662" s="256"/>
      <c r="Z662" s="256"/>
    </row>
    <row r="663" customFormat="false" ht="14.25" hidden="false" customHeight="true" outlineLevel="0" collapsed="false">
      <c r="A663" s="257"/>
      <c r="B663" s="256"/>
      <c r="C663" s="256"/>
      <c r="D663" s="256"/>
      <c r="E663" s="256"/>
      <c r="F663" s="256"/>
      <c r="G663" s="256"/>
      <c r="H663" s="256"/>
      <c r="I663" s="256"/>
      <c r="J663" s="256"/>
      <c r="K663" s="256"/>
      <c r="L663" s="256"/>
      <c r="M663" s="256"/>
      <c r="N663" s="256"/>
      <c r="O663" s="256"/>
      <c r="P663" s="256"/>
      <c r="Q663" s="256"/>
      <c r="R663" s="256"/>
      <c r="S663" s="256"/>
      <c r="T663" s="256"/>
      <c r="U663" s="256"/>
      <c r="V663" s="256"/>
      <c r="W663" s="256"/>
      <c r="X663" s="256"/>
      <c r="Y663" s="256"/>
      <c r="Z663" s="256"/>
    </row>
    <row r="664" customFormat="false" ht="14.25" hidden="false" customHeight="true" outlineLevel="0" collapsed="false">
      <c r="A664" s="257"/>
      <c r="B664" s="256"/>
      <c r="C664" s="256"/>
      <c r="D664" s="256"/>
      <c r="E664" s="256"/>
      <c r="F664" s="256"/>
      <c r="G664" s="256"/>
      <c r="H664" s="256"/>
      <c r="I664" s="256"/>
      <c r="J664" s="256"/>
      <c r="K664" s="256"/>
      <c r="L664" s="256"/>
      <c r="M664" s="256"/>
      <c r="N664" s="256"/>
      <c r="O664" s="256"/>
      <c r="P664" s="256"/>
      <c r="Q664" s="256"/>
      <c r="R664" s="256"/>
      <c r="S664" s="256"/>
      <c r="T664" s="256"/>
      <c r="U664" s="256"/>
      <c r="V664" s="256"/>
      <c r="W664" s="256"/>
      <c r="X664" s="256"/>
      <c r="Y664" s="256"/>
      <c r="Z664" s="256"/>
    </row>
    <row r="665" customFormat="false" ht="14.25" hidden="false" customHeight="true" outlineLevel="0" collapsed="false">
      <c r="A665" s="257"/>
      <c r="B665" s="256"/>
      <c r="C665" s="256"/>
      <c r="D665" s="256"/>
      <c r="E665" s="256"/>
      <c r="F665" s="256"/>
      <c r="G665" s="256"/>
      <c r="H665" s="256"/>
      <c r="I665" s="256"/>
      <c r="J665" s="256"/>
      <c r="K665" s="256"/>
      <c r="L665" s="256"/>
      <c r="M665" s="256"/>
      <c r="N665" s="256"/>
      <c r="O665" s="256"/>
      <c r="P665" s="256"/>
      <c r="Q665" s="256"/>
      <c r="R665" s="256"/>
      <c r="S665" s="256"/>
      <c r="T665" s="256"/>
      <c r="U665" s="256"/>
      <c r="V665" s="256"/>
      <c r="W665" s="256"/>
      <c r="X665" s="256"/>
      <c r="Y665" s="256"/>
      <c r="Z665" s="256"/>
    </row>
    <row r="666" customFormat="false" ht="14.25" hidden="false" customHeight="true" outlineLevel="0" collapsed="false">
      <c r="A666" s="257"/>
      <c r="B666" s="256"/>
      <c r="C666" s="256"/>
      <c r="D666" s="256"/>
      <c r="E666" s="256"/>
      <c r="F666" s="256"/>
      <c r="G666" s="256"/>
      <c r="H666" s="256"/>
      <c r="I666" s="256"/>
      <c r="J666" s="256"/>
      <c r="K666" s="256"/>
      <c r="L666" s="256"/>
      <c r="M666" s="256"/>
      <c r="N666" s="256"/>
      <c r="O666" s="256"/>
      <c r="P666" s="256"/>
      <c r="Q666" s="256"/>
      <c r="R666" s="256"/>
      <c r="S666" s="256"/>
      <c r="T666" s="256"/>
      <c r="U666" s="256"/>
      <c r="V666" s="256"/>
      <c r="W666" s="256"/>
      <c r="X666" s="256"/>
      <c r="Y666" s="256"/>
      <c r="Z666" s="256"/>
    </row>
    <row r="667" customFormat="false" ht="14.25" hidden="false" customHeight="true" outlineLevel="0" collapsed="false">
      <c r="A667" s="257"/>
      <c r="B667" s="256"/>
      <c r="C667" s="256"/>
      <c r="D667" s="256"/>
      <c r="E667" s="256"/>
      <c r="F667" s="256"/>
      <c r="G667" s="256"/>
      <c r="H667" s="256"/>
      <c r="I667" s="256"/>
      <c r="J667" s="256"/>
      <c r="K667" s="256"/>
      <c r="L667" s="256"/>
      <c r="M667" s="256"/>
      <c r="N667" s="256"/>
      <c r="O667" s="256"/>
      <c r="P667" s="256"/>
      <c r="Q667" s="256"/>
      <c r="R667" s="256"/>
      <c r="S667" s="256"/>
      <c r="T667" s="256"/>
      <c r="U667" s="256"/>
      <c r="V667" s="256"/>
      <c r="W667" s="256"/>
      <c r="X667" s="256"/>
      <c r="Y667" s="256"/>
      <c r="Z667" s="256"/>
    </row>
    <row r="668" customFormat="false" ht="14.25" hidden="false" customHeight="true" outlineLevel="0" collapsed="false">
      <c r="A668" s="257"/>
      <c r="B668" s="256"/>
      <c r="C668" s="256"/>
      <c r="D668" s="256"/>
      <c r="E668" s="256"/>
      <c r="F668" s="256"/>
      <c r="G668" s="256"/>
      <c r="H668" s="256"/>
      <c r="I668" s="256"/>
      <c r="J668" s="256"/>
      <c r="K668" s="256"/>
      <c r="L668" s="256"/>
      <c r="M668" s="256"/>
      <c r="N668" s="256"/>
      <c r="O668" s="256"/>
      <c r="P668" s="256"/>
      <c r="Q668" s="256"/>
      <c r="R668" s="256"/>
      <c r="S668" s="256"/>
      <c r="T668" s="256"/>
      <c r="U668" s="256"/>
      <c r="V668" s="256"/>
      <c r="W668" s="256"/>
      <c r="X668" s="256"/>
      <c r="Y668" s="256"/>
      <c r="Z668" s="256"/>
    </row>
    <row r="669" customFormat="false" ht="14.25" hidden="false" customHeight="true" outlineLevel="0" collapsed="false">
      <c r="A669" s="257"/>
      <c r="B669" s="256"/>
      <c r="C669" s="256"/>
      <c r="D669" s="256"/>
      <c r="E669" s="256"/>
      <c r="F669" s="256"/>
      <c r="G669" s="256"/>
      <c r="H669" s="256"/>
      <c r="I669" s="256"/>
      <c r="J669" s="256"/>
      <c r="K669" s="256"/>
      <c r="L669" s="256"/>
      <c r="M669" s="256"/>
      <c r="N669" s="256"/>
      <c r="O669" s="256"/>
      <c r="P669" s="256"/>
      <c r="Q669" s="256"/>
      <c r="R669" s="256"/>
      <c r="S669" s="256"/>
      <c r="T669" s="256"/>
      <c r="U669" s="256"/>
      <c r="V669" s="256"/>
      <c r="W669" s="256"/>
      <c r="X669" s="256"/>
      <c r="Y669" s="256"/>
      <c r="Z669" s="256"/>
    </row>
    <row r="670" customFormat="false" ht="14.25" hidden="false" customHeight="true" outlineLevel="0" collapsed="false">
      <c r="A670" s="257"/>
      <c r="B670" s="256"/>
      <c r="C670" s="256"/>
      <c r="D670" s="256"/>
      <c r="E670" s="256"/>
      <c r="F670" s="256"/>
      <c r="G670" s="256"/>
      <c r="H670" s="256"/>
      <c r="I670" s="256"/>
      <c r="J670" s="256"/>
      <c r="K670" s="256"/>
      <c r="L670" s="256"/>
      <c r="M670" s="256"/>
      <c r="N670" s="256"/>
      <c r="O670" s="256"/>
      <c r="P670" s="256"/>
      <c r="Q670" s="256"/>
      <c r="R670" s="256"/>
      <c r="S670" s="256"/>
      <c r="T670" s="256"/>
      <c r="U670" s="256"/>
      <c r="V670" s="256"/>
      <c r="W670" s="256"/>
      <c r="X670" s="256"/>
      <c r="Y670" s="256"/>
      <c r="Z670" s="256"/>
    </row>
    <row r="671" customFormat="false" ht="14.25" hidden="false" customHeight="true" outlineLevel="0" collapsed="false">
      <c r="A671" s="257"/>
      <c r="B671" s="256"/>
      <c r="C671" s="256"/>
      <c r="D671" s="256"/>
      <c r="E671" s="256"/>
      <c r="F671" s="256"/>
      <c r="G671" s="256"/>
      <c r="H671" s="256"/>
      <c r="I671" s="256"/>
      <c r="J671" s="256"/>
      <c r="K671" s="256"/>
      <c r="L671" s="256"/>
      <c r="M671" s="256"/>
      <c r="N671" s="256"/>
      <c r="O671" s="256"/>
      <c r="P671" s="256"/>
      <c r="Q671" s="256"/>
      <c r="R671" s="256"/>
      <c r="S671" s="256"/>
      <c r="T671" s="256"/>
      <c r="U671" s="256"/>
      <c r="V671" s="256"/>
      <c r="W671" s="256"/>
      <c r="X671" s="256"/>
      <c r="Y671" s="256"/>
      <c r="Z671" s="256"/>
    </row>
    <row r="672" customFormat="false" ht="14.25" hidden="false" customHeight="true" outlineLevel="0" collapsed="false">
      <c r="A672" s="257"/>
      <c r="B672" s="256"/>
      <c r="C672" s="256"/>
      <c r="D672" s="256"/>
      <c r="E672" s="256"/>
      <c r="F672" s="256"/>
      <c r="G672" s="256"/>
      <c r="H672" s="256"/>
      <c r="I672" s="256"/>
      <c r="J672" s="256"/>
      <c r="K672" s="256"/>
      <c r="L672" s="256"/>
      <c r="M672" s="256"/>
      <c r="N672" s="256"/>
      <c r="O672" s="256"/>
      <c r="P672" s="256"/>
      <c r="Q672" s="256"/>
      <c r="R672" s="256"/>
      <c r="S672" s="256"/>
      <c r="T672" s="256"/>
      <c r="U672" s="256"/>
      <c r="V672" s="256"/>
      <c r="W672" s="256"/>
      <c r="X672" s="256"/>
      <c r="Y672" s="256"/>
      <c r="Z672" s="256"/>
    </row>
    <row r="673" customFormat="false" ht="14.25" hidden="false" customHeight="true" outlineLevel="0" collapsed="false">
      <c r="A673" s="257"/>
      <c r="B673" s="256"/>
      <c r="C673" s="256"/>
      <c r="D673" s="256"/>
      <c r="E673" s="256"/>
      <c r="F673" s="256"/>
      <c r="G673" s="256"/>
      <c r="H673" s="256"/>
      <c r="I673" s="256"/>
      <c r="J673" s="256"/>
      <c r="K673" s="256"/>
      <c r="L673" s="256"/>
      <c r="M673" s="256"/>
      <c r="N673" s="256"/>
      <c r="O673" s="256"/>
      <c r="P673" s="256"/>
      <c r="Q673" s="256"/>
      <c r="R673" s="256"/>
      <c r="S673" s="256"/>
      <c r="T673" s="256"/>
      <c r="U673" s="256"/>
      <c r="V673" s="256"/>
      <c r="W673" s="256"/>
      <c r="X673" s="256"/>
      <c r="Y673" s="256"/>
      <c r="Z673" s="256"/>
    </row>
    <row r="674" customFormat="false" ht="14.25" hidden="false" customHeight="true" outlineLevel="0" collapsed="false">
      <c r="A674" s="257"/>
      <c r="B674" s="256"/>
      <c r="C674" s="256"/>
      <c r="D674" s="256"/>
      <c r="E674" s="256"/>
      <c r="F674" s="256"/>
      <c r="G674" s="256"/>
      <c r="H674" s="256"/>
      <c r="I674" s="256"/>
      <c r="J674" s="256"/>
      <c r="K674" s="256"/>
      <c r="L674" s="256"/>
      <c r="M674" s="256"/>
      <c r="N674" s="256"/>
      <c r="O674" s="256"/>
      <c r="P674" s="256"/>
      <c r="Q674" s="256"/>
      <c r="R674" s="256"/>
      <c r="S674" s="256"/>
      <c r="T674" s="256"/>
      <c r="U674" s="256"/>
      <c r="V674" s="256"/>
      <c r="W674" s="256"/>
      <c r="X674" s="256"/>
      <c r="Y674" s="256"/>
      <c r="Z674" s="256"/>
    </row>
    <row r="675" customFormat="false" ht="14.25" hidden="false" customHeight="true" outlineLevel="0" collapsed="false">
      <c r="A675" s="257"/>
      <c r="B675" s="256"/>
      <c r="C675" s="256"/>
      <c r="D675" s="256"/>
      <c r="E675" s="256"/>
      <c r="F675" s="256"/>
      <c r="G675" s="256"/>
      <c r="H675" s="256"/>
      <c r="I675" s="256"/>
      <c r="J675" s="256"/>
      <c r="K675" s="256"/>
      <c r="L675" s="256"/>
      <c r="M675" s="256"/>
      <c r="N675" s="256"/>
      <c r="O675" s="256"/>
      <c r="P675" s="256"/>
      <c r="Q675" s="256"/>
      <c r="R675" s="256"/>
      <c r="S675" s="256"/>
      <c r="T675" s="256"/>
      <c r="U675" s="256"/>
      <c r="V675" s="256"/>
      <c r="W675" s="256"/>
      <c r="X675" s="256"/>
      <c r="Y675" s="256"/>
      <c r="Z675" s="256"/>
    </row>
    <row r="676" customFormat="false" ht="14.25" hidden="false" customHeight="true" outlineLevel="0" collapsed="false">
      <c r="A676" s="257"/>
      <c r="B676" s="256"/>
      <c r="C676" s="256"/>
      <c r="D676" s="256"/>
      <c r="E676" s="256"/>
      <c r="F676" s="256"/>
      <c r="G676" s="256"/>
      <c r="H676" s="256"/>
      <c r="I676" s="256"/>
      <c r="J676" s="256"/>
      <c r="K676" s="256"/>
      <c r="L676" s="256"/>
      <c r="M676" s="256"/>
      <c r="N676" s="256"/>
      <c r="O676" s="256"/>
      <c r="P676" s="256"/>
      <c r="Q676" s="256"/>
      <c r="R676" s="256"/>
      <c r="S676" s="256"/>
      <c r="T676" s="256"/>
      <c r="U676" s="256"/>
      <c r="V676" s="256"/>
      <c r="W676" s="256"/>
      <c r="X676" s="256"/>
      <c r="Y676" s="256"/>
      <c r="Z676" s="256"/>
    </row>
    <row r="677" customFormat="false" ht="14.25" hidden="false" customHeight="true" outlineLevel="0" collapsed="false">
      <c r="A677" s="257"/>
      <c r="B677" s="256"/>
      <c r="C677" s="256"/>
      <c r="D677" s="256"/>
      <c r="E677" s="256"/>
      <c r="F677" s="256"/>
      <c r="G677" s="256"/>
      <c r="H677" s="256"/>
      <c r="I677" s="256"/>
      <c r="J677" s="256"/>
      <c r="K677" s="256"/>
      <c r="L677" s="256"/>
      <c r="M677" s="256"/>
      <c r="N677" s="256"/>
      <c r="O677" s="256"/>
      <c r="P677" s="256"/>
      <c r="Q677" s="256"/>
      <c r="R677" s="256"/>
      <c r="S677" s="256"/>
      <c r="T677" s="256"/>
      <c r="U677" s="256"/>
      <c r="V677" s="256"/>
      <c r="W677" s="256"/>
      <c r="X677" s="256"/>
      <c r="Y677" s="256"/>
      <c r="Z677" s="256"/>
    </row>
    <row r="678" customFormat="false" ht="14.25" hidden="false" customHeight="true" outlineLevel="0" collapsed="false">
      <c r="A678" s="257"/>
      <c r="B678" s="256"/>
      <c r="C678" s="256"/>
      <c r="D678" s="256"/>
      <c r="E678" s="256"/>
      <c r="F678" s="256"/>
      <c r="G678" s="256"/>
      <c r="H678" s="256"/>
      <c r="I678" s="256"/>
      <c r="J678" s="256"/>
      <c r="K678" s="256"/>
      <c r="L678" s="256"/>
      <c r="M678" s="256"/>
      <c r="N678" s="256"/>
      <c r="O678" s="256"/>
      <c r="P678" s="256"/>
      <c r="Q678" s="256"/>
      <c r="R678" s="256"/>
      <c r="S678" s="256"/>
      <c r="T678" s="256"/>
      <c r="U678" s="256"/>
      <c r="V678" s="256"/>
      <c r="W678" s="256"/>
      <c r="X678" s="256"/>
      <c r="Y678" s="256"/>
      <c r="Z678" s="256"/>
    </row>
    <row r="679" customFormat="false" ht="14.25" hidden="false" customHeight="true" outlineLevel="0" collapsed="false">
      <c r="A679" s="257"/>
      <c r="B679" s="256"/>
      <c r="C679" s="256"/>
      <c r="D679" s="256"/>
      <c r="E679" s="256"/>
      <c r="F679" s="256"/>
      <c r="G679" s="256"/>
      <c r="H679" s="256"/>
      <c r="I679" s="256"/>
      <c r="J679" s="256"/>
      <c r="K679" s="256"/>
      <c r="L679" s="256"/>
      <c r="M679" s="256"/>
      <c r="N679" s="256"/>
      <c r="O679" s="256"/>
      <c r="P679" s="256"/>
      <c r="Q679" s="256"/>
      <c r="R679" s="256"/>
      <c r="S679" s="256"/>
      <c r="T679" s="256"/>
      <c r="U679" s="256"/>
      <c r="V679" s="256"/>
      <c r="W679" s="256"/>
      <c r="X679" s="256"/>
      <c r="Y679" s="256"/>
      <c r="Z679" s="256"/>
    </row>
    <row r="680" customFormat="false" ht="14.25" hidden="false" customHeight="true" outlineLevel="0" collapsed="false">
      <c r="A680" s="257"/>
      <c r="B680" s="256"/>
      <c r="C680" s="256"/>
      <c r="D680" s="256"/>
      <c r="E680" s="256"/>
      <c r="F680" s="256"/>
      <c r="G680" s="256"/>
      <c r="H680" s="256"/>
      <c r="I680" s="256"/>
      <c r="J680" s="256"/>
      <c r="K680" s="256"/>
      <c r="L680" s="256"/>
      <c r="M680" s="256"/>
      <c r="N680" s="256"/>
      <c r="O680" s="256"/>
      <c r="P680" s="256"/>
      <c r="Q680" s="256"/>
      <c r="R680" s="256"/>
      <c r="S680" s="256"/>
      <c r="T680" s="256"/>
      <c r="U680" s="256"/>
      <c r="V680" s="256"/>
      <c r="W680" s="256"/>
      <c r="X680" s="256"/>
      <c r="Y680" s="256"/>
      <c r="Z680" s="256"/>
    </row>
    <row r="681" customFormat="false" ht="14.25" hidden="false" customHeight="true" outlineLevel="0" collapsed="false">
      <c r="A681" s="257"/>
      <c r="B681" s="256"/>
      <c r="C681" s="256"/>
      <c r="D681" s="256"/>
      <c r="E681" s="256"/>
      <c r="F681" s="256"/>
      <c r="G681" s="256"/>
      <c r="H681" s="256"/>
      <c r="I681" s="256"/>
      <c r="J681" s="256"/>
      <c r="K681" s="256"/>
      <c r="L681" s="256"/>
      <c r="M681" s="256"/>
      <c r="N681" s="256"/>
      <c r="O681" s="256"/>
      <c r="P681" s="256"/>
      <c r="Q681" s="256"/>
      <c r="R681" s="256"/>
      <c r="S681" s="256"/>
      <c r="T681" s="256"/>
      <c r="U681" s="256"/>
      <c r="V681" s="256"/>
      <c r="W681" s="256"/>
      <c r="X681" s="256"/>
      <c r="Y681" s="256"/>
      <c r="Z681" s="256"/>
    </row>
    <row r="682" customFormat="false" ht="14.25" hidden="false" customHeight="true" outlineLevel="0" collapsed="false">
      <c r="A682" s="257"/>
      <c r="B682" s="256"/>
      <c r="C682" s="256"/>
      <c r="D682" s="256"/>
      <c r="E682" s="256"/>
      <c r="F682" s="256"/>
      <c r="G682" s="256"/>
      <c r="H682" s="256"/>
      <c r="I682" s="256"/>
      <c r="J682" s="256"/>
      <c r="K682" s="256"/>
      <c r="L682" s="256"/>
      <c r="M682" s="256"/>
      <c r="N682" s="256"/>
      <c r="O682" s="256"/>
      <c r="P682" s="256"/>
      <c r="Q682" s="256"/>
      <c r="R682" s="256"/>
      <c r="S682" s="256"/>
      <c r="T682" s="256"/>
      <c r="U682" s="256"/>
      <c r="V682" s="256"/>
      <c r="W682" s="256"/>
      <c r="X682" s="256"/>
      <c r="Y682" s="256"/>
      <c r="Z682" s="256"/>
    </row>
    <row r="683" customFormat="false" ht="14.25" hidden="false" customHeight="true" outlineLevel="0" collapsed="false">
      <c r="A683" s="257"/>
      <c r="B683" s="256"/>
      <c r="C683" s="256"/>
      <c r="D683" s="256"/>
      <c r="E683" s="256"/>
      <c r="F683" s="256"/>
      <c r="G683" s="256"/>
      <c r="H683" s="256"/>
      <c r="I683" s="256"/>
      <c r="J683" s="256"/>
      <c r="K683" s="256"/>
      <c r="L683" s="256"/>
      <c r="M683" s="256"/>
      <c r="N683" s="256"/>
      <c r="O683" s="256"/>
      <c r="P683" s="256"/>
      <c r="Q683" s="256"/>
      <c r="R683" s="256"/>
      <c r="S683" s="256"/>
      <c r="T683" s="256"/>
      <c r="U683" s="256"/>
      <c r="V683" s="256"/>
      <c r="W683" s="256"/>
      <c r="X683" s="256"/>
      <c r="Y683" s="256"/>
      <c r="Z683" s="256"/>
    </row>
    <row r="684" customFormat="false" ht="14.25" hidden="false" customHeight="true" outlineLevel="0" collapsed="false">
      <c r="A684" s="257"/>
      <c r="B684" s="256"/>
      <c r="C684" s="256"/>
      <c r="D684" s="256"/>
      <c r="E684" s="256"/>
      <c r="F684" s="256"/>
      <c r="G684" s="256"/>
      <c r="H684" s="256"/>
      <c r="I684" s="256"/>
      <c r="J684" s="256"/>
      <c r="K684" s="256"/>
      <c r="L684" s="256"/>
      <c r="M684" s="256"/>
      <c r="N684" s="256"/>
      <c r="O684" s="256"/>
      <c r="P684" s="256"/>
      <c r="Q684" s="256"/>
      <c r="R684" s="256"/>
      <c r="S684" s="256"/>
      <c r="T684" s="256"/>
      <c r="U684" s="256"/>
      <c r="V684" s="256"/>
      <c r="W684" s="256"/>
      <c r="X684" s="256"/>
      <c r="Y684" s="256"/>
      <c r="Z684" s="256"/>
    </row>
    <row r="685" customFormat="false" ht="14.25" hidden="false" customHeight="true" outlineLevel="0" collapsed="false">
      <c r="A685" s="257"/>
      <c r="B685" s="256"/>
      <c r="C685" s="256"/>
      <c r="D685" s="256"/>
      <c r="E685" s="256"/>
      <c r="F685" s="256"/>
      <c r="G685" s="256"/>
      <c r="H685" s="256"/>
      <c r="I685" s="256"/>
      <c r="J685" s="256"/>
      <c r="K685" s="256"/>
      <c r="L685" s="256"/>
      <c r="M685" s="256"/>
      <c r="N685" s="256"/>
      <c r="O685" s="256"/>
      <c r="P685" s="256"/>
      <c r="Q685" s="256"/>
      <c r="R685" s="256"/>
      <c r="S685" s="256"/>
      <c r="T685" s="256"/>
      <c r="U685" s="256"/>
      <c r="V685" s="256"/>
      <c r="W685" s="256"/>
      <c r="X685" s="256"/>
      <c r="Y685" s="256"/>
      <c r="Z685" s="256"/>
    </row>
    <row r="686" customFormat="false" ht="14.25" hidden="false" customHeight="true" outlineLevel="0" collapsed="false">
      <c r="A686" s="257"/>
      <c r="B686" s="256"/>
      <c r="C686" s="256"/>
      <c r="D686" s="256"/>
      <c r="E686" s="256"/>
      <c r="F686" s="256"/>
      <c r="G686" s="256"/>
      <c r="H686" s="256"/>
      <c r="I686" s="256"/>
      <c r="J686" s="256"/>
      <c r="K686" s="256"/>
      <c r="L686" s="256"/>
      <c r="M686" s="256"/>
      <c r="N686" s="256"/>
      <c r="O686" s="256"/>
      <c r="P686" s="256"/>
      <c r="Q686" s="256"/>
      <c r="R686" s="256"/>
      <c r="S686" s="256"/>
      <c r="T686" s="256"/>
      <c r="U686" s="256"/>
      <c r="V686" s="256"/>
      <c r="W686" s="256"/>
      <c r="X686" s="256"/>
      <c r="Y686" s="256"/>
      <c r="Z686" s="256"/>
    </row>
    <row r="687" customFormat="false" ht="14.25" hidden="false" customHeight="true" outlineLevel="0" collapsed="false">
      <c r="A687" s="257"/>
      <c r="B687" s="256"/>
      <c r="C687" s="256"/>
      <c r="D687" s="256"/>
      <c r="E687" s="256"/>
      <c r="F687" s="256"/>
      <c r="G687" s="256"/>
      <c r="H687" s="256"/>
      <c r="I687" s="256"/>
      <c r="J687" s="256"/>
      <c r="K687" s="256"/>
      <c r="L687" s="256"/>
      <c r="M687" s="256"/>
      <c r="N687" s="256"/>
      <c r="O687" s="256"/>
      <c r="P687" s="256"/>
      <c r="Q687" s="256"/>
      <c r="R687" s="256"/>
      <c r="S687" s="256"/>
      <c r="T687" s="256"/>
      <c r="U687" s="256"/>
      <c r="V687" s="256"/>
      <c r="W687" s="256"/>
      <c r="X687" s="256"/>
      <c r="Y687" s="256"/>
      <c r="Z687" s="256"/>
    </row>
    <row r="688" customFormat="false" ht="14.25" hidden="false" customHeight="true" outlineLevel="0" collapsed="false">
      <c r="A688" s="257"/>
      <c r="B688" s="256"/>
      <c r="C688" s="256"/>
      <c r="D688" s="256"/>
      <c r="E688" s="256"/>
      <c r="F688" s="256"/>
      <c r="G688" s="256"/>
      <c r="H688" s="256"/>
      <c r="I688" s="256"/>
      <c r="J688" s="256"/>
      <c r="K688" s="256"/>
      <c r="L688" s="256"/>
      <c r="M688" s="256"/>
      <c r="N688" s="256"/>
      <c r="O688" s="256"/>
      <c r="P688" s="256"/>
      <c r="Q688" s="256"/>
      <c r="R688" s="256"/>
      <c r="S688" s="256"/>
      <c r="T688" s="256"/>
      <c r="U688" s="256"/>
      <c r="V688" s="256"/>
      <c r="W688" s="256"/>
      <c r="X688" s="256"/>
      <c r="Y688" s="256"/>
      <c r="Z688" s="256"/>
    </row>
    <row r="689" customFormat="false" ht="14.25" hidden="false" customHeight="true" outlineLevel="0" collapsed="false">
      <c r="A689" s="257"/>
      <c r="B689" s="256"/>
      <c r="C689" s="256"/>
      <c r="D689" s="256"/>
      <c r="E689" s="256"/>
      <c r="F689" s="256"/>
      <c r="G689" s="256"/>
      <c r="H689" s="256"/>
      <c r="I689" s="256"/>
      <c r="J689" s="256"/>
      <c r="K689" s="256"/>
      <c r="L689" s="256"/>
      <c r="M689" s="256"/>
      <c r="N689" s="256"/>
      <c r="O689" s="256"/>
      <c r="P689" s="256"/>
      <c r="Q689" s="256"/>
      <c r="R689" s="256"/>
      <c r="S689" s="256"/>
      <c r="T689" s="256"/>
      <c r="U689" s="256"/>
      <c r="V689" s="256"/>
      <c r="W689" s="256"/>
      <c r="X689" s="256"/>
      <c r="Y689" s="256"/>
      <c r="Z689" s="256"/>
    </row>
    <row r="690" customFormat="false" ht="14.25" hidden="false" customHeight="true" outlineLevel="0" collapsed="false">
      <c r="A690" s="257"/>
      <c r="B690" s="256"/>
      <c r="C690" s="256"/>
      <c r="D690" s="256"/>
      <c r="E690" s="256"/>
      <c r="F690" s="256"/>
      <c r="G690" s="256"/>
      <c r="H690" s="256"/>
      <c r="I690" s="256"/>
      <c r="J690" s="256"/>
      <c r="K690" s="256"/>
      <c r="L690" s="256"/>
      <c r="M690" s="256"/>
      <c r="N690" s="256"/>
      <c r="O690" s="256"/>
      <c r="P690" s="256"/>
      <c r="Q690" s="256"/>
      <c r="R690" s="256"/>
      <c r="S690" s="256"/>
      <c r="T690" s="256"/>
      <c r="U690" s="256"/>
      <c r="V690" s="256"/>
      <c r="W690" s="256"/>
      <c r="X690" s="256"/>
      <c r="Y690" s="256"/>
      <c r="Z690" s="256"/>
    </row>
    <row r="691" customFormat="false" ht="14.25" hidden="false" customHeight="true" outlineLevel="0" collapsed="false">
      <c r="A691" s="257"/>
      <c r="B691" s="256"/>
      <c r="C691" s="256"/>
      <c r="D691" s="256"/>
      <c r="E691" s="256"/>
      <c r="F691" s="256"/>
      <c r="G691" s="256"/>
      <c r="H691" s="256"/>
      <c r="I691" s="256"/>
      <c r="J691" s="256"/>
      <c r="K691" s="256"/>
      <c r="L691" s="256"/>
      <c r="M691" s="256"/>
      <c r="N691" s="256"/>
      <c r="O691" s="256"/>
      <c r="P691" s="256"/>
      <c r="Q691" s="256"/>
      <c r="R691" s="256"/>
      <c r="S691" s="256"/>
      <c r="T691" s="256"/>
      <c r="U691" s="256"/>
      <c r="V691" s="256"/>
      <c r="W691" s="256"/>
      <c r="X691" s="256"/>
      <c r="Y691" s="256"/>
      <c r="Z691" s="256"/>
    </row>
    <row r="692" customFormat="false" ht="14.25" hidden="false" customHeight="true" outlineLevel="0" collapsed="false">
      <c r="A692" s="257"/>
      <c r="B692" s="256"/>
      <c r="C692" s="256"/>
      <c r="D692" s="256"/>
      <c r="E692" s="256"/>
      <c r="F692" s="256"/>
      <c r="G692" s="256"/>
      <c r="H692" s="256"/>
      <c r="I692" s="256"/>
      <c r="J692" s="256"/>
      <c r="K692" s="256"/>
      <c r="L692" s="256"/>
      <c r="M692" s="256"/>
      <c r="N692" s="256"/>
      <c r="O692" s="256"/>
      <c r="P692" s="256"/>
      <c r="Q692" s="256"/>
      <c r="R692" s="256"/>
      <c r="S692" s="256"/>
      <c r="T692" s="256"/>
      <c r="U692" s="256"/>
      <c r="V692" s="256"/>
      <c r="W692" s="256"/>
      <c r="X692" s="256"/>
      <c r="Y692" s="256"/>
      <c r="Z692" s="256"/>
    </row>
    <row r="693" customFormat="false" ht="14.25" hidden="false" customHeight="true" outlineLevel="0" collapsed="false">
      <c r="A693" s="257"/>
      <c r="B693" s="256"/>
      <c r="C693" s="256"/>
      <c r="D693" s="256"/>
      <c r="E693" s="256"/>
      <c r="F693" s="256"/>
      <c r="G693" s="256"/>
      <c r="H693" s="256"/>
      <c r="I693" s="256"/>
      <c r="J693" s="256"/>
      <c r="K693" s="256"/>
      <c r="L693" s="256"/>
      <c r="M693" s="256"/>
      <c r="N693" s="256"/>
      <c r="O693" s="256"/>
      <c r="P693" s="256"/>
      <c r="Q693" s="256"/>
      <c r="R693" s="256"/>
      <c r="S693" s="256"/>
      <c r="T693" s="256"/>
      <c r="U693" s="256"/>
      <c r="V693" s="256"/>
      <c r="W693" s="256"/>
      <c r="X693" s="256"/>
      <c r="Y693" s="256"/>
      <c r="Z693" s="256"/>
    </row>
    <row r="694" customFormat="false" ht="14.25" hidden="false" customHeight="true" outlineLevel="0" collapsed="false">
      <c r="A694" s="257"/>
      <c r="B694" s="256"/>
      <c r="C694" s="256"/>
      <c r="D694" s="256"/>
      <c r="E694" s="256"/>
      <c r="F694" s="256"/>
      <c r="G694" s="256"/>
      <c r="H694" s="256"/>
      <c r="I694" s="256"/>
      <c r="J694" s="256"/>
      <c r="K694" s="256"/>
      <c r="L694" s="256"/>
      <c r="M694" s="256"/>
      <c r="N694" s="256"/>
      <c r="O694" s="256"/>
      <c r="P694" s="256"/>
      <c r="Q694" s="256"/>
      <c r="R694" s="256"/>
      <c r="S694" s="256"/>
      <c r="T694" s="256"/>
      <c r="U694" s="256"/>
      <c r="V694" s="256"/>
      <c r="W694" s="256"/>
      <c r="X694" s="256"/>
      <c r="Y694" s="256"/>
      <c r="Z694" s="256"/>
    </row>
    <row r="695" customFormat="false" ht="14.25" hidden="false" customHeight="true" outlineLevel="0" collapsed="false">
      <c r="A695" s="257"/>
      <c r="B695" s="256"/>
      <c r="C695" s="256"/>
      <c r="D695" s="256"/>
      <c r="E695" s="256"/>
      <c r="F695" s="256"/>
      <c r="G695" s="256"/>
      <c r="H695" s="256"/>
      <c r="I695" s="256"/>
      <c r="J695" s="256"/>
      <c r="K695" s="256"/>
      <c r="L695" s="256"/>
      <c r="M695" s="256"/>
      <c r="N695" s="256"/>
      <c r="O695" s="256"/>
      <c r="P695" s="256"/>
      <c r="Q695" s="256"/>
      <c r="R695" s="256"/>
      <c r="S695" s="256"/>
      <c r="T695" s="256"/>
      <c r="U695" s="256"/>
      <c r="V695" s="256"/>
      <c r="W695" s="256"/>
      <c r="X695" s="256"/>
      <c r="Y695" s="256"/>
      <c r="Z695" s="256"/>
    </row>
    <row r="696" customFormat="false" ht="14.25" hidden="false" customHeight="true" outlineLevel="0" collapsed="false">
      <c r="A696" s="257"/>
      <c r="B696" s="256"/>
      <c r="C696" s="256"/>
      <c r="D696" s="256"/>
      <c r="E696" s="256"/>
      <c r="F696" s="256"/>
      <c r="G696" s="256"/>
      <c r="H696" s="256"/>
      <c r="I696" s="256"/>
      <c r="J696" s="256"/>
      <c r="K696" s="256"/>
      <c r="L696" s="256"/>
      <c r="M696" s="256"/>
      <c r="N696" s="256"/>
      <c r="O696" s="256"/>
      <c r="P696" s="256"/>
      <c r="Q696" s="256"/>
      <c r="R696" s="256"/>
      <c r="S696" s="256"/>
      <c r="T696" s="256"/>
      <c r="U696" s="256"/>
      <c r="V696" s="256"/>
      <c r="W696" s="256"/>
      <c r="X696" s="256"/>
      <c r="Y696" s="256"/>
      <c r="Z696" s="256"/>
    </row>
    <row r="697" customFormat="false" ht="14.25" hidden="false" customHeight="true" outlineLevel="0" collapsed="false">
      <c r="A697" s="257"/>
      <c r="B697" s="256"/>
      <c r="C697" s="256"/>
      <c r="D697" s="256"/>
      <c r="E697" s="256"/>
      <c r="F697" s="256"/>
      <c r="G697" s="256"/>
      <c r="H697" s="256"/>
      <c r="I697" s="256"/>
      <c r="J697" s="256"/>
      <c r="K697" s="256"/>
      <c r="L697" s="256"/>
      <c r="M697" s="256"/>
      <c r="N697" s="256"/>
      <c r="O697" s="256"/>
      <c r="P697" s="256"/>
      <c r="Q697" s="256"/>
      <c r="R697" s="256"/>
      <c r="S697" s="256"/>
      <c r="T697" s="256"/>
      <c r="U697" s="256"/>
      <c r="V697" s="256"/>
      <c r="W697" s="256"/>
      <c r="X697" s="256"/>
      <c r="Y697" s="256"/>
      <c r="Z697" s="256"/>
    </row>
    <row r="698" customFormat="false" ht="14.25" hidden="false" customHeight="true" outlineLevel="0" collapsed="false">
      <c r="A698" s="257"/>
      <c r="B698" s="256"/>
      <c r="C698" s="256"/>
      <c r="D698" s="256"/>
      <c r="E698" s="256"/>
      <c r="F698" s="256"/>
      <c r="G698" s="256"/>
      <c r="H698" s="256"/>
      <c r="I698" s="256"/>
      <c r="J698" s="256"/>
      <c r="K698" s="256"/>
      <c r="L698" s="256"/>
      <c r="M698" s="256"/>
      <c r="N698" s="256"/>
      <c r="O698" s="256"/>
      <c r="P698" s="256"/>
      <c r="Q698" s="256"/>
      <c r="R698" s="256"/>
      <c r="S698" s="256"/>
      <c r="T698" s="256"/>
      <c r="U698" s="256"/>
      <c r="V698" s="256"/>
      <c r="W698" s="256"/>
      <c r="X698" s="256"/>
      <c r="Y698" s="256"/>
      <c r="Z698" s="256"/>
    </row>
    <row r="699" customFormat="false" ht="14.25" hidden="false" customHeight="true" outlineLevel="0" collapsed="false">
      <c r="A699" s="257"/>
      <c r="B699" s="256"/>
      <c r="C699" s="256"/>
      <c r="D699" s="256"/>
      <c r="E699" s="256"/>
      <c r="F699" s="256"/>
      <c r="G699" s="256"/>
      <c r="H699" s="256"/>
      <c r="I699" s="256"/>
      <c r="J699" s="256"/>
      <c r="K699" s="256"/>
      <c r="L699" s="256"/>
      <c r="M699" s="256"/>
      <c r="N699" s="256"/>
      <c r="O699" s="256"/>
      <c r="P699" s="256"/>
      <c r="Q699" s="256"/>
      <c r="R699" s="256"/>
      <c r="S699" s="256"/>
      <c r="T699" s="256"/>
      <c r="U699" s="256"/>
      <c r="V699" s="256"/>
      <c r="W699" s="256"/>
      <c r="X699" s="256"/>
      <c r="Y699" s="256"/>
      <c r="Z699" s="256"/>
    </row>
    <row r="700" customFormat="false" ht="14.25" hidden="false" customHeight="true" outlineLevel="0" collapsed="false">
      <c r="A700" s="257"/>
      <c r="B700" s="256"/>
      <c r="C700" s="256"/>
      <c r="D700" s="256"/>
      <c r="E700" s="256"/>
      <c r="F700" s="256"/>
      <c r="G700" s="256"/>
      <c r="H700" s="256"/>
      <c r="I700" s="256"/>
      <c r="J700" s="256"/>
      <c r="K700" s="256"/>
      <c r="L700" s="256"/>
      <c r="M700" s="256"/>
      <c r="N700" s="256"/>
      <c r="O700" s="256"/>
      <c r="P700" s="256"/>
      <c r="Q700" s="256"/>
      <c r="R700" s="256"/>
      <c r="S700" s="256"/>
      <c r="T700" s="256"/>
      <c r="U700" s="256"/>
      <c r="V700" s="256"/>
      <c r="W700" s="256"/>
      <c r="X700" s="256"/>
      <c r="Y700" s="256"/>
      <c r="Z700" s="256"/>
    </row>
    <row r="701" customFormat="false" ht="14.25" hidden="false" customHeight="true" outlineLevel="0" collapsed="false">
      <c r="A701" s="257"/>
      <c r="B701" s="256"/>
      <c r="C701" s="256"/>
      <c r="D701" s="256"/>
      <c r="E701" s="256"/>
      <c r="F701" s="256"/>
      <c r="G701" s="256"/>
      <c r="H701" s="256"/>
      <c r="I701" s="256"/>
      <c r="J701" s="256"/>
      <c r="K701" s="256"/>
      <c r="L701" s="256"/>
      <c r="M701" s="256"/>
      <c r="N701" s="256"/>
      <c r="O701" s="256"/>
      <c r="P701" s="256"/>
      <c r="Q701" s="256"/>
      <c r="R701" s="256"/>
      <c r="S701" s="256"/>
      <c r="T701" s="256"/>
      <c r="U701" s="256"/>
      <c r="V701" s="256"/>
      <c r="W701" s="256"/>
      <c r="X701" s="256"/>
      <c r="Y701" s="256"/>
      <c r="Z701" s="256"/>
    </row>
    <row r="702" customFormat="false" ht="14.25" hidden="false" customHeight="true" outlineLevel="0" collapsed="false">
      <c r="A702" s="257"/>
      <c r="B702" s="256"/>
      <c r="C702" s="256"/>
      <c r="D702" s="256"/>
      <c r="E702" s="256"/>
      <c r="F702" s="256"/>
      <c r="G702" s="256"/>
      <c r="H702" s="256"/>
      <c r="I702" s="256"/>
      <c r="J702" s="256"/>
      <c r="K702" s="256"/>
      <c r="L702" s="256"/>
      <c r="M702" s="256"/>
      <c r="N702" s="256"/>
      <c r="O702" s="256"/>
      <c r="P702" s="256"/>
      <c r="Q702" s="256"/>
      <c r="R702" s="256"/>
      <c r="S702" s="256"/>
      <c r="T702" s="256"/>
      <c r="U702" s="256"/>
      <c r="V702" s="256"/>
      <c r="W702" s="256"/>
      <c r="X702" s="256"/>
      <c r="Y702" s="256"/>
      <c r="Z702" s="256"/>
    </row>
    <row r="703" customFormat="false" ht="14.25" hidden="false" customHeight="true" outlineLevel="0" collapsed="false">
      <c r="A703" s="257"/>
      <c r="B703" s="256"/>
      <c r="C703" s="256"/>
      <c r="D703" s="256"/>
      <c r="E703" s="256"/>
      <c r="F703" s="256"/>
      <c r="G703" s="256"/>
      <c r="H703" s="256"/>
      <c r="I703" s="256"/>
      <c r="J703" s="256"/>
      <c r="K703" s="256"/>
      <c r="L703" s="256"/>
      <c r="M703" s="256"/>
      <c r="N703" s="256"/>
      <c r="O703" s="256"/>
      <c r="P703" s="256"/>
      <c r="Q703" s="256"/>
      <c r="R703" s="256"/>
      <c r="S703" s="256"/>
      <c r="T703" s="256"/>
      <c r="U703" s="256"/>
      <c r="V703" s="256"/>
      <c r="W703" s="256"/>
      <c r="X703" s="256"/>
      <c r="Y703" s="256"/>
      <c r="Z703" s="256"/>
    </row>
    <row r="704" customFormat="false" ht="14.25" hidden="false" customHeight="true" outlineLevel="0" collapsed="false">
      <c r="A704" s="257"/>
      <c r="B704" s="256"/>
      <c r="C704" s="256"/>
      <c r="D704" s="256"/>
      <c r="E704" s="256"/>
      <c r="F704" s="256"/>
      <c r="G704" s="256"/>
      <c r="H704" s="256"/>
      <c r="I704" s="256"/>
      <c r="J704" s="256"/>
      <c r="K704" s="256"/>
      <c r="L704" s="256"/>
      <c r="M704" s="256"/>
      <c r="N704" s="256"/>
      <c r="O704" s="256"/>
      <c r="P704" s="256"/>
      <c r="Q704" s="256"/>
      <c r="R704" s="256"/>
      <c r="S704" s="256"/>
      <c r="T704" s="256"/>
      <c r="U704" s="256"/>
      <c r="V704" s="256"/>
      <c r="W704" s="256"/>
      <c r="X704" s="256"/>
      <c r="Y704" s="256"/>
      <c r="Z704" s="256"/>
    </row>
    <row r="705" customFormat="false" ht="14.25" hidden="false" customHeight="true" outlineLevel="0" collapsed="false">
      <c r="A705" s="257"/>
      <c r="B705" s="256"/>
      <c r="C705" s="256"/>
      <c r="D705" s="256"/>
      <c r="E705" s="256"/>
      <c r="F705" s="256"/>
      <c r="G705" s="256"/>
      <c r="H705" s="256"/>
      <c r="I705" s="256"/>
      <c r="J705" s="256"/>
      <c r="K705" s="256"/>
      <c r="L705" s="256"/>
      <c r="M705" s="256"/>
      <c r="N705" s="256"/>
      <c r="O705" s="256"/>
      <c r="P705" s="256"/>
      <c r="Q705" s="256"/>
      <c r="R705" s="256"/>
      <c r="S705" s="256"/>
      <c r="T705" s="256"/>
      <c r="U705" s="256"/>
      <c r="V705" s="256"/>
      <c r="W705" s="256"/>
      <c r="X705" s="256"/>
      <c r="Y705" s="256"/>
      <c r="Z705" s="256"/>
    </row>
    <row r="706" customFormat="false" ht="14.25" hidden="false" customHeight="true" outlineLevel="0" collapsed="false">
      <c r="A706" s="257"/>
      <c r="B706" s="256"/>
      <c r="C706" s="256"/>
      <c r="D706" s="256"/>
      <c r="E706" s="256"/>
      <c r="F706" s="256"/>
      <c r="G706" s="256"/>
      <c r="H706" s="256"/>
      <c r="I706" s="256"/>
      <c r="J706" s="256"/>
      <c r="K706" s="256"/>
      <c r="L706" s="256"/>
      <c r="M706" s="256"/>
      <c r="N706" s="256"/>
      <c r="O706" s="256"/>
      <c r="P706" s="256"/>
      <c r="Q706" s="256"/>
      <c r="R706" s="256"/>
      <c r="S706" s="256"/>
      <c r="T706" s="256"/>
      <c r="U706" s="256"/>
      <c r="V706" s="256"/>
      <c r="W706" s="256"/>
      <c r="X706" s="256"/>
      <c r="Y706" s="256"/>
      <c r="Z706" s="256"/>
    </row>
    <row r="707" customFormat="false" ht="14.25" hidden="false" customHeight="true" outlineLevel="0" collapsed="false">
      <c r="A707" s="257"/>
      <c r="B707" s="256"/>
      <c r="C707" s="256"/>
      <c r="D707" s="256"/>
      <c r="E707" s="256"/>
      <c r="F707" s="256"/>
      <c r="G707" s="256"/>
      <c r="H707" s="256"/>
      <c r="I707" s="256"/>
      <c r="J707" s="256"/>
      <c r="K707" s="256"/>
      <c r="L707" s="256"/>
      <c r="M707" s="256"/>
      <c r="N707" s="256"/>
      <c r="O707" s="256"/>
      <c r="P707" s="256"/>
      <c r="Q707" s="256"/>
      <c r="R707" s="256"/>
      <c r="S707" s="256"/>
      <c r="T707" s="256"/>
      <c r="U707" s="256"/>
      <c r="V707" s="256"/>
      <c r="W707" s="256"/>
      <c r="X707" s="256"/>
      <c r="Y707" s="256"/>
      <c r="Z707" s="256"/>
    </row>
    <row r="708" customFormat="false" ht="14.25" hidden="false" customHeight="true" outlineLevel="0" collapsed="false">
      <c r="A708" s="257"/>
      <c r="B708" s="256"/>
      <c r="C708" s="256"/>
      <c r="D708" s="256"/>
      <c r="E708" s="256"/>
      <c r="F708" s="256"/>
      <c r="G708" s="256"/>
      <c r="H708" s="256"/>
      <c r="I708" s="256"/>
      <c r="J708" s="256"/>
      <c r="K708" s="256"/>
      <c r="L708" s="256"/>
      <c r="M708" s="256"/>
      <c r="N708" s="256"/>
      <c r="O708" s="256"/>
      <c r="P708" s="256"/>
      <c r="Q708" s="256"/>
      <c r="R708" s="256"/>
      <c r="S708" s="256"/>
      <c r="T708" s="256"/>
      <c r="U708" s="256"/>
      <c r="V708" s="256"/>
      <c r="W708" s="256"/>
      <c r="X708" s="256"/>
      <c r="Y708" s="256"/>
      <c r="Z708" s="256"/>
    </row>
    <row r="709" customFormat="false" ht="14.25" hidden="false" customHeight="true" outlineLevel="0" collapsed="false">
      <c r="A709" s="257"/>
      <c r="B709" s="256"/>
      <c r="C709" s="256"/>
      <c r="D709" s="256"/>
      <c r="E709" s="256"/>
      <c r="F709" s="256"/>
      <c r="G709" s="256"/>
      <c r="H709" s="256"/>
      <c r="I709" s="256"/>
      <c r="J709" s="256"/>
      <c r="K709" s="256"/>
      <c r="L709" s="256"/>
      <c r="M709" s="256"/>
      <c r="N709" s="256"/>
      <c r="O709" s="256"/>
      <c r="P709" s="256"/>
      <c r="Q709" s="256"/>
      <c r="R709" s="256"/>
      <c r="S709" s="256"/>
      <c r="T709" s="256"/>
      <c r="U709" s="256"/>
      <c r="V709" s="256"/>
      <c r="W709" s="256"/>
      <c r="X709" s="256"/>
      <c r="Y709" s="256"/>
      <c r="Z709" s="256"/>
    </row>
    <row r="710" customFormat="false" ht="14.25" hidden="false" customHeight="true" outlineLevel="0" collapsed="false">
      <c r="A710" s="257"/>
      <c r="B710" s="256"/>
      <c r="C710" s="256"/>
      <c r="D710" s="256"/>
      <c r="E710" s="256"/>
      <c r="F710" s="256"/>
      <c r="G710" s="256"/>
      <c r="H710" s="256"/>
      <c r="I710" s="256"/>
      <c r="J710" s="256"/>
      <c r="K710" s="256"/>
      <c r="L710" s="256"/>
      <c r="M710" s="256"/>
      <c r="N710" s="256"/>
      <c r="O710" s="256"/>
      <c r="P710" s="256"/>
      <c r="Q710" s="256"/>
      <c r="R710" s="256"/>
      <c r="S710" s="256"/>
      <c r="T710" s="256"/>
      <c r="U710" s="256"/>
      <c r="V710" s="256"/>
      <c r="W710" s="256"/>
      <c r="X710" s="256"/>
      <c r="Y710" s="256"/>
      <c r="Z710" s="256"/>
    </row>
    <row r="711" customFormat="false" ht="14.25" hidden="false" customHeight="true" outlineLevel="0" collapsed="false">
      <c r="A711" s="257"/>
      <c r="B711" s="256"/>
      <c r="C711" s="256"/>
      <c r="D711" s="256"/>
      <c r="E711" s="256"/>
      <c r="F711" s="256"/>
      <c r="G711" s="256"/>
      <c r="H711" s="256"/>
      <c r="I711" s="256"/>
      <c r="J711" s="256"/>
      <c r="K711" s="256"/>
      <c r="L711" s="256"/>
      <c r="M711" s="256"/>
      <c r="N711" s="256"/>
      <c r="O711" s="256"/>
      <c r="P711" s="256"/>
      <c r="Q711" s="256"/>
      <c r="R711" s="256"/>
      <c r="S711" s="256"/>
      <c r="T711" s="256"/>
      <c r="U711" s="256"/>
      <c r="V711" s="256"/>
      <c r="W711" s="256"/>
      <c r="X711" s="256"/>
      <c r="Y711" s="256"/>
      <c r="Z711" s="256"/>
    </row>
    <row r="712" customFormat="false" ht="14.25" hidden="false" customHeight="true" outlineLevel="0" collapsed="false">
      <c r="A712" s="257"/>
      <c r="B712" s="256"/>
      <c r="C712" s="256"/>
      <c r="D712" s="256"/>
      <c r="E712" s="256"/>
      <c r="F712" s="256"/>
      <c r="G712" s="256"/>
      <c r="H712" s="256"/>
      <c r="I712" s="256"/>
      <c r="J712" s="256"/>
      <c r="K712" s="256"/>
      <c r="L712" s="256"/>
      <c r="M712" s="256"/>
      <c r="N712" s="256"/>
      <c r="O712" s="256"/>
      <c r="P712" s="256"/>
      <c r="Q712" s="256"/>
      <c r="R712" s="256"/>
      <c r="S712" s="256"/>
      <c r="T712" s="256"/>
      <c r="U712" s="256"/>
      <c r="V712" s="256"/>
      <c r="W712" s="256"/>
      <c r="X712" s="256"/>
      <c r="Y712" s="256"/>
      <c r="Z712" s="256"/>
    </row>
    <row r="713" customFormat="false" ht="14.25" hidden="false" customHeight="true" outlineLevel="0" collapsed="false">
      <c r="A713" s="257"/>
      <c r="B713" s="256"/>
      <c r="C713" s="256"/>
      <c r="D713" s="256"/>
      <c r="E713" s="256"/>
      <c r="F713" s="256"/>
      <c r="G713" s="256"/>
      <c r="H713" s="256"/>
      <c r="I713" s="256"/>
      <c r="J713" s="256"/>
      <c r="K713" s="256"/>
      <c r="L713" s="256"/>
      <c r="M713" s="256"/>
      <c r="N713" s="256"/>
      <c r="O713" s="256"/>
      <c r="P713" s="256"/>
      <c r="Q713" s="256"/>
      <c r="R713" s="256"/>
      <c r="S713" s="256"/>
      <c r="T713" s="256"/>
      <c r="U713" s="256"/>
      <c r="V713" s="256"/>
      <c r="W713" s="256"/>
      <c r="X713" s="256"/>
      <c r="Y713" s="256"/>
      <c r="Z713" s="256"/>
    </row>
    <row r="714" customFormat="false" ht="14.25" hidden="false" customHeight="true" outlineLevel="0" collapsed="false">
      <c r="A714" s="257"/>
      <c r="B714" s="256"/>
      <c r="C714" s="256"/>
      <c r="D714" s="256"/>
      <c r="E714" s="256"/>
      <c r="F714" s="256"/>
      <c r="G714" s="256"/>
      <c r="H714" s="256"/>
      <c r="I714" s="256"/>
      <c r="J714" s="256"/>
      <c r="K714" s="256"/>
      <c r="L714" s="256"/>
      <c r="M714" s="256"/>
      <c r="N714" s="256"/>
      <c r="O714" s="256"/>
      <c r="P714" s="256"/>
      <c r="Q714" s="256"/>
      <c r="R714" s="256"/>
      <c r="S714" s="256"/>
      <c r="T714" s="256"/>
      <c r="U714" s="256"/>
      <c r="V714" s="256"/>
      <c r="W714" s="256"/>
      <c r="X714" s="256"/>
      <c r="Y714" s="256"/>
      <c r="Z714" s="256"/>
    </row>
    <row r="715" customFormat="false" ht="14.25" hidden="false" customHeight="true" outlineLevel="0" collapsed="false">
      <c r="A715" s="257"/>
      <c r="B715" s="256"/>
      <c r="C715" s="256"/>
      <c r="D715" s="256"/>
      <c r="E715" s="256"/>
      <c r="F715" s="256"/>
      <c r="G715" s="256"/>
      <c r="H715" s="256"/>
      <c r="I715" s="256"/>
      <c r="J715" s="256"/>
      <c r="K715" s="256"/>
      <c r="L715" s="256"/>
      <c r="M715" s="256"/>
      <c r="N715" s="256"/>
      <c r="O715" s="256"/>
      <c r="P715" s="256"/>
      <c r="Q715" s="256"/>
      <c r="R715" s="256"/>
      <c r="S715" s="256"/>
      <c r="T715" s="256"/>
      <c r="U715" s="256"/>
      <c r="V715" s="256"/>
      <c r="W715" s="256"/>
      <c r="X715" s="256"/>
      <c r="Y715" s="256"/>
      <c r="Z715" s="256"/>
    </row>
    <row r="716" customFormat="false" ht="14.25" hidden="false" customHeight="true" outlineLevel="0" collapsed="false">
      <c r="A716" s="257"/>
      <c r="B716" s="256"/>
      <c r="C716" s="256"/>
      <c r="D716" s="256"/>
      <c r="E716" s="256"/>
      <c r="F716" s="256"/>
      <c r="G716" s="256"/>
      <c r="H716" s="256"/>
      <c r="I716" s="256"/>
      <c r="J716" s="256"/>
      <c r="K716" s="256"/>
      <c r="L716" s="256"/>
      <c r="M716" s="256"/>
      <c r="N716" s="256"/>
      <c r="O716" s="256"/>
      <c r="P716" s="256"/>
      <c r="Q716" s="256"/>
      <c r="R716" s="256"/>
      <c r="S716" s="256"/>
      <c r="T716" s="256"/>
      <c r="U716" s="256"/>
      <c r="V716" s="256"/>
      <c r="W716" s="256"/>
      <c r="X716" s="256"/>
      <c r="Y716" s="256"/>
      <c r="Z716" s="256"/>
    </row>
    <row r="717" customFormat="false" ht="14.25" hidden="false" customHeight="true" outlineLevel="0" collapsed="false">
      <c r="A717" s="257"/>
      <c r="B717" s="256"/>
      <c r="C717" s="256"/>
      <c r="D717" s="256"/>
      <c r="E717" s="256"/>
      <c r="F717" s="256"/>
      <c r="G717" s="256"/>
      <c r="H717" s="256"/>
      <c r="I717" s="256"/>
      <c r="J717" s="256"/>
      <c r="K717" s="256"/>
      <c r="L717" s="256"/>
      <c r="M717" s="256"/>
      <c r="N717" s="256"/>
      <c r="O717" s="256"/>
      <c r="P717" s="256"/>
      <c r="Q717" s="256"/>
      <c r="R717" s="256"/>
      <c r="S717" s="256"/>
      <c r="T717" s="256"/>
      <c r="U717" s="256"/>
      <c r="V717" s="256"/>
      <c r="W717" s="256"/>
      <c r="X717" s="256"/>
      <c r="Y717" s="256"/>
      <c r="Z717" s="256"/>
    </row>
    <row r="718" customFormat="false" ht="14.25" hidden="false" customHeight="true" outlineLevel="0" collapsed="false">
      <c r="A718" s="257"/>
      <c r="B718" s="256"/>
      <c r="C718" s="256"/>
      <c r="D718" s="256"/>
      <c r="E718" s="256"/>
      <c r="F718" s="256"/>
      <c r="G718" s="256"/>
      <c r="H718" s="256"/>
      <c r="I718" s="256"/>
      <c r="J718" s="256"/>
      <c r="K718" s="256"/>
      <c r="L718" s="256"/>
      <c r="M718" s="256"/>
      <c r="N718" s="256"/>
      <c r="O718" s="256"/>
      <c r="P718" s="256"/>
      <c r="Q718" s="256"/>
      <c r="R718" s="256"/>
      <c r="S718" s="256"/>
      <c r="T718" s="256"/>
      <c r="U718" s="256"/>
      <c r="V718" s="256"/>
      <c r="W718" s="256"/>
      <c r="X718" s="256"/>
      <c r="Y718" s="256"/>
      <c r="Z718" s="256"/>
    </row>
    <row r="719" customFormat="false" ht="14.25" hidden="false" customHeight="true" outlineLevel="0" collapsed="false">
      <c r="A719" s="257"/>
      <c r="B719" s="256"/>
      <c r="C719" s="256"/>
      <c r="D719" s="256"/>
      <c r="E719" s="256"/>
      <c r="F719" s="256"/>
      <c r="G719" s="256"/>
      <c r="H719" s="256"/>
      <c r="I719" s="256"/>
      <c r="J719" s="256"/>
      <c r="K719" s="256"/>
      <c r="L719" s="256"/>
      <c r="M719" s="256"/>
      <c r="N719" s="256"/>
      <c r="O719" s="256"/>
      <c r="P719" s="256"/>
      <c r="Q719" s="256"/>
      <c r="R719" s="256"/>
      <c r="S719" s="256"/>
      <c r="T719" s="256"/>
      <c r="U719" s="256"/>
      <c r="V719" s="256"/>
      <c r="W719" s="256"/>
      <c r="X719" s="256"/>
      <c r="Y719" s="256"/>
      <c r="Z719" s="256"/>
    </row>
    <row r="720" customFormat="false" ht="14.25" hidden="false" customHeight="true" outlineLevel="0" collapsed="false">
      <c r="A720" s="257"/>
      <c r="B720" s="256"/>
      <c r="C720" s="256"/>
      <c r="D720" s="256"/>
      <c r="E720" s="256"/>
      <c r="F720" s="256"/>
      <c r="G720" s="256"/>
      <c r="H720" s="256"/>
      <c r="I720" s="256"/>
      <c r="J720" s="256"/>
      <c r="K720" s="256"/>
      <c r="L720" s="256"/>
      <c r="M720" s="256"/>
      <c r="N720" s="256"/>
      <c r="O720" s="256"/>
      <c r="P720" s="256"/>
      <c r="Q720" s="256"/>
      <c r="R720" s="256"/>
      <c r="S720" s="256"/>
      <c r="T720" s="256"/>
      <c r="U720" s="256"/>
      <c r="V720" s="256"/>
      <c r="W720" s="256"/>
      <c r="X720" s="256"/>
      <c r="Y720" s="256"/>
      <c r="Z720" s="256"/>
    </row>
    <row r="721" customFormat="false" ht="14.25" hidden="false" customHeight="true" outlineLevel="0" collapsed="false">
      <c r="A721" s="257"/>
      <c r="B721" s="256"/>
      <c r="C721" s="256"/>
      <c r="D721" s="256"/>
      <c r="E721" s="256"/>
      <c r="F721" s="256"/>
      <c r="G721" s="256"/>
      <c r="H721" s="256"/>
      <c r="I721" s="256"/>
      <c r="J721" s="256"/>
      <c r="K721" s="256"/>
      <c r="L721" s="256"/>
      <c r="M721" s="256"/>
      <c r="N721" s="256"/>
      <c r="O721" s="256"/>
      <c r="P721" s="256"/>
      <c r="Q721" s="256"/>
      <c r="R721" s="256"/>
      <c r="S721" s="256"/>
      <c r="T721" s="256"/>
      <c r="U721" s="256"/>
      <c r="V721" s="256"/>
      <c r="W721" s="256"/>
      <c r="X721" s="256"/>
      <c r="Y721" s="256"/>
      <c r="Z721" s="256"/>
    </row>
    <row r="722" customFormat="false" ht="14.25" hidden="false" customHeight="true" outlineLevel="0" collapsed="false">
      <c r="A722" s="257"/>
      <c r="B722" s="256"/>
      <c r="C722" s="256"/>
      <c r="D722" s="256"/>
      <c r="E722" s="256"/>
      <c r="F722" s="256"/>
      <c r="G722" s="256"/>
      <c r="H722" s="256"/>
      <c r="I722" s="256"/>
      <c r="J722" s="256"/>
      <c r="K722" s="256"/>
      <c r="L722" s="256"/>
      <c r="M722" s="256"/>
      <c r="N722" s="256"/>
      <c r="O722" s="256"/>
      <c r="P722" s="256"/>
      <c r="Q722" s="256"/>
      <c r="R722" s="256"/>
      <c r="S722" s="256"/>
      <c r="T722" s="256"/>
      <c r="U722" s="256"/>
      <c r="V722" s="256"/>
      <c r="W722" s="256"/>
      <c r="X722" s="256"/>
      <c r="Y722" s="256"/>
      <c r="Z722" s="256"/>
    </row>
    <row r="723" customFormat="false" ht="14.25" hidden="false" customHeight="true" outlineLevel="0" collapsed="false">
      <c r="A723" s="257"/>
      <c r="B723" s="256"/>
      <c r="C723" s="256"/>
      <c r="D723" s="256"/>
      <c r="E723" s="256"/>
      <c r="F723" s="256"/>
      <c r="G723" s="256"/>
      <c r="H723" s="256"/>
      <c r="I723" s="256"/>
      <c r="J723" s="256"/>
      <c r="K723" s="256"/>
      <c r="L723" s="256"/>
      <c r="M723" s="256"/>
      <c r="N723" s="256"/>
      <c r="O723" s="256"/>
      <c r="P723" s="256"/>
      <c r="Q723" s="256"/>
      <c r="R723" s="256"/>
      <c r="S723" s="256"/>
      <c r="T723" s="256"/>
      <c r="U723" s="256"/>
      <c r="V723" s="256"/>
      <c r="W723" s="256"/>
      <c r="X723" s="256"/>
      <c r="Y723" s="256"/>
      <c r="Z723" s="256"/>
    </row>
    <row r="724" customFormat="false" ht="14.25" hidden="false" customHeight="true" outlineLevel="0" collapsed="false">
      <c r="A724" s="257"/>
      <c r="B724" s="256"/>
      <c r="C724" s="256"/>
      <c r="D724" s="256"/>
      <c r="E724" s="256"/>
      <c r="F724" s="256"/>
      <c r="G724" s="256"/>
      <c r="H724" s="256"/>
      <c r="I724" s="256"/>
      <c r="J724" s="256"/>
      <c r="K724" s="256"/>
      <c r="L724" s="256"/>
      <c r="M724" s="256"/>
      <c r="N724" s="256"/>
      <c r="O724" s="256"/>
      <c r="P724" s="256"/>
      <c r="Q724" s="256"/>
      <c r="R724" s="256"/>
      <c r="S724" s="256"/>
      <c r="T724" s="256"/>
      <c r="U724" s="256"/>
      <c r="V724" s="256"/>
      <c r="W724" s="256"/>
      <c r="X724" s="256"/>
      <c r="Y724" s="256"/>
      <c r="Z724" s="256"/>
    </row>
    <row r="725" customFormat="false" ht="14.25" hidden="false" customHeight="true" outlineLevel="0" collapsed="false">
      <c r="A725" s="257"/>
      <c r="B725" s="256"/>
      <c r="C725" s="256"/>
      <c r="D725" s="256"/>
      <c r="E725" s="256"/>
      <c r="F725" s="256"/>
      <c r="G725" s="256"/>
      <c r="H725" s="256"/>
      <c r="I725" s="256"/>
      <c r="J725" s="256"/>
      <c r="K725" s="256"/>
      <c r="L725" s="256"/>
      <c r="M725" s="256"/>
      <c r="N725" s="256"/>
      <c r="O725" s="256"/>
      <c r="P725" s="256"/>
      <c r="Q725" s="256"/>
      <c r="R725" s="256"/>
      <c r="S725" s="256"/>
      <c r="T725" s="256"/>
      <c r="U725" s="256"/>
      <c r="V725" s="256"/>
      <c r="W725" s="256"/>
      <c r="X725" s="256"/>
      <c r="Y725" s="256"/>
      <c r="Z725" s="256"/>
    </row>
    <row r="726" customFormat="false" ht="14.25" hidden="false" customHeight="true" outlineLevel="0" collapsed="false">
      <c r="A726" s="257"/>
      <c r="B726" s="256"/>
      <c r="C726" s="256"/>
      <c r="D726" s="256"/>
      <c r="E726" s="256"/>
      <c r="F726" s="256"/>
      <c r="G726" s="256"/>
      <c r="H726" s="256"/>
      <c r="I726" s="256"/>
      <c r="J726" s="256"/>
      <c r="K726" s="256"/>
      <c r="L726" s="256"/>
      <c r="M726" s="256"/>
      <c r="N726" s="256"/>
      <c r="O726" s="256"/>
      <c r="P726" s="256"/>
      <c r="Q726" s="256"/>
      <c r="R726" s="256"/>
      <c r="S726" s="256"/>
      <c r="T726" s="256"/>
      <c r="U726" s="256"/>
      <c r="V726" s="256"/>
      <c r="W726" s="256"/>
      <c r="X726" s="256"/>
      <c r="Y726" s="256"/>
      <c r="Z726" s="256"/>
    </row>
    <row r="727" customFormat="false" ht="14.25" hidden="false" customHeight="true" outlineLevel="0" collapsed="false">
      <c r="A727" s="257"/>
      <c r="B727" s="256"/>
      <c r="C727" s="256"/>
      <c r="D727" s="256"/>
      <c r="E727" s="256"/>
      <c r="F727" s="256"/>
      <c r="G727" s="256"/>
      <c r="H727" s="256"/>
      <c r="I727" s="256"/>
      <c r="J727" s="256"/>
      <c r="K727" s="256"/>
      <c r="L727" s="256"/>
      <c r="M727" s="256"/>
      <c r="N727" s="256"/>
      <c r="O727" s="256"/>
      <c r="P727" s="256"/>
      <c r="Q727" s="256"/>
      <c r="R727" s="256"/>
      <c r="S727" s="256"/>
      <c r="T727" s="256"/>
      <c r="U727" s="256"/>
      <c r="V727" s="256"/>
      <c r="W727" s="256"/>
      <c r="X727" s="256"/>
      <c r="Y727" s="256"/>
      <c r="Z727" s="256"/>
    </row>
    <row r="728" customFormat="false" ht="14.25" hidden="false" customHeight="true" outlineLevel="0" collapsed="false">
      <c r="A728" s="257"/>
      <c r="B728" s="256"/>
      <c r="C728" s="256"/>
      <c r="D728" s="256"/>
      <c r="E728" s="256"/>
      <c r="F728" s="256"/>
      <c r="G728" s="256"/>
      <c r="H728" s="256"/>
      <c r="I728" s="256"/>
      <c r="J728" s="256"/>
      <c r="K728" s="256"/>
      <c r="L728" s="256"/>
      <c r="M728" s="256"/>
      <c r="N728" s="256"/>
      <c r="O728" s="256"/>
      <c r="P728" s="256"/>
      <c r="Q728" s="256"/>
      <c r="R728" s="256"/>
      <c r="S728" s="256"/>
      <c r="T728" s="256"/>
      <c r="U728" s="256"/>
      <c r="V728" s="256"/>
      <c r="W728" s="256"/>
      <c r="X728" s="256"/>
      <c r="Y728" s="256"/>
      <c r="Z728" s="256"/>
    </row>
    <row r="729" customFormat="false" ht="14.25" hidden="false" customHeight="true" outlineLevel="0" collapsed="false">
      <c r="A729" s="257"/>
      <c r="B729" s="256"/>
      <c r="C729" s="256"/>
      <c r="D729" s="256"/>
      <c r="E729" s="256"/>
      <c r="F729" s="256"/>
      <c r="G729" s="256"/>
      <c r="H729" s="256"/>
      <c r="I729" s="256"/>
      <c r="J729" s="256"/>
      <c r="K729" s="256"/>
      <c r="L729" s="256"/>
      <c r="M729" s="256"/>
      <c r="N729" s="256"/>
      <c r="O729" s="256"/>
      <c r="P729" s="256"/>
      <c r="Q729" s="256"/>
      <c r="R729" s="256"/>
      <c r="S729" s="256"/>
      <c r="T729" s="256"/>
      <c r="U729" s="256"/>
      <c r="V729" s="256"/>
      <c r="W729" s="256"/>
      <c r="X729" s="256"/>
      <c r="Y729" s="256"/>
      <c r="Z729" s="256"/>
    </row>
    <row r="730" customFormat="false" ht="14.25" hidden="false" customHeight="true" outlineLevel="0" collapsed="false">
      <c r="A730" s="257"/>
      <c r="B730" s="256"/>
      <c r="C730" s="256"/>
      <c r="D730" s="256"/>
      <c r="E730" s="256"/>
      <c r="F730" s="256"/>
      <c r="G730" s="256"/>
      <c r="H730" s="256"/>
      <c r="I730" s="256"/>
      <c r="J730" s="256"/>
      <c r="K730" s="256"/>
      <c r="L730" s="256"/>
      <c r="M730" s="256"/>
      <c r="N730" s="256"/>
      <c r="O730" s="256"/>
      <c r="P730" s="256"/>
      <c r="Q730" s="256"/>
      <c r="R730" s="256"/>
      <c r="S730" s="256"/>
      <c r="T730" s="256"/>
      <c r="U730" s="256"/>
      <c r="V730" s="256"/>
      <c r="W730" s="256"/>
      <c r="X730" s="256"/>
      <c r="Y730" s="256"/>
      <c r="Z730" s="256"/>
    </row>
    <row r="731" customFormat="false" ht="14.25" hidden="false" customHeight="true" outlineLevel="0" collapsed="false">
      <c r="A731" s="257"/>
      <c r="B731" s="256"/>
      <c r="C731" s="256"/>
      <c r="D731" s="256"/>
      <c r="E731" s="256"/>
      <c r="F731" s="256"/>
      <c r="G731" s="256"/>
      <c r="H731" s="256"/>
      <c r="I731" s="256"/>
      <c r="J731" s="256"/>
      <c r="K731" s="256"/>
      <c r="L731" s="256"/>
      <c r="M731" s="256"/>
      <c r="N731" s="256"/>
      <c r="O731" s="256"/>
      <c r="P731" s="256"/>
      <c r="Q731" s="256"/>
      <c r="R731" s="256"/>
      <c r="S731" s="256"/>
      <c r="T731" s="256"/>
      <c r="U731" s="256"/>
      <c r="V731" s="256"/>
      <c r="W731" s="256"/>
      <c r="X731" s="256"/>
      <c r="Y731" s="256"/>
      <c r="Z731" s="256"/>
    </row>
    <row r="732" customFormat="false" ht="14.25" hidden="false" customHeight="true" outlineLevel="0" collapsed="false">
      <c r="A732" s="257"/>
      <c r="B732" s="256"/>
      <c r="C732" s="256"/>
      <c r="D732" s="256"/>
      <c r="E732" s="256"/>
      <c r="F732" s="256"/>
      <c r="G732" s="256"/>
      <c r="H732" s="256"/>
      <c r="I732" s="256"/>
      <c r="J732" s="256"/>
      <c r="K732" s="256"/>
      <c r="L732" s="256"/>
      <c r="M732" s="256"/>
      <c r="N732" s="256"/>
      <c r="O732" s="256"/>
      <c r="P732" s="256"/>
      <c r="Q732" s="256"/>
      <c r="R732" s="256"/>
      <c r="S732" s="256"/>
      <c r="T732" s="256"/>
      <c r="U732" s="256"/>
      <c r="V732" s="256"/>
      <c r="W732" s="256"/>
      <c r="X732" s="256"/>
      <c r="Y732" s="256"/>
      <c r="Z732" s="256"/>
    </row>
    <row r="733" customFormat="false" ht="14.25" hidden="false" customHeight="true" outlineLevel="0" collapsed="false">
      <c r="A733" s="257"/>
      <c r="B733" s="256"/>
      <c r="C733" s="256"/>
      <c r="D733" s="256"/>
      <c r="E733" s="256"/>
      <c r="F733" s="256"/>
      <c r="G733" s="256"/>
      <c r="H733" s="256"/>
      <c r="I733" s="256"/>
      <c r="J733" s="256"/>
      <c r="K733" s="256"/>
      <c r="L733" s="256"/>
      <c r="M733" s="256"/>
      <c r="N733" s="256"/>
      <c r="O733" s="256"/>
      <c r="P733" s="256"/>
      <c r="Q733" s="256"/>
      <c r="R733" s="256"/>
      <c r="S733" s="256"/>
      <c r="T733" s="256"/>
      <c r="U733" s="256"/>
      <c r="V733" s="256"/>
      <c r="W733" s="256"/>
      <c r="X733" s="256"/>
      <c r="Y733" s="256"/>
      <c r="Z733" s="256"/>
    </row>
    <row r="734" customFormat="false" ht="14.25" hidden="false" customHeight="true" outlineLevel="0" collapsed="false">
      <c r="A734" s="257"/>
      <c r="B734" s="256"/>
      <c r="C734" s="256"/>
      <c r="D734" s="256"/>
      <c r="E734" s="256"/>
      <c r="F734" s="256"/>
      <c r="G734" s="256"/>
      <c r="H734" s="256"/>
      <c r="I734" s="256"/>
      <c r="J734" s="256"/>
      <c r="K734" s="256"/>
      <c r="L734" s="256"/>
      <c r="M734" s="256"/>
      <c r="N734" s="256"/>
      <c r="O734" s="256"/>
      <c r="P734" s="256"/>
      <c r="Q734" s="256"/>
      <c r="R734" s="256"/>
      <c r="S734" s="256"/>
      <c r="T734" s="256"/>
      <c r="U734" s="256"/>
      <c r="V734" s="256"/>
      <c r="W734" s="256"/>
      <c r="X734" s="256"/>
      <c r="Y734" s="256"/>
      <c r="Z734" s="256"/>
    </row>
    <row r="735" customFormat="false" ht="14.25" hidden="false" customHeight="true" outlineLevel="0" collapsed="false">
      <c r="A735" s="257"/>
      <c r="B735" s="256"/>
      <c r="C735" s="256"/>
      <c r="D735" s="256"/>
      <c r="E735" s="256"/>
      <c r="F735" s="256"/>
      <c r="G735" s="256"/>
      <c r="H735" s="256"/>
      <c r="I735" s="256"/>
      <c r="J735" s="256"/>
      <c r="K735" s="256"/>
      <c r="L735" s="256"/>
      <c r="M735" s="256"/>
      <c r="N735" s="256"/>
      <c r="O735" s="256"/>
      <c r="P735" s="256"/>
      <c r="Q735" s="256"/>
      <c r="R735" s="256"/>
      <c r="S735" s="256"/>
      <c r="T735" s="256"/>
      <c r="U735" s="256"/>
      <c r="V735" s="256"/>
      <c r="W735" s="256"/>
      <c r="X735" s="256"/>
      <c r="Y735" s="256"/>
      <c r="Z735" s="256"/>
    </row>
    <row r="736" customFormat="false" ht="14.25" hidden="false" customHeight="true" outlineLevel="0" collapsed="false">
      <c r="A736" s="257"/>
      <c r="B736" s="256"/>
      <c r="C736" s="256"/>
      <c r="D736" s="256"/>
      <c r="E736" s="256"/>
      <c r="F736" s="256"/>
      <c r="G736" s="256"/>
      <c r="H736" s="256"/>
      <c r="I736" s="256"/>
      <c r="J736" s="256"/>
      <c r="K736" s="256"/>
      <c r="L736" s="256"/>
      <c r="M736" s="256"/>
      <c r="N736" s="256"/>
      <c r="O736" s="256"/>
      <c r="P736" s="256"/>
      <c r="Q736" s="256"/>
      <c r="R736" s="256"/>
      <c r="S736" s="256"/>
      <c r="T736" s="256"/>
      <c r="U736" s="256"/>
      <c r="V736" s="256"/>
      <c r="W736" s="256"/>
      <c r="X736" s="256"/>
      <c r="Y736" s="256"/>
      <c r="Z736" s="256"/>
    </row>
    <row r="737" customFormat="false" ht="14.25" hidden="false" customHeight="true" outlineLevel="0" collapsed="false">
      <c r="A737" s="257"/>
      <c r="B737" s="256"/>
      <c r="C737" s="256"/>
      <c r="D737" s="256"/>
      <c r="E737" s="256"/>
      <c r="F737" s="256"/>
      <c r="G737" s="256"/>
      <c r="H737" s="256"/>
      <c r="I737" s="256"/>
      <c r="J737" s="256"/>
      <c r="K737" s="256"/>
      <c r="L737" s="256"/>
      <c r="M737" s="256"/>
      <c r="N737" s="256"/>
      <c r="O737" s="256"/>
      <c r="P737" s="256"/>
      <c r="Q737" s="256"/>
      <c r="R737" s="256"/>
      <c r="S737" s="256"/>
      <c r="T737" s="256"/>
      <c r="U737" s="256"/>
      <c r="V737" s="256"/>
      <c r="W737" s="256"/>
      <c r="X737" s="256"/>
      <c r="Y737" s="256"/>
      <c r="Z737" s="256"/>
    </row>
    <row r="738" customFormat="false" ht="14.25" hidden="false" customHeight="true" outlineLevel="0" collapsed="false">
      <c r="A738" s="257"/>
      <c r="B738" s="256"/>
      <c r="C738" s="256"/>
      <c r="D738" s="256"/>
      <c r="E738" s="256"/>
      <c r="F738" s="256"/>
      <c r="G738" s="256"/>
      <c r="H738" s="256"/>
      <c r="I738" s="256"/>
      <c r="J738" s="256"/>
      <c r="K738" s="256"/>
      <c r="L738" s="256"/>
      <c r="M738" s="256"/>
      <c r="N738" s="256"/>
      <c r="O738" s="256"/>
      <c r="P738" s="256"/>
      <c r="Q738" s="256"/>
      <c r="R738" s="256"/>
      <c r="S738" s="256"/>
      <c r="T738" s="256"/>
      <c r="U738" s="256"/>
      <c r="V738" s="256"/>
      <c r="W738" s="256"/>
      <c r="X738" s="256"/>
      <c r="Y738" s="256"/>
      <c r="Z738" s="256"/>
    </row>
    <row r="739" customFormat="false" ht="14.25" hidden="false" customHeight="true" outlineLevel="0" collapsed="false">
      <c r="A739" s="257"/>
      <c r="B739" s="256"/>
      <c r="C739" s="256"/>
      <c r="D739" s="256"/>
      <c r="E739" s="256"/>
      <c r="F739" s="256"/>
      <c r="G739" s="256"/>
      <c r="H739" s="256"/>
      <c r="I739" s="256"/>
      <c r="J739" s="256"/>
      <c r="K739" s="256"/>
      <c r="L739" s="256"/>
      <c r="M739" s="256"/>
      <c r="N739" s="256"/>
      <c r="O739" s="256"/>
      <c r="P739" s="256"/>
      <c r="Q739" s="256"/>
      <c r="R739" s="256"/>
      <c r="S739" s="256"/>
      <c r="T739" s="256"/>
      <c r="U739" s="256"/>
      <c r="V739" s="256"/>
      <c r="W739" s="256"/>
      <c r="X739" s="256"/>
      <c r="Y739" s="256"/>
      <c r="Z739" s="256"/>
    </row>
    <row r="740" customFormat="false" ht="14.25" hidden="false" customHeight="true" outlineLevel="0" collapsed="false">
      <c r="A740" s="257"/>
      <c r="B740" s="256"/>
      <c r="C740" s="256"/>
      <c r="D740" s="256"/>
      <c r="E740" s="256"/>
      <c r="F740" s="256"/>
      <c r="G740" s="256"/>
      <c r="H740" s="256"/>
      <c r="I740" s="256"/>
      <c r="J740" s="256"/>
      <c r="K740" s="256"/>
      <c r="L740" s="256"/>
      <c r="M740" s="256"/>
      <c r="N740" s="256"/>
      <c r="O740" s="256"/>
      <c r="P740" s="256"/>
      <c r="Q740" s="256"/>
      <c r="R740" s="256"/>
      <c r="S740" s="256"/>
      <c r="T740" s="256"/>
      <c r="U740" s="256"/>
      <c r="V740" s="256"/>
      <c r="W740" s="256"/>
      <c r="X740" s="256"/>
      <c r="Y740" s="256"/>
      <c r="Z740" s="256"/>
    </row>
    <row r="741" customFormat="false" ht="14.25" hidden="false" customHeight="true" outlineLevel="0" collapsed="false">
      <c r="A741" s="257"/>
      <c r="B741" s="256"/>
      <c r="C741" s="256"/>
      <c r="D741" s="256"/>
      <c r="E741" s="256"/>
      <c r="F741" s="256"/>
      <c r="G741" s="256"/>
      <c r="H741" s="256"/>
      <c r="I741" s="256"/>
      <c r="J741" s="256"/>
      <c r="K741" s="256"/>
      <c r="L741" s="256"/>
      <c r="M741" s="256"/>
      <c r="N741" s="256"/>
      <c r="O741" s="256"/>
      <c r="P741" s="256"/>
      <c r="Q741" s="256"/>
      <c r="R741" s="256"/>
      <c r="S741" s="256"/>
      <c r="T741" s="256"/>
      <c r="U741" s="256"/>
      <c r="V741" s="256"/>
      <c r="W741" s="256"/>
      <c r="X741" s="256"/>
      <c r="Y741" s="256"/>
      <c r="Z741" s="256"/>
    </row>
    <row r="742" customFormat="false" ht="14.25" hidden="false" customHeight="true" outlineLevel="0" collapsed="false">
      <c r="A742" s="257"/>
      <c r="B742" s="256"/>
      <c r="C742" s="256"/>
      <c r="D742" s="256"/>
      <c r="E742" s="256"/>
      <c r="F742" s="256"/>
      <c r="G742" s="256"/>
      <c r="H742" s="256"/>
      <c r="I742" s="256"/>
      <c r="J742" s="256"/>
      <c r="K742" s="256"/>
      <c r="L742" s="256"/>
      <c r="M742" s="256"/>
      <c r="N742" s="256"/>
      <c r="O742" s="256"/>
      <c r="P742" s="256"/>
      <c r="Q742" s="256"/>
      <c r="R742" s="256"/>
      <c r="S742" s="256"/>
      <c r="T742" s="256"/>
      <c r="U742" s="256"/>
      <c r="V742" s="256"/>
      <c r="W742" s="256"/>
      <c r="X742" s="256"/>
      <c r="Y742" s="256"/>
      <c r="Z742" s="256"/>
    </row>
    <row r="743" customFormat="false" ht="14.25" hidden="false" customHeight="true" outlineLevel="0" collapsed="false">
      <c r="A743" s="257"/>
      <c r="B743" s="256"/>
      <c r="C743" s="256"/>
      <c r="D743" s="256"/>
      <c r="E743" s="256"/>
      <c r="F743" s="256"/>
      <c r="G743" s="256"/>
      <c r="H743" s="256"/>
      <c r="I743" s="256"/>
      <c r="J743" s="256"/>
      <c r="K743" s="256"/>
      <c r="L743" s="256"/>
      <c r="M743" s="256"/>
      <c r="N743" s="256"/>
      <c r="O743" s="256"/>
      <c r="P743" s="256"/>
      <c r="Q743" s="256"/>
      <c r="R743" s="256"/>
      <c r="S743" s="256"/>
      <c r="T743" s="256"/>
      <c r="U743" s="256"/>
      <c r="V743" s="256"/>
      <c r="W743" s="256"/>
      <c r="X743" s="256"/>
      <c r="Y743" s="256"/>
      <c r="Z743" s="256"/>
    </row>
    <row r="744" customFormat="false" ht="14.25" hidden="false" customHeight="true" outlineLevel="0" collapsed="false">
      <c r="A744" s="257"/>
      <c r="B744" s="256"/>
      <c r="C744" s="256"/>
      <c r="D744" s="256"/>
      <c r="E744" s="256"/>
      <c r="F744" s="256"/>
      <c r="G744" s="256"/>
      <c r="H744" s="256"/>
      <c r="I744" s="256"/>
      <c r="J744" s="256"/>
      <c r="K744" s="256"/>
      <c r="L744" s="256"/>
      <c r="M744" s="256"/>
      <c r="N744" s="256"/>
      <c r="O744" s="256"/>
      <c r="P744" s="256"/>
      <c r="Q744" s="256"/>
      <c r="R744" s="256"/>
      <c r="S744" s="256"/>
      <c r="T744" s="256"/>
      <c r="U744" s="256"/>
      <c r="V744" s="256"/>
      <c r="W744" s="256"/>
      <c r="X744" s="256"/>
      <c r="Y744" s="256"/>
      <c r="Z744" s="256"/>
    </row>
    <row r="745" customFormat="false" ht="14.25" hidden="false" customHeight="true" outlineLevel="0" collapsed="false">
      <c r="A745" s="257"/>
      <c r="B745" s="256"/>
      <c r="C745" s="256"/>
      <c r="D745" s="256"/>
      <c r="E745" s="256"/>
      <c r="F745" s="256"/>
      <c r="G745" s="256"/>
      <c r="H745" s="256"/>
      <c r="I745" s="256"/>
      <c r="J745" s="256"/>
      <c r="K745" s="256"/>
      <c r="L745" s="256"/>
      <c r="M745" s="256"/>
      <c r="N745" s="256"/>
      <c r="O745" s="256"/>
      <c r="P745" s="256"/>
      <c r="Q745" s="256"/>
      <c r="R745" s="256"/>
      <c r="S745" s="256"/>
      <c r="T745" s="256"/>
      <c r="U745" s="256"/>
      <c r="V745" s="256"/>
      <c r="W745" s="256"/>
      <c r="X745" s="256"/>
      <c r="Y745" s="256"/>
      <c r="Z745" s="256"/>
    </row>
    <row r="746" customFormat="false" ht="14.25" hidden="false" customHeight="true" outlineLevel="0" collapsed="false">
      <c r="A746" s="257"/>
      <c r="B746" s="256"/>
      <c r="C746" s="256"/>
      <c r="D746" s="256"/>
      <c r="E746" s="256"/>
      <c r="F746" s="256"/>
      <c r="G746" s="256"/>
      <c r="H746" s="256"/>
      <c r="I746" s="256"/>
      <c r="J746" s="256"/>
      <c r="K746" s="256"/>
      <c r="L746" s="256"/>
      <c r="M746" s="256"/>
      <c r="N746" s="256"/>
      <c r="O746" s="256"/>
      <c r="P746" s="256"/>
      <c r="Q746" s="256"/>
      <c r="R746" s="256"/>
      <c r="S746" s="256"/>
      <c r="T746" s="256"/>
      <c r="U746" s="256"/>
      <c r="V746" s="256"/>
      <c r="W746" s="256"/>
      <c r="X746" s="256"/>
      <c r="Y746" s="256"/>
      <c r="Z746" s="256"/>
    </row>
    <row r="747" customFormat="false" ht="14.25" hidden="false" customHeight="true" outlineLevel="0" collapsed="false">
      <c r="A747" s="257"/>
      <c r="B747" s="256"/>
      <c r="C747" s="256"/>
      <c r="D747" s="256"/>
      <c r="E747" s="256"/>
      <c r="F747" s="256"/>
      <c r="G747" s="256"/>
      <c r="H747" s="256"/>
      <c r="I747" s="256"/>
      <c r="J747" s="256"/>
      <c r="K747" s="256"/>
      <c r="L747" s="256"/>
      <c r="M747" s="256"/>
      <c r="N747" s="256"/>
      <c r="O747" s="256"/>
      <c r="P747" s="256"/>
      <c r="Q747" s="256"/>
      <c r="R747" s="256"/>
      <c r="S747" s="256"/>
      <c r="T747" s="256"/>
      <c r="U747" s="256"/>
      <c r="V747" s="256"/>
      <c r="W747" s="256"/>
      <c r="X747" s="256"/>
      <c r="Y747" s="256"/>
      <c r="Z747" s="256"/>
    </row>
    <row r="748" customFormat="false" ht="14.25" hidden="false" customHeight="true" outlineLevel="0" collapsed="false">
      <c r="A748" s="257"/>
      <c r="B748" s="256"/>
      <c r="C748" s="256"/>
      <c r="D748" s="256"/>
      <c r="E748" s="256"/>
      <c r="F748" s="256"/>
      <c r="G748" s="256"/>
      <c r="H748" s="256"/>
      <c r="I748" s="256"/>
      <c r="J748" s="256"/>
      <c r="K748" s="256"/>
      <c r="L748" s="256"/>
      <c r="M748" s="256"/>
      <c r="N748" s="256"/>
      <c r="O748" s="256"/>
      <c r="P748" s="256"/>
      <c r="Q748" s="256"/>
      <c r="R748" s="256"/>
      <c r="S748" s="256"/>
      <c r="T748" s="256"/>
      <c r="U748" s="256"/>
      <c r="V748" s="256"/>
      <c r="W748" s="256"/>
      <c r="X748" s="256"/>
      <c r="Y748" s="256"/>
      <c r="Z748" s="256"/>
    </row>
    <row r="749" customFormat="false" ht="14.25" hidden="false" customHeight="true" outlineLevel="0" collapsed="false">
      <c r="A749" s="257"/>
      <c r="B749" s="256"/>
      <c r="C749" s="256"/>
      <c r="D749" s="256"/>
      <c r="E749" s="256"/>
      <c r="F749" s="256"/>
      <c r="G749" s="256"/>
      <c r="H749" s="256"/>
      <c r="I749" s="256"/>
      <c r="J749" s="256"/>
      <c r="K749" s="256"/>
      <c r="L749" s="256"/>
      <c r="M749" s="256"/>
      <c r="N749" s="256"/>
      <c r="O749" s="256"/>
      <c r="P749" s="256"/>
      <c r="Q749" s="256"/>
      <c r="R749" s="256"/>
      <c r="S749" s="256"/>
      <c r="T749" s="256"/>
      <c r="U749" s="256"/>
      <c r="V749" s="256"/>
      <c r="W749" s="256"/>
      <c r="X749" s="256"/>
      <c r="Y749" s="256"/>
      <c r="Z749" s="256"/>
    </row>
    <row r="750" customFormat="false" ht="14.25" hidden="false" customHeight="true" outlineLevel="0" collapsed="false">
      <c r="A750" s="257"/>
      <c r="B750" s="256"/>
      <c r="C750" s="256"/>
      <c r="D750" s="256"/>
      <c r="E750" s="256"/>
      <c r="F750" s="256"/>
      <c r="G750" s="256"/>
      <c r="H750" s="256"/>
      <c r="I750" s="256"/>
      <c r="J750" s="256"/>
      <c r="K750" s="256"/>
      <c r="L750" s="256"/>
      <c r="M750" s="256"/>
      <c r="N750" s="256"/>
      <c r="O750" s="256"/>
      <c r="P750" s="256"/>
      <c r="Q750" s="256"/>
      <c r="R750" s="256"/>
      <c r="S750" s="256"/>
      <c r="T750" s="256"/>
      <c r="U750" s="256"/>
      <c r="V750" s="256"/>
      <c r="W750" s="256"/>
      <c r="X750" s="256"/>
      <c r="Y750" s="256"/>
      <c r="Z750" s="256"/>
    </row>
    <row r="751" customFormat="false" ht="14.25" hidden="false" customHeight="true" outlineLevel="0" collapsed="false">
      <c r="A751" s="257"/>
      <c r="B751" s="256"/>
      <c r="C751" s="256"/>
      <c r="D751" s="256"/>
      <c r="E751" s="256"/>
      <c r="F751" s="256"/>
      <c r="G751" s="256"/>
      <c r="H751" s="256"/>
      <c r="I751" s="256"/>
      <c r="J751" s="256"/>
      <c r="K751" s="256"/>
      <c r="L751" s="256"/>
      <c r="M751" s="256"/>
      <c r="N751" s="256"/>
      <c r="O751" s="256"/>
      <c r="P751" s="256"/>
      <c r="Q751" s="256"/>
      <c r="R751" s="256"/>
      <c r="S751" s="256"/>
      <c r="T751" s="256"/>
      <c r="U751" s="256"/>
      <c r="V751" s="256"/>
      <c r="W751" s="256"/>
      <c r="X751" s="256"/>
      <c r="Y751" s="256"/>
      <c r="Z751" s="256"/>
    </row>
    <row r="752" customFormat="false" ht="14.25" hidden="false" customHeight="true" outlineLevel="0" collapsed="false">
      <c r="A752" s="257"/>
      <c r="B752" s="256"/>
      <c r="C752" s="256"/>
      <c r="D752" s="256"/>
      <c r="E752" s="256"/>
      <c r="F752" s="256"/>
      <c r="G752" s="256"/>
      <c r="H752" s="256"/>
      <c r="I752" s="256"/>
      <c r="J752" s="256"/>
      <c r="K752" s="256"/>
      <c r="L752" s="256"/>
      <c r="M752" s="256"/>
      <c r="N752" s="256"/>
      <c r="O752" s="256"/>
      <c r="P752" s="256"/>
      <c r="Q752" s="256"/>
      <c r="R752" s="256"/>
      <c r="S752" s="256"/>
      <c r="T752" s="256"/>
      <c r="U752" s="256"/>
      <c r="V752" s="256"/>
      <c r="W752" s="256"/>
      <c r="X752" s="256"/>
      <c r="Y752" s="256"/>
      <c r="Z752" s="256"/>
    </row>
    <row r="753" customFormat="false" ht="14.25" hidden="false" customHeight="true" outlineLevel="0" collapsed="false">
      <c r="A753" s="257"/>
      <c r="B753" s="256"/>
      <c r="C753" s="256"/>
      <c r="D753" s="256"/>
      <c r="E753" s="256"/>
      <c r="F753" s="256"/>
      <c r="G753" s="256"/>
      <c r="H753" s="256"/>
      <c r="I753" s="256"/>
      <c r="J753" s="256"/>
      <c r="K753" s="256"/>
      <c r="L753" s="256"/>
      <c r="M753" s="256"/>
      <c r="N753" s="256"/>
      <c r="O753" s="256"/>
      <c r="P753" s="256"/>
      <c r="Q753" s="256"/>
      <c r="R753" s="256"/>
      <c r="S753" s="256"/>
      <c r="T753" s="256"/>
      <c r="U753" s="256"/>
      <c r="V753" s="256"/>
      <c r="W753" s="256"/>
      <c r="X753" s="256"/>
      <c r="Y753" s="256"/>
      <c r="Z753" s="256"/>
    </row>
    <row r="754" customFormat="false" ht="14.25" hidden="false" customHeight="true" outlineLevel="0" collapsed="false">
      <c r="A754" s="257"/>
      <c r="B754" s="256"/>
      <c r="C754" s="256"/>
      <c r="D754" s="256"/>
      <c r="E754" s="256"/>
      <c r="F754" s="256"/>
      <c r="G754" s="256"/>
      <c r="H754" s="256"/>
      <c r="I754" s="256"/>
      <c r="J754" s="256"/>
      <c r="K754" s="256"/>
      <c r="L754" s="256"/>
      <c r="M754" s="256"/>
      <c r="N754" s="256"/>
      <c r="O754" s="256"/>
      <c r="P754" s="256"/>
      <c r="Q754" s="256"/>
      <c r="R754" s="256"/>
      <c r="S754" s="256"/>
      <c r="T754" s="256"/>
      <c r="U754" s="256"/>
      <c r="V754" s="256"/>
      <c r="W754" s="256"/>
      <c r="X754" s="256"/>
      <c r="Y754" s="256"/>
      <c r="Z754" s="256"/>
    </row>
    <row r="755" customFormat="false" ht="14.25" hidden="false" customHeight="true" outlineLevel="0" collapsed="false">
      <c r="A755" s="257"/>
      <c r="B755" s="256"/>
      <c r="C755" s="256"/>
      <c r="D755" s="256"/>
      <c r="E755" s="256"/>
      <c r="F755" s="256"/>
      <c r="G755" s="256"/>
      <c r="H755" s="256"/>
      <c r="I755" s="256"/>
      <c r="J755" s="256"/>
      <c r="K755" s="256"/>
      <c r="L755" s="256"/>
      <c r="M755" s="256"/>
      <c r="N755" s="256"/>
      <c r="O755" s="256"/>
      <c r="P755" s="256"/>
      <c r="Q755" s="256"/>
      <c r="R755" s="256"/>
      <c r="S755" s="256"/>
      <c r="T755" s="256"/>
      <c r="U755" s="256"/>
      <c r="V755" s="256"/>
      <c r="W755" s="256"/>
      <c r="X755" s="256"/>
      <c r="Y755" s="256"/>
      <c r="Z755" s="256"/>
    </row>
    <row r="756" customFormat="false" ht="14.25" hidden="false" customHeight="true" outlineLevel="0" collapsed="false">
      <c r="A756" s="257"/>
      <c r="B756" s="256"/>
      <c r="C756" s="256"/>
      <c r="D756" s="256"/>
      <c r="E756" s="256"/>
      <c r="F756" s="256"/>
      <c r="G756" s="256"/>
      <c r="H756" s="256"/>
      <c r="I756" s="256"/>
      <c r="J756" s="256"/>
      <c r="K756" s="256"/>
      <c r="L756" s="256"/>
      <c r="M756" s="256"/>
      <c r="N756" s="256"/>
      <c r="O756" s="256"/>
      <c r="P756" s="256"/>
      <c r="Q756" s="256"/>
      <c r="R756" s="256"/>
      <c r="S756" s="256"/>
      <c r="T756" s="256"/>
      <c r="U756" s="256"/>
      <c r="V756" s="256"/>
      <c r="W756" s="256"/>
      <c r="X756" s="256"/>
      <c r="Y756" s="256"/>
      <c r="Z756" s="256"/>
    </row>
    <row r="757" customFormat="false" ht="14.25" hidden="false" customHeight="true" outlineLevel="0" collapsed="false">
      <c r="A757" s="257"/>
      <c r="B757" s="256"/>
      <c r="C757" s="256"/>
      <c r="D757" s="256"/>
      <c r="E757" s="256"/>
      <c r="F757" s="256"/>
      <c r="G757" s="256"/>
      <c r="H757" s="256"/>
      <c r="I757" s="256"/>
      <c r="J757" s="256"/>
      <c r="K757" s="256"/>
      <c r="L757" s="256"/>
      <c r="M757" s="256"/>
      <c r="N757" s="256"/>
      <c r="O757" s="256"/>
      <c r="P757" s="256"/>
      <c r="Q757" s="256"/>
      <c r="R757" s="256"/>
      <c r="S757" s="256"/>
      <c r="T757" s="256"/>
      <c r="U757" s="256"/>
      <c r="V757" s="256"/>
      <c r="W757" s="256"/>
      <c r="X757" s="256"/>
      <c r="Y757" s="256"/>
      <c r="Z757" s="256"/>
    </row>
    <row r="758" customFormat="false" ht="14.25" hidden="false" customHeight="true" outlineLevel="0" collapsed="false">
      <c r="A758" s="257"/>
      <c r="B758" s="256"/>
      <c r="C758" s="256"/>
      <c r="D758" s="256"/>
      <c r="E758" s="256"/>
      <c r="F758" s="256"/>
      <c r="G758" s="256"/>
      <c r="H758" s="256"/>
      <c r="I758" s="256"/>
      <c r="J758" s="256"/>
      <c r="K758" s="256"/>
      <c r="L758" s="256"/>
      <c r="M758" s="256"/>
      <c r="N758" s="256"/>
      <c r="O758" s="256"/>
      <c r="P758" s="256"/>
      <c r="Q758" s="256"/>
      <c r="R758" s="256"/>
      <c r="S758" s="256"/>
      <c r="T758" s="256"/>
      <c r="U758" s="256"/>
      <c r="V758" s="256"/>
      <c r="W758" s="256"/>
      <c r="X758" s="256"/>
      <c r="Y758" s="256"/>
      <c r="Z758" s="256"/>
    </row>
    <row r="759" customFormat="false" ht="14.25" hidden="false" customHeight="true" outlineLevel="0" collapsed="false">
      <c r="A759" s="257"/>
      <c r="B759" s="256"/>
      <c r="C759" s="256"/>
      <c r="D759" s="256"/>
      <c r="E759" s="256"/>
      <c r="F759" s="256"/>
      <c r="G759" s="256"/>
      <c r="H759" s="256"/>
      <c r="I759" s="256"/>
      <c r="J759" s="256"/>
      <c r="K759" s="256"/>
      <c r="L759" s="256"/>
      <c r="M759" s="256"/>
      <c r="N759" s="256"/>
      <c r="O759" s="256"/>
      <c r="P759" s="256"/>
      <c r="Q759" s="256"/>
      <c r="R759" s="256"/>
      <c r="S759" s="256"/>
      <c r="T759" s="256"/>
      <c r="U759" s="256"/>
      <c r="V759" s="256"/>
      <c r="W759" s="256"/>
      <c r="X759" s="256"/>
      <c r="Y759" s="256"/>
      <c r="Z759" s="256"/>
    </row>
    <row r="760" customFormat="false" ht="14.25" hidden="false" customHeight="true" outlineLevel="0" collapsed="false">
      <c r="A760" s="257"/>
      <c r="B760" s="256"/>
      <c r="C760" s="256"/>
      <c r="D760" s="256"/>
      <c r="E760" s="256"/>
      <c r="F760" s="256"/>
      <c r="G760" s="256"/>
      <c r="H760" s="256"/>
      <c r="I760" s="256"/>
      <c r="J760" s="256"/>
      <c r="K760" s="256"/>
      <c r="L760" s="256"/>
      <c r="M760" s="256"/>
      <c r="N760" s="256"/>
      <c r="O760" s="256"/>
      <c r="P760" s="256"/>
      <c r="Q760" s="256"/>
      <c r="R760" s="256"/>
      <c r="S760" s="256"/>
      <c r="T760" s="256"/>
      <c r="U760" s="256"/>
      <c r="V760" s="256"/>
      <c r="W760" s="256"/>
      <c r="X760" s="256"/>
      <c r="Y760" s="256"/>
      <c r="Z760" s="256"/>
    </row>
    <row r="761" customFormat="false" ht="14.25" hidden="false" customHeight="true" outlineLevel="0" collapsed="false">
      <c r="A761" s="257"/>
      <c r="B761" s="256"/>
      <c r="C761" s="256"/>
      <c r="D761" s="256"/>
      <c r="E761" s="256"/>
      <c r="F761" s="256"/>
      <c r="G761" s="256"/>
      <c r="H761" s="256"/>
      <c r="I761" s="256"/>
      <c r="J761" s="256"/>
      <c r="K761" s="256"/>
      <c r="L761" s="256"/>
      <c r="M761" s="256"/>
      <c r="N761" s="256"/>
      <c r="O761" s="256"/>
      <c r="P761" s="256"/>
      <c r="Q761" s="256"/>
      <c r="R761" s="256"/>
      <c r="S761" s="256"/>
      <c r="T761" s="256"/>
      <c r="U761" s="256"/>
      <c r="V761" s="256"/>
      <c r="W761" s="256"/>
      <c r="X761" s="256"/>
      <c r="Y761" s="256"/>
      <c r="Z761" s="256"/>
    </row>
    <row r="762" customFormat="false" ht="14.25" hidden="false" customHeight="true" outlineLevel="0" collapsed="false">
      <c r="A762" s="257"/>
      <c r="B762" s="256"/>
      <c r="C762" s="256"/>
      <c r="D762" s="256"/>
      <c r="E762" s="256"/>
      <c r="F762" s="256"/>
      <c r="G762" s="256"/>
      <c r="H762" s="256"/>
      <c r="I762" s="256"/>
      <c r="J762" s="256"/>
      <c r="K762" s="256"/>
      <c r="L762" s="256"/>
      <c r="M762" s="256"/>
      <c r="N762" s="256"/>
      <c r="O762" s="256"/>
      <c r="P762" s="256"/>
      <c r="Q762" s="256"/>
      <c r="R762" s="256"/>
      <c r="S762" s="256"/>
      <c r="T762" s="256"/>
      <c r="U762" s="256"/>
      <c r="V762" s="256"/>
      <c r="W762" s="256"/>
      <c r="X762" s="256"/>
      <c r="Y762" s="256"/>
      <c r="Z762" s="256"/>
    </row>
    <row r="763" customFormat="false" ht="14.25" hidden="false" customHeight="true" outlineLevel="0" collapsed="false">
      <c r="A763" s="257"/>
      <c r="B763" s="256"/>
      <c r="C763" s="256"/>
      <c r="D763" s="256"/>
      <c r="E763" s="256"/>
      <c r="F763" s="256"/>
      <c r="G763" s="256"/>
      <c r="H763" s="256"/>
      <c r="I763" s="256"/>
      <c r="J763" s="256"/>
      <c r="K763" s="256"/>
      <c r="L763" s="256"/>
      <c r="M763" s="256"/>
      <c r="N763" s="256"/>
      <c r="O763" s="256"/>
      <c r="P763" s="256"/>
      <c r="Q763" s="256"/>
      <c r="R763" s="256"/>
      <c r="S763" s="256"/>
      <c r="T763" s="256"/>
      <c r="U763" s="256"/>
      <c r="V763" s="256"/>
      <c r="W763" s="256"/>
      <c r="X763" s="256"/>
      <c r="Y763" s="256"/>
      <c r="Z763" s="256"/>
    </row>
    <row r="764" customFormat="false" ht="14.25" hidden="false" customHeight="true" outlineLevel="0" collapsed="false">
      <c r="A764" s="257"/>
      <c r="B764" s="256"/>
      <c r="C764" s="256"/>
      <c r="D764" s="256"/>
      <c r="E764" s="256"/>
      <c r="F764" s="256"/>
      <c r="G764" s="256"/>
      <c r="H764" s="256"/>
      <c r="I764" s="256"/>
      <c r="J764" s="256"/>
      <c r="K764" s="256"/>
      <c r="L764" s="256"/>
      <c r="M764" s="256"/>
      <c r="N764" s="256"/>
      <c r="O764" s="256"/>
      <c r="P764" s="256"/>
      <c r="Q764" s="256"/>
      <c r="R764" s="256"/>
      <c r="S764" s="256"/>
      <c r="T764" s="256"/>
      <c r="U764" s="256"/>
      <c r="V764" s="256"/>
      <c r="W764" s="256"/>
      <c r="X764" s="256"/>
      <c r="Y764" s="256"/>
      <c r="Z764" s="256"/>
    </row>
    <row r="765" customFormat="false" ht="14.25" hidden="false" customHeight="true" outlineLevel="0" collapsed="false">
      <c r="A765" s="257"/>
      <c r="B765" s="256"/>
      <c r="C765" s="256"/>
      <c r="D765" s="256"/>
      <c r="E765" s="256"/>
      <c r="F765" s="256"/>
      <c r="G765" s="256"/>
      <c r="H765" s="256"/>
      <c r="I765" s="256"/>
      <c r="J765" s="256"/>
      <c r="K765" s="256"/>
      <c r="L765" s="256"/>
      <c r="M765" s="256"/>
      <c r="N765" s="256"/>
      <c r="O765" s="256"/>
      <c r="P765" s="256"/>
      <c r="Q765" s="256"/>
      <c r="R765" s="256"/>
      <c r="S765" s="256"/>
      <c r="T765" s="256"/>
      <c r="U765" s="256"/>
      <c r="V765" s="256"/>
      <c r="W765" s="256"/>
      <c r="X765" s="256"/>
      <c r="Y765" s="256"/>
      <c r="Z765" s="256"/>
    </row>
    <row r="766" customFormat="false" ht="14.25" hidden="false" customHeight="true" outlineLevel="0" collapsed="false">
      <c r="A766" s="257"/>
      <c r="B766" s="256"/>
      <c r="C766" s="256"/>
      <c r="D766" s="256"/>
      <c r="E766" s="256"/>
      <c r="F766" s="256"/>
      <c r="G766" s="256"/>
      <c r="H766" s="256"/>
      <c r="I766" s="256"/>
      <c r="J766" s="256"/>
      <c r="K766" s="256"/>
      <c r="L766" s="256"/>
      <c r="M766" s="256"/>
      <c r="N766" s="256"/>
      <c r="O766" s="256"/>
      <c r="P766" s="256"/>
      <c r="Q766" s="256"/>
      <c r="R766" s="256"/>
      <c r="S766" s="256"/>
      <c r="T766" s="256"/>
      <c r="U766" s="256"/>
      <c r="V766" s="256"/>
      <c r="W766" s="256"/>
      <c r="X766" s="256"/>
      <c r="Y766" s="256"/>
      <c r="Z766" s="256"/>
    </row>
    <row r="767" customFormat="false" ht="14.25" hidden="false" customHeight="true" outlineLevel="0" collapsed="false">
      <c r="A767" s="257"/>
      <c r="B767" s="256"/>
      <c r="C767" s="256"/>
      <c r="D767" s="256"/>
      <c r="E767" s="256"/>
      <c r="F767" s="256"/>
      <c r="G767" s="256"/>
      <c r="H767" s="256"/>
      <c r="I767" s="256"/>
      <c r="J767" s="256"/>
      <c r="K767" s="256"/>
      <c r="L767" s="256"/>
      <c r="M767" s="256"/>
      <c r="N767" s="256"/>
      <c r="O767" s="256"/>
      <c r="P767" s="256"/>
      <c r="Q767" s="256"/>
      <c r="R767" s="256"/>
      <c r="S767" s="256"/>
      <c r="T767" s="256"/>
      <c r="U767" s="256"/>
      <c r="V767" s="256"/>
      <c r="W767" s="256"/>
      <c r="X767" s="256"/>
      <c r="Y767" s="256"/>
      <c r="Z767" s="256"/>
    </row>
    <row r="768" customFormat="false" ht="14.25" hidden="false" customHeight="true" outlineLevel="0" collapsed="false">
      <c r="A768" s="257"/>
      <c r="B768" s="256"/>
      <c r="C768" s="256"/>
      <c r="D768" s="256"/>
      <c r="E768" s="256"/>
      <c r="F768" s="256"/>
      <c r="G768" s="256"/>
      <c r="H768" s="256"/>
      <c r="I768" s="256"/>
      <c r="J768" s="256"/>
      <c r="K768" s="256"/>
      <c r="L768" s="256"/>
      <c r="M768" s="256"/>
      <c r="N768" s="256"/>
      <c r="O768" s="256"/>
      <c r="P768" s="256"/>
      <c r="Q768" s="256"/>
      <c r="R768" s="256"/>
      <c r="S768" s="256"/>
      <c r="T768" s="256"/>
      <c r="U768" s="256"/>
      <c r="V768" s="256"/>
      <c r="W768" s="256"/>
      <c r="X768" s="256"/>
      <c r="Y768" s="256"/>
      <c r="Z768" s="256"/>
    </row>
    <row r="769" customFormat="false" ht="14.25" hidden="false" customHeight="true" outlineLevel="0" collapsed="false">
      <c r="A769" s="257"/>
      <c r="B769" s="256"/>
      <c r="C769" s="256"/>
      <c r="D769" s="256"/>
      <c r="E769" s="256"/>
      <c r="F769" s="256"/>
      <c r="G769" s="256"/>
      <c r="H769" s="256"/>
      <c r="I769" s="256"/>
      <c r="J769" s="256"/>
      <c r="K769" s="256"/>
      <c r="L769" s="256"/>
      <c r="M769" s="256"/>
      <c r="N769" s="256"/>
      <c r="O769" s="256"/>
      <c r="P769" s="256"/>
      <c r="Q769" s="256"/>
      <c r="R769" s="256"/>
      <c r="S769" s="256"/>
      <c r="T769" s="256"/>
      <c r="U769" s="256"/>
      <c r="V769" s="256"/>
      <c r="W769" s="256"/>
      <c r="X769" s="256"/>
      <c r="Y769" s="256"/>
      <c r="Z769" s="256"/>
    </row>
    <row r="770" customFormat="false" ht="14.25" hidden="false" customHeight="true" outlineLevel="0" collapsed="false">
      <c r="A770" s="257"/>
      <c r="B770" s="256"/>
      <c r="C770" s="256"/>
      <c r="D770" s="256"/>
      <c r="E770" s="256"/>
      <c r="F770" s="256"/>
      <c r="G770" s="256"/>
      <c r="H770" s="256"/>
      <c r="I770" s="256"/>
      <c r="J770" s="256"/>
      <c r="K770" s="256"/>
      <c r="L770" s="256"/>
      <c r="M770" s="256"/>
      <c r="N770" s="256"/>
      <c r="O770" s="256"/>
      <c r="P770" s="256"/>
      <c r="Q770" s="256"/>
      <c r="R770" s="256"/>
      <c r="S770" s="256"/>
      <c r="T770" s="256"/>
      <c r="U770" s="256"/>
      <c r="V770" s="256"/>
      <c r="W770" s="256"/>
      <c r="X770" s="256"/>
      <c r="Y770" s="256"/>
      <c r="Z770" s="256"/>
    </row>
    <row r="771" customFormat="false" ht="14.25" hidden="false" customHeight="true" outlineLevel="0" collapsed="false">
      <c r="A771" s="257"/>
      <c r="B771" s="256"/>
      <c r="C771" s="256"/>
      <c r="D771" s="256"/>
      <c r="E771" s="256"/>
      <c r="F771" s="256"/>
      <c r="G771" s="256"/>
      <c r="H771" s="256"/>
      <c r="I771" s="256"/>
      <c r="J771" s="256"/>
      <c r="K771" s="256"/>
      <c r="L771" s="256"/>
      <c r="M771" s="256"/>
      <c r="N771" s="256"/>
      <c r="O771" s="256"/>
      <c r="P771" s="256"/>
      <c r="Q771" s="256"/>
      <c r="R771" s="256"/>
      <c r="S771" s="256"/>
      <c r="T771" s="256"/>
      <c r="U771" s="256"/>
      <c r="V771" s="256"/>
      <c r="W771" s="256"/>
      <c r="X771" s="256"/>
      <c r="Y771" s="256"/>
      <c r="Z771" s="256"/>
    </row>
    <row r="772" customFormat="false" ht="14.25" hidden="false" customHeight="true" outlineLevel="0" collapsed="false">
      <c r="A772" s="257"/>
      <c r="B772" s="256"/>
      <c r="C772" s="256"/>
      <c r="D772" s="256"/>
      <c r="E772" s="256"/>
      <c r="F772" s="256"/>
      <c r="G772" s="256"/>
      <c r="H772" s="256"/>
      <c r="I772" s="256"/>
      <c r="J772" s="256"/>
      <c r="K772" s="256"/>
      <c r="L772" s="256"/>
      <c r="M772" s="256"/>
      <c r="N772" s="256"/>
      <c r="O772" s="256"/>
      <c r="P772" s="256"/>
      <c r="Q772" s="256"/>
      <c r="R772" s="256"/>
      <c r="S772" s="256"/>
      <c r="T772" s="256"/>
      <c r="U772" s="256"/>
      <c r="V772" s="256"/>
      <c r="W772" s="256"/>
      <c r="X772" s="256"/>
      <c r="Y772" s="256"/>
      <c r="Z772" s="256"/>
    </row>
    <row r="773" customFormat="false" ht="14.25" hidden="false" customHeight="true" outlineLevel="0" collapsed="false">
      <c r="A773" s="257"/>
      <c r="B773" s="256"/>
      <c r="C773" s="256"/>
      <c r="D773" s="256"/>
      <c r="E773" s="256"/>
      <c r="F773" s="256"/>
      <c r="G773" s="256"/>
      <c r="H773" s="256"/>
      <c r="I773" s="256"/>
      <c r="J773" s="256"/>
      <c r="K773" s="256"/>
      <c r="L773" s="256"/>
      <c r="M773" s="256"/>
      <c r="N773" s="256"/>
      <c r="O773" s="256"/>
      <c r="P773" s="256"/>
      <c r="Q773" s="256"/>
      <c r="R773" s="256"/>
      <c r="S773" s="256"/>
      <c r="T773" s="256"/>
      <c r="U773" s="256"/>
      <c r="V773" s="256"/>
      <c r="W773" s="256"/>
      <c r="X773" s="256"/>
      <c r="Y773" s="256"/>
      <c r="Z773" s="256"/>
    </row>
    <row r="774" customFormat="false" ht="14.25" hidden="false" customHeight="true" outlineLevel="0" collapsed="false">
      <c r="A774" s="257"/>
      <c r="B774" s="256"/>
      <c r="C774" s="256"/>
      <c r="D774" s="256"/>
      <c r="E774" s="256"/>
      <c r="F774" s="256"/>
      <c r="G774" s="256"/>
      <c r="H774" s="256"/>
      <c r="I774" s="256"/>
      <c r="J774" s="256"/>
      <c r="K774" s="256"/>
      <c r="L774" s="256"/>
      <c r="M774" s="256"/>
      <c r="N774" s="256"/>
      <c r="O774" s="256"/>
      <c r="P774" s="256"/>
      <c r="Q774" s="256"/>
      <c r="R774" s="256"/>
      <c r="S774" s="256"/>
      <c r="T774" s="256"/>
      <c r="U774" s="256"/>
      <c r="V774" s="256"/>
      <c r="W774" s="256"/>
      <c r="X774" s="256"/>
      <c r="Y774" s="256"/>
      <c r="Z774" s="256"/>
    </row>
    <row r="775" customFormat="false" ht="14.25" hidden="false" customHeight="true" outlineLevel="0" collapsed="false">
      <c r="A775" s="257"/>
      <c r="B775" s="256"/>
      <c r="C775" s="256"/>
      <c r="D775" s="256"/>
      <c r="E775" s="256"/>
      <c r="F775" s="256"/>
      <c r="G775" s="256"/>
      <c r="H775" s="256"/>
      <c r="I775" s="256"/>
      <c r="J775" s="256"/>
      <c r="K775" s="256"/>
      <c r="L775" s="256"/>
      <c r="M775" s="256"/>
      <c r="N775" s="256"/>
      <c r="O775" s="256"/>
      <c r="P775" s="256"/>
      <c r="Q775" s="256"/>
      <c r="R775" s="256"/>
      <c r="S775" s="256"/>
      <c r="T775" s="256"/>
      <c r="U775" s="256"/>
      <c r="V775" s="256"/>
      <c r="W775" s="256"/>
      <c r="X775" s="256"/>
      <c r="Y775" s="256"/>
      <c r="Z775" s="256"/>
    </row>
    <row r="776" customFormat="false" ht="14.25" hidden="false" customHeight="true" outlineLevel="0" collapsed="false">
      <c r="A776" s="257"/>
      <c r="B776" s="256"/>
      <c r="C776" s="256"/>
      <c r="D776" s="256"/>
      <c r="E776" s="256"/>
      <c r="F776" s="256"/>
      <c r="G776" s="256"/>
      <c r="H776" s="256"/>
      <c r="I776" s="256"/>
      <c r="J776" s="256"/>
      <c r="K776" s="256"/>
      <c r="L776" s="256"/>
      <c r="M776" s="256"/>
      <c r="N776" s="256"/>
      <c r="O776" s="256"/>
      <c r="P776" s="256"/>
      <c r="Q776" s="256"/>
      <c r="R776" s="256"/>
      <c r="S776" s="256"/>
      <c r="T776" s="256"/>
      <c r="U776" s="256"/>
      <c r="V776" s="256"/>
      <c r="W776" s="256"/>
      <c r="X776" s="256"/>
      <c r="Y776" s="256"/>
      <c r="Z776" s="256"/>
    </row>
    <row r="777" customFormat="false" ht="14.25" hidden="false" customHeight="true" outlineLevel="0" collapsed="false">
      <c r="A777" s="257"/>
      <c r="B777" s="256"/>
      <c r="C777" s="256"/>
      <c r="D777" s="256"/>
      <c r="E777" s="256"/>
      <c r="F777" s="256"/>
      <c r="G777" s="256"/>
      <c r="H777" s="256"/>
      <c r="I777" s="256"/>
      <c r="J777" s="256"/>
      <c r="K777" s="256"/>
      <c r="L777" s="256"/>
      <c r="M777" s="256"/>
      <c r="N777" s="256"/>
      <c r="O777" s="256"/>
      <c r="P777" s="256"/>
      <c r="Q777" s="256"/>
      <c r="R777" s="256"/>
      <c r="S777" s="256"/>
      <c r="T777" s="256"/>
      <c r="U777" s="256"/>
      <c r="V777" s="256"/>
      <c r="W777" s="256"/>
      <c r="X777" s="256"/>
      <c r="Y777" s="256"/>
      <c r="Z777" s="256"/>
    </row>
    <row r="778" customFormat="false" ht="14.25" hidden="false" customHeight="true" outlineLevel="0" collapsed="false">
      <c r="A778" s="257"/>
      <c r="B778" s="256"/>
      <c r="C778" s="256"/>
      <c r="D778" s="256"/>
      <c r="E778" s="256"/>
      <c r="F778" s="256"/>
      <c r="G778" s="256"/>
      <c r="H778" s="256"/>
      <c r="I778" s="256"/>
      <c r="J778" s="256"/>
      <c r="K778" s="256"/>
      <c r="L778" s="256"/>
      <c r="M778" s="256"/>
      <c r="N778" s="256"/>
      <c r="O778" s="256"/>
      <c r="P778" s="256"/>
      <c r="Q778" s="256"/>
      <c r="R778" s="256"/>
      <c r="S778" s="256"/>
      <c r="T778" s="256"/>
      <c r="U778" s="256"/>
      <c r="V778" s="256"/>
      <c r="W778" s="256"/>
      <c r="X778" s="256"/>
      <c r="Y778" s="256"/>
      <c r="Z778" s="256"/>
    </row>
    <row r="779" customFormat="false" ht="14.25" hidden="false" customHeight="true" outlineLevel="0" collapsed="false">
      <c r="A779" s="257"/>
      <c r="B779" s="256"/>
      <c r="C779" s="256"/>
      <c r="D779" s="256"/>
      <c r="E779" s="256"/>
      <c r="F779" s="256"/>
      <c r="G779" s="256"/>
      <c r="H779" s="256"/>
      <c r="I779" s="256"/>
      <c r="J779" s="256"/>
      <c r="K779" s="256"/>
      <c r="L779" s="256"/>
      <c r="M779" s="256"/>
      <c r="N779" s="256"/>
      <c r="O779" s="256"/>
      <c r="P779" s="256"/>
      <c r="Q779" s="256"/>
      <c r="R779" s="256"/>
      <c r="S779" s="256"/>
      <c r="T779" s="256"/>
      <c r="U779" s="256"/>
      <c r="V779" s="256"/>
      <c r="W779" s="256"/>
      <c r="X779" s="256"/>
      <c r="Y779" s="256"/>
      <c r="Z779" s="256"/>
    </row>
    <row r="780" customFormat="false" ht="14.25" hidden="false" customHeight="true" outlineLevel="0" collapsed="false">
      <c r="A780" s="257"/>
      <c r="B780" s="256"/>
      <c r="C780" s="256"/>
      <c r="D780" s="256"/>
      <c r="E780" s="256"/>
      <c r="F780" s="256"/>
      <c r="G780" s="256"/>
      <c r="H780" s="256"/>
      <c r="I780" s="256"/>
      <c r="J780" s="256"/>
      <c r="K780" s="256"/>
      <c r="L780" s="256"/>
      <c r="M780" s="256"/>
      <c r="N780" s="256"/>
      <c r="O780" s="256"/>
      <c r="P780" s="256"/>
      <c r="Q780" s="256"/>
      <c r="R780" s="256"/>
      <c r="S780" s="256"/>
      <c r="T780" s="256"/>
      <c r="U780" s="256"/>
      <c r="V780" s="256"/>
      <c r="W780" s="256"/>
      <c r="X780" s="256"/>
      <c r="Y780" s="256"/>
      <c r="Z780" s="256"/>
    </row>
    <row r="781" customFormat="false" ht="14.25" hidden="false" customHeight="true" outlineLevel="0" collapsed="false">
      <c r="A781" s="257"/>
      <c r="B781" s="256"/>
      <c r="C781" s="256"/>
      <c r="D781" s="256"/>
      <c r="E781" s="256"/>
      <c r="F781" s="256"/>
      <c r="G781" s="256"/>
      <c r="H781" s="256"/>
      <c r="I781" s="256"/>
      <c r="J781" s="256"/>
      <c r="K781" s="256"/>
      <c r="L781" s="256"/>
      <c r="M781" s="256"/>
      <c r="N781" s="256"/>
      <c r="O781" s="256"/>
      <c r="P781" s="256"/>
      <c r="Q781" s="256"/>
      <c r="R781" s="256"/>
      <c r="S781" s="256"/>
      <c r="T781" s="256"/>
      <c r="U781" s="256"/>
      <c r="V781" s="256"/>
      <c r="W781" s="256"/>
      <c r="X781" s="256"/>
      <c r="Y781" s="256"/>
      <c r="Z781" s="256"/>
    </row>
    <row r="782" customFormat="false" ht="14.25" hidden="false" customHeight="true" outlineLevel="0" collapsed="false">
      <c r="A782" s="257"/>
      <c r="B782" s="256"/>
      <c r="C782" s="256"/>
      <c r="D782" s="256"/>
      <c r="E782" s="256"/>
      <c r="F782" s="256"/>
      <c r="G782" s="256"/>
      <c r="H782" s="256"/>
      <c r="I782" s="256"/>
      <c r="J782" s="256"/>
      <c r="K782" s="256"/>
      <c r="L782" s="256"/>
      <c r="M782" s="256"/>
      <c r="N782" s="256"/>
      <c r="O782" s="256"/>
      <c r="P782" s="256"/>
      <c r="Q782" s="256"/>
      <c r="R782" s="256"/>
      <c r="S782" s="256"/>
      <c r="T782" s="256"/>
      <c r="U782" s="256"/>
      <c r="V782" s="256"/>
      <c r="W782" s="256"/>
      <c r="X782" s="256"/>
      <c r="Y782" s="256"/>
      <c r="Z782" s="256"/>
    </row>
    <row r="783" customFormat="false" ht="14.25" hidden="false" customHeight="true" outlineLevel="0" collapsed="false">
      <c r="A783" s="257"/>
      <c r="B783" s="256"/>
      <c r="C783" s="256"/>
      <c r="D783" s="256"/>
      <c r="E783" s="256"/>
      <c r="F783" s="256"/>
      <c r="G783" s="256"/>
      <c r="H783" s="256"/>
      <c r="I783" s="256"/>
      <c r="J783" s="256"/>
      <c r="K783" s="256"/>
      <c r="L783" s="256"/>
      <c r="M783" s="256"/>
      <c r="N783" s="256"/>
      <c r="O783" s="256"/>
      <c r="P783" s="256"/>
      <c r="Q783" s="256"/>
      <c r="R783" s="256"/>
      <c r="S783" s="256"/>
      <c r="T783" s="256"/>
      <c r="U783" s="256"/>
      <c r="V783" s="256"/>
      <c r="W783" s="256"/>
      <c r="X783" s="256"/>
      <c r="Y783" s="256"/>
      <c r="Z783" s="256"/>
    </row>
    <row r="784" customFormat="false" ht="14.25" hidden="false" customHeight="true" outlineLevel="0" collapsed="false">
      <c r="A784" s="257"/>
      <c r="B784" s="256"/>
      <c r="C784" s="256"/>
      <c r="D784" s="256"/>
      <c r="E784" s="256"/>
      <c r="F784" s="256"/>
      <c r="G784" s="256"/>
      <c r="H784" s="256"/>
      <c r="I784" s="256"/>
      <c r="J784" s="256"/>
      <c r="K784" s="256"/>
      <c r="L784" s="256"/>
      <c r="M784" s="256"/>
      <c r="N784" s="256"/>
      <c r="O784" s="256"/>
      <c r="P784" s="256"/>
      <c r="Q784" s="256"/>
      <c r="R784" s="256"/>
      <c r="S784" s="256"/>
      <c r="T784" s="256"/>
      <c r="U784" s="256"/>
      <c r="V784" s="256"/>
      <c r="W784" s="256"/>
      <c r="X784" s="256"/>
      <c r="Y784" s="256"/>
      <c r="Z784" s="256"/>
    </row>
    <row r="785" customFormat="false" ht="14.25" hidden="false" customHeight="true" outlineLevel="0" collapsed="false">
      <c r="A785" s="257"/>
      <c r="B785" s="256"/>
      <c r="C785" s="256"/>
      <c r="D785" s="256"/>
      <c r="E785" s="256"/>
      <c r="F785" s="256"/>
      <c r="G785" s="256"/>
      <c r="H785" s="256"/>
      <c r="I785" s="256"/>
      <c r="J785" s="256"/>
      <c r="K785" s="256"/>
      <c r="L785" s="256"/>
      <c r="M785" s="256"/>
      <c r="N785" s="256"/>
      <c r="O785" s="256"/>
      <c r="P785" s="256"/>
      <c r="Q785" s="256"/>
      <c r="R785" s="256"/>
      <c r="S785" s="256"/>
      <c r="T785" s="256"/>
      <c r="U785" s="256"/>
      <c r="V785" s="256"/>
      <c r="W785" s="256"/>
      <c r="X785" s="256"/>
      <c r="Y785" s="256"/>
      <c r="Z785" s="256"/>
    </row>
    <row r="786" customFormat="false" ht="14.25" hidden="false" customHeight="true" outlineLevel="0" collapsed="false">
      <c r="A786" s="257"/>
      <c r="B786" s="256"/>
      <c r="C786" s="256"/>
      <c r="D786" s="256"/>
      <c r="E786" s="256"/>
      <c r="F786" s="256"/>
      <c r="G786" s="256"/>
      <c r="H786" s="256"/>
      <c r="I786" s="256"/>
      <c r="J786" s="256"/>
      <c r="K786" s="256"/>
      <c r="L786" s="256"/>
      <c r="M786" s="256"/>
      <c r="N786" s="256"/>
      <c r="O786" s="256"/>
      <c r="P786" s="256"/>
      <c r="Q786" s="256"/>
      <c r="R786" s="256"/>
      <c r="S786" s="256"/>
      <c r="T786" s="256"/>
      <c r="U786" s="256"/>
      <c r="V786" s="256"/>
      <c r="W786" s="256"/>
      <c r="X786" s="256"/>
      <c r="Y786" s="256"/>
      <c r="Z786" s="256"/>
    </row>
    <row r="787" customFormat="false" ht="14.25" hidden="false" customHeight="true" outlineLevel="0" collapsed="false">
      <c r="A787" s="257"/>
      <c r="B787" s="256"/>
      <c r="C787" s="256"/>
      <c r="D787" s="256"/>
      <c r="E787" s="256"/>
      <c r="F787" s="256"/>
      <c r="G787" s="256"/>
      <c r="H787" s="256"/>
      <c r="I787" s="256"/>
      <c r="J787" s="256"/>
      <c r="K787" s="256"/>
      <c r="L787" s="256"/>
      <c r="M787" s="256"/>
      <c r="N787" s="256"/>
      <c r="O787" s="256"/>
      <c r="P787" s="256"/>
      <c r="Q787" s="256"/>
      <c r="R787" s="256"/>
      <c r="S787" s="256"/>
      <c r="T787" s="256"/>
      <c r="U787" s="256"/>
      <c r="V787" s="256"/>
      <c r="W787" s="256"/>
      <c r="X787" s="256"/>
      <c r="Y787" s="256"/>
      <c r="Z787" s="256"/>
    </row>
    <row r="788" customFormat="false" ht="14.25" hidden="false" customHeight="true" outlineLevel="0" collapsed="false">
      <c r="A788" s="257"/>
      <c r="B788" s="256"/>
      <c r="C788" s="256"/>
      <c r="D788" s="256"/>
      <c r="E788" s="256"/>
      <c r="F788" s="256"/>
      <c r="G788" s="256"/>
      <c r="H788" s="256"/>
      <c r="I788" s="256"/>
      <c r="J788" s="256"/>
      <c r="K788" s="256"/>
      <c r="L788" s="256"/>
      <c r="M788" s="256"/>
      <c r="N788" s="256"/>
      <c r="O788" s="256"/>
      <c r="P788" s="256"/>
      <c r="Q788" s="256"/>
      <c r="R788" s="256"/>
      <c r="S788" s="256"/>
      <c r="T788" s="256"/>
      <c r="U788" s="256"/>
      <c r="V788" s="256"/>
      <c r="W788" s="256"/>
      <c r="X788" s="256"/>
      <c r="Y788" s="256"/>
      <c r="Z788" s="256"/>
    </row>
    <row r="789" customFormat="false" ht="14.25" hidden="false" customHeight="true" outlineLevel="0" collapsed="false">
      <c r="A789" s="257"/>
      <c r="B789" s="256"/>
      <c r="C789" s="256"/>
      <c r="D789" s="256"/>
      <c r="E789" s="256"/>
      <c r="F789" s="256"/>
      <c r="G789" s="256"/>
      <c r="H789" s="256"/>
      <c r="I789" s="256"/>
      <c r="J789" s="256"/>
      <c r="K789" s="256"/>
      <c r="L789" s="256"/>
      <c r="M789" s="256"/>
      <c r="N789" s="256"/>
      <c r="O789" s="256"/>
      <c r="P789" s="256"/>
      <c r="Q789" s="256"/>
      <c r="R789" s="256"/>
      <c r="S789" s="256"/>
      <c r="T789" s="256"/>
      <c r="U789" s="256"/>
      <c r="V789" s="256"/>
      <c r="W789" s="256"/>
      <c r="X789" s="256"/>
      <c r="Y789" s="256"/>
      <c r="Z789" s="256"/>
    </row>
    <row r="790" customFormat="false" ht="14.25" hidden="false" customHeight="true" outlineLevel="0" collapsed="false">
      <c r="A790" s="257"/>
      <c r="B790" s="256"/>
      <c r="C790" s="256"/>
      <c r="D790" s="256"/>
      <c r="E790" s="256"/>
      <c r="F790" s="256"/>
      <c r="G790" s="256"/>
      <c r="H790" s="256"/>
      <c r="I790" s="256"/>
      <c r="J790" s="256"/>
      <c r="K790" s="256"/>
      <c r="L790" s="256"/>
      <c r="M790" s="256"/>
      <c r="N790" s="256"/>
      <c r="O790" s="256"/>
      <c r="P790" s="256"/>
      <c r="Q790" s="256"/>
      <c r="R790" s="256"/>
      <c r="S790" s="256"/>
      <c r="T790" s="256"/>
      <c r="U790" s="256"/>
      <c r="V790" s="256"/>
      <c r="W790" s="256"/>
      <c r="X790" s="256"/>
      <c r="Y790" s="256"/>
      <c r="Z790" s="256"/>
    </row>
    <row r="791" customFormat="false" ht="14.25" hidden="false" customHeight="true" outlineLevel="0" collapsed="false">
      <c r="A791" s="257"/>
      <c r="B791" s="256"/>
      <c r="C791" s="256"/>
      <c r="D791" s="256"/>
      <c r="E791" s="256"/>
      <c r="F791" s="256"/>
      <c r="G791" s="256"/>
      <c r="H791" s="256"/>
      <c r="I791" s="256"/>
      <c r="J791" s="256"/>
      <c r="K791" s="256"/>
      <c r="L791" s="256"/>
      <c r="M791" s="256"/>
      <c r="N791" s="256"/>
      <c r="O791" s="256"/>
      <c r="P791" s="256"/>
      <c r="Q791" s="256"/>
      <c r="R791" s="256"/>
      <c r="S791" s="256"/>
      <c r="T791" s="256"/>
      <c r="U791" s="256"/>
      <c r="V791" s="256"/>
      <c r="W791" s="256"/>
      <c r="X791" s="256"/>
      <c r="Y791" s="256"/>
      <c r="Z791" s="256"/>
    </row>
    <row r="792" customFormat="false" ht="14.25" hidden="false" customHeight="true" outlineLevel="0" collapsed="false">
      <c r="A792" s="257"/>
      <c r="B792" s="256"/>
      <c r="C792" s="256"/>
      <c r="D792" s="256"/>
      <c r="E792" s="256"/>
      <c r="F792" s="256"/>
      <c r="G792" s="256"/>
      <c r="H792" s="256"/>
      <c r="I792" s="256"/>
      <c r="J792" s="256"/>
      <c r="K792" s="256"/>
      <c r="L792" s="256"/>
      <c r="M792" s="256"/>
      <c r="N792" s="256"/>
      <c r="O792" s="256"/>
      <c r="P792" s="256"/>
      <c r="Q792" s="256"/>
      <c r="R792" s="256"/>
      <c r="S792" s="256"/>
      <c r="T792" s="256"/>
      <c r="U792" s="256"/>
      <c r="V792" s="256"/>
      <c r="W792" s="256"/>
      <c r="X792" s="256"/>
      <c r="Y792" s="256"/>
      <c r="Z792" s="256"/>
    </row>
    <row r="793" customFormat="false" ht="14.25" hidden="false" customHeight="true" outlineLevel="0" collapsed="false">
      <c r="A793" s="257"/>
      <c r="B793" s="256"/>
      <c r="C793" s="256"/>
      <c r="D793" s="256"/>
      <c r="E793" s="256"/>
      <c r="F793" s="256"/>
      <c r="G793" s="256"/>
      <c r="H793" s="256"/>
      <c r="I793" s="256"/>
      <c r="J793" s="256"/>
      <c r="K793" s="256"/>
      <c r="L793" s="256"/>
      <c r="M793" s="256"/>
      <c r="N793" s="256"/>
      <c r="O793" s="256"/>
      <c r="P793" s="256"/>
      <c r="Q793" s="256"/>
      <c r="R793" s="256"/>
      <c r="S793" s="256"/>
      <c r="T793" s="256"/>
      <c r="U793" s="256"/>
      <c r="V793" s="256"/>
      <c r="W793" s="256"/>
      <c r="X793" s="256"/>
      <c r="Y793" s="256"/>
      <c r="Z793" s="256"/>
    </row>
    <row r="794" customFormat="false" ht="14.25" hidden="false" customHeight="true" outlineLevel="0" collapsed="false">
      <c r="A794" s="257"/>
      <c r="B794" s="256"/>
      <c r="C794" s="256"/>
      <c r="D794" s="256"/>
      <c r="E794" s="256"/>
      <c r="F794" s="256"/>
      <c r="G794" s="256"/>
      <c r="H794" s="256"/>
      <c r="I794" s="256"/>
      <c r="J794" s="256"/>
      <c r="K794" s="256"/>
      <c r="L794" s="256"/>
      <c r="M794" s="256"/>
      <c r="N794" s="256"/>
      <c r="O794" s="256"/>
      <c r="P794" s="256"/>
      <c r="Q794" s="256"/>
      <c r="R794" s="256"/>
      <c r="S794" s="256"/>
      <c r="T794" s="256"/>
      <c r="U794" s="256"/>
      <c r="V794" s="256"/>
      <c r="W794" s="256"/>
      <c r="X794" s="256"/>
      <c r="Y794" s="256"/>
      <c r="Z794" s="256"/>
    </row>
    <row r="795" customFormat="false" ht="14.25" hidden="false" customHeight="true" outlineLevel="0" collapsed="false">
      <c r="A795" s="257"/>
      <c r="B795" s="256"/>
      <c r="C795" s="256"/>
      <c r="D795" s="256"/>
      <c r="E795" s="256"/>
      <c r="F795" s="256"/>
      <c r="G795" s="256"/>
      <c r="H795" s="256"/>
      <c r="I795" s="256"/>
      <c r="J795" s="256"/>
      <c r="K795" s="256"/>
      <c r="L795" s="256"/>
      <c r="M795" s="256"/>
      <c r="N795" s="256"/>
      <c r="O795" s="256"/>
      <c r="P795" s="256"/>
      <c r="Q795" s="256"/>
      <c r="R795" s="256"/>
      <c r="S795" s="256"/>
      <c r="T795" s="256"/>
      <c r="U795" s="256"/>
      <c r="V795" s="256"/>
      <c r="W795" s="256"/>
      <c r="X795" s="256"/>
      <c r="Y795" s="256"/>
      <c r="Z795" s="256"/>
    </row>
    <row r="796" customFormat="false" ht="14.25" hidden="false" customHeight="true" outlineLevel="0" collapsed="false">
      <c r="A796" s="257"/>
      <c r="B796" s="256"/>
      <c r="C796" s="256"/>
      <c r="D796" s="256"/>
      <c r="E796" s="256"/>
      <c r="F796" s="256"/>
      <c r="G796" s="256"/>
      <c r="H796" s="256"/>
      <c r="I796" s="256"/>
      <c r="J796" s="256"/>
      <c r="K796" s="256"/>
      <c r="L796" s="256"/>
      <c r="M796" s="256"/>
      <c r="N796" s="256"/>
      <c r="O796" s="256"/>
      <c r="P796" s="256"/>
      <c r="Q796" s="256"/>
      <c r="R796" s="256"/>
      <c r="S796" s="256"/>
      <c r="T796" s="256"/>
      <c r="U796" s="256"/>
      <c r="V796" s="256"/>
      <c r="W796" s="256"/>
      <c r="X796" s="256"/>
      <c r="Y796" s="256"/>
      <c r="Z796" s="256"/>
    </row>
    <row r="797" customFormat="false" ht="14.25" hidden="false" customHeight="true" outlineLevel="0" collapsed="false">
      <c r="A797" s="257"/>
      <c r="B797" s="256"/>
      <c r="C797" s="256"/>
      <c r="D797" s="256"/>
      <c r="E797" s="256"/>
      <c r="F797" s="256"/>
      <c r="G797" s="256"/>
      <c r="H797" s="256"/>
      <c r="I797" s="256"/>
      <c r="J797" s="256"/>
      <c r="K797" s="256"/>
      <c r="L797" s="256"/>
      <c r="M797" s="256"/>
      <c r="N797" s="256"/>
      <c r="O797" s="256"/>
      <c r="P797" s="256"/>
      <c r="Q797" s="256"/>
      <c r="R797" s="256"/>
      <c r="S797" s="256"/>
      <c r="T797" s="256"/>
      <c r="U797" s="256"/>
      <c r="V797" s="256"/>
      <c r="W797" s="256"/>
      <c r="X797" s="256"/>
      <c r="Y797" s="256"/>
      <c r="Z797" s="256"/>
    </row>
    <row r="798" customFormat="false" ht="14.25" hidden="false" customHeight="true" outlineLevel="0" collapsed="false">
      <c r="A798" s="257"/>
      <c r="B798" s="256"/>
      <c r="C798" s="256"/>
      <c r="D798" s="256"/>
      <c r="E798" s="256"/>
      <c r="F798" s="256"/>
      <c r="G798" s="256"/>
      <c r="H798" s="256"/>
      <c r="I798" s="256"/>
      <c r="J798" s="256"/>
      <c r="K798" s="256"/>
      <c r="L798" s="256"/>
      <c r="M798" s="256"/>
      <c r="N798" s="256"/>
      <c r="O798" s="256"/>
      <c r="P798" s="256"/>
      <c r="Q798" s="256"/>
      <c r="R798" s="256"/>
      <c r="S798" s="256"/>
      <c r="T798" s="256"/>
      <c r="U798" s="256"/>
      <c r="V798" s="256"/>
      <c r="W798" s="256"/>
      <c r="X798" s="256"/>
      <c r="Y798" s="256"/>
      <c r="Z798" s="256"/>
    </row>
    <row r="799" customFormat="false" ht="14.25" hidden="false" customHeight="true" outlineLevel="0" collapsed="false">
      <c r="A799" s="257"/>
      <c r="B799" s="256"/>
      <c r="C799" s="256"/>
      <c r="D799" s="256"/>
      <c r="E799" s="256"/>
      <c r="F799" s="256"/>
      <c r="G799" s="256"/>
      <c r="H799" s="256"/>
      <c r="I799" s="256"/>
      <c r="J799" s="256"/>
      <c r="K799" s="256"/>
      <c r="L799" s="256"/>
      <c r="M799" s="256"/>
      <c r="N799" s="256"/>
      <c r="O799" s="256"/>
      <c r="P799" s="256"/>
      <c r="Q799" s="256"/>
      <c r="R799" s="256"/>
      <c r="S799" s="256"/>
      <c r="T799" s="256"/>
      <c r="U799" s="256"/>
      <c r="V799" s="256"/>
      <c r="W799" s="256"/>
      <c r="X799" s="256"/>
      <c r="Y799" s="256"/>
      <c r="Z799" s="256"/>
    </row>
    <row r="800" customFormat="false" ht="14.25" hidden="false" customHeight="true" outlineLevel="0" collapsed="false">
      <c r="A800" s="257"/>
      <c r="B800" s="256"/>
      <c r="C800" s="256"/>
      <c r="D800" s="256"/>
      <c r="E800" s="256"/>
      <c r="F800" s="256"/>
      <c r="G800" s="256"/>
      <c r="H800" s="256"/>
      <c r="I800" s="256"/>
      <c r="J800" s="256"/>
      <c r="K800" s="256"/>
      <c r="L800" s="256"/>
      <c r="M800" s="256"/>
      <c r="N800" s="256"/>
      <c r="O800" s="256"/>
      <c r="P800" s="256"/>
      <c r="Q800" s="256"/>
      <c r="R800" s="256"/>
      <c r="S800" s="256"/>
      <c r="T800" s="256"/>
      <c r="U800" s="256"/>
      <c r="V800" s="256"/>
      <c r="W800" s="256"/>
      <c r="X800" s="256"/>
      <c r="Y800" s="256"/>
      <c r="Z800" s="256"/>
    </row>
    <row r="801" customFormat="false" ht="14.25" hidden="false" customHeight="true" outlineLevel="0" collapsed="false">
      <c r="A801" s="257"/>
      <c r="B801" s="256"/>
      <c r="C801" s="256"/>
      <c r="D801" s="256"/>
      <c r="E801" s="256"/>
      <c r="F801" s="256"/>
      <c r="G801" s="256"/>
      <c r="H801" s="256"/>
      <c r="I801" s="256"/>
      <c r="J801" s="256"/>
      <c r="K801" s="256"/>
      <c r="L801" s="256"/>
      <c r="M801" s="256"/>
      <c r="N801" s="256"/>
      <c r="O801" s="256"/>
      <c r="P801" s="256"/>
      <c r="Q801" s="256"/>
      <c r="R801" s="256"/>
      <c r="S801" s="256"/>
      <c r="T801" s="256"/>
      <c r="U801" s="256"/>
      <c r="V801" s="256"/>
      <c r="W801" s="256"/>
      <c r="X801" s="256"/>
      <c r="Y801" s="256"/>
      <c r="Z801" s="256"/>
    </row>
    <row r="802" customFormat="false" ht="14.25" hidden="false" customHeight="true" outlineLevel="0" collapsed="false">
      <c r="A802" s="257"/>
      <c r="B802" s="256"/>
      <c r="C802" s="256"/>
      <c r="D802" s="256"/>
      <c r="E802" s="256"/>
      <c r="F802" s="256"/>
      <c r="G802" s="256"/>
      <c r="H802" s="256"/>
      <c r="I802" s="256"/>
      <c r="J802" s="256"/>
      <c r="K802" s="256"/>
      <c r="L802" s="256"/>
      <c r="M802" s="256"/>
      <c r="N802" s="256"/>
      <c r="O802" s="256"/>
      <c r="P802" s="256"/>
      <c r="Q802" s="256"/>
      <c r="R802" s="256"/>
      <c r="S802" s="256"/>
      <c r="T802" s="256"/>
      <c r="U802" s="256"/>
      <c r="V802" s="256"/>
      <c r="W802" s="256"/>
      <c r="X802" s="256"/>
      <c r="Y802" s="256"/>
      <c r="Z802" s="256"/>
    </row>
    <row r="803" customFormat="false" ht="14.25" hidden="false" customHeight="true" outlineLevel="0" collapsed="false">
      <c r="A803" s="257"/>
      <c r="B803" s="256"/>
      <c r="C803" s="256"/>
      <c r="D803" s="256"/>
      <c r="E803" s="256"/>
      <c r="F803" s="256"/>
      <c r="G803" s="256"/>
      <c r="H803" s="256"/>
      <c r="I803" s="256"/>
      <c r="J803" s="256"/>
      <c r="K803" s="256"/>
      <c r="L803" s="256"/>
      <c r="M803" s="256"/>
      <c r="N803" s="256"/>
      <c r="O803" s="256"/>
      <c r="P803" s="256"/>
      <c r="Q803" s="256"/>
      <c r="R803" s="256"/>
      <c r="S803" s="256"/>
      <c r="T803" s="256"/>
      <c r="U803" s="256"/>
      <c r="V803" s="256"/>
      <c r="W803" s="256"/>
      <c r="X803" s="256"/>
      <c r="Y803" s="256"/>
      <c r="Z803" s="256"/>
    </row>
    <row r="804" customFormat="false" ht="14.25" hidden="false" customHeight="true" outlineLevel="0" collapsed="false">
      <c r="A804" s="257"/>
      <c r="B804" s="256"/>
      <c r="C804" s="256"/>
      <c r="D804" s="256"/>
      <c r="E804" s="256"/>
      <c r="F804" s="256"/>
      <c r="G804" s="256"/>
      <c r="H804" s="256"/>
      <c r="I804" s="256"/>
      <c r="J804" s="256"/>
      <c r="K804" s="256"/>
      <c r="L804" s="256"/>
      <c r="M804" s="256"/>
      <c r="N804" s="256"/>
      <c r="O804" s="256"/>
      <c r="P804" s="256"/>
      <c r="Q804" s="256"/>
      <c r="R804" s="256"/>
      <c r="S804" s="256"/>
      <c r="T804" s="256"/>
      <c r="U804" s="256"/>
      <c r="V804" s="256"/>
      <c r="W804" s="256"/>
      <c r="X804" s="256"/>
      <c r="Y804" s="256"/>
      <c r="Z804" s="256"/>
    </row>
    <row r="805" customFormat="false" ht="14.25" hidden="false" customHeight="true" outlineLevel="0" collapsed="false">
      <c r="A805" s="257"/>
      <c r="B805" s="256"/>
      <c r="C805" s="256"/>
      <c r="D805" s="256"/>
      <c r="E805" s="256"/>
      <c r="F805" s="256"/>
      <c r="G805" s="256"/>
      <c r="H805" s="256"/>
      <c r="I805" s="256"/>
      <c r="J805" s="256"/>
      <c r="K805" s="256"/>
      <c r="L805" s="256"/>
      <c r="M805" s="256"/>
      <c r="N805" s="256"/>
      <c r="O805" s="256"/>
      <c r="P805" s="256"/>
      <c r="Q805" s="256"/>
      <c r="R805" s="256"/>
      <c r="S805" s="256"/>
      <c r="T805" s="256"/>
      <c r="U805" s="256"/>
      <c r="V805" s="256"/>
      <c r="W805" s="256"/>
      <c r="X805" s="256"/>
      <c r="Y805" s="256"/>
      <c r="Z805" s="256"/>
    </row>
    <row r="806" customFormat="false" ht="14.25" hidden="false" customHeight="true" outlineLevel="0" collapsed="false">
      <c r="A806" s="257"/>
      <c r="B806" s="256"/>
      <c r="C806" s="256"/>
      <c r="D806" s="256"/>
      <c r="E806" s="256"/>
      <c r="F806" s="256"/>
      <c r="G806" s="256"/>
      <c r="H806" s="256"/>
      <c r="I806" s="256"/>
      <c r="J806" s="256"/>
      <c r="K806" s="256"/>
      <c r="L806" s="256"/>
      <c r="M806" s="256"/>
      <c r="N806" s="256"/>
      <c r="O806" s="256"/>
      <c r="P806" s="256"/>
      <c r="Q806" s="256"/>
      <c r="R806" s="256"/>
      <c r="S806" s="256"/>
      <c r="T806" s="256"/>
      <c r="U806" s="256"/>
      <c r="V806" s="256"/>
      <c r="W806" s="256"/>
      <c r="X806" s="256"/>
      <c r="Y806" s="256"/>
      <c r="Z806" s="256"/>
    </row>
    <row r="807" customFormat="false" ht="14.25" hidden="false" customHeight="true" outlineLevel="0" collapsed="false">
      <c r="A807" s="257"/>
      <c r="B807" s="256"/>
      <c r="C807" s="256"/>
      <c r="D807" s="256"/>
      <c r="E807" s="256"/>
      <c r="F807" s="256"/>
      <c r="G807" s="256"/>
      <c r="H807" s="256"/>
      <c r="I807" s="256"/>
      <c r="J807" s="256"/>
      <c r="K807" s="256"/>
      <c r="L807" s="256"/>
      <c r="M807" s="256"/>
      <c r="N807" s="256"/>
      <c r="O807" s="256"/>
      <c r="P807" s="256"/>
      <c r="Q807" s="256"/>
      <c r="R807" s="256"/>
      <c r="S807" s="256"/>
      <c r="T807" s="256"/>
      <c r="U807" s="256"/>
      <c r="V807" s="256"/>
      <c r="W807" s="256"/>
      <c r="X807" s="256"/>
      <c r="Y807" s="256"/>
      <c r="Z807" s="256"/>
    </row>
    <row r="808" customFormat="false" ht="14.25" hidden="false" customHeight="true" outlineLevel="0" collapsed="false">
      <c r="A808" s="257"/>
      <c r="B808" s="256"/>
      <c r="C808" s="256"/>
      <c r="D808" s="256"/>
      <c r="E808" s="256"/>
      <c r="F808" s="256"/>
      <c r="G808" s="256"/>
      <c r="H808" s="256"/>
      <c r="I808" s="256"/>
      <c r="J808" s="256"/>
      <c r="K808" s="256"/>
      <c r="L808" s="256"/>
      <c r="M808" s="256"/>
      <c r="N808" s="256"/>
      <c r="O808" s="256"/>
      <c r="P808" s="256"/>
      <c r="Q808" s="256"/>
      <c r="R808" s="256"/>
      <c r="S808" s="256"/>
      <c r="T808" s="256"/>
      <c r="U808" s="256"/>
      <c r="V808" s="256"/>
      <c r="W808" s="256"/>
      <c r="X808" s="256"/>
      <c r="Y808" s="256"/>
      <c r="Z808" s="256"/>
    </row>
    <row r="809" customFormat="false" ht="14.25" hidden="false" customHeight="true" outlineLevel="0" collapsed="false">
      <c r="A809" s="257"/>
      <c r="B809" s="256"/>
      <c r="C809" s="256"/>
      <c r="D809" s="256"/>
      <c r="E809" s="256"/>
      <c r="F809" s="256"/>
      <c r="G809" s="256"/>
      <c r="H809" s="256"/>
      <c r="I809" s="256"/>
      <c r="J809" s="256"/>
      <c r="K809" s="256"/>
      <c r="L809" s="256"/>
      <c r="M809" s="256"/>
      <c r="N809" s="256"/>
      <c r="O809" s="256"/>
      <c r="P809" s="256"/>
      <c r="Q809" s="256"/>
      <c r="R809" s="256"/>
      <c r="S809" s="256"/>
      <c r="T809" s="256"/>
      <c r="U809" s="256"/>
      <c r="V809" s="256"/>
      <c r="W809" s="256"/>
      <c r="X809" s="256"/>
      <c r="Y809" s="256"/>
      <c r="Z809" s="256"/>
    </row>
    <row r="810" customFormat="false" ht="14.25" hidden="false" customHeight="true" outlineLevel="0" collapsed="false">
      <c r="A810" s="257"/>
      <c r="B810" s="256"/>
      <c r="C810" s="256"/>
      <c r="D810" s="256"/>
      <c r="E810" s="256"/>
      <c r="F810" s="256"/>
      <c r="G810" s="256"/>
      <c r="H810" s="256"/>
      <c r="I810" s="256"/>
      <c r="J810" s="256"/>
      <c r="K810" s="256"/>
      <c r="L810" s="256"/>
      <c r="M810" s="256"/>
      <c r="N810" s="256"/>
      <c r="O810" s="256"/>
      <c r="P810" s="256"/>
      <c r="Q810" s="256"/>
      <c r="R810" s="256"/>
      <c r="S810" s="256"/>
      <c r="T810" s="256"/>
      <c r="U810" s="256"/>
      <c r="V810" s="256"/>
      <c r="W810" s="256"/>
      <c r="X810" s="256"/>
      <c r="Y810" s="256"/>
      <c r="Z810" s="256"/>
    </row>
    <row r="811" customFormat="false" ht="14.25" hidden="false" customHeight="true" outlineLevel="0" collapsed="false">
      <c r="A811" s="257"/>
      <c r="B811" s="256"/>
      <c r="C811" s="256"/>
      <c r="D811" s="256"/>
      <c r="E811" s="256"/>
      <c r="F811" s="256"/>
      <c r="G811" s="256"/>
      <c r="H811" s="256"/>
      <c r="I811" s="256"/>
      <c r="J811" s="256"/>
      <c r="K811" s="256"/>
      <c r="L811" s="256"/>
      <c r="M811" s="256"/>
      <c r="N811" s="256"/>
      <c r="O811" s="256"/>
      <c r="P811" s="256"/>
      <c r="Q811" s="256"/>
      <c r="R811" s="256"/>
      <c r="S811" s="256"/>
      <c r="T811" s="256"/>
      <c r="U811" s="256"/>
      <c r="V811" s="256"/>
      <c r="W811" s="256"/>
      <c r="X811" s="256"/>
      <c r="Y811" s="256"/>
      <c r="Z811" s="256"/>
    </row>
    <row r="812" customFormat="false" ht="14.25" hidden="false" customHeight="true" outlineLevel="0" collapsed="false">
      <c r="A812" s="257"/>
      <c r="B812" s="256"/>
      <c r="C812" s="256"/>
      <c r="D812" s="256"/>
      <c r="E812" s="256"/>
      <c r="F812" s="256"/>
      <c r="G812" s="256"/>
      <c r="H812" s="256"/>
      <c r="I812" s="256"/>
      <c r="J812" s="256"/>
      <c r="K812" s="256"/>
      <c r="L812" s="256"/>
      <c r="M812" s="256"/>
      <c r="N812" s="256"/>
      <c r="O812" s="256"/>
      <c r="P812" s="256"/>
      <c r="Q812" s="256"/>
      <c r="R812" s="256"/>
      <c r="S812" s="256"/>
      <c r="T812" s="256"/>
      <c r="U812" s="256"/>
      <c r="V812" s="256"/>
      <c r="W812" s="256"/>
      <c r="X812" s="256"/>
      <c r="Y812" s="256"/>
      <c r="Z812" s="256"/>
    </row>
    <row r="813" customFormat="false" ht="14.25" hidden="false" customHeight="true" outlineLevel="0" collapsed="false">
      <c r="A813" s="257"/>
      <c r="B813" s="256"/>
      <c r="C813" s="256"/>
      <c r="D813" s="256"/>
      <c r="E813" s="256"/>
      <c r="F813" s="256"/>
      <c r="G813" s="256"/>
      <c r="H813" s="256"/>
      <c r="I813" s="256"/>
      <c r="J813" s="256"/>
      <c r="K813" s="256"/>
      <c r="L813" s="256"/>
      <c r="M813" s="256"/>
      <c r="N813" s="256"/>
      <c r="O813" s="256"/>
      <c r="P813" s="256"/>
      <c r="Q813" s="256"/>
      <c r="R813" s="256"/>
      <c r="S813" s="256"/>
      <c r="T813" s="256"/>
      <c r="U813" s="256"/>
      <c r="V813" s="256"/>
      <c r="W813" s="256"/>
      <c r="X813" s="256"/>
      <c r="Y813" s="256"/>
      <c r="Z813" s="256"/>
    </row>
    <row r="814" customFormat="false" ht="14.25" hidden="false" customHeight="true" outlineLevel="0" collapsed="false">
      <c r="A814" s="257"/>
      <c r="B814" s="256"/>
      <c r="C814" s="256"/>
      <c r="D814" s="256"/>
      <c r="E814" s="256"/>
      <c r="F814" s="256"/>
      <c r="G814" s="256"/>
      <c r="H814" s="256"/>
      <c r="I814" s="256"/>
      <c r="J814" s="256"/>
      <c r="K814" s="256"/>
      <c r="L814" s="256"/>
      <c r="M814" s="256"/>
      <c r="N814" s="256"/>
      <c r="O814" s="256"/>
      <c r="P814" s="256"/>
      <c r="Q814" s="256"/>
      <c r="R814" s="256"/>
      <c r="S814" s="256"/>
      <c r="T814" s="256"/>
      <c r="U814" s="256"/>
      <c r="V814" s="256"/>
      <c r="W814" s="256"/>
      <c r="X814" s="256"/>
      <c r="Y814" s="256"/>
      <c r="Z814" s="256"/>
    </row>
    <row r="815" customFormat="false" ht="14.25" hidden="false" customHeight="true" outlineLevel="0" collapsed="false">
      <c r="A815" s="257"/>
      <c r="B815" s="256"/>
      <c r="C815" s="256"/>
      <c r="D815" s="256"/>
      <c r="E815" s="256"/>
      <c r="F815" s="256"/>
      <c r="G815" s="256"/>
      <c r="H815" s="256"/>
      <c r="I815" s="256"/>
      <c r="J815" s="256"/>
      <c r="K815" s="256"/>
      <c r="L815" s="256"/>
      <c r="M815" s="256"/>
      <c r="N815" s="256"/>
      <c r="O815" s="256"/>
      <c r="P815" s="256"/>
      <c r="Q815" s="256"/>
      <c r="R815" s="256"/>
      <c r="S815" s="256"/>
      <c r="T815" s="256"/>
      <c r="U815" s="256"/>
      <c r="V815" s="256"/>
      <c r="W815" s="256"/>
      <c r="X815" s="256"/>
      <c r="Y815" s="256"/>
      <c r="Z815" s="256"/>
    </row>
    <row r="816" customFormat="false" ht="14.25" hidden="false" customHeight="true" outlineLevel="0" collapsed="false">
      <c r="A816" s="257"/>
      <c r="B816" s="256"/>
      <c r="C816" s="256"/>
      <c r="D816" s="256"/>
      <c r="E816" s="256"/>
      <c r="F816" s="256"/>
      <c r="G816" s="256"/>
      <c r="H816" s="256"/>
      <c r="I816" s="256"/>
      <c r="J816" s="256"/>
      <c r="K816" s="256"/>
      <c r="L816" s="256"/>
      <c r="M816" s="256"/>
      <c r="N816" s="256"/>
      <c r="O816" s="256"/>
      <c r="P816" s="256"/>
      <c r="Q816" s="256"/>
      <c r="R816" s="256"/>
      <c r="S816" s="256"/>
      <c r="T816" s="256"/>
      <c r="U816" s="256"/>
      <c r="V816" s="256"/>
      <c r="W816" s="256"/>
      <c r="X816" s="256"/>
      <c r="Y816" s="256"/>
      <c r="Z816" s="256"/>
    </row>
    <row r="817" customFormat="false" ht="14.25" hidden="false" customHeight="true" outlineLevel="0" collapsed="false">
      <c r="A817" s="257"/>
      <c r="B817" s="256"/>
      <c r="C817" s="256"/>
      <c r="D817" s="256"/>
      <c r="E817" s="256"/>
      <c r="F817" s="256"/>
      <c r="G817" s="256"/>
      <c r="H817" s="256"/>
      <c r="I817" s="256"/>
      <c r="J817" s="256"/>
      <c r="K817" s="256"/>
      <c r="L817" s="256"/>
      <c r="M817" s="256"/>
      <c r="N817" s="256"/>
      <c r="O817" s="256"/>
      <c r="P817" s="256"/>
      <c r="Q817" s="256"/>
      <c r="R817" s="256"/>
      <c r="S817" s="256"/>
      <c r="T817" s="256"/>
      <c r="U817" s="256"/>
      <c r="V817" s="256"/>
      <c r="W817" s="256"/>
      <c r="X817" s="256"/>
      <c r="Y817" s="256"/>
      <c r="Z817" s="256"/>
    </row>
    <row r="818" customFormat="false" ht="14.25" hidden="false" customHeight="true" outlineLevel="0" collapsed="false">
      <c r="A818" s="257"/>
      <c r="B818" s="256"/>
      <c r="C818" s="256"/>
      <c r="D818" s="256"/>
      <c r="E818" s="256"/>
      <c r="F818" s="256"/>
      <c r="G818" s="256"/>
      <c r="H818" s="256"/>
      <c r="I818" s="256"/>
      <c r="J818" s="256"/>
      <c r="K818" s="256"/>
      <c r="L818" s="256"/>
      <c r="M818" s="256"/>
      <c r="N818" s="256"/>
      <c r="O818" s="256"/>
      <c r="P818" s="256"/>
      <c r="Q818" s="256"/>
      <c r="R818" s="256"/>
      <c r="S818" s="256"/>
      <c r="T818" s="256"/>
      <c r="U818" s="256"/>
      <c r="V818" s="256"/>
      <c r="W818" s="256"/>
      <c r="X818" s="256"/>
      <c r="Y818" s="256"/>
      <c r="Z818" s="256"/>
    </row>
    <row r="819" customFormat="false" ht="14.25" hidden="false" customHeight="true" outlineLevel="0" collapsed="false">
      <c r="A819" s="257"/>
      <c r="B819" s="256"/>
      <c r="C819" s="256"/>
      <c r="D819" s="256"/>
      <c r="E819" s="256"/>
      <c r="F819" s="256"/>
      <c r="G819" s="256"/>
      <c r="H819" s="256"/>
      <c r="I819" s="256"/>
      <c r="J819" s="256"/>
      <c r="K819" s="256"/>
      <c r="L819" s="256"/>
      <c r="M819" s="256"/>
      <c r="N819" s="256"/>
      <c r="O819" s="256"/>
      <c r="P819" s="256"/>
      <c r="Q819" s="256"/>
      <c r="R819" s="256"/>
      <c r="S819" s="256"/>
      <c r="T819" s="256"/>
      <c r="U819" s="256"/>
      <c r="V819" s="256"/>
      <c r="W819" s="256"/>
      <c r="X819" s="256"/>
      <c r="Y819" s="256"/>
      <c r="Z819" s="256"/>
    </row>
    <row r="820" customFormat="false" ht="14.25" hidden="false" customHeight="true" outlineLevel="0" collapsed="false">
      <c r="A820" s="257"/>
      <c r="B820" s="256"/>
      <c r="C820" s="256"/>
      <c r="D820" s="256"/>
      <c r="E820" s="256"/>
      <c r="F820" s="256"/>
      <c r="G820" s="256"/>
      <c r="H820" s="256"/>
      <c r="I820" s="256"/>
      <c r="J820" s="256"/>
      <c r="K820" s="256"/>
      <c r="L820" s="256"/>
      <c r="M820" s="256"/>
      <c r="N820" s="256"/>
      <c r="O820" s="256"/>
      <c r="P820" s="256"/>
      <c r="Q820" s="256"/>
      <c r="R820" s="256"/>
      <c r="S820" s="256"/>
      <c r="T820" s="256"/>
      <c r="U820" s="256"/>
      <c r="V820" s="256"/>
      <c r="W820" s="256"/>
      <c r="X820" s="256"/>
      <c r="Y820" s="256"/>
      <c r="Z820" s="256"/>
    </row>
    <row r="821" customFormat="false" ht="14.25" hidden="false" customHeight="true" outlineLevel="0" collapsed="false">
      <c r="A821" s="257"/>
      <c r="B821" s="256"/>
      <c r="C821" s="256"/>
      <c r="D821" s="256"/>
      <c r="E821" s="256"/>
      <c r="F821" s="256"/>
      <c r="G821" s="256"/>
      <c r="H821" s="256"/>
      <c r="I821" s="256"/>
      <c r="J821" s="256"/>
      <c r="K821" s="256"/>
      <c r="L821" s="256"/>
      <c r="M821" s="256"/>
      <c r="N821" s="256"/>
      <c r="O821" s="256"/>
      <c r="P821" s="256"/>
      <c r="Q821" s="256"/>
      <c r="R821" s="256"/>
      <c r="S821" s="256"/>
      <c r="T821" s="256"/>
      <c r="U821" s="256"/>
      <c r="V821" s="256"/>
      <c r="W821" s="256"/>
      <c r="X821" s="256"/>
      <c r="Y821" s="256"/>
      <c r="Z821" s="256"/>
    </row>
    <row r="822" customFormat="false" ht="14.25" hidden="false" customHeight="true" outlineLevel="0" collapsed="false">
      <c r="A822" s="257"/>
      <c r="B822" s="256"/>
      <c r="C822" s="256"/>
      <c r="D822" s="256"/>
      <c r="E822" s="256"/>
      <c r="F822" s="256"/>
      <c r="G822" s="256"/>
      <c r="H822" s="256"/>
      <c r="I822" s="256"/>
      <c r="J822" s="256"/>
      <c r="K822" s="256"/>
      <c r="L822" s="256"/>
      <c r="M822" s="256"/>
      <c r="N822" s="256"/>
      <c r="O822" s="256"/>
      <c r="P822" s="256"/>
      <c r="Q822" s="256"/>
      <c r="R822" s="256"/>
      <c r="S822" s="256"/>
      <c r="T822" s="256"/>
      <c r="U822" s="256"/>
      <c r="V822" s="256"/>
      <c r="W822" s="256"/>
      <c r="X822" s="256"/>
      <c r="Y822" s="256"/>
      <c r="Z822" s="256"/>
    </row>
    <row r="823" customFormat="false" ht="14.25" hidden="false" customHeight="true" outlineLevel="0" collapsed="false">
      <c r="A823" s="257"/>
      <c r="B823" s="256"/>
      <c r="C823" s="256"/>
      <c r="D823" s="256"/>
      <c r="E823" s="256"/>
      <c r="F823" s="256"/>
      <c r="G823" s="256"/>
      <c r="H823" s="256"/>
      <c r="I823" s="256"/>
      <c r="J823" s="256"/>
      <c r="K823" s="256"/>
      <c r="L823" s="256"/>
      <c r="M823" s="256"/>
      <c r="N823" s="256"/>
      <c r="O823" s="256"/>
      <c r="P823" s="256"/>
      <c r="Q823" s="256"/>
      <c r="R823" s="256"/>
      <c r="S823" s="256"/>
      <c r="T823" s="256"/>
      <c r="U823" s="256"/>
      <c r="V823" s="256"/>
      <c r="W823" s="256"/>
      <c r="X823" s="256"/>
      <c r="Y823" s="256"/>
      <c r="Z823" s="256"/>
    </row>
    <row r="824" customFormat="false" ht="14.25" hidden="false" customHeight="true" outlineLevel="0" collapsed="false">
      <c r="A824" s="257"/>
      <c r="B824" s="256"/>
      <c r="C824" s="256"/>
      <c r="D824" s="256"/>
      <c r="E824" s="256"/>
      <c r="F824" s="256"/>
      <c r="G824" s="256"/>
      <c r="H824" s="256"/>
      <c r="I824" s="256"/>
      <c r="J824" s="256"/>
      <c r="K824" s="256"/>
      <c r="L824" s="256"/>
      <c r="M824" s="256"/>
      <c r="N824" s="256"/>
      <c r="O824" s="256"/>
      <c r="P824" s="256"/>
      <c r="Q824" s="256"/>
      <c r="R824" s="256"/>
      <c r="S824" s="256"/>
      <c r="T824" s="256"/>
      <c r="U824" s="256"/>
      <c r="V824" s="256"/>
      <c r="W824" s="256"/>
      <c r="X824" s="256"/>
      <c r="Y824" s="256"/>
      <c r="Z824" s="256"/>
    </row>
    <row r="825" customFormat="false" ht="14.25" hidden="false" customHeight="true" outlineLevel="0" collapsed="false">
      <c r="A825" s="257"/>
      <c r="B825" s="256"/>
      <c r="C825" s="256"/>
      <c r="D825" s="256"/>
      <c r="E825" s="256"/>
      <c r="F825" s="256"/>
      <c r="G825" s="256"/>
      <c r="H825" s="256"/>
      <c r="I825" s="256"/>
      <c r="J825" s="256"/>
      <c r="K825" s="256"/>
      <c r="L825" s="256"/>
      <c r="M825" s="256"/>
      <c r="N825" s="256"/>
      <c r="O825" s="256"/>
      <c r="P825" s="256"/>
      <c r="Q825" s="256"/>
      <c r="R825" s="256"/>
      <c r="S825" s="256"/>
      <c r="T825" s="256"/>
      <c r="U825" s="256"/>
      <c r="V825" s="256"/>
      <c r="W825" s="256"/>
      <c r="X825" s="256"/>
      <c r="Y825" s="256"/>
      <c r="Z825" s="256"/>
    </row>
    <row r="826" customFormat="false" ht="14.25" hidden="false" customHeight="true" outlineLevel="0" collapsed="false">
      <c r="A826" s="257"/>
      <c r="B826" s="256"/>
      <c r="C826" s="256"/>
      <c r="D826" s="256"/>
      <c r="E826" s="256"/>
      <c r="F826" s="256"/>
      <c r="G826" s="256"/>
      <c r="H826" s="256"/>
      <c r="I826" s="256"/>
      <c r="J826" s="256"/>
      <c r="K826" s="256"/>
      <c r="L826" s="256"/>
      <c r="M826" s="256"/>
      <c r="N826" s="256"/>
      <c r="O826" s="256"/>
      <c r="P826" s="256"/>
      <c r="Q826" s="256"/>
      <c r="R826" s="256"/>
      <c r="S826" s="256"/>
      <c r="T826" s="256"/>
      <c r="U826" s="256"/>
      <c r="V826" s="256"/>
      <c r="W826" s="256"/>
      <c r="X826" s="256"/>
      <c r="Y826" s="256"/>
      <c r="Z826" s="256"/>
    </row>
    <row r="827" customFormat="false" ht="14.25" hidden="false" customHeight="true" outlineLevel="0" collapsed="false">
      <c r="A827" s="257"/>
      <c r="B827" s="256"/>
      <c r="C827" s="256"/>
      <c r="D827" s="256"/>
      <c r="E827" s="256"/>
      <c r="F827" s="256"/>
      <c r="G827" s="256"/>
      <c r="H827" s="256"/>
      <c r="I827" s="256"/>
      <c r="J827" s="256"/>
      <c r="K827" s="256"/>
      <c r="L827" s="256"/>
      <c r="M827" s="256"/>
      <c r="N827" s="256"/>
      <c r="O827" s="256"/>
      <c r="P827" s="256"/>
      <c r="Q827" s="256"/>
      <c r="R827" s="256"/>
      <c r="S827" s="256"/>
      <c r="T827" s="256"/>
      <c r="U827" s="256"/>
      <c r="V827" s="256"/>
      <c r="W827" s="256"/>
      <c r="X827" s="256"/>
      <c r="Y827" s="256"/>
      <c r="Z827" s="256"/>
    </row>
    <row r="828" customFormat="false" ht="14.25" hidden="false" customHeight="true" outlineLevel="0" collapsed="false">
      <c r="A828" s="257"/>
      <c r="B828" s="256"/>
      <c r="C828" s="256"/>
      <c r="D828" s="256"/>
      <c r="E828" s="256"/>
      <c r="F828" s="256"/>
      <c r="G828" s="256"/>
      <c r="H828" s="256"/>
      <c r="I828" s="256"/>
      <c r="J828" s="256"/>
      <c r="K828" s="256"/>
      <c r="L828" s="256"/>
      <c r="M828" s="256"/>
      <c r="N828" s="256"/>
      <c r="O828" s="256"/>
      <c r="P828" s="256"/>
      <c r="Q828" s="256"/>
      <c r="R828" s="256"/>
      <c r="S828" s="256"/>
      <c r="T828" s="256"/>
      <c r="U828" s="256"/>
      <c r="V828" s="256"/>
      <c r="W828" s="256"/>
      <c r="X828" s="256"/>
      <c r="Y828" s="256"/>
      <c r="Z828" s="256"/>
    </row>
    <row r="829" customFormat="false" ht="14.25" hidden="false" customHeight="true" outlineLevel="0" collapsed="false">
      <c r="A829" s="257"/>
      <c r="B829" s="256"/>
      <c r="C829" s="256"/>
      <c r="D829" s="256"/>
      <c r="E829" s="256"/>
      <c r="F829" s="256"/>
      <c r="G829" s="256"/>
      <c r="H829" s="256"/>
      <c r="I829" s="256"/>
      <c r="J829" s="256"/>
      <c r="K829" s="256"/>
      <c r="L829" s="256"/>
      <c r="M829" s="256"/>
      <c r="N829" s="256"/>
      <c r="O829" s="256"/>
      <c r="P829" s="256"/>
      <c r="Q829" s="256"/>
      <c r="R829" s="256"/>
      <c r="S829" s="256"/>
      <c r="T829" s="256"/>
      <c r="U829" s="256"/>
      <c r="V829" s="256"/>
      <c r="W829" s="256"/>
      <c r="X829" s="256"/>
      <c r="Y829" s="256"/>
      <c r="Z829" s="256"/>
    </row>
    <row r="830" customFormat="false" ht="14.25" hidden="false" customHeight="true" outlineLevel="0" collapsed="false">
      <c r="A830" s="257"/>
      <c r="B830" s="256"/>
      <c r="C830" s="256"/>
      <c r="D830" s="256"/>
      <c r="E830" s="256"/>
      <c r="F830" s="256"/>
      <c r="G830" s="256"/>
      <c r="H830" s="256"/>
      <c r="I830" s="256"/>
      <c r="J830" s="256"/>
      <c r="K830" s="256"/>
      <c r="L830" s="256"/>
      <c r="M830" s="256"/>
      <c r="N830" s="256"/>
      <c r="O830" s="256"/>
      <c r="P830" s="256"/>
      <c r="Q830" s="256"/>
      <c r="R830" s="256"/>
      <c r="S830" s="256"/>
      <c r="T830" s="256"/>
      <c r="U830" s="256"/>
      <c r="V830" s="256"/>
      <c r="W830" s="256"/>
      <c r="X830" s="256"/>
      <c r="Y830" s="256"/>
      <c r="Z830" s="256"/>
    </row>
    <row r="831" customFormat="false" ht="14.25" hidden="false" customHeight="true" outlineLevel="0" collapsed="false">
      <c r="A831" s="257"/>
      <c r="B831" s="256"/>
      <c r="C831" s="256"/>
      <c r="D831" s="256"/>
      <c r="E831" s="256"/>
      <c r="F831" s="256"/>
      <c r="G831" s="256"/>
      <c r="H831" s="256"/>
      <c r="I831" s="256"/>
      <c r="J831" s="256"/>
      <c r="K831" s="256"/>
      <c r="L831" s="256"/>
      <c r="M831" s="256"/>
      <c r="N831" s="256"/>
      <c r="O831" s="256"/>
      <c r="P831" s="256"/>
      <c r="Q831" s="256"/>
      <c r="R831" s="256"/>
      <c r="S831" s="256"/>
      <c r="T831" s="256"/>
      <c r="U831" s="256"/>
      <c r="V831" s="256"/>
      <c r="W831" s="256"/>
      <c r="X831" s="256"/>
      <c r="Y831" s="256"/>
      <c r="Z831" s="256"/>
    </row>
    <row r="832" customFormat="false" ht="14.25" hidden="false" customHeight="true" outlineLevel="0" collapsed="false">
      <c r="A832" s="257"/>
      <c r="B832" s="256"/>
      <c r="C832" s="256"/>
      <c r="D832" s="256"/>
      <c r="E832" s="256"/>
      <c r="F832" s="256"/>
      <c r="G832" s="256"/>
      <c r="H832" s="256"/>
      <c r="I832" s="256"/>
      <c r="J832" s="256"/>
      <c r="K832" s="256"/>
      <c r="L832" s="256"/>
      <c r="M832" s="256"/>
      <c r="N832" s="256"/>
      <c r="O832" s="256"/>
      <c r="P832" s="256"/>
      <c r="Q832" s="256"/>
      <c r="R832" s="256"/>
      <c r="S832" s="256"/>
      <c r="T832" s="256"/>
      <c r="U832" s="256"/>
      <c r="V832" s="256"/>
      <c r="W832" s="256"/>
      <c r="X832" s="256"/>
      <c r="Y832" s="256"/>
      <c r="Z832" s="256"/>
    </row>
    <row r="833" customFormat="false" ht="14.25" hidden="false" customHeight="true" outlineLevel="0" collapsed="false">
      <c r="A833" s="257"/>
      <c r="B833" s="256"/>
      <c r="C833" s="256"/>
      <c r="D833" s="256"/>
      <c r="E833" s="256"/>
      <c r="F833" s="256"/>
      <c r="G833" s="256"/>
      <c r="H833" s="256"/>
      <c r="I833" s="256"/>
      <c r="J833" s="256"/>
      <c r="K833" s="256"/>
      <c r="L833" s="256"/>
      <c r="M833" s="256"/>
      <c r="N833" s="256"/>
      <c r="O833" s="256"/>
      <c r="P833" s="256"/>
      <c r="Q833" s="256"/>
      <c r="R833" s="256"/>
      <c r="S833" s="256"/>
      <c r="T833" s="256"/>
      <c r="U833" s="256"/>
      <c r="V833" s="256"/>
      <c r="W833" s="256"/>
      <c r="X833" s="256"/>
      <c r="Y833" s="256"/>
      <c r="Z833" s="256"/>
    </row>
    <row r="834" customFormat="false" ht="14.25" hidden="false" customHeight="true" outlineLevel="0" collapsed="false">
      <c r="A834" s="257"/>
      <c r="B834" s="256"/>
      <c r="C834" s="256"/>
      <c r="D834" s="256"/>
      <c r="E834" s="256"/>
      <c r="F834" s="256"/>
      <c r="G834" s="256"/>
      <c r="H834" s="256"/>
      <c r="I834" s="256"/>
      <c r="J834" s="256"/>
      <c r="K834" s="256"/>
      <c r="L834" s="256"/>
      <c r="M834" s="256"/>
      <c r="N834" s="256"/>
      <c r="O834" s="256"/>
      <c r="P834" s="256"/>
      <c r="Q834" s="256"/>
      <c r="R834" s="256"/>
      <c r="S834" s="256"/>
      <c r="T834" s="256"/>
      <c r="U834" s="256"/>
      <c r="V834" s="256"/>
      <c r="W834" s="256"/>
      <c r="X834" s="256"/>
      <c r="Y834" s="256"/>
      <c r="Z834" s="256"/>
    </row>
    <row r="835" customFormat="false" ht="14.25" hidden="false" customHeight="true" outlineLevel="0" collapsed="false">
      <c r="A835" s="257"/>
      <c r="B835" s="256"/>
      <c r="C835" s="256"/>
      <c r="D835" s="256"/>
      <c r="E835" s="256"/>
      <c r="F835" s="256"/>
      <c r="G835" s="256"/>
      <c r="H835" s="256"/>
      <c r="I835" s="256"/>
      <c r="J835" s="256"/>
      <c r="K835" s="256"/>
      <c r="L835" s="256"/>
      <c r="M835" s="256"/>
      <c r="N835" s="256"/>
      <c r="O835" s="256"/>
      <c r="P835" s="256"/>
      <c r="Q835" s="256"/>
      <c r="R835" s="256"/>
      <c r="S835" s="256"/>
      <c r="T835" s="256"/>
      <c r="U835" s="256"/>
      <c r="V835" s="256"/>
      <c r="W835" s="256"/>
      <c r="X835" s="256"/>
      <c r="Y835" s="256"/>
      <c r="Z835" s="256"/>
    </row>
    <row r="836" customFormat="false" ht="14.25" hidden="false" customHeight="true" outlineLevel="0" collapsed="false">
      <c r="A836" s="257"/>
      <c r="B836" s="256"/>
      <c r="C836" s="256"/>
      <c r="D836" s="256"/>
      <c r="E836" s="256"/>
      <c r="F836" s="256"/>
      <c r="G836" s="256"/>
      <c r="H836" s="256"/>
      <c r="I836" s="256"/>
      <c r="J836" s="256"/>
      <c r="K836" s="256"/>
      <c r="L836" s="256"/>
      <c r="M836" s="256"/>
      <c r="N836" s="256"/>
      <c r="O836" s="256"/>
      <c r="P836" s="256"/>
      <c r="Q836" s="256"/>
      <c r="R836" s="256"/>
      <c r="S836" s="256"/>
      <c r="T836" s="256"/>
      <c r="U836" s="256"/>
      <c r="V836" s="256"/>
      <c r="W836" s="256"/>
      <c r="X836" s="256"/>
      <c r="Y836" s="256"/>
      <c r="Z836" s="256"/>
    </row>
    <row r="837" customFormat="false" ht="14.25" hidden="false" customHeight="true" outlineLevel="0" collapsed="false">
      <c r="A837" s="257"/>
      <c r="B837" s="256"/>
      <c r="C837" s="256"/>
      <c r="D837" s="256"/>
      <c r="E837" s="256"/>
      <c r="F837" s="256"/>
      <c r="G837" s="256"/>
      <c r="H837" s="256"/>
      <c r="I837" s="256"/>
      <c r="J837" s="256"/>
      <c r="K837" s="256"/>
      <c r="L837" s="256"/>
      <c r="M837" s="256"/>
      <c r="N837" s="256"/>
      <c r="O837" s="256"/>
      <c r="P837" s="256"/>
      <c r="Q837" s="256"/>
      <c r="R837" s="256"/>
      <c r="S837" s="256"/>
      <c r="T837" s="256"/>
      <c r="U837" s="256"/>
      <c r="V837" s="256"/>
      <c r="W837" s="256"/>
      <c r="X837" s="256"/>
      <c r="Y837" s="256"/>
      <c r="Z837" s="256"/>
    </row>
    <row r="838" customFormat="false" ht="14.25" hidden="false" customHeight="true" outlineLevel="0" collapsed="false">
      <c r="A838" s="257"/>
      <c r="B838" s="256"/>
      <c r="C838" s="256"/>
      <c r="D838" s="256"/>
      <c r="E838" s="256"/>
      <c r="F838" s="256"/>
      <c r="G838" s="256"/>
      <c r="H838" s="256"/>
      <c r="I838" s="256"/>
      <c r="J838" s="256"/>
      <c r="K838" s="256"/>
      <c r="L838" s="256"/>
      <c r="M838" s="256"/>
      <c r="N838" s="256"/>
      <c r="O838" s="256"/>
      <c r="P838" s="256"/>
      <c r="Q838" s="256"/>
      <c r="R838" s="256"/>
      <c r="S838" s="256"/>
      <c r="T838" s="256"/>
      <c r="U838" s="256"/>
      <c r="V838" s="256"/>
      <c r="W838" s="256"/>
      <c r="X838" s="256"/>
      <c r="Y838" s="256"/>
      <c r="Z838" s="256"/>
    </row>
    <row r="839" customFormat="false" ht="14.25" hidden="false" customHeight="true" outlineLevel="0" collapsed="false">
      <c r="A839" s="257"/>
      <c r="B839" s="256"/>
      <c r="C839" s="256"/>
      <c r="D839" s="256"/>
      <c r="E839" s="256"/>
      <c r="F839" s="256"/>
      <c r="G839" s="256"/>
      <c r="H839" s="256"/>
      <c r="I839" s="256"/>
      <c r="J839" s="256"/>
      <c r="K839" s="256"/>
      <c r="L839" s="256"/>
      <c r="M839" s="256"/>
      <c r="N839" s="256"/>
      <c r="O839" s="256"/>
      <c r="P839" s="256"/>
      <c r="Q839" s="256"/>
      <c r="R839" s="256"/>
      <c r="S839" s="256"/>
      <c r="T839" s="256"/>
      <c r="U839" s="256"/>
      <c r="V839" s="256"/>
      <c r="W839" s="256"/>
      <c r="X839" s="256"/>
      <c r="Y839" s="256"/>
      <c r="Z839" s="256"/>
    </row>
    <row r="840" customFormat="false" ht="14.25" hidden="false" customHeight="true" outlineLevel="0" collapsed="false">
      <c r="A840" s="257"/>
      <c r="B840" s="256"/>
      <c r="C840" s="256"/>
      <c r="D840" s="256"/>
      <c r="E840" s="256"/>
      <c r="F840" s="256"/>
      <c r="G840" s="256"/>
      <c r="H840" s="256"/>
      <c r="I840" s="256"/>
      <c r="J840" s="256"/>
      <c r="K840" s="256"/>
      <c r="L840" s="256"/>
      <c r="M840" s="256"/>
      <c r="N840" s="256"/>
      <c r="O840" s="256"/>
      <c r="P840" s="256"/>
      <c r="Q840" s="256"/>
      <c r="R840" s="256"/>
      <c r="S840" s="256"/>
      <c r="T840" s="256"/>
      <c r="U840" s="256"/>
      <c r="V840" s="256"/>
      <c r="W840" s="256"/>
      <c r="X840" s="256"/>
      <c r="Y840" s="256"/>
      <c r="Z840" s="256"/>
    </row>
    <row r="841" customFormat="false" ht="14.25" hidden="false" customHeight="true" outlineLevel="0" collapsed="false">
      <c r="A841" s="257"/>
      <c r="B841" s="256"/>
      <c r="C841" s="256"/>
      <c r="D841" s="256"/>
      <c r="E841" s="256"/>
      <c r="F841" s="256"/>
      <c r="G841" s="256"/>
      <c r="H841" s="256"/>
      <c r="I841" s="256"/>
      <c r="J841" s="256"/>
      <c r="K841" s="256"/>
      <c r="L841" s="256"/>
      <c r="M841" s="256"/>
      <c r="N841" s="256"/>
      <c r="O841" s="256"/>
      <c r="P841" s="256"/>
      <c r="Q841" s="256"/>
      <c r="R841" s="256"/>
      <c r="S841" s="256"/>
      <c r="T841" s="256"/>
      <c r="U841" s="256"/>
      <c r="V841" s="256"/>
      <c r="W841" s="256"/>
      <c r="X841" s="256"/>
      <c r="Y841" s="256"/>
      <c r="Z841" s="256"/>
    </row>
    <row r="842" customFormat="false" ht="14.25" hidden="false" customHeight="true" outlineLevel="0" collapsed="false">
      <c r="A842" s="257"/>
      <c r="B842" s="256"/>
      <c r="C842" s="256"/>
      <c r="D842" s="256"/>
      <c r="E842" s="256"/>
      <c r="F842" s="256"/>
      <c r="G842" s="256"/>
      <c r="H842" s="256"/>
      <c r="I842" s="256"/>
      <c r="J842" s="256"/>
      <c r="K842" s="256"/>
      <c r="L842" s="256"/>
      <c r="M842" s="256"/>
      <c r="N842" s="256"/>
      <c r="O842" s="256"/>
      <c r="P842" s="256"/>
      <c r="Q842" s="256"/>
      <c r="R842" s="256"/>
      <c r="S842" s="256"/>
      <c r="T842" s="256"/>
      <c r="U842" s="256"/>
      <c r="V842" s="256"/>
      <c r="W842" s="256"/>
      <c r="X842" s="256"/>
      <c r="Y842" s="256"/>
      <c r="Z842" s="256"/>
    </row>
    <row r="843" customFormat="false" ht="14.25" hidden="false" customHeight="true" outlineLevel="0" collapsed="false">
      <c r="A843" s="257"/>
      <c r="B843" s="256"/>
      <c r="C843" s="256"/>
      <c r="D843" s="256"/>
      <c r="E843" s="256"/>
      <c r="F843" s="256"/>
      <c r="G843" s="256"/>
      <c r="H843" s="256"/>
      <c r="I843" s="256"/>
      <c r="J843" s="256"/>
      <c r="K843" s="256"/>
      <c r="L843" s="256"/>
      <c r="M843" s="256"/>
      <c r="N843" s="256"/>
      <c r="O843" s="256"/>
      <c r="P843" s="256"/>
      <c r="Q843" s="256"/>
      <c r="R843" s="256"/>
      <c r="S843" s="256"/>
      <c r="T843" s="256"/>
      <c r="U843" s="256"/>
      <c r="V843" s="256"/>
      <c r="W843" s="256"/>
      <c r="X843" s="256"/>
      <c r="Y843" s="256"/>
      <c r="Z843" s="256"/>
    </row>
    <row r="844" customFormat="false" ht="14.25" hidden="false" customHeight="true" outlineLevel="0" collapsed="false">
      <c r="A844" s="257"/>
      <c r="B844" s="256"/>
      <c r="C844" s="256"/>
      <c r="D844" s="256"/>
      <c r="E844" s="256"/>
      <c r="F844" s="256"/>
      <c r="G844" s="256"/>
      <c r="H844" s="256"/>
      <c r="I844" s="256"/>
      <c r="J844" s="256"/>
      <c r="K844" s="256"/>
      <c r="L844" s="256"/>
      <c r="M844" s="256"/>
      <c r="N844" s="256"/>
      <c r="O844" s="256"/>
      <c r="P844" s="256"/>
      <c r="Q844" s="256"/>
      <c r="R844" s="256"/>
      <c r="S844" s="256"/>
      <c r="T844" s="256"/>
      <c r="U844" s="256"/>
      <c r="V844" s="256"/>
      <c r="W844" s="256"/>
      <c r="X844" s="256"/>
      <c r="Y844" s="256"/>
      <c r="Z844" s="256"/>
    </row>
    <row r="845" customFormat="false" ht="14.25" hidden="false" customHeight="true" outlineLevel="0" collapsed="false">
      <c r="A845" s="257"/>
      <c r="B845" s="256"/>
      <c r="C845" s="256"/>
      <c r="D845" s="256"/>
      <c r="E845" s="256"/>
      <c r="F845" s="256"/>
      <c r="G845" s="256"/>
      <c r="H845" s="256"/>
      <c r="I845" s="256"/>
      <c r="J845" s="256"/>
      <c r="K845" s="256"/>
      <c r="L845" s="256"/>
      <c r="M845" s="256"/>
      <c r="N845" s="256"/>
      <c r="O845" s="256"/>
      <c r="P845" s="256"/>
      <c r="Q845" s="256"/>
      <c r="R845" s="256"/>
      <c r="S845" s="256"/>
      <c r="T845" s="256"/>
      <c r="U845" s="256"/>
      <c r="V845" s="256"/>
      <c r="W845" s="256"/>
      <c r="X845" s="256"/>
      <c r="Y845" s="256"/>
      <c r="Z845" s="256"/>
    </row>
    <row r="846" customFormat="false" ht="14.25" hidden="false" customHeight="true" outlineLevel="0" collapsed="false">
      <c r="A846" s="257"/>
      <c r="B846" s="256"/>
      <c r="C846" s="256"/>
      <c r="D846" s="256"/>
      <c r="E846" s="256"/>
      <c r="F846" s="256"/>
      <c r="G846" s="256"/>
      <c r="H846" s="256"/>
      <c r="I846" s="256"/>
      <c r="J846" s="256"/>
      <c r="K846" s="256"/>
      <c r="L846" s="256"/>
      <c r="M846" s="256"/>
      <c r="N846" s="256"/>
      <c r="O846" s="256"/>
      <c r="P846" s="256"/>
      <c r="Q846" s="256"/>
      <c r="R846" s="256"/>
      <c r="S846" s="256"/>
      <c r="T846" s="256"/>
      <c r="U846" s="256"/>
      <c r="V846" s="256"/>
      <c r="W846" s="256"/>
      <c r="X846" s="256"/>
      <c r="Y846" s="256"/>
      <c r="Z846" s="256"/>
    </row>
    <row r="847" customFormat="false" ht="14.25" hidden="false" customHeight="true" outlineLevel="0" collapsed="false">
      <c r="A847" s="257"/>
      <c r="B847" s="256"/>
      <c r="C847" s="256"/>
      <c r="D847" s="256"/>
      <c r="E847" s="256"/>
      <c r="F847" s="256"/>
      <c r="G847" s="256"/>
      <c r="H847" s="256"/>
      <c r="I847" s="256"/>
      <c r="J847" s="256"/>
      <c r="K847" s="256"/>
      <c r="L847" s="256"/>
      <c r="M847" s="256"/>
      <c r="N847" s="256"/>
      <c r="O847" s="256"/>
      <c r="P847" s="256"/>
      <c r="Q847" s="256"/>
      <c r="R847" s="256"/>
      <c r="S847" s="256"/>
      <c r="T847" s="256"/>
      <c r="U847" s="256"/>
      <c r="V847" s="256"/>
      <c r="W847" s="256"/>
      <c r="X847" s="256"/>
      <c r="Y847" s="256"/>
      <c r="Z847" s="256"/>
    </row>
    <row r="848" customFormat="false" ht="14.25" hidden="false" customHeight="true" outlineLevel="0" collapsed="false">
      <c r="A848" s="257"/>
      <c r="B848" s="256"/>
      <c r="C848" s="256"/>
      <c r="D848" s="256"/>
      <c r="E848" s="256"/>
      <c r="F848" s="256"/>
      <c r="G848" s="256"/>
      <c r="H848" s="256"/>
      <c r="I848" s="256"/>
      <c r="J848" s="256"/>
      <c r="K848" s="256"/>
      <c r="L848" s="256"/>
      <c r="M848" s="256"/>
      <c r="N848" s="256"/>
      <c r="O848" s="256"/>
      <c r="P848" s="256"/>
      <c r="Q848" s="256"/>
      <c r="R848" s="256"/>
      <c r="S848" s="256"/>
      <c r="T848" s="256"/>
      <c r="U848" s="256"/>
      <c r="V848" s="256"/>
      <c r="W848" s="256"/>
      <c r="X848" s="256"/>
      <c r="Y848" s="256"/>
      <c r="Z848" s="256"/>
    </row>
    <row r="849" customFormat="false" ht="14.25" hidden="false" customHeight="true" outlineLevel="0" collapsed="false">
      <c r="A849" s="257"/>
      <c r="B849" s="256"/>
      <c r="C849" s="256"/>
      <c r="D849" s="256"/>
      <c r="E849" s="256"/>
      <c r="F849" s="256"/>
      <c r="G849" s="256"/>
      <c r="H849" s="256"/>
      <c r="I849" s="256"/>
      <c r="J849" s="256"/>
      <c r="K849" s="256"/>
      <c r="L849" s="256"/>
      <c r="M849" s="256"/>
      <c r="N849" s="256"/>
      <c r="O849" s="256"/>
      <c r="P849" s="256"/>
      <c r="Q849" s="256"/>
      <c r="R849" s="256"/>
      <c r="S849" s="256"/>
      <c r="T849" s="256"/>
      <c r="U849" s="256"/>
      <c r="V849" s="256"/>
      <c r="W849" s="256"/>
      <c r="X849" s="256"/>
      <c r="Y849" s="256"/>
      <c r="Z849" s="256"/>
    </row>
    <row r="850" customFormat="false" ht="14.25" hidden="false" customHeight="true" outlineLevel="0" collapsed="false">
      <c r="A850" s="257"/>
      <c r="B850" s="256"/>
      <c r="C850" s="256"/>
      <c r="D850" s="256"/>
      <c r="E850" s="256"/>
      <c r="F850" s="256"/>
      <c r="G850" s="256"/>
      <c r="H850" s="256"/>
      <c r="I850" s="256"/>
      <c r="J850" s="256"/>
      <c r="K850" s="256"/>
      <c r="L850" s="256"/>
      <c r="M850" s="256"/>
      <c r="N850" s="256"/>
      <c r="O850" s="256"/>
      <c r="P850" s="256"/>
      <c r="Q850" s="256"/>
      <c r="R850" s="256"/>
      <c r="S850" s="256"/>
      <c r="T850" s="256"/>
      <c r="U850" s="256"/>
      <c r="V850" s="256"/>
      <c r="W850" s="256"/>
      <c r="X850" s="256"/>
      <c r="Y850" s="256"/>
      <c r="Z850" s="256"/>
    </row>
    <row r="851" customFormat="false" ht="14.25" hidden="false" customHeight="true" outlineLevel="0" collapsed="false">
      <c r="A851" s="257"/>
      <c r="B851" s="256"/>
      <c r="C851" s="256"/>
      <c r="D851" s="256"/>
      <c r="E851" s="256"/>
      <c r="F851" s="256"/>
      <c r="G851" s="256"/>
      <c r="H851" s="256"/>
      <c r="I851" s="256"/>
      <c r="J851" s="256"/>
      <c r="K851" s="256"/>
      <c r="L851" s="256"/>
      <c r="M851" s="256"/>
      <c r="N851" s="256"/>
      <c r="O851" s="256"/>
      <c r="P851" s="256"/>
      <c r="Q851" s="256"/>
      <c r="R851" s="256"/>
      <c r="S851" s="256"/>
      <c r="T851" s="256"/>
      <c r="U851" s="256"/>
      <c r="V851" s="256"/>
      <c r="W851" s="256"/>
      <c r="X851" s="256"/>
      <c r="Y851" s="256"/>
      <c r="Z851" s="256"/>
    </row>
    <row r="852" customFormat="false" ht="14.25" hidden="false" customHeight="true" outlineLevel="0" collapsed="false">
      <c r="A852" s="257"/>
      <c r="B852" s="256"/>
      <c r="C852" s="256"/>
      <c r="D852" s="256"/>
      <c r="E852" s="256"/>
      <c r="F852" s="256"/>
      <c r="G852" s="256"/>
      <c r="H852" s="256"/>
      <c r="I852" s="256"/>
      <c r="J852" s="256"/>
      <c r="K852" s="256"/>
      <c r="L852" s="256"/>
      <c r="M852" s="256"/>
      <c r="N852" s="256"/>
      <c r="O852" s="256"/>
      <c r="P852" s="256"/>
      <c r="Q852" s="256"/>
      <c r="R852" s="256"/>
      <c r="S852" s="256"/>
      <c r="T852" s="256"/>
      <c r="U852" s="256"/>
      <c r="V852" s="256"/>
      <c r="W852" s="256"/>
      <c r="X852" s="256"/>
      <c r="Y852" s="256"/>
      <c r="Z852" s="256"/>
    </row>
    <row r="853" customFormat="false" ht="14.25" hidden="false" customHeight="true" outlineLevel="0" collapsed="false">
      <c r="A853" s="257"/>
      <c r="B853" s="256"/>
      <c r="C853" s="256"/>
      <c r="D853" s="256"/>
      <c r="E853" s="256"/>
      <c r="F853" s="256"/>
      <c r="G853" s="256"/>
      <c r="H853" s="256"/>
      <c r="I853" s="256"/>
      <c r="J853" s="256"/>
      <c r="K853" s="256"/>
      <c r="L853" s="256"/>
      <c r="M853" s="256"/>
      <c r="N853" s="256"/>
      <c r="O853" s="256"/>
      <c r="P853" s="256"/>
      <c r="Q853" s="256"/>
      <c r="R853" s="256"/>
      <c r="S853" s="256"/>
      <c r="T853" s="256"/>
      <c r="U853" s="256"/>
      <c r="V853" s="256"/>
      <c r="W853" s="256"/>
      <c r="X853" s="256"/>
      <c r="Y853" s="256"/>
      <c r="Z853" s="256"/>
    </row>
    <row r="854" customFormat="false" ht="14.25" hidden="false" customHeight="true" outlineLevel="0" collapsed="false">
      <c r="A854" s="257"/>
      <c r="B854" s="256"/>
      <c r="C854" s="256"/>
      <c r="D854" s="256"/>
      <c r="E854" s="256"/>
      <c r="F854" s="256"/>
      <c r="G854" s="256"/>
      <c r="H854" s="256"/>
      <c r="I854" s="256"/>
      <c r="J854" s="256"/>
      <c r="K854" s="256"/>
      <c r="L854" s="256"/>
      <c r="M854" s="256"/>
      <c r="N854" s="256"/>
      <c r="O854" s="256"/>
      <c r="P854" s="256"/>
      <c r="Q854" s="256"/>
      <c r="R854" s="256"/>
      <c r="S854" s="256"/>
      <c r="T854" s="256"/>
      <c r="U854" s="256"/>
      <c r="V854" s="256"/>
      <c r="W854" s="256"/>
      <c r="X854" s="256"/>
      <c r="Y854" s="256"/>
      <c r="Z854" s="256"/>
    </row>
    <row r="855" customFormat="false" ht="14.25" hidden="false" customHeight="true" outlineLevel="0" collapsed="false">
      <c r="A855" s="257"/>
      <c r="B855" s="256"/>
      <c r="C855" s="256"/>
      <c r="D855" s="256"/>
      <c r="E855" s="256"/>
      <c r="F855" s="256"/>
      <c r="G855" s="256"/>
      <c r="H855" s="256"/>
      <c r="I855" s="256"/>
      <c r="J855" s="256"/>
      <c r="K855" s="256"/>
      <c r="L855" s="256"/>
      <c r="M855" s="256"/>
      <c r="N855" s="256"/>
      <c r="O855" s="256"/>
      <c r="P855" s="256"/>
      <c r="Q855" s="256"/>
      <c r="R855" s="256"/>
      <c r="S855" s="256"/>
      <c r="T855" s="256"/>
      <c r="U855" s="256"/>
      <c r="V855" s="256"/>
      <c r="W855" s="256"/>
      <c r="X855" s="256"/>
      <c r="Y855" s="256"/>
      <c r="Z855" s="256"/>
    </row>
    <row r="856" customFormat="false" ht="14.25" hidden="false" customHeight="true" outlineLevel="0" collapsed="false">
      <c r="A856" s="257"/>
      <c r="B856" s="256"/>
      <c r="C856" s="256"/>
      <c r="D856" s="256"/>
      <c r="E856" s="256"/>
      <c r="F856" s="256"/>
      <c r="G856" s="256"/>
      <c r="H856" s="256"/>
      <c r="I856" s="256"/>
      <c r="J856" s="256"/>
      <c r="K856" s="256"/>
      <c r="L856" s="256"/>
      <c r="M856" s="256"/>
      <c r="N856" s="256"/>
      <c r="O856" s="256"/>
      <c r="P856" s="256"/>
      <c r="Q856" s="256"/>
      <c r="R856" s="256"/>
      <c r="S856" s="256"/>
      <c r="T856" s="256"/>
      <c r="U856" s="256"/>
      <c r="V856" s="256"/>
      <c r="W856" s="256"/>
      <c r="X856" s="256"/>
      <c r="Y856" s="256"/>
      <c r="Z856" s="256"/>
    </row>
    <row r="857" customFormat="false" ht="14.25" hidden="false" customHeight="true" outlineLevel="0" collapsed="false">
      <c r="A857" s="257"/>
      <c r="B857" s="256"/>
      <c r="C857" s="256"/>
      <c r="D857" s="256"/>
      <c r="E857" s="256"/>
      <c r="F857" s="256"/>
      <c r="G857" s="256"/>
      <c r="H857" s="256"/>
      <c r="I857" s="256"/>
      <c r="J857" s="256"/>
      <c r="K857" s="256"/>
      <c r="L857" s="256"/>
      <c r="M857" s="256"/>
      <c r="N857" s="256"/>
      <c r="O857" s="256"/>
      <c r="P857" s="256"/>
      <c r="Q857" s="256"/>
      <c r="R857" s="256"/>
      <c r="S857" s="256"/>
      <c r="T857" s="256"/>
      <c r="U857" s="256"/>
      <c r="V857" s="256"/>
      <c r="W857" s="256"/>
      <c r="X857" s="256"/>
      <c r="Y857" s="256"/>
      <c r="Z857" s="256"/>
    </row>
    <row r="858" customFormat="false" ht="14.25" hidden="false" customHeight="true" outlineLevel="0" collapsed="false">
      <c r="A858" s="257"/>
      <c r="B858" s="256"/>
      <c r="C858" s="256"/>
      <c r="D858" s="256"/>
      <c r="E858" s="256"/>
      <c r="F858" s="256"/>
      <c r="G858" s="256"/>
      <c r="H858" s="256"/>
      <c r="I858" s="256"/>
      <c r="J858" s="256"/>
      <c r="K858" s="256"/>
      <c r="L858" s="256"/>
      <c r="M858" s="256"/>
      <c r="N858" s="256"/>
      <c r="O858" s="256"/>
      <c r="P858" s="256"/>
      <c r="Q858" s="256"/>
      <c r="R858" s="256"/>
      <c r="S858" s="256"/>
      <c r="T858" s="256"/>
      <c r="U858" s="256"/>
      <c r="V858" s="256"/>
      <c r="W858" s="256"/>
      <c r="X858" s="256"/>
      <c r="Y858" s="256"/>
      <c r="Z858" s="256"/>
    </row>
    <row r="859" customFormat="false" ht="14.25" hidden="false" customHeight="true" outlineLevel="0" collapsed="false">
      <c r="A859" s="257"/>
      <c r="B859" s="256"/>
      <c r="C859" s="256"/>
      <c r="D859" s="256"/>
      <c r="E859" s="256"/>
      <c r="F859" s="256"/>
      <c r="G859" s="256"/>
      <c r="H859" s="256"/>
      <c r="I859" s="256"/>
      <c r="J859" s="256"/>
      <c r="K859" s="256"/>
      <c r="L859" s="256"/>
      <c r="M859" s="256"/>
      <c r="N859" s="256"/>
      <c r="O859" s="256"/>
      <c r="P859" s="256"/>
      <c r="Q859" s="256"/>
      <c r="R859" s="256"/>
      <c r="S859" s="256"/>
      <c r="T859" s="256"/>
      <c r="U859" s="256"/>
      <c r="V859" s="256"/>
      <c r="W859" s="256"/>
      <c r="X859" s="256"/>
      <c r="Y859" s="256"/>
      <c r="Z859" s="256"/>
    </row>
    <row r="860" customFormat="false" ht="14.25" hidden="false" customHeight="true" outlineLevel="0" collapsed="false">
      <c r="A860" s="257"/>
      <c r="B860" s="256"/>
      <c r="C860" s="256"/>
      <c r="D860" s="256"/>
      <c r="E860" s="256"/>
      <c r="F860" s="256"/>
      <c r="G860" s="256"/>
      <c r="H860" s="256"/>
      <c r="I860" s="256"/>
      <c r="J860" s="256"/>
      <c r="K860" s="256"/>
      <c r="L860" s="256"/>
      <c r="M860" s="256"/>
      <c r="N860" s="256"/>
      <c r="O860" s="256"/>
      <c r="P860" s="256"/>
      <c r="Q860" s="256"/>
      <c r="R860" s="256"/>
      <c r="S860" s="256"/>
      <c r="T860" s="256"/>
      <c r="U860" s="256"/>
      <c r="V860" s="256"/>
      <c r="W860" s="256"/>
      <c r="X860" s="256"/>
      <c r="Y860" s="256"/>
      <c r="Z860" s="256"/>
    </row>
    <row r="861" customFormat="false" ht="14.25" hidden="false" customHeight="true" outlineLevel="0" collapsed="false">
      <c r="A861" s="257"/>
      <c r="B861" s="256"/>
      <c r="C861" s="256"/>
      <c r="D861" s="256"/>
      <c r="E861" s="256"/>
      <c r="F861" s="256"/>
      <c r="G861" s="256"/>
      <c r="H861" s="256"/>
      <c r="I861" s="256"/>
      <c r="J861" s="256"/>
      <c r="K861" s="256"/>
      <c r="L861" s="256"/>
      <c r="M861" s="256"/>
      <c r="N861" s="256"/>
      <c r="O861" s="256"/>
      <c r="P861" s="256"/>
      <c r="Q861" s="256"/>
      <c r="R861" s="256"/>
      <c r="S861" s="256"/>
      <c r="T861" s="256"/>
      <c r="U861" s="256"/>
      <c r="V861" s="256"/>
      <c r="W861" s="256"/>
      <c r="X861" s="256"/>
      <c r="Y861" s="256"/>
      <c r="Z861" s="256"/>
    </row>
    <row r="862" customFormat="false" ht="14.25" hidden="false" customHeight="true" outlineLevel="0" collapsed="false">
      <c r="A862" s="257"/>
      <c r="B862" s="256"/>
      <c r="C862" s="256"/>
      <c r="D862" s="256"/>
      <c r="E862" s="256"/>
      <c r="F862" s="256"/>
      <c r="G862" s="256"/>
      <c r="H862" s="256"/>
      <c r="I862" s="256"/>
      <c r="J862" s="256"/>
      <c r="K862" s="256"/>
      <c r="L862" s="256"/>
      <c r="M862" s="256"/>
      <c r="N862" s="256"/>
      <c r="O862" s="256"/>
      <c r="P862" s="256"/>
      <c r="Q862" s="256"/>
      <c r="R862" s="256"/>
      <c r="S862" s="256"/>
      <c r="T862" s="256"/>
      <c r="U862" s="256"/>
      <c r="V862" s="256"/>
      <c r="W862" s="256"/>
      <c r="X862" s="256"/>
      <c r="Y862" s="256"/>
      <c r="Z862" s="256"/>
    </row>
    <row r="863" customFormat="false" ht="14.25" hidden="false" customHeight="true" outlineLevel="0" collapsed="false">
      <c r="A863" s="257"/>
      <c r="B863" s="256"/>
      <c r="C863" s="256"/>
      <c r="D863" s="256"/>
      <c r="E863" s="256"/>
      <c r="F863" s="256"/>
      <c r="G863" s="256"/>
      <c r="H863" s="256"/>
      <c r="I863" s="256"/>
      <c r="J863" s="256"/>
      <c r="K863" s="256"/>
      <c r="L863" s="256"/>
      <c r="M863" s="256"/>
      <c r="N863" s="256"/>
      <c r="O863" s="256"/>
      <c r="P863" s="256"/>
      <c r="Q863" s="256"/>
      <c r="R863" s="256"/>
      <c r="S863" s="256"/>
      <c r="T863" s="256"/>
      <c r="U863" s="256"/>
      <c r="V863" s="256"/>
      <c r="W863" s="256"/>
      <c r="X863" s="256"/>
      <c r="Y863" s="256"/>
      <c r="Z863" s="256"/>
    </row>
    <row r="864" customFormat="false" ht="14.25" hidden="false" customHeight="true" outlineLevel="0" collapsed="false">
      <c r="A864" s="257"/>
      <c r="B864" s="256"/>
      <c r="C864" s="256"/>
      <c r="D864" s="256"/>
      <c r="E864" s="256"/>
      <c r="F864" s="256"/>
      <c r="G864" s="256"/>
      <c r="H864" s="256"/>
      <c r="I864" s="256"/>
      <c r="J864" s="256"/>
      <c r="K864" s="256"/>
      <c r="L864" s="256"/>
      <c r="M864" s="256"/>
      <c r="N864" s="256"/>
      <c r="O864" s="256"/>
      <c r="P864" s="256"/>
      <c r="Q864" s="256"/>
      <c r="R864" s="256"/>
      <c r="S864" s="256"/>
      <c r="T864" s="256"/>
      <c r="U864" s="256"/>
      <c r="V864" s="256"/>
      <c r="W864" s="256"/>
      <c r="X864" s="256"/>
      <c r="Y864" s="256"/>
      <c r="Z864" s="256"/>
    </row>
    <row r="865" customFormat="false" ht="14.25" hidden="false" customHeight="true" outlineLevel="0" collapsed="false">
      <c r="A865" s="257"/>
      <c r="B865" s="256"/>
      <c r="C865" s="256"/>
      <c r="D865" s="256"/>
      <c r="E865" s="256"/>
      <c r="F865" s="256"/>
      <c r="G865" s="256"/>
      <c r="H865" s="256"/>
      <c r="I865" s="256"/>
      <c r="J865" s="256"/>
      <c r="K865" s="256"/>
      <c r="L865" s="256"/>
      <c r="M865" s="256"/>
      <c r="N865" s="256"/>
      <c r="O865" s="256"/>
      <c r="P865" s="256"/>
      <c r="Q865" s="256"/>
      <c r="R865" s="256"/>
      <c r="S865" s="256"/>
      <c r="T865" s="256"/>
      <c r="U865" s="256"/>
      <c r="V865" s="256"/>
      <c r="W865" s="256"/>
      <c r="X865" s="256"/>
      <c r="Y865" s="256"/>
      <c r="Z865" s="256"/>
    </row>
    <row r="866" customFormat="false" ht="14.25" hidden="false" customHeight="true" outlineLevel="0" collapsed="false">
      <c r="A866" s="257"/>
      <c r="B866" s="256"/>
      <c r="C866" s="256"/>
      <c r="D866" s="256"/>
      <c r="E866" s="256"/>
      <c r="F866" s="256"/>
      <c r="G866" s="256"/>
      <c r="H866" s="256"/>
      <c r="I866" s="256"/>
      <c r="J866" s="256"/>
      <c r="K866" s="256"/>
      <c r="L866" s="256"/>
      <c r="M866" s="256"/>
      <c r="N866" s="256"/>
      <c r="O866" s="256"/>
      <c r="P866" s="256"/>
      <c r="Q866" s="256"/>
      <c r="R866" s="256"/>
      <c r="S866" s="256"/>
      <c r="T866" s="256"/>
      <c r="U866" s="256"/>
      <c r="V866" s="256"/>
      <c r="W866" s="256"/>
      <c r="X866" s="256"/>
      <c r="Y866" s="256"/>
      <c r="Z866" s="256"/>
    </row>
    <row r="867" customFormat="false" ht="14.25" hidden="false" customHeight="true" outlineLevel="0" collapsed="false">
      <c r="A867" s="257"/>
      <c r="B867" s="256"/>
      <c r="C867" s="256"/>
      <c r="D867" s="256"/>
      <c r="E867" s="256"/>
      <c r="F867" s="256"/>
      <c r="G867" s="256"/>
      <c r="H867" s="256"/>
      <c r="I867" s="256"/>
      <c r="J867" s="256"/>
      <c r="K867" s="256"/>
      <c r="L867" s="256"/>
      <c r="M867" s="256"/>
      <c r="N867" s="256"/>
      <c r="O867" s="256"/>
      <c r="P867" s="256"/>
      <c r="Q867" s="256"/>
      <c r="R867" s="256"/>
      <c r="S867" s="256"/>
      <c r="T867" s="256"/>
      <c r="U867" s="256"/>
      <c r="V867" s="256"/>
      <c r="W867" s="256"/>
      <c r="X867" s="256"/>
      <c r="Y867" s="256"/>
      <c r="Z867" s="256"/>
    </row>
    <row r="868" customFormat="false" ht="14.25" hidden="false" customHeight="true" outlineLevel="0" collapsed="false">
      <c r="A868" s="257"/>
      <c r="B868" s="256"/>
      <c r="C868" s="256"/>
      <c r="D868" s="256"/>
      <c r="E868" s="256"/>
      <c r="F868" s="256"/>
      <c r="G868" s="256"/>
      <c r="H868" s="256"/>
      <c r="I868" s="256"/>
      <c r="J868" s="256"/>
      <c r="K868" s="256"/>
      <c r="L868" s="256"/>
      <c r="M868" s="256"/>
      <c r="N868" s="256"/>
      <c r="O868" s="256"/>
      <c r="P868" s="256"/>
      <c r="Q868" s="256"/>
      <c r="R868" s="256"/>
      <c r="S868" s="256"/>
      <c r="T868" s="256"/>
      <c r="U868" s="256"/>
      <c r="V868" s="256"/>
      <c r="W868" s="256"/>
      <c r="X868" s="256"/>
      <c r="Y868" s="256"/>
      <c r="Z868" s="256"/>
    </row>
    <row r="869" customFormat="false" ht="14.25" hidden="false" customHeight="true" outlineLevel="0" collapsed="false">
      <c r="A869" s="257"/>
      <c r="B869" s="256"/>
      <c r="C869" s="256"/>
      <c r="D869" s="256"/>
      <c r="E869" s="256"/>
      <c r="F869" s="256"/>
      <c r="G869" s="256"/>
      <c r="H869" s="256"/>
      <c r="I869" s="256"/>
      <c r="J869" s="256"/>
      <c r="K869" s="256"/>
      <c r="L869" s="256"/>
      <c r="M869" s="256"/>
      <c r="N869" s="256"/>
      <c r="O869" s="256"/>
      <c r="P869" s="256"/>
      <c r="Q869" s="256"/>
      <c r="R869" s="256"/>
      <c r="S869" s="256"/>
      <c r="T869" s="256"/>
      <c r="U869" s="256"/>
      <c r="V869" s="256"/>
      <c r="W869" s="256"/>
      <c r="X869" s="256"/>
      <c r="Y869" s="256"/>
      <c r="Z869" s="256"/>
    </row>
    <row r="870" customFormat="false" ht="14.25" hidden="false" customHeight="true" outlineLevel="0" collapsed="false">
      <c r="A870" s="257"/>
      <c r="B870" s="256"/>
      <c r="C870" s="256"/>
      <c r="D870" s="256"/>
      <c r="E870" s="256"/>
      <c r="F870" s="256"/>
      <c r="G870" s="256"/>
      <c r="H870" s="256"/>
      <c r="I870" s="256"/>
      <c r="J870" s="256"/>
      <c r="K870" s="256"/>
      <c r="L870" s="256"/>
      <c r="M870" s="256"/>
      <c r="N870" s="256"/>
      <c r="O870" s="256"/>
      <c r="P870" s="256"/>
      <c r="Q870" s="256"/>
      <c r="R870" s="256"/>
      <c r="S870" s="256"/>
      <c r="T870" s="256"/>
      <c r="U870" s="256"/>
      <c r="V870" s="256"/>
      <c r="W870" s="256"/>
      <c r="X870" s="256"/>
      <c r="Y870" s="256"/>
      <c r="Z870" s="256"/>
    </row>
    <row r="871" customFormat="false" ht="14.25" hidden="false" customHeight="true" outlineLevel="0" collapsed="false">
      <c r="A871" s="257"/>
      <c r="B871" s="256"/>
      <c r="C871" s="256"/>
      <c r="D871" s="256"/>
      <c r="E871" s="256"/>
      <c r="F871" s="256"/>
      <c r="G871" s="256"/>
      <c r="H871" s="256"/>
      <c r="I871" s="256"/>
      <c r="J871" s="256"/>
      <c r="K871" s="256"/>
      <c r="L871" s="256"/>
      <c r="M871" s="256"/>
      <c r="N871" s="256"/>
      <c r="O871" s="256"/>
      <c r="P871" s="256"/>
      <c r="Q871" s="256"/>
      <c r="R871" s="256"/>
      <c r="S871" s="256"/>
      <c r="T871" s="256"/>
      <c r="U871" s="256"/>
      <c r="V871" s="256"/>
      <c r="W871" s="256"/>
      <c r="X871" s="256"/>
      <c r="Y871" s="256"/>
      <c r="Z871" s="256"/>
    </row>
    <row r="872" customFormat="false" ht="14.25" hidden="false" customHeight="true" outlineLevel="0" collapsed="false">
      <c r="A872" s="257"/>
      <c r="B872" s="256"/>
      <c r="C872" s="256"/>
      <c r="D872" s="256"/>
      <c r="E872" s="256"/>
      <c r="F872" s="256"/>
      <c r="G872" s="256"/>
      <c r="H872" s="256"/>
      <c r="I872" s="256"/>
      <c r="J872" s="256"/>
      <c r="K872" s="256"/>
      <c r="L872" s="256"/>
      <c r="M872" s="256"/>
      <c r="N872" s="256"/>
      <c r="O872" s="256"/>
      <c r="P872" s="256"/>
      <c r="Q872" s="256"/>
      <c r="R872" s="256"/>
      <c r="S872" s="256"/>
      <c r="T872" s="256"/>
      <c r="U872" s="256"/>
      <c r="V872" s="256"/>
      <c r="W872" s="256"/>
      <c r="X872" s="256"/>
      <c r="Y872" s="256"/>
      <c r="Z872" s="256"/>
    </row>
    <row r="873" customFormat="false" ht="14.25" hidden="false" customHeight="true" outlineLevel="0" collapsed="false">
      <c r="A873" s="257"/>
      <c r="B873" s="256"/>
      <c r="C873" s="256"/>
      <c r="D873" s="256"/>
      <c r="E873" s="256"/>
      <c r="F873" s="256"/>
      <c r="G873" s="256"/>
      <c r="H873" s="256"/>
      <c r="I873" s="256"/>
      <c r="J873" s="256"/>
      <c r="K873" s="256"/>
      <c r="L873" s="256"/>
      <c r="M873" s="256"/>
      <c r="N873" s="256"/>
      <c r="O873" s="256"/>
      <c r="P873" s="256"/>
      <c r="Q873" s="256"/>
      <c r="R873" s="256"/>
      <c r="S873" s="256"/>
      <c r="T873" s="256"/>
      <c r="U873" s="256"/>
      <c r="V873" s="256"/>
      <c r="W873" s="256"/>
      <c r="X873" s="256"/>
      <c r="Y873" s="256"/>
      <c r="Z873" s="256"/>
    </row>
    <row r="874" customFormat="false" ht="14.25" hidden="false" customHeight="true" outlineLevel="0" collapsed="false">
      <c r="A874" s="257"/>
      <c r="B874" s="256"/>
      <c r="C874" s="256"/>
      <c r="D874" s="256"/>
      <c r="E874" s="256"/>
      <c r="F874" s="256"/>
      <c r="G874" s="256"/>
      <c r="H874" s="256"/>
      <c r="I874" s="256"/>
      <c r="J874" s="256"/>
      <c r="K874" s="256"/>
      <c r="L874" s="256"/>
      <c r="M874" s="256"/>
      <c r="N874" s="256"/>
      <c r="O874" s="256"/>
      <c r="P874" s="256"/>
      <c r="Q874" s="256"/>
      <c r="R874" s="256"/>
      <c r="S874" s="256"/>
      <c r="T874" s="256"/>
      <c r="U874" s="256"/>
      <c r="V874" s="256"/>
      <c r="W874" s="256"/>
      <c r="X874" s="256"/>
      <c r="Y874" s="256"/>
      <c r="Z874" s="256"/>
    </row>
    <row r="875" customFormat="false" ht="14.25" hidden="false" customHeight="true" outlineLevel="0" collapsed="false">
      <c r="A875" s="257"/>
      <c r="B875" s="256"/>
      <c r="C875" s="256"/>
      <c r="D875" s="256"/>
      <c r="E875" s="256"/>
      <c r="F875" s="256"/>
      <c r="G875" s="256"/>
      <c r="H875" s="256"/>
      <c r="I875" s="256"/>
      <c r="J875" s="256"/>
      <c r="K875" s="256"/>
      <c r="L875" s="256"/>
      <c r="M875" s="256"/>
      <c r="N875" s="256"/>
      <c r="O875" s="256"/>
      <c r="P875" s="256"/>
      <c r="Q875" s="256"/>
      <c r="R875" s="256"/>
      <c r="S875" s="256"/>
      <c r="T875" s="256"/>
      <c r="U875" s="256"/>
      <c r="V875" s="256"/>
      <c r="W875" s="256"/>
      <c r="X875" s="256"/>
      <c r="Y875" s="256"/>
      <c r="Z875" s="256"/>
    </row>
    <row r="876" customFormat="false" ht="14.25" hidden="false" customHeight="true" outlineLevel="0" collapsed="false">
      <c r="A876" s="257"/>
      <c r="B876" s="256"/>
      <c r="C876" s="256"/>
      <c r="D876" s="256"/>
      <c r="E876" s="256"/>
      <c r="F876" s="256"/>
      <c r="G876" s="256"/>
      <c r="H876" s="256"/>
      <c r="I876" s="256"/>
      <c r="J876" s="256"/>
      <c r="K876" s="256"/>
      <c r="L876" s="256"/>
      <c r="M876" s="256"/>
      <c r="N876" s="256"/>
      <c r="O876" s="256"/>
      <c r="P876" s="256"/>
      <c r="Q876" s="256"/>
      <c r="R876" s="256"/>
      <c r="S876" s="256"/>
      <c r="T876" s="256"/>
      <c r="U876" s="256"/>
      <c r="V876" s="256"/>
      <c r="W876" s="256"/>
      <c r="X876" s="256"/>
      <c r="Y876" s="256"/>
      <c r="Z876" s="256"/>
    </row>
    <row r="877" customFormat="false" ht="14.25" hidden="false" customHeight="true" outlineLevel="0" collapsed="false">
      <c r="A877" s="257"/>
      <c r="B877" s="256"/>
      <c r="C877" s="256"/>
      <c r="D877" s="256"/>
      <c r="E877" s="256"/>
      <c r="F877" s="256"/>
      <c r="G877" s="256"/>
      <c r="H877" s="256"/>
      <c r="I877" s="256"/>
      <c r="J877" s="256"/>
      <c r="K877" s="256"/>
      <c r="L877" s="256"/>
      <c r="M877" s="256"/>
      <c r="N877" s="256"/>
      <c r="O877" s="256"/>
      <c r="P877" s="256"/>
      <c r="Q877" s="256"/>
      <c r="R877" s="256"/>
      <c r="S877" s="256"/>
      <c r="T877" s="256"/>
      <c r="U877" s="256"/>
      <c r="V877" s="256"/>
      <c r="W877" s="256"/>
      <c r="X877" s="256"/>
      <c r="Y877" s="256"/>
      <c r="Z877" s="256"/>
    </row>
    <row r="878" customFormat="false" ht="14.25" hidden="false" customHeight="true" outlineLevel="0" collapsed="false">
      <c r="A878" s="257"/>
      <c r="B878" s="256"/>
      <c r="C878" s="256"/>
      <c r="D878" s="256"/>
      <c r="E878" s="256"/>
      <c r="F878" s="256"/>
      <c r="G878" s="256"/>
      <c r="H878" s="256"/>
      <c r="I878" s="256"/>
      <c r="J878" s="256"/>
      <c r="K878" s="256"/>
      <c r="L878" s="256"/>
      <c r="M878" s="256"/>
      <c r="N878" s="256"/>
      <c r="O878" s="256"/>
      <c r="P878" s="256"/>
      <c r="Q878" s="256"/>
      <c r="R878" s="256"/>
      <c r="S878" s="256"/>
      <c r="T878" s="256"/>
      <c r="U878" s="256"/>
      <c r="V878" s="256"/>
      <c r="W878" s="256"/>
      <c r="X878" s="256"/>
      <c r="Y878" s="256"/>
      <c r="Z878" s="256"/>
    </row>
    <row r="879" customFormat="false" ht="14.25" hidden="false" customHeight="true" outlineLevel="0" collapsed="false">
      <c r="A879" s="257"/>
      <c r="B879" s="256"/>
      <c r="C879" s="256"/>
      <c r="D879" s="256"/>
      <c r="E879" s="256"/>
      <c r="F879" s="256"/>
      <c r="G879" s="256"/>
      <c r="H879" s="256"/>
      <c r="I879" s="256"/>
      <c r="J879" s="256"/>
      <c r="K879" s="256"/>
      <c r="L879" s="256"/>
      <c r="M879" s="256"/>
      <c r="N879" s="256"/>
      <c r="O879" s="256"/>
      <c r="P879" s="256"/>
      <c r="Q879" s="256"/>
      <c r="R879" s="256"/>
      <c r="S879" s="256"/>
      <c r="T879" s="256"/>
      <c r="U879" s="256"/>
      <c r="V879" s="256"/>
      <c r="W879" s="256"/>
      <c r="X879" s="256"/>
      <c r="Y879" s="256"/>
      <c r="Z879" s="256"/>
    </row>
    <row r="880" customFormat="false" ht="14.25" hidden="false" customHeight="true" outlineLevel="0" collapsed="false">
      <c r="A880" s="257"/>
      <c r="B880" s="256"/>
      <c r="C880" s="256"/>
      <c r="D880" s="256"/>
      <c r="E880" s="256"/>
      <c r="F880" s="256"/>
      <c r="G880" s="256"/>
      <c r="H880" s="256"/>
      <c r="I880" s="256"/>
      <c r="J880" s="256"/>
      <c r="K880" s="256"/>
      <c r="L880" s="256"/>
      <c r="M880" s="256"/>
      <c r="N880" s="256"/>
      <c r="O880" s="256"/>
      <c r="P880" s="256"/>
      <c r="Q880" s="256"/>
      <c r="R880" s="256"/>
      <c r="S880" s="256"/>
      <c r="T880" s="256"/>
      <c r="U880" s="256"/>
      <c r="V880" s="256"/>
      <c r="W880" s="256"/>
      <c r="X880" s="256"/>
      <c r="Y880" s="256"/>
      <c r="Z880" s="256"/>
    </row>
    <row r="881" customFormat="false" ht="14.25" hidden="false" customHeight="true" outlineLevel="0" collapsed="false">
      <c r="A881" s="257"/>
      <c r="B881" s="256"/>
      <c r="C881" s="256"/>
      <c r="D881" s="256"/>
      <c r="E881" s="256"/>
      <c r="F881" s="256"/>
      <c r="G881" s="256"/>
      <c r="H881" s="256"/>
      <c r="I881" s="256"/>
      <c r="J881" s="256"/>
      <c r="K881" s="256"/>
      <c r="L881" s="256"/>
      <c r="M881" s="256"/>
      <c r="N881" s="256"/>
      <c r="O881" s="256"/>
      <c r="P881" s="256"/>
      <c r="Q881" s="256"/>
      <c r="R881" s="256"/>
      <c r="S881" s="256"/>
      <c r="T881" s="256"/>
      <c r="U881" s="256"/>
      <c r="V881" s="256"/>
      <c r="W881" s="256"/>
      <c r="X881" s="256"/>
      <c r="Y881" s="256"/>
      <c r="Z881" s="256"/>
    </row>
    <row r="882" customFormat="false" ht="14.25" hidden="false" customHeight="true" outlineLevel="0" collapsed="false">
      <c r="A882" s="257"/>
      <c r="B882" s="256"/>
      <c r="C882" s="256"/>
      <c r="D882" s="256"/>
      <c r="E882" s="256"/>
      <c r="F882" s="256"/>
      <c r="G882" s="256"/>
      <c r="H882" s="256"/>
      <c r="I882" s="256"/>
      <c r="J882" s="256"/>
      <c r="K882" s="256"/>
      <c r="L882" s="256"/>
      <c r="M882" s="256"/>
      <c r="N882" s="256"/>
      <c r="O882" s="256"/>
      <c r="P882" s="256"/>
      <c r="Q882" s="256"/>
      <c r="R882" s="256"/>
      <c r="S882" s="256"/>
      <c r="T882" s="256"/>
      <c r="U882" s="256"/>
      <c r="V882" s="256"/>
      <c r="W882" s="256"/>
      <c r="X882" s="256"/>
      <c r="Y882" s="256"/>
      <c r="Z882" s="256"/>
    </row>
    <row r="883" customFormat="false" ht="14.25" hidden="false" customHeight="true" outlineLevel="0" collapsed="false">
      <c r="A883" s="257"/>
      <c r="B883" s="256"/>
      <c r="C883" s="256"/>
      <c r="D883" s="256"/>
      <c r="E883" s="256"/>
      <c r="F883" s="256"/>
      <c r="G883" s="256"/>
      <c r="H883" s="256"/>
      <c r="I883" s="256"/>
      <c r="J883" s="256"/>
      <c r="K883" s="256"/>
      <c r="L883" s="256"/>
      <c r="M883" s="256"/>
      <c r="N883" s="256"/>
      <c r="O883" s="256"/>
      <c r="P883" s="256"/>
      <c r="Q883" s="256"/>
      <c r="R883" s="256"/>
      <c r="S883" s="256"/>
      <c r="T883" s="256"/>
      <c r="U883" s="256"/>
      <c r="V883" s="256"/>
      <c r="W883" s="256"/>
      <c r="X883" s="256"/>
      <c r="Y883" s="256"/>
      <c r="Z883" s="256"/>
    </row>
    <row r="884" customFormat="false" ht="14.25" hidden="false" customHeight="true" outlineLevel="0" collapsed="false">
      <c r="A884" s="257"/>
      <c r="B884" s="256"/>
      <c r="C884" s="256"/>
      <c r="D884" s="256"/>
      <c r="E884" s="256"/>
      <c r="F884" s="256"/>
      <c r="G884" s="256"/>
      <c r="H884" s="256"/>
      <c r="I884" s="256"/>
      <c r="J884" s="256"/>
      <c r="K884" s="256"/>
      <c r="L884" s="256"/>
      <c r="M884" s="256"/>
      <c r="N884" s="256"/>
      <c r="O884" s="256"/>
      <c r="P884" s="256"/>
      <c r="Q884" s="256"/>
      <c r="R884" s="256"/>
      <c r="S884" s="256"/>
      <c r="T884" s="256"/>
      <c r="U884" s="256"/>
      <c r="V884" s="256"/>
      <c r="W884" s="256"/>
      <c r="X884" s="256"/>
      <c r="Y884" s="256"/>
      <c r="Z884" s="256"/>
    </row>
    <row r="885" customFormat="false" ht="14.25" hidden="false" customHeight="true" outlineLevel="0" collapsed="false">
      <c r="A885" s="257"/>
      <c r="B885" s="256"/>
      <c r="C885" s="256"/>
      <c r="D885" s="256"/>
      <c r="E885" s="256"/>
      <c r="F885" s="256"/>
      <c r="G885" s="256"/>
      <c r="H885" s="256"/>
      <c r="I885" s="256"/>
      <c r="J885" s="256"/>
      <c r="K885" s="256"/>
      <c r="L885" s="256"/>
      <c r="M885" s="256"/>
      <c r="N885" s="256"/>
      <c r="O885" s="256"/>
      <c r="P885" s="256"/>
      <c r="Q885" s="256"/>
      <c r="R885" s="256"/>
      <c r="S885" s="256"/>
      <c r="T885" s="256"/>
      <c r="U885" s="256"/>
      <c r="V885" s="256"/>
      <c r="W885" s="256"/>
      <c r="X885" s="256"/>
      <c r="Y885" s="256"/>
      <c r="Z885" s="256"/>
    </row>
    <row r="886" customFormat="false" ht="14.25" hidden="false" customHeight="true" outlineLevel="0" collapsed="false">
      <c r="A886" s="257"/>
      <c r="B886" s="256"/>
      <c r="C886" s="256"/>
      <c r="D886" s="256"/>
      <c r="E886" s="256"/>
      <c r="F886" s="256"/>
      <c r="G886" s="256"/>
      <c r="H886" s="256"/>
      <c r="I886" s="256"/>
      <c r="J886" s="256"/>
      <c r="K886" s="256"/>
      <c r="L886" s="256"/>
      <c r="M886" s="256"/>
      <c r="N886" s="256"/>
      <c r="O886" s="256"/>
      <c r="P886" s="256"/>
      <c r="Q886" s="256"/>
      <c r="R886" s="256"/>
      <c r="S886" s="256"/>
      <c r="T886" s="256"/>
      <c r="U886" s="256"/>
      <c r="V886" s="256"/>
      <c r="W886" s="256"/>
      <c r="X886" s="256"/>
      <c r="Y886" s="256"/>
      <c r="Z886" s="256"/>
    </row>
    <row r="887" customFormat="false" ht="14.25" hidden="false" customHeight="true" outlineLevel="0" collapsed="false">
      <c r="A887" s="257"/>
      <c r="B887" s="256"/>
      <c r="C887" s="256"/>
      <c r="D887" s="256"/>
      <c r="E887" s="256"/>
      <c r="F887" s="256"/>
      <c r="G887" s="256"/>
      <c r="H887" s="256"/>
      <c r="I887" s="256"/>
      <c r="J887" s="256"/>
      <c r="K887" s="256"/>
      <c r="L887" s="256"/>
      <c r="M887" s="256"/>
      <c r="N887" s="256"/>
      <c r="O887" s="256"/>
      <c r="P887" s="256"/>
      <c r="Q887" s="256"/>
      <c r="R887" s="256"/>
      <c r="S887" s="256"/>
      <c r="T887" s="256"/>
      <c r="U887" s="256"/>
      <c r="V887" s="256"/>
      <c r="W887" s="256"/>
      <c r="X887" s="256"/>
      <c r="Y887" s="256"/>
      <c r="Z887" s="256"/>
    </row>
    <row r="888" customFormat="false" ht="14.25" hidden="false" customHeight="true" outlineLevel="0" collapsed="false">
      <c r="A888" s="257"/>
      <c r="B888" s="256"/>
      <c r="C888" s="256"/>
      <c r="D888" s="256"/>
      <c r="E888" s="256"/>
      <c r="F888" s="256"/>
      <c r="G888" s="256"/>
      <c r="H888" s="256"/>
      <c r="I888" s="256"/>
      <c r="J888" s="256"/>
      <c r="K888" s="256"/>
      <c r="L888" s="256"/>
      <c r="M888" s="256"/>
      <c r="N888" s="256"/>
      <c r="O888" s="256"/>
      <c r="P888" s="256"/>
      <c r="Q888" s="256"/>
      <c r="R888" s="256"/>
      <c r="S888" s="256"/>
      <c r="T888" s="256"/>
      <c r="U888" s="256"/>
      <c r="V888" s="256"/>
      <c r="W888" s="256"/>
      <c r="X888" s="256"/>
      <c r="Y888" s="256"/>
      <c r="Z888" s="256"/>
    </row>
    <row r="889" customFormat="false" ht="14.25" hidden="false" customHeight="true" outlineLevel="0" collapsed="false">
      <c r="A889" s="257"/>
      <c r="B889" s="256"/>
      <c r="C889" s="256"/>
      <c r="D889" s="256"/>
      <c r="E889" s="256"/>
      <c r="F889" s="256"/>
      <c r="G889" s="256"/>
      <c r="H889" s="256"/>
      <c r="I889" s="256"/>
      <c r="J889" s="256"/>
      <c r="K889" s="256"/>
      <c r="L889" s="256"/>
      <c r="M889" s="256"/>
      <c r="N889" s="256"/>
      <c r="O889" s="256"/>
      <c r="P889" s="256"/>
      <c r="Q889" s="256"/>
      <c r="R889" s="256"/>
      <c r="S889" s="256"/>
      <c r="T889" s="256"/>
      <c r="U889" s="256"/>
      <c r="V889" s="256"/>
      <c r="W889" s="256"/>
      <c r="X889" s="256"/>
      <c r="Y889" s="256"/>
      <c r="Z889" s="256"/>
    </row>
    <row r="890" customFormat="false" ht="14.25" hidden="false" customHeight="true" outlineLevel="0" collapsed="false">
      <c r="A890" s="257"/>
      <c r="B890" s="256"/>
      <c r="C890" s="256"/>
      <c r="D890" s="256"/>
      <c r="E890" s="256"/>
      <c r="F890" s="256"/>
      <c r="G890" s="256"/>
      <c r="H890" s="256"/>
      <c r="I890" s="256"/>
      <c r="J890" s="256"/>
      <c r="K890" s="256"/>
      <c r="L890" s="256"/>
      <c r="M890" s="256"/>
      <c r="N890" s="256"/>
      <c r="O890" s="256"/>
      <c r="P890" s="256"/>
      <c r="Q890" s="256"/>
      <c r="R890" s="256"/>
      <c r="S890" s="256"/>
      <c r="T890" s="256"/>
      <c r="U890" s="256"/>
      <c r="V890" s="256"/>
      <c r="W890" s="256"/>
      <c r="X890" s="256"/>
      <c r="Y890" s="256"/>
      <c r="Z890" s="256"/>
    </row>
    <row r="891" customFormat="false" ht="14.25" hidden="false" customHeight="true" outlineLevel="0" collapsed="false">
      <c r="A891" s="257"/>
      <c r="B891" s="256"/>
      <c r="C891" s="256"/>
      <c r="D891" s="256"/>
      <c r="E891" s="256"/>
      <c r="F891" s="256"/>
      <c r="G891" s="256"/>
      <c r="H891" s="256"/>
      <c r="I891" s="256"/>
      <c r="J891" s="256"/>
      <c r="K891" s="256"/>
      <c r="L891" s="256"/>
      <c r="M891" s="256"/>
      <c r="N891" s="256"/>
      <c r="O891" s="256"/>
      <c r="P891" s="256"/>
      <c r="Q891" s="256"/>
      <c r="R891" s="256"/>
      <c r="S891" s="256"/>
      <c r="T891" s="256"/>
      <c r="U891" s="256"/>
      <c r="V891" s="256"/>
      <c r="W891" s="256"/>
      <c r="X891" s="256"/>
      <c r="Y891" s="256"/>
      <c r="Z891" s="256"/>
    </row>
    <row r="892" customFormat="false" ht="14.25" hidden="false" customHeight="true" outlineLevel="0" collapsed="false">
      <c r="A892" s="257"/>
      <c r="B892" s="256"/>
      <c r="C892" s="256"/>
      <c r="D892" s="256"/>
      <c r="E892" s="256"/>
      <c r="F892" s="256"/>
      <c r="G892" s="256"/>
      <c r="H892" s="256"/>
      <c r="I892" s="256"/>
      <c r="J892" s="256"/>
      <c r="K892" s="256"/>
      <c r="L892" s="256"/>
      <c r="M892" s="256"/>
      <c r="N892" s="256"/>
      <c r="O892" s="256"/>
      <c r="P892" s="256"/>
      <c r="Q892" s="256"/>
      <c r="R892" s="256"/>
      <c r="S892" s="256"/>
      <c r="T892" s="256"/>
      <c r="U892" s="256"/>
      <c r="V892" s="256"/>
      <c r="W892" s="256"/>
      <c r="X892" s="256"/>
      <c r="Y892" s="256"/>
      <c r="Z892" s="256"/>
    </row>
    <row r="893" customFormat="false" ht="14.25" hidden="false" customHeight="true" outlineLevel="0" collapsed="false">
      <c r="A893" s="257"/>
      <c r="B893" s="256"/>
      <c r="C893" s="256"/>
      <c r="D893" s="256"/>
      <c r="E893" s="256"/>
      <c r="F893" s="256"/>
      <c r="G893" s="256"/>
      <c r="H893" s="256"/>
      <c r="I893" s="256"/>
      <c r="J893" s="256"/>
      <c r="K893" s="256"/>
      <c r="L893" s="256"/>
      <c r="M893" s="256"/>
      <c r="N893" s="256"/>
      <c r="O893" s="256"/>
      <c r="P893" s="256"/>
      <c r="Q893" s="256"/>
      <c r="R893" s="256"/>
      <c r="S893" s="256"/>
      <c r="T893" s="256"/>
      <c r="U893" s="256"/>
      <c r="V893" s="256"/>
      <c r="W893" s="256"/>
      <c r="X893" s="256"/>
      <c r="Y893" s="256"/>
      <c r="Z893" s="256"/>
    </row>
    <row r="894" customFormat="false" ht="14.25" hidden="false" customHeight="true" outlineLevel="0" collapsed="false">
      <c r="A894" s="257"/>
      <c r="B894" s="256"/>
      <c r="C894" s="256"/>
      <c r="D894" s="256"/>
      <c r="E894" s="256"/>
      <c r="F894" s="256"/>
      <c r="G894" s="256"/>
      <c r="H894" s="256"/>
      <c r="I894" s="256"/>
      <c r="J894" s="256"/>
      <c r="K894" s="256"/>
      <c r="L894" s="256"/>
      <c r="M894" s="256"/>
      <c r="N894" s="256"/>
      <c r="O894" s="256"/>
      <c r="P894" s="256"/>
      <c r="Q894" s="256"/>
      <c r="R894" s="256"/>
      <c r="S894" s="256"/>
      <c r="T894" s="256"/>
      <c r="U894" s="256"/>
      <c r="V894" s="256"/>
      <c r="W894" s="256"/>
      <c r="X894" s="256"/>
      <c r="Y894" s="256"/>
      <c r="Z894" s="256"/>
    </row>
    <row r="895" customFormat="false" ht="14.25" hidden="false" customHeight="true" outlineLevel="0" collapsed="false">
      <c r="A895" s="257"/>
      <c r="B895" s="256"/>
      <c r="C895" s="256"/>
      <c r="D895" s="256"/>
      <c r="E895" s="256"/>
      <c r="F895" s="256"/>
      <c r="G895" s="256"/>
      <c r="H895" s="256"/>
      <c r="I895" s="256"/>
      <c r="J895" s="256"/>
      <c r="K895" s="256"/>
      <c r="L895" s="256"/>
      <c r="M895" s="256"/>
      <c r="N895" s="256"/>
      <c r="O895" s="256"/>
      <c r="P895" s="256"/>
      <c r="Q895" s="256"/>
      <c r="R895" s="256"/>
      <c r="S895" s="256"/>
      <c r="T895" s="256"/>
      <c r="U895" s="256"/>
      <c r="V895" s="256"/>
      <c r="W895" s="256"/>
      <c r="X895" s="256"/>
      <c r="Y895" s="256"/>
      <c r="Z895" s="256"/>
    </row>
    <row r="896" customFormat="false" ht="14.25" hidden="false" customHeight="true" outlineLevel="0" collapsed="false">
      <c r="A896" s="257"/>
      <c r="B896" s="256"/>
      <c r="C896" s="256"/>
      <c r="D896" s="256"/>
      <c r="E896" s="256"/>
      <c r="F896" s="256"/>
      <c r="G896" s="256"/>
      <c r="H896" s="256"/>
      <c r="I896" s="256"/>
      <c r="J896" s="256"/>
      <c r="K896" s="256"/>
      <c r="L896" s="256"/>
      <c r="M896" s="256"/>
      <c r="N896" s="256"/>
      <c r="O896" s="256"/>
      <c r="P896" s="256"/>
      <c r="Q896" s="256"/>
      <c r="R896" s="256"/>
      <c r="S896" s="256"/>
      <c r="T896" s="256"/>
      <c r="U896" s="256"/>
      <c r="V896" s="256"/>
      <c r="W896" s="256"/>
      <c r="X896" s="256"/>
      <c r="Y896" s="256"/>
      <c r="Z896" s="256"/>
    </row>
    <row r="897" customFormat="false" ht="14.25" hidden="false" customHeight="true" outlineLevel="0" collapsed="false">
      <c r="A897" s="257"/>
      <c r="B897" s="256"/>
      <c r="C897" s="256"/>
      <c r="D897" s="256"/>
      <c r="E897" s="256"/>
      <c r="F897" s="256"/>
      <c r="G897" s="256"/>
      <c r="H897" s="256"/>
      <c r="I897" s="256"/>
      <c r="J897" s="256"/>
      <c r="K897" s="256"/>
      <c r="L897" s="256"/>
      <c r="M897" s="256"/>
      <c r="N897" s="256"/>
      <c r="O897" s="256"/>
      <c r="P897" s="256"/>
      <c r="Q897" s="256"/>
      <c r="R897" s="256"/>
      <c r="S897" s="256"/>
      <c r="T897" s="256"/>
      <c r="U897" s="256"/>
      <c r="V897" s="256"/>
      <c r="W897" s="256"/>
      <c r="X897" s="256"/>
      <c r="Y897" s="256"/>
      <c r="Z897" s="256"/>
    </row>
    <row r="898" customFormat="false" ht="14.25" hidden="false" customHeight="true" outlineLevel="0" collapsed="false">
      <c r="A898" s="257"/>
      <c r="B898" s="256"/>
      <c r="C898" s="256"/>
      <c r="D898" s="256"/>
      <c r="E898" s="256"/>
      <c r="F898" s="256"/>
      <c r="G898" s="256"/>
      <c r="H898" s="256"/>
      <c r="I898" s="256"/>
      <c r="J898" s="256"/>
      <c r="K898" s="256"/>
      <c r="L898" s="256"/>
      <c r="M898" s="256"/>
      <c r="N898" s="256"/>
      <c r="O898" s="256"/>
      <c r="P898" s="256"/>
      <c r="Q898" s="256"/>
      <c r="R898" s="256"/>
      <c r="S898" s="256"/>
      <c r="T898" s="256"/>
      <c r="U898" s="256"/>
      <c r="V898" s="256"/>
      <c r="W898" s="256"/>
      <c r="X898" s="256"/>
      <c r="Y898" s="256"/>
      <c r="Z898" s="256"/>
    </row>
    <row r="899" customFormat="false" ht="14.25" hidden="false" customHeight="true" outlineLevel="0" collapsed="false">
      <c r="A899" s="257"/>
      <c r="B899" s="256"/>
      <c r="C899" s="256"/>
      <c r="D899" s="256"/>
      <c r="E899" s="256"/>
      <c r="F899" s="256"/>
      <c r="G899" s="256"/>
      <c r="H899" s="256"/>
      <c r="I899" s="256"/>
      <c r="J899" s="256"/>
      <c r="K899" s="256"/>
      <c r="L899" s="256"/>
      <c r="M899" s="256"/>
      <c r="N899" s="256"/>
      <c r="O899" s="256"/>
      <c r="P899" s="256"/>
      <c r="Q899" s="256"/>
      <c r="R899" s="256"/>
      <c r="S899" s="256"/>
      <c r="T899" s="256"/>
      <c r="U899" s="256"/>
      <c r="V899" s="256"/>
      <c r="W899" s="256"/>
      <c r="X899" s="256"/>
      <c r="Y899" s="256"/>
      <c r="Z899" s="256"/>
    </row>
    <row r="900" customFormat="false" ht="14.25" hidden="false" customHeight="true" outlineLevel="0" collapsed="false">
      <c r="A900" s="257"/>
      <c r="B900" s="256"/>
      <c r="C900" s="256"/>
      <c r="D900" s="256"/>
      <c r="E900" s="256"/>
      <c r="F900" s="256"/>
      <c r="G900" s="256"/>
      <c r="H900" s="256"/>
      <c r="I900" s="256"/>
      <c r="J900" s="256"/>
      <c r="K900" s="256"/>
      <c r="L900" s="256"/>
      <c r="M900" s="256"/>
      <c r="N900" s="256"/>
      <c r="O900" s="256"/>
      <c r="P900" s="256"/>
      <c r="Q900" s="256"/>
      <c r="R900" s="256"/>
      <c r="S900" s="256"/>
      <c r="T900" s="256"/>
      <c r="U900" s="256"/>
      <c r="V900" s="256"/>
      <c r="W900" s="256"/>
      <c r="X900" s="256"/>
      <c r="Y900" s="256"/>
      <c r="Z900" s="256"/>
    </row>
    <row r="901" customFormat="false" ht="14.25" hidden="false" customHeight="true" outlineLevel="0" collapsed="false">
      <c r="A901" s="257"/>
      <c r="B901" s="256"/>
      <c r="C901" s="256"/>
      <c r="D901" s="256"/>
      <c r="E901" s="256"/>
      <c r="F901" s="256"/>
      <c r="G901" s="256"/>
      <c r="H901" s="256"/>
      <c r="I901" s="256"/>
      <c r="J901" s="256"/>
      <c r="K901" s="256"/>
      <c r="L901" s="256"/>
      <c r="M901" s="256"/>
      <c r="N901" s="256"/>
      <c r="O901" s="256"/>
      <c r="P901" s="256"/>
      <c r="Q901" s="256"/>
      <c r="R901" s="256"/>
      <c r="S901" s="256"/>
      <c r="T901" s="256"/>
      <c r="U901" s="256"/>
      <c r="V901" s="256"/>
      <c r="W901" s="256"/>
      <c r="X901" s="256"/>
      <c r="Y901" s="256"/>
      <c r="Z901" s="256"/>
    </row>
    <row r="902" customFormat="false" ht="14.25" hidden="false" customHeight="true" outlineLevel="0" collapsed="false">
      <c r="A902" s="257"/>
      <c r="B902" s="256"/>
      <c r="C902" s="256"/>
      <c r="D902" s="256"/>
      <c r="E902" s="256"/>
      <c r="F902" s="256"/>
      <c r="G902" s="256"/>
      <c r="H902" s="256"/>
      <c r="I902" s="256"/>
      <c r="J902" s="256"/>
      <c r="K902" s="256"/>
      <c r="L902" s="256"/>
      <c r="M902" s="256"/>
      <c r="N902" s="256"/>
      <c r="O902" s="256"/>
      <c r="P902" s="256"/>
      <c r="Q902" s="256"/>
      <c r="R902" s="256"/>
      <c r="S902" s="256"/>
      <c r="T902" s="256"/>
      <c r="U902" s="256"/>
      <c r="V902" s="256"/>
      <c r="W902" s="256"/>
      <c r="X902" s="256"/>
      <c r="Y902" s="256"/>
      <c r="Z902" s="256"/>
    </row>
    <row r="903" customFormat="false" ht="14.25" hidden="false" customHeight="true" outlineLevel="0" collapsed="false">
      <c r="A903" s="257"/>
      <c r="B903" s="256"/>
      <c r="C903" s="256"/>
      <c r="D903" s="256"/>
      <c r="E903" s="256"/>
      <c r="F903" s="256"/>
      <c r="G903" s="256"/>
      <c r="H903" s="256"/>
      <c r="I903" s="256"/>
      <c r="J903" s="256"/>
      <c r="K903" s="256"/>
      <c r="L903" s="256"/>
      <c r="M903" s="256"/>
      <c r="N903" s="256"/>
      <c r="O903" s="256"/>
      <c r="P903" s="256"/>
      <c r="Q903" s="256"/>
      <c r="R903" s="256"/>
      <c r="S903" s="256"/>
      <c r="T903" s="256"/>
      <c r="U903" s="256"/>
      <c r="V903" s="256"/>
      <c r="W903" s="256"/>
      <c r="X903" s="256"/>
      <c r="Y903" s="256"/>
      <c r="Z903" s="256"/>
    </row>
    <row r="904" customFormat="false" ht="14.25" hidden="false" customHeight="true" outlineLevel="0" collapsed="false">
      <c r="A904" s="257"/>
      <c r="B904" s="256"/>
      <c r="C904" s="256"/>
      <c r="D904" s="256"/>
      <c r="E904" s="256"/>
      <c r="F904" s="256"/>
      <c r="G904" s="256"/>
      <c r="H904" s="256"/>
      <c r="I904" s="256"/>
      <c r="J904" s="256"/>
      <c r="K904" s="256"/>
      <c r="L904" s="256"/>
      <c r="M904" s="256"/>
      <c r="N904" s="256"/>
      <c r="O904" s="256"/>
      <c r="P904" s="256"/>
      <c r="Q904" s="256"/>
      <c r="R904" s="256"/>
      <c r="S904" s="256"/>
      <c r="T904" s="256"/>
      <c r="U904" s="256"/>
      <c r="V904" s="256"/>
      <c r="W904" s="256"/>
      <c r="X904" s="256"/>
      <c r="Y904" s="256"/>
      <c r="Z904" s="256"/>
    </row>
    <row r="905" customFormat="false" ht="14.25" hidden="false" customHeight="true" outlineLevel="0" collapsed="false">
      <c r="A905" s="257"/>
      <c r="B905" s="256"/>
      <c r="C905" s="256"/>
      <c r="D905" s="256"/>
      <c r="E905" s="256"/>
      <c r="F905" s="256"/>
      <c r="G905" s="256"/>
      <c r="H905" s="256"/>
      <c r="I905" s="256"/>
      <c r="J905" s="256"/>
      <c r="K905" s="256"/>
      <c r="L905" s="256"/>
      <c r="M905" s="256"/>
      <c r="N905" s="256"/>
      <c r="O905" s="256"/>
      <c r="P905" s="256"/>
      <c r="Q905" s="256"/>
      <c r="R905" s="256"/>
      <c r="S905" s="256"/>
      <c r="T905" s="256"/>
      <c r="U905" s="256"/>
      <c r="V905" s="256"/>
      <c r="W905" s="256"/>
      <c r="X905" s="256"/>
      <c r="Y905" s="256"/>
      <c r="Z905" s="256"/>
    </row>
    <row r="906" customFormat="false" ht="14.25" hidden="false" customHeight="true" outlineLevel="0" collapsed="false">
      <c r="A906" s="257"/>
      <c r="B906" s="256"/>
      <c r="C906" s="256"/>
      <c r="D906" s="256"/>
      <c r="E906" s="256"/>
      <c r="F906" s="256"/>
      <c r="G906" s="256"/>
      <c r="H906" s="256"/>
      <c r="I906" s="256"/>
      <c r="J906" s="256"/>
      <c r="K906" s="256"/>
      <c r="L906" s="256"/>
      <c r="M906" s="256"/>
      <c r="N906" s="256"/>
      <c r="O906" s="256"/>
      <c r="P906" s="256"/>
      <c r="Q906" s="256"/>
      <c r="R906" s="256"/>
      <c r="S906" s="256"/>
      <c r="T906" s="256"/>
      <c r="U906" s="256"/>
      <c r="V906" s="256"/>
      <c r="W906" s="256"/>
      <c r="X906" s="256"/>
      <c r="Y906" s="256"/>
      <c r="Z906" s="256"/>
    </row>
    <row r="907" customFormat="false" ht="14.25" hidden="false" customHeight="true" outlineLevel="0" collapsed="false">
      <c r="A907" s="257"/>
      <c r="B907" s="256"/>
      <c r="C907" s="256"/>
      <c r="D907" s="256"/>
      <c r="E907" s="256"/>
      <c r="F907" s="256"/>
      <c r="G907" s="256"/>
      <c r="H907" s="256"/>
      <c r="I907" s="256"/>
      <c r="J907" s="256"/>
      <c r="K907" s="256"/>
      <c r="L907" s="256"/>
      <c r="M907" s="256"/>
      <c r="N907" s="256"/>
      <c r="O907" s="256"/>
      <c r="P907" s="256"/>
      <c r="Q907" s="256"/>
      <c r="R907" s="256"/>
      <c r="S907" s="256"/>
      <c r="T907" s="256"/>
      <c r="U907" s="256"/>
      <c r="V907" s="256"/>
      <c r="W907" s="256"/>
      <c r="X907" s="256"/>
      <c r="Y907" s="256"/>
      <c r="Z907" s="256"/>
    </row>
    <row r="908" customFormat="false" ht="14.25" hidden="false" customHeight="true" outlineLevel="0" collapsed="false">
      <c r="A908" s="257"/>
      <c r="B908" s="256"/>
      <c r="C908" s="256"/>
      <c r="D908" s="256"/>
      <c r="E908" s="256"/>
      <c r="F908" s="256"/>
      <c r="G908" s="256"/>
      <c r="H908" s="256"/>
      <c r="I908" s="256"/>
      <c r="J908" s="256"/>
      <c r="K908" s="256"/>
      <c r="L908" s="256"/>
      <c r="M908" s="256"/>
      <c r="N908" s="256"/>
      <c r="O908" s="256"/>
      <c r="P908" s="256"/>
      <c r="Q908" s="256"/>
      <c r="R908" s="256"/>
      <c r="S908" s="256"/>
      <c r="T908" s="256"/>
      <c r="U908" s="256"/>
      <c r="V908" s="256"/>
      <c r="W908" s="256"/>
      <c r="X908" s="256"/>
      <c r="Y908" s="256"/>
      <c r="Z908" s="256"/>
    </row>
    <row r="909" customFormat="false" ht="14.25" hidden="false" customHeight="true" outlineLevel="0" collapsed="false">
      <c r="A909" s="257"/>
      <c r="B909" s="256"/>
      <c r="C909" s="256"/>
      <c r="D909" s="256"/>
      <c r="E909" s="256"/>
      <c r="F909" s="256"/>
      <c r="G909" s="256"/>
      <c r="H909" s="256"/>
      <c r="I909" s="256"/>
      <c r="J909" s="256"/>
      <c r="K909" s="256"/>
      <c r="L909" s="256"/>
      <c r="M909" s="256"/>
      <c r="N909" s="256"/>
      <c r="O909" s="256"/>
      <c r="P909" s="256"/>
      <c r="Q909" s="256"/>
      <c r="R909" s="256"/>
      <c r="S909" s="256"/>
      <c r="T909" s="256"/>
      <c r="U909" s="256"/>
      <c r="V909" s="256"/>
      <c r="W909" s="256"/>
      <c r="X909" s="256"/>
      <c r="Y909" s="256"/>
      <c r="Z909" s="256"/>
    </row>
    <row r="910" customFormat="false" ht="14.25" hidden="false" customHeight="true" outlineLevel="0" collapsed="false">
      <c r="A910" s="257"/>
      <c r="B910" s="256"/>
      <c r="C910" s="256"/>
      <c r="D910" s="256"/>
      <c r="E910" s="256"/>
      <c r="F910" s="256"/>
      <c r="G910" s="256"/>
      <c r="H910" s="256"/>
      <c r="I910" s="256"/>
      <c r="J910" s="256"/>
      <c r="K910" s="256"/>
      <c r="L910" s="256"/>
      <c r="M910" s="256"/>
      <c r="N910" s="256"/>
      <c r="O910" s="256"/>
      <c r="P910" s="256"/>
      <c r="Q910" s="256"/>
      <c r="R910" s="256"/>
      <c r="S910" s="256"/>
      <c r="T910" s="256"/>
      <c r="U910" s="256"/>
      <c r="V910" s="256"/>
      <c r="W910" s="256"/>
      <c r="X910" s="256"/>
      <c r="Y910" s="256"/>
      <c r="Z910" s="256"/>
    </row>
    <row r="911" customFormat="false" ht="14.25" hidden="false" customHeight="true" outlineLevel="0" collapsed="false">
      <c r="A911" s="257"/>
      <c r="B911" s="256"/>
      <c r="C911" s="256"/>
      <c r="D911" s="256"/>
      <c r="E911" s="256"/>
      <c r="F911" s="256"/>
      <c r="G911" s="256"/>
      <c r="H911" s="256"/>
      <c r="I911" s="256"/>
      <c r="J911" s="256"/>
      <c r="K911" s="256"/>
      <c r="L911" s="256"/>
      <c r="M911" s="256"/>
      <c r="N911" s="256"/>
      <c r="O911" s="256"/>
      <c r="P911" s="256"/>
      <c r="Q911" s="256"/>
      <c r="R911" s="256"/>
      <c r="S911" s="256"/>
      <c r="T911" s="256"/>
      <c r="U911" s="256"/>
      <c r="V911" s="256"/>
      <c r="W911" s="256"/>
      <c r="X911" s="256"/>
      <c r="Y911" s="256"/>
      <c r="Z911" s="256"/>
    </row>
    <row r="912" customFormat="false" ht="14.25" hidden="false" customHeight="true" outlineLevel="0" collapsed="false">
      <c r="A912" s="257"/>
      <c r="B912" s="256"/>
      <c r="C912" s="256"/>
      <c r="D912" s="256"/>
      <c r="E912" s="256"/>
      <c r="F912" s="256"/>
      <c r="G912" s="256"/>
      <c r="H912" s="256"/>
      <c r="I912" s="256"/>
      <c r="J912" s="256"/>
      <c r="K912" s="256"/>
      <c r="L912" s="256"/>
      <c r="M912" s="256"/>
      <c r="N912" s="256"/>
      <c r="O912" s="256"/>
      <c r="P912" s="256"/>
      <c r="Q912" s="256"/>
      <c r="R912" s="256"/>
      <c r="S912" s="256"/>
      <c r="T912" s="256"/>
      <c r="U912" s="256"/>
      <c r="V912" s="256"/>
      <c r="W912" s="256"/>
      <c r="X912" s="256"/>
      <c r="Y912" s="256"/>
      <c r="Z912" s="256"/>
    </row>
    <row r="913" customFormat="false" ht="14.25" hidden="false" customHeight="true" outlineLevel="0" collapsed="false">
      <c r="A913" s="257"/>
      <c r="B913" s="256"/>
      <c r="C913" s="256"/>
      <c r="D913" s="256"/>
      <c r="E913" s="256"/>
      <c r="F913" s="256"/>
      <c r="G913" s="256"/>
      <c r="H913" s="256"/>
      <c r="I913" s="256"/>
      <c r="J913" s="256"/>
      <c r="K913" s="256"/>
      <c r="L913" s="256"/>
      <c r="M913" s="256"/>
      <c r="N913" s="256"/>
      <c r="O913" s="256"/>
      <c r="P913" s="256"/>
      <c r="Q913" s="256"/>
      <c r="R913" s="256"/>
      <c r="S913" s="256"/>
      <c r="T913" s="256"/>
      <c r="U913" s="256"/>
      <c r="V913" s="256"/>
      <c r="W913" s="256"/>
      <c r="X913" s="256"/>
      <c r="Y913" s="256"/>
      <c r="Z913" s="256"/>
    </row>
    <row r="914" customFormat="false" ht="14.25" hidden="false" customHeight="true" outlineLevel="0" collapsed="false">
      <c r="A914" s="257"/>
      <c r="B914" s="256"/>
      <c r="C914" s="256"/>
      <c r="D914" s="256"/>
      <c r="E914" s="256"/>
      <c r="F914" s="256"/>
      <c r="G914" s="256"/>
      <c r="H914" s="256"/>
      <c r="I914" s="256"/>
      <c r="J914" s="256"/>
      <c r="K914" s="256"/>
      <c r="L914" s="256"/>
      <c r="M914" s="256"/>
      <c r="N914" s="256"/>
      <c r="O914" s="256"/>
      <c r="P914" s="256"/>
      <c r="Q914" s="256"/>
      <c r="R914" s="256"/>
      <c r="S914" s="256"/>
      <c r="T914" s="256"/>
      <c r="U914" s="256"/>
      <c r="V914" s="256"/>
      <c r="W914" s="256"/>
      <c r="X914" s="256"/>
      <c r="Y914" s="256"/>
      <c r="Z914" s="256"/>
    </row>
    <row r="915" customFormat="false" ht="14.25" hidden="false" customHeight="true" outlineLevel="0" collapsed="false">
      <c r="A915" s="257"/>
      <c r="B915" s="256"/>
      <c r="C915" s="256"/>
      <c r="D915" s="256"/>
      <c r="E915" s="256"/>
      <c r="F915" s="256"/>
      <c r="G915" s="256"/>
      <c r="H915" s="256"/>
      <c r="I915" s="256"/>
      <c r="J915" s="256"/>
      <c r="K915" s="256"/>
      <c r="L915" s="256"/>
      <c r="M915" s="256"/>
      <c r="N915" s="256"/>
      <c r="O915" s="256"/>
      <c r="P915" s="256"/>
      <c r="Q915" s="256"/>
      <c r="R915" s="256"/>
      <c r="S915" s="256"/>
      <c r="T915" s="256"/>
      <c r="U915" s="256"/>
      <c r="V915" s="256"/>
      <c r="W915" s="256"/>
      <c r="X915" s="256"/>
      <c r="Y915" s="256"/>
      <c r="Z915" s="256"/>
    </row>
    <row r="916" customFormat="false" ht="14.25" hidden="false" customHeight="true" outlineLevel="0" collapsed="false">
      <c r="A916" s="257"/>
      <c r="B916" s="256"/>
      <c r="C916" s="256"/>
      <c r="D916" s="256"/>
      <c r="E916" s="256"/>
      <c r="F916" s="256"/>
      <c r="G916" s="256"/>
      <c r="H916" s="256"/>
      <c r="I916" s="256"/>
      <c r="J916" s="256"/>
      <c r="K916" s="256"/>
      <c r="L916" s="256"/>
      <c r="M916" s="256"/>
      <c r="N916" s="256"/>
      <c r="O916" s="256"/>
      <c r="P916" s="256"/>
      <c r="Q916" s="256"/>
      <c r="R916" s="256"/>
      <c r="S916" s="256"/>
      <c r="T916" s="256"/>
      <c r="U916" s="256"/>
      <c r="V916" s="256"/>
      <c r="W916" s="256"/>
      <c r="X916" s="256"/>
      <c r="Y916" s="256"/>
      <c r="Z916" s="256"/>
    </row>
    <row r="917" customFormat="false" ht="14.25" hidden="false" customHeight="true" outlineLevel="0" collapsed="false">
      <c r="A917" s="257"/>
      <c r="B917" s="256"/>
      <c r="C917" s="256"/>
      <c r="D917" s="256"/>
      <c r="E917" s="256"/>
      <c r="F917" s="256"/>
      <c r="G917" s="256"/>
      <c r="H917" s="256"/>
      <c r="I917" s="256"/>
      <c r="J917" s="256"/>
      <c r="K917" s="256"/>
      <c r="L917" s="256"/>
      <c r="M917" s="256"/>
      <c r="N917" s="256"/>
      <c r="O917" s="256"/>
      <c r="P917" s="256"/>
      <c r="Q917" s="256"/>
      <c r="R917" s="256"/>
      <c r="S917" s="256"/>
      <c r="T917" s="256"/>
      <c r="U917" s="256"/>
      <c r="V917" s="256"/>
      <c r="W917" s="256"/>
      <c r="X917" s="256"/>
      <c r="Y917" s="256"/>
      <c r="Z917" s="256"/>
    </row>
    <row r="918" customFormat="false" ht="14.25" hidden="false" customHeight="true" outlineLevel="0" collapsed="false">
      <c r="A918" s="257"/>
      <c r="B918" s="256"/>
      <c r="C918" s="256"/>
      <c r="D918" s="256"/>
      <c r="E918" s="256"/>
      <c r="F918" s="256"/>
      <c r="G918" s="256"/>
      <c r="H918" s="256"/>
      <c r="I918" s="256"/>
      <c r="J918" s="256"/>
      <c r="K918" s="256"/>
      <c r="L918" s="256"/>
      <c r="M918" s="256"/>
      <c r="N918" s="256"/>
      <c r="O918" s="256"/>
      <c r="P918" s="256"/>
      <c r="Q918" s="256"/>
      <c r="R918" s="256"/>
      <c r="S918" s="256"/>
      <c r="T918" s="256"/>
      <c r="U918" s="256"/>
      <c r="V918" s="256"/>
      <c r="W918" s="256"/>
      <c r="X918" s="256"/>
      <c r="Y918" s="256"/>
      <c r="Z918" s="256"/>
    </row>
    <row r="919" customFormat="false" ht="14.25" hidden="false" customHeight="true" outlineLevel="0" collapsed="false">
      <c r="A919" s="257"/>
      <c r="B919" s="256"/>
      <c r="C919" s="256"/>
      <c r="D919" s="256"/>
      <c r="E919" s="256"/>
      <c r="F919" s="256"/>
      <c r="G919" s="256"/>
      <c r="H919" s="256"/>
      <c r="I919" s="256"/>
      <c r="J919" s="256"/>
      <c r="K919" s="256"/>
      <c r="L919" s="256"/>
      <c r="M919" s="256"/>
      <c r="N919" s="256"/>
      <c r="O919" s="256"/>
      <c r="P919" s="256"/>
      <c r="Q919" s="256"/>
      <c r="R919" s="256"/>
      <c r="S919" s="256"/>
      <c r="T919" s="256"/>
      <c r="U919" s="256"/>
      <c r="V919" s="256"/>
      <c r="W919" s="256"/>
      <c r="X919" s="256"/>
      <c r="Y919" s="256"/>
      <c r="Z919" s="256"/>
    </row>
    <row r="920" customFormat="false" ht="14.25" hidden="false" customHeight="true" outlineLevel="0" collapsed="false">
      <c r="A920" s="257"/>
      <c r="B920" s="256"/>
      <c r="C920" s="256"/>
      <c r="D920" s="256"/>
      <c r="E920" s="256"/>
      <c r="F920" s="256"/>
      <c r="G920" s="256"/>
      <c r="H920" s="256"/>
      <c r="I920" s="256"/>
      <c r="J920" s="256"/>
      <c r="K920" s="256"/>
      <c r="L920" s="256"/>
      <c r="M920" s="256"/>
      <c r="N920" s="256"/>
      <c r="O920" s="256"/>
      <c r="P920" s="256"/>
      <c r="Q920" s="256"/>
      <c r="R920" s="256"/>
      <c r="S920" s="256"/>
      <c r="T920" s="256"/>
      <c r="U920" s="256"/>
      <c r="V920" s="256"/>
      <c r="W920" s="256"/>
      <c r="X920" s="256"/>
      <c r="Y920" s="256"/>
      <c r="Z920" s="256"/>
    </row>
    <row r="921" customFormat="false" ht="14.25" hidden="false" customHeight="true" outlineLevel="0" collapsed="false">
      <c r="A921" s="257"/>
      <c r="B921" s="256"/>
      <c r="C921" s="256"/>
      <c r="D921" s="256"/>
      <c r="E921" s="256"/>
      <c r="F921" s="256"/>
      <c r="G921" s="256"/>
      <c r="H921" s="256"/>
      <c r="I921" s="256"/>
      <c r="J921" s="256"/>
      <c r="K921" s="256"/>
      <c r="L921" s="256"/>
      <c r="M921" s="256"/>
      <c r="N921" s="256"/>
      <c r="O921" s="256"/>
      <c r="P921" s="256"/>
      <c r="Q921" s="256"/>
      <c r="R921" s="256"/>
      <c r="S921" s="256"/>
      <c r="T921" s="256"/>
      <c r="U921" s="256"/>
      <c r="V921" s="256"/>
      <c r="W921" s="256"/>
      <c r="X921" s="256"/>
      <c r="Y921" s="256"/>
      <c r="Z921" s="256"/>
    </row>
    <row r="922" customFormat="false" ht="14.25" hidden="false" customHeight="true" outlineLevel="0" collapsed="false">
      <c r="A922" s="257"/>
      <c r="B922" s="256"/>
      <c r="C922" s="256"/>
      <c r="D922" s="256"/>
      <c r="E922" s="256"/>
      <c r="F922" s="256"/>
      <c r="G922" s="256"/>
      <c r="H922" s="256"/>
      <c r="I922" s="256"/>
      <c r="J922" s="256"/>
      <c r="K922" s="256"/>
      <c r="L922" s="256"/>
      <c r="M922" s="256"/>
      <c r="N922" s="256"/>
      <c r="O922" s="256"/>
      <c r="P922" s="256"/>
      <c r="Q922" s="256"/>
      <c r="R922" s="256"/>
      <c r="S922" s="256"/>
      <c r="T922" s="256"/>
      <c r="U922" s="256"/>
      <c r="V922" s="256"/>
      <c r="W922" s="256"/>
      <c r="X922" s="256"/>
      <c r="Y922" s="256"/>
      <c r="Z922" s="256"/>
    </row>
    <row r="923" customFormat="false" ht="14.25" hidden="false" customHeight="true" outlineLevel="0" collapsed="false">
      <c r="A923" s="257"/>
      <c r="B923" s="256"/>
      <c r="C923" s="256"/>
      <c r="D923" s="256"/>
      <c r="E923" s="256"/>
      <c r="F923" s="256"/>
      <c r="G923" s="256"/>
      <c r="H923" s="256"/>
      <c r="I923" s="256"/>
      <c r="J923" s="256"/>
      <c r="K923" s="256"/>
      <c r="L923" s="256"/>
      <c r="M923" s="256"/>
      <c r="N923" s="256"/>
      <c r="O923" s="256"/>
      <c r="P923" s="256"/>
      <c r="Q923" s="256"/>
      <c r="R923" s="256"/>
      <c r="S923" s="256"/>
      <c r="T923" s="256"/>
      <c r="U923" s="256"/>
      <c r="V923" s="256"/>
      <c r="W923" s="256"/>
      <c r="X923" s="256"/>
      <c r="Y923" s="256"/>
      <c r="Z923" s="256"/>
    </row>
    <row r="924" customFormat="false" ht="14.25" hidden="false" customHeight="true" outlineLevel="0" collapsed="false">
      <c r="A924" s="257"/>
      <c r="B924" s="256"/>
      <c r="C924" s="256"/>
      <c r="D924" s="256"/>
      <c r="E924" s="256"/>
      <c r="F924" s="256"/>
      <c r="G924" s="256"/>
      <c r="H924" s="256"/>
      <c r="I924" s="256"/>
      <c r="J924" s="256"/>
      <c r="K924" s="256"/>
      <c r="L924" s="256"/>
      <c r="M924" s="256"/>
      <c r="N924" s="256"/>
      <c r="O924" s="256"/>
      <c r="P924" s="256"/>
      <c r="Q924" s="256"/>
      <c r="R924" s="256"/>
      <c r="S924" s="256"/>
      <c r="T924" s="256"/>
      <c r="U924" s="256"/>
      <c r="V924" s="256"/>
      <c r="W924" s="256"/>
      <c r="X924" s="256"/>
      <c r="Y924" s="256"/>
      <c r="Z924" s="256"/>
    </row>
    <row r="925" customFormat="false" ht="14.25" hidden="false" customHeight="true" outlineLevel="0" collapsed="false">
      <c r="A925" s="257"/>
      <c r="B925" s="256"/>
      <c r="C925" s="256"/>
      <c r="D925" s="256"/>
      <c r="E925" s="256"/>
      <c r="F925" s="256"/>
      <c r="G925" s="256"/>
      <c r="H925" s="256"/>
      <c r="I925" s="256"/>
      <c r="J925" s="256"/>
      <c r="K925" s="256"/>
      <c r="L925" s="256"/>
      <c r="M925" s="256"/>
      <c r="N925" s="256"/>
      <c r="O925" s="256"/>
      <c r="P925" s="256"/>
      <c r="Q925" s="256"/>
      <c r="R925" s="256"/>
      <c r="S925" s="256"/>
      <c r="T925" s="256"/>
      <c r="U925" s="256"/>
      <c r="V925" s="256"/>
      <c r="W925" s="256"/>
      <c r="X925" s="256"/>
      <c r="Y925" s="256"/>
      <c r="Z925" s="256"/>
    </row>
    <row r="926" customFormat="false" ht="14.25" hidden="false" customHeight="true" outlineLevel="0" collapsed="false">
      <c r="A926" s="257"/>
      <c r="B926" s="256"/>
      <c r="C926" s="256"/>
      <c r="D926" s="256"/>
      <c r="E926" s="256"/>
      <c r="F926" s="256"/>
      <c r="G926" s="256"/>
      <c r="H926" s="256"/>
      <c r="I926" s="256"/>
      <c r="J926" s="256"/>
      <c r="K926" s="256"/>
      <c r="L926" s="256"/>
      <c r="M926" s="256"/>
      <c r="N926" s="256"/>
      <c r="O926" s="256"/>
      <c r="P926" s="256"/>
      <c r="Q926" s="256"/>
      <c r="R926" s="256"/>
      <c r="S926" s="256"/>
      <c r="T926" s="256"/>
      <c r="U926" s="256"/>
      <c r="V926" s="256"/>
      <c r="W926" s="256"/>
      <c r="X926" s="256"/>
      <c r="Y926" s="256"/>
      <c r="Z926" s="256"/>
    </row>
    <row r="927" customFormat="false" ht="14.25" hidden="false" customHeight="true" outlineLevel="0" collapsed="false">
      <c r="A927" s="257"/>
      <c r="B927" s="256"/>
      <c r="C927" s="256"/>
      <c r="D927" s="256"/>
      <c r="E927" s="256"/>
      <c r="F927" s="256"/>
      <c r="G927" s="256"/>
      <c r="H927" s="256"/>
      <c r="I927" s="256"/>
      <c r="J927" s="256"/>
      <c r="K927" s="256"/>
      <c r="L927" s="256"/>
      <c r="M927" s="256"/>
      <c r="N927" s="256"/>
      <c r="O927" s="256"/>
      <c r="P927" s="256"/>
      <c r="Q927" s="256"/>
      <c r="R927" s="256"/>
      <c r="S927" s="256"/>
      <c r="T927" s="256"/>
      <c r="U927" s="256"/>
      <c r="V927" s="256"/>
      <c r="W927" s="256"/>
      <c r="X927" s="256"/>
      <c r="Y927" s="256"/>
      <c r="Z927" s="256"/>
    </row>
    <row r="928" customFormat="false" ht="14.25" hidden="false" customHeight="true" outlineLevel="0" collapsed="false">
      <c r="A928" s="257"/>
      <c r="B928" s="256"/>
      <c r="C928" s="256"/>
      <c r="D928" s="256"/>
      <c r="E928" s="256"/>
      <c r="F928" s="256"/>
      <c r="G928" s="256"/>
      <c r="H928" s="256"/>
      <c r="I928" s="256"/>
      <c r="J928" s="256"/>
      <c r="K928" s="256"/>
      <c r="L928" s="256"/>
      <c r="M928" s="256"/>
      <c r="N928" s="256"/>
      <c r="O928" s="256"/>
      <c r="P928" s="256"/>
      <c r="Q928" s="256"/>
      <c r="R928" s="256"/>
      <c r="S928" s="256"/>
      <c r="T928" s="256"/>
      <c r="U928" s="256"/>
      <c r="V928" s="256"/>
      <c r="W928" s="256"/>
      <c r="X928" s="256"/>
      <c r="Y928" s="256"/>
      <c r="Z928" s="256"/>
    </row>
    <row r="929" customFormat="false" ht="14.25" hidden="false" customHeight="true" outlineLevel="0" collapsed="false">
      <c r="A929" s="257"/>
      <c r="B929" s="256"/>
      <c r="C929" s="256"/>
      <c r="D929" s="256"/>
      <c r="E929" s="256"/>
      <c r="F929" s="256"/>
      <c r="G929" s="256"/>
      <c r="H929" s="256"/>
      <c r="I929" s="256"/>
      <c r="J929" s="256"/>
      <c r="K929" s="256"/>
      <c r="L929" s="256"/>
      <c r="M929" s="256"/>
      <c r="N929" s="256"/>
      <c r="O929" s="256"/>
      <c r="P929" s="256"/>
      <c r="Q929" s="256"/>
      <c r="R929" s="256"/>
      <c r="S929" s="256"/>
      <c r="T929" s="256"/>
      <c r="U929" s="256"/>
      <c r="V929" s="256"/>
      <c r="W929" s="256"/>
      <c r="X929" s="256"/>
      <c r="Y929" s="256"/>
      <c r="Z929" s="256"/>
    </row>
    <row r="930" customFormat="false" ht="14.25" hidden="false" customHeight="true" outlineLevel="0" collapsed="false">
      <c r="A930" s="257"/>
      <c r="B930" s="256"/>
      <c r="C930" s="256"/>
      <c r="D930" s="256"/>
      <c r="E930" s="256"/>
      <c r="F930" s="256"/>
      <c r="G930" s="256"/>
      <c r="H930" s="256"/>
      <c r="I930" s="256"/>
      <c r="J930" s="256"/>
      <c r="K930" s="256"/>
      <c r="L930" s="256"/>
      <c r="M930" s="256"/>
      <c r="N930" s="256"/>
      <c r="O930" s="256"/>
      <c r="P930" s="256"/>
      <c r="Q930" s="256"/>
      <c r="R930" s="256"/>
      <c r="S930" s="256"/>
      <c r="T930" s="256"/>
      <c r="U930" s="256"/>
      <c r="V930" s="256"/>
      <c r="W930" s="256"/>
      <c r="X930" s="256"/>
      <c r="Y930" s="256"/>
      <c r="Z930" s="256"/>
    </row>
    <row r="931" customFormat="false" ht="14.25" hidden="false" customHeight="true" outlineLevel="0" collapsed="false">
      <c r="A931" s="257"/>
      <c r="B931" s="256"/>
      <c r="C931" s="256"/>
      <c r="D931" s="256"/>
      <c r="E931" s="256"/>
      <c r="F931" s="256"/>
      <c r="G931" s="256"/>
      <c r="H931" s="256"/>
      <c r="I931" s="256"/>
      <c r="J931" s="256"/>
      <c r="K931" s="256"/>
      <c r="L931" s="256"/>
      <c r="M931" s="256"/>
      <c r="N931" s="256"/>
      <c r="O931" s="256"/>
      <c r="P931" s="256"/>
      <c r="Q931" s="256"/>
      <c r="R931" s="256"/>
      <c r="S931" s="256"/>
      <c r="T931" s="256"/>
      <c r="U931" s="256"/>
      <c r="V931" s="256"/>
      <c r="W931" s="256"/>
      <c r="X931" s="256"/>
      <c r="Y931" s="256"/>
      <c r="Z931" s="256"/>
    </row>
    <row r="932" customFormat="false" ht="14.25" hidden="false" customHeight="true" outlineLevel="0" collapsed="false">
      <c r="A932" s="257"/>
      <c r="B932" s="256"/>
      <c r="C932" s="256"/>
      <c r="D932" s="256"/>
      <c r="E932" s="256"/>
      <c r="F932" s="256"/>
      <c r="G932" s="256"/>
      <c r="H932" s="256"/>
      <c r="I932" s="256"/>
      <c r="J932" s="256"/>
      <c r="K932" s="256"/>
      <c r="L932" s="256"/>
      <c r="M932" s="256"/>
      <c r="N932" s="256"/>
      <c r="O932" s="256"/>
      <c r="P932" s="256"/>
      <c r="Q932" s="256"/>
      <c r="R932" s="256"/>
      <c r="S932" s="256"/>
      <c r="T932" s="256"/>
      <c r="U932" s="256"/>
      <c r="V932" s="256"/>
      <c r="W932" s="256"/>
      <c r="X932" s="256"/>
      <c r="Y932" s="256"/>
      <c r="Z932" s="256"/>
    </row>
    <row r="933" customFormat="false" ht="14.25" hidden="false" customHeight="true" outlineLevel="0" collapsed="false">
      <c r="A933" s="257"/>
      <c r="B933" s="256"/>
      <c r="C933" s="256"/>
      <c r="D933" s="256"/>
      <c r="E933" s="256"/>
      <c r="F933" s="256"/>
      <c r="G933" s="256"/>
      <c r="H933" s="256"/>
      <c r="I933" s="256"/>
      <c r="J933" s="256"/>
      <c r="K933" s="256"/>
      <c r="L933" s="256"/>
      <c r="M933" s="256"/>
      <c r="N933" s="256"/>
      <c r="O933" s="256"/>
      <c r="P933" s="256"/>
      <c r="Q933" s="256"/>
      <c r="R933" s="256"/>
      <c r="S933" s="256"/>
      <c r="T933" s="256"/>
      <c r="U933" s="256"/>
      <c r="V933" s="256"/>
      <c r="W933" s="256"/>
      <c r="X933" s="256"/>
      <c r="Y933" s="256"/>
      <c r="Z933" s="256"/>
    </row>
    <row r="934" customFormat="false" ht="14.25" hidden="false" customHeight="true" outlineLevel="0" collapsed="false">
      <c r="A934" s="257"/>
      <c r="B934" s="256"/>
      <c r="C934" s="256"/>
      <c r="D934" s="256"/>
      <c r="E934" s="256"/>
      <c r="F934" s="256"/>
      <c r="G934" s="256"/>
      <c r="H934" s="256"/>
      <c r="I934" s="256"/>
      <c r="J934" s="256"/>
      <c r="K934" s="256"/>
      <c r="L934" s="256"/>
      <c r="M934" s="256"/>
      <c r="N934" s="256"/>
      <c r="O934" s="256"/>
      <c r="P934" s="256"/>
      <c r="Q934" s="256"/>
      <c r="R934" s="256"/>
      <c r="S934" s="256"/>
      <c r="T934" s="256"/>
      <c r="U934" s="256"/>
      <c r="V934" s="256"/>
      <c r="W934" s="256"/>
      <c r="X934" s="256"/>
      <c r="Y934" s="256"/>
      <c r="Z934" s="256"/>
    </row>
    <row r="935" customFormat="false" ht="14.25" hidden="false" customHeight="true" outlineLevel="0" collapsed="false">
      <c r="A935" s="257"/>
      <c r="B935" s="256"/>
      <c r="C935" s="256"/>
      <c r="D935" s="256"/>
      <c r="E935" s="256"/>
      <c r="F935" s="256"/>
      <c r="G935" s="256"/>
      <c r="H935" s="256"/>
      <c r="I935" s="256"/>
      <c r="J935" s="256"/>
      <c r="K935" s="256"/>
      <c r="L935" s="256"/>
      <c r="M935" s="256"/>
      <c r="N935" s="256"/>
      <c r="O935" s="256"/>
      <c r="P935" s="256"/>
      <c r="Q935" s="256"/>
      <c r="R935" s="256"/>
      <c r="S935" s="256"/>
      <c r="T935" s="256"/>
      <c r="U935" s="256"/>
      <c r="V935" s="256"/>
      <c r="W935" s="256"/>
      <c r="X935" s="256"/>
      <c r="Y935" s="256"/>
      <c r="Z935" s="256"/>
    </row>
    <row r="936" customFormat="false" ht="14.25" hidden="false" customHeight="true" outlineLevel="0" collapsed="false">
      <c r="A936" s="257"/>
      <c r="B936" s="256"/>
      <c r="C936" s="256"/>
      <c r="D936" s="256"/>
      <c r="E936" s="256"/>
      <c r="F936" s="256"/>
      <c r="G936" s="256"/>
      <c r="H936" s="256"/>
      <c r="I936" s="256"/>
      <c r="J936" s="256"/>
      <c r="K936" s="256"/>
      <c r="L936" s="256"/>
      <c r="M936" s="256"/>
      <c r="N936" s="256"/>
      <c r="O936" s="256"/>
      <c r="P936" s="256"/>
      <c r="Q936" s="256"/>
      <c r="R936" s="256"/>
      <c r="S936" s="256"/>
      <c r="T936" s="256"/>
      <c r="U936" s="256"/>
      <c r="V936" s="256"/>
      <c r="W936" s="256"/>
      <c r="X936" s="256"/>
      <c r="Y936" s="256"/>
      <c r="Z936" s="256"/>
    </row>
    <row r="937" customFormat="false" ht="14.25" hidden="false" customHeight="true" outlineLevel="0" collapsed="false">
      <c r="A937" s="257"/>
      <c r="B937" s="256"/>
      <c r="C937" s="256"/>
      <c r="D937" s="256"/>
      <c r="E937" s="256"/>
      <c r="F937" s="256"/>
      <c r="G937" s="256"/>
      <c r="H937" s="256"/>
      <c r="I937" s="256"/>
      <c r="J937" s="256"/>
      <c r="K937" s="256"/>
      <c r="L937" s="256"/>
      <c r="M937" s="256"/>
      <c r="N937" s="256"/>
      <c r="O937" s="256"/>
      <c r="P937" s="256"/>
      <c r="Q937" s="256"/>
      <c r="R937" s="256"/>
      <c r="S937" s="256"/>
      <c r="T937" s="256"/>
      <c r="U937" s="256"/>
      <c r="V937" s="256"/>
      <c r="W937" s="256"/>
      <c r="X937" s="256"/>
      <c r="Y937" s="256"/>
      <c r="Z937" s="256"/>
    </row>
    <row r="938" customFormat="false" ht="14.25" hidden="false" customHeight="true" outlineLevel="0" collapsed="false">
      <c r="A938" s="257"/>
      <c r="B938" s="256"/>
      <c r="C938" s="256"/>
      <c r="D938" s="256"/>
      <c r="E938" s="256"/>
      <c r="F938" s="256"/>
      <c r="G938" s="256"/>
      <c r="H938" s="256"/>
      <c r="I938" s="256"/>
      <c r="J938" s="256"/>
      <c r="K938" s="256"/>
      <c r="L938" s="256"/>
      <c r="M938" s="256"/>
      <c r="N938" s="256"/>
      <c r="O938" s="256"/>
      <c r="P938" s="256"/>
      <c r="Q938" s="256"/>
      <c r="R938" s="256"/>
      <c r="S938" s="256"/>
      <c r="T938" s="256"/>
      <c r="U938" s="256"/>
      <c r="V938" s="256"/>
      <c r="W938" s="256"/>
      <c r="X938" s="256"/>
      <c r="Y938" s="256"/>
      <c r="Z938" s="256"/>
    </row>
    <row r="939" customFormat="false" ht="14.25" hidden="false" customHeight="true" outlineLevel="0" collapsed="false">
      <c r="A939" s="257"/>
      <c r="B939" s="256"/>
      <c r="C939" s="256"/>
      <c r="D939" s="256"/>
      <c r="E939" s="256"/>
      <c r="F939" s="256"/>
      <c r="G939" s="256"/>
      <c r="H939" s="256"/>
      <c r="I939" s="256"/>
      <c r="J939" s="256"/>
      <c r="K939" s="256"/>
      <c r="L939" s="256"/>
      <c r="M939" s="256"/>
      <c r="N939" s="256"/>
      <c r="O939" s="256"/>
      <c r="P939" s="256"/>
      <c r="Q939" s="256"/>
      <c r="R939" s="256"/>
      <c r="S939" s="256"/>
      <c r="T939" s="256"/>
      <c r="U939" s="256"/>
      <c r="V939" s="256"/>
      <c r="W939" s="256"/>
      <c r="X939" s="256"/>
      <c r="Y939" s="256"/>
      <c r="Z939" s="256"/>
    </row>
    <row r="940" customFormat="false" ht="14.25" hidden="false" customHeight="true" outlineLevel="0" collapsed="false">
      <c r="A940" s="257"/>
      <c r="B940" s="256"/>
      <c r="C940" s="256"/>
      <c r="D940" s="256"/>
      <c r="E940" s="256"/>
      <c r="F940" s="256"/>
      <c r="G940" s="256"/>
      <c r="H940" s="256"/>
      <c r="I940" s="256"/>
      <c r="J940" s="256"/>
      <c r="K940" s="256"/>
      <c r="L940" s="256"/>
      <c r="M940" s="256"/>
      <c r="N940" s="256"/>
      <c r="O940" s="256"/>
      <c r="P940" s="256"/>
      <c r="Q940" s="256"/>
      <c r="R940" s="256"/>
      <c r="S940" s="256"/>
      <c r="T940" s="256"/>
      <c r="U940" s="256"/>
      <c r="V940" s="256"/>
      <c r="W940" s="256"/>
      <c r="X940" s="256"/>
      <c r="Y940" s="256"/>
      <c r="Z940" s="256"/>
    </row>
    <row r="941" customFormat="false" ht="14.25" hidden="false" customHeight="true" outlineLevel="0" collapsed="false">
      <c r="A941" s="257"/>
      <c r="B941" s="256"/>
      <c r="C941" s="256"/>
      <c r="D941" s="256"/>
      <c r="E941" s="256"/>
      <c r="F941" s="256"/>
      <c r="G941" s="256"/>
      <c r="H941" s="256"/>
      <c r="I941" s="256"/>
      <c r="J941" s="256"/>
      <c r="K941" s="256"/>
      <c r="L941" s="256"/>
      <c r="M941" s="256"/>
      <c r="N941" s="256"/>
      <c r="O941" s="256"/>
      <c r="P941" s="256"/>
      <c r="Q941" s="256"/>
      <c r="R941" s="256"/>
      <c r="S941" s="256"/>
      <c r="T941" s="256"/>
      <c r="U941" s="256"/>
      <c r="V941" s="256"/>
      <c r="W941" s="256"/>
      <c r="X941" s="256"/>
      <c r="Y941" s="256"/>
      <c r="Z941" s="256"/>
    </row>
    <row r="942" customFormat="false" ht="14.25" hidden="false" customHeight="true" outlineLevel="0" collapsed="false">
      <c r="A942" s="257"/>
      <c r="B942" s="256"/>
      <c r="C942" s="256"/>
      <c r="D942" s="256"/>
      <c r="E942" s="256"/>
      <c r="F942" s="256"/>
      <c r="G942" s="256"/>
      <c r="H942" s="256"/>
      <c r="I942" s="256"/>
      <c r="J942" s="256"/>
      <c r="K942" s="256"/>
      <c r="L942" s="256"/>
      <c r="M942" s="256"/>
      <c r="N942" s="256"/>
      <c r="O942" s="256"/>
      <c r="P942" s="256"/>
      <c r="Q942" s="256"/>
      <c r="R942" s="256"/>
      <c r="S942" s="256"/>
      <c r="T942" s="256"/>
      <c r="U942" s="256"/>
      <c r="V942" s="256"/>
      <c r="W942" s="256"/>
      <c r="X942" s="256"/>
      <c r="Y942" s="256"/>
      <c r="Z942" s="256"/>
    </row>
    <row r="943" customFormat="false" ht="14.25" hidden="false" customHeight="true" outlineLevel="0" collapsed="false">
      <c r="A943" s="257"/>
      <c r="B943" s="256"/>
      <c r="C943" s="256"/>
      <c r="D943" s="256"/>
      <c r="E943" s="256"/>
      <c r="F943" s="256"/>
      <c r="G943" s="256"/>
      <c r="H943" s="256"/>
      <c r="I943" s="256"/>
      <c r="J943" s="256"/>
      <c r="K943" s="256"/>
      <c r="L943" s="256"/>
      <c r="M943" s="256"/>
      <c r="N943" s="256"/>
      <c r="O943" s="256"/>
      <c r="P943" s="256"/>
      <c r="Q943" s="256"/>
      <c r="R943" s="256"/>
      <c r="S943" s="256"/>
      <c r="T943" s="256"/>
      <c r="U943" s="256"/>
      <c r="V943" s="256"/>
      <c r="W943" s="256"/>
      <c r="X943" s="256"/>
      <c r="Y943" s="256"/>
      <c r="Z943" s="256"/>
    </row>
    <row r="944" customFormat="false" ht="14.25" hidden="false" customHeight="true" outlineLevel="0" collapsed="false">
      <c r="A944" s="257"/>
      <c r="B944" s="256"/>
      <c r="C944" s="256"/>
      <c r="D944" s="256"/>
      <c r="E944" s="256"/>
      <c r="F944" s="256"/>
      <c r="G944" s="256"/>
      <c r="H944" s="256"/>
      <c r="I944" s="256"/>
      <c r="J944" s="256"/>
      <c r="K944" s="256"/>
      <c r="L944" s="256"/>
      <c r="M944" s="256"/>
      <c r="N944" s="256"/>
      <c r="O944" s="256"/>
      <c r="P944" s="256"/>
      <c r="Q944" s="256"/>
      <c r="R944" s="256"/>
      <c r="S944" s="256"/>
      <c r="T944" s="256"/>
      <c r="U944" s="256"/>
      <c r="V944" s="256"/>
      <c r="W944" s="256"/>
      <c r="X944" s="256"/>
      <c r="Y944" s="256"/>
      <c r="Z944" s="256"/>
    </row>
    <row r="945" customFormat="false" ht="14.25" hidden="false" customHeight="true" outlineLevel="0" collapsed="false">
      <c r="A945" s="257"/>
      <c r="B945" s="256"/>
      <c r="C945" s="256"/>
      <c r="D945" s="256"/>
      <c r="E945" s="256"/>
      <c r="F945" s="256"/>
      <c r="G945" s="256"/>
      <c r="H945" s="256"/>
      <c r="I945" s="256"/>
      <c r="J945" s="256"/>
      <c r="K945" s="256"/>
      <c r="L945" s="256"/>
      <c r="M945" s="256"/>
      <c r="N945" s="256"/>
      <c r="O945" s="256"/>
      <c r="P945" s="256"/>
      <c r="Q945" s="256"/>
      <c r="R945" s="256"/>
      <c r="S945" s="256"/>
      <c r="T945" s="256"/>
      <c r="U945" s="256"/>
      <c r="V945" s="256"/>
      <c r="W945" s="256"/>
      <c r="X945" s="256"/>
      <c r="Y945" s="256"/>
      <c r="Z945" s="256"/>
    </row>
    <row r="946" customFormat="false" ht="14.25" hidden="false" customHeight="true" outlineLevel="0" collapsed="false">
      <c r="A946" s="257"/>
      <c r="B946" s="256"/>
      <c r="C946" s="256"/>
      <c r="D946" s="256"/>
      <c r="E946" s="256"/>
      <c r="F946" s="256"/>
      <c r="G946" s="256"/>
      <c r="H946" s="256"/>
      <c r="I946" s="256"/>
      <c r="J946" s="256"/>
      <c r="K946" s="256"/>
      <c r="L946" s="256"/>
      <c r="M946" s="256"/>
      <c r="N946" s="256"/>
      <c r="O946" s="256"/>
      <c r="P946" s="256"/>
      <c r="Q946" s="256"/>
      <c r="R946" s="256"/>
      <c r="S946" s="256"/>
      <c r="T946" s="256"/>
      <c r="U946" s="256"/>
      <c r="V946" s="256"/>
      <c r="W946" s="256"/>
      <c r="X946" s="256"/>
      <c r="Y946" s="256"/>
      <c r="Z946" s="256"/>
    </row>
    <row r="947" customFormat="false" ht="14.25" hidden="false" customHeight="true" outlineLevel="0" collapsed="false">
      <c r="A947" s="257"/>
      <c r="B947" s="256"/>
      <c r="C947" s="256"/>
      <c r="D947" s="256"/>
      <c r="E947" s="256"/>
      <c r="F947" s="256"/>
      <c r="G947" s="256"/>
      <c r="H947" s="256"/>
      <c r="I947" s="256"/>
      <c r="J947" s="256"/>
      <c r="K947" s="256"/>
      <c r="L947" s="256"/>
      <c r="M947" s="256"/>
      <c r="N947" s="256"/>
      <c r="O947" s="256"/>
      <c r="P947" s="256"/>
      <c r="Q947" s="256"/>
      <c r="R947" s="256"/>
      <c r="S947" s="256"/>
      <c r="T947" s="256"/>
      <c r="U947" s="256"/>
      <c r="V947" s="256"/>
      <c r="W947" s="256"/>
      <c r="X947" s="256"/>
      <c r="Y947" s="256"/>
      <c r="Z947" s="256"/>
    </row>
    <row r="948" customFormat="false" ht="14.25" hidden="false" customHeight="true" outlineLevel="0" collapsed="false">
      <c r="A948" s="257"/>
      <c r="B948" s="256"/>
      <c r="C948" s="256"/>
      <c r="D948" s="256"/>
      <c r="E948" s="256"/>
      <c r="F948" s="256"/>
      <c r="G948" s="256"/>
      <c r="H948" s="256"/>
      <c r="I948" s="256"/>
      <c r="J948" s="256"/>
      <c r="K948" s="256"/>
      <c r="L948" s="256"/>
      <c r="M948" s="256"/>
      <c r="N948" s="256"/>
      <c r="O948" s="256"/>
      <c r="P948" s="256"/>
      <c r="Q948" s="256"/>
      <c r="R948" s="256"/>
      <c r="S948" s="256"/>
      <c r="T948" s="256"/>
      <c r="U948" s="256"/>
      <c r="V948" s="256"/>
      <c r="W948" s="256"/>
      <c r="X948" s="256"/>
      <c r="Y948" s="256"/>
      <c r="Z948" s="256"/>
    </row>
    <row r="949" customFormat="false" ht="14.25" hidden="false" customHeight="true" outlineLevel="0" collapsed="false">
      <c r="A949" s="257"/>
      <c r="B949" s="256"/>
      <c r="C949" s="256"/>
      <c r="D949" s="256"/>
      <c r="E949" s="256"/>
      <c r="F949" s="256"/>
      <c r="G949" s="256"/>
      <c r="H949" s="256"/>
      <c r="I949" s="256"/>
      <c r="J949" s="256"/>
      <c r="K949" s="256"/>
      <c r="L949" s="256"/>
      <c r="M949" s="256"/>
      <c r="N949" s="256"/>
      <c r="O949" s="256"/>
      <c r="P949" s="256"/>
      <c r="Q949" s="256"/>
      <c r="R949" s="256"/>
      <c r="S949" s="256"/>
      <c r="T949" s="256"/>
      <c r="U949" s="256"/>
      <c r="V949" s="256"/>
      <c r="W949" s="256"/>
      <c r="X949" s="256"/>
      <c r="Y949" s="256"/>
      <c r="Z949" s="256"/>
    </row>
    <row r="950" customFormat="false" ht="14.25" hidden="false" customHeight="true" outlineLevel="0" collapsed="false">
      <c r="A950" s="257"/>
      <c r="B950" s="256"/>
      <c r="C950" s="256"/>
      <c r="D950" s="256"/>
      <c r="E950" s="256"/>
      <c r="F950" s="256"/>
      <c r="G950" s="256"/>
      <c r="H950" s="256"/>
      <c r="I950" s="256"/>
      <c r="J950" s="256"/>
      <c r="K950" s="256"/>
      <c r="L950" s="256"/>
      <c r="M950" s="256"/>
      <c r="N950" s="256"/>
      <c r="O950" s="256"/>
      <c r="P950" s="256"/>
      <c r="Q950" s="256"/>
      <c r="R950" s="256"/>
      <c r="S950" s="256"/>
      <c r="T950" s="256"/>
      <c r="U950" s="256"/>
      <c r="V950" s="256"/>
      <c r="W950" s="256"/>
      <c r="X950" s="256"/>
      <c r="Y950" s="256"/>
      <c r="Z950" s="256"/>
    </row>
    <row r="951" customFormat="false" ht="14.25" hidden="false" customHeight="true" outlineLevel="0" collapsed="false">
      <c r="A951" s="257"/>
      <c r="B951" s="256"/>
      <c r="C951" s="256"/>
      <c r="D951" s="256"/>
      <c r="E951" s="256"/>
      <c r="F951" s="256"/>
      <c r="G951" s="256"/>
      <c r="H951" s="256"/>
      <c r="I951" s="256"/>
      <c r="J951" s="256"/>
      <c r="K951" s="256"/>
      <c r="L951" s="256"/>
      <c r="M951" s="256"/>
      <c r="N951" s="256"/>
      <c r="O951" s="256"/>
      <c r="P951" s="256"/>
      <c r="Q951" s="256"/>
      <c r="R951" s="256"/>
      <c r="S951" s="256"/>
      <c r="T951" s="256"/>
      <c r="U951" s="256"/>
      <c r="V951" s="256"/>
      <c r="W951" s="256"/>
      <c r="X951" s="256"/>
      <c r="Y951" s="256"/>
      <c r="Z951" s="256"/>
    </row>
    <row r="952" customFormat="false" ht="14.25" hidden="false" customHeight="true" outlineLevel="0" collapsed="false">
      <c r="A952" s="257"/>
      <c r="B952" s="256"/>
      <c r="C952" s="256"/>
      <c r="D952" s="256"/>
      <c r="E952" s="256"/>
      <c r="F952" s="256"/>
      <c r="G952" s="256"/>
      <c r="H952" s="256"/>
      <c r="I952" s="256"/>
      <c r="J952" s="256"/>
      <c r="K952" s="256"/>
      <c r="L952" s="256"/>
      <c r="M952" s="256"/>
      <c r="N952" s="256"/>
      <c r="O952" s="256"/>
      <c r="P952" s="256"/>
      <c r="Q952" s="256"/>
      <c r="R952" s="256"/>
      <c r="S952" s="256"/>
      <c r="T952" s="256"/>
      <c r="U952" s="256"/>
      <c r="V952" s="256"/>
      <c r="W952" s="256"/>
      <c r="X952" s="256"/>
      <c r="Y952" s="256"/>
      <c r="Z952" s="256"/>
    </row>
    <row r="953" customFormat="false" ht="14.25" hidden="false" customHeight="true" outlineLevel="0" collapsed="false">
      <c r="A953" s="257"/>
      <c r="B953" s="256"/>
      <c r="C953" s="256"/>
      <c r="D953" s="256"/>
      <c r="E953" s="256"/>
      <c r="F953" s="256"/>
      <c r="G953" s="256"/>
      <c r="H953" s="256"/>
      <c r="I953" s="256"/>
      <c r="J953" s="256"/>
      <c r="K953" s="256"/>
      <c r="L953" s="256"/>
      <c r="M953" s="256"/>
      <c r="N953" s="256"/>
      <c r="O953" s="256"/>
      <c r="P953" s="256"/>
      <c r="Q953" s="256"/>
      <c r="R953" s="256"/>
      <c r="S953" s="256"/>
      <c r="T953" s="256"/>
      <c r="U953" s="256"/>
      <c r="V953" s="256"/>
      <c r="W953" s="256"/>
      <c r="X953" s="256"/>
      <c r="Y953" s="256"/>
      <c r="Z953" s="256"/>
    </row>
    <row r="954" customFormat="false" ht="14.25" hidden="false" customHeight="true" outlineLevel="0" collapsed="false">
      <c r="A954" s="257"/>
      <c r="B954" s="256"/>
      <c r="C954" s="256"/>
      <c r="D954" s="256"/>
      <c r="E954" s="256"/>
      <c r="F954" s="256"/>
      <c r="G954" s="256"/>
      <c r="H954" s="256"/>
      <c r="I954" s="256"/>
      <c r="J954" s="256"/>
      <c r="K954" s="256"/>
      <c r="L954" s="256"/>
      <c r="M954" s="256"/>
      <c r="N954" s="256"/>
      <c r="O954" s="256"/>
      <c r="P954" s="256"/>
      <c r="Q954" s="256"/>
      <c r="R954" s="256"/>
      <c r="S954" s="256"/>
      <c r="T954" s="256"/>
      <c r="U954" s="256"/>
      <c r="V954" s="256"/>
      <c r="W954" s="256"/>
      <c r="X954" s="256"/>
      <c r="Y954" s="256"/>
      <c r="Z954" s="256"/>
    </row>
    <row r="955" customFormat="false" ht="14.25" hidden="false" customHeight="true" outlineLevel="0" collapsed="false">
      <c r="A955" s="257"/>
      <c r="B955" s="256"/>
      <c r="C955" s="256"/>
      <c r="D955" s="256"/>
      <c r="E955" s="256"/>
      <c r="F955" s="256"/>
      <c r="G955" s="256"/>
      <c r="H955" s="256"/>
      <c r="I955" s="256"/>
      <c r="J955" s="256"/>
      <c r="K955" s="256"/>
      <c r="L955" s="256"/>
      <c r="M955" s="256"/>
      <c r="N955" s="256"/>
      <c r="O955" s="256"/>
      <c r="P955" s="256"/>
      <c r="Q955" s="256"/>
      <c r="R955" s="256"/>
      <c r="S955" s="256"/>
      <c r="T955" s="256"/>
      <c r="U955" s="256"/>
      <c r="V955" s="256"/>
      <c r="W955" s="256"/>
      <c r="X955" s="256"/>
      <c r="Y955" s="256"/>
      <c r="Z955" s="256"/>
    </row>
    <row r="956" customFormat="false" ht="14.25" hidden="false" customHeight="true" outlineLevel="0" collapsed="false">
      <c r="A956" s="257"/>
      <c r="B956" s="256"/>
      <c r="C956" s="256"/>
      <c r="D956" s="256"/>
      <c r="E956" s="256"/>
      <c r="F956" s="256"/>
      <c r="G956" s="256"/>
      <c r="H956" s="256"/>
      <c r="I956" s="256"/>
      <c r="J956" s="256"/>
      <c r="K956" s="256"/>
      <c r="L956" s="256"/>
      <c r="M956" s="256"/>
      <c r="N956" s="256"/>
      <c r="O956" s="256"/>
      <c r="P956" s="256"/>
      <c r="Q956" s="256"/>
      <c r="R956" s="256"/>
      <c r="S956" s="256"/>
      <c r="T956" s="256"/>
      <c r="U956" s="256"/>
      <c r="V956" s="256"/>
      <c r="W956" s="256"/>
      <c r="X956" s="256"/>
      <c r="Y956" s="256"/>
      <c r="Z956" s="256"/>
    </row>
    <row r="957" customFormat="false" ht="14.25" hidden="false" customHeight="true" outlineLevel="0" collapsed="false">
      <c r="A957" s="257"/>
      <c r="B957" s="256"/>
      <c r="C957" s="256"/>
      <c r="D957" s="256"/>
      <c r="E957" s="256"/>
      <c r="F957" s="256"/>
      <c r="G957" s="256"/>
      <c r="H957" s="256"/>
      <c r="I957" s="256"/>
      <c r="J957" s="256"/>
      <c r="K957" s="256"/>
      <c r="L957" s="256"/>
      <c r="M957" s="256"/>
      <c r="N957" s="256"/>
      <c r="O957" s="256"/>
      <c r="P957" s="256"/>
      <c r="Q957" s="256"/>
      <c r="R957" s="256"/>
      <c r="S957" s="256"/>
      <c r="T957" s="256"/>
      <c r="U957" s="256"/>
      <c r="V957" s="256"/>
      <c r="W957" s="256"/>
      <c r="X957" s="256"/>
      <c r="Y957" s="256"/>
      <c r="Z957" s="256"/>
    </row>
    <row r="958" customFormat="false" ht="14.25" hidden="false" customHeight="true" outlineLevel="0" collapsed="false">
      <c r="A958" s="257"/>
      <c r="B958" s="256"/>
      <c r="C958" s="256"/>
      <c r="D958" s="256"/>
      <c r="E958" s="256"/>
      <c r="F958" s="256"/>
      <c r="G958" s="256"/>
      <c r="H958" s="256"/>
      <c r="I958" s="256"/>
      <c r="J958" s="256"/>
      <c r="K958" s="256"/>
      <c r="L958" s="256"/>
      <c r="M958" s="256"/>
      <c r="N958" s="256"/>
      <c r="O958" s="256"/>
      <c r="P958" s="256"/>
      <c r="Q958" s="256"/>
      <c r="R958" s="256"/>
      <c r="S958" s="256"/>
      <c r="T958" s="256"/>
      <c r="U958" s="256"/>
      <c r="V958" s="256"/>
      <c r="W958" s="256"/>
      <c r="X958" s="256"/>
      <c r="Y958" s="256"/>
      <c r="Z958" s="256"/>
    </row>
    <row r="959" customFormat="false" ht="14.25" hidden="false" customHeight="true" outlineLevel="0" collapsed="false">
      <c r="A959" s="257"/>
      <c r="B959" s="256"/>
      <c r="C959" s="256"/>
      <c r="D959" s="256"/>
      <c r="E959" s="256"/>
      <c r="F959" s="256"/>
      <c r="G959" s="256"/>
      <c r="H959" s="256"/>
      <c r="I959" s="256"/>
      <c r="J959" s="256"/>
      <c r="K959" s="256"/>
      <c r="L959" s="256"/>
      <c r="M959" s="256"/>
      <c r="N959" s="256"/>
      <c r="O959" s="256"/>
      <c r="P959" s="256"/>
      <c r="Q959" s="256"/>
      <c r="R959" s="256"/>
      <c r="S959" s="256"/>
      <c r="T959" s="256"/>
      <c r="U959" s="256"/>
      <c r="V959" s="256"/>
      <c r="W959" s="256"/>
      <c r="X959" s="256"/>
      <c r="Y959" s="256"/>
      <c r="Z959" s="256"/>
    </row>
    <row r="960" customFormat="false" ht="14.25" hidden="false" customHeight="true" outlineLevel="0" collapsed="false">
      <c r="A960" s="257"/>
      <c r="B960" s="256"/>
      <c r="C960" s="256"/>
      <c r="D960" s="256"/>
      <c r="E960" s="256"/>
      <c r="F960" s="256"/>
      <c r="G960" s="256"/>
      <c r="H960" s="256"/>
      <c r="I960" s="256"/>
      <c r="J960" s="256"/>
      <c r="K960" s="256"/>
      <c r="L960" s="256"/>
      <c r="M960" s="256"/>
      <c r="N960" s="256"/>
      <c r="O960" s="256"/>
      <c r="P960" s="256"/>
      <c r="Q960" s="256"/>
      <c r="R960" s="256"/>
      <c r="S960" s="256"/>
      <c r="T960" s="256"/>
      <c r="U960" s="256"/>
      <c r="V960" s="256"/>
      <c r="W960" s="256"/>
      <c r="X960" s="256"/>
      <c r="Y960" s="256"/>
      <c r="Z960" s="256"/>
    </row>
    <row r="961" customFormat="false" ht="14.25" hidden="false" customHeight="true" outlineLevel="0" collapsed="false">
      <c r="A961" s="257"/>
      <c r="B961" s="256"/>
      <c r="C961" s="256"/>
      <c r="D961" s="256"/>
      <c r="E961" s="256"/>
      <c r="F961" s="256"/>
      <c r="G961" s="256"/>
      <c r="H961" s="256"/>
      <c r="I961" s="256"/>
      <c r="J961" s="256"/>
      <c r="K961" s="256"/>
      <c r="L961" s="256"/>
      <c r="M961" s="256"/>
      <c r="N961" s="256"/>
      <c r="O961" s="256"/>
      <c r="P961" s="256"/>
      <c r="Q961" s="256"/>
      <c r="R961" s="256"/>
      <c r="S961" s="256"/>
      <c r="T961" s="256"/>
      <c r="U961" s="256"/>
      <c r="V961" s="256"/>
      <c r="W961" s="256"/>
      <c r="X961" s="256"/>
      <c r="Y961" s="256"/>
      <c r="Z961" s="256"/>
    </row>
    <row r="962" customFormat="false" ht="14.25" hidden="false" customHeight="true" outlineLevel="0" collapsed="false">
      <c r="A962" s="257"/>
      <c r="B962" s="256"/>
      <c r="C962" s="256"/>
      <c r="D962" s="256"/>
      <c r="E962" s="256"/>
      <c r="F962" s="256"/>
      <c r="G962" s="256"/>
      <c r="H962" s="256"/>
      <c r="I962" s="256"/>
      <c r="J962" s="256"/>
      <c r="K962" s="256"/>
      <c r="L962" s="256"/>
      <c r="M962" s="256"/>
      <c r="N962" s="256"/>
      <c r="O962" s="256"/>
      <c r="P962" s="256"/>
      <c r="Q962" s="256"/>
      <c r="R962" s="256"/>
      <c r="S962" s="256"/>
      <c r="T962" s="256"/>
      <c r="U962" s="256"/>
      <c r="V962" s="256"/>
      <c r="W962" s="256"/>
      <c r="X962" s="256"/>
      <c r="Y962" s="256"/>
      <c r="Z962" s="256"/>
    </row>
    <row r="963" customFormat="false" ht="14.25" hidden="false" customHeight="true" outlineLevel="0" collapsed="false">
      <c r="A963" s="257"/>
      <c r="B963" s="256"/>
      <c r="C963" s="256"/>
      <c r="D963" s="256"/>
      <c r="E963" s="256"/>
      <c r="F963" s="256"/>
      <c r="G963" s="256"/>
      <c r="H963" s="256"/>
      <c r="I963" s="256"/>
      <c r="J963" s="256"/>
      <c r="K963" s="256"/>
      <c r="L963" s="256"/>
      <c r="M963" s="256"/>
      <c r="N963" s="256"/>
      <c r="O963" s="256"/>
      <c r="P963" s="256"/>
      <c r="Q963" s="256"/>
      <c r="R963" s="256"/>
      <c r="S963" s="256"/>
      <c r="T963" s="256"/>
      <c r="U963" s="256"/>
      <c r="V963" s="256"/>
      <c r="W963" s="256"/>
      <c r="X963" s="256"/>
      <c r="Y963" s="256"/>
      <c r="Z963" s="256"/>
    </row>
    <row r="964" customFormat="false" ht="14.25" hidden="false" customHeight="true" outlineLevel="0" collapsed="false">
      <c r="A964" s="257"/>
      <c r="B964" s="256"/>
      <c r="C964" s="256"/>
      <c r="D964" s="256"/>
      <c r="E964" s="256"/>
      <c r="F964" s="256"/>
      <c r="G964" s="256"/>
      <c r="H964" s="256"/>
      <c r="I964" s="256"/>
      <c r="J964" s="256"/>
      <c r="K964" s="256"/>
      <c r="L964" s="256"/>
      <c r="M964" s="256"/>
      <c r="N964" s="256"/>
      <c r="O964" s="256"/>
      <c r="P964" s="256"/>
      <c r="Q964" s="256"/>
      <c r="R964" s="256"/>
      <c r="S964" s="256"/>
      <c r="T964" s="256"/>
      <c r="U964" s="256"/>
      <c r="V964" s="256"/>
      <c r="W964" s="256"/>
      <c r="X964" s="256"/>
      <c r="Y964" s="256"/>
      <c r="Z964" s="256"/>
    </row>
    <row r="965" customFormat="false" ht="14.25" hidden="false" customHeight="true" outlineLevel="0" collapsed="false">
      <c r="A965" s="257"/>
      <c r="B965" s="256"/>
      <c r="C965" s="256"/>
      <c r="D965" s="256"/>
      <c r="E965" s="256"/>
      <c r="F965" s="256"/>
      <c r="G965" s="256"/>
      <c r="H965" s="256"/>
      <c r="I965" s="256"/>
      <c r="J965" s="256"/>
      <c r="K965" s="256"/>
      <c r="L965" s="256"/>
      <c r="M965" s="256"/>
      <c r="N965" s="256"/>
      <c r="O965" s="256"/>
      <c r="P965" s="256"/>
      <c r="Q965" s="256"/>
      <c r="R965" s="256"/>
      <c r="S965" s="256"/>
      <c r="T965" s="256"/>
      <c r="U965" s="256"/>
      <c r="V965" s="256"/>
      <c r="W965" s="256"/>
      <c r="X965" s="256"/>
      <c r="Y965" s="256"/>
      <c r="Z965" s="256"/>
    </row>
    <row r="966" customFormat="false" ht="14.25" hidden="false" customHeight="true" outlineLevel="0" collapsed="false">
      <c r="A966" s="257"/>
      <c r="B966" s="256"/>
      <c r="C966" s="256"/>
      <c r="D966" s="256"/>
      <c r="E966" s="256"/>
      <c r="F966" s="256"/>
      <c r="G966" s="256"/>
      <c r="H966" s="256"/>
      <c r="I966" s="256"/>
      <c r="J966" s="256"/>
      <c r="K966" s="256"/>
      <c r="L966" s="256"/>
      <c r="M966" s="256"/>
      <c r="N966" s="256"/>
      <c r="O966" s="256"/>
      <c r="P966" s="256"/>
      <c r="Q966" s="256"/>
      <c r="R966" s="256"/>
      <c r="S966" s="256"/>
      <c r="T966" s="256"/>
      <c r="U966" s="256"/>
      <c r="V966" s="256"/>
      <c r="W966" s="256"/>
      <c r="X966" s="256"/>
      <c r="Y966" s="256"/>
      <c r="Z966" s="256"/>
    </row>
    <row r="967" customFormat="false" ht="14.25" hidden="false" customHeight="true" outlineLevel="0" collapsed="false">
      <c r="A967" s="257"/>
      <c r="B967" s="256"/>
      <c r="C967" s="256"/>
      <c r="D967" s="256"/>
      <c r="E967" s="256"/>
      <c r="F967" s="256"/>
      <c r="G967" s="256"/>
      <c r="H967" s="256"/>
      <c r="I967" s="256"/>
      <c r="J967" s="256"/>
      <c r="K967" s="256"/>
      <c r="L967" s="256"/>
      <c r="M967" s="256"/>
      <c r="N967" s="256"/>
      <c r="O967" s="256"/>
      <c r="P967" s="256"/>
      <c r="Q967" s="256"/>
      <c r="R967" s="256"/>
      <c r="S967" s="256"/>
      <c r="T967" s="256"/>
      <c r="U967" s="256"/>
      <c r="V967" s="256"/>
      <c r="W967" s="256"/>
      <c r="X967" s="256"/>
      <c r="Y967" s="256"/>
      <c r="Z967" s="256"/>
    </row>
    <row r="968" customFormat="false" ht="14.25" hidden="false" customHeight="true" outlineLevel="0" collapsed="false">
      <c r="A968" s="257"/>
      <c r="B968" s="256"/>
      <c r="C968" s="256"/>
      <c r="D968" s="256"/>
      <c r="E968" s="256"/>
      <c r="F968" s="256"/>
      <c r="G968" s="256"/>
      <c r="H968" s="256"/>
      <c r="I968" s="256"/>
      <c r="J968" s="256"/>
      <c r="K968" s="256"/>
      <c r="L968" s="256"/>
      <c r="M968" s="256"/>
      <c r="N968" s="256"/>
      <c r="O968" s="256"/>
      <c r="P968" s="256"/>
      <c r="Q968" s="256"/>
      <c r="R968" s="256"/>
      <c r="S968" s="256"/>
      <c r="T968" s="256"/>
      <c r="U968" s="256"/>
      <c r="V968" s="256"/>
      <c r="W968" s="256"/>
      <c r="X968" s="256"/>
      <c r="Y968" s="256"/>
      <c r="Z968" s="256"/>
    </row>
    <row r="969" customFormat="false" ht="14.25" hidden="false" customHeight="true" outlineLevel="0" collapsed="false">
      <c r="A969" s="257"/>
      <c r="B969" s="256"/>
      <c r="C969" s="256"/>
      <c r="D969" s="256"/>
      <c r="E969" s="256"/>
      <c r="F969" s="256"/>
      <c r="G969" s="256"/>
      <c r="H969" s="256"/>
      <c r="I969" s="256"/>
      <c r="J969" s="256"/>
      <c r="K969" s="256"/>
      <c r="L969" s="256"/>
      <c r="M969" s="256"/>
      <c r="N969" s="256"/>
      <c r="O969" s="256"/>
      <c r="P969" s="256"/>
      <c r="Q969" s="256"/>
      <c r="R969" s="256"/>
      <c r="S969" s="256"/>
      <c r="T969" s="256"/>
      <c r="U969" s="256"/>
      <c r="V969" s="256"/>
      <c r="W969" s="256"/>
      <c r="X969" s="256"/>
      <c r="Y969" s="256"/>
      <c r="Z969" s="256"/>
    </row>
    <row r="970" customFormat="false" ht="14.25" hidden="false" customHeight="true" outlineLevel="0" collapsed="false">
      <c r="A970" s="257"/>
      <c r="B970" s="256"/>
      <c r="C970" s="256"/>
      <c r="D970" s="256"/>
      <c r="E970" s="256"/>
      <c r="F970" s="256"/>
      <c r="G970" s="256"/>
      <c r="H970" s="256"/>
      <c r="I970" s="256"/>
      <c r="J970" s="256"/>
      <c r="K970" s="256"/>
      <c r="L970" s="256"/>
      <c r="M970" s="256"/>
      <c r="N970" s="256"/>
      <c r="O970" s="256"/>
      <c r="P970" s="256"/>
      <c r="Q970" s="256"/>
      <c r="R970" s="256"/>
      <c r="S970" s="256"/>
      <c r="T970" s="256"/>
      <c r="U970" s="256"/>
      <c r="V970" s="256"/>
      <c r="W970" s="256"/>
      <c r="X970" s="256"/>
      <c r="Y970" s="256"/>
      <c r="Z970" s="256"/>
    </row>
    <row r="971" customFormat="false" ht="14.25" hidden="false" customHeight="true" outlineLevel="0" collapsed="false">
      <c r="A971" s="257"/>
      <c r="B971" s="256"/>
      <c r="C971" s="256"/>
      <c r="D971" s="256"/>
      <c r="E971" s="256"/>
      <c r="F971" s="256"/>
      <c r="G971" s="256"/>
      <c r="H971" s="256"/>
      <c r="I971" s="256"/>
      <c r="J971" s="256"/>
      <c r="K971" s="256"/>
      <c r="L971" s="256"/>
      <c r="M971" s="256"/>
      <c r="N971" s="256"/>
      <c r="O971" s="256"/>
      <c r="P971" s="256"/>
      <c r="Q971" s="256"/>
      <c r="R971" s="256"/>
      <c r="S971" s="256"/>
      <c r="T971" s="256"/>
      <c r="U971" s="256"/>
      <c r="V971" s="256"/>
      <c r="W971" s="256"/>
      <c r="X971" s="256"/>
      <c r="Y971" s="256"/>
      <c r="Z971" s="256"/>
    </row>
    <row r="972" customFormat="false" ht="14.25" hidden="false" customHeight="true" outlineLevel="0" collapsed="false">
      <c r="A972" s="257"/>
      <c r="B972" s="256"/>
      <c r="C972" s="256"/>
      <c r="D972" s="256"/>
      <c r="E972" s="256"/>
      <c r="F972" s="256"/>
      <c r="G972" s="256"/>
      <c r="H972" s="256"/>
      <c r="I972" s="256"/>
      <c r="J972" s="256"/>
      <c r="K972" s="256"/>
      <c r="L972" s="256"/>
      <c r="M972" s="256"/>
      <c r="N972" s="256"/>
      <c r="O972" s="256"/>
      <c r="P972" s="256"/>
      <c r="Q972" s="256"/>
      <c r="R972" s="256"/>
      <c r="S972" s="256"/>
      <c r="T972" s="256"/>
      <c r="U972" s="256"/>
      <c r="V972" s="256"/>
      <c r="W972" s="256"/>
      <c r="X972" s="256"/>
      <c r="Y972" s="256"/>
      <c r="Z972" s="256"/>
    </row>
    <row r="973" customFormat="false" ht="14.25" hidden="false" customHeight="true" outlineLevel="0" collapsed="false">
      <c r="A973" s="257"/>
      <c r="B973" s="256"/>
      <c r="C973" s="256"/>
      <c r="D973" s="256"/>
      <c r="E973" s="256"/>
      <c r="F973" s="256"/>
      <c r="G973" s="256"/>
      <c r="H973" s="256"/>
      <c r="I973" s="256"/>
      <c r="J973" s="256"/>
      <c r="K973" s="256"/>
      <c r="L973" s="256"/>
      <c r="M973" s="256"/>
      <c r="N973" s="256"/>
      <c r="O973" s="256"/>
      <c r="P973" s="256"/>
      <c r="Q973" s="256"/>
      <c r="R973" s="256"/>
      <c r="S973" s="256"/>
      <c r="T973" s="256"/>
      <c r="U973" s="256"/>
      <c r="V973" s="256"/>
      <c r="W973" s="256"/>
      <c r="X973" s="256"/>
      <c r="Y973" s="256"/>
      <c r="Z973" s="256"/>
    </row>
    <row r="974" customFormat="false" ht="14.25" hidden="false" customHeight="true" outlineLevel="0" collapsed="false">
      <c r="A974" s="257"/>
      <c r="B974" s="256"/>
      <c r="C974" s="256"/>
      <c r="D974" s="256"/>
      <c r="E974" s="256"/>
      <c r="F974" s="256"/>
      <c r="G974" s="256"/>
      <c r="H974" s="256"/>
      <c r="I974" s="256"/>
      <c r="J974" s="256"/>
      <c r="K974" s="256"/>
      <c r="L974" s="256"/>
      <c r="M974" s="256"/>
      <c r="N974" s="256"/>
      <c r="O974" s="256"/>
      <c r="P974" s="256"/>
      <c r="Q974" s="256"/>
      <c r="R974" s="256"/>
      <c r="S974" s="256"/>
      <c r="T974" s="256"/>
      <c r="U974" s="256"/>
      <c r="V974" s="256"/>
      <c r="W974" s="256"/>
      <c r="X974" s="256"/>
      <c r="Y974" s="256"/>
      <c r="Z974" s="256"/>
    </row>
    <row r="975" customFormat="false" ht="14.25" hidden="false" customHeight="true" outlineLevel="0" collapsed="false">
      <c r="A975" s="257"/>
      <c r="B975" s="256"/>
      <c r="C975" s="256"/>
      <c r="D975" s="256"/>
      <c r="E975" s="256"/>
      <c r="F975" s="256"/>
      <c r="G975" s="256"/>
      <c r="H975" s="256"/>
      <c r="I975" s="256"/>
      <c r="J975" s="256"/>
      <c r="K975" s="256"/>
      <c r="L975" s="256"/>
      <c r="M975" s="256"/>
      <c r="N975" s="256"/>
      <c r="O975" s="256"/>
      <c r="P975" s="256"/>
      <c r="Q975" s="256"/>
      <c r="R975" s="256"/>
      <c r="S975" s="256"/>
      <c r="T975" s="256"/>
      <c r="U975" s="256"/>
      <c r="V975" s="256"/>
      <c r="W975" s="256"/>
      <c r="X975" s="256"/>
      <c r="Y975" s="256"/>
      <c r="Z975" s="256"/>
    </row>
    <row r="976" customFormat="false" ht="14.25" hidden="false" customHeight="true" outlineLevel="0" collapsed="false">
      <c r="A976" s="257"/>
      <c r="B976" s="256"/>
      <c r="C976" s="256"/>
      <c r="D976" s="256"/>
      <c r="E976" s="256"/>
      <c r="F976" s="256"/>
      <c r="G976" s="256"/>
      <c r="H976" s="256"/>
      <c r="I976" s="256"/>
      <c r="J976" s="256"/>
      <c r="K976" s="256"/>
      <c r="L976" s="256"/>
      <c r="M976" s="256"/>
      <c r="N976" s="256"/>
      <c r="O976" s="256"/>
      <c r="P976" s="256"/>
      <c r="Q976" s="256"/>
      <c r="R976" s="256"/>
      <c r="S976" s="256"/>
      <c r="T976" s="256"/>
      <c r="U976" s="256"/>
      <c r="V976" s="256"/>
      <c r="W976" s="256"/>
      <c r="X976" s="256"/>
      <c r="Y976" s="256"/>
      <c r="Z976" s="256"/>
    </row>
    <row r="977" customFormat="false" ht="14.25" hidden="false" customHeight="true" outlineLevel="0" collapsed="false">
      <c r="A977" s="257"/>
      <c r="B977" s="256"/>
      <c r="C977" s="256"/>
      <c r="D977" s="256"/>
      <c r="E977" s="256"/>
      <c r="F977" s="256"/>
      <c r="G977" s="256"/>
      <c r="H977" s="256"/>
      <c r="I977" s="256"/>
      <c r="J977" s="256"/>
      <c r="K977" s="256"/>
      <c r="L977" s="256"/>
      <c r="M977" s="256"/>
      <c r="N977" s="256"/>
      <c r="O977" s="256"/>
      <c r="P977" s="256"/>
      <c r="Q977" s="256"/>
      <c r="R977" s="256"/>
      <c r="S977" s="256"/>
      <c r="T977" s="256"/>
      <c r="U977" s="256"/>
      <c r="V977" s="256"/>
      <c r="W977" s="256"/>
      <c r="X977" s="256"/>
      <c r="Y977" s="256"/>
      <c r="Z977" s="256"/>
    </row>
    <row r="978" customFormat="false" ht="14.25" hidden="false" customHeight="true" outlineLevel="0" collapsed="false">
      <c r="A978" s="257"/>
      <c r="B978" s="256"/>
      <c r="C978" s="256"/>
      <c r="D978" s="256"/>
      <c r="E978" s="256"/>
      <c r="F978" s="256"/>
      <c r="G978" s="256"/>
      <c r="H978" s="256"/>
      <c r="I978" s="256"/>
      <c r="J978" s="256"/>
      <c r="K978" s="256"/>
      <c r="L978" s="256"/>
      <c r="M978" s="256"/>
      <c r="N978" s="256"/>
      <c r="O978" s="256"/>
      <c r="P978" s="256"/>
      <c r="Q978" s="256"/>
      <c r="R978" s="256"/>
      <c r="S978" s="256"/>
      <c r="T978" s="256"/>
      <c r="U978" s="256"/>
      <c r="V978" s="256"/>
      <c r="W978" s="256"/>
      <c r="X978" s="256"/>
      <c r="Y978" s="256"/>
      <c r="Z978" s="256"/>
    </row>
    <row r="979" customFormat="false" ht="14.25" hidden="false" customHeight="true" outlineLevel="0" collapsed="false">
      <c r="A979" s="257"/>
      <c r="B979" s="256"/>
      <c r="C979" s="256"/>
      <c r="D979" s="256"/>
      <c r="E979" s="256"/>
      <c r="F979" s="256"/>
      <c r="G979" s="256"/>
      <c r="H979" s="256"/>
      <c r="I979" s="256"/>
      <c r="J979" s="256"/>
      <c r="K979" s="256"/>
      <c r="L979" s="256"/>
      <c r="M979" s="256"/>
      <c r="N979" s="256"/>
      <c r="O979" s="256"/>
      <c r="P979" s="256"/>
      <c r="Q979" s="256"/>
      <c r="R979" s="256"/>
      <c r="S979" s="256"/>
      <c r="T979" s="256"/>
      <c r="U979" s="256"/>
      <c r="V979" s="256"/>
      <c r="W979" s="256"/>
      <c r="X979" s="256"/>
      <c r="Y979" s="256"/>
      <c r="Z979" s="256"/>
    </row>
    <row r="980" customFormat="false" ht="14.25" hidden="false" customHeight="true" outlineLevel="0" collapsed="false">
      <c r="A980" s="257"/>
      <c r="B980" s="256"/>
      <c r="C980" s="256"/>
      <c r="D980" s="256"/>
      <c r="E980" s="256"/>
      <c r="F980" s="256"/>
      <c r="G980" s="256"/>
      <c r="H980" s="256"/>
      <c r="I980" s="256"/>
      <c r="J980" s="256"/>
      <c r="K980" s="256"/>
      <c r="L980" s="256"/>
      <c r="M980" s="256"/>
      <c r="N980" s="256"/>
      <c r="O980" s="256"/>
      <c r="P980" s="256"/>
      <c r="Q980" s="256"/>
      <c r="R980" s="256"/>
      <c r="S980" s="256"/>
      <c r="T980" s="256"/>
      <c r="U980" s="256"/>
      <c r="V980" s="256"/>
      <c r="W980" s="256"/>
      <c r="X980" s="256"/>
      <c r="Y980" s="256"/>
      <c r="Z980" s="256"/>
    </row>
    <row r="981" customFormat="false" ht="14.25" hidden="false" customHeight="true" outlineLevel="0" collapsed="false">
      <c r="A981" s="257"/>
      <c r="B981" s="256"/>
      <c r="C981" s="256"/>
      <c r="D981" s="256"/>
      <c r="E981" s="256"/>
      <c r="F981" s="256"/>
      <c r="G981" s="256"/>
      <c r="H981" s="256"/>
      <c r="I981" s="256"/>
      <c r="J981" s="256"/>
      <c r="K981" s="256"/>
      <c r="L981" s="256"/>
      <c r="M981" s="256"/>
      <c r="N981" s="256"/>
      <c r="O981" s="256"/>
      <c r="P981" s="256"/>
      <c r="Q981" s="256"/>
      <c r="R981" s="256"/>
      <c r="S981" s="256"/>
      <c r="T981" s="256"/>
      <c r="U981" s="256"/>
      <c r="V981" s="256"/>
      <c r="W981" s="256"/>
      <c r="X981" s="256"/>
      <c r="Y981" s="256"/>
      <c r="Z981" s="256"/>
    </row>
    <row r="982" customFormat="false" ht="14.25" hidden="false" customHeight="true" outlineLevel="0" collapsed="false">
      <c r="A982" s="257"/>
      <c r="B982" s="256"/>
      <c r="C982" s="256"/>
      <c r="D982" s="256"/>
      <c r="E982" s="256"/>
      <c r="F982" s="256"/>
      <c r="G982" s="256"/>
      <c r="H982" s="256"/>
      <c r="I982" s="256"/>
      <c r="J982" s="256"/>
      <c r="K982" s="256"/>
      <c r="L982" s="256"/>
      <c r="M982" s="256"/>
      <c r="N982" s="256"/>
      <c r="O982" s="256"/>
      <c r="P982" s="256"/>
      <c r="Q982" s="256"/>
      <c r="R982" s="256"/>
      <c r="S982" s="256"/>
      <c r="T982" s="256"/>
      <c r="U982" s="256"/>
      <c r="V982" s="256"/>
      <c r="W982" s="256"/>
      <c r="X982" s="256"/>
      <c r="Y982" s="256"/>
      <c r="Z982" s="256"/>
    </row>
    <row r="983" customFormat="false" ht="14.25" hidden="false" customHeight="true" outlineLevel="0" collapsed="false">
      <c r="A983" s="257"/>
      <c r="B983" s="256"/>
      <c r="C983" s="256"/>
      <c r="D983" s="256"/>
      <c r="E983" s="256"/>
      <c r="F983" s="256"/>
      <c r="G983" s="256"/>
      <c r="H983" s="256"/>
      <c r="I983" s="256"/>
      <c r="J983" s="256"/>
      <c r="K983" s="256"/>
      <c r="L983" s="256"/>
      <c r="M983" s="256"/>
      <c r="N983" s="256"/>
      <c r="O983" s="256"/>
      <c r="P983" s="256"/>
      <c r="Q983" s="256"/>
      <c r="R983" s="256"/>
      <c r="S983" s="256"/>
      <c r="T983" s="256"/>
      <c r="U983" s="256"/>
      <c r="V983" s="256"/>
      <c r="W983" s="256"/>
      <c r="X983" s="256"/>
      <c r="Y983" s="256"/>
      <c r="Z983" s="256"/>
    </row>
    <row r="984" customFormat="false" ht="14.25" hidden="false" customHeight="true" outlineLevel="0" collapsed="false">
      <c r="A984" s="257"/>
      <c r="B984" s="256"/>
      <c r="C984" s="256"/>
      <c r="D984" s="256"/>
      <c r="E984" s="256"/>
      <c r="F984" s="256"/>
      <c r="G984" s="256"/>
      <c r="H984" s="256"/>
      <c r="I984" s="256"/>
      <c r="J984" s="256"/>
      <c r="K984" s="256"/>
      <c r="L984" s="256"/>
      <c r="M984" s="256"/>
      <c r="N984" s="256"/>
      <c r="O984" s="256"/>
      <c r="P984" s="256"/>
      <c r="Q984" s="256"/>
      <c r="R984" s="256"/>
      <c r="S984" s="256"/>
      <c r="T984" s="256"/>
      <c r="U984" s="256"/>
      <c r="V984" s="256"/>
      <c r="W984" s="256"/>
      <c r="X984" s="256"/>
      <c r="Y984" s="256"/>
      <c r="Z984" s="256"/>
    </row>
    <row r="985" customFormat="false" ht="14.25" hidden="false" customHeight="true" outlineLevel="0" collapsed="false">
      <c r="A985" s="257"/>
      <c r="B985" s="256"/>
      <c r="C985" s="256"/>
      <c r="D985" s="256"/>
      <c r="E985" s="256"/>
      <c r="F985" s="256"/>
      <c r="G985" s="256"/>
      <c r="H985" s="256"/>
      <c r="I985" s="256"/>
      <c r="J985" s="256"/>
      <c r="K985" s="256"/>
      <c r="L985" s="256"/>
      <c r="M985" s="256"/>
      <c r="N985" s="256"/>
      <c r="O985" s="256"/>
      <c r="P985" s="256"/>
      <c r="Q985" s="256"/>
      <c r="R985" s="256"/>
      <c r="S985" s="256"/>
      <c r="T985" s="256"/>
      <c r="U985" s="256"/>
      <c r="V985" s="256"/>
      <c r="W985" s="256"/>
      <c r="X985" s="256"/>
      <c r="Y985" s="256"/>
      <c r="Z985" s="256"/>
    </row>
    <row r="986" customFormat="false" ht="14.25" hidden="false" customHeight="true" outlineLevel="0" collapsed="false">
      <c r="A986" s="257"/>
      <c r="B986" s="256"/>
      <c r="C986" s="256"/>
      <c r="D986" s="256"/>
      <c r="E986" s="256"/>
      <c r="F986" s="256"/>
      <c r="G986" s="256"/>
      <c r="H986" s="256"/>
      <c r="I986" s="256"/>
      <c r="J986" s="256"/>
      <c r="K986" s="256"/>
      <c r="L986" s="256"/>
      <c r="M986" s="256"/>
      <c r="N986" s="256"/>
      <c r="O986" s="256"/>
      <c r="P986" s="256"/>
      <c r="Q986" s="256"/>
      <c r="R986" s="256"/>
      <c r="S986" s="256"/>
      <c r="T986" s="256"/>
      <c r="U986" s="256"/>
      <c r="V986" s="256"/>
      <c r="W986" s="256"/>
      <c r="X986" s="256"/>
      <c r="Y986" s="256"/>
      <c r="Z986" s="256"/>
    </row>
    <row r="987" customFormat="false" ht="14.25" hidden="false" customHeight="true" outlineLevel="0" collapsed="false">
      <c r="A987" s="257"/>
      <c r="B987" s="256"/>
      <c r="C987" s="256"/>
      <c r="D987" s="256"/>
      <c r="E987" s="256"/>
      <c r="F987" s="256"/>
      <c r="G987" s="256"/>
      <c r="H987" s="256"/>
      <c r="I987" s="256"/>
      <c r="J987" s="256"/>
      <c r="K987" s="256"/>
      <c r="L987" s="256"/>
      <c r="M987" s="256"/>
      <c r="N987" s="256"/>
      <c r="O987" s="256"/>
      <c r="P987" s="256"/>
      <c r="Q987" s="256"/>
      <c r="R987" s="256"/>
      <c r="S987" s="256"/>
      <c r="T987" s="256"/>
      <c r="U987" s="256"/>
      <c r="V987" s="256"/>
      <c r="W987" s="256"/>
      <c r="X987" s="256"/>
      <c r="Y987" s="256"/>
      <c r="Z987" s="256"/>
    </row>
    <row r="988" customFormat="false" ht="14.25" hidden="false" customHeight="true" outlineLevel="0" collapsed="false">
      <c r="A988" s="257"/>
      <c r="B988" s="256"/>
      <c r="C988" s="256"/>
      <c r="D988" s="256"/>
      <c r="E988" s="256"/>
      <c r="F988" s="256"/>
      <c r="G988" s="256"/>
      <c r="H988" s="256"/>
      <c r="I988" s="256"/>
      <c r="J988" s="256"/>
      <c r="K988" s="256"/>
      <c r="L988" s="256"/>
      <c r="M988" s="256"/>
      <c r="N988" s="256"/>
      <c r="O988" s="256"/>
      <c r="P988" s="256"/>
      <c r="Q988" s="256"/>
      <c r="R988" s="256"/>
      <c r="S988" s="256"/>
      <c r="T988" s="256"/>
      <c r="U988" s="256"/>
      <c r="V988" s="256"/>
      <c r="W988" s="256"/>
      <c r="X988" s="256"/>
      <c r="Y988" s="256"/>
      <c r="Z988" s="256"/>
    </row>
    <row r="989" customFormat="false" ht="14.25" hidden="false" customHeight="true" outlineLevel="0" collapsed="false">
      <c r="A989" s="257"/>
      <c r="B989" s="256"/>
      <c r="C989" s="256"/>
      <c r="D989" s="256"/>
      <c r="E989" s="256"/>
      <c r="F989" s="256"/>
      <c r="G989" s="256"/>
      <c r="H989" s="256"/>
      <c r="I989" s="256"/>
      <c r="J989" s="256"/>
      <c r="K989" s="256"/>
      <c r="L989" s="256"/>
      <c r="M989" s="256"/>
      <c r="N989" s="256"/>
      <c r="O989" s="256"/>
      <c r="P989" s="256"/>
      <c r="Q989" s="256"/>
      <c r="R989" s="256"/>
      <c r="S989" s="256"/>
      <c r="T989" s="256"/>
      <c r="U989" s="256"/>
      <c r="V989" s="256"/>
      <c r="W989" s="256"/>
      <c r="X989" s="256"/>
      <c r="Y989" s="256"/>
      <c r="Z989" s="256"/>
    </row>
    <row r="990" customFormat="false" ht="14.25" hidden="false" customHeight="true" outlineLevel="0" collapsed="false">
      <c r="A990" s="257"/>
      <c r="B990" s="256"/>
      <c r="C990" s="256"/>
      <c r="D990" s="256"/>
      <c r="E990" s="256"/>
      <c r="F990" s="256"/>
      <c r="G990" s="256"/>
      <c r="H990" s="256"/>
      <c r="I990" s="256"/>
      <c r="J990" s="256"/>
      <c r="K990" s="256"/>
      <c r="L990" s="256"/>
      <c r="M990" s="256"/>
      <c r="N990" s="256"/>
      <c r="O990" s="256"/>
      <c r="P990" s="256"/>
      <c r="Q990" s="256"/>
      <c r="R990" s="256"/>
      <c r="S990" s="256"/>
      <c r="T990" s="256"/>
      <c r="U990" s="256"/>
      <c r="V990" s="256"/>
      <c r="W990" s="256"/>
      <c r="X990" s="256"/>
      <c r="Y990" s="256"/>
      <c r="Z990" s="256"/>
    </row>
    <row r="991" customFormat="false" ht="14.25" hidden="false" customHeight="true" outlineLevel="0" collapsed="false">
      <c r="A991" s="257"/>
      <c r="B991" s="256"/>
      <c r="C991" s="256"/>
      <c r="D991" s="256"/>
      <c r="E991" s="256"/>
      <c r="F991" s="256"/>
      <c r="G991" s="256"/>
      <c r="H991" s="256"/>
      <c r="I991" s="256"/>
      <c r="J991" s="256"/>
      <c r="K991" s="256"/>
      <c r="L991" s="256"/>
      <c r="M991" s="256"/>
      <c r="N991" s="256"/>
      <c r="O991" s="256"/>
      <c r="P991" s="256"/>
      <c r="Q991" s="256"/>
      <c r="R991" s="256"/>
      <c r="S991" s="256"/>
      <c r="T991" s="256"/>
      <c r="U991" s="256"/>
      <c r="V991" s="256"/>
      <c r="W991" s="256"/>
      <c r="X991" s="256"/>
      <c r="Y991" s="256"/>
      <c r="Z991" s="256"/>
    </row>
    <row r="992" customFormat="false" ht="14.25" hidden="false" customHeight="true" outlineLevel="0" collapsed="false">
      <c r="A992" s="257"/>
      <c r="B992" s="256"/>
      <c r="C992" s="256"/>
      <c r="D992" s="256"/>
      <c r="E992" s="256"/>
      <c r="F992" s="256"/>
      <c r="G992" s="256"/>
      <c r="H992" s="256"/>
      <c r="I992" s="256"/>
      <c r="J992" s="256"/>
      <c r="K992" s="256"/>
      <c r="L992" s="256"/>
      <c r="M992" s="256"/>
      <c r="N992" s="256"/>
      <c r="O992" s="256"/>
      <c r="P992" s="256"/>
      <c r="Q992" s="256"/>
      <c r="R992" s="256"/>
      <c r="S992" s="256"/>
      <c r="T992" s="256"/>
      <c r="U992" s="256"/>
      <c r="V992" s="256"/>
      <c r="W992" s="256"/>
      <c r="X992" s="256"/>
      <c r="Y992" s="256"/>
      <c r="Z992" s="256"/>
    </row>
    <row r="993" customFormat="false" ht="14.25" hidden="false" customHeight="true" outlineLevel="0" collapsed="false">
      <c r="A993" s="257"/>
      <c r="B993" s="256"/>
      <c r="C993" s="256"/>
      <c r="D993" s="256"/>
      <c r="E993" s="256"/>
      <c r="F993" s="256"/>
      <c r="G993" s="256"/>
      <c r="H993" s="256"/>
      <c r="I993" s="256"/>
      <c r="J993" s="256"/>
      <c r="K993" s="256"/>
      <c r="L993" s="256"/>
      <c r="M993" s="256"/>
      <c r="N993" s="256"/>
      <c r="O993" s="256"/>
      <c r="P993" s="256"/>
      <c r="Q993" s="256"/>
      <c r="R993" s="256"/>
      <c r="S993" s="256"/>
      <c r="T993" s="256"/>
      <c r="U993" s="256"/>
      <c r="V993" s="256"/>
      <c r="W993" s="256"/>
      <c r="X993" s="256"/>
      <c r="Y993" s="256"/>
      <c r="Z993" s="256"/>
    </row>
    <row r="994" customFormat="false" ht="14.25" hidden="false" customHeight="true" outlineLevel="0" collapsed="false">
      <c r="A994" s="257"/>
      <c r="B994" s="256"/>
      <c r="C994" s="256"/>
      <c r="D994" s="256"/>
      <c r="E994" s="256"/>
      <c r="F994" s="256"/>
      <c r="G994" s="256"/>
      <c r="H994" s="256"/>
      <c r="I994" s="256"/>
      <c r="J994" s="256"/>
      <c r="K994" s="256"/>
      <c r="L994" s="256"/>
      <c r="M994" s="256"/>
      <c r="N994" s="256"/>
      <c r="O994" s="256"/>
      <c r="P994" s="256"/>
      <c r="Q994" s="256"/>
      <c r="R994" s="256"/>
      <c r="S994" s="256"/>
      <c r="T994" s="256"/>
      <c r="U994" s="256"/>
      <c r="V994" s="256"/>
      <c r="W994" s="256"/>
      <c r="X994" s="256"/>
      <c r="Y994" s="256"/>
      <c r="Z994" s="256"/>
    </row>
    <row r="995" customFormat="false" ht="14.25" hidden="false" customHeight="true" outlineLevel="0" collapsed="false">
      <c r="A995" s="257"/>
      <c r="B995" s="256"/>
      <c r="C995" s="256"/>
      <c r="D995" s="256"/>
      <c r="E995" s="256"/>
      <c r="F995" s="256"/>
      <c r="G995" s="256"/>
      <c r="H995" s="256"/>
      <c r="I995" s="256"/>
      <c r="J995" s="256"/>
      <c r="K995" s="256"/>
      <c r="L995" s="256"/>
      <c r="M995" s="256"/>
      <c r="N995" s="256"/>
      <c r="O995" s="256"/>
      <c r="P995" s="256"/>
      <c r="Q995" s="256"/>
      <c r="R995" s="256"/>
      <c r="S995" s="256"/>
      <c r="T995" s="256"/>
      <c r="U995" s="256"/>
      <c r="V995" s="256"/>
      <c r="W995" s="256"/>
      <c r="X995" s="256"/>
      <c r="Y995" s="256"/>
      <c r="Z995" s="256"/>
    </row>
    <row r="996" customFormat="false" ht="14.25" hidden="false" customHeight="true" outlineLevel="0" collapsed="false">
      <c r="A996" s="257"/>
      <c r="B996" s="256"/>
      <c r="C996" s="256"/>
      <c r="D996" s="256"/>
      <c r="E996" s="256"/>
      <c r="F996" s="256"/>
      <c r="G996" s="256"/>
      <c r="H996" s="256"/>
      <c r="I996" s="256"/>
      <c r="J996" s="256"/>
      <c r="K996" s="256"/>
      <c r="L996" s="256"/>
      <c r="M996" s="256"/>
      <c r="N996" s="256"/>
      <c r="O996" s="256"/>
      <c r="P996" s="256"/>
      <c r="Q996" s="256"/>
      <c r="R996" s="256"/>
      <c r="S996" s="256"/>
      <c r="T996" s="256"/>
      <c r="U996" s="256"/>
      <c r="V996" s="256"/>
      <c r="W996" s="256"/>
      <c r="X996" s="256"/>
      <c r="Y996" s="256"/>
      <c r="Z996" s="256"/>
    </row>
    <row r="997" customFormat="false" ht="14.25" hidden="false" customHeight="true" outlineLevel="0" collapsed="false">
      <c r="A997" s="257"/>
      <c r="B997" s="256"/>
      <c r="C997" s="256"/>
      <c r="D997" s="256"/>
      <c r="E997" s="256"/>
      <c r="F997" s="256"/>
      <c r="G997" s="256"/>
      <c r="H997" s="256"/>
      <c r="I997" s="256"/>
      <c r="J997" s="256"/>
      <c r="K997" s="256"/>
      <c r="L997" s="256"/>
      <c r="M997" s="256"/>
      <c r="N997" s="256"/>
      <c r="O997" s="256"/>
      <c r="P997" s="256"/>
      <c r="Q997" s="256"/>
      <c r="R997" s="256"/>
      <c r="S997" s="256"/>
      <c r="T997" s="256"/>
      <c r="U997" s="256"/>
      <c r="V997" s="256"/>
      <c r="W997" s="256"/>
      <c r="X997" s="256"/>
      <c r="Y997" s="256"/>
      <c r="Z997" s="256"/>
    </row>
    <row r="998" customFormat="false" ht="14.25" hidden="false" customHeight="true" outlineLevel="0" collapsed="false">
      <c r="A998" s="257"/>
      <c r="B998" s="256"/>
      <c r="C998" s="256"/>
      <c r="D998" s="256"/>
      <c r="E998" s="256"/>
      <c r="F998" s="256"/>
      <c r="G998" s="256"/>
      <c r="H998" s="256"/>
      <c r="I998" s="256"/>
      <c r="J998" s="256"/>
      <c r="K998" s="256"/>
      <c r="L998" s="256"/>
      <c r="M998" s="256"/>
      <c r="N998" s="256"/>
      <c r="O998" s="256"/>
      <c r="P998" s="256"/>
      <c r="Q998" s="256"/>
      <c r="R998" s="256"/>
      <c r="S998" s="256"/>
      <c r="T998" s="256"/>
      <c r="U998" s="256"/>
      <c r="V998" s="256"/>
      <c r="W998" s="256"/>
      <c r="X998" s="256"/>
      <c r="Y998" s="256"/>
      <c r="Z998" s="256"/>
    </row>
    <row r="999" customFormat="false" ht="14.25" hidden="false" customHeight="true" outlineLevel="0" collapsed="false">
      <c r="A999" s="257"/>
      <c r="B999" s="256"/>
      <c r="C999" s="256"/>
      <c r="D999" s="256"/>
      <c r="E999" s="256"/>
      <c r="F999" s="256"/>
      <c r="G999" s="256"/>
      <c r="H999" s="256"/>
      <c r="I999" s="256"/>
      <c r="J999" s="256"/>
      <c r="K999" s="256"/>
      <c r="L999" s="256"/>
      <c r="M999" s="256"/>
      <c r="N999" s="256"/>
      <c r="O999" s="256"/>
      <c r="P999" s="256"/>
      <c r="Q999" s="256"/>
      <c r="R999" s="256"/>
      <c r="S999" s="256"/>
      <c r="T999" s="256"/>
      <c r="U999" s="256"/>
      <c r="V999" s="256"/>
      <c r="W999" s="256"/>
      <c r="X999" s="256"/>
      <c r="Y999" s="256"/>
      <c r="Z999" s="256"/>
    </row>
    <row r="1000" customFormat="false" ht="14.25" hidden="false" customHeight="true" outlineLevel="0" collapsed="false">
      <c r="A1000" s="257"/>
      <c r="B1000" s="256"/>
      <c r="C1000" s="256"/>
      <c r="D1000" s="256"/>
      <c r="E1000" s="256"/>
      <c r="F1000" s="256"/>
      <c r="G1000" s="256"/>
      <c r="H1000" s="256"/>
      <c r="I1000" s="256"/>
      <c r="J1000" s="256"/>
      <c r="K1000" s="256"/>
      <c r="L1000" s="256"/>
      <c r="M1000" s="256"/>
      <c r="N1000" s="256"/>
      <c r="O1000" s="256"/>
      <c r="P1000" s="256"/>
      <c r="Q1000" s="256"/>
      <c r="R1000" s="256"/>
      <c r="S1000" s="256"/>
      <c r="T1000" s="256"/>
      <c r="U1000" s="256"/>
      <c r="V1000" s="256"/>
      <c r="W1000" s="256"/>
      <c r="X1000" s="256"/>
      <c r="Y1000" s="256"/>
      <c r="Z1000" s="25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0.88"/>
    <col collapsed="false" customWidth="true" hidden="false" outlineLevel="0" max="15" min="2" style="0" width="15.38"/>
    <col collapsed="false" customWidth="true" hidden="false" outlineLevel="0" max="16" min="16" style="0" width="0.5"/>
  </cols>
  <sheetData>
    <row r="1" customFormat="false" ht="2.25" hidden="false" customHeight="true" outlineLevel="0" collapsed="false">
      <c r="A1" s="258"/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60"/>
    </row>
    <row r="2" customFormat="false" ht="15" hidden="false" customHeight="true" outlineLevel="0" collapsed="false">
      <c r="A2" s="259"/>
      <c r="B2" s="261" t="s">
        <v>3154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0"/>
    </row>
    <row r="3" customFormat="false" ht="15" hidden="false" customHeight="false" outlineLevel="0" collapsed="false">
      <c r="A3" s="262"/>
      <c r="B3" s="263" t="s">
        <v>79</v>
      </c>
      <c r="C3" s="264" t="s">
        <v>91</v>
      </c>
      <c r="D3" s="264" t="s">
        <v>94</v>
      </c>
      <c r="E3" s="264" t="s">
        <v>107</v>
      </c>
      <c r="F3" s="264" t="s">
        <v>116</v>
      </c>
      <c r="G3" s="264" t="s">
        <v>138</v>
      </c>
      <c r="H3" s="264" t="s">
        <v>141</v>
      </c>
      <c r="I3" s="264" t="s">
        <v>145</v>
      </c>
      <c r="J3" s="264" t="s">
        <v>164</v>
      </c>
      <c r="K3" s="264" t="s">
        <v>167</v>
      </c>
      <c r="L3" s="264" t="s">
        <v>173</v>
      </c>
      <c r="M3" s="264" t="s">
        <v>179</v>
      </c>
      <c r="N3" s="264" t="s">
        <v>188</v>
      </c>
      <c r="O3" s="265" t="s">
        <v>675</v>
      </c>
      <c r="P3" s="262"/>
    </row>
    <row r="4" customFormat="false" ht="15" hidden="false" customHeight="false" outlineLevel="0" collapsed="false">
      <c r="A4" s="262"/>
      <c r="B4" s="266" t="s">
        <v>192</v>
      </c>
      <c r="C4" s="267" t="s">
        <v>195</v>
      </c>
      <c r="D4" s="267" t="s">
        <v>197</v>
      </c>
      <c r="E4" s="267" t="s">
        <v>199</v>
      </c>
      <c r="F4" s="267" t="s">
        <v>202</v>
      </c>
      <c r="G4" s="267" t="s">
        <v>207</v>
      </c>
      <c r="H4" s="267" t="s">
        <v>213</v>
      </c>
      <c r="I4" s="267" t="s">
        <v>218</v>
      </c>
      <c r="J4" s="267" t="s">
        <v>223</v>
      </c>
      <c r="K4" s="267" t="s">
        <v>225</v>
      </c>
      <c r="L4" s="267" t="s">
        <v>252</v>
      </c>
      <c r="M4" s="267" t="s">
        <v>254</v>
      </c>
      <c r="N4" s="267" t="s">
        <v>256</v>
      </c>
      <c r="O4" s="268" t="s">
        <v>269</v>
      </c>
      <c r="P4" s="262"/>
    </row>
    <row r="5" customFormat="false" ht="15" hidden="false" customHeight="false" outlineLevel="0" collapsed="false">
      <c r="A5" s="262"/>
      <c r="B5" s="269" t="s">
        <v>277</v>
      </c>
      <c r="C5" s="270" t="s">
        <v>280</v>
      </c>
      <c r="D5" s="270" t="s">
        <v>295</v>
      </c>
      <c r="E5" s="270" t="s">
        <v>303</v>
      </c>
      <c r="F5" s="270" t="s">
        <v>305</v>
      </c>
      <c r="G5" s="270" t="s">
        <v>313</v>
      </c>
      <c r="H5" s="270" t="s">
        <v>321</v>
      </c>
      <c r="I5" s="270" t="s">
        <v>323</v>
      </c>
      <c r="J5" s="270" t="s">
        <v>877</v>
      </c>
      <c r="K5" s="270" t="s">
        <v>335</v>
      </c>
      <c r="L5" s="270"/>
      <c r="M5" s="270"/>
      <c r="N5" s="270"/>
      <c r="O5" s="271"/>
      <c r="P5" s="262"/>
    </row>
    <row r="6" customFormat="false" ht="2.25" hidden="false" customHeight="true" outlineLevel="0" collapsed="false">
      <c r="A6" s="262"/>
      <c r="B6" s="27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73"/>
      <c r="P6" s="262"/>
    </row>
    <row r="7" customFormat="false" ht="15" hidden="false" customHeight="true" outlineLevel="0" collapsed="false">
      <c r="A7" s="259"/>
      <c r="B7" s="261" t="s">
        <v>3155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2"/>
    </row>
    <row r="8" customFormat="false" ht="15" hidden="false" customHeight="false" outlineLevel="0" collapsed="false">
      <c r="A8" s="262"/>
      <c r="B8" s="263" t="s">
        <v>79</v>
      </c>
      <c r="C8" s="264" t="s">
        <v>82</v>
      </c>
      <c r="D8" s="264" t="s">
        <v>86</v>
      </c>
      <c r="E8" s="264" t="s">
        <v>88</v>
      </c>
      <c r="F8" s="264" t="s">
        <v>91</v>
      </c>
      <c r="G8" s="264" t="s">
        <v>94</v>
      </c>
      <c r="H8" s="264" t="s">
        <v>97</v>
      </c>
      <c r="I8" s="264" t="s">
        <v>105</v>
      </c>
      <c r="J8" s="264" t="s">
        <v>107</v>
      </c>
      <c r="K8" s="264" t="s">
        <v>109</v>
      </c>
      <c r="L8" s="264" t="s">
        <v>111</v>
      </c>
      <c r="M8" s="264" t="s">
        <v>114</v>
      </c>
      <c r="N8" s="264" t="s">
        <v>116</v>
      </c>
      <c r="O8" s="265" t="s">
        <v>118</v>
      </c>
      <c r="P8" s="262"/>
    </row>
    <row r="9" customFormat="false" ht="15" hidden="false" customHeight="false" outlineLevel="0" collapsed="false">
      <c r="A9" s="262"/>
      <c r="B9" s="266" t="s">
        <v>123</v>
      </c>
      <c r="C9" s="267" t="s">
        <v>127</v>
      </c>
      <c r="D9" s="267" t="s">
        <v>129</v>
      </c>
      <c r="E9" s="267" t="s">
        <v>138</v>
      </c>
      <c r="F9" s="267" t="s">
        <v>141</v>
      </c>
      <c r="G9" s="267" t="s">
        <v>145</v>
      </c>
      <c r="H9" s="267" t="s">
        <v>150</v>
      </c>
      <c r="I9" s="267" t="s">
        <v>153</v>
      </c>
      <c r="J9" s="267" t="s">
        <v>155</v>
      </c>
      <c r="K9" s="267" t="s">
        <v>157</v>
      </c>
      <c r="L9" s="267" t="s">
        <v>368</v>
      </c>
      <c r="M9" s="267" t="s">
        <v>164</v>
      </c>
      <c r="N9" s="267" t="s">
        <v>167</v>
      </c>
      <c r="O9" s="268" t="s">
        <v>170</v>
      </c>
      <c r="P9" s="262"/>
    </row>
    <row r="10" customFormat="false" ht="15" hidden="false" customHeight="false" outlineLevel="0" collapsed="false">
      <c r="A10" s="262"/>
      <c r="B10" s="263" t="s">
        <v>173</v>
      </c>
      <c r="C10" s="264" t="s">
        <v>176</v>
      </c>
      <c r="D10" s="264" t="s">
        <v>179</v>
      </c>
      <c r="E10" s="264" t="s">
        <v>181</v>
      </c>
      <c r="F10" s="264" t="s">
        <v>184</v>
      </c>
      <c r="G10" s="264" t="s">
        <v>188</v>
      </c>
      <c r="H10" s="264" t="s">
        <v>675</v>
      </c>
      <c r="I10" s="264" t="s">
        <v>192</v>
      </c>
      <c r="J10" s="264" t="s">
        <v>195</v>
      </c>
      <c r="K10" s="264" t="s">
        <v>197</v>
      </c>
      <c r="L10" s="264" t="s">
        <v>199</v>
      </c>
      <c r="M10" s="264" t="s">
        <v>202</v>
      </c>
      <c r="N10" s="264" t="s">
        <v>205</v>
      </c>
      <c r="O10" s="265" t="s">
        <v>207</v>
      </c>
      <c r="P10" s="262"/>
    </row>
    <row r="11" customFormat="false" ht="15" hidden="false" customHeight="false" outlineLevel="0" collapsed="false">
      <c r="A11" s="262"/>
      <c r="B11" s="266" t="s">
        <v>211</v>
      </c>
      <c r="C11" s="267" t="s">
        <v>213</v>
      </c>
      <c r="D11" s="267" t="s">
        <v>215</v>
      </c>
      <c r="E11" s="267" t="s">
        <v>218</v>
      </c>
      <c r="F11" s="267" t="s">
        <v>221</v>
      </c>
      <c r="G11" s="267" t="s">
        <v>223</v>
      </c>
      <c r="H11" s="267" t="s">
        <v>225</v>
      </c>
      <c r="I11" s="267" t="s">
        <v>231</v>
      </c>
      <c r="J11" s="267" t="s">
        <v>236</v>
      </c>
      <c r="K11" s="267" t="s">
        <v>239</v>
      </c>
      <c r="L11" s="267" t="s">
        <v>242</v>
      </c>
      <c r="M11" s="267" t="s">
        <v>245</v>
      </c>
      <c r="N11" s="267" t="s">
        <v>247</v>
      </c>
      <c r="O11" s="268" t="s">
        <v>249</v>
      </c>
      <c r="P11" s="262"/>
    </row>
    <row r="12" customFormat="false" ht="15" hidden="false" customHeight="false" outlineLevel="0" collapsed="false">
      <c r="A12" s="262"/>
      <c r="B12" s="263" t="s">
        <v>252</v>
      </c>
      <c r="C12" s="264" t="s">
        <v>254</v>
      </c>
      <c r="D12" s="264" t="s">
        <v>256</v>
      </c>
      <c r="E12" s="264" t="s">
        <v>264</v>
      </c>
      <c r="F12" s="264" t="s">
        <v>267</v>
      </c>
      <c r="G12" s="264" t="s">
        <v>269</v>
      </c>
      <c r="H12" s="264" t="s">
        <v>801</v>
      </c>
      <c r="I12" s="264" t="s">
        <v>1557</v>
      </c>
      <c r="J12" s="264" t="s">
        <v>277</v>
      </c>
      <c r="K12" s="264" t="s">
        <v>280</v>
      </c>
      <c r="L12" s="264" t="s">
        <v>282</v>
      </c>
      <c r="M12" s="264" t="s">
        <v>284</v>
      </c>
      <c r="N12" s="264" t="s">
        <v>286</v>
      </c>
      <c r="O12" s="265" t="s">
        <v>288</v>
      </c>
      <c r="P12" s="262"/>
    </row>
    <row r="13" customFormat="false" ht="15" hidden="false" customHeight="false" outlineLevel="0" collapsed="false">
      <c r="A13" s="262"/>
      <c r="B13" s="266" t="s">
        <v>291</v>
      </c>
      <c r="C13" s="267" t="s">
        <v>293</v>
      </c>
      <c r="D13" s="267" t="s">
        <v>295</v>
      </c>
      <c r="E13" s="267" t="s">
        <v>297</v>
      </c>
      <c r="F13" s="267" t="s">
        <v>300</v>
      </c>
      <c r="G13" s="267" t="s">
        <v>303</v>
      </c>
      <c r="H13" s="267" t="s">
        <v>305</v>
      </c>
      <c r="I13" s="267" t="s">
        <v>307</v>
      </c>
      <c r="J13" s="267" t="s">
        <v>309</v>
      </c>
      <c r="K13" s="267" t="s">
        <v>311</v>
      </c>
      <c r="L13" s="267" t="s">
        <v>313</v>
      </c>
      <c r="M13" s="267" t="s">
        <v>315</v>
      </c>
      <c r="N13" s="267" t="s">
        <v>319</v>
      </c>
      <c r="O13" s="268" t="s">
        <v>321</v>
      </c>
      <c r="P13" s="262"/>
    </row>
    <row r="14" customFormat="false" ht="15" hidden="false" customHeight="false" outlineLevel="0" collapsed="false">
      <c r="A14" s="262"/>
      <c r="B14" s="269" t="s">
        <v>323</v>
      </c>
      <c r="C14" s="270" t="s">
        <v>325</v>
      </c>
      <c r="D14" s="270" t="s">
        <v>877</v>
      </c>
      <c r="E14" s="270" t="s">
        <v>330</v>
      </c>
      <c r="F14" s="270" t="s">
        <v>335</v>
      </c>
      <c r="G14" s="270" t="s">
        <v>338</v>
      </c>
      <c r="H14" s="270"/>
      <c r="I14" s="270"/>
      <c r="J14" s="270"/>
      <c r="K14" s="270"/>
      <c r="L14" s="270"/>
      <c r="M14" s="270"/>
      <c r="N14" s="270"/>
      <c r="O14" s="271"/>
      <c r="P14" s="262"/>
    </row>
    <row r="15" customFormat="false" ht="2.25" hidden="false" customHeight="true" outlineLevel="0" collapsed="false">
      <c r="A15" s="262"/>
      <c r="B15" s="272"/>
      <c r="C15" s="262"/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73"/>
      <c r="P15" s="262"/>
    </row>
    <row r="16" customFormat="false" ht="15" hidden="false" customHeight="true" outlineLevel="0" collapsed="false">
      <c r="A16" s="259"/>
      <c r="B16" s="261" t="s">
        <v>3156</v>
      </c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2"/>
    </row>
    <row r="17" customFormat="false" ht="15" hidden="false" customHeight="false" outlineLevel="0" collapsed="false">
      <c r="A17" s="262"/>
      <c r="B17" s="263" t="s">
        <v>79</v>
      </c>
      <c r="C17" s="264" t="s">
        <v>82</v>
      </c>
      <c r="D17" s="264" t="s">
        <v>91</v>
      </c>
      <c r="E17" s="264" t="s">
        <v>97</v>
      </c>
      <c r="F17" s="264" t="s">
        <v>105</v>
      </c>
      <c r="G17" s="264" t="s">
        <v>107</v>
      </c>
      <c r="H17" s="264" t="s">
        <v>127</v>
      </c>
      <c r="I17" s="264" t="s">
        <v>129</v>
      </c>
      <c r="J17" s="264" t="s">
        <v>138</v>
      </c>
      <c r="K17" s="264" t="s">
        <v>141</v>
      </c>
      <c r="L17" s="264" t="s">
        <v>145</v>
      </c>
      <c r="M17" s="264" t="s">
        <v>173</v>
      </c>
      <c r="N17" s="264" t="s">
        <v>176</v>
      </c>
      <c r="O17" s="265" t="s">
        <v>179</v>
      </c>
      <c r="P17" s="262"/>
    </row>
    <row r="18" customFormat="false" ht="15" hidden="false" customHeight="false" outlineLevel="0" collapsed="false">
      <c r="A18" s="262"/>
      <c r="B18" s="266" t="s">
        <v>188</v>
      </c>
      <c r="C18" s="267" t="s">
        <v>675</v>
      </c>
      <c r="D18" s="267" t="s">
        <v>192</v>
      </c>
      <c r="E18" s="267" t="s">
        <v>195</v>
      </c>
      <c r="F18" s="267" t="s">
        <v>197</v>
      </c>
      <c r="G18" s="267" t="s">
        <v>199</v>
      </c>
      <c r="H18" s="267" t="s">
        <v>202</v>
      </c>
      <c r="I18" s="267" t="s">
        <v>207</v>
      </c>
      <c r="J18" s="267" t="s">
        <v>211</v>
      </c>
      <c r="K18" s="267" t="s">
        <v>215</v>
      </c>
      <c r="L18" s="267" t="s">
        <v>218</v>
      </c>
      <c r="M18" s="267" t="s">
        <v>221</v>
      </c>
      <c r="N18" s="267" t="s">
        <v>223</v>
      </c>
      <c r="O18" s="268" t="s">
        <v>225</v>
      </c>
      <c r="P18" s="262"/>
    </row>
    <row r="19" customFormat="false" ht="15" hidden="false" customHeight="false" outlineLevel="0" collapsed="false">
      <c r="A19" s="262"/>
      <c r="B19" s="263" t="s">
        <v>236</v>
      </c>
      <c r="C19" s="264" t="s">
        <v>239</v>
      </c>
      <c r="D19" s="264" t="s">
        <v>242</v>
      </c>
      <c r="E19" s="264" t="s">
        <v>245</v>
      </c>
      <c r="F19" s="264" t="s">
        <v>247</v>
      </c>
      <c r="G19" s="264" t="s">
        <v>249</v>
      </c>
      <c r="H19" s="264" t="s">
        <v>252</v>
      </c>
      <c r="I19" s="264" t="s">
        <v>254</v>
      </c>
      <c r="J19" s="264" t="s">
        <v>256</v>
      </c>
      <c r="K19" s="264" t="s">
        <v>264</v>
      </c>
      <c r="L19" s="264" t="s">
        <v>269</v>
      </c>
      <c r="M19" s="264" t="s">
        <v>801</v>
      </c>
      <c r="N19" s="264" t="s">
        <v>277</v>
      </c>
      <c r="O19" s="265" t="s">
        <v>280</v>
      </c>
      <c r="P19" s="262"/>
    </row>
    <row r="20" customFormat="false" ht="15" hidden="false" customHeight="false" outlineLevel="0" collapsed="false">
      <c r="A20" s="262"/>
      <c r="B20" s="266" t="s">
        <v>282</v>
      </c>
      <c r="C20" s="267" t="s">
        <v>284</v>
      </c>
      <c r="D20" s="267" t="s">
        <v>286</v>
      </c>
      <c r="E20" s="267" t="s">
        <v>288</v>
      </c>
      <c r="F20" s="267" t="s">
        <v>291</v>
      </c>
      <c r="G20" s="267" t="s">
        <v>295</v>
      </c>
      <c r="H20" s="267" t="s">
        <v>297</v>
      </c>
      <c r="I20" s="267" t="s">
        <v>309</v>
      </c>
      <c r="J20" s="267" t="s">
        <v>311</v>
      </c>
      <c r="K20" s="267" t="s">
        <v>315</v>
      </c>
      <c r="L20" s="267" t="s">
        <v>321</v>
      </c>
      <c r="M20" s="267" t="s">
        <v>323</v>
      </c>
      <c r="N20" s="267" t="s">
        <v>325</v>
      </c>
      <c r="O20" s="268" t="s">
        <v>877</v>
      </c>
      <c r="P20" s="262"/>
    </row>
    <row r="21" customFormat="false" ht="15" hidden="false" customHeight="false" outlineLevel="0" collapsed="false">
      <c r="A21" s="262"/>
      <c r="B21" s="269" t="s">
        <v>330</v>
      </c>
      <c r="C21" s="270" t="s">
        <v>338</v>
      </c>
      <c r="D21" s="270"/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1"/>
      <c r="P21" s="262"/>
    </row>
    <row r="22" customFormat="false" ht="2.25" hidden="false" customHeight="true" outlineLevel="0" collapsed="false">
      <c r="A22" s="262"/>
      <c r="B22" s="272"/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73"/>
      <c r="P22" s="262"/>
    </row>
    <row r="23" customFormat="false" ht="15" hidden="false" customHeight="true" outlineLevel="0" collapsed="false">
      <c r="A23" s="259"/>
      <c r="B23" s="261" t="s">
        <v>3157</v>
      </c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2"/>
    </row>
    <row r="24" customFormat="false" ht="15" hidden="false" customHeight="false" outlineLevel="0" collapsed="false">
      <c r="A24" s="262"/>
      <c r="B24" s="263" t="s">
        <v>79</v>
      </c>
      <c r="C24" s="264" t="s">
        <v>82</v>
      </c>
      <c r="D24" s="264" t="s">
        <v>86</v>
      </c>
      <c r="E24" s="264" t="s">
        <v>88</v>
      </c>
      <c r="F24" s="264" t="s">
        <v>91</v>
      </c>
      <c r="G24" s="264" t="s">
        <v>97</v>
      </c>
      <c r="H24" s="264" t="s">
        <v>105</v>
      </c>
      <c r="I24" s="264" t="s">
        <v>109</v>
      </c>
      <c r="J24" s="264" t="s">
        <v>111</v>
      </c>
      <c r="K24" s="264" t="s">
        <v>114</v>
      </c>
      <c r="L24" s="264" t="s">
        <v>118</v>
      </c>
      <c r="M24" s="264" t="s">
        <v>123</v>
      </c>
      <c r="N24" s="264" t="s">
        <v>127</v>
      </c>
      <c r="O24" s="265" t="s">
        <v>129</v>
      </c>
      <c r="P24" s="262"/>
    </row>
    <row r="25" customFormat="false" ht="15" hidden="false" customHeight="false" outlineLevel="0" collapsed="false">
      <c r="A25" s="262"/>
      <c r="B25" s="266" t="s">
        <v>138</v>
      </c>
      <c r="C25" s="267" t="s">
        <v>141</v>
      </c>
      <c r="D25" s="267" t="s">
        <v>145</v>
      </c>
      <c r="E25" s="267" t="s">
        <v>164</v>
      </c>
      <c r="F25" s="267" t="s">
        <v>167</v>
      </c>
      <c r="G25" s="267" t="s">
        <v>170</v>
      </c>
      <c r="H25" s="267" t="s">
        <v>173</v>
      </c>
      <c r="I25" s="267" t="s">
        <v>176</v>
      </c>
      <c r="J25" s="267" t="s">
        <v>179</v>
      </c>
      <c r="K25" s="267" t="s">
        <v>181</v>
      </c>
      <c r="L25" s="267" t="s">
        <v>188</v>
      </c>
      <c r="M25" s="267" t="s">
        <v>675</v>
      </c>
      <c r="N25" s="267" t="s">
        <v>192</v>
      </c>
      <c r="O25" s="268" t="s">
        <v>195</v>
      </c>
      <c r="P25" s="262"/>
    </row>
    <row r="26" customFormat="false" ht="15" hidden="false" customHeight="false" outlineLevel="0" collapsed="false">
      <c r="A26" s="262"/>
      <c r="B26" s="263" t="s">
        <v>197</v>
      </c>
      <c r="C26" s="264" t="s">
        <v>199</v>
      </c>
      <c r="D26" s="264" t="s">
        <v>202</v>
      </c>
      <c r="E26" s="264" t="s">
        <v>205</v>
      </c>
      <c r="F26" s="264" t="s">
        <v>207</v>
      </c>
      <c r="G26" s="264" t="s">
        <v>211</v>
      </c>
      <c r="H26" s="264" t="s">
        <v>215</v>
      </c>
      <c r="I26" s="264" t="s">
        <v>218</v>
      </c>
      <c r="J26" s="264" t="s">
        <v>221</v>
      </c>
      <c r="K26" s="264" t="s">
        <v>223</v>
      </c>
      <c r="L26" s="264" t="s">
        <v>225</v>
      </c>
      <c r="M26" s="264" t="s">
        <v>236</v>
      </c>
      <c r="N26" s="264" t="s">
        <v>239</v>
      </c>
      <c r="O26" s="265" t="s">
        <v>242</v>
      </c>
      <c r="P26" s="262"/>
    </row>
    <row r="27" customFormat="false" ht="15" hidden="false" customHeight="false" outlineLevel="0" collapsed="false">
      <c r="A27" s="262"/>
      <c r="B27" s="266" t="s">
        <v>245</v>
      </c>
      <c r="C27" s="267" t="s">
        <v>247</v>
      </c>
      <c r="D27" s="267" t="s">
        <v>249</v>
      </c>
      <c r="E27" s="267" t="s">
        <v>252</v>
      </c>
      <c r="F27" s="267" t="s">
        <v>254</v>
      </c>
      <c r="G27" s="267" t="s">
        <v>256</v>
      </c>
      <c r="H27" s="267" t="s">
        <v>264</v>
      </c>
      <c r="I27" s="267" t="s">
        <v>267</v>
      </c>
      <c r="J27" s="267" t="s">
        <v>269</v>
      </c>
      <c r="K27" s="267" t="s">
        <v>801</v>
      </c>
      <c r="L27" s="267" t="s">
        <v>277</v>
      </c>
      <c r="M27" s="267" t="s">
        <v>280</v>
      </c>
      <c r="N27" s="267" t="s">
        <v>282</v>
      </c>
      <c r="O27" s="268" t="s">
        <v>284</v>
      </c>
      <c r="P27" s="262"/>
    </row>
    <row r="28" customFormat="false" ht="15" hidden="false" customHeight="false" outlineLevel="0" collapsed="false">
      <c r="A28" s="262"/>
      <c r="B28" s="263" t="s">
        <v>286</v>
      </c>
      <c r="C28" s="264" t="s">
        <v>288</v>
      </c>
      <c r="D28" s="264" t="s">
        <v>291</v>
      </c>
      <c r="E28" s="264" t="s">
        <v>293</v>
      </c>
      <c r="F28" s="264" t="s">
        <v>295</v>
      </c>
      <c r="G28" s="264" t="s">
        <v>297</v>
      </c>
      <c r="H28" s="264" t="s">
        <v>303</v>
      </c>
      <c r="I28" s="264" t="s">
        <v>305</v>
      </c>
      <c r="J28" s="264" t="s">
        <v>307</v>
      </c>
      <c r="K28" s="264" t="s">
        <v>309</v>
      </c>
      <c r="L28" s="264" t="s">
        <v>311</v>
      </c>
      <c r="M28" s="264" t="s">
        <v>315</v>
      </c>
      <c r="N28" s="264" t="s">
        <v>319</v>
      </c>
      <c r="O28" s="265" t="s">
        <v>321</v>
      </c>
      <c r="P28" s="262"/>
    </row>
    <row r="29" customFormat="false" ht="15" hidden="false" customHeight="false" outlineLevel="0" collapsed="false">
      <c r="A29" s="262"/>
      <c r="B29" s="274" t="s">
        <v>323</v>
      </c>
      <c r="C29" s="275" t="s">
        <v>325</v>
      </c>
      <c r="D29" s="275" t="s">
        <v>877</v>
      </c>
      <c r="E29" s="275" t="s">
        <v>330</v>
      </c>
      <c r="F29" s="275" t="s">
        <v>335</v>
      </c>
      <c r="G29" s="275" t="s">
        <v>338</v>
      </c>
      <c r="H29" s="275"/>
      <c r="I29" s="275"/>
      <c r="J29" s="275"/>
      <c r="K29" s="275"/>
      <c r="L29" s="275"/>
      <c r="M29" s="275"/>
      <c r="N29" s="275"/>
      <c r="O29" s="276"/>
      <c r="P29" s="262"/>
    </row>
    <row r="30" customFormat="false" ht="2.25" hidden="false" customHeight="true" outlineLevel="0" collapsed="false">
      <c r="A30" s="262"/>
      <c r="B30" s="27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73"/>
      <c r="P30" s="262"/>
    </row>
    <row r="31" customFormat="false" ht="15" hidden="false" customHeight="true" outlineLevel="0" collapsed="false">
      <c r="A31" s="259"/>
      <c r="B31" s="261" t="s">
        <v>3158</v>
      </c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2"/>
    </row>
    <row r="32" customFormat="false" ht="15" hidden="false" customHeight="false" outlineLevel="0" collapsed="false">
      <c r="A32" s="262"/>
      <c r="B32" s="263" t="s">
        <v>79</v>
      </c>
      <c r="C32" s="264" t="s">
        <v>82</v>
      </c>
      <c r="D32" s="264" t="s">
        <v>86</v>
      </c>
      <c r="E32" s="264" t="s">
        <v>88</v>
      </c>
      <c r="F32" s="264" t="s">
        <v>91</v>
      </c>
      <c r="G32" s="264" t="s">
        <v>97</v>
      </c>
      <c r="H32" s="264" t="s">
        <v>105</v>
      </c>
      <c r="I32" s="264" t="s">
        <v>109</v>
      </c>
      <c r="J32" s="264" t="s">
        <v>111</v>
      </c>
      <c r="K32" s="264" t="s">
        <v>114</v>
      </c>
      <c r="L32" s="264" t="s">
        <v>118</v>
      </c>
      <c r="M32" s="264" t="s">
        <v>127</v>
      </c>
      <c r="N32" s="264" t="s">
        <v>129</v>
      </c>
      <c r="O32" s="265" t="s">
        <v>138</v>
      </c>
      <c r="P32" s="262"/>
    </row>
    <row r="33" customFormat="false" ht="15" hidden="false" customHeight="false" outlineLevel="0" collapsed="false">
      <c r="A33" s="262"/>
      <c r="B33" s="266" t="s">
        <v>141</v>
      </c>
      <c r="C33" s="267" t="s">
        <v>145</v>
      </c>
      <c r="D33" s="267" t="s">
        <v>173</v>
      </c>
      <c r="E33" s="267" t="s">
        <v>176</v>
      </c>
      <c r="F33" s="267" t="s">
        <v>179</v>
      </c>
      <c r="G33" s="267" t="s">
        <v>181</v>
      </c>
      <c r="H33" s="267" t="s">
        <v>188</v>
      </c>
      <c r="I33" s="267" t="s">
        <v>675</v>
      </c>
      <c r="J33" s="267" t="s">
        <v>192</v>
      </c>
      <c r="K33" s="267" t="s">
        <v>195</v>
      </c>
      <c r="L33" s="267" t="s">
        <v>197</v>
      </c>
      <c r="M33" s="267" t="s">
        <v>202</v>
      </c>
      <c r="N33" s="267" t="s">
        <v>207</v>
      </c>
      <c r="O33" s="268" t="s">
        <v>211</v>
      </c>
      <c r="P33" s="262"/>
    </row>
    <row r="34" customFormat="false" ht="15" hidden="false" customHeight="false" outlineLevel="0" collapsed="false">
      <c r="A34" s="262"/>
      <c r="B34" s="263" t="s">
        <v>215</v>
      </c>
      <c r="C34" s="264" t="s">
        <v>218</v>
      </c>
      <c r="D34" s="264" t="s">
        <v>221</v>
      </c>
      <c r="E34" s="264" t="s">
        <v>223</v>
      </c>
      <c r="F34" s="264" t="s">
        <v>225</v>
      </c>
      <c r="G34" s="264" t="s">
        <v>236</v>
      </c>
      <c r="H34" s="264" t="s">
        <v>239</v>
      </c>
      <c r="I34" s="264" t="s">
        <v>242</v>
      </c>
      <c r="J34" s="264" t="s">
        <v>245</v>
      </c>
      <c r="K34" s="264" t="s">
        <v>247</v>
      </c>
      <c r="L34" s="264" t="s">
        <v>249</v>
      </c>
      <c r="M34" s="264" t="s">
        <v>254</v>
      </c>
      <c r="N34" s="264" t="s">
        <v>256</v>
      </c>
      <c r="O34" s="265" t="s">
        <v>264</v>
      </c>
      <c r="P34" s="262"/>
    </row>
    <row r="35" customFormat="false" ht="15" hidden="false" customHeight="false" outlineLevel="0" collapsed="false">
      <c r="A35" s="262"/>
      <c r="B35" s="266" t="s">
        <v>269</v>
      </c>
      <c r="C35" s="267" t="s">
        <v>801</v>
      </c>
      <c r="D35" s="267" t="s">
        <v>277</v>
      </c>
      <c r="E35" s="267" t="s">
        <v>280</v>
      </c>
      <c r="F35" s="267" t="s">
        <v>282</v>
      </c>
      <c r="G35" s="267" t="s">
        <v>284</v>
      </c>
      <c r="H35" s="267" t="s">
        <v>286</v>
      </c>
      <c r="I35" s="267" t="s">
        <v>288</v>
      </c>
      <c r="J35" s="267" t="s">
        <v>291</v>
      </c>
      <c r="K35" s="267" t="s">
        <v>293</v>
      </c>
      <c r="L35" s="267" t="s">
        <v>295</v>
      </c>
      <c r="M35" s="267" t="s">
        <v>297</v>
      </c>
      <c r="N35" s="267" t="s">
        <v>305</v>
      </c>
      <c r="O35" s="268" t="s">
        <v>307</v>
      </c>
      <c r="P35" s="262"/>
    </row>
    <row r="36" customFormat="false" ht="15" hidden="false" customHeight="false" outlineLevel="0" collapsed="false">
      <c r="A36" s="262"/>
      <c r="B36" s="269" t="s">
        <v>309</v>
      </c>
      <c r="C36" s="270" t="s">
        <v>311</v>
      </c>
      <c r="D36" s="270" t="s">
        <v>319</v>
      </c>
      <c r="E36" s="270" t="s">
        <v>321</v>
      </c>
      <c r="F36" s="270" t="s">
        <v>323</v>
      </c>
      <c r="G36" s="270" t="s">
        <v>325</v>
      </c>
      <c r="H36" s="270" t="s">
        <v>877</v>
      </c>
      <c r="I36" s="270" t="s">
        <v>335</v>
      </c>
      <c r="J36" s="270" t="s">
        <v>338</v>
      </c>
      <c r="K36" s="270"/>
      <c r="L36" s="270"/>
      <c r="M36" s="270"/>
      <c r="N36" s="270"/>
      <c r="O36" s="271"/>
      <c r="P36" s="262"/>
    </row>
    <row r="37" customFormat="false" ht="2.25" hidden="false" customHeight="true" outlineLevel="0" collapsed="false">
      <c r="A37" s="262"/>
      <c r="B37" s="272"/>
      <c r="C37" s="262"/>
      <c r="D37" s="262"/>
      <c r="E37" s="262"/>
      <c r="F37" s="262"/>
      <c r="G37" s="262"/>
      <c r="H37" s="262"/>
      <c r="I37" s="262"/>
      <c r="J37" s="262"/>
      <c r="K37" s="262"/>
      <c r="L37" s="262"/>
      <c r="M37" s="262"/>
      <c r="N37" s="262"/>
      <c r="O37" s="273"/>
      <c r="P37" s="262"/>
    </row>
    <row r="38" customFormat="false" ht="15" hidden="false" customHeight="true" outlineLevel="0" collapsed="false">
      <c r="A38" s="259"/>
      <c r="B38" s="261" t="s">
        <v>3159</v>
      </c>
      <c r="C38" s="261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2"/>
    </row>
    <row r="39" customFormat="false" ht="15" hidden="false" customHeight="false" outlineLevel="0" collapsed="false">
      <c r="A39" s="262"/>
      <c r="B39" s="263" t="s">
        <v>79</v>
      </c>
      <c r="C39" s="264" t="s">
        <v>127</v>
      </c>
      <c r="D39" s="264" t="s">
        <v>138</v>
      </c>
      <c r="E39" s="264" t="s">
        <v>141</v>
      </c>
      <c r="F39" s="264" t="s">
        <v>145</v>
      </c>
      <c r="G39" s="264" t="s">
        <v>173</v>
      </c>
      <c r="H39" s="264" t="s">
        <v>176</v>
      </c>
      <c r="I39" s="264" t="s">
        <v>179</v>
      </c>
      <c r="J39" s="264" t="s">
        <v>188</v>
      </c>
      <c r="K39" s="264" t="s">
        <v>675</v>
      </c>
      <c r="L39" s="264" t="s">
        <v>192</v>
      </c>
      <c r="M39" s="264" t="s">
        <v>195</v>
      </c>
      <c r="N39" s="264" t="s">
        <v>197</v>
      </c>
      <c r="O39" s="265" t="s">
        <v>202</v>
      </c>
      <c r="P39" s="262"/>
    </row>
    <row r="40" customFormat="false" ht="15" hidden="false" customHeight="false" outlineLevel="0" collapsed="false">
      <c r="A40" s="262"/>
      <c r="B40" s="266" t="s">
        <v>207</v>
      </c>
      <c r="C40" s="267" t="s">
        <v>211</v>
      </c>
      <c r="D40" s="267" t="s">
        <v>215</v>
      </c>
      <c r="E40" s="267" t="s">
        <v>218</v>
      </c>
      <c r="F40" s="267" t="s">
        <v>223</v>
      </c>
      <c r="G40" s="267" t="s">
        <v>225</v>
      </c>
      <c r="H40" s="267" t="s">
        <v>236</v>
      </c>
      <c r="I40" s="267" t="s">
        <v>239</v>
      </c>
      <c r="J40" s="267" t="s">
        <v>242</v>
      </c>
      <c r="K40" s="267" t="s">
        <v>245</v>
      </c>
      <c r="L40" s="267" t="s">
        <v>247</v>
      </c>
      <c r="M40" s="267" t="s">
        <v>249</v>
      </c>
      <c r="N40" s="267" t="s">
        <v>254</v>
      </c>
      <c r="O40" s="268" t="s">
        <v>256</v>
      </c>
      <c r="P40" s="262"/>
    </row>
    <row r="41" customFormat="false" ht="15" hidden="false" customHeight="false" outlineLevel="0" collapsed="false">
      <c r="A41" s="262"/>
      <c r="B41" s="263" t="s">
        <v>269</v>
      </c>
      <c r="C41" s="264" t="s">
        <v>801</v>
      </c>
      <c r="D41" s="264" t="s">
        <v>277</v>
      </c>
      <c r="E41" s="264" t="s">
        <v>280</v>
      </c>
      <c r="F41" s="264" t="s">
        <v>291</v>
      </c>
      <c r="G41" s="264" t="s">
        <v>305</v>
      </c>
      <c r="H41" s="264" t="s">
        <v>307</v>
      </c>
      <c r="I41" s="264" t="s">
        <v>309</v>
      </c>
      <c r="J41" s="264" t="s">
        <v>311</v>
      </c>
      <c r="K41" s="264" t="s">
        <v>321</v>
      </c>
      <c r="L41" s="264" t="s">
        <v>323</v>
      </c>
      <c r="M41" s="264" t="s">
        <v>325</v>
      </c>
      <c r="N41" s="264" t="s">
        <v>877</v>
      </c>
      <c r="O41" s="265" t="s">
        <v>335</v>
      </c>
      <c r="P41" s="262"/>
    </row>
    <row r="42" customFormat="false" ht="15" hidden="false" customHeight="false" outlineLevel="0" collapsed="false">
      <c r="A42" s="262"/>
      <c r="B42" s="274" t="s">
        <v>338</v>
      </c>
      <c r="C42" s="275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6"/>
      <c r="P42" s="262"/>
    </row>
    <row r="43" customFormat="false" ht="2.25" hidden="false" customHeight="true" outlineLevel="0" collapsed="false">
      <c r="A43" s="262"/>
      <c r="B43" s="27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73"/>
      <c r="P43" s="262"/>
    </row>
    <row r="44" customFormat="false" ht="15" hidden="false" customHeight="true" outlineLevel="0" collapsed="false">
      <c r="A44" s="259"/>
      <c r="B44" s="261" t="s">
        <v>3160</v>
      </c>
      <c r="C44" s="261"/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2"/>
    </row>
    <row r="45" customFormat="false" ht="15" hidden="false" customHeight="false" outlineLevel="0" collapsed="false">
      <c r="A45" s="262"/>
      <c r="B45" s="263" t="s">
        <v>79</v>
      </c>
      <c r="C45" s="264" t="s">
        <v>82</v>
      </c>
      <c r="D45" s="264" t="s">
        <v>86</v>
      </c>
      <c r="E45" s="264" t="s">
        <v>88</v>
      </c>
      <c r="F45" s="264" t="s">
        <v>91</v>
      </c>
      <c r="G45" s="264" t="s">
        <v>94</v>
      </c>
      <c r="H45" s="264" t="s">
        <v>97</v>
      </c>
      <c r="I45" s="264" t="s">
        <v>105</v>
      </c>
      <c r="J45" s="264" t="s">
        <v>107</v>
      </c>
      <c r="K45" s="264" t="s">
        <v>109</v>
      </c>
      <c r="L45" s="264" t="s">
        <v>111</v>
      </c>
      <c r="M45" s="264" t="s">
        <v>114</v>
      </c>
      <c r="N45" s="264" t="s">
        <v>116</v>
      </c>
      <c r="O45" s="265" t="s">
        <v>118</v>
      </c>
      <c r="P45" s="262"/>
    </row>
    <row r="46" customFormat="false" ht="15" hidden="false" customHeight="false" outlineLevel="0" collapsed="false">
      <c r="A46" s="262"/>
      <c r="B46" s="266" t="s">
        <v>123</v>
      </c>
      <c r="C46" s="267" t="s">
        <v>127</v>
      </c>
      <c r="D46" s="267" t="s">
        <v>129</v>
      </c>
      <c r="E46" s="267" t="s">
        <v>138</v>
      </c>
      <c r="F46" s="267" t="s">
        <v>141</v>
      </c>
      <c r="G46" s="267" t="s">
        <v>145</v>
      </c>
      <c r="H46" s="267" t="s">
        <v>150</v>
      </c>
      <c r="I46" s="267" t="s">
        <v>153</v>
      </c>
      <c r="J46" s="267" t="s">
        <v>155</v>
      </c>
      <c r="K46" s="267" t="s">
        <v>157</v>
      </c>
      <c r="L46" s="267" t="s">
        <v>368</v>
      </c>
      <c r="M46" s="267" t="s">
        <v>164</v>
      </c>
      <c r="N46" s="267" t="s">
        <v>167</v>
      </c>
      <c r="O46" s="268" t="s">
        <v>170</v>
      </c>
      <c r="P46" s="262"/>
    </row>
    <row r="47" customFormat="false" ht="15" hidden="false" customHeight="false" outlineLevel="0" collapsed="false">
      <c r="A47" s="262"/>
      <c r="B47" s="263" t="s">
        <v>173</v>
      </c>
      <c r="C47" s="264" t="s">
        <v>176</v>
      </c>
      <c r="D47" s="264" t="s">
        <v>179</v>
      </c>
      <c r="E47" s="264" t="s">
        <v>181</v>
      </c>
      <c r="F47" s="264" t="s">
        <v>184</v>
      </c>
      <c r="G47" s="264" t="s">
        <v>188</v>
      </c>
      <c r="H47" s="264" t="s">
        <v>675</v>
      </c>
      <c r="I47" s="264" t="s">
        <v>192</v>
      </c>
      <c r="J47" s="264" t="s">
        <v>195</v>
      </c>
      <c r="K47" s="264" t="s">
        <v>197</v>
      </c>
      <c r="L47" s="264" t="s">
        <v>199</v>
      </c>
      <c r="M47" s="264" t="s">
        <v>202</v>
      </c>
      <c r="N47" s="264" t="s">
        <v>205</v>
      </c>
      <c r="O47" s="265" t="s">
        <v>207</v>
      </c>
      <c r="P47" s="262"/>
    </row>
    <row r="48" customFormat="false" ht="15" hidden="false" customHeight="false" outlineLevel="0" collapsed="false">
      <c r="A48" s="262"/>
      <c r="B48" s="266" t="s">
        <v>211</v>
      </c>
      <c r="C48" s="267" t="s">
        <v>213</v>
      </c>
      <c r="D48" s="267" t="s">
        <v>215</v>
      </c>
      <c r="E48" s="267" t="s">
        <v>218</v>
      </c>
      <c r="F48" s="267" t="s">
        <v>221</v>
      </c>
      <c r="G48" s="267" t="s">
        <v>223</v>
      </c>
      <c r="H48" s="277" t="s">
        <v>225</v>
      </c>
      <c r="I48" s="267" t="s">
        <v>236</v>
      </c>
      <c r="J48" s="267" t="s">
        <v>239</v>
      </c>
      <c r="K48" s="267" t="s">
        <v>242</v>
      </c>
      <c r="L48" s="267" t="s">
        <v>245</v>
      </c>
      <c r="M48" s="267" t="s">
        <v>247</v>
      </c>
      <c r="N48" s="267" t="s">
        <v>249</v>
      </c>
      <c r="O48" s="268" t="s">
        <v>252</v>
      </c>
      <c r="P48" s="262"/>
    </row>
    <row r="49" customFormat="false" ht="15" hidden="false" customHeight="false" outlineLevel="0" collapsed="false">
      <c r="A49" s="262"/>
      <c r="B49" s="263" t="s">
        <v>254</v>
      </c>
      <c r="C49" s="264" t="s">
        <v>256</v>
      </c>
      <c r="D49" s="264" t="s">
        <v>264</v>
      </c>
      <c r="E49" s="264" t="s">
        <v>267</v>
      </c>
      <c r="F49" s="264" t="s">
        <v>269</v>
      </c>
      <c r="G49" s="264" t="s">
        <v>801</v>
      </c>
      <c r="H49" s="264" t="s">
        <v>1557</v>
      </c>
      <c r="I49" s="264" t="s">
        <v>277</v>
      </c>
      <c r="J49" s="264" t="s">
        <v>280</v>
      </c>
      <c r="K49" s="264" t="s">
        <v>282</v>
      </c>
      <c r="L49" s="264" t="s">
        <v>284</v>
      </c>
      <c r="M49" s="264" t="s">
        <v>286</v>
      </c>
      <c r="N49" s="264" t="s">
        <v>288</v>
      </c>
      <c r="O49" s="265" t="s">
        <v>291</v>
      </c>
      <c r="P49" s="262"/>
    </row>
    <row r="50" customFormat="false" ht="15" hidden="false" customHeight="false" outlineLevel="0" collapsed="false">
      <c r="A50" s="262"/>
      <c r="B50" s="266" t="s">
        <v>293</v>
      </c>
      <c r="C50" s="267" t="s">
        <v>295</v>
      </c>
      <c r="D50" s="267" t="s">
        <v>297</v>
      </c>
      <c r="E50" s="267" t="s">
        <v>300</v>
      </c>
      <c r="F50" s="277" t="s">
        <v>303</v>
      </c>
      <c r="G50" s="267" t="s">
        <v>305</v>
      </c>
      <c r="H50" s="277" t="s">
        <v>307</v>
      </c>
      <c r="I50" s="267" t="s">
        <v>309</v>
      </c>
      <c r="J50" s="267" t="s">
        <v>311</v>
      </c>
      <c r="K50" s="267" t="s">
        <v>313</v>
      </c>
      <c r="L50" s="267" t="s">
        <v>315</v>
      </c>
      <c r="M50" s="267" t="s">
        <v>319</v>
      </c>
      <c r="N50" s="267" t="s">
        <v>321</v>
      </c>
      <c r="O50" s="268" t="s">
        <v>323</v>
      </c>
      <c r="P50" s="262"/>
    </row>
    <row r="51" customFormat="false" ht="15" hidden="false" customHeight="false" outlineLevel="0" collapsed="false">
      <c r="A51" s="262"/>
      <c r="B51" s="269" t="s">
        <v>325</v>
      </c>
      <c r="C51" s="270" t="s">
        <v>877</v>
      </c>
      <c r="D51" s="270" t="s">
        <v>330</v>
      </c>
      <c r="E51" s="270" t="s">
        <v>335</v>
      </c>
      <c r="F51" s="270" t="s">
        <v>338</v>
      </c>
      <c r="G51" s="270"/>
      <c r="H51" s="270"/>
      <c r="I51" s="270"/>
      <c r="J51" s="270"/>
      <c r="K51" s="270"/>
      <c r="L51" s="270"/>
      <c r="M51" s="270"/>
      <c r="N51" s="270"/>
      <c r="O51" s="271"/>
      <c r="P51" s="262"/>
    </row>
    <row r="52" customFormat="false" ht="2.25" hidden="false" customHeight="true" outlineLevel="0" collapsed="false">
      <c r="A52" s="262"/>
      <c r="B52" s="272"/>
      <c r="C52" s="262"/>
      <c r="D52" s="262"/>
      <c r="E52" s="262"/>
      <c r="F52" s="262"/>
      <c r="G52" s="262"/>
      <c r="H52" s="262"/>
      <c r="I52" s="262"/>
      <c r="J52" s="262"/>
      <c r="K52" s="262"/>
      <c r="L52" s="262"/>
      <c r="M52" s="262"/>
      <c r="N52" s="262"/>
      <c r="O52" s="273"/>
      <c r="P52" s="262"/>
    </row>
    <row r="53" customFormat="false" ht="15" hidden="false" customHeight="true" outlineLevel="0" collapsed="false">
      <c r="A53" s="259"/>
      <c r="B53" s="261" t="s">
        <v>3161</v>
      </c>
      <c r="C53" s="261"/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2"/>
    </row>
    <row r="54" customFormat="false" ht="15" hidden="false" customHeight="false" outlineLevel="0" collapsed="false">
      <c r="A54" s="262"/>
      <c r="B54" s="263" t="s">
        <v>79</v>
      </c>
      <c r="C54" s="264" t="s">
        <v>107</v>
      </c>
      <c r="D54" s="264" t="s">
        <v>127</v>
      </c>
      <c r="E54" s="264" t="s">
        <v>138</v>
      </c>
      <c r="F54" s="264" t="s">
        <v>141</v>
      </c>
      <c r="G54" s="264" t="s">
        <v>145</v>
      </c>
      <c r="H54" s="264" t="s">
        <v>173</v>
      </c>
      <c r="I54" s="264" t="s">
        <v>176</v>
      </c>
      <c r="J54" s="264" t="s">
        <v>179</v>
      </c>
      <c r="K54" s="264" t="s">
        <v>188</v>
      </c>
      <c r="L54" s="264" t="s">
        <v>675</v>
      </c>
      <c r="M54" s="264" t="s">
        <v>192</v>
      </c>
      <c r="N54" s="264" t="s">
        <v>195</v>
      </c>
      <c r="O54" s="265" t="s">
        <v>197</v>
      </c>
      <c r="P54" s="262"/>
    </row>
    <row r="55" customFormat="false" ht="15" hidden="false" customHeight="false" outlineLevel="0" collapsed="false">
      <c r="A55" s="262"/>
      <c r="B55" s="266" t="s">
        <v>202</v>
      </c>
      <c r="C55" s="267" t="s">
        <v>207</v>
      </c>
      <c r="D55" s="267" t="s">
        <v>211</v>
      </c>
      <c r="E55" s="267" t="s">
        <v>215</v>
      </c>
      <c r="F55" s="267" t="s">
        <v>218</v>
      </c>
      <c r="G55" s="267" t="s">
        <v>223</v>
      </c>
      <c r="H55" s="267" t="s">
        <v>225</v>
      </c>
      <c r="I55" s="267" t="s">
        <v>236</v>
      </c>
      <c r="J55" s="267" t="s">
        <v>239</v>
      </c>
      <c r="K55" s="267" t="s">
        <v>242</v>
      </c>
      <c r="L55" s="267" t="s">
        <v>245</v>
      </c>
      <c r="M55" s="267" t="s">
        <v>247</v>
      </c>
      <c r="N55" s="267" t="s">
        <v>249</v>
      </c>
      <c r="O55" s="268" t="s">
        <v>254</v>
      </c>
      <c r="P55" s="262"/>
    </row>
    <row r="56" customFormat="false" ht="15" hidden="false" customHeight="false" outlineLevel="0" collapsed="false">
      <c r="A56" s="262"/>
      <c r="B56" s="269" t="s">
        <v>256</v>
      </c>
      <c r="C56" s="270" t="s">
        <v>269</v>
      </c>
      <c r="D56" s="270" t="s">
        <v>801</v>
      </c>
      <c r="E56" s="270" t="s">
        <v>277</v>
      </c>
      <c r="F56" s="270" t="s">
        <v>280</v>
      </c>
      <c r="G56" s="270" t="s">
        <v>291</v>
      </c>
      <c r="H56" s="270" t="s">
        <v>309</v>
      </c>
      <c r="I56" s="270" t="s">
        <v>311</v>
      </c>
      <c r="J56" s="270" t="s">
        <v>321</v>
      </c>
      <c r="K56" s="270" t="s">
        <v>323</v>
      </c>
      <c r="L56" s="270" t="s">
        <v>325</v>
      </c>
      <c r="M56" s="270" t="s">
        <v>877</v>
      </c>
      <c r="N56" s="270" t="s">
        <v>330</v>
      </c>
      <c r="O56" s="271" t="s">
        <v>338</v>
      </c>
      <c r="P56" s="262"/>
    </row>
    <row r="57" customFormat="false" ht="2.25" hidden="false" customHeight="true" outlineLevel="0" collapsed="false">
      <c r="A57" s="262"/>
      <c r="B57" s="272"/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73"/>
      <c r="P57" s="262"/>
    </row>
    <row r="58" customFormat="false" ht="15" hidden="false" customHeight="true" outlineLevel="0" collapsed="false">
      <c r="A58" s="259"/>
      <c r="B58" s="261" t="s">
        <v>3162</v>
      </c>
      <c r="C58" s="261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2"/>
    </row>
    <row r="59" customFormat="false" ht="15" hidden="false" customHeight="false" outlineLevel="0" collapsed="false">
      <c r="A59" s="262"/>
      <c r="B59" s="269" t="s">
        <v>116</v>
      </c>
      <c r="C59" s="270" t="s">
        <v>138</v>
      </c>
      <c r="D59" s="270" t="s">
        <v>188</v>
      </c>
      <c r="E59" s="270" t="s">
        <v>675</v>
      </c>
      <c r="F59" s="270" t="s">
        <v>218</v>
      </c>
      <c r="G59" s="270" t="s">
        <v>269</v>
      </c>
      <c r="H59" s="270" t="s">
        <v>323</v>
      </c>
      <c r="I59" s="270" t="s">
        <v>325</v>
      </c>
      <c r="J59" s="270" t="s">
        <v>877</v>
      </c>
      <c r="K59" s="270"/>
      <c r="L59" s="270"/>
      <c r="M59" s="270"/>
      <c r="N59" s="270"/>
      <c r="O59" s="271"/>
      <c r="P59" s="262"/>
    </row>
    <row r="60" customFormat="false" ht="2.25" hidden="false" customHeight="true" outlineLevel="0" collapsed="false">
      <c r="A60" s="262"/>
      <c r="B60" s="272"/>
      <c r="C60" s="262"/>
      <c r="D60" s="262"/>
      <c r="E60" s="262"/>
      <c r="F60" s="262"/>
      <c r="G60" s="262"/>
      <c r="H60" s="262"/>
      <c r="I60" s="262"/>
      <c r="J60" s="262"/>
      <c r="K60" s="262"/>
      <c r="L60" s="262"/>
      <c r="M60" s="262"/>
      <c r="N60" s="262"/>
      <c r="O60" s="273"/>
      <c r="P60" s="262"/>
    </row>
    <row r="61" customFormat="false" ht="15" hidden="false" customHeight="true" outlineLevel="0" collapsed="false">
      <c r="A61" s="259"/>
      <c r="B61" s="261" t="s">
        <v>3163</v>
      </c>
      <c r="C61" s="261"/>
      <c r="D61" s="261"/>
      <c r="E61" s="261"/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2"/>
    </row>
    <row r="62" customFormat="false" ht="15" hidden="false" customHeight="false" outlineLevel="0" collapsed="false">
      <c r="A62" s="262"/>
      <c r="B62" s="263" t="s">
        <v>79</v>
      </c>
      <c r="C62" s="264" t="s">
        <v>82</v>
      </c>
      <c r="D62" s="264" t="s">
        <v>86</v>
      </c>
      <c r="E62" s="264" t="s">
        <v>88</v>
      </c>
      <c r="F62" s="264" t="s">
        <v>91</v>
      </c>
      <c r="G62" s="264" t="s">
        <v>94</v>
      </c>
      <c r="H62" s="264" t="s">
        <v>97</v>
      </c>
      <c r="I62" s="264" t="s">
        <v>105</v>
      </c>
      <c r="J62" s="264" t="s">
        <v>107</v>
      </c>
      <c r="K62" s="278" t="s">
        <v>109</v>
      </c>
      <c r="L62" s="278" t="s">
        <v>111</v>
      </c>
      <c r="M62" s="278" t="s">
        <v>114</v>
      </c>
      <c r="N62" s="278" t="s">
        <v>116</v>
      </c>
      <c r="O62" s="279" t="s">
        <v>118</v>
      </c>
      <c r="P62" s="262"/>
    </row>
    <row r="63" customFormat="false" ht="15" hidden="false" customHeight="false" outlineLevel="0" collapsed="false">
      <c r="A63" s="280"/>
      <c r="B63" s="281" t="s">
        <v>123</v>
      </c>
      <c r="C63" s="277" t="s">
        <v>127</v>
      </c>
      <c r="D63" s="277" t="s">
        <v>129</v>
      </c>
      <c r="E63" s="277" t="s">
        <v>138</v>
      </c>
      <c r="F63" s="277" t="s">
        <v>141</v>
      </c>
      <c r="G63" s="277" t="s">
        <v>145</v>
      </c>
      <c r="H63" s="277" t="s">
        <v>150</v>
      </c>
      <c r="I63" s="277" t="s">
        <v>153</v>
      </c>
      <c r="J63" s="277" t="s">
        <v>155</v>
      </c>
      <c r="K63" s="277" t="s">
        <v>157</v>
      </c>
      <c r="L63" s="277" t="s">
        <v>368</v>
      </c>
      <c r="M63" s="277" t="s">
        <v>164</v>
      </c>
      <c r="N63" s="277" t="s">
        <v>167</v>
      </c>
      <c r="O63" s="282" t="s">
        <v>170</v>
      </c>
      <c r="P63" s="262"/>
    </row>
    <row r="64" customFormat="false" ht="15" hidden="false" customHeight="false" outlineLevel="0" collapsed="false">
      <c r="A64" s="280"/>
      <c r="B64" s="283" t="s">
        <v>173</v>
      </c>
      <c r="C64" s="278" t="s">
        <v>176</v>
      </c>
      <c r="D64" s="278" t="s">
        <v>179</v>
      </c>
      <c r="E64" s="278" t="s">
        <v>181</v>
      </c>
      <c r="F64" s="278" t="s">
        <v>184</v>
      </c>
      <c r="G64" s="278" t="s">
        <v>188</v>
      </c>
      <c r="H64" s="278" t="s">
        <v>675</v>
      </c>
      <c r="I64" s="278" t="s">
        <v>192</v>
      </c>
      <c r="J64" s="278" t="s">
        <v>195</v>
      </c>
      <c r="K64" s="278" t="s">
        <v>197</v>
      </c>
      <c r="L64" s="278" t="s">
        <v>199</v>
      </c>
      <c r="M64" s="278" t="s">
        <v>202</v>
      </c>
      <c r="N64" s="278" t="s">
        <v>205</v>
      </c>
      <c r="O64" s="279" t="s">
        <v>207</v>
      </c>
      <c r="P64" s="262"/>
    </row>
    <row r="65" customFormat="false" ht="15" hidden="false" customHeight="false" outlineLevel="0" collapsed="false">
      <c r="A65" s="280"/>
      <c r="B65" s="281" t="s">
        <v>211</v>
      </c>
      <c r="C65" s="277" t="s">
        <v>213</v>
      </c>
      <c r="D65" s="277" t="s">
        <v>215</v>
      </c>
      <c r="E65" s="277" t="s">
        <v>218</v>
      </c>
      <c r="F65" s="277" t="s">
        <v>221</v>
      </c>
      <c r="G65" s="277" t="s">
        <v>223</v>
      </c>
      <c r="H65" s="277" t="s">
        <v>225</v>
      </c>
      <c r="I65" s="277" t="s">
        <v>231</v>
      </c>
      <c r="J65" s="277" t="s">
        <v>236</v>
      </c>
      <c r="K65" s="277" t="s">
        <v>239</v>
      </c>
      <c r="L65" s="277" t="s">
        <v>242</v>
      </c>
      <c r="M65" s="277" t="s">
        <v>245</v>
      </c>
      <c r="N65" s="277" t="s">
        <v>247</v>
      </c>
      <c r="O65" s="282" t="s">
        <v>249</v>
      </c>
      <c r="P65" s="262"/>
    </row>
    <row r="66" customFormat="false" ht="15" hidden="false" customHeight="false" outlineLevel="0" collapsed="false">
      <c r="A66" s="280"/>
      <c r="B66" s="283" t="s">
        <v>252</v>
      </c>
      <c r="C66" s="278" t="s">
        <v>254</v>
      </c>
      <c r="D66" s="278" t="s">
        <v>256</v>
      </c>
      <c r="E66" s="278" t="s">
        <v>264</v>
      </c>
      <c r="F66" s="278" t="s">
        <v>267</v>
      </c>
      <c r="G66" s="278" t="s">
        <v>269</v>
      </c>
      <c r="H66" s="278" t="s">
        <v>801</v>
      </c>
      <c r="I66" s="278" t="s">
        <v>1557</v>
      </c>
      <c r="J66" s="278" t="s">
        <v>277</v>
      </c>
      <c r="K66" s="278" t="s">
        <v>280</v>
      </c>
      <c r="L66" s="278" t="s">
        <v>282</v>
      </c>
      <c r="M66" s="278" t="s">
        <v>284</v>
      </c>
      <c r="N66" s="278" t="s">
        <v>286</v>
      </c>
      <c r="O66" s="279" t="s">
        <v>288</v>
      </c>
      <c r="P66" s="262"/>
    </row>
    <row r="67" customFormat="false" ht="15" hidden="false" customHeight="false" outlineLevel="0" collapsed="false">
      <c r="A67" s="280"/>
      <c r="B67" s="281" t="s">
        <v>291</v>
      </c>
      <c r="C67" s="277" t="s">
        <v>293</v>
      </c>
      <c r="D67" s="277" t="s">
        <v>295</v>
      </c>
      <c r="E67" s="277" t="s">
        <v>297</v>
      </c>
      <c r="F67" s="277" t="s">
        <v>300</v>
      </c>
      <c r="G67" s="277" t="s">
        <v>303</v>
      </c>
      <c r="H67" s="277" t="s">
        <v>305</v>
      </c>
      <c r="I67" s="277" t="s">
        <v>307</v>
      </c>
      <c r="J67" s="277" t="s">
        <v>309</v>
      </c>
      <c r="K67" s="277" t="s">
        <v>311</v>
      </c>
      <c r="L67" s="277" t="s">
        <v>313</v>
      </c>
      <c r="M67" s="277" t="s">
        <v>315</v>
      </c>
      <c r="N67" s="277" t="s">
        <v>319</v>
      </c>
      <c r="O67" s="282" t="s">
        <v>321</v>
      </c>
      <c r="P67" s="262"/>
    </row>
    <row r="68" customFormat="false" ht="15" hidden="false" customHeight="false" outlineLevel="0" collapsed="false">
      <c r="A68" s="280"/>
      <c r="B68" s="284" t="s">
        <v>323</v>
      </c>
      <c r="C68" s="285" t="s">
        <v>325</v>
      </c>
      <c r="D68" s="285" t="s">
        <v>877</v>
      </c>
      <c r="E68" s="285" t="s">
        <v>330</v>
      </c>
      <c r="F68" s="285" t="s">
        <v>335</v>
      </c>
      <c r="G68" s="285" t="s">
        <v>338</v>
      </c>
      <c r="H68" s="285"/>
      <c r="I68" s="286"/>
      <c r="J68" s="286"/>
      <c r="K68" s="286"/>
      <c r="L68" s="270"/>
      <c r="M68" s="270"/>
      <c r="N68" s="286"/>
      <c r="O68" s="287"/>
      <c r="P68" s="262"/>
    </row>
    <row r="69" customFormat="false" ht="2.25" hidden="false" customHeight="true" outlineLevel="0" collapsed="false">
      <c r="A69" s="280"/>
      <c r="B69" s="288"/>
      <c r="C69" s="280"/>
      <c r="D69" s="280"/>
      <c r="E69" s="280"/>
      <c r="F69" s="280"/>
      <c r="G69" s="280"/>
      <c r="H69" s="280"/>
      <c r="I69" s="289"/>
      <c r="J69" s="289"/>
      <c r="K69" s="289"/>
      <c r="L69" s="262"/>
      <c r="M69" s="262"/>
      <c r="N69" s="289"/>
      <c r="O69" s="290"/>
      <c r="P69" s="262"/>
    </row>
    <row r="70" customFormat="false" ht="15" hidden="false" customHeight="true" outlineLevel="0" collapsed="false">
      <c r="A70" s="259"/>
      <c r="B70" s="261" t="s">
        <v>3164</v>
      </c>
      <c r="C70" s="261"/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2"/>
    </row>
    <row r="71" customFormat="false" ht="15" hidden="false" customHeight="false" outlineLevel="0" collapsed="false">
      <c r="A71" s="262"/>
      <c r="B71" s="263" t="s">
        <v>79</v>
      </c>
      <c r="C71" s="264" t="s">
        <v>82</v>
      </c>
      <c r="D71" s="264" t="s">
        <v>86</v>
      </c>
      <c r="E71" s="264" t="s">
        <v>88</v>
      </c>
      <c r="F71" s="264" t="s">
        <v>91</v>
      </c>
      <c r="G71" s="264" t="s">
        <v>94</v>
      </c>
      <c r="H71" s="264" t="s">
        <v>97</v>
      </c>
      <c r="I71" s="264" t="s">
        <v>105</v>
      </c>
      <c r="J71" s="264" t="s">
        <v>107</v>
      </c>
      <c r="K71" s="278" t="s">
        <v>109</v>
      </c>
      <c r="L71" s="278" t="s">
        <v>111</v>
      </c>
      <c r="M71" s="278" t="s">
        <v>114</v>
      </c>
      <c r="N71" s="278" t="s">
        <v>118</v>
      </c>
      <c r="O71" s="279" t="s">
        <v>123</v>
      </c>
      <c r="P71" s="262"/>
    </row>
    <row r="72" customFormat="false" ht="15" hidden="false" customHeight="false" outlineLevel="0" collapsed="false">
      <c r="A72" s="280"/>
      <c r="B72" s="281" t="s">
        <v>127</v>
      </c>
      <c r="C72" s="277" t="s">
        <v>129</v>
      </c>
      <c r="D72" s="277" t="s">
        <v>138</v>
      </c>
      <c r="E72" s="277" t="s">
        <v>141</v>
      </c>
      <c r="F72" s="277" t="s">
        <v>145</v>
      </c>
      <c r="G72" s="277" t="s">
        <v>150</v>
      </c>
      <c r="H72" s="277" t="s">
        <v>153</v>
      </c>
      <c r="I72" s="277" t="s">
        <v>155</v>
      </c>
      <c r="J72" s="277" t="s">
        <v>157</v>
      </c>
      <c r="K72" s="277" t="s">
        <v>368</v>
      </c>
      <c r="L72" s="277" t="s">
        <v>164</v>
      </c>
      <c r="M72" s="277" t="s">
        <v>167</v>
      </c>
      <c r="N72" s="277" t="s">
        <v>170</v>
      </c>
      <c r="O72" s="282" t="s">
        <v>173</v>
      </c>
      <c r="P72" s="262"/>
    </row>
    <row r="73" customFormat="false" ht="15" hidden="false" customHeight="false" outlineLevel="0" collapsed="false">
      <c r="A73" s="280"/>
      <c r="B73" s="283" t="s">
        <v>176</v>
      </c>
      <c r="C73" s="278" t="s">
        <v>179</v>
      </c>
      <c r="D73" s="278" t="s">
        <v>181</v>
      </c>
      <c r="E73" s="278" t="s">
        <v>184</v>
      </c>
      <c r="F73" s="278" t="s">
        <v>188</v>
      </c>
      <c r="G73" s="278" t="s">
        <v>675</v>
      </c>
      <c r="H73" s="278" t="s">
        <v>192</v>
      </c>
      <c r="I73" s="278" t="s">
        <v>195</v>
      </c>
      <c r="J73" s="278" t="s">
        <v>197</v>
      </c>
      <c r="K73" s="278" t="s">
        <v>199</v>
      </c>
      <c r="L73" s="278" t="s">
        <v>202</v>
      </c>
      <c r="M73" s="278" t="s">
        <v>205</v>
      </c>
      <c r="N73" s="278" t="s">
        <v>207</v>
      </c>
      <c r="O73" s="279" t="s">
        <v>211</v>
      </c>
      <c r="P73" s="262"/>
    </row>
    <row r="74" customFormat="false" ht="15" hidden="false" customHeight="false" outlineLevel="0" collapsed="false">
      <c r="A74" s="280"/>
      <c r="B74" s="281" t="s">
        <v>213</v>
      </c>
      <c r="C74" s="277" t="s">
        <v>215</v>
      </c>
      <c r="D74" s="277" t="s">
        <v>218</v>
      </c>
      <c r="E74" s="277" t="s">
        <v>221</v>
      </c>
      <c r="F74" s="277" t="s">
        <v>223</v>
      </c>
      <c r="G74" s="277" t="s">
        <v>225</v>
      </c>
      <c r="H74" s="277" t="s">
        <v>231</v>
      </c>
      <c r="I74" s="277" t="s">
        <v>236</v>
      </c>
      <c r="J74" s="277" t="s">
        <v>239</v>
      </c>
      <c r="K74" s="277" t="s">
        <v>242</v>
      </c>
      <c r="L74" s="277" t="s">
        <v>245</v>
      </c>
      <c r="M74" s="277" t="s">
        <v>247</v>
      </c>
      <c r="N74" s="277" t="s">
        <v>249</v>
      </c>
      <c r="O74" s="282" t="s">
        <v>252</v>
      </c>
      <c r="P74" s="262"/>
    </row>
    <row r="75" customFormat="false" ht="15" hidden="false" customHeight="false" outlineLevel="0" collapsed="false">
      <c r="A75" s="280"/>
      <c r="B75" s="283" t="s">
        <v>256</v>
      </c>
      <c r="C75" s="278" t="s">
        <v>264</v>
      </c>
      <c r="D75" s="278" t="s">
        <v>267</v>
      </c>
      <c r="E75" s="278" t="s">
        <v>269</v>
      </c>
      <c r="F75" s="278" t="s">
        <v>801</v>
      </c>
      <c r="G75" s="278" t="s">
        <v>277</v>
      </c>
      <c r="H75" s="278" t="s">
        <v>280</v>
      </c>
      <c r="I75" s="278" t="s">
        <v>282</v>
      </c>
      <c r="J75" s="278" t="s">
        <v>284</v>
      </c>
      <c r="K75" s="278" t="s">
        <v>286</v>
      </c>
      <c r="L75" s="278" t="s">
        <v>288</v>
      </c>
      <c r="M75" s="278" t="s">
        <v>291</v>
      </c>
      <c r="N75" s="278" t="s">
        <v>293</v>
      </c>
      <c r="O75" s="279" t="s">
        <v>295</v>
      </c>
      <c r="P75" s="262"/>
    </row>
    <row r="76" customFormat="false" ht="15" hidden="false" customHeight="false" outlineLevel="0" collapsed="false">
      <c r="A76" s="280"/>
      <c r="B76" s="281" t="s">
        <v>297</v>
      </c>
      <c r="C76" s="277" t="s">
        <v>303</v>
      </c>
      <c r="D76" s="277" t="s">
        <v>305</v>
      </c>
      <c r="E76" s="277" t="s">
        <v>307</v>
      </c>
      <c r="F76" s="277" t="s">
        <v>309</v>
      </c>
      <c r="G76" s="277" t="s">
        <v>311</v>
      </c>
      <c r="H76" s="277" t="s">
        <v>315</v>
      </c>
      <c r="I76" s="277" t="s">
        <v>319</v>
      </c>
      <c r="J76" s="277" t="s">
        <v>321</v>
      </c>
      <c r="K76" s="277" t="s">
        <v>323</v>
      </c>
      <c r="L76" s="277" t="s">
        <v>325</v>
      </c>
      <c r="M76" s="277" t="s">
        <v>877</v>
      </c>
      <c r="N76" s="277" t="s">
        <v>330</v>
      </c>
      <c r="O76" s="282" t="s">
        <v>335</v>
      </c>
      <c r="P76" s="262"/>
    </row>
    <row r="77" customFormat="false" ht="15" hidden="false" customHeight="false" outlineLevel="0" collapsed="false">
      <c r="A77" s="280"/>
      <c r="B77" s="284" t="s">
        <v>338</v>
      </c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91"/>
      <c r="P77" s="262"/>
    </row>
    <row r="78" customFormat="false" ht="2.25" hidden="false" customHeight="true" outlineLevel="0" collapsed="false">
      <c r="A78" s="280"/>
      <c r="B78" s="288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92"/>
      <c r="P78" s="262"/>
    </row>
    <row r="79" customFormat="false" ht="15" hidden="false" customHeight="true" outlineLevel="0" collapsed="false">
      <c r="A79" s="259"/>
      <c r="B79" s="261" t="s">
        <v>3165</v>
      </c>
      <c r="C79" s="261"/>
      <c r="D79" s="261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2"/>
    </row>
    <row r="80" customFormat="false" ht="15" hidden="false" customHeight="false" outlineLevel="0" collapsed="false">
      <c r="A80" s="262"/>
      <c r="B80" s="263" t="s">
        <v>79</v>
      </c>
      <c r="C80" s="264" t="s">
        <v>91</v>
      </c>
      <c r="D80" s="264" t="s">
        <v>94</v>
      </c>
      <c r="E80" s="264" t="s">
        <v>107</v>
      </c>
      <c r="F80" s="264" t="s">
        <v>116</v>
      </c>
      <c r="G80" s="264" t="s">
        <v>138</v>
      </c>
      <c r="H80" s="264" t="s">
        <v>141</v>
      </c>
      <c r="I80" s="264" t="s">
        <v>145</v>
      </c>
      <c r="J80" s="264" t="s">
        <v>164</v>
      </c>
      <c r="K80" s="278" t="s">
        <v>167</v>
      </c>
      <c r="L80" s="278" t="s">
        <v>173</v>
      </c>
      <c r="M80" s="278" t="s">
        <v>179</v>
      </c>
      <c r="N80" s="278" t="s">
        <v>188</v>
      </c>
      <c r="O80" s="279" t="s">
        <v>675</v>
      </c>
      <c r="P80" s="262"/>
    </row>
    <row r="81" customFormat="false" ht="15" hidden="false" customHeight="false" outlineLevel="0" collapsed="false">
      <c r="A81" s="280"/>
      <c r="B81" s="281" t="s">
        <v>192</v>
      </c>
      <c r="C81" s="277" t="s">
        <v>195</v>
      </c>
      <c r="D81" s="277" t="s">
        <v>197</v>
      </c>
      <c r="E81" s="277" t="s">
        <v>199</v>
      </c>
      <c r="F81" s="277" t="s">
        <v>202</v>
      </c>
      <c r="G81" s="277" t="s">
        <v>207</v>
      </c>
      <c r="H81" s="277" t="s">
        <v>213</v>
      </c>
      <c r="I81" s="277" t="s">
        <v>218</v>
      </c>
      <c r="J81" s="277" t="s">
        <v>223</v>
      </c>
      <c r="K81" s="277" t="s">
        <v>225</v>
      </c>
      <c r="L81" s="277" t="s">
        <v>252</v>
      </c>
      <c r="M81" s="277" t="s">
        <v>254</v>
      </c>
      <c r="N81" s="277" t="s">
        <v>256</v>
      </c>
      <c r="O81" s="282" t="s">
        <v>269</v>
      </c>
      <c r="P81" s="262"/>
    </row>
    <row r="82" customFormat="false" ht="15" hidden="false" customHeight="false" outlineLevel="0" collapsed="false">
      <c r="A82" s="280"/>
      <c r="B82" s="284" t="s">
        <v>277</v>
      </c>
      <c r="C82" s="285" t="s">
        <v>280</v>
      </c>
      <c r="D82" s="285" t="s">
        <v>295</v>
      </c>
      <c r="E82" s="285" t="s">
        <v>303</v>
      </c>
      <c r="F82" s="285" t="s">
        <v>305</v>
      </c>
      <c r="G82" s="285" t="s">
        <v>313</v>
      </c>
      <c r="H82" s="285" t="s">
        <v>321</v>
      </c>
      <c r="I82" s="285" t="s">
        <v>323</v>
      </c>
      <c r="J82" s="285" t="s">
        <v>877</v>
      </c>
      <c r="K82" s="285" t="s">
        <v>335</v>
      </c>
      <c r="L82" s="285"/>
      <c r="M82" s="285"/>
      <c r="N82" s="285"/>
      <c r="O82" s="291"/>
      <c r="P82" s="262"/>
    </row>
    <row r="83" customFormat="false" ht="2.25" hidden="false" customHeight="true" outlineLevel="0" collapsed="false">
      <c r="A83" s="280"/>
      <c r="B83" s="288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92"/>
      <c r="P83" s="262"/>
    </row>
    <row r="84" customFormat="false" ht="15" hidden="false" customHeight="true" outlineLevel="0" collapsed="false">
      <c r="A84" s="259"/>
      <c r="B84" s="261" t="s">
        <v>3166</v>
      </c>
      <c r="C84" s="261"/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2"/>
    </row>
    <row r="85" customFormat="false" ht="15" hidden="false" customHeight="false" outlineLevel="0" collapsed="false">
      <c r="A85" s="262"/>
      <c r="B85" s="263" t="s">
        <v>79</v>
      </c>
      <c r="C85" s="264" t="s">
        <v>107</v>
      </c>
      <c r="D85" s="264" t="s">
        <v>123</v>
      </c>
      <c r="E85" s="264" t="s">
        <v>127</v>
      </c>
      <c r="F85" s="264" t="s">
        <v>138</v>
      </c>
      <c r="G85" s="264" t="s">
        <v>141</v>
      </c>
      <c r="H85" s="264" t="s">
        <v>145</v>
      </c>
      <c r="I85" s="264" t="s">
        <v>170</v>
      </c>
      <c r="J85" s="264" t="s">
        <v>173</v>
      </c>
      <c r="K85" s="278" t="s">
        <v>176</v>
      </c>
      <c r="L85" s="278" t="s">
        <v>179</v>
      </c>
      <c r="M85" s="278" t="s">
        <v>188</v>
      </c>
      <c r="N85" s="278" t="s">
        <v>675</v>
      </c>
      <c r="O85" s="279" t="s">
        <v>192</v>
      </c>
      <c r="P85" s="262"/>
    </row>
    <row r="86" customFormat="false" ht="15" hidden="false" customHeight="false" outlineLevel="0" collapsed="false">
      <c r="A86" s="280"/>
      <c r="B86" s="281" t="s">
        <v>195</v>
      </c>
      <c r="C86" s="277" t="s">
        <v>197</v>
      </c>
      <c r="D86" s="277" t="s">
        <v>202</v>
      </c>
      <c r="E86" s="277" t="s">
        <v>207</v>
      </c>
      <c r="F86" s="277" t="s">
        <v>211</v>
      </c>
      <c r="G86" s="277" t="s">
        <v>215</v>
      </c>
      <c r="H86" s="277" t="s">
        <v>218</v>
      </c>
      <c r="I86" s="277" t="s">
        <v>223</v>
      </c>
      <c r="J86" s="277" t="s">
        <v>225</v>
      </c>
      <c r="K86" s="277" t="s">
        <v>236</v>
      </c>
      <c r="L86" s="277" t="s">
        <v>239</v>
      </c>
      <c r="M86" s="277" t="s">
        <v>242</v>
      </c>
      <c r="N86" s="277" t="s">
        <v>245</v>
      </c>
      <c r="O86" s="282" t="s">
        <v>247</v>
      </c>
      <c r="P86" s="262"/>
    </row>
    <row r="87" customFormat="false" ht="15" hidden="false" customHeight="false" outlineLevel="0" collapsed="false">
      <c r="A87" s="280"/>
      <c r="B87" s="283" t="s">
        <v>249</v>
      </c>
      <c r="C87" s="278" t="s">
        <v>256</v>
      </c>
      <c r="D87" s="278" t="s">
        <v>267</v>
      </c>
      <c r="E87" s="278" t="s">
        <v>269</v>
      </c>
      <c r="F87" s="278" t="s">
        <v>801</v>
      </c>
      <c r="G87" s="278" t="s">
        <v>277</v>
      </c>
      <c r="H87" s="278" t="s">
        <v>280</v>
      </c>
      <c r="I87" s="278" t="s">
        <v>291</v>
      </c>
      <c r="J87" s="278" t="s">
        <v>305</v>
      </c>
      <c r="K87" s="278" t="s">
        <v>307</v>
      </c>
      <c r="L87" s="278" t="s">
        <v>309</v>
      </c>
      <c r="M87" s="278" t="s">
        <v>311</v>
      </c>
      <c r="N87" s="278" t="s">
        <v>321</v>
      </c>
      <c r="O87" s="279" t="s">
        <v>323</v>
      </c>
      <c r="P87" s="262"/>
    </row>
    <row r="88" customFormat="false" ht="15" hidden="false" customHeight="false" outlineLevel="0" collapsed="false">
      <c r="A88" s="280"/>
      <c r="B88" s="293" t="s">
        <v>325</v>
      </c>
      <c r="C88" s="294" t="s">
        <v>877</v>
      </c>
      <c r="D88" s="294" t="s">
        <v>330</v>
      </c>
      <c r="E88" s="294" t="s">
        <v>335</v>
      </c>
      <c r="F88" s="294" t="s">
        <v>338</v>
      </c>
      <c r="G88" s="294"/>
      <c r="H88" s="294"/>
      <c r="I88" s="294"/>
      <c r="J88" s="294"/>
      <c r="K88" s="294"/>
      <c r="L88" s="294"/>
      <c r="M88" s="294"/>
      <c r="N88" s="294"/>
      <c r="O88" s="295"/>
      <c r="P88" s="262"/>
    </row>
    <row r="89" customFormat="false" ht="2.25" hidden="false" customHeight="true" outlineLevel="0" collapsed="false">
      <c r="A89" s="280"/>
      <c r="B89" s="288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92"/>
      <c r="P89" s="262"/>
    </row>
    <row r="90" customFormat="false" ht="15" hidden="false" customHeight="true" outlineLevel="0" collapsed="false">
      <c r="A90" s="259"/>
      <c r="B90" s="261" t="s">
        <v>3167</v>
      </c>
      <c r="C90" s="261"/>
      <c r="D90" s="261"/>
      <c r="E90" s="261"/>
      <c r="F90" s="261"/>
      <c r="G90" s="261"/>
      <c r="H90" s="261"/>
      <c r="I90" s="261"/>
      <c r="J90" s="261"/>
      <c r="K90" s="261"/>
      <c r="L90" s="261"/>
      <c r="M90" s="261"/>
      <c r="N90" s="261"/>
      <c r="O90" s="261"/>
      <c r="P90" s="262"/>
    </row>
    <row r="91" customFormat="false" ht="15" hidden="false" customHeight="false" outlineLevel="0" collapsed="false">
      <c r="A91" s="262"/>
      <c r="B91" s="263" t="s">
        <v>79</v>
      </c>
      <c r="C91" s="264" t="s">
        <v>82</v>
      </c>
      <c r="D91" s="264" t="s">
        <v>86</v>
      </c>
      <c r="E91" s="264" t="s">
        <v>88</v>
      </c>
      <c r="F91" s="264" t="s">
        <v>91</v>
      </c>
      <c r="G91" s="264" t="s">
        <v>94</v>
      </c>
      <c r="H91" s="264" t="s">
        <v>97</v>
      </c>
      <c r="I91" s="264" t="s">
        <v>105</v>
      </c>
      <c r="J91" s="264" t="s">
        <v>107</v>
      </c>
      <c r="K91" s="278" t="s">
        <v>109</v>
      </c>
      <c r="L91" s="278" t="s">
        <v>111</v>
      </c>
      <c r="M91" s="278" t="s">
        <v>114</v>
      </c>
      <c r="N91" s="278" t="s">
        <v>116</v>
      </c>
      <c r="O91" s="279" t="s">
        <v>118</v>
      </c>
      <c r="P91" s="262"/>
    </row>
    <row r="92" customFormat="false" ht="15" hidden="false" customHeight="false" outlineLevel="0" collapsed="false">
      <c r="A92" s="280"/>
      <c r="B92" s="281" t="s">
        <v>123</v>
      </c>
      <c r="C92" s="277" t="s">
        <v>127</v>
      </c>
      <c r="D92" s="277" t="s">
        <v>129</v>
      </c>
      <c r="E92" s="277" t="s">
        <v>138</v>
      </c>
      <c r="F92" s="277" t="s">
        <v>141</v>
      </c>
      <c r="G92" s="277" t="s">
        <v>145</v>
      </c>
      <c r="H92" s="277" t="s">
        <v>150</v>
      </c>
      <c r="I92" s="277" t="s">
        <v>153</v>
      </c>
      <c r="J92" s="277" t="s">
        <v>155</v>
      </c>
      <c r="K92" s="277" t="s">
        <v>157</v>
      </c>
      <c r="L92" s="277" t="s">
        <v>368</v>
      </c>
      <c r="M92" s="277" t="s">
        <v>164</v>
      </c>
      <c r="N92" s="277" t="s">
        <v>167</v>
      </c>
      <c r="O92" s="282" t="s">
        <v>170</v>
      </c>
      <c r="P92" s="262"/>
    </row>
    <row r="93" customFormat="false" ht="15" hidden="false" customHeight="false" outlineLevel="0" collapsed="false">
      <c r="A93" s="280"/>
      <c r="B93" s="283" t="s">
        <v>173</v>
      </c>
      <c r="C93" s="278" t="s">
        <v>176</v>
      </c>
      <c r="D93" s="278" t="s">
        <v>179</v>
      </c>
      <c r="E93" s="278" t="s">
        <v>181</v>
      </c>
      <c r="F93" s="278" t="s">
        <v>184</v>
      </c>
      <c r="G93" s="278" t="s">
        <v>188</v>
      </c>
      <c r="H93" s="278" t="s">
        <v>675</v>
      </c>
      <c r="I93" s="278" t="s">
        <v>192</v>
      </c>
      <c r="J93" s="278" t="s">
        <v>195</v>
      </c>
      <c r="K93" s="278" t="s">
        <v>197</v>
      </c>
      <c r="L93" s="278" t="s">
        <v>199</v>
      </c>
      <c r="M93" s="278" t="s">
        <v>202</v>
      </c>
      <c r="N93" s="278" t="s">
        <v>205</v>
      </c>
      <c r="O93" s="279" t="s">
        <v>207</v>
      </c>
      <c r="P93" s="262"/>
    </row>
    <row r="94" customFormat="false" ht="15" hidden="false" customHeight="false" outlineLevel="0" collapsed="false">
      <c r="A94" s="280"/>
      <c r="B94" s="281" t="s">
        <v>211</v>
      </c>
      <c r="C94" s="277" t="s">
        <v>213</v>
      </c>
      <c r="D94" s="277" t="s">
        <v>215</v>
      </c>
      <c r="E94" s="277" t="s">
        <v>218</v>
      </c>
      <c r="F94" s="277" t="s">
        <v>221</v>
      </c>
      <c r="G94" s="277" t="s">
        <v>223</v>
      </c>
      <c r="H94" s="277" t="s">
        <v>225</v>
      </c>
      <c r="I94" s="277" t="s">
        <v>231</v>
      </c>
      <c r="J94" s="277" t="s">
        <v>236</v>
      </c>
      <c r="K94" s="277" t="s">
        <v>239</v>
      </c>
      <c r="L94" s="277" t="s">
        <v>242</v>
      </c>
      <c r="M94" s="277" t="s">
        <v>245</v>
      </c>
      <c r="N94" s="277" t="s">
        <v>247</v>
      </c>
      <c r="O94" s="282" t="s">
        <v>249</v>
      </c>
      <c r="P94" s="262"/>
    </row>
    <row r="95" customFormat="false" ht="15" hidden="false" customHeight="false" outlineLevel="0" collapsed="false">
      <c r="A95" s="280"/>
      <c r="B95" s="283" t="s">
        <v>252</v>
      </c>
      <c r="C95" s="278" t="s">
        <v>254</v>
      </c>
      <c r="D95" s="278" t="s">
        <v>256</v>
      </c>
      <c r="E95" s="278" t="s">
        <v>264</v>
      </c>
      <c r="F95" s="278" t="s">
        <v>267</v>
      </c>
      <c r="G95" s="278" t="s">
        <v>269</v>
      </c>
      <c r="H95" s="278" t="s">
        <v>801</v>
      </c>
      <c r="I95" s="278" t="s">
        <v>1557</v>
      </c>
      <c r="J95" s="278" t="s">
        <v>277</v>
      </c>
      <c r="K95" s="278" t="s">
        <v>280</v>
      </c>
      <c r="L95" s="278" t="s">
        <v>282</v>
      </c>
      <c r="M95" s="278" t="s">
        <v>284</v>
      </c>
      <c r="N95" s="278" t="s">
        <v>286</v>
      </c>
      <c r="O95" s="279" t="s">
        <v>288</v>
      </c>
      <c r="P95" s="262"/>
    </row>
    <row r="96" customFormat="false" ht="15" hidden="false" customHeight="false" outlineLevel="0" collapsed="false">
      <c r="A96" s="280"/>
      <c r="B96" s="281" t="s">
        <v>291</v>
      </c>
      <c r="C96" s="277" t="s">
        <v>293</v>
      </c>
      <c r="D96" s="277" t="s">
        <v>295</v>
      </c>
      <c r="E96" s="277" t="s">
        <v>297</v>
      </c>
      <c r="F96" s="277" t="s">
        <v>300</v>
      </c>
      <c r="G96" s="277" t="s">
        <v>303</v>
      </c>
      <c r="H96" s="277" t="s">
        <v>305</v>
      </c>
      <c r="I96" s="277" t="s">
        <v>307</v>
      </c>
      <c r="J96" s="277" t="s">
        <v>309</v>
      </c>
      <c r="K96" s="277" t="s">
        <v>311</v>
      </c>
      <c r="L96" s="277" t="s">
        <v>313</v>
      </c>
      <c r="M96" s="277" t="s">
        <v>315</v>
      </c>
      <c r="N96" s="277" t="s">
        <v>319</v>
      </c>
      <c r="O96" s="282" t="s">
        <v>321</v>
      </c>
      <c r="P96" s="262"/>
    </row>
    <row r="97" customFormat="false" ht="15" hidden="false" customHeight="false" outlineLevel="0" collapsed="false">
      <c r="A97" s="280"/>
      <c r="B97" s="284" t="s">
        <v>323</v>
      </c>
      <c r="C97" s="285" t="s">
        <v>325</v>
      </c>
      <c r="D97" s="285" t="s">
        <v>877</v>
      </c>
      <c r="E97" s="285" t="s">
        <v>330</v>
      </c>
      <c r="F97" s="285" t="s">
        <v>335</v>
      </c>
      <c r="G97" s="285" t="s">
        <v>338</v>
      </c>
      <c r="H97" s="285"/>
      <c r="I97" s="286"/>
      <c r="J97" s="286"/>
      <c r="K97" s="286"/>
      <c r="L97" s="286"/>
      <c r="M97" s="286"/>
      <c r="N97" s="286"/>
      <c r="O97" s="287"/>
      <c r="P97" s="262"/>
    </row>
    <row r="98" customFormat="false" ht="2.25" hidden="false" customHeight="true" outlineLevel="0" collapsed="false">
      <c r="A98" s="280"/>
      <c r="B98" s="288"/>
      <c r="C98" s="280"/>
      <c r="D98" s="280"/>
      <c r="E98" s="280"/>
      <c r="F98" s="280"/>
      <c r="G98" s="280"/>
      <c r="H98" s="280"/>
      <c r="I98" s="289"/>
      <c r="J98" s="289"/>
      <c r="K98" s="289"/>
      <c r="L98" s="289"/>
      <c r="M98" s="289"/>
      <c r="N98" s="289"/>
      <c r="O98" s="290"/>
      <c r="P98" s="262"/>
    </row>
    <row r="99" customFormat="false" ht="15" hidden="false" customHeight="true" outlineLevel="0" collapsed="false">
      <c r="A99" s="296"/>
      <c r="B99" s="297" t="s">
        <v>3168</v>
      </c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62"/>
    </row>
    <row r="100" customFormat="false" ht="15" hidden="false" customHeight="false" outlineLevel="0" collapsed="false">
      <c r="A100" s="262"/>
      <c r="B100" s="263" t="s">
        <v>79</v>
      </c>
      <c r="C100" s="264" t="s">
        <v>82</v>
      </c>
      <c r="D100" s="264" t="s">
        <v>86</v>
      </c>
      <c r="E100" s="264" t="s">
        <v>88</v>
      </c>
      <c r="F100" s="264" t="s">
        <v>91</v>
      </c>
      <c r="G100" s="264" t="s">
        <v>94</v>
      </c>
      <c r="H100" s="264" t="s">
        <v>97</v>
      </c>
      <c r="I100" s="264" t="s">
        <v>105</v>
      </c>
      <c r="J100" s="264" t="s">
        <v>107</v>
      </c>
      <c r="K100" s="278" t="s">
        <v>109</v>
      </c>
      <c r="L100" s="278" t="s">
        <v>111</v>
      </c>
      <c r="M100" s="278" t="s">
        <v>114</v>
      </c>
      <c r="N100" s="278" t="s">
        <v>118</v>
      </c>
      <c r="O100" s="279" t="s">
        <v>123</v>
      </c>
      <c r="P100" s="262"/>
    </row>
    <row r="101" customFormat="false" ht="15" hidden="false" customHeight="false" outlineLevel="0" collapsed="false">
      <c r="A101" s="280"/>
      <c r="B101" s="281" t="s">
        <v>127</v>
      </c>
      <c r="C101" s="277" t="s">
        <v>129</v>
      </c>
      <c r="D101" s="277" t="s">
        <v>138</v>
      </c>
      <c r="E101" s="277" t="s">
        <v>141</v>
      </c>
      <c r="F101" s="277" t="s">
        <v>145</v>
      </c>
      <c r="G101" s="277" t="s">
        <v>150</v>
      </c>
      <c r="H101" s="277" t="s">
        <v>153</v>
      </c>
      <c r="I101" s="277" t="s">
        <v>155</v>
      </c>
      <c r="J101" s="277" t="s">
        <v>157</v>
      </c>
      <c r="K101" s="277" t="s">
        <v>368</v>
      </c>
      <c r="L101" s="277" t="s">
        <v>164</v>
      </c>
      <c r="M101" s="277" t="s">
        <v>167</v>
      </c>
      <c r="N101" s="277" t="s">
        <v>170</v>
      </c>
      <c r="O101" s="282" t="s">
        <v>173</v>
      </c>
      <c r="P101" s="262"/>
    </row>
    <row r="102" customFormat="false" ht="15" hidden="false" customHeight="false" outlineLevel="0" collapsed="false">
      <c r="A102" s="280"/>
      <c r="B102" s="283" t="s">
        <v>176</v>
      </c>
      <c r="C102" s="278" t="s">
        <v>179</v>
      </c>
      <c r="D102" s="278" t="s">
        <v>181</v>
      </c>
      <c r="E102" s="278" t="s">
        <v>184</v>
      </c>
      <c r="F102" s="278" t="s">
        <v>188</v>
      </c>
      <c r="G102" s="278" t="s">
        <v>675</v>
      </c>
      <c r="H102" s="278" t="s">
        <v>192</v>
      </c>
      <c r="I102" s="278" t="s">
        <v>195</v>
      </c>
      <c r="J102" s="278" t="s">
        <v>197</v>
      </c>
      <c r="K102" s="278" t="s">
        <v>199</v>
      </c>
      <c r="L102" s="278" t="s">
        <v>202</v>
      </c>
      <c r="M102" s="278" t="s">
        <v>205</v>
      </c>
      <c r="N102" s="278" t="s">
        <v>207</v>
      </c>
      <c r="O102" s="279" t="s">
        <v>211</v>
      </c>
      <c r="P102" s="262"/>
    </row>
    <row r="103" customFormat="false" ht="15" hidden="false" customHeight="false" outlineLevel="0" collapsed="false">
      <c r="A103" s="280"/>
      <c r="B103" s="281" t="s">
        <v>213</v>
      </c>
      <c r="C103" s="277" t="s">
        <v>215</v>
      </c>
      <c r="D103" s="277" t="s">
        <v>218</v>
      </c>
      <c r="E103" s="277" t="s">
        <v>221</v>
      </c>
      <c r="F103" s="277" t="s">
        <v>223</v>
      </c>
      <c r="G103" s="277" t="s">
        <v>225</v>
      </c>
      <c r="H103" s="277" t="s">
        <v>236</v>
      </c>
      <c r="I103" s="277" t="s">
        <v>239</v>
      </c>
      <c r="J103" s="277" t="s">
        <v>242</v>
      </c>
      <c r="K103" s="277" t="s">
        <v>245</v>
      </c>
      <c r="L103" s="277" t="s">
        <v>247</v>
      </c>
      <c r="M103" s="277" t="s">
        <v>249</v>
      </c>
      <c r="N103" s="277" t="s">
        <v>252</v>
      </c>
      <c r="O103" s="282" t="s">
        <v>256</v>
      </c>
      <c r="P103" s="262"/>
    </row>
    <row r="104" customFormat="false" ht="15" hidden="false" customHeight="false" outlineLevel="0" collapsed="false">
      <c r="A104" s="280"/>
      <c r="B104" s="283" t="s">
        <v>264</v>
      </c>
      <c r="C104" s="278" t="s">
        <v>267</v>
      </c>
      <c r="D104" s="278" t="s">
        <v>269</v>
      </c>
      <c r="E104" s="278" t="s">
        <v>801</v>
      </c>
      <c r="F104" s="278" t="s">
        <v>277</v>
      </c>
      <c r="G104" s="278" t="s">
        <v>280</v>
      </c>
      <c r="H104" s="278" t="s">
        <v>282</v>
      </c>
      <c r="I104" s="278" t="s">
        <v>284</v>
      </c>
      <c r="J104" s="278" t="s">
        <v>286</v>
      </c>
      <c r="K104" s="278" t="s">
        <v>288</v>
      </c>
      <c r="L104" s="278" t="s">
        <v>291</v>
      </c>
      <c r="M104" s="278" t="s">
        <v>293</v>
      </c>
      <c r="N104" s="278" t="s">
        <v>295</v>
      </c>
      <c r="O104" s="279" t="s">
        <v>297</v>
      </c>
      <c r="P104" s="262"/>
    </row>
    <row r="105" customFormat="false" ht="15" hidden="false" customHeight="false" outlineLevel="0" collapsed="false">
      <c r="A105" s="280"/>
      <c r="B105" s="293" t="s">
        <v>303</v>
      </c>
      <c r="C105" s="294" t="s">
        <v>305</v>
      </c>
      <c r="D105" s="294" t="s">
        <v>307</v>
      </c>
      <c r="E105" s="294" t="s">
        <v>309</v>
      </c>
      <c r="F105" s="294" t="s">
        <v>311</v>
      </c>
      <c r="G105" s="294" t="s">
        <v>315</v>
      </c>
      <c r="H105" s="294" t="s">
        <v>319</v>
      </c>
      <c r="I105" s="294" t="s">
        <v>321</v>
      </c>
      <c r="J105" s="294" t="s">
        <v>323</v>
      </c>
      <c r="K105" s="294" t="s">
        <v>325</v>
      </c>
      <c r="L105" s="294" t="s">
        <v>877</v>
      </c>
      <c r="M105" s="294" t="s">
        <v>330</v>
      </c>
      <c r="N105" s="294" t="s">
        <v>335</v>
      </c>
      <c r="O105" s="295" t="s">
        <v>338</v>
      </c>
      <c r="P105" s="262"/>
    </row>
    <row r="106" customFormat="false" ht="4.5" hidden="false" customHeight="true" outlineLevel="0" collapsed="false">
      <c r="A106" s="280"/>
      <c r="B106" s="280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62"/>
    </row>
  </sheetData>
  <mergeCells count="15">
    <mergeCell ref="B2:O2"/>
    <mergeCell ref="B7:O7"/>
    <mergeCell ref="B16:O16"/>
    <mergeCell ref="B23:O23"/>
    <mergeCell ref="B31:O31"/>
    <mergeCell ref="B38:O38"/>
    <mergeCell ref="B44:O44"/>
    <mergeCell ref="B53:O53"/>
    <mergeCell ref="B58:O58"/>
    <mergeCell ref="B61:O61"/>
    <mergeCell ref="B70:O70"/>
    <mergeCell ref="B79:O79"/>
    <mergeCell ref="B84:O84"/>
    <mergeCell ref="B90:O90"/>
    <mergeCell ref="B99:O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25"/>
    <col collapsed="false" customWidth="true" hidden="false" outlineLevel="0" max="3" min="3" style="0" width="21.25"/>
  </cols>
  <sheetData>
    <row r="1" customFormat="false" ht="15" hidden="false" customHeight="false" outlineLevel="0" collapsed="false">
      <c r="A1" s="298" t="s">
        <v>3169</v>
      </c>
      <c r="B1" s="299" t="s">
        <v>3170</v>
      </c>
      <c r="C1" s="299" t="s">
        <v>3171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</row>
    <row r="2" customFormat="false" ht="15" hidden="false" customHeight="false" outlineLevel="0" collapsed="false">
      <c r="A2" s="301" t="s">
        <v>3172</v>
      </c>
      <c r="B2" s="300" t="s">
        <v>2571</v>
      </c>
      <c r="C2" s="300" t="s">
        <v>2570</v>
      </c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</row>
    <row r="3" customFormat="false" ht="15" hidden="false" customHeight="false" outlineLevel="0" collapsed="false">
      <c r="A3" s="301" t="s">
        <v>3172</v>
      </c>
      <c r="B3" s="300" t="s">
        <v>3173</v>
      </c>
      <c r="C3" s="300" t="s">
        <v>2603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</row>
    <row r="4" customFormat="false" ht="15" hidden="false" customHeight="false" outlineLevel="0" collapsed="false">
      <c r="A4" s="301" t="s">
        <v>3172</v>
      </c>
      <c r="B4" s="300" t="s">
        <v>3174</v>
      </c>
      <c r="C4" s="301" t="s">
        <v>3175</v>
      </c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</row>
    <row r="5" customFormat="false" ht="15" hidden="false" customHeight="false" outlineLevel="0" collapsed="false">
      <c r="A5" s="301" t="s">
        <v>3172</v>
      </c>
      <c r="B5" s="300" t="s">
        <v>3173</v>
      </c>
      <c r="C5" s="300" t="s">
        <v>3176</v>
      </c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</row>
    <row r="6" customFormat="false" ht="15" hidden="false" customHeight="false" outlineLevel="0" collapsed="false">
      <c r="A6" s="301" t="s">
        <v>3172</v>
      </c>
      <c r="B6" s="300" t="s">
        <v>3176</v>
      </c>
      <c r="C6" s="300" t="s">
        <v>3177</v>
      </c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</row>
    <row r="7" customFormat="false" ht="15" hidden="false" customHeight="false" outlineLevel="0" collapsed="false">
      <c r="A7" s="300"/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</row>
    <row r="8" customFormat="false" ht="15" hidden="false" customHeight="false" outlineLevel="0" collapsed="false">
      <c r="A8" s="300"/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</row>
    <row r="9" customFormat="false" ht="15" hidden="false" customHeight="false" outlineLevel="0" collapsed="false">
      <c r="A9" s="300"/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</row>
    <row r="10" customFormat="false" ht="15" hidden="false" customHeight="false" outlineLevel="0" collapsed="false">
      <c r="A10" s="300"/>
      <c r="B10" s="300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</row>
    <row r="11" customFormat="false" ht="15" hidden="false" customHeight="false" outlineLevel="0" collapsed="false">
      <c r="A11" s="300"/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</row>
    <row r="12" customFormat="false" ht="15" hidden="false" customHeight="false" outlineLevel="0" collapsed="false">
      <c r="A12" s="300"/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</row>
    <row r="13" customFormat="false" ht="15" hidden="false" customHeight="false" outlineLevel="0" collapsed="false">
      <c r="A13" s="300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</row>
    <row r="14" customFormat="false" ht="15" hidden="false" customHeight="false" outlineLevel="0" collapsed="false">
      <c r="A14" s="300"/>
      <c r="B14" s="300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</row>
    <row r="15" customFormat="false" ht="15" hidden="false" customHeight="false" outlineLevel="0" collapsed="false">
      <c r="A15" s="300"/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</row>
    <row r="16" customFormat="false" ht="15" hidden="false" customHeight="false" outlineLevel="0" collapsed="false">
      <c r="A16" s="300"/>
      <c r="B16" s="300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</row>
    <row r="17" customFormat="false" ht="15" hidden="false" customHeight="false" outlineLevel="0" collapsed="false">
      <c r="A17" s="300"/>
      <c r="B17" s="300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</row>
    <row r="18" customFormat="false" ht="15" hidden="false" customHeight="false" outlineLevel="0" collapsed="false">
      <c r="A18" s="300"/>
      <c r="B18" s="300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</row>
    <row r="19" customFormat="false" ht="15" hidden="false" customHeight="false" outlineLevel="0" collapsed="false">
      <c r="A19" s="300"/>
      <c r="B19" s="300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</row>
    <row r="20" customFormat="false" ht="15" hidden="false" customHeight="false" outlineLevel="0" collapsed="false">
      <c r="A20" s="300"/>
      <c r="B20" s="300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</row>
    <row r="21" customFormat="false" ht="15" hidden="false" customHeight="false" outlineLevel="0" collapsed="false">
      <c r="A21" s="300"/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</row>
    <row r="22" customFormat="false" ht="15" hidden="false" customHeight="false" outlineLevel="0" collapsed="false">
      <c r="A22" s="300"/>
      <c r="B22" s="300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</row>
    <row r="23" customFormat="false" ht="15" hidden="false" customHeight="false" outlineLevel="0" collapsed="false">
      <c r="A23" s="300"/>
      <c r="B23" s="300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</row>
    <row r="24" customFormat="false" ht="15" hidden="false" customHeight="false" outlineLevel="0" collapsed="false">
      <c r="A24" s="300"/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</row>
    <row r="25" customFormat="false" ht="15" hidden="false" customHeight="false" outlineLevel="0" collapsed="false">
      <c r="A25" s="300"/>
      <c r="B25" s="300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</row>
    <row r="26" customFormat="false" ht="15" hidden="false" customHeight="false" outlineLevel="0" collapsed="false">
      <c r="A26" s="300"/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</row>
    <row r="27" customFormat="false" ht="15" hidden="false" customHeight="false" outlineLevel="0" collapsed="false">
      <c r="A27" s="300"/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</row>
    <row r="28" customFormat="false" ht="15" hidden="false" customHeight="false" outlineLevel="0" collapsed="false">
      <c r="A28" s="300"/>
      <c r="B28" s="300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</row>
    <row r="29" customFormat="false" ht="15" hidden="false" customHeight="false" outlineLevel="0" collapsed="false">
      <c r="A29" s="300"/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</row>
    <row r="30" customFormat="false" ht="15" hidden="false" customHeight="false" outlineLevel="0" collapsed="false">
      <c r="A30" s="300"/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</row>
    <row r="31" customFormat="false" ht="15" hidden="false" customHeight="false" outlineLevel="0" collapsed="false">
      <c r="A31" s="300"/>
      <c r="B31" s="300"/>
      <c r="C31" s="300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</row>
    <row r="32" customFormat="false" ht="15" hidden="false" customHeight="false" outlineLevel="0" collapsed="false">
      <c r="A32" s="300"/>
      <c r="B32" s="300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</row>
    <row r="33" customFormat="false" ht="15" hidden="false" customHeight="false" outlineLevel="0" collapsed="false">
      <c r="A33" s="300"/>
      <c r="B33" s="300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</row>
    <row r="34" customFormat="false" ht="15" hidden="false" customHeight="false" outlineLevel="0" collapsed="false">
      <c r="A34" s="300"/>
      <c r="B34" s="300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</row>
    <row r="35" customFormat="false" ht="15" hidden="false" customHeight="false" outlineLevel="0" collapsed="false">
      <c r="A35" s="300"/>
      <c r="B35" s="300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</row>
    <row r="36" customFormat="false" ht="15" hidden="false" customHeight="false" outlineLevel="0" collapsed="false">
      <c r="A36" s="300"/>
      <c r="B36" s="300"/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</row>
    <row r="37" customFormat="false" ht="15" hidden="false" customHeight="false" outlineLevel="0" collapsed="false">
      <c r="A37" s="300"/>
      <c r="B37" s="300"/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</row>
    <row r="38" customFormat="false" ht="15" hidden="false" customHeight="false" outlineLevel="0" collapsed="false">
      <c r="A38" s="300"/>
      <c r="B38" s="300"/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</row>
    <row r="39" customFormat="false" ht="15" hidden="false" customHeight="false" outlineLevel="0" collapsed="false">
      <c r="A39" s="300"/>
      <c r="B39" s="300"/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</row>
    <row r="40" customFormat="false" ht="15" hidden="false" customHeight="false" outlineLevel="0" collapsed="false">
      <c r="A40" s="300"/>
      <c r="B40" s="300"/>
      <c r="C40" s="300"/>
      <c r="D40" s="300"/>
      <c r="E40" s="300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</row>
    <row r="41" customFormat="false" ht="15" hidden="false" customHeight="false" outlineLevel="0" collapsed="false">
      <c r="A41" s="300"/>
      <c r="B41" s="300"/>
      <c r="C41" s="300"/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</row>
    <row r="42" customFormat="false" ht="15" hidden="false" customHeight="false" outlineLevel="0" collapsed="false">
      <c r="A42" s="300"/>
      <c r="B42" s="300"/>
      <c r="C42" s="300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</row>
    <row r="43" customFormat="false" ht="15" hidden="false" customHeight="false" outlineLevel="0" collapsed="false">
      <c r="A43" s="300"/>
      <c r="B43" s="300"/>
      <c r="C43" s="300"/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</row>
    <row r="44" customFormat="false" ht="15" hidden="false" customHeight="false" outlineLevel="0" collapsed="false">
      <c r="A44" s="300"/>
      <c r="B44" s="300"/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</row>
    <row r="45" customFormat="false" ht="15" hidden="false" customHeight="false" outlineLevel="0" collapsed="false">
      <c r="A45" s="300"/>
      <c r="B45" s="300"/>
      <c r="C45" s="300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</row>
    <row r="46" customFormat="false" ht="15" hidden="false" customHeight="false" outlineLevel="0" collapsed="false">
      <c r="A46" s="300"/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</row>
    <row r="47" customFormat="false" ht="15" hidden="false" customHeight="false" outlineLevel="0" collapsed="false">
      <c r="A47" s="300"/>
      <c r="B47" s="300"/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</row>
    <row r="48" customFormat="false" ht="15" hidden="false" customHeight="false" outlineLevel="0" collapsed="false">
      <c r="A48" s="300"/>
      <c r="B48" s="300"/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</row>
    <row r="49" customFormat="false" ht="15" hidden="false" customHeight="false" outlineLevel="0" collapsed="false">
      <c r="A49" s="300"/>
      <c r="B49" s="300"/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</row>
    <row r="50" customFormat="false" ht="15" hidden="false" customHeight="false" outlineLevel="0" collapsed="false">
      <c r="A50" s="300"/>
      <c r="B50" s="300"/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</row>
    <row r="51" customFormat="false" ht="15" hidden="false" customHeight="false" outlineLevel="0" collapsed="false">
      <c r="A51" s="300"/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</row>
    <row r="52" customFormat="false" ht="15" hidden="false" customHeight="false" outlineLevel="0" collapsed="false">
      <c r="A52" s="300"/>
      <c r="B52" s="300"/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</row>
    <row r="53" customFormat="false" ht="15" hidden="false" customHeight="false" outlineLevel="0" collapsed="false">
      <c r="A53" s="300"/>
      <c r="B53" s="300"/>
      <c r="C53" s="300"/>
      <c r="D53" s="300"/>
      <c r="E53" s="300"/>
      <c r="F53" s="300"/>
      <c r="G53" s="300"/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</row>
    <row r="54" customFormat="false" ht="15" hidden="false" customHeight="false" outlineLevel="0" collapsed="false">
      <c r="A54" s="300"/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</row>
    <row r="55" customFormat="false" ht="15" hidden="false" customHeight="false" outlineLevel="0" collapsed="false">
      <c r="A55" s="300"/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</row>
    <row r="56" customFormat="false" ht="15" hidden="false" customHeight="false" outlineLevel="0" collapsed="false">
      <c r="A56" s="300"/>
      <c r="B56" s="300"/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</row>
    <row r="57" customFormat="false" ht="15" hidden="false" customHeight="false" outlineLevel="0" collapsed="false">
      <c r="A57" s="300"/>
      <c r="B57" s="300"/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</row>
    <row r="58" customFormat="false" ht="15" hidden="false" customHeight="false" outlineLevel="0" collapsed="false">
      <c r="A58" s="300"/>
      <c r="B58" s="300"/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</row>
    <row r="59" customFormat="false" ht="15" hidden="false" customHeight="false" outlineLevel="0" collapsed="false">
      <c r="A59" s="300"/>
      <c r="B59" s="300"/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</row>
    <row r="60" customFormat="false" ht="15" hidden="false" customHeight="false" outlineLevel="0" collapsed="false">
      <c r="A60" s="300"/>
      <c r="B60" s="300"/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</row>
    <row r="61" customFormat="false" ht="15" hidden="false" customHeight="false" outlineLevel="0" collapsed="false">
      <c r="A61" s="300"/>
      <c r="B61" s="300"/>
      <c r="C61" s="300"/>
      <c r="D61" s="300"/>
      <c r="E61" s="300"/>
      <c r="F61" s="300"/>
      <c r="G61" s="300"/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</row>
    <row r="62" customFormat="false" ht="15" hidden="false" customHeight="false" outlineLevel="0" collapsed="false">
      <c r="A62" s="300"/>
      <c r="B62" s="300"/>
      <c r="C62" s="300"/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</row>
    <row r="63" customFormat="false" ht="15" hidden="false" customHeight="false" outlineLevel="0" collapsed="false">
      <c r="A63" s="300"/>
      <c r="B63" s="300"/>
      <c r="C63" s="300"/>
      <c r="D63" s="300"/>
      <c r="E63" s="300"/>
      <c r="F63" s="300"/>
      <c r="G63" s="300"/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</row>
    <row r="64" customFormat="false" ht="15" hidden="false" customHeight="false" outlineLevel="0" collapsed="false">
      <c r="A64" s="300"/>
      <c r="B64" s="300"/>
      <c r="C64" s="300"/>
      <c r="D64" s="300"/>
      <c r="E64" s="300"/>
      <c r="F64" s="300"/>
      <c r="G64" s="300"/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</row>
    <row r="65" customFormat="false" ht="15" hidden="false" customHeight="false" outlineLevel="0" collapsed="false">
      <c r="A65" s="300"/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</row>
    <row r="66" customFormat="false" ht="15" hidden="false" customHeight="false" outlineLevel="0" collapsed="false">
      <c r="A66" s="300"/>
      <c r="B66" s="300"/>
      <c r="C66" s="300"/>
      <c r="D66" s="300"/>
      <c r="E66" s="300"/>
      <c r="F66" s="300"/>
      <c r="G66" s="300"/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</row>
    <row r="67" customFormat="false" ht="15" hidden="false" customHeight="false" outlineLevel="0" collapsed="false">
      <c r="A67" s="300"/>
      <c r="B67" s="300"/>
      <c r="C67" s="300"/>
      <c r="D67" s="300"/>
      <c r="E67" s="300"/>
      <c r="F67" s="300"/>
      <c r="G67" s="300"/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</row>
    <row r="68" customFormat="false" ht="15" hidden="false" customHeight="false" outlineLevel="0" collapsed="false">
      <c r="A68" s="300"/>
      <c r="B68" s="300"/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</row>
    <row r="69" customFormat="false" ht="15" hidden="false" customHeight="false" outlineLevel="0" collapsed="false">
      <c r="A69" s="300"/>
      <c r="B69" s="300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</row>
    <row r="70" customFormat="false" ht="15" hidden="false" customHeight="false" outlineLevel="0" collapsed="false">
      <c r="A70" s="300"/>
      <c r="B70" s="300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</row>
    <row r="71" customFormat="false" ht="15" hidden="false" customHeight="false" outlineLevel="0" collapsed="false">
      <c r="A71" s="300"/>
      <c r="B71" s="300"/>
      <c r="C71" s="300"/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</row>
    <row r="72" customFormat="false" ht="15" hidden="false" customHeight="false" outlineLevel="0" collapsed="false">
      <c r="A72" s="300"/>
      <c r="B72" s="300"/>
      <c r="C72" s="300"/>
      <c r="D72" s="300"/>
      <c r="E72" s="300"/>
      <c r="F72" s="300"/>
      <c r="G72" s="300"/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</row>
    <row r="73" customFormat="false" ht="15" hidden="false" customHeight="false" outlineLevel="0" collapsed="false">
      <c r="A73" s="300"/>
      <c r="B73" s="300"/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</row>
    <row r="74" customFormat="false" ht="15" hidden="false" customHeight="false" outlineLevel="0" collapsed="false">
      <c r="A74" s="300"/>
      <c r="B74" s="300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</row>
    <row r="75" customFormat="false" ht="15" hidden="false" customHeight="false" outlineLevel="0" collapsed="false">
      <c r="A75" s="300"/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</row>
    <row r="76" customFormat="false" ht="15" hidden="false" customHeight="false" outlineLevel="0" collapsed="false">
      <c r="A76" s="300"/>
      <c r="B76" s="300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</row>
    <row r="77" customFormat="false" ht="15" hidden="false" customHeight="false" outlineLevel="0" collapsed="false">
      <c r="A77" s="300"/>
      <c r="B77" s="300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</row>
    <row r="78" customFormat="false" ht="15" hidden="false" customHeight="false" outlineLevel="0" collapsed="false">
      <c r="A78" s="300"/>
      <c r="B78" s="300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</row>
    <row r="79" customFormat="false" ht="15" hidden="false" customHeight="false" outlineLevel="0" collapsed="false">
      <c r="A79" s="300"/>
      <c r="B79" s="300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</row>
    <row r="80" customFormat="false" ht="15" hidden="false" customHeight="false" outlineLevel="0" collapsed="false">
      <c r="A80" s="300"/>
      <c r="B80" s="300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</row>
    <row r="81" customFormat="false" ht="15" hidden="false" customHeight="false" outlineLevel="0" collapsed="false">
      <c r="A81" s="300"/>
      <c r="B81" s="300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</row>
    <row r="82" customFormat="false" ht="15" hidden="false" customHeight="false" outlineLevel="0" collapsed="false">
      <c r="A82" s="300"/>
      <c r="B82" s="300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</row>
    <row r="83" customFormat="false" ht="15" hidden="false" customHeight="false" outlineLevel="0" collapsed="false">
      <c r="A83" s="300"/>
      <c r="B83" s="300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</row>
    <row r="84" customFormat="false" ht="15" hidden="false" customHeight="false" outlineLevel="0" collapsed="false">
      <c r="A84" s="300"/>
      <c r="B84" s="300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</row>
    <row r="85" customFormat="false" ht="15" hidden="false" customHeight="false" outlineLevel="0" collapsed="false">
      <c r="A85" s="300"/>
      <c r="B85" s="300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</row>
    <row r="86" customFormat="false" ht="15" hidden="false" customHeight="false" outlineLevel="0" collapsed="false">
      <c r="A86" s="300"/>
      <c r="B86" s="300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</row>
    <row r="87" customFormat="false" ht="15" hidden="false" customHeight="false" outlineLevel="0" collapsed="false">
      <c r="A87" s="300"/>
      <c r="B87" s="300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</row>
    <row r="88" customFormat="false" ht="15" hidden="false" customHeight="false" outlineLevel="0" collapsed="false">
      <c r="A88" s="300"/>
      <c r="B88" s="300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</row>
    <row r="89" customFormat="false" ht="15" hidden="false" customHeight="false" outlineLevel="0" collapsed="false">
      <c r="A89" s="300"/>
      <c r="B89" s="300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</row>
    <row r="90" customFormat="false" ht="15" hidden="false" customHeight="false" outlineLevel="0" collapsed="false">
      <c r="A90" s="300"/>
      <c r="B90" s="300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</row>
    <row r="91" customFormat="false" ht="15" hidden="false" customHeight="false" outlineLevel="0" collapsed="false">
      <c r="A91" s="300"/>
      <c r="B91" s="300"/>
      <c r="C91" s="300"/>
      <c r="D91" s="300"/>
      <c r="E91" s="300"/>
      <c r="F91" s="300"/>
      <c r="G91" s="300"/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</row>
    <row r="92" customFormat="false" ht="15" hidden="false" customHeight="false" outlineLevel="0" collapsed="false">
      <c r="A92" s="300"/>
      <c r="B92" s="300"/>
      <c r="C92" s="300"/>
      <c r="D92" s="300"/>
      <c r="E92" s="300"/>
      <c r="F92" s="300"/>
      <c r="G92" s="300"/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</row>
    <row r="93" customFormat="false" ht="15" hidden="false" customHeight="false" outlineLevel="0" collapsed="false">
      <c r="A93" s="300"/>
      <c r="B93" s="300"/>
      <c r="C93" s="300"/>
      <c r="D93" s="300"/>
      <c r="E93" s="300"/>
      <c r="F93" s="300"/>
      <c r="G93" s="300"/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</row>
    <row r="94" customFormat="false" ht="15" hidden="false" customHeight="false" outlineLevel="0" collapsed="false">
      <c r="A94" s="300"/>
      <c r="B94" s="300"/>
      <c r="C94" s="300"/>
      <c r="D94" s="300"/>
      <c r="E94" s="300"/>
      <c r="F94" s="300"/>
      <c r="G94" s="300"/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</row>
    <row r="95" customFormat="false" ht="15" hidden="false" customHeight="false" outlineLevel="0" collapsed="false">
      <c r="A95" s="300"/>
      <c r="B95" s="300"/>
      <c r="C95" s="300"/>
      <c r="D95" s="300"/>
      <c r="E95" s="300"/>
      <c r="F95" s="300"/>
      <c r="G95" s="300"/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</row>
    <row r="96" customFormat="false" ht="15" hidden="false" customHeight="false" outlineLevel="0" collapsed="false">
      <c r="A96" s="300"/>
      <c r="B96" s="300"/>
      <c r="C96" s="300"/>
      <c r="D96" s="300"/>
      <c r="E96" s="300"/>
      <c r="F96" s="300"/>
      <c r="G96" s="300"/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</row>
    <row r="97" customFormat="false" ht="15" hidden="false" customHeight="false" outlineLevel="0" collapsed="false">
      <c r="A97" s="300"/>
      <c r="B97" s="300"/>
      <c r="C97" s="300"/>
      <c r="D97" s="300"/>
      <c r="E97" s="300"/>
      <c r="F97" s="300"/>
      <c r="G97" s="300"/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</row>
    <row r="98" customFormat="false" ht="15" hidden="false" customHeight="false" outlineLevel="0" collapsed="false">
      <c r="A98" s="300"/>
      <c r="B98" s="300"/>
      <c r="C98" s="300"/>
      <c r="D98" s="300"/>
      <c r="E98" s="300"/>
      <c r="F98" s="300"/>
      <c r="G98" s="300"/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</row>
    <row r="99" customFormat="false" ht="15" hidden="false" customHeight="false" outlineLevel="0" collapsed="false">
      <c r="A99" s="300"/>
      <c r="B99" s="300"/>
      <c r="C99" s="300"/>
      <c r="D99" s="300"/>
      <c r="E99" s="300"/>
      <c r="F99" s="300"/>
      <c r="G99" s="300"/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</row>
    <row r="100" customFormat="false" ht="15" hidden="false" customHeight="false" outlineLevel="0" collapsed="false">
      <c r="A100" s="300"/>
      <c r="B100" s="300"/>
      <c r="C100" s="300"/>
      <c r="D100" s="300"/>
      <c r="E100" s="300"/>
      <c r="F100" s="300"/>
      <c r="G100" s="300"/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</row>
    <row r="101" customFormat="false" ht="15" hidden="false" customHeight="false" outlineLevel="0" collapsed="false">
      <c r="A101" s="300"/>
      <c r="B101" s="300"/>
      <c r="C101" s="300"/>
      <c r="D101" s="300"/>
      <c r="E101" s="300"/>
      <c r="F101" s="300"/>
      <c r="G101" s="300"/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</row>
    <row r="102" customFormat="false" ht="15" hidden="false" customHeight="false" outlineLevel="0" collapsed="false">
      <c r="A102" s="300"/>
      <c r="B102" s="300"/>
      <c r="C102" s="300"/>
      <c r="D102" s="300"/>
      <c r="E102" s="300"/>
      <c r="F102" s="300"/>
      <c r="G102" s="300"/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</row>
    <row r="103" customFormat="false" ht="15" hidden="false" customHeight="false" outlineLevel="0" collapsed="false">
      <c r="A103" s="300"/>
      <c r="B103" s="300"/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</row>
    <row r="104" customFormat="false" ht="15" hidden="false" customHeight="false" outlineLevel="0" collapsed="false">
      <c r="A104" s="300"/>
      <c r="B104" s="300"/>
      <c r="C104" s="300"/>
      <c r="D104" s="300"/>
      <c r="E104" s="300"/>
      <c r="F104" s="300"/>
      <c r="G104" s="300"/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</row>
    <row r="105" customFormat="false" ht="15" hidden="false" customHeight="false" outlineLevel="0" collapsed="false">
      <c r="A105" s="300"/>
      <c r="B105" s="300"/>
      <c r="C105" s="300"/>
      <c r="D105" s="300"/>
      <c r="E105" s="300"/>
      <c r="F105" s="300"/>
      <c r="G105" s="300"/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</row>
    <row r="106" customFormat="false" ht="15" hidden="false" customHeight="false" outlineLevel="0" collapsed="false">
      <c r="A106" s="300"/>
      <c r="B106" s="300"/>
      <c r="C106" s="300"/>
      <c r="D106" s="300"/>
      <c r="E106" s="300"/>
      <c r="F106" s="300"/>
      <c r="G106" s="300"/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</row>
    <row r="107" customFormat="false" ht="15" hidden="false" customHeight="false" outlineLevel="0" collapsed="false">
      <c r="A107" s="300"/>
      <c r="B107" s="300"/>
      <c r="C107" s="300"/>
      <c r="D107" s="300"/>
      <c r="E107" s="300"/>
      <c r="F107" s="300"/>
      <c r="G107" s="300"/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</row>
    <row r="108" customFormat="false" ht="15" hidden="false" customHeight="false" outlineLevel="0" collapsed="false">
      <c r="A108" s="300"/>
      <c r="B108" s="300"/>
      <c r="C108" s="300"/>
      <c r="D108" s="300"/>
      <c r="E108" s="300"/>
      <c r="F108" s="300"/>
      <c r="G108" s="300"/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</row>
    <row r="109" customFormat="false" ht="15" hidden="false" customHeight="false" outlineLevel="0" collapsed="false">
      <c r="A109" s="300"/>
      <c r="B109" s="300"/>
      <c r="C109" s="300"/>
      <c r="D109" s="300"/>
      <c r="E109" s="300"/>
      <c r="F109" s="300"/>
      <c r="G109" s="300"/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</row>
    <row r="110" customFormat="false" ht="15" hidden="false" customHeight="false" outlineLevel="0" collapsed="false">
      <c r="A110" s="300"/>
      <c r="B110" s="300"/>
      <c r="C110" s="300"/>
      <c r="D110" s="300"/>
      <c r="E110" s="300"/>
      <c r="F110" s="300"/>
      <c r="G110" s="300"/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</row>
    <row r="111" customFormat="false" ht="15" hidden="false" customHeight="false" outlineLevel="0" collapsed="false">
      <c r="A111" s="300"/>
      <c r="B111" s="300"/>
      <c r="C111" s="300"/>
      <c r="D111" s="300"/>
      <c r="E111" s="300"/>
      <c r="F111" s="300"/>
      <c r="G111" s="300"/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</row>
    <row r="112" customFormat="false" ht="15" hidden="false" customHeight="false" outlineLevel="0" collapsed="false">
      <c r="A112" s="300"/>
      <c r="B112" s="300"/>
      <c r="C112" s="300"/>
      <c r="D112" s="300"/>
      <c r="E112" s="300"/>
      <c r="F112" s="300"/>
      <c r="G112" s="300"/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</row>
    <row r="113" customFormat="false" ht="15" hidden="false" customHeight="false" outlineLevel="0" collapsed="false">
      <c r="A113" s="300"/>
      <c r="B113" s="300"/>
      <c r="C113" s="300"/>
      <c r="D113" s="300"/>
      <c r="E113" s="300"/>
      <c r="F113" s="300"/>
      <c r="G113" s="300"/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</row>
    <row r="114" customFormat="false" ht="15" hidden="false" customHeight="false" outlineLevel="0" collapsed="false">
      <c r="A114" s="300"/>
      <c r="B114" s="300"/>
      <c r="C114" s="300"/>
      <c r="D114" s="300"/>
      <c r="E114" s="300"/>
      <c r="F114" s="300"/>
      <c r="G114" s="300"/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</row>
    <row r="115" customFormat="false" ht="15" hidden="false" customHeight="false" outlineLevel="0" collapsed="false">
      <c r="A115" s="300"/>
      <c r="B115" s="300"/>
      <c r="C115" s="300"/>
      <c r="D115" s="300"/>
      <c r="E115" s="300"/>
      <c r="F115" s="300"/>
      <c r="G115" s="300"/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</row>
    <row r="116" customFormat="false" ht="15" hidden="false" customHeight="false" outlineLevel="0" collapsed="false">
      <c r="A116" s="300"/>
      <c r="B116" s="300"/>
      <c r="C116" s="300"/>
      <c r="D116" s="300"/>
      <c r="E116" s="300"/>
      <c r="F116" s="300"/>
      <c r="G116" s="300"/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</row>
    <row r="117" customFormat="false" ht="15" hidden="false" customHeight="false" outlineLevel="0" collapsed="false">
      <c r="A117" s="300"/>
      <c r="B117" s="300"/>
      <c r="C117" s="300"/>
      <c r="D117" s="300"/>
      <c r="E117" s="300"/>
      <c r="F117" s="300"/>
      <c r="G117" s="300"/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</row>
    <row r="118" customFormat="false" ht="15" hidden="false" customHeight="false" outlineLevel="0" collapsed="false">
      <c r="A118" s="300"/>
      <c r="B118" s="300"/>
      <c r="C118" s="300"/>
      <c r="D118" s="300"/>
      <c r="E118" s="300"/>
      <c r="F118" s="300"/>
      <c r="G118" s="300"/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</row>
    <row r="119" customFormat="false" ht="15" hidden="false" customHeight="false" outlineLevel="0" collapsed="false">
      <c r="A119" s="300"/>
      <c r="B119" s="300"/>
      <c r="C119" s="300"/>
      <c r="D119" s="300"/>
      <c r="E119" s="300"/>
      <c r="F119" s="300"/>
      <c r="G119" s="300"/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</row>
    <row r="120" customFormat="false" ht="15" hidden="false" customHeight="false" outlineLevel="0" collapsed="false">
      <c r="A120" s="300"/>
      <c r="B120" s="300"/>
      <c r="C120" s="300"/>
      <c r="D120" s="300"/>
      <c r="E120" s="300"/>
      <c r="F120" s="300"/>
      <c r="G120" s="300"/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</row>
    <row r="121" customFormat="false" ht="15" hidden="false" customHeight="false" outlineLevel="0" collapsed="false">
      <c r="A121" s="300"/>
      <c r="B121" s="300"/>
      <c r="C121" s="300"/>
      <c r="D121" s="300"/>
      <c r="E121" s="300"/>
      <c r="F121" s="300"/>
      <c r="G121" s="300"/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</row>
    <row r="122" customFormat="false" ht="15" hidden="false" customHeight="false" outlineLevel="0" collapsed="false">
      <c r="A122" s="300"/>
      <c r="B122" s="300"/>
      <c r="C122" s="300"/>
      <c r="D122" s="300"/>
      <c r="E122" s="300"/>
      <c r="F122" s="300"/>
      <c r="G122" s="300"/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</row>
    <row r="123" customFormat="false" ht="15" hidden="false" customHeight="false" outlineLevel="0" collapsed="false">
      <c r="A123" s="300"/>
      <c r="B123" s="300"/>
      <c r="C123" s="300"/>
      <c r="D123" s="300"/>
      <c r="E123" s="300"/>
      <c r="F123" s="300"/>
      <c r="G123" s="300"/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</row>
    <row r="124" customFormat="false" ht="15" hidden="false" customHeight="false" outlineLevel="0" collapsed="false">
      <c r="A124" s="300"/>
      <c r="B124" s="300"/>
      <c r="C124" s="300"/>
      <c r="D124" s="300"/>
      <c r="E124" s="300"/>
      <c r="F124" s="300"/>
      <c r="G124" s="300"/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</row>
    <row r="125" customFormat="false" ht="15" hidden="false" customHeight="false" outlineLevel="0" collapsed="false">
      <c r="A125" s="300"/>
      <c r="B125" s="300"/>
      <c r="C125" s="300"/>
      <c r="D125" s="300"/>
      <c r="E125" s="300"/>
      <c r="F125" s="300"/>
      <c r="G125" s="300"/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</row>
    <row r="126" customFormat="false" ht="15" hidden="false" customHeight="false" outlineLevel="0" collapsed="false">
      <c r="A126" s="300"/>
      <c r="B126" s="300"/>
      <c r="C126" s="300"/>
      <c r="D126" s="300"/>
      <c r="E126" s="300"/>
      <c r="F126" s="300"/>
      <c r="G126" s="300"/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</row>
    <row r="127" customFormat="false" ht="15" hidden="false" customHeight="false" outlineLevel="0" collapsed="false">
      <c r="A127" s="300"/>
      <c r="B127" s="300"/>
      <c r="C127" s="300"/>
      <c r="D127" s="300"/>
      <c r="E127" s="300"/>
      <c r="F127" s="300"/>
      <c r="G127" s="300"/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</row>
    <row r="128" customFormat="false" ht="15" hidden="false" customHeight="false" outlineLevel="0" collapsed="false">
      <c r="A128" s="300"/>
      <c r="B128" s="300"/>
      <c r="C128" s="300"/>
      <c r="D128" s="300"/>
      <c r="E128" s="300"/>
      <c r="F128" s="300"/>
      <c r="G128" s="300"/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</row>
    <row r="129" customFormat="false" ht="15" hidden="false" customHeight="false" outlineLevel="0" collapsed="false">
      <c r="A129" s="300"/>
      <c r="B129" s="300"/>
      <c r="C129" s="300"/>
      <c r="D129" s="300"/>
      <c r="E129" s="300"/>
      <c r="F129" s="300"/>
      <c r="G129" s="300"/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</row>
    <row r="130" customFormat="false" ht="15" hidden="false" customHeight="false" outlineLevel="0" collapsed="false">
      <c r="A130" s="300"/>
      <c r="B130" s="300"/>
      <c r="C130" s="300"/>
      <c r="D130" s="300"/>
      <c r="E130" s="300"/>
      <c r="F130" s="300"/>
      <c r="G130" s="300"/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</row>
    <row r="131" customFormat="false" ht="15" hidden="false" customHeight="false" outlineLevel="0" collapsed="false">
      <c r="A131" s="300"/>
      <c r="B131" s="300"/>
      <c r="C131" s="300"/>
      <c r="D131" s="300"/>
      <c r="E131" s="300"/>
      <c r="F131" s="300"/>
      <c r="G131" s="300"/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</row>
    <row r="132" customFormat="false" ht="15" hidden="false" customHeight="false" outlineLevel="0" collapsed="false">
      <c r="A132" s="300"/>
      <c r="B132" s="300"/>
      <c r="C132" s="300"/>
      <c r="D132" s="300"/>
      <c r="E132" s="300"/>
      <c r="F132" s="300"/>
      <c r="G132" s="300"/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</row>
    <row r="133" customFormat="false" ht="15" hidden="false" customHeight="false" outlineLevel="0" collapsed="false">
      <c r="A133" s="300"/>
      <c r="B133" s="300"/>
      <c r="C133" s="300"/>
      <c r="D133" s="300"/>
      <c r="E133" s="300"/>
      <c r="F133" s="300"/>
      <c r="G133" s="300"/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</row>
    <row r="134" customFormat="false" ht="15" hidden="false" customHeight="false" outlineLevel="0" collapsed="false">
      <c r="A134" s="300"/>
      <c r="B134" s="300"/>
      <c r="C134" s="300"/>
      <c r="D134" s="300"/>
      <c r="E134" s="300"/>
      <c r="F134" s="300"/>
      <c r="G134" s="300"/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</row>
    <row r="135" customFormat="false" ht="15" hidden="false" customHeight="false" outlineLevel="0" collapsed="false">
      <c r="A135" s="300"/>
      <c r="B135" s="300"/>
      <c r="C135" s="300"/>
      <c r="D135" s="300"/>
      <c r="E135" s="300"/>
      <c r="F135" s="300"/>
      <c r="G135" s="300"/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</row>
    <row r="136" customFormat="false" ht="15" hidden="false" customHeight="false" outlineLevel="0" collapsed="false">
      <c r="A136" s="300"/>
      <c r="B136" s="300"/>
      <c r="C136" s="300"/>
      <c r="D136" s="300"/>
      <c r="E136" s="300"/>
      <c r="F136" s="300"/>
      <c r="G136" s="300"/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</row>
    <row r="137" customFormat="false" ht="15" hidden="false" customHeight="false" outlineLevel="0" collapsed="false">
      <c r="A137" s="300"/>
      <c r="B137" s="300"/>
      <c r="C137" s="300"/>
      <c r="D137" s="300"/>
      <c r="E137" s="300"/>
      <c r="F137" s="300"/>
      <c r="G137" s="300"/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</row>
    <row r="138" customFormat="false" ht="15" hidden="false" customHeight="false" outlineLevel="0" collapsed="false">
      <c r="A138" s="300"/>
      <c r="B138" s="300"/>
      <c r="C138" s="300"/>
      <c r="D138" s="300"/>
      <c r="E138" s="300"/>
      <c r="F138" s="300"/>
      <c r="G138" s="300"/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</row>
    <row r="139" customFormat="false" ht="15" hidden="false" customHeight="false" outlineLevel="0" collapsed="false">
      <c r="A139" s="300"/>
      <c r="B139" s="300"/>
      <c r="C139" s="300"/>
      <c r="D139" s="300"/>
      <c r="E139" s="300"/>
      <c r="F139" s="300"/>
      <c r="G139" s="300"/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</row>
    <row r="140" customFormat="false" ht="15" hidden="false" customHeight="false" outlineLevel="0" collapsed="false">
      <c r="A140" s="300"/>
      <c r="B140" s="300"/>
      <c r="C140" s="300"/>
      <c r="D140" s="300"/>
      <c r="E140" s="300"/>
      <c r="F140" s="300"/>
      <c r="G140" s="300"/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</row>
    <row r="141" customFormat="false" ht="15" hidden="false" customHeight="false" outlineLevel="0" collapsed="false">
      <c r="A141" s="300"/>
      <c r="B141" s="300"/>
      <c r="C141" s="300"/>
      <c r="D141" s="300"/>
      <c r="E141" s="300"/>
      <c r="F141" s="300"/>
      <c r="G141" s="300"/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</row>
    <row r="142" customFormat="false" ht="15" hidden="false" customHeight="false" outlineLevel="0" collapsed="false">
      <c r="A142" s="300"/>
      <c r="B142" s="300"/>
      <c r="C142" s="300"/>
      <c r="D142" s="300"/>
      <c r="E142" s="300"/>
      <c r="F142" s="300"/>
      <c r="G142" s="300"/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</row>
    <row r="143" customFormat="false" ht="15" hidden="false" customHeight="false" outlineLevel="0" collapsed="false">
      <c r="A143" s="300"/>
      <c r="B143" s="300"/>
      <c r="C143" s="300"/>
      <c r="D143" s="300"/>
      <c r="E143" s="300"/>
      <c r="F143" s="300"/>
      <c r="G143" s="300"/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</row>
    <row r="144" customFormat="false" ht="15" hidden="false" customHeight="false" outlineLevel="0" collapsed="false">
      <c r="A144" s="300"/>
      <c r="B144" s="300"/>
      <c r="C144" s="300"/>
      <c r="D144" s="300"/>
      <c r="E144" s="300"/>
      <c r="F144" s="300"/>
      <c r="G144" s="300"/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</row>
    <row r="145" customFormat="false" ht="15" hidden="false" customHeight="false" outlineLevel="0" collapsed="false">
      <c r="A145" s="300"/>
      <c r="B145" s="300"/>
      <c r="C145" s="300"/>
      <c r="D145" s="300"/>
      <c r="E145" s="300"/>
      <c r="F145" s="300"/>
      <c r="G145" s="300"/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</row>
    <row r="146" customFormat="false" ht="15" hidden="false" customHeight="false" outlineLevel="0" collapsed="false">
      <c r="A146" s="300"/>
      <c r="B146" s="300"/>
      <c r="C146" s="300"/>
      <c r="D146" s="300"/>
      <c r="E146" s="300"/>
      <c r="F146" s="300"/>
      <c r="G146" s="300"/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</row>
    <row r="147" customFormat="false" ht="15" hidden="false" customHeight="false" outlineLevel="0" collapsed="false">
      <c r="A147" s="300"/>
      <c r="B147" s="300"/>
      <c r="C147" s="300"/>
      <c r="D147" s="300"/>
      <c r="E147" s="300"/>
      <c r="F147" s="300"/>
      <c r="G147" s="300"/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</row>
    <row r="148" customFormat="false" ht="15" hidden="false" customHeight="false" outlineLevel="0" collapsed="false">
      <c r="A148" s="300"/>
      <c r="B148" s="300"/>
      <c r="C148" s="300"/>
      <c r="D148" s="300"/>
      <c r="E148" s="300"/>
      <c r="F148" s="300"/>
      <c r="G148" s="300"/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</row>
    <row r="149" customFormat="false" ht="15" hidden="false" customHeight="false" outlineLevel="0" collapsed="false">
      <c r="A149" s="300"/>
      <c r="B149" s="300"/>
      <c r="C149" s="300"/>
      <c r="D149" s="300"/>
      <c r="E149" s="300"/>
      <c r="F149" s="300"/>
      <c r="G149" s="300"/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</row>
    <row r="150" customFormat="false" ht="15" hidden="false" customHeight="false" outlineLevel="0" collapsed="false">
      <c r="A150" s="300"/>
      <c r="B150" s="300"/>
      <c r="C150" s="300"/>
      <c r="D150" s="300"/>
      <c r="E150" s="300"/>
      <c r="F150" s="300"/>
      <c r="G150" s="300"/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</row>
    <row r="151" customFormat="false" ht="15" hidden="false" customHeight="false" outlineLevel="0" collapsed="false">
      <c r="A151" s="300"/>
      <c r="B151" s="300"/>
      <c r="C151" s="300"/>
      <c r="D151" s="300"/>
      <c r="E151" s="300"/>
      <c r="F151" s="300"/>
      <c r="G151" s="300"/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</row>
    <row r="152" customFormat="false" ht="15" hidden="false" customHeight="false" outlineLevel="0" collapsed="false">
      <c r="A152" s="300"/>
      <c r="B152" s="300"/>
      <c r="C152" s="300"/>
      <c r="D152" s="300"/>
      <c r="E152" s="300"/>
      <c r="F152" s="300"/>
      <c r="G152" s="300"/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</row>
    <row r="153" customFormat="false" ht="15" hidden="false" customHeight="false" outlineLevel="0" collapsed="false">
      <c r="A153" s="300"/>
      <c r="B153" s="300"/>
      <c r="C153" s="300"/>
      <c r="D153" s="300"/>
      <c r="E153" s="300"/>
      <c r="F153" s="300"/>
      <c r="G153" s="300"/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</row>
    <row r="154" customFormat="false" ht="15" hidden="false" customHeight="false" outlineLevel="0" collapsed="false">
      <c r="A154" s="300"/>
      <c r="B154" s="300"/>
      <c r="C154" s="300"/>
      <c r="D154" s="300"/>
      <c r="E154" s="300"/>
      <c r="F154" s="300"/>
      <c r="G154" s="300"/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</row>
    <row r="155" customFormat="false" ht="15" hidden="false" customHeight="false" outlineLevel="0" collapsed="false">
      <c r="A155" s="300"/>
      <c r="B155" s="300"/>
      <c r="C155" s="300"/>
      <c r="D155" s="300"/>
      <c r="E155" s="300"/>
      <c r="F155" s="300"/>
      <c r="G155" s="300"/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</row>
    <row r="156" customFormat="false" ht="15" hidden="false" customHeight="false" outlineLevel="0" collapsed="false">
      <c r="A156" s="300"/>
      <c r="B156" s="300"/>
      <c r="C156" s="300"/>
      <c r="D156" s="300"/>
      <c r="E156" s="300"/>
      <c r="F156" s="300"/>
      <c r="G156" s="300"/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</row>
    <row r="157" customFormat="false" ht="15" hidden="false" customHeight="false" outlineLevel="0" collapsed="false">
      <c r="A157" s="300"/>
      <c r="B157" s="300"/>
      <c r="C157" s="300"/>
      <c r="D157" s="300"/>
      <c r="E157" s="300"/>
      <c r="F157" s="300"/>
      <c r="G157" s="300"/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</row>
    <row r="158" customFormat="false" ht="15" hidden="false" customHeight="false" outlineLevel="0" collapsed="false">
      <c r="A158" s="300"/>
      <c r="B158" s="300"/>
      <c r="C158" s="300"/>
      <c r="D158" s="300"/>
      <c r="E158" s="300"/>
      <c r="F158" s="300"/>
      <c r="G158" s="300"/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</row>
    <row r="159" customFormat="false" ht="15" hidden="false" customHeight="false" outlineLevel="0" collapsed="false">
      <c r="A159" s="300"/>
      <c r="B159" s="300"/>
      <c r="C159" s="300"/>
      <c r="D159" s="300"/>
      <c r="E159" s="300"/>
      <c r="F159" s="300"/>
      <c r="G159" s="300"/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</row>
    <row r="160" customFormat="false" ht="15" hidden="false" customHeight="false" outlineLevel="0" collapsed="false">
      <c r="A160" s="300"/>
      <c r="B160" s="300"/>
      <c r="C160" s="300"/>
      <c r="D160" s="300"/>
      <c r="E160" s="300"/>
      <c r="F160" s="300"/>
      <c r="G160" s="300"/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</row>
    <row r="161" customFormat="false" ht="15" hidden="false" customHeight="false" outlineLevel="0" collapsed="false">
      <c r="A161" s="300"/>
      <c r="B161" s="300"/>
      <c r="C161" s="300"/>
      <c r="D161" s="300"/>
      <c r="E161" s="300"/>
      <c r="F161" s="300"/>
      <c r="G161" s="300"/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</row>
    <row r="162" customFormat="false" ht="15" hidden="false" customHeight="false" outlineLevel="0" collapsed="false">
      <c r="A162" s="300"/>
      <c r="B162" s="300"/>
      <c r="C162" s="300"/>
      <c r="D162" s="300"/>
      <c r="E162" s="300"/>
      <c r="F162" s="300"/>
      <c r="G162" s="300"/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</row>
    <row r="163" customFormat="false" ht="15" hidden="false" customHeight="false" outlineLevel="0" collapsed="false">
      <c r="A163" s="300"/>
      <c r="B163" s="300"/>
      <c r="C163" s="300"/>
      <c r="D163" s="300"/>
      <c r="E163" s="300"/>
      <c r="F163" s="300"/>
      <c r="G163" s="300"/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</row>
    <row r="164" customFormat="false" ht="15" hidden="false" customHeight="false" outlineLevel="0" collapsed="false">
      <c r="A164" s="300"/>
      <c r="B164" s="300"/>
      <c r="C164" s="300"/>
      <c r="D164" s="300"/>
      <c r="E164" s="300"/>
      <c r="F164" s="300"/>
      <c r="G164" s="300"/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</row>
    <row r="165" customFormat="false" ht="15" hidden="false" customHeight="false" outlineLevel="0" collapsed="false">
      <c r="A165" s="300"/>
      <c r="B165" s="300"/>
      <c r="C165" s="300"/>
      <c r="D165" s="300"/>
      <c r="E165" s="300"/>
      <c r="F165" s="300"/>
      <c r="G165" s="300"/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</row>
    <row r="166" customFormat="false" ht="15" hidden="false" customHeight="false" outlineLevel="0" collapsed="false">
      <c r="A166" s="300"/>
      <c r="B166" s="300"/>
      <c r="C166" s="300"/>
      <c r="D166" s="300"/>
      <c r="E166" s="300"/>
      <c r="F166" s="300"/>
      <c r="G166" s="300"/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</row>
    <row r="167" customFormat="false" ht="15" hidden="false" customHeight="false" outlineLevel="0" collapsed="false">
      <c r="A167" s="300"/>
      <c r="B167" s="300"/>
      <c r="C167" s="300"/>
      <c r="D167" s="300"/>
      <c r="E167" s="300"/>
      <c r="F167" s="300"/>
      <c r="G167" s="300"/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</row>
    <row r="168" customFormat="false" ht="15" hidden="false" customHeight="false" outlineLevel="0" collapsed="false">
      <c r="A168" s="300"/>
      <c r="B168" s="300"/>
      <c r="C168" s="300"/>
      <c r="D168" s="300"/>
      <c r="E168" s="300"/>
      <c r="F168" s="300"/>
      <c r="G168" s="300"/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</row>
    <row r="169" customFormat="false" ht="15" hidden="false" customHeight="false" outlineLevel="0" collapsed="false">
      <c r="A169" s="300"/>
      <c r="B169" s="300"/>
      <c r="C169" s="300"/>
      <c r="D169" s="300"/>
      <c r="E169" s="300"/>
      <c r="F169" s="300"/>
      <c r="G169" s="300"/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</row>
    <row r="170" customFormat="false" ht="15" hidden="false" customHeight="false" outlineLevel="0" collapsed="false">
      <c r="A170" s="300"/>
      <c r="B170" s="300"/>
      <c r="C170" s="300"/>
      <c r="D170" s="300"/>
      <c r="E170" s="300"/>
      <c r="F170" s="300"/>
      <c r="G170" s="300"/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</row>
    <row r="171" customFormat="false" ht="15" hidden="false" customHeight="false" outlineLevel="0" collapsed="false">
      <c r="A171" s="300"/>
      <c r="B171" s="300"/>
      <c r="C171" s="300"/>
      <c r="D171" s="300"/>
      <c r="E171" s="300"/>
      <c r="F171" s="300"/>
      <c r="G171" s="300"/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</row>
    <row r="172" customFormat="false" ht="15" hidden="false" customHeight="false" outlineLevel="0" collapsed="false">
      <c r="A172" s="300"/>
      <c r="B172" s="300"/>
      <c r="C172" s="300"/>
      <c r="D172" s="300"/>
      <c r="E172" s="300"/>
      <c r="F172" s="300"/>
      <c r="G172" s="300"/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</row>
    <row r="173" customFormat="false" ht="15" hidden="false" customHeight="false" outlineLevel="0" collapsed="false">
      <c r="A173" s="300"/>
      <c r="B173" s="300"/>
      <c r="C173" s="300"/>
      <c r="D173" s="300"/>
      <c r="E173" s="300"/>
      <c r="F173" s="300"/>
      <c r="G173" s="300"/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</row>
    <row r="174" customFormat="false" ht="15" hidden="false" customHeight="false" outlineLevel="0" collapsed="false">
      <c r="A174" s="300"/>
      <c r="B174" s="300"/>
      <c r="C174" s="300"/>
      <c r="D174" s="300"/>
      <c r="E174" s="300"/>
      <c r="F174" s="300"/>
      <c r="G174" s="300"/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</row>
    <row r="175" customFormat="false" ht="15" hidden="false" customHeight="false" outlineLevel="0" collapsed="false">
      <c r="A175" s="300"/>
      <c r="B175" s="300"/>
      <c r="C175" s="300"/>
      <c r="D175" s="300"/>
      <c r="E175" s="300"/>
      <c r="F175" s="300"/>
      <c r="G175" s="300"/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</row>
    <row r="176" customFormat="false" ht="15" hidden="false" customHeight="false" outlineLevel="0" collapsed="false">
      <c r="A176" s="300"/>
      <c r="B176" s="300"/>
      <c r="C176" s="300"/>
      <c r="D176" s="300"/>
      <c r="E176" s="300"/>
      <c r="F176" s="300"/>
      <c r="G176" s="300"/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</row>
    <row r="177" customFormat="false" ht="15" hidden="false" customHeight="false" outlineLevel="0" collapsed="false">
      <c r="A177" s="300"/>
      <c r="B177" s="300"/>
      <c r="C177" s="300"/>
      <c r="D177" s="300"/>
      <c r="E177" s="300"/>
      <c r="F177" s="300"/>
      <c r="G177" s="300"/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</row>
    <row r="178" customFormat="false" ht="15" hidden="false" customHeight="false" outlineLevel="0" collapsed="false">
      <c r="A178" s="300"/>
      <c r="B178" s="300"/>
      <c r="C178" s="300"/>
      <c r="D178" s="300"/>
      <c r="E178" s="300"/>
      <c r="F178" s="300"/>
      <c r="G178" s="300"/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</row>
    <row r="179" customFormat="false" ht="15" hidden="false" customHeight="false" outlineLevel="0" collapsed="false">
      <c r="A179" s="300"/>
      <c r="B179" s="300"/>
      <c r="C179" s="300"/>
      <c r="D179" s="300"/>
      <c r="E179" s="300"/>
      <c r="F179" s="300"/>
      <c r="G179" s="300"/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</row>
    <row r="180" customFormat="false" ht="15" hidden="false" customHeight="false" outlineLevel="0" collapsed="false">
      <c r="A180" s="300"/>
      <c r="B180" s="300"/>
      <c r="C180" s="300"/>
      <c r="D180" s="300"/>
      <c r="E180" s="300"/>
      <c r="F180" s="300"/>
      <c r="G180" s="300"/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</row>
    <row r="181" customFormat="false" ht="15" hidden="false" customHeight="false" outlineLevel="0" collapsed="false">
      <c r="A181" s="300"/>
      <c r="B181" s="300"/>
      <c r="C181" s="300"/>
      <c r="D181" s="300"/>
      <c r="E181" s="300"/>
      <c r="F181" s="300"/>
      <c r="G181" s="300"/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</row>
    <row r="182" customFormat="false" ht="15" hidden="false" customHeight="false" outlineLevel="0" collapsed="false">
      <c r="A182" s="300"/>
      <c r="B182" s="300"/>
      <c r="C182" s="300"/>
      <c r="D182" s="300"/>
      <c r="E182" s="300"/>
      <c r="F182" s="300"/>
      <c r="G182" s="300"/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</row>
    <row r="183" customFormat="false" ht="15" hidden="false" customHeight="false" outlineLevel="0" collapsed="false">
      <c r="A183" s="300"/>
      <c r="B183" s="300"/>
      <c r="C183" s="300"/>
      <c r="D183" s="300"/>
      <c r="E183" s="300"/>
      <c r="F183" s="300"/>
      <c r="G183" s="300"/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</row>
    <row r="184" customFormat="false" ht="15" hidden="false" customHeight="false" outlineLevel="0" collapsed="false">
      <c r="A184" s="300"/>
      <c r="B184" s="300"/>
      <c r="C184" s="300"/>
      <c r="D184" s="300"/>
      <c r="E184" s="300"/>
      <c r="F184" s="300"/>
      <c r="G184" s="300"/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</row>
    <row r="185" customFormat="false" ht="15" hidden="false" customHeight="false" outlineLevel="0" collapsed="false">
      <c r="A185" s="300"/>
      <c r="B185" s="300"/>
      <c r="C185" s="300"/>
      <c r="D185" s="300"/>
      <c r="E185" s="300"/>
      <c r="F185" s="300"/>
      <c r="G185" s="300"/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</row>
    <row r="186" customFormat="false" ht="15" hidden="false" customHeight="false" outlineLevel="0" collapsed="false">
      <c r="A186" s="300"/>
      <c r="B186" s="300"/>
      <c r="C186" s="300"/>
      <c r="D186" s="300"/>
      <c r="E186" s="300"/>
      <c r="F186" s="300"/>
      <c r="G186" s="300"/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</row>
    <row r="187" customFormat="false" ht="15" hidden="false" customHeight="false" outlineLevel="0" collapsed="false">
      <c r="A187" s="300"/>
      <c r="B187" s="300"/>
      <c r="C187" s="300"/>
      <c r="D187" s="300"/>
      <c r="E187" s="300"/>
      <c r="F187" s="300"/>
      <c r="G187" s="300"/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</row>
    <row r="188" customFormat="false" ht="15" hidden="false" customHeight="false" outlineLevel="0" collapsed="false">
      <c r="A188" s="300"/>
      <c r="B188" s="300"/>
      <c r="C188" s="300"/>
      <c r="D188" s="300"/>
      <c r="E188" s="300"/>
      <c r="F188" s="300"/>
      <c r="G188" s="300"/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</row>
    <row r="189" customFormat="false" ht="15" hidden="false" customHeight="false" outlineLevel="0" collapsed="false">
      <c r="A189" s="300"/>
      <c r="B189" s="300"/>
      <c r="C189" s="300"/>
      <c r="D189" s="300"/>
      <c r="E189" s="300"/>
      <c r="F189" s="300"/>
      <c r="G189" s="300"/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</row>
    <row r="190" customFormat="false" ht="15" hidden="false" customHeight="false" outlineLevel="0" collapsed="false">
      <c r="A190" s="300"/>
      <c r="B190" s="300"/>
      <c r="C190" s="300"/>
      <c r="D190" s="300"/>
      <c r="E190" s="300"/>
      <c r="F190" s="300"/>
      <c r="G190" s="300"/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</row>
    <row r="191" customFormat="false" ht="15" hidden="false" customHeight="false" outlineLevel="0" collapsed="false">
      <c r="A191" s="300"/>
      <c r="B191" s="300"/>
      <c r="C191" s="300"/>
      <c r="D191" s="300"/>
      <c r="E191" s="300"/>
      <c r="F191" s="300"/>
      <c r="G191" s="300"/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</row>
    <row r="192" customFormat="false" ht="15" hidden="false" customHeight="false" outlineLevel="0" collapsed="false">
      <c r="A192" s="300"/>
      <c r="B192" s="300"/>
      <c r="C192" s="300"/>
      <c r="D192" s="300"/>
      <c r="E192" s="300"/>
      <c r="F192" s="300"/>
      <c r="G192" s="300"/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</row>
    <row r="193" customFormat="false" ht="15" hidden="false" customHeight="false" outlineLevel="0" collapsed="false">
      <c r="A193" s="300"/>
      <c r="B193" s="300"/>
      <c r="C193" s="300"/>
      <c r="D193" s="300"/>
      <c r="E193" s="300"/>
      <c r="F193" s="300"/>
      <c r="G193" s="300"/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</row>
    <row r="194" customFormat="false" ht="15" hidden="false" customHeight="false" outlineLevel="0" collapsed="false">
      <c r="A194" s="300"/>
      <c r="B194" s="300"/>
      <c r="C194" s="300"/>
      <c r="D194" s="300"/>
      <c r="E194" s="300"/>
      <c r="F194" s="300"/>
      <c r="G194" s="300"/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</row>
    <row r="195" customFormat="false" ht="15" hidden="false" customHeight="false" outlineLevel="0" collapsed="false">
      <c r="A195" s="300"/>
      <c r="B195" s="300"/>
      <c r="C195" s="300"/>
      <c r="D195" s="300"/>
      <c r="E195" s="300"/>
      <c r="F195" s="300"/>
      <c r="G195" s="300"/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</row>
    <row r="196" customFormat="false" ht="15" hidden="false" customHeight="false" outlineLevel="0" collapsed="false">
      <c r="A196" s="300"/>
      <c r="B196" s="300"/>
      <c r="C196" s="300"/>
      <c r="D196" s="300"/>
      <c r="E196" s="300"/>
      <c r="F196" s="300"/>
      <c r="G196" s="300"/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</row>
    <row r="197" customFormat="false" ht="15" hidden="false" customHeight="false" outlineLevel="0" collapsed="false">
      <c r="A197" s="300"/>
      <c r="B197" s="300"/>
      <c r="C197" s="300"/>
      <c r="D197" s="300"/>
      <c r="E197" s="300"/>
      <c r="F197" s="300"/>
      <c r="G197" s="300"/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</row>
    <row r="198" customFormat="false" ht="15" hidden="false" customHeight="false" outlineLevel="0" collapsed="false">
      <c r="A198" s="300"/>
      <c r="B198" s="300"/>
      <c r="C198" s="300"/>
      <c r="D198" s="300"/>
      <c r="E198" s="300"/>
      <c r="F198" s="300"/>
      <c r="G198" s="300"/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</row>
    <row r="199" customFormat="false" ht="15" hidden="false" customHeight="false" outlineLevel="0" collapsed="false">
      <c r="A199" s="300"/>
      <c r="B199" s="300"/>
      <c r="C199" s="300"/>
      <c r="D199" s="300"/>
      <c r="E199" s="300"/>
      <c r="F199" s="300"/>
      <c r="G199" s="300"/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</row>
    <row r="200" customFormat="false" ht="15" hidden="false" customHeight="false" outlineLevel="0" collapsed="false">
      <c r="A200" s="300"/>
      <c r="B200" s="300"/>
      <c r="C200" s="300"/>
      <c r="D200" s="300"/>
      <c r="E200" s="300"/>
      <c r="F200" s="300"/>
      <c r="G200" s="300"/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</row>
    <row r="201" customFormat="false" ht="15" hidden="false" customHeight="false" outlineLevel="0" collapsed="false">
      <c r="A201" s="300"/>
      <c r="B201" s="300"/>
      <c r="C201" s="300"/>
      <c r="D201" s="300"/>
      <c r="E201" s="300"/>
      <c r="F201" s="300"/>
      <c r="G201" s="300"/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</row>
    <row r="202" customFormat="false" ht="15" hidden="false" customHeight="false" outlineLevel="0" collapsed="false">
      <c r="A202" s="300"/>
      <c r="B202" s="300"/>
      <c r="C202" s="300"/>
      <c r="D202" s="300"/>
      <c r="E202" s="300"/>
      <c r="F202" s="300"/>
      <c r="G202" s="300"/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</row>
    <row r="203" customFormat="false" ht="15" hidden="false" customHeight="false" outlineLevel="0" collapsed="false">
      <c r="A203" s="300"/>
      <c r="B203" s="300"/>
      <c r="C203" s="300"/>
      <c r="D203" s="300"/>
      <c r="E203" s="300"/>
      <c r="F203" s="300"/>
      <c r="G203" s="300"/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</row>
    <row r="204" customFormat="false" ht="15" hidden="false" customHeight="false" outlineLevel="0" collapsed="false">
      <c r="A204" s="300"/>
      <c r="B204" s="300"/>
      <c r="C204" s="300"/>
      <c r="D204" s="300"/>
      <c r="E204" s="300"/>
      <c r="F204" s="300"/>
      <c r="G204" s="300"/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</row>
    <row r="205" customFormat="false" ht="15" hidden="false" customHeight="false" outlineLevel="0" collapsed="false">
      <c r="A205" s="300"/>
      <c r="B205" s="300"/>
      <c r="C205" s="300"/>
      <c r="D205" s="300"/>
      <c r="E205" s="300"/>
      <c r="F205" s="300"/>
      <c r="G205" s="300"/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</row>
    <row r="206" customFormat="false" ht="15" hidden="false" customHeight="false" outlineLevel="0" collapsed="false">
      <c r="A206" s="300"/>
      <c r="B206" s="300"/>
      <c r="C206" s="300"/>
      <c r="D206" s="300"/>
      <c r="E206" s="300"/>
      <c r="F206" s="300"/>
      <c r="G206" s="300"/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</row>
    <row r="207" customFormat="false" ht="15" hidden="false" customHeight="false" outlineLevel="0" collapsed="false">
      <c r="A207" s="300"/>
      <c r="B207" s="300"/>
      <c r="C207" s="300"/>
      <c r="D207" s="300"/>
      <c r="E207" s="300"/>
      <c r="F207" s="300"/>
      <c r="G207" s="300"/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</row>
    <row r="208" customFormat="false" ht="15" hidden="false" customHeight="false" outlineLevel="0" collapsed="false">
      <c r="A208" s="300"/>
      <c r="B208" s="300"/>
      <c r="C208" s="300"/>
      <c r="D208" s="300"/>
      <c r="E208" s="300"/>
      <c r="F208" s="300"/>
      <c r="G208" s="300"/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</row>
    <row r="209" customFormat="false" ht="15" hidden="false" customHeight="false" outlineLevel="0" collapsed="false">
      <c r="A209" s="300"/>
      <c r="B209" s="300"/>
      <c r="C209" s="300"/>
      <c r="D209" s="300"/>
      <c r="E209" s="300"/>
      <c r="F209" s="300"/>
      <c r="G209" s="300"/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</row>
    <row r="210" customFormat="false" ht="15" hidden="false" customHeight="false" outlineLevel="0" collapsed="false">
      <c r="A210" s="300"/>
      <c r="B210" s="300"/>
      <c r="C210" s="300"/>
      <c r="D210" s="300"/>
      <c r="E210" s="300"/>
      <c r="F210" s="300"/>
      <c r="G210" s="300"/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</row>
    <row r="211" customFormat="false" ht="15" hidden="false" customHeight="false" outlineLevel="0" collapsed="false">
      <c r="A211" s="300"/>
      <c r="B211" s="300"/>
      <c r="C211" s="300"/>
      <c r="D211" s="300"/>
      <c r="E211" s="300"/>
      <c r="F211" s="300"/>
      <c r="G211" s="300"/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</row>
    <row r="212" customFormat="false" ht="15" hidden="false" customHeight="false" outlineLevel="0" collapsed="false">
      <c r="A212" s="300"/>
      <c r="B212" s="300"/>
      <c r="C212" s="300"/>
      <c r="D212" s="300"/>
      <c r="E212" s="300"/>
      <c r="F212" s="300"/>
      <c r="G212" s="300"/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</row>
    <row r="213" customFormat="false" ht="15" hidden="false" customHeight="false" outlineLevel="0" collapsed="false">
      <c r="A213" s="300"/>
      <c r="B213" s="300"/>
      <c r="C213" s="300"/>
      <c r="D213" s="300"/>
      <c r="E213" s="300"/>
      <c r="F213" s="300"/>
      <c r="G213" s="300"/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</row>
    <row r="214" customFormat="false" ht="15" hidden="false" customHeight="false" outlineLevel="0" collapsed="false">
      <c r="A214" s="300"/>
      <c r="B214" s="300"/>
      <c r="C214" s="300"/>
      <c r="D214" s="300"/>
      <c r="E214" s="300"/>
      <c r="F214" s="300"/>
      <c r="G214" s="300"/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</row>
    <row r="215" customFormat="false" ht="15" hidden="false" customHeight="false" outlineLevel="0" collapsed="false">
      <c r="A215" s="300"/>
      <c r="B215" s="300"/>
      <c r="C215" s="300"/>
      <c r="D215" s="300"/>
      <c r="E215" s="300"/>
      <c r="F215" s="300"/>
      <c r="G215" s="300"/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</row>
    <row r="216" customFormat="false" ht="15" hidden="false" customHeight="false" outlineLevel="0" collapsed="false">
      <c r="A216" s="300"/>
      <c r="B216" s="300"/>
      <c r="C216" s="300"/>
      <c r="D216" s="300"/>
      <c r="E216" s="300"/>
      <c r="F216" s="300"/>
      <c r="G216" s="300"/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</row>
    <row r="217" customFormat="false" ht="15" hidden="false" customHeight="false" outlineLevel="0" collapsed="false">
      <c r="A217" s="300"/>
      <c r="B217" s="300"/>
      <c r="C217" s="300"/>
      <c r="D217" s="300"/>
      <c r="E217" s="300"/>
      <c r="F217" s="300"/>
      <c r="G217" s="300"/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</row>
    <row r="218" customFormat="false" ht="15" hidden="false" customHeight="false" outlineLevel="0" collapsed="false">
      <c r="A218" s="300"/>
      <c r="B218" s="300"/>
      <c r="C218" s="300"/>
      <c r="D218" s="300"/>
      <c r="E218" s="300"/>
      <c r="F218" s="300"/>
      <c r="G218" s="300"/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</row>
    <row r="219" customFormat="false" ht="15" hidden="false" customHeight="false" outlineLevel="0" collapsed="false">
      <c r="A219" s="300"/>
      <c r="B219" s="300"/>
      <c r="C219" s="300"/>
      <c r="D219" s="300"/>
      <c r="E219" s="300"/>
      <c r="F219" s="300"/>
      <c r="G219" s="300"/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</row>
    <row r="220" customFormat="false" ht="15" hidden="false" customHeight="false" outlineLevel="0" collapsed="false">
      <c r="A220" s="300"/>
      <c r="B220" s="300"/>
      <c r="C220" s="300"/>
      <c r="D220" s="300"/>
      <c r="E220" s="300"/>
      <c r="F220" s="300"/>
      <c r="G220" s="300"/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</row>
    <row r="221" customFormat="false" ht="15" hidden="false" customHeight="false" outlineLevel="0" collapsed="false">
      <c r="A221" s="300"/>
      <c r="B221" s="300"/>
      <c r="C221" s="300"/>
      <c r="D221" s="300"/>
      <c r="E221" s="300"/>
      <c r="F221" s="300"/>
      <c r="G221" s="300"/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</row>
    <row r="222" customFormat="false" ht="15" hidden="false" customHeight="false" outlineLevel="0" collapsed="false">
      <c r="A222" s="300"/>
      <c r="B222" s="300"/>
      <c r="C222" s="300"/>
      <c r="D222" s="300"/>
      <c r="E222" s="300"/>
      <c r="F222" s="300"/>
      <c r="G222" s="300"/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</row>
    <row r="223" customFormat="false" ht="15" hidden="false" customHeight="false" outlineLevel="0" collapsed="false">
      <c r="A223" s="300"/>
      <c r="B223" s="300"/>
      <c r="C223" s="300"/>
      <c r="D223" s="300"/>
      <c r="E223" s="300"/>
      <c r="F223" s="300"/>
      <c r="G223" s="300"/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</row>
    <row r="224" customFormat="false" ht="15" hidden="false" customHeight="false" outlineLevel="0" collapsed="false">
      <c r="A224" s="300"/>
      <c r="B224" s="300"/>
      <c r="C224" s="300"/>
      <c r="D224" s="300"/>
      <c r="E224" s="300"/>
      <c r="F224" s="300"/>
      <c r="G224" s="300"/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</row>
    <row r="225" customFormat="false" ht="15" hidden="false" customHeight="false" outlineLevel="0" collapsed="false">
      <c r="A225" s="300"/>
      <c r="B225" s="300"/>
      <c r="C225" s="300"/>
      <c r="D225" s="300"/>
      <c r="E225" s="300"/>
      <c r="F225" s="300"/>
      <c r="G225" s="300"/>
      <c r="H225" s="300"/>
      <c r="I225" s="300"/>
      <c r="J225" s="300"/>
      <c r="K225" s="300"/>
      <c r="L225" s="300"/>
      <c r="M225" s="300"/>
      <c r="N225" s="300"/>
      <c r="O225" s="300"/>
      <c r="P225" s="300"/>
      <c r="Q225" s="300"/>
      <c r="R225" s="300"/>
      <c r="S225" s="300"/>
      <c r="T225" s="300"/>
      <c r="U225" s="300"/>
      <c r="V225" s="300"/>
      <c r="W225" s="300"/>
      <c r="X225" s="300"/>
      <c r="Y225" s="300"/>
      <c r="Z225" s="300"/>
    </row>
    <row r="226" customFormat="false" ht="15" hidden="false" customHeight="false" outlineLevel="0" collapsed="false">
      <c r="A226" s="300"/>
      <c r="B226" s="300"/>
      <c r="C226" s="300"/>
      <c r="D226" s="300"/>
      <c r="E226" s="300"/>
      <c r="F226" s="300"/>
      <c r="G226" s="300"/>
      <c r="H226" s="300"/>
      <c r="I226" s="300"/>
      <c r="J226" s="300"/>
      <c r="K226" s="300"/>
      <c r="L226" s="300"/>
      <c r="M226" s="300"/>
      <c r="N226" s="300"/>
      <c r="O226" s="300"/>
      <c r="P226" s="300"/>
      <c r="Q226" s="300"/>
      <c r="R226" s="300"/>
      <c r="S226" s="300"/>
      <c r="T226" s="300"/>
      <c r="U226" s="300"/>
      <c r="V226" s="300"/>
      <c r="W226" s="300"/>
      <c r="X226" s="300"/>
      <c r="Y226" s="300"/>
      <c r="Z226" s="300"/>
    </row>
    <row r="227" customFormat="false" ht="15" hidden="false" customHeight="false" outlineLevel="0" collapsed="false">
      <c r="A227" s="300"/>
      <c r="B227" s="300"/>
      <c r="C227" s="300"/>
      <c r="D227" s="300"/>
      <c r="E227" s="300"/>
      <c r="F227" s="300"/>
      <c r="G227" s="300"/>
      <c r="H227" s="300"/>
      <c r="I227" s="300"/>
      <c r="J227" s="300"/>
      <c r="K227" s="300"/>
      <c r="L227" s="300"/>
      <c r="M227" s="300"/>
      <c r="N227" s="300"/>
      <c r="O227" s="300"/>
      <c r="P227" s="300"/>
      <c r="Q227" s="300"/>
      <c r="R227" s="300"/>
      <c r="S227" s="300"/>
      <c r="T227" s="300"/>
      <c r="U227" s="300"/>
      <c r="V227" s="300"/>
      <c r="W227" s="300"/>
      <c r="X227" s="300"/>
      <c r="Y227" s="300"/>
      <c r="Z227" s="300"/>
    </row>
    <row r="228" customFormat="false" ht="15" hidden="false" customHeight="false" outlineLevel="0" collapsed="false">
      <c r="A228" s="300"/>
      <c r="B228" s="300"/>
      <c r="C228" s="300"/>
      <c r="D228" s="300"/>
      <c r="E228" s="300"/>
      <c r="F228" s="300"/>
      <c r="G228" s="300"/>
      <c r="H228" s="300"/>
      <c r="I228" s="300"/>
      <c r="J228" s="300"/>
      <c r="K228" s="300"/>
      <c r="L228" s="300"/>
      <c r="M228" s="300"/>
      <c r="N228" s="300"/>
      <c r="O228" s="300"/>
      <c r="P228" s="300"/>
      <c r="Q228" s="300"/>
      <c r="R228" s="300"/>
      <c r="S228" s="300"/>
      <c r="T228" s="300"/>
      <c r="U228" s="300"/>
      <c r="V228" s="300"/>
      <c r="W228" s="300"/>
      <c r="X228" s="300"/>
      <c r="Y228" s="300"/>
      <c r="Z228" s="300"/>
    </row>
    <row r="229" customFormat="false" ht="15" hidden="false" customHeight="false" outlineLevel="0" collapsed="false">
      <c r="A229" s="300"/>
      <c r="B229" s="300"/>
      <c r="C229" s="300"/>
      <c r="D229" s="300"/>
      <c r="E229" s="300"/>
      <c r="F229" s="300"/>
      <c r="G229" s="300"/>
      <c r="H229" s="300"/>
      <c r="I229" s="300"/>
      <c r="J229" s="300"/>
      <c r="K229" s="300"/>
      <c r="L229" s="300"/>
      <c r="M229" s="300"/>
      <c r="N229" s="300"/>
      <c r="O229" s="300"/>
      <c r="P229" s="300"/>
      <c r="Q229" s="300"/>
      <c r="R229" s="300"/>
      <c r="S229" s="300"/>
      <c r="T229" s="300"/>
      <c r="U229" s="300"/>
      <c r="V229" s="300"/>
      <c r="W229" s="300"/>
      <c r="X229" s="300"/>
      <c r="Y229" s="300"/>
      <c r="Z229" s="300"/>
    </row>
    <row r="230" customFormat="false" ht="15" hidden="false" customHeight="false" outlineLevel="0" collapsed="false">
      <c r="A230" s="300"/>
      <c r="B230" s="300"/>
      <c r="C230" s="300"/>
      <c r="D230" s="300"/>
      <c r="E230" s="300"/>
      <c r="F230" s="300"/>
      <c r="G230" s="300"/>
      <c r="H230" s="300"/>
      <c r="I230" s="300"/>
      <c r="J230" s="300"/>
      <c r="K230" s="300"/>
      <c r="L230" s="300"/>
      <c r="M230" s="300"/>
      <c r="N230" s="300"/>
      <c r="O230" s="300"/>
      <c r="P230" s="300"/>
      <c r="Q230" s="300"/>
      <c r="R230" s="300"/>
      <c r="S230" s="300"/>
      <c r="T230" s="300"/>
      <c r="U230" s="300"/>
      <c r="V230" s="300"/>
      <c r="W230" s="300"/>
      <c r="X230" s="300"/>
      <c r="Y230" s="300"/>
      <c r="Z230" s="300"/>
    </row>
    <row r="231" customFormat="false" ht="15" hidden="false" customHeight="false" outlineLevel="0" collapsed="false">
      <c r="A231" s="300"/>
      <c r="B231" s="300"/>
      <c r="C231" s="300"/>
      <c r="D231" s="300"/>
      <c r="E231" s="300"/>
      <c r="F231" s="300"/>
      <c r="G231" s="300"/>
      <c r="H231" s="300"/>
      <c r="I231" s="300"/>
      <c r="J231" s="300"/>
      <c r="K231" s="300"/>
      <c r="L231" s="300"/>
      <c r="M231" s="300"/>
      <c r="N231" s="300"/>
      <c r="O231" s="300"/>
      <c r="P231" s="300"/>
      <c r="Q231" s="300"/>
      <c r="R231" s="300"/>
      <c r="S231" s="300"/>
      <c r="T231" s="300"/>
      <c r="U231" s="300"/>
      <c r="V231" s="300"/>
      <c r="W231" s="300"/>
      <c r="X231" s="300"/>
      <c r="Y231" s="300"/>
      <c r="Z231" s="300"/>
    </row>
    <row r="232" customFormat="false" ht="15" hidden="false" customHeight="false" outlineLevel="0" collapsed="false">
      <c r="A232" s="300"/>
      <c r="B232" s="300"/>
      <c r="C232" s="300"/>
      <c r="D232" s="300"/>
      <c r="E232" s="300"/>
      <c r="F232" s="300"/>
      <c r="G232" s="300"/>
      <c r="H232" s="300"/>
      <c r="I232" s="300"/>
      <c r="J232" s="300"/>
      <c r="K232" s="300"/>
      <c r="L232" s="300"/>
      <c r="M232" s="300"/>
      <c r="N232" s="300"/>
      <c r="O232" s="300"/>
      <c r="P232" s="300"/>
      <c r="Q232" s="300"/>
      <c r="R232" s="300"/>
      <c r="S232" s="300"/>
      <c r="T232" s="300"/>
      <c r="U232" s="300"/>
      <c r="V232" s="300"/>
      <c r="W232" s="300"/>
      <c r="X232" s="300"/>
      <c r="Y232" s="300"/>
      <c r="Z232" s="300"/>
    </row>
    <row r="233" customFormat="false" ht="15" hidden="false" customHeight="false" outlineLevel="0" collapsed="false">
      <c r="A233" s="300"/>
      <c r="B233" s="300"/>
      <c r="C233" s="300"/>
      <c r="D233" s="300"/>
      <c r="E233" s="300"/>
      <c r="F233" s="300"/>
      <c r="G233" s="300"/>
      <c r="H233" s="300"/>
      <c r="I233" s="300"/>
      <c r="J233" s="300"/>
      <c r="K233" s="300"/>
      <c r="L233" s="300"/>
      <c r="M233" s="300"/>
      <c r="N233" s="300"/>
      <c r="O233" s="300"/>
      <c r="P233" s="300"/>
      <c r="Q233" s="300"/>
      <c r="R233" s="300"/>
      <c r="S233" s="300"/>
      <c r="T233" s="300"/>
      <c r="U233" s="300"/>
      <c r="V233" s="300"/>
      <c r="W233" s="300"/>
      <c r="X233" s="300"/>
      <c r="Y233" s="300"/>
      <c r="Z233" s="300"/>
    </row>
    <row r="234" customFormat="false" ht="15" hidden="false" customHeight="false" outlineLevel="0" collapsed="false">
      <c r="A234" s="300"/>
      <c r="B234" s="300"/>
      <c r="C234" s="300"/>
      <c r="D234" s="300"/>
      <c r="E234" s="300"/>
      <c r="F234" s="300"/>
      <c r="G234" s="300"/>
      <c r="H234" s="300"/>
      <c r="I234" s="300"/>
      <c r="J234" s="300"/>
      <c r="K234" s="300"/>
      <c r="L234" s="300"/>
      <c r="M234" s="300"/>
      <c r="N234" s="300"/>
      <c r="O234" s="300"/>
      <c r="P234" s="300"/>
      <c r="Q234" s="300"/>
      <c r="R234" s="300"/>
      <c r="S234" s="300"/>
      <c r="T234" s="300"/>
      <c r="U234" s="300"/>
      <c r="V234" s="300"/>
      <c r="W234" s="300"/>
      <c r="X234" s="300"/>
      <c r="Y234" s="300"/>
      <c r="Z234" s="300"/>
    </row>
    <row r="235" customFormat="false" ht="15" hidden="false" customHeight="false" outlineLevel="0" collapsed="false">
      <c r="A235" s="300"/>
      <c r="B235" s="300"/>
      <c r="C235" s="300"/>
      <c r="D235" s="300"/>
      <c r="E235" s="300"/>
      <c r="F235" s="300"/>
      <c r="G235" s="300"/>
      <c r="H235" s="300"/>
      <c r="I235" s="300"/>
      <c r="J235" s="300"/>
      <c r="K235" s="300"/>
      <c r="L235" s="300"/>
      <c r="M235" s="300"/>
      <c r="N235" s="300"/>
      <c r="O235" s="300"/>
      <c r="P235" s="300"/>
      <c r="Q235" s="300"/>
      <c r="R235" s="300"/>
      <c r="S235" s="300"/>
      <c r="T235" s="300"/>
      <c r="U235" s="300"/>
      <c r="V235" s="300"/>
      <c r="W235" s="300"/>
      <c r="X235" s="300"/>
      <c r="Y235" s="300"/>
      <c r="Z235" s="300"/>
    </row>
    <row r="236" customFormat="false" ht="15" hidden="false" customHeight="false" outlineLevel="0" collapsed="false">
      <c r="A236" s="300"/>
      <c r="B236" s="300"/>
      <c r="C236" s="300"/>
      <c r="D236" s="300"/>
      <c r="E236" s="300"/>
      <c r="F236" s="300"/>
      <c r="G236" s="300"/>
      <c r="H236" s="300"/>
      <c r="I236" s="300"/>
      <c r="J236" s="300"/>
      <c r="K236" s="300"/>
      <c r="L236" s="300"/>
      <c r="M236" s="300"/>
      <c r="N236" s="300"/>
      <c r="O236" s="300"/>
      <c r="P236" s="300"/>
      <c r="Q236" s="300"/>
      <c r="R236" s="300"/>
      <c r="S236" s="300"/>
      <c r="T236" s="300"/>
      <c r="U236" s="300"/>
      <c r="V236" s="300"/>
      <c r="W236" s="300"/>
      <c r="X236" s="300"/>
      <c r="Y236" s="300"/>
      <c r="Z236" s="300"/>
    </row>
    <row r="237" customFormat="false" ht="15" hidden="false" customHeight="false" outlineLevel="0" collapsed="false">
      <c r="A237" s="300"/>
      <c r="B237" s="300"/>
      <c r="C237" s="300"/>
      <c r="D237" s="300"/>
      <c r="E237" s="300"/>
      <c r="F237" s="300"/>
      <c r="G237" s="300"/>
      <c r="H237" s="300"/>
      <c r="I237" s="300"/>
      <c r="J237" s="300"/>
      <c r="K237" s="300"/>
      <c r="L237" s="300"/>
      <c r="M237" s="300"/>
      <c r="N237" s="300"/>
      <c r="O237" s="300"/>
      <c r="P237" s="300"/>
      <c r="Q237" s="300"/>
      <c r="R237" s="300"/>
      <c r="S237" s="300"/>
      <c r="T237" s="300"/>
      <c r="U237" s="300"/>
      <c r="V237" s="300"/>
      <c r="W237" s="300"/>
      <c r="X237" s="300"/>
      <c r="Y237" s="300"/>
      <c r="Z237" s="300"/>
    </row>
    <row r="238" customFormat="false" ht="15" hidden="false" customHeight="false" outlineLevel="0" collapsed="false">
      <c r="A238" s="300"/>
      <c r="B238" s="300"/>
      <c r="C238" s="300"/>
      <c r="D238" s="300"/>
      <c r="E238" s="300"/>
      <c r="F238" s="300"/>
      <c r="G238" s="300"/>
      <c r="H238" s="300"/>
      <c r="I238" s="300"/>
      <c r="J238" s="300"/>
      <c r="K238" s="300"/>
      <c r="L238" s="300"/>
      <c r="M238" s="300"/>
      <c r="N238" s="300"/>
      <c r="O238" s="300"/>
      <c r="P238" s="300"/>
      <c r="Q238" s="300"/>
      <c r="R238" s="300"/>
      <c r="S238" s="300"/>
      <c r="T238" s="300"/>
      <c r="U238" s="300"/>
      <c r="V238" s="300"/>
      <c r="W238" s="300"/>
      <c r="X238" s="300"/>
      <c r="Y238" s="300"/>
      <c r="Z238" s="300"/>
    </row>
    <row r="239" customFormat="false" ht="15" hidden="false" customHeight="false" outlineLevel="0" collapsed="false">
      <c r="A239" s="300"/>
      <c r="B239" s="300"/>
      <c r="C239" s="300"/>
      <c r="D239" s="300"/>
      <c r="E239" s="300"/>
      <c r="F239" s="300"/>
      <c r="G239" s="300"/>
      <c r="H239" s="300"/>
      <c r="I239" s="300"/>
      <c r="J239" s="300"/>
      <c r="K239" s="300"/>
      <c r="L239" s="300"/>
      <c r="M239" s="300"/>
      <c r="N239" s="300"/>
      <c r="O239" s="300"/>
      <c r="P239" s="300"/>
      <c r="Q239" s="300"/>
      <c r="R239" s="300"/>
      <c r="S239" s="300"/>
      <c r="T239" s="300"/>
      <c r="U239" s="300"/>
      <c r="V239" s="300"/>
      <c r="W239" s="300"/>
      <c r="X239" s="300"/>
      <c r="Y239" s="300"/>
      <c r="Z239" s="300"/>
    </row>
    <row r="240" customFormat="false" ht="15" hidden="false" customHeight="false" outlineLevel="0" collapsed="false">
      <c r="A240" s="300"/>
      <c r="B240" s="300"/>
      <c r="C240" s="300"/>
      <c r="D240" s="300"/>
      <c r="E240" s="300"/>
      <c r="F240" s="300"/>
      <c r="G240" s="300"/>
      <c r="H240" s="300"/>
      <c r="I240" s="300"/>
      <c r="J240" s="300"/>
      <c r="K240" s="300"/>
      <c r="L240" s="300"/>
      <c r="M240" s="300"/>
      <c r="N240" s="300"/>
      <c r="O240" s="300"/>
      <c r="P240" s="300"/>
      <c r="Q240" s="300"/>
      <c r="R240" s="300"/>
      <c r="S240" s="300"/>
      <c r="T240" s="300"/>
      <c r="U240" s="300"/>
      <c r="V240" s="300"/>
      <c r="W240" s="300"/>
      <c r="X240" s="300"/>
      <c r="Y240" s="300"/>
      <c r="Z240" s="300"/>
    </row>
    <row r="241" customFormat="false" ht="15" hidden="false" customHeight="false" outlineLevel="0" collapsed="false">
      <c r="A241" s="300"/>
      <c r="B241" s="300"/>
      <c r="C241" s="300"/>
      <c r="D241" s="300"/>
      <c r="E241" s="300"/>
      <c r="F241" s="300"/>
      <c r="G241" s="300"/>
      <c r="H241" s="300"/>
      <c r="I241" s="300"/>
      <c r="J241" s="300"/>
      <c r="K241" s="300"/>
      <c r="L241" s="300"/>
      <c r="M241" s="300"/>
      <c r="N241" s="300"/>
      <c r="O241" s="300"/>
      <c r="P241" s="300"/>
      <c r="Q241" s="300"/>
      <c r="R241" s="300"/>
      <c r="S241" s="300"/>
      <c r="T241" s="300"/>
      <c r="U241" s="300"/>
      <c r="V241" s="300"/>
      <c r="W241" s="300"/>
      <c r="X241" s="300"/>
      <c r="Y241" s="300"/>
      <c r="Z241" s="300"/>
    </row>
    <row r="242" customFormat="false" ht="15" hidden="false" customHeight="false" outlineLevel="0" collapsed="false">
      <c r="A242" s="300"/>
      <c r="B242" s="300"/>
      <c r="C242" s="300"/>
      <c r="D242" s="300"/>
      <c r="E242" s="300"/>
      <c r="F242" s="300"/>
      <c r="G242" s="300"/>
      <c r="H242" s="300"/>
      <c r="I242" s="300"/>
      <c r="J242" s="300"/>
      <c r="K242" s="300"/>
      <c r="L242" s="300"/>
      <c r="M242" s="300"/>
      <c r="N242" s="300"/>
      <c r="O242" s="300"/>
      <c r="P242" s="300"/>
      <c r="Q242" s="300"/>
      <c r="R242" s="300"/>
      <c r="S242" s="300"/>
      <c r="T242" s="300"/>
      <c r="U242" s="300"/>
      <c r="V242" s="300"/>
      <c r="W242" s="300"/>
      <c r="X242" s="300"/>
      <c r="Y242" s="300"/>
      <c r="Z242" s="300"/>
    </row>
    <row r="243" customFormat="false" ht="15" hidden="false" customHeight="false" outlineLevel="0" collapsed="false">
      <c r="A243" s="300"/>
      <c r="B243" s="300"/>
      <c r="C243" s="300"/>
      <c r="D243" s="300"/>
      <c r="E243" s="300"/>
      <c r="F243" s="300"/>
      <c r="G243" s="300"/>
      <c r="H243" s="300"/>
      <c r="I243" s="300"/>
      <c r="J243" s="300"/>
      <c r="K243" s="300"/>
      <c r="L243" s="300"/>
      <c r="M243" s="300"/>
      <c r="N243" s="300"/>
      <c r="O243" s="300"/>
      <c r="P243" s="300"/>
      <c r="Q243" s="300"/>
      <c r="R243" s="300"/>
      <c r="S243" s="300"/>
      <c r="T243" s="300"/>
      <c r="U243" s="300"/>
      <c r="V243" s="300"/>
      <c r="W243" s="300"/>
      <c r="X243" s="300"/>
      <c r="Y243" s="300"/>
      <c r="Z243" s="300"/>
    </row>
    <row r="244" customFormat="false" ht="15" hidden="false" customHeight="false" outlineLevel="0" collapsed="false">
      <c r="A244" s="300"/>
      <c r="B244" s="300"/>
      <c r="C244" s="300"/>
      <c r="D244" s="300"/>
      <c r="E244" s="300"/>
      <c r="F244" s="300"/>
      <c r="G244" s="300"/>
      <c r="H244" s="300"/>
      <c r="I244" s="300"/>
      <c r="J244" s="300"/>
      <c r="K244" s="300"/>
      <c r="L244" s="300"/>
      <c r="M244" s="300"/>
      <c r="N244" s="300"/>
      <c r="O244" s="300"/>
      <c r="P244" s="300"/>
      <c r="Q244" s="300"/>
      <c r="R244" s="300"/>
      <c r="S244" s="300"/>
      <c r="T244" s="300"/>
      <c r="U244" s="300"/>
      <c r="V244" s="300"/>
      <c r="W244" s="300"/>
      <c r="X244" s="300"/>
      <c r="Y244" s="300"/>
      <c r="Z244" s="300"/>
    </row>
    <row r="245" customFormat="false" ht="15" hidden="false" customHeight="false" outlineLevel="0" collapsed="false">
      <c r="A245" s="300"/>
      <c r="B245" s="300"/>
      <c r="C245" s="300"/>
      <c r="D245" s="300"/>
      <c r="E245" s="300"/>
      <c r="F245" s="300"/>
      <c r="G245" s="300"/>
      <c r="H245" s="300"/>
      <c r="I245" s="300"/>
      <c r="J245" s="300"/>
      <c r="K245" s="300"/>
      <c r="L245" s="300"/>
      <c r="M245" s="300"/>
      <c r="N245" s="300"/>
      <c r="O245" s="300"/>
      <c r="P245" s="300"/>
      <c r="Q245" s="300"/>
      <c r="R245" s="300"/>
      <c r="S245" s="300"/>
      <c r="T245" s="300"/>
      <c r="U245" s="300"/>
      <c r="V245" s="300"/>
      <c r="W245" s="300"/>
      <c r="X245" s="300"/>
      <c r="Y245" s="300"/>
      <c r="Z245" s="300"/>
    </row>
    <row r="246" customFormat="false" ht="15" hidden="false" customHeight="false" outlineLevel="0" collapsed="false">
      <c r="A246" s="300"/>
      <c r="B246" s="300"/>
      <c r="C246" s="300"/>
      <c r="D246" s="300"/>
      <c r="E246" s="300"/>
      <c r="F246" s="300"/>
      <c r="G246" s="300"/>
      <c r="H246" s="300"/>
      <c r="I246" s="300"/>
      <c r="J246" s="300"/>
      <c r="K246" s="300"/>
      <c r="L246" s="300"/>
      <c r="M246" s="300"/>
      <c r="N246" s="300"/>
      <c r="O246" s="300"/>
      <c r="P246" s="300"/>
      <c r="Q246" s="300"/>
      <c r="R246" s="300"/>
      <c r="S246" s="300"/>
      <c r="T246" s="300"/>
      <c r="U246" s="300"/>
      <c r="V246" s="300"/>
      <c r="W246" s="300"/>
      <c r="X246" s="300"/>
      <c r="Y246" s="300"/>
      <c r="Z246" s="300"/>
    </row>
    <row r="247" customFormat="false" ht="15" hidden="false" customHeight="false" outlineLevel="0" collapsed="false">
      <c r="A247" s="300"/>
      <c r="B247" s="300"/>
      <c r="C247" s="300"/>
      <c r="D247" s="300"/>
      <c r="E247" s="300"/>
      <c r="F247" s="300"/>
      <c r="G247" s="300"/>
      <c r="H247" s="300"/>
      <c r="I247" s="300"/>
      <c r="J247" s="300"/>
      <c r="K247" s="300"/>
      <c r="L247" s="300"/>
      <c r="M247" s="300"/>
      <c r="N247" s="300"/>
      <c r="O247" s="300"/>
      <c r="P247" s="300"/>
      <c r="Q247" s="300"/>
      <c r="R247" s="300"/>
      <c r="S247" s="300"/>
      <c r="T247" s="300"/>
      <c r="U247" s="300"/>
      <c r="V247" s="300"/>
      <c r="W247" s="300"/>
      <c r="X247" s="300"/>
      <c r="Y247" s="300"/>
      <c r="Z247" s="300"/>
    </row>
    <row r="248" customFormat="false" ht="15" hidden="false" customHeight="false" outlineLevel="0" collapsed="false">
      <c r="A248" s="300"/>
      <c r="B248" s="300"/>
      <c r="C248" s="300"/>
      <c r="D248" s="300"/>
      <c r="E248" s="300"/>
      <c r="F248" s="300"/>
      <c r="G248" s="300"/>
      <c r="H248" s="300"/>
      <c r="I248" s="300"/>
      <c r="J248" s="300"/>
      <c r="K248" s="300"/>
      <c r="L248" s="300"/>
      <c r="M248" s="300"/>
      <c r="N248" s="300"/>
      <c r="O248" s="300"/>
      <c r="P248" s="300"/>
      <c r="Q248" s="300"/>
      <c r="R248" s="300"/>
      <c r="S248" s="300"/>
      <c r="T248" s="300"/>
      <c r="U248" s="300"/>
      <c r="V248" s="300"/>
      <c r="W248" s="300"/>
      <c r="X248" s="300"/>
      <c r="Y248" s="300"/>
      <c r="Z248" s="300"/>
    </row>
    <row r="249" customFormat="false" ht="15" hidden="false" customHeight="false" outlineLevel="0" collapsed="false">
      <c r="A249" s="300"/>
      <c r="B249" s="300"/>
      <c r="C249" s="300"/>
      <c r="D249" s="300"/>
      <c r="E249" s="300"/>
      <c r="F249" s="300"/>
      <c r="G249" s="300"/>
      <c r="H249" s="300"/>
      <c r="I249" s="300"/>
      <c r="J249" s="300"/>
      <c r="K249" s="300"/>
      <c r="L249" s="300"/>
      <c r="M249" s="300"/>
      <c r="N249" s="300"/>
      <c r="O249" s="300"/>
      <c r="P249" s="300"/>
      <c r="Q249" s="300"/>
      <c r="R249" s="300"/>
      <c r="S249" s="300"/>
      <c r="T249" s="300"/>
      <c r="U249" s="300"/>
      <c r="V249" s="300"/>
      <c r="W249" s="300"/>
      <c r="X249" s="300"/>
      <c r="Y249" s="300"/>
      <c r="Z249" s="300"/>
    </row>
    <row r="250" customFormat="false" ht="15" hidden="false" customHeight="false" outlineLevel="0" collapsed="false">
      <c r="A250" s="300"/>
      <c r="B250" s="300"/>
      <c r="C250" s="300"/>
      <c r="D250" s="300"/>
      <c r="E250" s="300"/>
      <c r="F250" s="300"/>
      <c r="G250" s="300"/>
      <c r="H250" s="300"/>
      <c r="I250" s="300"/>
      <c r="J250" s="300"/>
      <c r="K250" s="300"/>
      <c r="L250" s="300"/>
      <c r="M250" s="300"/>
      <c r="N250" s="300"/>
      <c r="O250" s="300"/>
      <c r="P250" s="300"/>
      <c r="Q250" s="300"/>
      <c r="R250" s="300"/>
      <c r="S250" s="300"/>
      <c r="T250" s="300"/>
      <c r="U250" s="300"/>
      <c r="V250" s="300"/>
      <c r="W250" s="300"/>
      <c r="X250" s="300"/>
      <c r="Y250" s="300"/>
      <c r="Z250" s="300"/>
    </row>
    <row r="251" customFormat="false" ht="15" hidden="false" customHeight="false" outlineLevel="0" collapsed="false">
      <c r="A251" s="300"/>
      <c r="B251" s="300"/>
      <c r="C251" s="300"/>
      <c r="D251" s="300"/>
      <c r="E251" s="300"/>
      <c r="F251" s="300"/>
      <c r="G251" s="300"/>
      <c r="H251" s="300"/>
      <c r="I251" s="300"/>
      <c r="J251" s="300"/>
      <c r="K251" s="300"/>
      <c r="L251" s="300"/>
      <c r="M251" s="300"/>
      <c r="N251" s="300"/>
      <c r="O251" s="300"/>
      <c r="P251" s="300"/>
      <c r="Q251" s="300"/>
      <c r="R251" s="300"/>
      <c r="S251" s="300"/>
      <c r="T251" s="300"/>
      <c r="U251" s="300"/>
      <c r="V251" s="300"/>
      <c r="W251" s="300"/>
      <c r="X251" s="300"/>
      <c r="Y251" s="300"/>
      <c r="Z251" s="300"/>
    </row>
    <row r="252" customFormat="false" ht="15" hidden="false" customHeight="false" outlineLevel="0" collapsed="false">
      <c r="A252" s="300"/>
      <c r="B252" s="300"/>
      <c r="C252" s="300"/>
      <c r="D252" s="300"/>
      <c r="E252" s="300"/>
      <c r="F252" s="300"/>
      <c r="G252" s="300"/>
      <c r="H252" s="300"/>
      <c r="I252" s="300"/>
      <c r="J252" s="300"/>
      <c r="K252" s="300"/>
      <c r="L252" s="300"/>
      <c r="M252" s="300"/>
      <c r="N252" s="300"/>
      <c r="O252" s="300"/>
      <c r="P252" s="300"/>
      <c r="Q252" s="300"/>
      <c r="R252" s="300"/>
      <c r="S252" s="300"/>
      <c r="T252" s="300"/>
      <c r="U252" s="300"/>
      <c r="V252" s="300"/>
      <c r="W252" s="300"/>
      <c r="X252" s="300"/>
      <c r="Y252" s="300"/>
      <c r="Z252" s="300"/>
    </row>
    <row r="253" customFormat="false" ht="15" hidden="false" customHeight="false" outlineLevel="0" collapsed="false">
      <c r="A253" s="300"/>
      <c r="B253" s="300"/>
      <c r="C253" s="300"/>
      <c r="D253" s="300"/>
      <c r="E253" s="300"/>
      <c r="F253" s="300"/>
      <c r="G253" s="300"/>
      <c r="H253" s="300"/>
      <c r="I253" s="300"/>
      <c r="J253" s="300"/>
      <c r="K253" s="300"/>
      <c r="L253" s="300"/>
      <c r="M253" s="300"/>
      <c r="N253" s="300"/>
      <c r="O253" s="300"/>
      <c r="P253" s="300"/>
      <c r="Q253" s="300"/>
      <c r="R253" s="300"/>
      <c r="S253" s="300"/>
      <c r="T253" s="300"/>
      <c r="U253" s="300"/>
      <c r="V253" s="300"/>
      <c r="W253" s="300"/>
      <c r="X253" s="300"/>
      <c r="Y253" s="300"/>
      <c r="Z253" s="300"/>
    </row>
    <row r="254" customFormat="false" ht="15" hidden="false" customHeight="false" outlineLevel="0" collapsed="false">
      <c r="A254" s="300"/>
      <c r="B254" s="300"/>
      <c r="C254" s="300"/>
      <c r="D254" s="300"/>
      <c r="E254" s="300"/>
      <c r="F254" s="300"/>
      <c r="G254" s="300"/>
      <c r="H254" s="300"/>
      <c r="I254" s="300"/>
      <c r="J254" s="300"/>
      <c r="K254" s="300"/>
      <c r="L254" s="300"/>
      <c r="M254" s="300"/>
      <c r="N254" s="300"/>
      <c r="O254" s="300"/>
      <c r="P254" s="300"/>
      <c r="Q254" s="300"/>
      <c r="R254" s="300"/>
      <c r="S254" s="300"/>
      <c r="T254" s="300"/>
      <c r="U254" s="300"/>
      <c r="V254" s="300"/>
      <c r="W254" s="300"/>
      <c r="X254" s="300"/>
      <c r="Y254" s="300"/>
      <c r="Z254" s="300"/>
    </row>
    <row r="255" customFormat="false" ht="15" hidden="false" customHeight="false" outlineLevel="0" collapsed="false">
      <c r="A255" s="300"/>
      <c r="B255" s="300"/>
      <c r="C255" s="300"/>
      <c r="D255" s="300"/>
      <c r="E255" s="300"/>
      <c r="F255" s="300"/>
      <c r="G255" s="300"/>
      <c r="H255" s="300"/>
      <c r="I255" s="300"/>
      <c r="J255" s="300"/>
      <c r="K255" s="300"/>
      <c r="L255" s="300"/>
      <c r="M255" s="300"/>
      <c r="N255" s="300"/>
      <c r="O255" s="300"/>
      <c r="P255" s="300"/>
      <c r="Q255" s="300"/>
      <c r="R255" s="300"/>
      <c r="S255" s="300"/>
      <c r="T255" s="300"/>
      <c r="U255" s="300"/>
      <c r="V255" s="300"/>
      <c r="W255" s="300"/>
      <c r="X255" s="300"/>
      <c r="Y255" s="300"/>
      <c r="Z255" s="300"/>
    </row>
    <row r="256" customFormat="false" ht="15" hidden="false" customHeight="false" outlineLevel="0" collapsed="false">
      <c r="A256" s="300"/>
      <c r="B256" s="300"/>
      <c r="C256" s="300"/>
      <c r="D256" s="300"/>
      <c r="E256" s="300"/>
      <c r="F256" s="300"/>
      <c r="G256" s="300"/>
      <c r="H256" s="300"/>
      <c r="I256" s="300"/>
      <c r="J256" s="300"/>
      <c r="K256" s="300"/>
      <c r="L256" s="300"/>
      <c r="M256" s="300"/>
      <c r="N256" s="300"/>
      <c r="O256" s="300"/>
      <c r="P256" s="300"/>
      <c r="Q256" s="300"/>
      <c r="R256" s="300"/>
      <c r="S256" s="300"/>
      <c r="T256" s="300"/>
      <c r="U256" s="300"/>
      <c r="V256" s="300"/>
      <c r="W256" s="300"/>
      <c r="X256" s="300"/>
      <c r="Y256" s="300"/>
      <c r="Z256" s="300"/>
    </row>
    <row r="257" customFormat="false" ht="15" hidden="false" customHeight="false" outlineLevel="0" collapsed="false">
      <c r="A257" s="300"/>
      <c r="B257" s="300"/>
      <c r="C257" s="300"/>
      <c r="D257" s="300"/>
      <c r="E257" s="300"/>
      <c r="F257" s="300"/>
      <c r="G257" s="300"/>
      <c r="H257" s="300"/>
      <c r="I257" s="300"/>
      <c r="J257" s="300"/>
      <c r="K257" s="300"/>
      <c r="L257" s="300"/>
      <c r="M257" s="300"/>
      <c r="N257" s="300"/>
      <c r="O257" s="300"/>
      <c r="P257" s="300"/>
      <c r="Q257" s="300"/>
      <c r="R257" s="300"/>
      <c r="S257" s="300"/>
      <c r="T257" s="300"/>
      <c r="U257" s="300"/>
      <c r="V257" s="300"/>
      <c r="W257" s="300"/>
      <c r="X257" s="300"/>
      <c r="Y257" s="300"/>
      <c r="Z257" s="300"/>
    </row>
    <row r="258" customFormat="false" ht="15" hidden="false" customHeight="false" outlineLevel="0" collapsed="false">
      <c r="A258" s="300"/>
      <c r="B258" s="300"/>
      <c r="C258" s="300"/>
      <c r="D258" s="300"/>
      <c r="E258" s="300"/>
      <c r="F258" s="300"/>
      <c r="G258" s="300"/>
      <c r="H258" s="300"/>
      <c r="I258" s="300"/>
      <c r="J258" s="300"/>
      <c r="K258" s="300"/>
      <c r="L258" s="300"/>
      <c r="M258" s="300"/>
      <c r="N258" s="300"/>
      <c r="O258" s="300"/>
      <c r="P258" s="300"/>
      <c r="Q258" s="300"/>
      <c r="R258" s="300"/>
      <c r="S258" s="300"/>
      <c r="T258" s="300"/>
      <c r="U258" s="300"/>
      <c r="V258" s="300"/>
      <c r="W258" s="300"/>
      <c r="X258" s="300"/>
      <c r="Y258" s="300"/>
      <c r="Z258" s="300"/>
    </row>
    <row r="259" customFormat="false" ht="15" hidden="false" customHeight="false" outlineLevel="0" collapsed="false">
      <c r="A259" s="300"/>
      <c r="B259" s="300"/>
      <c r="C259" s="300"/>
      <c r="D259" s="300"/>
      <c r="E259" s="300"/>
      <c r="F259" s="300"/>
      <c r="G259" s="300"/>
      <c r="H259" s="300"/>
      <c r="I259" s="300"/>
      <c r="J259" s="300"/>
      <c r="K259" s="300"/>
      <c r="L259" s="300"/>
      <c r="M259" s="300"/>
      <c r="N259" s="300"/>
      <c r="O259" s="300"/>
      <c r="P259" s="300"/>
      <c r="Q259" s="300"/>
      <c r="R259" s="300"/>
      <c r="S259" s="300"/>
      <c r="T259" s="300"/>
      <c r="U259" s="300"/>
      <c r="V259" s="300"/>
      <c r="W259" s="300"/>
      <c r="X259" s="300"/>
      <c r="Y259" s="300"/>
      <c r="Z259" s="300"/>
    </row>
    <row r="260" customFormat="false" ht="15" hidden="false" customHeight="false" outlineLevel="0" collapsed="false">
      <c r="A260" s="300"/>
      <c r="B260" s="300"/>
      <c r="C260" s="300"/>
      <c r="D260" s="300"/>
      <c r="E260" s="300"/>
      <c r="F260" s="300"/>
      <c r="G260" s="300"/>
      <c r="H260" s="300"/>
      <c r="I260" s="300"/>
      <c r="J260" s="300"/>
      <c r="K260" s="300"/>
      <c r="L260" s="300"/>
      <c r="M260" s="300"/>
      <c r="N260" s="300"/>
      <c r="O260" s="300"/>
      <c r="P260" s="300"/>
      <c r="Q260" s="300"/>
      <c r="R260" s="300"/>
      <c r="S260" s="300"/>
      <c r="T260" s="300"/>
      <c r="U260" s="300"/>
      <c r="V260" s="300"/>
      <c r="W260" s="300"/>
      <c r="X260" s="300"/>
      <c r="Y260" s="300"/>
      <c r="Z260" s="300"/>
    </row>
    <row r="261" customFormat="false" ht="15" hidden="false" customHeight="false" outlineLevel="0" collapsed="false">
      <c r="A261" s="300"/>
      <c r="B261" s="300"/>
      <c r="C261" s="300"/>
      <c r="D261" s="300"/>
      <c r="E261" s="300"/>
      <c r="F261" s="300"/>
      <c r="G261" s="300"/>
      <c r="H261" s="300"/>
      <c r="I261" s="300"/>
      <c r="J261" s="300"/>
      <c r="K261" s="300"/>
      <c r="L261" s="300"/>
      <c r="M261" s="300"/>
      <c r="N261" s="300"/>
      <c r="O261" s="300"/>
      <c r="P261" s="300"/>
      <c r="Q261" s="300"/>
      <c r="R261" s="300"/>
      <c r="S261" s="300"/>
      <c r="T261" s="300"/>
      <c r="U261" s="300"/>
      <c r="V261" s="300"/>
      <c r="W261" s="300"/>
      <c r="X261" s="300"/>
      <c r="Y261" s="300"/>
      <c r="Z261" s="300"/>
    </row>
    <row r="262" customFormat="false" ht="15" hidden="false" customHeight="false" outlineLevel="0" collapsed="false">
      <c r="A262" s="300"/>
      <c r="B262" s="300"/>
      <c r="C262" s="300"/>
      <c r="D262" s="300"/>
      <c r="E262" s="300"/>
      <c r="F262" s="300"/>
      <c r="G262" s="300"/>
      <c r="H262" s="300"/>
      <c r="I262" s="300"/>
      <c r="J262" s="300"/>
      <c r="K262" s="300"/>
      <c r="L262" s="300"/>
      <c r="M262" s="300"/>
      <c r="N262" s="300"/>
      <c r="O262" s="300"/>
      <c r="P262" s="300"/>
      <c r="Q262" s="300"/>
      <c r="R262" s="300"/>
      <c r="S262" s="300"/>
      <c r="T262" s="300"/>
      <c r="U262" s="300"/>
      <c r="V262" s="300"/>
      <c r="W262" s="300"/>
      <c r="X262" s="300"/>
      <c r="Y262" s="300"/>
      <c r="Z262" s="300"/>
    </row>
    <row r="263" customFormat="false" ht="15" hidden="false" customHeight="false" outlineLevel="0" collapsed="false">
      <c r="A263" s="300"/>
      <c r="B263" s="300"/>
      <c r="C263" s="300"/>
      <c r="D263" s="300"/>
      <c r="E263" s="300"/>
      <c r="F263" s="300"/>
      <c r="G263" s="300"/>
      <c r="H263" s="300"/>
      <c r="I263" s="300"/>
      <c r="J263" s="300"/>
      <c r="K263" s="300"/>
      <c r="L263" s="300"/>
      <c r="M263" s="300"/>
      <c r="N263" s="300"/>
      <c r="O263" s="300"/>
      <c r="P263" s="300"/>
      <c r="Q263" s="300"/>
      <c r="R263" s="300"/>
      <c r="S263" s="300"/>
      <c r="T263" s="300"/>
      <c r="U263" s="300"/>
      <c r="V263" s="300"/>
      <c r="W263" s="300"/>
      <c r="X263" s="300"/>
      <c r="Y263" s="300"/>
      <c r="Z263" s="300"/>
    </row>
    <row r="264" customFormat="false" ht="15" hidden="false" customHeight="false" outlineLevel="0" collapsed="false">
      <c r="A264" s="300"/>
      <c r="B264" s="300"/>
      <c r="C264" s="300"/>
      <c r="D264" s="300"/>
      <c r="E264" s="300"/>
      <c r="F264" s="300"/>
      <c r="G264" s="300"/>
      <c r="H264" s="300"/>
      <c r="I264" s="300"/>
      <c r="J264" s="300"/>
      <c r="K264" s="300"/>
      <c r="L264" s="300"/>
      <c r="M264" s="300"/>
      <c r="N264" s="300"/>
      <c r="O264" s="300"/>
      <c r="P264" s="300"/>
      <c r="Q264" s="300"/>
      <c r="R264" s="300"/>
      <c r="S264" s="300"/>
      <c r="T264" s="300"/>
      <c r="U264" s="300"/>
      <c r="V264" s="300"/>
      <c r="W264" s="300"/>
      <c r="X264" s="300"/>
      <c r="Y264" s="300"/>
      <c r="Z264" s="300"/>
    </row>
    <row r="265" customFormat="false" ht="15" hidden="false" customHeight="false" outlineLevel="0" collapsed="false">
      <c r="A265" s="300"/>
      <c r="B265" s="300"/>
      <c r="C265" s="300"/>
      <c r="D265" s="300"/>
      <c r="E265" s="300"/>
      <c r="F265" s="300"/>
      <c r="G265" s="300"/>
      <c r="H265" s="300"/>
      <c r="I265" s="300"/>
      <c r="J265" s="300"/>
      <c r="K265" s="300"/>
      <c r="L265" s="300"/>
      <c r="M265" s="300"/>
      <c r="N265" s="300"/>
      <c r="O265" s="300"/>
      <c r="P265" s="300"/>
      <c r="Q265" s="300"/>
      <c r="R265" s="300"/>
      <c r="S265" s="300"/>
      <c r="T265" s="300"/>
      <c r="U265" s="300"/>
      <c r="V265" s="300"/>
      <c r="W265" s="300"/>
      <c r="X265" s="300"/>
      <c r="Y265" s="300"/>
      <c r="Z265" s="300"/>
    </row>
    <row r="266" customFormat="false" ht="15" hidden="false" customHeight="false" outlineLevel="0" collapsed="false">
      <c r="A266" s="300"/>
      <c r="B266" s="300"/>
      <c r="C266" s="300"/>
      <c r="D266" s="300"/>
      <c r="E266" s="300"/>
      <c r="F266" s="300"/>
      <c r="G266" s="300"/>
      <c r="H266" s="300"/>
      <c r="I266" s="300"/>
      <c r="J266" s="300"/>
      <c r="K266" s="300"/>
      <c r="L266" s="300"/>
      <c r="M266" s="300"/>
      <c r="N266" s="300"/>
      <c r="O266" s="300"/>
      <c r="P266" s="300"/>
      <c r="Q266" s="300"/>
      <c r="R266" s="300"/>
      <c r="S266" s="300"/>
      <c r="T266" s="300"/>
      <c r="U266" s="300"/>
      <c r="V266" s="300"/>
      <c r="W266" s="300"/>
      <c r="X266" s="300"/>
      <c r="Y266" s="300"/>
      <c r="Z266" s="300"/>
    </row>
    <row r="267" customFormat="false" ht="15" hidden="false" customHeight="false" outlineLevel="0" collapsed="false">
      <c r="A267" s="300"/>
      <c r="B267" s="300"/>
      <c r="C267" s="300"/>
      <c r="D267" s="300"/>
      <c r="E267" s="300"/>
      <c r="F267" s="300"/>
      <c r="G267" s="300"/>
      <c r="H267" s="300"/>
      <c r="I267" s="300"/>
      <c r="J267" s="300"/>
      <c r="K267" s="300"/>
      <c r="L267" s="300"/>
      <c r="M267" s="300"/>
      <c r="N267" s="300"/>
      <c r="O267" s="300"/>
      <c r="P267" s="300"/>
      <c r="Q267" s="300"/>
      <c r="R267" s="300"/>
      <c r="S267" s="300"/>
      <c r="T267" s="300"/>
      <c r="U267" s="300"/>
      <c r="V267" s="300"/>
      <c r="W267" s="300"/>
      <c r="X267" s="300"/>
      <c r="Y267" s="300"/>
      <c r="Z267" s="300"/>
    </row>
    <row r="268" customFormat="false" ht="15" hidden="false" customHeight="false" outlineLevel="0" collapsed="false">
      <c r="A268" s="300"/>
      <c r="B268" s="300"/>
      <c r="C268" s="300"/>
      <c r="D268" s="300"/>
      <c r="E268" s="300"/>
      <c r="F268" s="300"/>
      <c r="G268" s="300"/>
      <c r="H268" s="300"/>
      <c r="I268" s="300"/>
      <c r="J268" s="300"/>
      <c r="K268" s="300"/>
      <c r="L268" s="300"/>
      <c r="M268" s="300"/>
      <c r="N268" s="300"/>
      <c r="O268" s="300"/>
      <c r="P268" s="300"/>
      <c r="Q268" s="300"/>
      <c r="R268" s="300"/>
      <c r="S268" s="300"/>
      <c r="T268" s="300"/>
      <c r="U268" s="300"/>
      <c r="V268" s="300"/>
      <c r="W268" s="300"/>
      <c r="X268" s="300"/>
      <c r="Y268" s="300"/>
      <c r="Z268" s="300"/>
    </row>
    <row r="269" customFormat="false" ht="15" hidden="false" customHeight="false" outlineLevel="0" collapsed="false">
      <c r="A269" s="300"/>
      <c r="B269" s="300"/>
      <c r="C269" s="300"/>
      <c r="D269" s="300"/>
      <c r="E269" s="300"/>
      <c r="F269" s="300"/>
      <c r="G269" s="300"/>
      <c r="H269" s="300"/>
      <c r="I269" s="300"/>
      <c r="J269" s="300"/>
      <c r="K269" s="300"/>
      <c r="L269" s="300"/>
      <c r="M269" s="300"/>
      <c r="N269" s="300"/>
      <c r="O269" s="300"/>
      <c r="P269" s="300"/>
      <c r="Q269" s="300"/>
      <c r="R269" s="300"/>
      <c r="S269" s="300"/>
      <c r="T269" s="300"/>
      <c r="U269" s="300"/>
      <c r="V269" s="300"/>
      <c r="W269" s="300"/>
      <c r="X269" s="300"/>
      <c r="Y269" s="300"/>
      <c r="Z269" s="300"/>
    </row>
    <row r="270" customFormat="false" ht="15" hidden="false" customHeight="false" outlineLevel="0" collapsed="false">
      <c r="A270" s="300"/>
      <c r="B270" s="300"/>
      <c r="C270" s="300"/>
      <c r="D270" s="300"/>
      <c r="E270" s="300"/>
      <c r="F270" s="300"/>
      <c r="G270" s="300"/>
      <c r="H270" s="300"/>
      <c r="I270" s="300"/>
      <c r="J270" s="300"/>
      <c r="K270" s="300"/>
      <c r="L270" s="300"/>
      <c r="M270" s="300"/>
      <c r="N270" s="300"/>
      <c r="O270" s="300"/>
      <c r="P270" s="300"/>
      <c r="Q270" s="300"/>
      <c r="R270" s="300"/>
      <c r="S270" s="300"/>
      <c r="T270" s="300"/>
      <c r="U270" s="300"/>
      <c r="V270" s="300"/>
      <c r="W270" s="300"/>
      <c r="X270" s="300"/>
      <c r="Y270" s="300"/>
      <c r="Z270" s="300"/>
    </row>
    <row r="271" customFormat="false" ht="15" hidden="false" customHeight="false" outlineLevel="0" collapsed="false">
      <c r="A271" s="300"/>
      <c r="B271" s="300"/>
      <c r="C271" s="300"/>
      <c r="D271" s="300"/>
      <c r="E271" s="300"/>
      <c r="F271" s="300"/>
      <c r="G271" s="300"/>
      <c r="H271" s="300"/>
      <c r="I271" s="300"/>
      <c r="J271" s="300"/>
      <c r="K271" s="300"/>
      <c r="L271" s="300"/>
      <c r="M271" s="300"/>
      <c r="N271" s="300"/>
      <c r="O271" s="300"/>
      <c r="P271" s="300"/>
      <c r="Q271" s="300"/>
      <c r="R271" s="300"/>
      <c r="S271" s="300"/>
      <c r="T271" s="300"/>
      <c r="U271" s="300"/>
      <c r="V271" s="300"/>
      <c r="W271" s="300"/>
      <c r="X271" s="300"/>
      <c r="Y271" s="300"/>
      <c r="Z271" s="300"/>
    </row>
    <row r="272" customFormat="false" ht="15" hidden="false" customHeight="false" outlineLevel="0" collapsed="false">
      <c r="A272" s="300"/>
      <c r="B272" s="300"/>
      <c r="C272" s="300"/>
      <c r="D272" s="300"/>
      <c r="E272" s="300"/>
      <c r="F272" s="300"/>
      <c r="G272" s="300"/>
      <c r="H272" s="300"/>
      <c r="I272" s="300"/>
      <c r="J272" s="300"/>
      <c r="K272" s="300"/>
      <c r="L272" s="300"/>
      <c r="M272" s="300"/>
      <c r="N272" s="300"/>
      <c r="O272" s="300"/>
      <c r="P272" s="300"/>
      <c r="Q272" s="300"/>
      <c r="R272" s="300"/>
      <c r="S272" s="300"/>
      <c r="T272" s="300"/>
      <c r="U272" s="300"/>
      <c r="V272" s="300"/>
      <c r="W272" s="300"/>
      <c r="X272" s="300"/>
      <c r="Y272" s="300"/>
      <c r="Z272" s="300"/>
    </row>
    <row r="273" customFormat="false" ht="15" hidden="false" customHeight="false" outlineLevel="0" collapsed="false">
      <c r="A273" s="300"/>
      <c r="B273" s="300"/>
      <c r="C273" s="300"/>
      <c r="D273" s="300"/>
      <c r="E273" s="300"/>
      <c r="F273" s="300"/>
      <c r="G273" s="300"/>
      <c r="H273" s="300"/>
      <c r="I273" s="300"/>
      <c r="J273" s="300"/>
      <c r="K273" s="300"/>
      <c r="L273" s="300"/>
      <c r="M273" s="300"/>
      <c r="N273" s="300"/>
      <c r="O273" s="300"/>
      <c r="P273" s="300"/>
      <c r="Q273" s="300"/>
      <c r="R273" s="300"/>
      <c r="S273" s="300"/>
      <c r="T273" s="300"/>
      <c r="U273" s="300"/>
      <c r="V273" s="300"/>
      <c r="W273" s="300"/>
      <c r="X273" s="300"/>
      <c r="Y273" s="300"/>
      <c r="Z273" s="300"/>
    </row>
    <row r="274" customFormat="false" ht="15" hidden="false" customHeight="false" outlineLevel="0" collapsed="false">
      <c r="A274" s="300"/>
      <c r="B274" s="300"/>
      <c r="C274" s="300"/>
      <c r="D274" s="300"/>
      <c r="E274" s="300"/>
      <c r="F274" s="300"/>
      <c r="G274" s="300"/>
      <c r="H274" s="300"/>
      <c r="I274" s="300"/>
      <c r="J274" s="300"/>
      <c r="K274" s="300"/>
      <c r="L274" s="300"/>
      <c r="M274" s="300"/>
      <c r="N274" s="300"/>
      <c r="O274" s="300"/>
      <c r="P274" s="300"/>
      <c r="Q274" s="300"/>
      <c r="R274" s="300"/>
      <c r="S274" s="300"/>
      <c r="T274" s="300"/>
      <c r="U274" s="300"/>
      <c r="V274" s="300"/>
      <c r="W274" s="300"/>
      <c r="X274" s="300"/>
      <c r="Y274" s="300"/>
      <c r="Z274" s="300"/>
    </row>
    <row r="275" customFormat="false" ht="15" hidden="false" customHeight="false" outlineLevel="0" collapsed="false">
      <c r="A275" s="300"/>
      <c r="B275" s="300"/>
      <c r="C275" s="300"/>
      <c r="D275" s="300"/>
      <c r="E275" s="300"/>
      <c r="F275" s="300"/>
      <c r="G275" s="300"/>
      <c r="H275" s="300"/>
      <c r="I275" s="300"/>
      <c r="J275" s="300"/>
      <c r="K275" s="300"/>
      <c r="L275" s="300"/>
      <c r="M275" s="300"/>
      <c r="N275" s="300"/>
      <c r="O275" s="300"/>
      <c r="P275" s="300"/>
      <c r="Q275" s="300"/>
      <c r="R275" s="300"/>
      <c r="S275" s="300"/>
      <c r="T275" s="300"/>
      <c r="U275" s="300"/>
      <c r="V275" s="300"/>
      <c r="W275" s="300"/>
      <c r="X275" s="300"/>
      <c r="Y275" s="300"/>
      <c r="Z275" s="300"/>
    </row>
    <row r="276" customFormat="false" ht="15" hidden="false" customHeight="false" outlineLevel="0" collapsed="false">
      <c r="A276" s="300"/>
      <c r="B276" s="300"/>
      <c r="C276" s="300"/>
      <c r="D276" s="300"/>
      <c r="E276" s="300"/>
      <c r="F276" s="300"/>
      <c r="G276" s="300"/>
      <c r="H276" s="300"/>
      <c r="I276" s="300"/>
      <c r="J276" s="300"/>
      <c r="K276" s="300"/>
      <c r="L276" s="300"/>
      <c r="M276" s="300"/>
      <c r="N276" s="300"/>
      <c r="O276" s="300"/>
      <c r="P276" s="300"/>
      <c r="Q276" s="300"/>
      <c r="R276" s="300"/>
      <c r="S276" s="300"/>
      <c r="T276" s="300"/>
      <c r="U276" s="300"/>
      <c r="V276" s="300"/>
      <c r="W276" s="300"/>
      <c r="X276" s="300"/>
      <c r="Y276" s="300"/>
      <c r="Z276" s="300"/>
    </row>
    <row r="277" customFormat="false" ht="15" hidden="false" customHeight="false" outlineLevel="0" collapsed="false">
      <c r="A277" s="300"/>
      <c r="B277" s="300"/>
      <c r="C277" s="300"/>
      <c r="D277" s="300"/>
      <c r="E277" s="300"/>
      <c r="F277" s="300"/>
      <c r="G277" s="300"/>
      <c r="H277" s="300"/>
      <c r="I277" s="300"/>
      <c r="J277" s="300"/>
      <c r="K277" s="300"/>
      <c r="L277" s="300"/>
      <c r="M277" s="300"/>
      <c r="N277" s="300"/>
      <c r="O277" s="300"/>
      <c r="P277" s="300"/>
      <c r="Q277" s="300"/>
      <c r="R277" s="300"/>
      <c r="S277" s="300"/>
      <c r="T277" s="300"/>
      <c r="U277" s="300"/>
      <c r="V277" s="300"/>
      <c r="W277" s="300"/>
      <c r="X277" s="300"/>
      <c r="Y277" s="300"/>
      <c r="Z277" s="300"/>
    </row>
    <row r="278" customFormat="false" ht="15" hidden="false" customHeight="false" outlineLevel="0" collapsed="false">
      <c r="A278" s="300"/>
      <c r="B278" s="300"/>
      <c r="C278" s="300"/>
      <c r="D278" s="300"/>
      <c r="E278" s="300"/>
      <c r="F278" s="300"/>
      <c r="G278" s="300"/>
      <c r="H278" s="300"/>
      <c r="I278" s="300"/>
      <c r="J278" s="300"/>
      <c r="K278" s="300"/>
      <c r="L278" s="300"/>
      <c r="M278" s="300"/>
      <c r="N278" s="300"/>
      <c r="O278" s="300"/>
      <c r="P278" s="300"/>
      <c r="Q278" s="300"/>
      <c r="R278" s="300"/>
      <c r="S278" s="300"/>
      <c r="T278" s="300"/>
      <c r="U278" s="300"/>
      <c r="V278" s="300"/>
      <c r="W278" s="300"/>
      <c r="X278" s="300"/>
      <c r="Y278" s="300"/>
      <c r="Z278" s="300"/>
    </row>
    <row r="279" customFormat="false" ht="15" hidden="false" customHeight="false" outlineLevel="0" collapsed="false">
      <c r="A279" s="300"/>
      <c r="B279" s="300"/>
      <c r="C279" s="300"/>
      <c r="D279" s="300"/>
      <c r="E279" s="300"/>
      <c r="F279" s="300"/>
      <c r="G279" s="300"/>
      <c r="H279" s="300"/>
      <c r="I279" s="300"/>
      <c r="J279" s="300"/>
      <c r="K279" s="300"/>
      <c r="L279" s="300"/>
      <c r="M279" s="300"/>
      <c r="N279" s="300"/>
      <c r="O279" s="300"/>
      <c r="P279" s="300"/>
      <c r="Q279" s="300"/>
      <c r="R279" s="300"/>
      <c r="S279" s="300"/>
      <c r="T279" s="300"/>
      <c r="U279" s="300"/>
      <c r="V279" s="300"/>
      <c r="W279" s="300"/>
      <c r="X279" s="300"/>
      <c r="Y279" s="300"/>
      <c r="Z279" s="300"/>
    </row>
    <row r="280" customFormat="false" ht="15" hidden="false" customHeight="false" outlineLevel="0" collapsed="false">
      <c r="A280" s="300"/>
      <c r="B280" s="300"/>
      <c r="C280" s="300"/>
      <c r="D280" s="300"/>
      <c r="E280" s="300"/>
      <c r="F280" s="300"/>
      <c r="G280" s="300"/>
      <c r="H280" s="300"/>
      <c r="I280" s="300"/>
      <c r="J280" s="300"/>
      <c r="K280" s="300"/>
      <c r="L280" s="300"/>
      <c r="M280" s="300"/>
      <c r="N280" s="300"/>
      <c r="O280" s="300"/>
      <c r="P280" s="300"/>
      <c r="Q280" s="300"/>
      <c r="R280" s="300"/>
      <c r="S280" s="300"/>
      <c r="T280" s="300"/>
      <c r="U280" s="300"/>
      <c r="V280" s="300"/>
      <c r="W280" s="300"/>
      <c r="X280" s="300"/>
      <c r="Y280" s="300"/>
      <c r="Z280" s="300"/>
    </row>
    <row r="281" customFormat="false" ht="15" hidden="false" customHeight="false" outlineLevel="0" collapsed="false">
      <c r="A281" s="300"/>
      <c r="B281" s="300"/>
      <c r="C281" s="300"/>
      <c r="D281" s="300"/>
      <c r="E281" s="300"/>
      <c r="F281" s="300"/>
      <c r="G281" s="300"/>
      <c r="H281" s="300"/>
      <c r="I281" s="300"/>
      <c r="J281" s="300"/>
      <c r="K281" s="300"/>
      <c r="L281" s="300"/>
      <c r="M281" s="300"/>
      <c r="N281" s="300"/>
      <c r="O281" s="300"/>
      <c r="P281" s="300"/>
      <c r="Q281" s="300"/>
      <c r="R281" s="300"/>
      <c r="S281" s="300"/>
      <c r="T281" s="300"/>
      <c r="U281" s="300"/>
      <c r="V281" s="300"/>
      <c r="W281" s="300"/>
      <c r="X281" s="300"/>
      <c r="Y281" s="300"/>
      <c r="Z281" s="300"/>
    </row>
    <row r="282" customFormat="false" ht="15" hidden="false" customHeight="false" outlineLevel="0" collapsed="false">
      <c r="A282" s="300"/>
      <c r="B282" s="300"/>
      <c r="C282" s="300"/>
      <c r="D282" s="300"/>
      <c r="E282" s="300"/>
      <c r="F282" s="300"/>
      <c r="G282" s="300"/>
      <c r="H282" s="300"/>
      <c r="I282" s="300"/>
      <c r="J282" s="300"/>
      <c r="K282" s="300"/>
      <c r="L282" s="300"/>
      <c r="M282" s="300"/>
      <c r="N282" s="300"/>
      <c r="O282" s="300"/>
      <c r="P282" s="300"/>
      <c r="Q282" s="300"/>
      <c r="R282" s="300"/>
      <c r="S282" s="300"/>
      <c r="T282" s="300"/>
      <c r="U282" s="300"/>
      <c r="V282" s="300"/>
      <c r="W282" s="300"/>
      <c r="X282" s="300"/>
      <c r="Y282" s="300"/>
      <c r="Z282" s="300"/>
    </row>
    <row r="283" customFormat="false" ht="15" hidden="false" customHeight="false" outlineLevel="0" collapsed="false">
      <c r="A283" s="300"/>
      <c r="B283" s="300"/>
      <c r="C283" s="300"/>
      <c r="D283" s="300"/>
      <c r="E283" s="300"/>
      <c r="F283" s="300"/>
      <c r="G283" s="300"/>
      <c r="H283" s="300"/>
      <c r="I283" s="300"/>
      <c r="J283" s="300"/>
      <c r="K283" s="300"/>
      <c r="L283" s="300"/>
      <c r="M283" s="300"/>
      <c r="N283" s="300"/>
      <c r="O283" s="300"/>
      <c r="P283" s="300"/>
      <c r="Q283" s="300"/>
      <c r="R283" s="300"/>
      <c r="S283" s="300"/>
      <c r="T283" s="300"/>
      <c r="U283" s="300"/>
      <c r="V283" s="300"/>
      <c r="W283" s="300"/>
      <c r="X283" s="300"/>
      <c r="Y283" s="300"/>
      <c r="Z283" s="300"/>
    </row>
    <row r="284" customFormat="false" ht="15" hidden="false" customHeight="false" outlineLevel="0" collapsed="false">
      <c r="A284" s="300"/>
      <c r="B284" s="300"/>
      <c r="C284" s="300"/>
      <c r="D284" s="300"/>
      <c r="E284" s="300"/>
      <c r="F284" s="300"/>
      <c r="G284" s="300"/>
      <c r="H284" s="300"/>
      <c r="I284" s="300"/>
      <c r="J284" s="300"/>
      <c r="K284" s="300"/>
      <c r="L284" s="300"/>
      <c r="M284" s="300"/>
      <c r="N284" s="300"/>
      <c r="O284" s="300"/>
      <c r="P284" s="300"/>
      <c r="Q284" s="300"/>
      <c r="R284" s="300"/>
      <c r="S284" s="300"/>
      <c r="T284" s="300"/>
      <c r="U284" s="300"/>
      <c r="V284" s="300"/>
      <c r="W284" s="300"/>
      <c r="X284" s="300"/>
      <c r="Y284" s="300"/>
      <c r="Z284" s="300"/>
    </row>
    <row r="285" customFormat="false" ht="15" hidden="false" customHeight="false" outlineLevel="0" collapsed="false">
      <c r="A285" s="300"/>
      <c r="B285" s="300"/>
      <c r="C285" s="300"/>
      <c r="D285" s="300"/>
      <c r="E285" s="300"/>
      <c r="F285" s="300"/>
      <c r="G285" s="300"/>
      <c r="H285" s="300"/>
      <c r="I285" s="300"/>
      <c r="J285" s="300"/>
      <c r="K285" s="300"/>
      <c r="L285" s="300"/>
      <c r="M285" s="300"/>
      <c r="N285" s="300"/>
      <c r="O285" s="300"/>
      <c r="P285" s="300"/>
      <c r="Q285" s="300"/>
      <c r="R285" s="300"/>
      <c r="S285" s="300"/>
      <c r="T285" s="300"/>
      <c r="U285" s="300"/>
      <c r="V285" s="300"/>
      <c r="W285" s="300"/>
      <c r="X285" s="300"/>
      <c r="Y285" s="300"/>
      <c r="Z285" s="300"/>
    </row>
    <row r="286" customFormat="false" ht="15" hidden="false" customHeight="false" outlineLevel="0" collapsed="false">
      <c r="A286" s="300"/>
      <c r="B286" s="300"/>
      <c r="C286" s="300"/>
      <c r="D286" s="300"/>
      <c r="E286" s="300"/>
      <c r="F286" s="300"/>
      <c r="G286" s="300"/>
      <c r="H286" s="300"/>
      <c r="I286" s="300"/>
      <c r="J286" s="300"/>
      <c r="K286" s="300"/>
      <c r="L286" s="300"/>
      <c r="M286" s="300"/>
      <c r="N286" s="300"/>
      <c r="O286" s="300"/>
      <c r="P286" s="300"/>
      <c r="Q286" s="300"/>
      <c r="R286" s="300"/>
      <c r="S286" s="300"/>
      <c r="T286" s="300"/>
      <c r="U286" s="300"/>
      <c r="V286" s="300"/>
      <c r="W286" s="300"/>
      <c r="X286" s="300"/>
      <c r="Y286" s="300"/>
      <c r="Z286" s="300"/>
    </row>
    <row r="287" customFormat="false" ht="15" hidden="false" customHeight="false" outlineLevel="0" collapsed="false">
      <c r="A287" s="300"/>
      <c r="B287" s="300"/>
      <c r="C287" s="300"/>
      <c r="D287" s="300"/>
      <c r="E287" s="300"/>
      <c r="F287" s="300"/>
      <c r="G287" s="300"/>
      <c r="H287" s="300"/>
      <c r="I287" s="300"/>
      <c r="J287" s="300"/>
      <c r="K287" s="300"/>
      <c r="L287" s="300"/>
      <c r="M287" s="300"/>
      <c r="N287" s="300"/>
      <c r="O287" s="300"/>
      <c r="P287" s="300"/>
      <c r="Q287" s="300"/>
      <c r="R287" s="300"/>
      <c r="S287" s="300"/>
      <c r="T287" s="300"/>
      <c r="U287" s="300"/>
      <c r="V287" s="300"/>
      <c r="W287" s="300"/>
      <c r="X287" s="300"/>
      <c r="Y287" s="300"/>
      <c r="Z287" s="300"/>
    </row>
    <row r="288" customFormat="false" ht="15" hidden="false" customHeight="false" outlineLevel="0" collapsed="false">
      <c r="A288" s="300"/>
      <c r="B288" s="300"/>
      <c r="C288" s="300"/>
      <c r="D288" s="300"/>
      <c r="E288" s="300"/>
      <c r="F288" s="300"/>
      <c r="G288" s="300"/>
      <c r="H288" s="300"/>
      <c r="I288" s="300"/>
      <c r="J288" s="300"/>
      <c r="K288" s="300"/>
      <c r="L288" s="300"/>
      <c r="M288" s="300"/>
      <c r="N288" s="300"/>
      <c r="O288" s="300"/>
      <c r="P288" s="300"/>
      <c r="Q288" s="300"/>
      <c r="R288" s="300"/>
      <c r="S288" s="300"/>
      <c r="T288" s="300"/>
      <c r="U288" s="300"/>
      <c r="V288" s="300"/>
      <c r="W288" s="300"/>
      <c r="X288" s="300"/>
      <c r="Y288" s="300"/>
      <c r="Z288" s="300"/>
    </row>
    <row r="289" customFormat="false" ht="15" hidden="false" customHeight="false" outlineLevel="0" collapsed="false">
      <c r="A289" s="300"/>
      <c r="B289" s="300"/>
      <c r="C289" s="300"/>
      <c r="D289" s="300"/>
      <c r="E289" s="300"/>
      <c r="F289" s="300"/>
      <c r="G289" s="300"/>
      <c r="H289" s="300"/>
      <c r="I289" s="300"/>
      <c r="J289" s="300"/>
      <c r="K289" s="300"/>
      <c r="L289" s="300"/>
      <c r="M289" s="300"/>
      <c r="N289" s="300"/>
      <c r="O289" s="300"/>
      <c r="P289" s="300"/>
      <c r="Q289" s="300"/>
      <c r="R289" s="300"/>
      <c r="S289" s="300"/>
      <c r="T289" s="300"/>
      <c r="U289" s="300"/>
      <c r="V289" s="300"/>
      <c r="W289" s="300"/>
      <c r="X289" s="300"/>
      <c r="Y289" s="300"/>
      <c r="Z289" s="300"/>
    </row>
    <row r="290" customFormat="false" ht="15" hidden="false" customHeight="false" outlineLevel="0" collapsed="false">
      <c r="A290" s="300"/>
      <c r="B290" s="300"/>
      <c r="C290" s="300"/>
      <c r="D290" s="300"/>
      <c r="E290" s="300"/>
      <c r="F290" s="300"/>
      <c r="G290" s="300"/>
      <c r="H290" s="300"/>
      <c r="I290" s="300"/>
      <c r="J290" s="300"/>
      <c r="K290" s="300"/>
      <c r="L290" s="300"/>
      <c r="M290" s="300"/>
      <c r="N290" s="300"/>
      <c r="O290" s="300"/>
      <c r="P290" s="300"/>
      <c r="Q290" s="300"/>
      <c r="R290" s="300"/>
      <c r="S290" s="300"/>
      <c r="T290" s="300"/>
      <c r="U290" s="300"/>
      <c r="V290" s="300"/>
      <c r="W290" s="300"/>
      <c r="X290" s="300"/>
      <c r="Y290" s="300"/>
      <c r="Z290" s="300"/>
    </row>
    <row r="291" customFormat="false" ht="15" hidden="false" customHeight="false" outlineLevel="0" collapsed="false">
      <c r="A291" s="300"/>
      <c r="B291" s="300"/>
      <c r="C291" s="300"/>
      <c r="D291" s="300"/>
      <c r="E291" s="300"/>
      <c r="F291" s="300"/>
      <c r="G291" s="300"/>
      <c r="H291" s="300"/>
      <c r="I291" s="300"/>
      <c r="J291" s="300"/>
      <c r="K291" s="300"/>
      <c r="L291" s="300"/>
      <c r="M291" s="300"/>
      <c r="N291" s="300"/>
      <c r="O291" s="300"/>
      <c r="P291" s="300"/>
      <c r="Q291" s="300"/>
      <c r="R291" s="300"/>
      <c r="S291" s="300"/>
      <c r="T291" s="300"/>
      <c r="U291" s="300"/>
      <c r="V291" s="300"/>
      <c r="W291" s="300"/>
      <c r="X291" s="300"/>
      <c r="Y291" s="300"/>
      <c r="Z291" s="300"/>
    </row>
    <row r="292" customFormat="false" ht="15" hidden="false" customHeight="false" outlineLevel="0" collapsed="false">
      <c r="A292" s="300"/>
      <c r="B292" s="300"/>
      <c r="C292" s="300"/>
      <c r="D292" s="300"/>
      <c r="E292" s="300"/>
      <c r="F292" s="300"/>
      <c r="G292" s="300"/>
      <c r="H292" s="300"/>
      <c r="I292" s="300"/>
      <c r="J292" s="300"/>
      <c r="K292" s="300"/>
      <c r="L292" s="300"/>
      <c r="M292" s="300"/>
      <c r="N292" s="300"/>
      <c r="O292" s="300"/>
      <c r="P292" s="300"/>
      <c r="Q292" s="300"/>
      <c r="R292" s="300"/>
      <c r="S292" s="300"/>
      <c r="T292" s="300"/>
      <c r="U292" s="300"/>
      <c r="V292" s="300"/>
      <c r="W292" s="300"/>
      <c r="X292" s="300"/>
      <c r="Y292" s="300"/>
      <c r="Z292" s="300"/>
    </row>
    <row r="293" customFormat="false" ht="15" hidden="false" customHeight="false" outlineLevel="0" collapsed="false">
      <c r="A293" s="300"/>
      <c r="B293" s="300"/>
      <c r="C293" s="300"/>
      <c r="D293" s="300"/>
      <c r="E293" s="300"/>
      <c r="F293" s="300"/>
      <c r="G293" s="300"/>
      <c r="H293" s="300"/>
      <c r="I293" s="300"/>
      <c r="J293" s="300"/>
      <c r="K293" s="300"/>
      <c r="L293" s="300"/>
      <c r="M293" s="300"/>
      <c r="N293" s="300"/>
      <c r="O293" s="300"/>
      <c r="P293" s="300"/>
      <c r="Q293" s="300"/>
      <c r="R293" s="300"/>
      <c r="S293" s="300"/>
      <c r="T293" s="300"/>
      <c r="U293" s="300"/>
      <c r="V293" s="300"/>
      <c r="W293" s="300"/>
      <c r="X293" s="300"/>
      <c r="Y293" s="300"/>
      <c r="Z293" s="300"/>
    </row>
    <row r="294" customFormat="false" ht="15" hidden="false" customHeight="false" outlineLevel="0" collapsed="false">
      <c r="A294" s="300"/>
      <c r="B294" s="300"/>
      <c r="C294" s="300"/>
      <c r="D294" s="300"/>
      <c r="E294" s="300"/>
      <c r="F294" s="300"/>
      <c r="G294" s="300"/>
      <c r="H294" s="300"/>
      <c r="I294" s="300"/>
      <c r="J294" s="300"/>
      <c r="K294" s="300"/>
      <c r="L294" s="300"/>
      <c r="M294" s="300"/>
      <c r="N294" s="300"/>
      <c r="O294" s="300"/>
      <c r="P294" s="300"/>
      <c r="Q294" s="300"/>
      <c r="R294" s="300"/>
      <c r="S294" s="300"/>
      <c r="T294" s="300"/>
      <c r="U294" s="300"/>
      <c r="V294" s="300"/>
      <c r="W294" s="300"/>
      <c r="X294" s="300"/>
      <c r="Y294" s="300"/>
      <c r="Z294" s="300"/>
    </row>
    <row r="295" customFormat="false" ht="15" hidden="false" customHeight="false" outlineLevel="0" collapsed="false">
      <c r="A295" s="300"/>
      <c r="B295" s="300"/>
      <c r="C295" s="300"/>
      <c r="D295" s="300"/>
      <c r="E295" s="300"/>
      <c r="F295" s="300"/>
      <c r="G295" s="300"/>
      <c r="H295" s="300"/>
      <c r="I295" s="300"/>
      <c r="J295" s="300"/>
      <c r="K295" s="300"/>
      <c r="L295" s="300"/>
      <c r="M295" s="300"/>
      <c r="N295" s="300"/>
      <c r="O295" s="300"/>
      <c r="P295" s="300"/>
      <c r="Q295" s="300"/>
      <c r="R295" s="300"/>
      <c r="S295" s="300"/>
      <c r="T295" s="300"/>
      <c r="U295" s="300"/>
      <c r="V295" s="300"/>
      <c r="W295" s="300"/>
      <c r="X295" s="300"/>
      <c r="Y295" s="300"/>
      <c r="Z295" s="300"/>
    </row>
    <row r="296" customFormat="false" ht="15" hidden="false" customHeight="false" outlineLevel="0" collapsed="false">
      <c r="A296" s="300"/>
      <c r="B296" s="300"/>
      <c r="C296" s="300"/>
      <c r="D296" s="300"/>
      <c r="E296" s="300"/>
      <c r="F296" s="300"/>
      <c r="G296" s="300"/>
      <c r="H296" s="300"/>
      <c r="I296" s="300"/>
      <c r="J296" s="300"/>
      <c r="K296" s="300"/>
      <c r="L296" s="300"/>
      <c r="M296" s="300"/>
      <c r="N296" s="300"/>
      <c r="O296" s="300"/>
      <c r="P296" s="300"/>
      <c r="Q296" s="300"/>
      <c r="R296" s="300"/>
      <c r="S296" s="300"/>
      <c r="T296" s="300"/>
      <c r="U296" s="300"/>
      <c r="V296" s="300"/>
      <c r="W296" s="300"/>
      <c r="X296" s="300"/>
      <c r="Y296" s="300"/>
      <c r="Z296" s="300"/>
    </row>
    <row r="297" customFormat="false" ht="15" hidden="false" customHeight="false" outlineLevel="0" collapsed="false">
      <c r="A297" s="300"/>
      <c r="B297" s="300"/>
      <c r="C297" s="300"/>
      <c r="D297" s="300"/>
      <c r="E297" s="300"/>
      <c r="F297" s="300"/>
      <c r="G297" s="300"/>
      <c r="H297" s="300"/>
      <c r="I297" s="300"/>
      <c r="J297" s="300"/>
      <c r="K297" s="300"/>
      <c r="L297" s="300"/>
      <c r="M297" s="300"/>
      <c r="N297" s="300"/>
      <c r="O297" s="300"/>
      <c r="P297" s="300"/>
      <c r="Q297" s="300"/>
      <c r="R297" s="300"/>
      <c r="S297" s="300"/>
      <c r="T297" s="300"/>
      <c r="U297" s="300"/>
      <c r="V297" s="300"/>
      <c r="W297" s="300"/>
      <c r="X297" s="300"/>
      <c r="Y297" s="300"/>
      <c r="Z297" s="300"/>
    </row>
    <row r="298" customFormat="false" ht="15" hidden="false" customHeight="false" outlineLevel="0" collapsed="false">
      <c r="A298" s="300"/>
      <c r="B298" s="300"/>
      <c r="C298" s="300"/>
      <c r="D298" s="300"/>
      <c r="E298" s="300"/>
      <c r="F298" s="300"/>
      <c r="G298" s="300"/>
      <c r="H298" s="300"/>
      <c r="I298" s="300"/>
      <c r="J298" s="300"/>
      <c r="K298" s="300"/>
      <c r="L298" s="300"/>
      <c r="M298" s="300"/>
      <c r="N298" s="300"/>
      <c r="O298" s="300"/>
      <c r="P298" s="300"/>
      <c r="Q298" s="300"/>
      <c r="R298" s="300"/>
      <c r="S298" s="300"/>
      <c r="T298" s="300"/>
      <c r="U298" s="300"/>
      <c r="V298" s="300"/>
      <c r="W298" s="300"/>
      <c r="X298" s="300"/>
      <c r="Y298" s="300"/>
      <c r="Z298" s="300"/>
    </row>
    <row r="299" customFormat="false" ht="15" hidden="false" customHeight="false" outlineLevel="0" collapsed="false">
      <c r="A299" s="300"/>
      <c r="B299" s="300"/>
      <c r="C299" s="300"/>
      <c r="D299" s="300"/>
      <c r="E299" s="300"/>
      <c r="F299" s="300"/>
      <c r="G299" s="300"/>
      <c r="H299" s="300"/>
      <c r="I299" s="300"/>
      <c r="J299" s="300"/>
      <c r="K299" s="300"/>
      <c r="L299" s="300"/>
      <c r="M299" s="300"/>
      <c r="N299" s="300"/>
      <c r="O299" s="300"/>
      <c r="P299" s="300"/>
      <c r="Q299" s="300"/>
      <c r="R299" s="300"/>
      <c r="S299" s="300"/>
      <c r="T299" s="300"/>
      <c r="U299" s="300"/>
      <c r="V299" s="300"/>
      <c r="W299" s="300"/>
      <c r="X299" s="300"/>
      <c r="Y299" s="300"/>
      <c r="Z299" s="300"/>
    </row>
    <row r="300" customFormat="false" ht="15" hidden="false" customHeight="false" outlineLevel="0" collapsed="false">
      <c r="A300" s="300"/>
      <c r="B300" s="300"/>
      <c r="C300" s="300"/>
      <c r="D300" s="300"/>
      <c r="E300" s="300"/>
      <c r="F300" s="300"/>
      <c r="G300" s="300"/>
      <c r="H300" s="300"/>
      <c r="I300" s="300"/>
      <c r="J300" s="300"/>
      <c r="K300" s="300"/>
      <c r="L300" s="300"/>
      <c r="M300" s="300"/>
      <c r="N300" s="300"/>
      <c r="O300" s="300"/>
      <c r="P300" s="300"/>
      <c r="Q300" s="300"/>
      <c r="R300" s="300"/>
      <c r="S300" s="300"/>
      <c r="T300" s="300"/>
      <c r="U300" s="300"/>
      <c r="V300" s="300"/>
      <c r="W300" s="300"/>
      <c r="X300" s="300"/>
      <c r="Y300" s="300"/>
      <c r="Z300" s="300"/>
    </row>
    <row r="301" customFormat="false" ht="15" hidden="false" customHeight="false" outlineLevel="0" collapsed="false">
      <c r="A301" s="300"/>
      <c r="B301" s="300"/>
      <c r="C301" s="300"/>
      <c r="D301" s="300"/>
      <c r="E301" s="300"/>
      <c r="F301" s="300"/>
      <c r="G301" s="300"/>
      <c r="H301" s="300"/>
      <c r="I301" s="300"/>
      <c r="J301" s="300"/>
      <c r="K301" s="300"/>
      <c r="L301" s="300"/>
      <c r="M301" s="300"/>
      <c r="N301" s="300"/>
      <c r="O301" s="300"/>
      <c r="P301" s="300"/>
      <c r="Q301" s="300"/>
      <c r="R301" s="300"/>
      <c r="S301" s="300"/>
      <c r="T301" s="300"/>
      <c r="U301" s="300"/>
      <c r="V301" s="300"/>
      <c r="W301" s="300"/>
      <c r="X301" s="300"/>
      <c r="Y301" s="300"/>
      <c r="Z301" s="300"/>
    </row>
    <row r="302" customFormat="false" ht="15" hidden="false" customHeight="false" outlineLevel="0" collapsed="false">
      <c r="A302" s="300"/>
      <c r="B302" s="300"/>
      <c r="C302" s="300"/>
      <c r="D302" s="300"/>
      <c r="E302" s="300"/>
      <c r="F302" s="300"/>
      <c r="G302" s="300"/>
      <c r="H302" s="300"/>
      <c r="I302" s="300"/>
      <c r="J302" s="300"/>
      <c r="K302" s="300"/>
      <c r="L302" s="300"/>
      <c r="M302" s="300"/>
      <c r="N302" s="300"/>
      <c r="O302" s="300"/>
      <c r="P302" s="300"/>
      <c r="Q302" s="300"/>
      <c r="R302" s="300"/>
      <c r="S302" s="300"/>
      <c r="T302" s="300"/>
      <c r="U302" s="300"/>
      <c r="V302" s="300"/>
      <c r="W302" s="300"/>
      <c r="X302" s="300"/>
      <c r="Y302" s="300"/>
      <c r="Z302" s="300"/>
    </row>
    <row r="303" customFormat="false" ht="15" hidden="false" customHeight="false" outlineLevel="0" collapsed="false">
      <c r="A303" s="300"/>
      <c r="B303" s="300"/>
      <c r="C303" s="300"/>
      <c r="D303" s="300"/>
      <c r="E303" s="300"/>
      <c r="F303" s="300"/>
      <c r="G303" s="300"/>
      <c r="H303" s="300"/>
      <c r="I303" s="300"/>
      <c r="J303" s="300"/>
      <c r="K303" s="300"/>
      <c r="L303" s="300"/>
      <c r="M303" s="300"/>
      <c r="N303" s="300"/>
      <c r="O303" s="300"/>
      <c r="P303" s="300"/>
      <c r="Q303" s="300"/>
      <c r="R303" s="300"/>
      <c r="S303" s="300"/>
      <c r="T303" s="300"/>
      <c r="U303" s="300"/>
      <c r="V303" s="300"/>
      <c r="W303" s="300"/>
      <c r="X303" s="300"/>
      <c r="Y303" s="300"/>
      <c r="Z303" s="300"/>
    </row>
    <row r="304" customFormat="false" ht="15" hidden="false" customHeight="false" outlineLevel="0" collapsed="false">
      <c r="A304" s="300"/>
      <c r="B304" s="300"/>
      <c r="C304" s="300"/>
      <c r="D304" s="300"/>
      <c r="E304" s="300"/>
      <c r="F304" s="300"/>
      <c r="G304" s="300"/>
      <c r="H304" s="300"/>
      <c r="I304" s="300"/>
      <c r="J304" s="300"/>
      <c r="K304" s="300"/>
      <c r="L304" s="300"/>
      <c r="M304" s="300"/>
      <c r="N304" s="300"/>
      <c r="O304" s="300"/>
      <c r="P304" s="300"/>
      <c r="Q304" s="300"/>
      <c r="R304" s="300"/>
      <c r="S304" s="300"/>
      <c r="T304" s="300"/>
      <c r="U304" s="300"/>
      <c r="V304" s="300"/>
      <c r="W304" s="300"/>
      <c r="X304" s="300"/>
      <c r="Y304" s="300"/>
      <c r="Z304" s="300"/>
    </row>
    <row r="305" customFormat="false" ht="15" hidden="false" customHeight="false" outlineLevel="0" collapsed="false">
      <c r="A305" s="300"/>
      <c r="B305" s="300"/>
      <c r="C305" s="300"/>
      <c r="D305" s="300"/>
      <c r="E305" s="300"/>
      <c r="F305" s="300"/>
      <c r="G305" s="300"/>
      <c r="H305" s="300"/>
      <c r="I305" s="300"/>
      <c r="J305" s="300"/>
      <c r="K305" s="300"/>
      <c r="L305" s="300"/>
      <c r="M305" s="300"/>
      <c r="N305" s="300"/>
      <c r="O305" s="300"/>
      <c r="P305" s="300"/>
      <c r="Q305" s="300"/>
      <c r="R305" s="300"/>
      <c r="S305" s="300"/>
      <c r="T305" s="300"/>
      <c r="U305" s="300"/>
      <c r="V305" s="300"/>
      <c r="W305" s="300"/>
      <c r="X305" s="300"/>
      <c r="Y305" s="300"/>
      <c r="Z305" s="300"/>
    </row>
    <row r="306" customFormat="false" ht="15" hidden="false" customHeight="false" outlineLevel="0" collapsed="false">
      <c r="A306" s="300"/>
      <c r="B306" s="300"/>
      <c r="C306" s="300"/>
      <c r="D306" s="300"/>
      <c r="E306" s="300"/>
      <c r="F306" s="300"/>
      <c r="G306" s="300"/>
      <c r="H306" s="300"/>
      <c r="I306" s="300"/>
      <c r="J306" s="300"/>
      <c r="K306" s="300"/>
      <c r="L306" s="300"/>
      <c r="M306" s="300"/>
      <c r="N306" s="300"/>
      <c r="O306" s="300"/>
      <c r="P306" s="300"/>
      <c r="Q306" s="300"/>
      <c r="R306" s="300"/>
      <c r="S306" s="300"/>
      <c r="T306" s="300"/>
      <c r="U306" s="300"/>
      <c r="V306" s="300"/>
      <c r="W306" s="300"/>
      <c r="X306" s="300"/>
      <c r="Y306" s="300"/>
      <c r="Z306" s="300"/>
    </row>
    <row r="307" customFormat="false" ht="15" hidden="false" customHeight="false" outlineLevel="0" collapsed="false">
      <c r="A307" s="300"/>
      <c r="B307" s="300"/>
      <c r="C307" s="300"/>
      <c r="D307" s="300"/>
      <c r="E307" s="300"/>
      <c r="F307" s="300"/>
      <c r="G307" s="300"/>
      <c r="H307" s="300"/>
      <c r="I307" s="300"/>
      <c r="J307" s="300"/>
      <c r="K307" s="300"/>
      <c r="L307" s="300"/>
      <c r="M307" s="300"/>
      <c r="N307" s="300"/>
      <c r="O307" s="300"/>
      <c r="P307" s="300"/>
      <c r="Q307" s="300"/>
      <c r="R307" s="300"/>
      <c r="S307" s="300"/>
      <c r="T307" s="300"/>
      <c r="U307" s="300"/>
      <c r="V307" s="300"/>
      <c r="W307" s="300"/>
      <c r="X307" s="300"/>
      <c r="Y307" s="300"/>
      <c r="Z307" s="300"/>
    </row>
    <row r="308" customFormat="false" ht="15" hidden="false" customHeight="false" outlineLevel="0" collapsed="false">
      <c r="A308" s="300"/>
      <c r="B308" s="300"/>
      <c r="C308" s="300"/>
      <c r="D308" s="300"/>
      <c r="E308" s="300"/>
      <c r="F308" s="300"/>
      <c r="G308" s="300"/>
      <c r="H308" s="300"/>
      <c r="I308" s="300"/>
      <c r="J308" s="300"/>
      <c r="K308" s="300"/>
      <c r="L308" s="300"/>
      <c r="M308" s="300"/>
      <c r="N308" s="300"/>
      <c r="O308" s="300"/>
      <c r="P308" s="300"/>
      <c r="Q308" s="300"/>
      <c r="R308" s="300"/>
      <c r="S308" s="300"/>
      <c r="T308" s="300"/>
      <c r="U308" s="300"/>
      <c r="V308" s="300"/>
      <c r="W308" s="300"/>
      <c r="X308" s="300"/>
      <c r="Y308" s="300"/>
      <c r="Z308" s="300"/>
    </row>
    <row r="309" customFormat="false" ht="15" hidden="false" customHeight="false" outlineLevel="0" collapsed="false">
      <c r="A309" s="300"/>
      <c r="B309" s="300"/>
      <c r="C309" s="300"/>
      <c r="D309" s="300"/>
      <c r="E309" s="300"/>
      <c r="F309" s="300"/>
      <c r="G309" s="300"/>
      <c r="H309" s="300"/>
      <c r="I309" s="300"/>
      <c r="J309" s="300"/>
      <c r="K309" s="300"/>
      <c r="L309" s="300"/>
      <c r="M309" s="300"/>
      <c r="N309" s="300"/>
      <c r="O309" s="300"/>
      <c r="P309" s="300"/>
      <c r="Q309" s="300"/>
      <c r="R309" s="300"/>
      <c r="S309" s="300"/>
      <c r="T309" s="300"/>
      <c r="U309" s="300"/>
      <c r="V309" s="300"/>
      <c r="W309" s="300"/>
      <c r="X309" s="300"/>
      <c r="Y309" s="300"/>
      <c r="Z309" s="300"/>
    </row>
    <row r="310" customFormat="false" ht="15" hidden="false" customHeight="false" outlineLevel="0" collapsed="false">
      <c r="A310" s="300"/>
      <c r="B310" s="300"/>
      <c r="C310" s="300"/>
      <c r="D310" s="300"/>
      <c r="E310" s="300"/>
      <c r="F310" s="300"/>
      <c r="G310" s="300"/>
      <c r="H310" s="300"/>
      <c r="I310" s="300"/>
      <c r="J310" s="300"/>
      <c r="K310" s="300"/>
      <c r="L310" s="300"/>
      <c r="M310" s="300"/>
      <c r="N310" s="300"/>
      <c r="O310" s="300"/>
      <c r="P310" s="300"/>
      <c r="Q310" s="300"/>
      <c r="R310" s="300"/>
      <c r="S310" s="300"/>
      <c r="T310" s="300"/>
      <c r="U310" s="300"/>
      <c r="V310" s="300"/>
      <c r="W310" s="300"/>
      <c r="X310" s="300"/>
      <c r="Y310" s="300"/>
      <c r="Z310" s="300"/>
    </row>
    <row r="311" customFormat="false" ht="15" hidden="false" customHeight="false" outlineLevel="0" collapsed="false">
      <c r="A311" s="300"/>
      <c r="B311" s="300"/>
      <c r="C311" s="300"/>
      <c r="D311" s="300"/>
      <c r="E311" s="300"/>
      <c r="F311" s="300"/>
      <c r="G311" s="300"/>
      <c r="H311" s="300"/>
      <c r="I311" s="300"/>
      <c r="J311" s="300"/>
      <c r="K311" s="300"/>
      <c r="L311" s="300"/>
      <c r="M311" s="300"/>
      <c r="N311" s="300"/>
      <c r="O311" s="300"/>
      <c r="P311" s="300"/>
      <c r="Q311" s="300"/>
      <c r="R311" s="300"/>
      <c r="S311" s="300"/>
      <c r="T311" s="300"/>
      <c r="U311" s="300"/>
      <c r="V311" s="300"/>
      <c r="W311" s="300"/>
      <c r="X311" s="300"/>
      <c r="Y311" s="300"/>
      <c r="Z311" s="300"/>
    </row>
    <row r="312" customFormat="false" ht="15" hidden="false" customHeight="false" outlineLevel="0" collapsed="false">
      <c r="A312" s="300"/>
      <c r="B312" s="300"/>
      <c r="C312" s="300"/>
      <c r="D312" s="300"/>
      <c r="E312" s="300"/>
      <c r="F312" s="300"/>
      <c r="G312" s="300"/>
      <c r="H312" s="300"/>
      <c r="I312" s="300"/>
      <c r="J312" s="300"/>
      <c r="K312" s="300"/>
      <c r="L312" s="300"/>
      <c r="M312" s="300"/>
      <c r="N312" s="300"/>
      <c r="O312" s="300"/>
      <c r="P312" s="300"/>
      <c r="Q312" s="300"/>
      <c r="R312" s="300"/>
      <c r="S312" s="300"/>
      <c r="T312" s="300"/>
      <c r="U312" s="300"/>
      <c r="V312" s="300"/>
      <c r="W312" s="300"/>
      <c r="X312" s="300"/>
      <c r="Y312" s="300"/>
      <c r="Z312" s="300"/>
    </row>
    <row r="313" customFormat="false" ht="15" hidden="false" customHeight="false" outlineLevel="0" collapsed="false">
      <c r="A313" s="300"/>
      <c r="B313" s="300"/>
      <c r="C313" s="300"/>
      <c r="D313" s="300"/>
      <c r="E313" s="300"/>
      <c r="F313" s="300"/>
      <c r="G313" s="300"/>
      <c r="H313" s="300"/>
      <c r="I313" s="300"/>
      <c r="J313" s="300"/>
      <c r="K313" s="300"/>
      <c r="L313" s="300"/>
      <c r="M313" s="300"/>
      <c r="N313" s="300"/>
      <c r="O313" s="300"/>
      <c r="P313" s="300"/>
      <c r="Q313" s="300"/>
      <c r="R313" s="300"/>
      <c r="S313" s="300"/>
      <c r="T313" s="300"/>
      <c r="U313" s="300"/>
      <c r="V313" s="300"/>
      <c r="W313" s="300"/>
      <c r="X313" s="300"/>
      <c r="Y313" s="300"/>
      <c r="Z313" s="300"/>
    </row>
    <row r="314" customFormat="false" ht="15" hidden="false" customHeight="false" outlineLevel="0" collapsed="false">
      <c r="A314" s="300"/>
      <c r="B314" s="300"/>
      <c r="C314" s="300"/>
      <c r="D314" s="300"/>
      <c r="E314" s="300"/>
      <c r="F314" s="300"/>
      <c r="G314" s="300"/>
      <c r="H314" s="300"/>
      <c r="I314" s="300"/>
      <c r="J314" s="300"/>
      <c r="K314" s="300"/>
      <c r="L314" s="300"/>
      <c r="M314" s="300"/>
      <c r="N314" s="300"/>
      <c r="O314" s="300"/>
      <c r="P314" s="300"/>
      <c r="Q314" s="300"/>
      <c r="R314" s="300"/>
      <c r="S314" s="300"/>
      <c r="T314" s="300"/>
      <c r="U314" s="300"/>
      <c r="V314" s="300"/>
      <c r="W314" s="300"/>
      <c r="X314" s="300"/>
      <c r="Y314" s="300"/>
      <c r="Z314" s="300"/>
    </row>
    <row r="315" customFormat="false" ht="15" hidden="false" customHeight="false" outlineLevel="0" collapsed="false">
      <c r="A315" s="300"/>
      <c r="B315" s="300"/>
      <c r="C315" s="300"/>
      <c r="D315" s="300"/>
      <c r="E315" s="300"/>
      <c r="F315" s="300"/>
      <c r="G315" s="300"/>
      <c r="H315" s="300"/>
      <c r="I315" s="300"/>
      <c r="J315" s="300"/>
      <c r="K315" s="300"/>
      <c r="L315" s="300"/>
      <c r="M315" s="300"/>
      <c r="N315" s="300"/>
      <c r="O315" s="300"/>
      <c r="P315" s="300"/>
      <c r="Q315" s="300"/>
      <c r="R315" s="300"/>
      <c r="S315" s="300"/>
      <c r="T315" s="300"/>
      <c r="U315" s="300"/>
      <c r="V315" s="300"/>
      <c r="W315" s="300"/>
      <c r="X315" s="300"/>
      <c r="Y315" s="300"/>
      <c r="Z315" s="300"/>
    </row>
    <row r="316" customFormat="false" ht="15" hidden="false" customHeight="false" outlineLevel="0" collapsed="false">
      <c r="A316" s="300"/>
      <c r="B316" s="300"/>
      <c r="C316" s="300"/>
      <c r="D316" s="300"/>
      <c r="E316" s="300"/>
      <c r="F316" s="300"/>
      <c r="G316" s="300"/>
      <c r="H316" s="300"/>
      <c r="I316" s="300"/>
      <c r="J316" s="300"/>
      <c r="K316" s="300"/>
      <c r="L316" s="300"/>
      <c r="M316" s="300"/>
      <c r="N316" s="300"/>
      <c r="O316" s="300"/>
      <c r="P316" s="300"/>
      <c r="Q316" s="300"/>
      <c r="R316" s="300"/>
      <c r="S316" s="300"/>
      <c r="T316" s="300"/>
      <c r="U316" s="300"/>
      <c r="V316" s="300"/>
      <c r="W316" s="300"/>
      <c r="X316" s="300"/>
      <c r="Y316" s="300"/>
      <c r="Z316" s="300"/>
    </row>
    <row r="317" customFormat="false" ht="15" hidden="false" customHeight="false" outlineLevel="0" collapsed="false">
      <c r="A317" s="300"/>
      <c r="B317" s="300"/>
      <c r="C317" s="300"/>
      <c r="D317" s="300"/>
      <c r="E317" s="300"/>
      <c r="F317" s="300"/>
      <c r="G317" s="300"/>
      <c r="H317" s="300"/>
      <c r="I317" s="300"/>
      <c r="J317" s="300"/>
      <c r="K317" s="300"/>
      <c r="L317" s="300"/>
      <c r="M317" s="300"/>
      <c r="N317" s="300"/>
      <c r="O317" s="300"/>
      <c r="P317" s="300"/>
      <c r="Q317" s="300"/>
      <c r="R317" s="300"/>
      <c r="S317" s="300"/>
      <c r="T317" s="300"/>
      <c r="U317" s="300"/>
      <c r="V317" s="300"/>
      <c r="W317" s="300"/>
      <c r="X317" s="300"/>
      <c r="Y317" s="300"/>
      <c r="Z317" s="300"/>
    </row>
    <row r="318" customFormat="false" ht="15" hidden="false" customHeight="false" outlineLevel="0" collapsed="false">
      <c r="A318" s="300"/>
      <c r="B318" s="300"/>
      <c r="C318" s="300"/>
      <c r="D318" s="300"/>
      <c r="E318" s="300"/>
      <c r="F318" s="300"/>
      <c r="G318" s="300"/>
      <c r="H318" s="300"/>
      <c r="I318" s="300"/>
      <c r="J318" s="300"/>
      <c r="K318" s="300"/>
      <c r="L318" s="300"/>
      <c r="M318" s="300"/>
      <c r="N318" s="300"/>
      <c r="O318" s="300"/>
      <c r="P318" s="300"/>
      <c r="Q318" s="300"/>
      <c r="R318" s="300"/>
      <c r="S318" s="300"/>
      <c r="T318" s="300"/>
      <c r="U318" s="300"/>
      <c r="V318" s="300"/>
      <c r="W318" s="300"/>
      <c r="X318" s="300"/>
      <c r="Y318" s="300"/>
      <c r="Z318" s="300"/>
    </row>
    <row r="319" customFormat="false" ht="15" hidden="false" customHeight="false" outlineLevel="0" collapsed="false">
      <c r="A319" s="300"/>
      <c r="B319" s="300"/>
      <c r="C319" s="300"/>
      <c r="D319" s="300"/>
      <c r="E319" s="300"/>
      <c r="F319" s="300"/>
      <c r="G319" s="300"/>
      <c r="H319" s="300"/>
      <c r="I319" s="300"/>
      <c r="J319" s="300"/>
      <c r="K319" s="300"/>
      <c r="L319" s="300"/>
      <c r="M319" s="300"/>
      <c r="N319" s="300"/>
      <c r="O319" s="300"/>
      <c r="P319" s="300"/>
      <c r="Q319" s="300"/>
      <c r="R319" s="300"/>
      <c r="S319" s="300"/>
      <c r="T319" s="300"/>
      <c r="U319" s="300"/>
      <c r="V319" s="300"/>
      <c r="W319" s="300"/>
      <c r="X319" s="300"/>
      <c r="Y319" s="300"/>
      <c r="Z319" s="300"/>
    </row>
    <row r="320" customFormat="false" ht="15" hidden="false" customHeight="false" outlineLevel="0" collapsed="false">
      <c r="A320" s="300"/>
      <c r="B320" s="300"/>
      <c r="C320" s="300"/>
      <c r="D320" s="300"/>
      <c r="E320" s="300"/>
      <c r="F320" s="300"/>
      <c r="G320" s="300"/>
      <c r="H320" s="300"/>
      <c r="I320" s="300"/>
      <c r="J320" s="300"/>
      <c r="K320" s="300"/>
      <c r="L320" s="300"/>
      <c r="M320" s="300"/>
      <c r="N320" s="300"/>
      <c r="O320" s="300"/>
      <c r="P320" s="300"/>
      <c r="Q320" s="300"/>
      <c r="R320" s="300"/>
      <c r="S320" s="300"/>
      <c r="T320" s="300"/>
      <c r="U320" s="300"/>
      <c r="V320" s="300"/>
      <c r="W320" s="300"/>
      <c r="X320" s="300"/>
      <c r="Y320" s="300"/>
      <c r="Z320" s="300"/>
    </row>
    <row r="321" customFormat="false" ht="15" hidden="false" customHeight="false" outlineLevel="0" collapsed="false">
      <c r="A321" s="300"/>
      <c r="B321" s="300"/>
      <c r="C321" s="300"/>
      <c r="D321" s="300"/>
      <c r="E321" s="300"/>
      <c r="F321" s="300"/>
      <c r="G321" s="300"/>
      <c r="H321" s="300"/>
      <c r="I321" s="300"/>
      <c r="J321" s="300"/>
      <c r="K321" s="300"/>
      <c r="L321" s="300"/>
      <c r="M321" s="300"/>
      <c r="N321" s="300"/>
      <c r="O321" s="300"/>
      <c r="P321" s="300"/>
      <c r="Q321" s="300"/>
      <c r="R321" s="300"/>
      <c r="S321" s="300"/>
      <c r="T321" s="300"/>
      <c r="U321" s="300"/>
      <c r="V321" s="300"/>
      <c r="W321" s="300"/>
      <c r="X321" s="300"/>
      <c r="Y321" s="300"/>
      <c r="Z321" s="300"/>
    </row>
    <row r="322" customFormat="false" ht="15" hidden="false" customHeight="false" outlineLevel="0" collapsed="false">
      <c r="A322" s="300"/>
      <c r="B322" s="300"/>
      <c r="C322" s="300"/>
      <c r="D322" s="300"/>
      <c r="E322" s="300"/>
      <c r="F322" s="300"/>
      <c r="G322" s="300"/>
      <c r="H322" s="300"/>
      <c r="I322" s="300"/>
      <c r="J322" s="300"/>
      <c r="K322" s="300"/>
      <c r="L322" s="300"/>
      <c r="M322" s="300"/>
      <c r="N322" s="300"/>
      <c r="O322" s="300"/>
      <c r="P322" s="300"/>
      <c r="Q322" s="300"/>
      <c r="R322" s="300"/>
      <c r="S322" s="300"/>
      <c r="T322" s="300"/>
      <c r="U322" s="300"/>
      <c r="V322" s="300"/>
      <c r="W322" s="300"/>
      <c r="X322" s="300"/>
      <c r="Y322" s="300"/>
      <c r="Z322" s="300"/>
    </row>
    <row r="323" customFormat="false" ht="15" hidden="false" customHeight="false" outlineLevel="0" collapsed="false">
      <c r="A323" s="300"/>
      <c r="B323" s="300"/>
      <c r="C323" s="300"/>
      <c r="D323" s="300"/>
      <c r="E323" s="300"/>
      <c r="F323" s="300"/>
      <c r="G323" s="300"/>
      <c r="H323" s="300"/>
      <c r="I323" s="300"/>
      <c r="J323" s="300"/>
      <c r="K323" s="300"/>
      <c r="L323" s="300"/>
      <c r="M323" s="300"/>
      <c r="N323" s="300"/>
      <c r="O323" s="300"/>
      <c r="P323" s="300"/>
      <c r="Q323" s="300"/>
      <c r="R323" s="300"/>
      <c r="S323" s="300"/>
      <c r="T323" s="300"/>
      <c r="U323" s="300"/>
      <c r="V323" s="300"/>
      <c r="W323" s="300"/>
      <c r="X323" s="300"/>
      <c r="Y323" s="300"/>
      <c r="Z323" s="300"/>
    </row>
    <row r="324" customFormat="false" ht="15" hidden="false" customHeight="false" outlineLevel="0" collapsed="false">
      <c r="A324" s="300"/>
      <c r="B324" s="300"/>
      <c r="C324" s="300"/>
      <c r="D324" s="300"/>
      <c r="E324" s="300"/>
      <c r="F324" s="300"/>
      <c r="G324" s="300"/>
      <c r="H324" s="300"/>
      <c r="I324" s="300"/>
      <c r="J324" s="300"/>
      <c r="K324" s="300"/>
      <c r="L324" s="300"/>
      <c r="M324" s="300"/>
      <c r="N324" s="300"/>
      <c r="O324" s="300"/>
      <c r="P324" s="300"/>
      <c r="Q324" s="300"/>
      <c r="R324" s="300"/>
      <c r="S324" s="300"/>
      <c r="T324" s="300"/>
      <c r="U324" s="300"/>
      <c r="V324" s="300"/>
      <c r="W324" s="300"/>
      <c r="X324" s="300"/>
      <c r="Y324" s="300"/>
      <c r="Z324" s="300"/>
    </row>
    <row r="325" customFormat="false" ht="15" hidden="false" customHeight="false" outlineLevel="0" collapsed="false">
      <c r="A325" s="300"/>
      <c r="B325" s="300"/>
      <c r="C325" s="300"/>
      <c r="D325" s="300"/>
      <c r="E325" s="300"/>
      <c r="F325" s="300"/>
      <c r="G325" s="300"/>
      <c r="H325" s="300"/>
      <c r="I325" s="300"/>
      <c r="J325" s="300"/>
      <c r="K325" s="300"/>
      <c r="L325" s="300"/>
      <c r="M325" s="300"/>
      <c r="N325" s="300"/>
      <c r="O325" s="300"/>
      <c r="P325" s="300"/>
      <c r="Q325" s="300"/>
      <c r="R325" s="300"/>
      <c r="S325" s="300"/>
      <c r="T325" s="300"/>
      <c r="U325" s="300"/>
      <c r="V325" s="300"/>
      <c r="W325" s="300"/>
      <c r="X325" s="300"/>
      <c r="Y325" s="300"/>
      <c r="Z325" s="300"/>
    </row>
    <row r="326" customFormat="false" ht="15" hidden="false" customHeight="false" outlineLevel="0" collapsed="false">
      <c r="A326" s="300"/>
      <c r="B326" s="300"/>
      <c r="C326" s="300"/>
      <c r="D326" s="300"/>
      <c r="E326" s="300"/>
      <c r="F326" s="300"/>
      <c r="G326" s="300"/>
      <c r="H326" s="300"/>
      <c r="I326" s="300"/>
      <c r="J326" s="300"/>
      <c r="K326" s="300"/>
      <c r="L326" s="300"/>
      <c r="M326" s="300"/>
      <c r="N326" s="300"/>
      <c r="O326" s="300"/>
      <c r="P326" s="300"/>
      <c r="Q326" s="300"/>
      <c r="R326" s="300"/>
      <c r="S326" s="300"/>
      <c r="T326" s="300"/>
      <c r="U326" s="300"/>
      <c r="V326" s="300"/>
      <c r="W326" s="300"/>
      <c r="X326" s="300"/>
      <c r="Y326" s="300"/>
      <c r="Z326" s="300"/>
    </row>
    <row r="327" customFormat="false" ht="15" hidden="false" customHeight="false" outlineLevel="0" collapsed="false">
      <c r="A327" s="300"/>
      <c r="B327" s="300"/>
      <c r="C327" s="300"/>
      <c r="D327" s="300"/>
      <c r="E327" s="300"/>
      <c r="F327" s="300"/>
      <c r="G327" s="300"/>
      <c r="H327" s="300"/>
      <c r="I327" s="300"/>
      <c r="J327" s="300"/>
      <c r="K327" s="300"/>
      <c r="L327" s="300"/>
      <c r="M327" s="300"/>
      <c r="N327" s="300"/>
      <c r="O327" s="300"/>
      <c r="P327" s="300"/>
      <c r="Q327" s="300"/>
      <c r="R327" s="300"/>
      <c r="S327" s="300"/>
      <c r="T327" s="300"/>
      <c r="U327" s="300"/>
      <c r="V327" s="300"/>
      <c r="W327" s="300"/>
      <c r="X327" s="300"/>
      <c r="Y327" s="300"/>
      <c r="Z327" s="300"/>
    </row>
    <row r="328" customFormat="false" ht="15" hidden="false" customHeight="false" outlineLevel="0" collapsed="false">
      <c r="A328" s="300"/>
      <c r="B328" s="300"/>
      <c r="C328" s="300"/>
      <c r="D328" s="300"/>
      <c r="E328" s="300"/>
      <c r="F328" s="300"/>
      <c r="G328" s="300"/>
      <c r="H328" s="300"/>
      <c r="I328" s="300"/>
      <c r="J328" s="300"/>
      <c r="K328" s="300"/>
      <c r="L328" s="300"/>
      <c r="M328" s="300"/>
      <c r="N328" s="300"/>
      <c r="O328" s="300"/>
      <c r="P328" s="300"/>
      <c r="Q328" s="300"/>
      <c r="R328" s="300"/>
      <c r="S328" s="300"/>
      <c r="T328" s="300"/>
      <c r="U328" s="300"/>
      <c r="V328" s="300"/>
      <c r="W328" s="300"/>
      <c r="X328" s="300"/>
      <c r="Y328" s="300"/>
      <c r="Z328" s="300"/>
    </row>
    <row r="329" customFormat="false" ht="15" hidden="false" customHeight="false" outlineLevel="0" collapsed="false">
      <c r="A329" s="300"/>
      <c r="B329" s="300"/>
      <c r="C329" s="300"/>
      <c r="D329" s="300"/>
      <c r="E329" s="300"/>
      <c r="F329" s="300"/>
      <c r="G329" s="300"/>
      <c r="H329" s="300"/>
      <c r="I329" s="300"/>
      <c r="J329" s="300"/>
      <c r="K329" s="300"/>
      <c r="L329" s="300"/>
      <c r="M329" s="300"/>
      <c r="N329" s="300"/>
      <c r="O329" s="300"/>
      <c r="P329" s="300"/>
      <c r="Q329" s="300"/>
      <c r="R329" s="300"/>
      <c r="S329" s="300"/>
      <c r="T329" s="300"/>
      <c r="U329" s="300"/>
      <c r="V329" s="300"/>
      <c r="W329" s="300"/>
      <c r="X329" s="300"/>
      <c r="Y329" s="300"/>
      <c r="Z329" s="300"/>
    </row>
    <row r="330" customFormat="false" ht="15" hidden="false" customHeight="false" outlineLevel="0" collapsed="false">
      <c r="A330" s="300"/>
      <c r="B330" s="300"/>
      <c r="C330" s="300"/>
      <c r="D330" s="300"/>
      <c r="E330" s="300"/>
      <c r="F330" s="300"/>
      <c r="G330" s="300"/>
      <c r="H330" s="300"/>
      <c r="I330" s="300"/>
      <c r="J330" s="300"/>
      <c r="K330" s="300"/>
      <c r="L330" s="300"/>
      <c r="M330" s="300"/>
      <c r="N330" s="300"/>
      <c r="O330" s="300"/>
      <c r="P330" s="300"/>
      <c r="Q330" s="300"/>
      <c r="R330" s="300"/>
      <c r="S330" s="300"/>
      <c r="T330" s="300"/>
      <c r="U330" s="300"/>
      <c r="V330" s="300"/>
      <c r="W330" s="300"/>
      <c r="X330" s="300"/>
      <c r="Y330" s="300"/>
      <c r="Z330" s="300"/>
    </row>
    <row r="331" customFormat="false" ht="15" hidden="false" customHeight="false" outlineLevel="0" collapsed="false">
      <c r="A331" s="300"/>
      <c r="B331" s="300"/>
      <c r="C331" s="300"/>
      <c r="D331" s="300"/>
      <c r="E331" s="300"/>
      <c r="F331" s="300"/>
      <c r="G331" s="300"/>
      <c r="H331" s="300"/>
      <c r="I331" s="300"/>
      <c r="J331" s="300"/>
      <c r="K331" s="300"/>
      <c r="L331" s="300"/>
      <c r="M331" s="300"/>
      <c r="N331" s="300"/>
      <c r="O331" s="300"/>
      <c r="P331" s="300"/>
      <c r="Q331" s="300"/>
      <c r="R331" s="300"/>
      <c r="S331" s="300"/>
      <c r="T331" s="300"/>
      <c r="U331" s="300"/>
      <c r="V331" s="300"/>
      <c r="W331" s="300"/>
      <c r="X331" s="300"/>
      <c r="Y331" s="300"/>
      <c r="Z331" s="300"/>
    </row>
    <row r="332" customFormat="false" ht="15" hidden="false" customHeight="false" outlineLevel="0" collapsed="false">
      <c r="A332" s="300"/>
      <c r="B332" s="300"/>
      <c r="C332" s="300"/>
      <c r="D332" s="300"/>
      <c r="E332" s="300"/>
      <c r="F332" s="300"/>
      <c r="G332" s="300"/>
      <c r="H332" s="300"/>
      <c r="I332" s="300"/>
      <c r="J332" s="300"/>
      <c r="K332" s="300"/>
      <c r="L332" s="300"/>
      <c r="M332" s="300"/>
      <c r="N332" s="300"/>
      <c r="O332" s="300"/>
      <c r="P332" s="300"/>
      <c r="Q332" s="300"/>
      <c r="R332" s="300"/>
      <c r="S332" s="300"/>
      <c r="T332" s="300"/>
      <c r="U332" s="300"/>
      <c r="V332" s="300"/>
      <c r="W332" s="300"/>
      <c r="X332" s="300"/>
      <c r="Y332" s="300"/>
      <c r="Z332" s="300"/>
    </row>
    <row r="333" customFormat="false" ht="15" hidden="false" customHeight="false" outlineLevel="0" collapsed="false">
      <c r="A333" s="300"/>
      <c r="B333" s="300"/>
      <c r="C333" s="300"/>
      <c r="D333" s="300"/>
      <c r="E333" s="300"/>
      <c r="F333" s="300"/>
      <c r="G333" s="300"/>
      <c r="H333" s="300"/>
      <c r="I333" s="300"/>
      <c r="J333" s="300"/>
      <c r="K333" s="300"/>
      <c r="L333" s="300"/>
      <c r="M333" s="300"/>
      <c r="N333" s="300"/>
      <c r="O333" s="300"/>
      <c r="P333" s="300"/>
      <c r="Q333" s="300"/>
      <c r="R333" s="300"/>
      <c r="S333" s="300"/>
      <c r="T333" s="300"/>
      <c r="U333" s="300"/>
      <c r="V333" s="300"/>
      <c r="W333" s="300"/>
      <c r="X333" s="300"/>
      <c r="Y333" s="300"/>
      <c r="Z333" s="300"/>
    </row>
    <row r="334" customFormat="false" ht="15" hidden="false" customHeight="false" outlineLevel="0" collapsed="false">
      <c r="A334" s="300"/>
      <c r="B334" s="300"/>
      <c r="C334" s="300"/>
      <c r="D334" s="300"/>
      <c r="E334" s="300"/>
      <c r="F334" s="300"/>
      <c r="G334" s="300"/>
      <c r="H334" s="300"/>
      <c r="I334" s="300"/>
      <c r="J334" s="300"/>
      <c r="K334" s="300"/>
      <c r="L334" s="300"/>
      <c r="M334" s="300"/>
      <c r="N334" s="300"/>
      <c r="O334" s="300"/>
      <c r="P334" s="300"/>
      <c r="Q334" s="300"/>
      <c r="R334" s="300"/>
      <c r="S334" s="300"/>
      <c r="T334" s="300"/>
      <c r="U334" s="300"/>
      <c r="V334" s="300"/>
      <c r="W334" s="300"/>
      <c r="X334" s="300"/>
      <c r="Y334" s="300"/>
      <c r="Z334" s="300"/>
    </row>
    <row r="335" customFormat="false" ht="15" hidden="false" customHeight="false" outlineLevel="0" collapsed="false">
      <c r="A335" s="300"/>
      <c r="B335" s="300"/>
      <c r="C335" s="300"/>
      <c r="D335" s="300"/>
      <c r="E335" s="300"/>
      <c r="F335" s="300"/>
      <c r="G335" s="300"/>
      <c r="H335" s="300"/>
      <c r="I335" s="300"/>
      <c r="J335" s="300"/>
      <c r="K335" s="300"/>
      <c r="L335" s="300"/>
      <c r="M335" s="300"/>
      <c r="N335" s="300"/>
      <c r="O335" s="300"/>
      <c r="P335" s="300"/>
      <c r="Q335" s="300"/>
      <c r="R335" s="300"/>
      <c r="S335" s="300"/>
      <c r="T335" s="300"/>
      <c r="U335" s="300"/>
      <c r="V335" s="300"/>
      <c r="W335" s="300"/>
      <c r="X335" s="300"/>
      <c r="Y335" s="300"/>
      <c r="Z335" s="300"/>
    </row>
    <row r="336" customFormat="false" ht="15" hidden="false" customHeight="false" outlineLevel="0" collapsed="false">
      <c r="A336" s="300"/>
      <c r="B336" s="300"/>
      <c r="C336" s="300"/>
      <c r="D336" s="300"/>
      <c r="E336" s="300"/>
      <c r="F336" s="300"/>
      <c r="G336" s="300"/>
      <c r="H336" s="300"/>
      <c r="I336" s="300"/>
      <c r="J336" s="300"/>
      <c r="K336" s="300"/>
      <c r="L336" s="300"/>
      <c r="M336" s="300"/>
      <c r="N336" s="300"/>
      <c r="O336" s="300"/>
      <c r="P336" s="300"/>
      <c r="Q336" s="300"/>
      <c r="R336" s="300"/>
      <c r="S336" s="300"/>
      <c r="T336" s="300"/>
      <c r="U336" s="300"/>
      <c r="V336" s="300"/>
      <c r="W336" s="300"/>
      <c r="X336" s="300"/>
      <c r="Y336" s="300"/>
      <c r="Z336" s="300"/>
    </row>
    <row r="337" customFormat="false" ht="15" hidden="false" customHeight="false" outlineLevel="0" collapsed="false">
      <c r="A337" s="300"/>
      <c r="B337" s="300"/>
      <c r="C337" s="300"/>
      <c r="D337" s="300"/>
      <c r="E337" s="300"/>
      <c r="F337" s="300"/>
      <c r="G337" s="300"/>
      <c r="H337" s="300"/>
      <c r="I337" s="300"/>
      <c r="J337" s="300"/>
      <c r="K337" s="300"/>
      <c r="L337" s="300"/>
      <c r="M337" s="300"/>
      <c r="N337" s="300"/>
      <c r="O337" s="300"/>
      <c r="P337" s="300"/>
      <c r="Q337" s="300"/>
      <c r="R337" s="300"/>
      <c r="S337" s="300"/>
      <c r="T337" s="300"/>
      <c r="U337" s="300"/>
      <c r="V337" s="300"/>
      <c r="W337" s="300"/>
      <c r="X337" s="300"/>
      <c r="Y337" s="300"/>
      <c r="Z337" s="300"/>
    </row>
    <row r="338" customFormat="false" ht="15" hidden="false" customHeight="false" outlineLevel="0" collapsed="false">
      <c r="A338" s="300"/>
      <c r="B338" s="300"/>
      <c r="C338" s="300"/>
      <c r="D338" s="300"/>
      <c r="E338" s="300"/>
      <c r="F338" s="300"/>
      <c r="G338" s="300"/>
      <c r="H338" s="300"/>
      <c r="I338" s="300"/>
      <c r="J338" s="300"/>
      <c r="K338" s="300"/>
      <c r="L338" s="300"/>
      <c r="M338" s="300"/>
      <c r="N338" s="300"/>
      <c r="O338" s="300"/>
      <c r="P338" s="300"/>
      <c r="Q338" s="300"/>
      <c r="R338" s="300"/>
      <c r="S338" s="300"/>
      <c r="T338" s="300"/>
      <c r="U338" s="300"/>
      <c r="V338" s="300"/>
      <c r="W338" s="300"/>
      <c r="X338" s="300"/>
      <c r="Y338" s="300"/>
      <c r="Z338" s="300"/>
    </row>
    <row r="339" customFormat="false" ht="15" hidden="false" customHeight="false" outlineLevel="0" collapsed="false">
      <c r="A339" s="300"/>
      <c r="B339" s="300"/>
      <c r="C339" s="300"/>
      <c r="D339" s="300"/>
      <c r="E339" s="300"/>
      <c r="F339" s="300"/>
      <c r="G339" s="300"/>
      <c r="H339" s="300"/>
      <c r="I339" s="300"/>
      <c r="J339" s="300"/>
      <c r="K339" s="300"/>
      <c r="L339" s="300"/>
      <c r="M339" s="300"/>
      <c r="N339" s="300"/>
      <c r="O339" s="300"/>
      <c r="P339" s="300"/>
      <c r="Q339" s="300"/>
      <c r="R339" s="300"/>
      <c r="S339" s="300"/>
      <c r="T339" s="300"/>
      <c r="U339" s="300"/>
      <c r="V339" s="300"/>
      <c r="W339" s="300"/>
      <c r="X339" s="300"/>
      <c r="Y339" s="300"/>
      <c r="Z339" s="300"/>
    </row>
    <row r="340" customFormat="false" ht="15" hidden="false" customHeight="false" outlineLevel="0" collapsed="false">
      <c r="A340" s="300"/>
      <c r="B340" s="300"/>
      <c r="C340" s="300"/>
      <c r="D340" s="300"/>
      <c r="E340" s="300"/>
      <c r="F340" s="300"/>
      <c r="G340" s="300"/>
      <c r="H340" s="300"/>
      <c r="I340" s="300"/>
      <c r="J340" s="300"/>
      <c r="K340" s="300"/>
      <c r="L340" s="300"/>
      <c r="M340" s="300"/>
      <c r="N340" s="300"/>
      <c r="O340" s="300"/>
      <c r="P340" s="300"/>
      <c r="Q340" s="300"/>
      <c r="R340" s="300"/>
      <c r="S340" s="300"/>
      <c r="T340" s="300"/>
      <c r="U340" s="300"/>
      <c r="V340" s="300"/>
      <c r="W340" s="300"/>
      <c r="X340" s="300"/>
      <c r="Y340" s="300"/>
      <c r="Z340" s="300"/>
    </row>
    <row r="341" customFormat="false" ht="15" hidden="false" customHeight="false" outlineLevel="0" collapsed="false">
      <c r="A341" s="300"/>
      <c r="B341" s="300"/>
      <c r="C341" s="300"/>
      <c r="D341" s="300"/>
      <c r="E341" s="300"/>
      <c r="F341" s="300"/>
      <c r="G341" s="300"/>
      <c r="H341" s="300"/>
      <c r="I341" s="300"/>
      <c r="J341" s="300"/>
      <c r="K341" s="300"/>
      <c r="L341" s="300"/>
      <c r="M341" s="300"/>
      <c r="N341" s="300"/>
      <c r="O341" s="300"/>
      <c r="P341" s="300"/>
      <c r="Q341" s="300"/>
      <c r="R341" s="300"/>
      <c r="S341" s="300"/>
      <c r="T341" s="300"/>
      <c r="U341" s="300"/>
      <c r="V341" s="300"/>
      <c r="W341" s="300"/>
      <c r="X341" s="300"/>
      <c r="Y341" s="300"/>
      <c r="Z341" s="300"/>
    </row>
    <row r="342" customFormat="false" ht="15" hidden="false" customHeight="false" outlineLevel="0" collapsed="false">
      <c r="A342" s="300"/>
      <c r="B342" s="300"/>
      <c r="C342" s="300"/>
      <c r="D342" s="300"/>
      <c r="E342" s="300"/>
      <c r="F342" s="300"/>
      <c r="G342" s="300"/>
      <c r="H342" s="300"/>
      <c r="I342" s="300"/>
      <c r="J342" s="300"/>
      <c r="K342" s="300"/>
      <c r="L342" s="300"/>
      <c r="M342" s="300"/>
      <c r="N342" s="300"/>
      <c r="O342" s="300"/>
      <c r="P342" s="300"/>
      <c r="Q342" s="300"/>
      <c r="R342" s="300"/>
      <c r="S342" s="300"/>
      <c r="T342" s="300"/>
      <c r="U342" s="300"/>
      <c r="V342" s="300"/>
      <c r="W342" s="300"/>
      <c r="X342" s="300"/>
      <c r="Y342" s="300"/>
      <c r="Z342" s="300"/>
    </row>
    <row r="343" customFormat="false" ht="15" hidden="false" customHeight="false" outlineLevel="0" collapsed="false">
      <c r="A343" s="300"/>
      <c r="B343" s="300"/>
      <c r="C343" s="300"/>
      <c r="D343" s="300"/>
      <c r="E343" s="300"/>
      <c r="F343" s="300"/>
      <c r="G343" s="300"/>
      <c r="H343" s="300"/>
      <c r="I343" s="300"/>
      <c r="J343" s="300"/>
      <c r="K343" s="300"/>
      <c r="L343" s="300"/>
      <c r="M343" s="300"/>
      <c r="N343" s="300"/>
      <c r="O343" s="300"/>
      <c r="P343" s="300"/>
      <c r="Q343" s="300"/>
      <c r="R343" s="300"/>
      <c r="S343" s="300"/>
      <c r="T343" s="300"/>
      <c r="U343" s="300"/>
      <c r="V343" s="300"/>
      <c r="W343" s="300"/>
      <c r="X343" s="300"/>
      <c r="Y343" s="300"/>
      <c r="Z343" s="300"/>
    </row>
    <row r="344" customFormat="false" ht="15" hidden="false" customHeight="false" outlineLevel="0" collapsed="false">
      <c r="A344" s="300"/>
      <c r="B344" s="300"/>
      <c r="C344" s="300"/>
      <c r="D344" s="300"/>
      <c r="E344" s="300"/>
      <c r="F344" s="300"/>
      <c r="G344" s="300"/>
      <c r="H344" s="300"/>
      <c r="I344" s="300"/>
      <c r="J344" s="300"/>
      <c r="K344" s="300"/>
      <c r="L344" s="300"/>
      <c r="M344" s="300"/>
      <c r="N344" s="300"/>
      <c r="O344" s="300"/>
      <c r="P344" s="300"/>
      <c r="Q344" s="300"/>
      <c r="R344" s="300"/>
      <c r="S344" s="300"/>
      <c r="T344" s="300"/>
      <c r="U344" s="300"/>
      <c r="V344" s="300"/>
      <c r="W344" s="300"/>
      <c r="X344" s="300"/>
      <c r="Y344" s="300"/>
      <c r="Z344" s="300"/>
    </row>
    <row r="345" customFormat="false" ht="15" hidden="false" customHeight="false" outlineLevel="0" collapsed="false">
      <c r="A345" s="300"/>
      <c r="B345" s="300"/>
      <c r="C345" s="300"/>
      <c r="D345" s="300"/>
      <c r="E345" s="300"/>
      <c r="F345" s="300"/>
      <c r="G345" s="300"/>
      <c r="H345" s="300"/>
      <c r="I345" s="300"/>
      <c r="J345" s="300"/>
      <c r="K345" s="300"/>
      <c r="L345" s="300"/>
      <c r="M345" s="300"/>
      <c r="N345" s="300"/>
      <c r="O345" s="300"/>
      <c r="P345" s="300"/>
      <c r="Q345" s="300"/>
      <c r="R345" s="300"/>
      <c r="S345" s="300"/>
      <c r="T345" s="300"/>
      <c r="U345" s="300"/>
      <c r="V345" s="300"/>
      <c r="W345" s="300"/>
      <c r="X345" s="300"/>
      <c r="Y345" s="300"/>
      <c r="Z345" s="300"/>
    </row>
    <row r="346" customFormat="false" ht="15" hidden="false" customHeight="false" outlineLevel="0" collapsed="false">
      <c r="A346" s="300"/>
      <c r="B346" s="300"/>
      <c r="C346" s="300"/>
      <c r="D346" s="300"/>
      <c r="E346" s="300"/>
      <c r="F346" s="300"/>
      <c r="G346" s="300"/>
      <c r="H346" s="300"/>
      <c r="I346" s="300"/>
      <c r="J346" s="300"/>
      <c r="K346" s="300"/>
      <c r="L346" s="300"/>
      <c r="M346" s="300"/>
      <c r="N346" s="300"/>
      <c r="O346" s="300"/>
      <c r="P346" s="300"/>
      <c r="Q346" s="300"/>
      <c r="R346" s="300"/>
      <c r="S346" s="300"/>
      <c r="T346" s="300"/>
      <c r="U346" s="300"/>
      <c r="V346" s="300"/>
      <c r="W346" s="300"/>
      <c r="X346" s="300"/>
      <c r="Y346" s="300"/>
      <c r="Z346" s="300"/>
    </row>
    <row r="347" customFormat="false" ht="15" hidden="false" customHeight="false" outlineLevel="0" collapsed="false">
      <c r="A347" s="300"/>
      <c r="B347" s="300"/>
      <c r="C347" s="300"/>
      <c r="D347" s="300"/>
      <c r="E347" s="300"/>
      <c r="F347" s="300"/>
      <c r="G347" s="300"/>
      <c r="H347" s="300"/>
      <c r="I347" s="300"/>
      <c r="J347" s="300"/>
      <c r="K347" s="300"/>
      <c r="L347" s="300"/>
      <c r="M347" s="300"/>
      <c r="N347" s="300"/>
      <c r="O347" s="300"/>
      <c r="P347" s="300"/>
      <c r="Q347" s="300"/>
      <c r="R347" s="300"/>
      <c r="S347" s="300"/>
      <c r="T347" s="300"/>
      <c r="U347" s="300"/>
      <c r="V347" s="300"/>
      <c r="W347" s="300"/>
      <c r="X347" s="300"/>
      <c r="Y347" s="300"/>
      <c r="Z347" s="300"/>
    </row>
    <row r="348" customFormat="false" ht="15" hidden="false" customHeight="false" outlineLevel="0" collapsed="false">
      <c r="A348" s="300"/>
      <c r="B348" s="300"/>
      <c r="C348" s="300"/>
      <c r="D348" s="300"/>
      <c r="E348" s="300"/>
      <c r="F348" s="300"/>
      <c r="G348" s="300"/>
      <c r="H348" s="300"/>
      <c r="I348" s="300"/>
      <c r="J348" s="300"/>
      <c r="K348" s="300"/>
      <c r="L348" s="300"/>
      <c r="M348" s="300"/>
      <c r="N348" s="300"/>
      <c r="O348" s="300"/>
      <c r="P348" s="300"/>
      <c r="Q348" s="300"/>
      <c r="R348" s="300"/>
      <c r="S348" s="300"/>
      <c r="T348" s="300"/>
      <c r="U348" s="300"/>
      <c r="V348" s="300"/>
      <c r="W348" s="300"/>
      <c r="X348" s="300"/>
      <c r="Y348" s="300"/>
      <c r="Z348" s="300"/>
    </row>
    <row r="349" customFormat="false" ht="15" hidden="false" customHeight="false" outlineLevel="0" collapsed="false">
      <c r="A349" s="300"/>
      <c r="B349" s="300"/>
      <c r="C349" s="300"/>
      <c r="D349" s="300"/>
      <c r="E349" s="300"/>
      <c r="F349" s="300"/>
      <c r="G349" s="300"/>
      <c r="H349" s="300"/>
      <c r="I349" s="300"/>
      <c r="J349" s="300"/>
      <c r="K349" s="300"/>
      <c r="L349" s="300"/>
      <c r="M349" s="300"/>
      <c r="N349" s="300"/>
      <c r="O349" s="300"/>
      <c r="P349" s="300"/>
      <c r="Q349" s="300"/>
      <c r="R349" s="300"/>
      <c r="S349" s="300"/>
      <c r="T349" s="300"/>
      <c r="U349" s="300"/>
      <c r="V349" s="300"/>
      <c r="W349" s="300"/>
      <c r="X349" s="300"/>
      <c r="Y349" s="300"/>
      <c r="Z349" s="300"/>
    </row>
    <row r="350" customFormat="false" ht="15" hidden="false" customHeight="false" outlineLevel="0" collapsed="false">
      <c r="A350" s="300"/>
      <c r="B350" s="300"/>
      <c r="C350" s="300"/>
      <c r="D350" s="300"/>
      <c r="E350" s="300"/>
      <c r="F350" s="300"/>
      <c r="G350" s="300"/>
      <c r="H350" s="300"/>
      <c r="I350" s="300"/>
      <c r="J350" s="300"/>
      <c r="K350" s="300"/>
      <c r="L350" s="300"/>
      <c r="M350" s="300"/>
      <c r="N350" s="300"/>
      <c r="O350" s="300"/>
      <c r="P350" s="300"/>
      <c r="Q350" s="300"/>
      <c r="R350" s="300"/>
      <c r="S350" s="300"/>
      <c r="T350" s="300"/>
      <c r="U350" s="300"/>
      <c r="V350" s="300"/>
      <c r="W350" s="300"/>
      <c r="X350" s="300"/>
      <c r="Y350" s="300"/>
      <c r="Z350" s="300"/>
    </row>
    <row r="351" customFormat="false" ht="15" hidden="false" customHeight="false" outlineLevel="0" collapsed="false">
      <c r="A351" s="300"/>
      <c r="B351" s="300"/>
      <c r="C351" s="300"/>
      <c r="D351" s="300"/>
      <c r="E351" s="300"/>
      <c r="F351" s="300"/>
      <c r="G351" s="300"/>
      <c r="H351" s="300"/>
      <c r="I351" s="300"/>
      <c r="J351" s="300"/>
      <c r="K351" s="300"/>
      <c r="L351" s="300"/>
      <c r="M351" s="300"/>
      <c r="N351" s="300"/>
      <c r="O351" s="300"/>
      <c r="P351" s="300"/>
      <c r="Q351" s="300"/>
      <c r="R351" s="300"/>
      <c r="S351" s="300"/>
      <c r="T351" s="300"/>
      <c r="U351" s="300"/>
      <c r="V351" s="300"/>
      <c r="W351" s="300"/>
      <c r="X351" s="300"/>
      <c r="Y351" s="300"/>
      <c r="Z351" s="300"/>
    </row>
    <row r="352" customFormat="false" ht="15" hidden="false" customHeight="false" outlineLevel="0" collapsed="false">
      <c r="A352" s="300"/>
      <c r="B352" s="300"/>
      <c r="C352" s="300"/>
      <c r="D352" s="300"/>
      <c r="E352" s="300"/>
      <c r="F352" s="300"/>
      <c r="G352" s="300"/>
      <c r="H352" s="300"/>
      <c r="I352" s="300"/>
      <c r="J352" s="300"/>
      <c r="K352" s="300"/>
      <c r="L352" s="300"/>
      <c r="M352" s="300"/>
      <c r="N352" s="300"/>
      <c r="O352" s="300"/>
      <c r="P352" s="300"/>
      <c r="Q352" s="300"/>
      <c r="R352" s="300"/>
      <c r="S352" s="300"/>
      <c r="T352" s="300"/>
      <c r="U352" s="300"/>
      <c r="V352" s="300"/>
      <c r="W352" s="300"/>
      <c r="X352" s="300"/>
      <c r="Y352" s="300"/>
      <c r="Z352" s="300"/>
    </row>
    <row r="353" customFormat="false" ht="15" hidden="false" customHeight="false" outlineLevel="0" collapsed="false">
      <c r="A353" s="300"/>
      <c r="B353" s="300"/>
      <c r="C353" s="300"/>
      <c r="D353" s="300"/>
      <c r="E353" s="300"/>
      <c r="F353" s="300"/>
      <c r="G353" s="300"/>
      <c r="H353" s="300"/>
      <c r="I353" s="300"/>
      <c r="J353" s="300"/>
      <c r="K353" s="300"/>
      <c r="L353" s="300"/>
      <c r="M353" s="300"/>
      <c r="N353" s="300"/>
      <c r="O353" s="300"/>
      <c r="P353" s="300"/>
      <c r="Q353" s="300"/>
      <c r="R353" s="300"/>
      <c r="S353" s="300"/>
      <c r="T353" s="300"/>
      <c r="U353" s="300"/>
      <c r="V353" s="300"/>
      <c r="W353" s="300"/>
      <c r="X353" s="300"/>
      <c r="Y353" s="300"/>
      <c r="Z353" s="300"/>
    </row>
    <row r="354" customFormat="false" ht="15" hidden="false" customHeight="false" outlineLevel="0" collapsed="false">
      <c r="A354" s="300"/>
      <c r="B354" s="300"/>
      <c r="C354" s="300"/>
      <c r="D354" s="300"/>
      <c r="E354" s="300"/>
      <c r="F354" s="300"/>
      <c r="G354" s="300"/>
      <c r="H354" s="300"/>
      <c r="I354" s="300"/>
      <c r="J354" s="300"/>
      <c r="K354" s="300"/>
      <c r="L354" s="300"/>
      <c r="M354" s="300"/>
      <c r="N354" s="300"/>
      <c r="O354" s="300"/>
      <c r="P354" s="300"/>
      <c r="Q354" s="300"/>
      <c r="R354" s="300"/>
      <c r="S354" s="300"/>
      <c r="T354" s="300"/>
      <c r="U354" s="300"/>
      <c r="V354" s="300"/>
      <c r="W354" s="300"/>
      <c r="X354" s="300"/>
      <c r="Y354" s="300"/>
      <c r="Z354" s="300"/>
    </row>
    <row r="355" customFormat="false" ht="15" hidden="false" customHeight="false" outlineLevel="0" collapsed="false">
      <c r="A355" s="300"/>
      <c r="B355" s="300"/>
      <c r="C355" s="300"/>
      <c r="D355" s="300"/>
      <c r="E355" s="300"/>
      <c r="F355" s="300"/>
      <c r="G355" s="300"/>
      <c r="H355" s="300"/>
      <c r="I355" s="300"/>
      <c r="J355" s="300"/>
      <c r="K355" s="300"/>
      <c r="L355" s="300"/>
      <c r="M355" s="300"/>
      <c r="N355" s="300"/>
      <c r="O355" s="300"/>
      <c r="P355" s="300"/>
      <c r="Q355" s="300"/>
      <c r="R355" s="300"/>
      <c r="S355" s="300"/>
      <c r="T355" s="300"/>
      <c r="U355" s="300"/>
      <c r="V355" s="300"/>
      <c r="W355" s="300"/>
      <c r="X355" s="300"/>
      <c r="Y355" s="300"/>
      <c r="Z355" s="300"/>
    </row>
    <row r="356" customFormat="false" ht="15" hidden="false" customHeight="false" outlineLevel="0" collapsed="false">
      <c r="A356" s="300"/>
      <c r="B356" s="300"/>
      <c r="C356" s="300"/>
      <c r="D356" s="300"/>
      <c r="E356" s="300"/>
      <c r="F356" s="300"/>
      <c r="G356" s="300"/>
      <c r="H356" s="300"/>
      <c r="I356" s="300"/>
      <c r="J356" s="300"/>
      <c r="K356" s="300"/>
      <c r="L356" s="300"/>
      <c r="M356" s="300"/>
      <c r="N356" s="300"/>
      <c r="O356" s="300"/>
      <c r="P356" s="300"/>
      <c r="Q356" s="300"/>
      <c r="R356" s="300"/>
      <c r="S356" s="300"/>
      <c r="T356" s="300"/>
      <c r="U356" s="300"/>
      <c r="V356" s="300"/>
      <c r="W356" s="300"/>
      <c r="X356" s="300"/>
      <c r="Y356" s="300"/>
      <c r="Z356" s="300"/>
    </row>
    <row r="357" customFormat="false" ht="15" hidden="false" customHeight="false" outlineLevel="0" collapsed="false">
      <c r="A357" s="300"/>
      <c r="B357" s="300"/>
      <c r="C357" s="300"/>
      <c r="D357" s="300"/>
      <c r="E357" s="300"/>
      <c r="F357" s="300"/>
      <c r="G357" s="300"/>
      <c r="H357" s="300"/>
      <c r="I357" s="300"/>
      <c r="J357" s="300"/>
      <c r="K357" s="300"/>
      <c r="L357" s="300"/>
      <c r="M357" s="300"/>
      <c r="N357" s="300"/>
      <c r="O357" s="300"/>
      <c r="P357" s="300"/>
      <c r="Q357" s="300"/>
      <c r="R357" s="300"/>
      <c r="S357" s="300"/>
      <c r="T357" s="300"/>
      <c r="U357" s="300"/>
      <c r="V357" s="300"/>
      <c r="W357" s="300"/>
      <c r="X357" s="300"/>
      <c r="Y357" s="300"/>
      <c r="Z357" s="300"/>
    </row>
    <row r="358" customFormat="false" ht="15" hidden="false" customHeight="false" outlineLevel="0" collapsed="false">
      <c r="A358" s="300"/>
      <c r="B358" s="300"/>
      <c r="C358" s="300"/>
      <c r="D358" s="300"/>
      <c r="E358" s="300"/>
      <c r="F358" s="300"/>
      <c r="G358" s="300"/>
      <c r="H358" s="300"/>
      <c r="I358" s="300"/>
      <c r="J358" s="300"/>
      <c r="K358" s="300"/>
      <c r="L358" s="300"/>
      <c r="M358" s="300"/>
      <c r="N358" s="300"/>
      <c r="O358" s="300"/>
      <c r="P358" s="300"/>
      <c r="Q358" s="300"/>
      <c r="R358" s="300"/>
      <c r="S358" s="300"/>
      <c r="T358" s="300"/>
      <c r="U358" s="300"/>
      <c r="V358" s="300"/>
      <c r="W358" s="300"/>
      <c r="X358" s="300"/>
      <c r="Y358" s="300"/>
      <c r="Z358" s="300"/>
    </row>
    <row r="359" customFormat="false" ht="15" hidden="false" customHeight="false" outlineLevel="0" collapsed="false">
      <c r="A359" s="300"/>
      <c r="B359" s="300"/>
      <c r="C359" s="300"/>
      <c r="D359" s="300"/>
      <c r="E359" s="300"/>
      <c r="F359" s="300"/>
      <c r="G359" s="300"/>
      <c r="H359" s="300"/>
      <c r="I359" s="300"/>
      <c r="J359" s="300"/>
      <c r="K359" s="300"/>
      <c r="L359" s="300"/>
      <c r="M359" s="300"/>
      <c r="N359" s="300"/>
      <c r="O359" s="300"/>
      <c r="P359" s="300"/>
      <c r="Q359" s="300"/>
      <c r="R359" s="300"/>
      <c r="S359" s="300"/>
      <c r="T359" s="300"/>
      <c r="U359" s="300"/>
      <c r="V359" s="300"/>
      <c r="W359" s="300"/>
      <c r="X359" s="300"/>
      <c r="Y359" s="300"/>
      <c r="Z359" s="300"/>
    </row>
    <row r="360" customFormat="false" ht="15" hidden="false" customHeight="false" outlineLevel="0" collapsed="false">
      <c r="A360" s="300"/>
      <c r="B360" s="300"/>
      <c r="C360" s="300"/>
      <c r="D360" s="300"/>
      <c r="E360" s="300"/>
      <c r="F360" s="300"/>
      <c r="G360" s="300"/>
      <c r="H360" s="300"/>
      <c r="I360" s="300"/>
      <c r="J360" s="300"/>
      <c r="K360" s="300"/>
      <c r="L360" s="300"/>
      <c r="M360" s="300"/>
      <c r="N360" s="300"/>
      <c r="O360" s="300"/>
      <c r="P360" s="300"/>
      <c r="Q360" s="300"/>
      <c r="R360" s="300"/>
      <c r="S360" s="300"/>
      <c r="T360" s="300"/>
      <c r="U360" s="300"/>
      <c r="V360" s="300"/>
      <c r="W360" s="300"/>
      <c r="X360" s="300"/>
      <c r="Y360" s="300"/>
      <c r="Z360" s="300"/>
    </row>
    <row r="361" customFormat="false" ht="15" hidden="false" customHeight="false" outlineLevel="0" collapsed="false">
      <c r="A361" s="300"/>
      <c r="B361" s="300"/>
      <c r="C361" s="300"/>
      <c r="D361" s="300"/>
      <c r="E361" s="300"/>
      <c r="F361" s="300"/>
      <c r="G361" s="300"/>
      <c r="H361" s="300"/>
      <c r="I361" s="300"/>
      <c r="J361" s="300"/>
      <c r="K361" s="300"/>
      <c r="L361" s="300"/>
      <c r="M361" s="300"/>
      <c r="N361" s="300"/>
      <c r="O361" s="300"/>
      <c r="P361" s="300"/>
      <c r="Q361" s="300"/>
      <c r="R361" s="300"/>
      <c r="S361" s="300"/>
      <c r="T361" s="300"/>
      <c r="U361" s="300"/>
      <c r="V361" s="300"/>
      <c r="W361" s="300"/>
      <c r="X361" s="300"/>
      <c r="Y361" s="300"/>
      <c r="Z361" s="300"/>
    </row>
    <row r="362" customFormat="false" ht="15" hidden="false" customHeight="false" outlineLevel="0" collapsed="false">
      <c r="A362" s="300"/>
      <c r="B362" s="300"/>
      <c r="C362" s="300"/>
      <c r="D362" s="300"/>
      <c r="E362" s="300"/>
      <c r="F362" s="300"/>
      <c r="G362" s="300"/>
      <c r="H362" s="300"/>
      <c r="I362" s="300"/>
      <c r="J362" s="300"/>
      <c r="K362" s="300"/>
      <c r="L362" s="300"/>
      <c r="M362" s="300"/>
      <c r="N362" s="300"/>
      <c r="O362" s="300"/>
      <c r="P362" s="300"/>
      <c r="Q362" s="300"/>
      <c r="R362" s="300"/>
      <c r="S362" s="300"/>
      <c r="T362" s="300"/>
      <c r="U362" s="300"/>
      <c r="V362" s="300"/>
      <c r="W362" s="300"/>
      <c r="X362" s="300"/>
      <c r="Y362" s="300"/>
      <c r="Z362" s="300"/>
    </row>
    <row r="363" customFormat="false" ht="15" hidden="false" customHeight="false" outlineLevel="0" collapsed="false">
      <c r="A363" s="300"/>
      <c r="B363" s="300"/>
      <c r="C363" s="300"/>
      <c r="D363" s="300"/>
      <c r="E363" s="300"/>
      <c r="F363" s="300"/>
      <c r="G363" s="300"/>
      <c r="H363" s="300"/>
      <c r="I363" s="300"/>
      <c r="J363" s="300"/>
      <c r="K363" s="300"/>
      <c r="L363" s="300"/>
      <c r="M363" s="300"/>
      <c r="N363" s="300"/>
      <c r="O363" s="300"/>
      <c r="P363" s="300"/>
      <c r="Q363" s="300"/>
      <c r="R363" s="300"/>
      <c r="S363" s="300"/>
      <c r="T363" s="300"/>
      <c r="U363" s="300"/>
      <c r="V363" s="300"/>
      <c r="W363" s="300"/>
      <c r="X363" s="300"/>
      <c r="Y363" s="300"/>
      <c r="Z363" s="300"/>
    </row>
    <row r="364" customFormat="false" ht="15" hidden="false" customHeight="false" outlineLevel="0" collapsed="false">
      <c r="A364" s="300"/>
      <c r="B364" s="300"/>
      <c r="C364" s="300"/>
      <c r="D364" s="300"/>
      <c r="E364" s="300"/>
      <c r="F364" s="300"/>
      <c r="G364" s="300"/>
      <c r="H364" s="300"/>
      <c r="I364" s="300"/>
      <c r="J364" s="300"/>
      <c r="K364" s="300"/>
      <c r="L364" s="300"/>
      <c r="M364" s="300"/>
      <c r="N364" s="300"/>
      <c r="O364" s="300"/>
      <c r="P364" s="300"/>
      <c r="Q364" s="300"/>
      <c r="R364" s="300"/>
      <c r="S364" s="300"/>
      <c r="T364" s="300"/>
      <c r="U364" s="300"/>
      <c r="V364" s="300"/>
      <c r="W364" s="300"/>
      <c r="X364" s="300"/>
      <c r="Y364" s="300"/>
      <c r="Z364" s="300"/>
    </row>
    <row r="365" customFormat="false" ht="15" hidden="false" customHeight="false" outlineLevel="0" collapsed="false">
      <c r="A365" s="300"/>
      <c r="B365" s="300"/>
      <c r="C365" s="300"/>
      <c r="D365" s="300"/>
      <c r="E365" s="300"/>
      <c r="F365" s="300"/>
      <c r="G365" s="300"/>
      <c r="H365" s="300"/>
      <c r="I365" s="300"/>
      <c r="J365" s="300"/>
      <c r="K365" s="300"/>
      <c r="L365" s="300"/>
      <c r="M365" s="300"/>
      <c r="N365" s="300"/>
      <c r="O365" s="300"/>
      <c r="P365" s="300"/>
      <c r="Q365" s="300"/>
      <c r="R365" s="300"/>
      <c r="S365" s="300"/>
      <c r="T365" s="300"/>
      <c r="U365" s="300"/>
      <c r="V365" s="300"/>
      <c r="W365" s="300"/>
      <c r="X365" s="300"/>
      <c r="Y365" s="300"/>
      <c r="Z365" s="300"/>
    </row>
    <row r="366" customFormat="false" ht="15" hidden="false" customHeight="false" outlineLevel="0" collapsed="false">
      <c r="A366" s="300"/>
      <c r="B366" s="300"/>
      <c r="C366" s="300"/>
      <c r="D366" s="300"/>
      <c r="E366" s="300"/>
      <c r="F366" s="300"/>
      <c r="G366" s="300"/>
      <c r="H366" s="300"/>
      <c r="I366" s="300"/>
      <c r="J366" s="300"/>
      <c r="K366" s="300"/>
      <c r="L366" s="300"/>
      <c r="M366" s="300"/>
      <c r="N366" s="300"/>
      <c r="O366" s="300"/>
      <c r="P366" s="300"/>
      <c r="Q366" s="300"/>
      <c r="R366" s="300"/>
      <c r="S366" s="300"/>
      <c r="T366" s="300"/>
      <c r="U366" s="300"/>
      <c r="V366" s="300"/>
      <c r="W366" s="300"/>
      <c r="X366" s="300"/>
      <c r="Y366" s="300"/>
      <c r="Z366" s="300"/>
    </row>
    <row r="367" customFormat="false" ht="15" hidden="false" customHeight="false" outlineLevel="0" collapsed="false">
      <c r="A367" s="300"/>
      <c r="B367" s="300"/>
      <c r="C367" s="300"/>
      <c r="D367" s="300"/>
      <c r="E367" s="300"/>
      <c r="F367" s="300"/>
      <c r="G367" s="300"/>
      <c r="H367" s="300"/>
      <c r="I367" s="300"/>
      <c r="J367" s="300"/>
      <c r="K367" s="300"/>
      <c r="L367" s="300"/>
      <c r="M367" s="300"/>
      <c r="N367" s="300"/>
      <c r="O367" s="300"/>
      <c r="P367" s="300"/>
      <c r="Q367" s="300"/>
      <c r="R367" s="300"/>
      <c r="S367" s="300"/>
      <c r="T367" s="300"/>
      <c r="U367" s="300"/>
      <c r="V367" s="300"/>
      <c r="W367" s="300"/>
      <c r="X367" s="300"/>
      <c r="Y367" s="300"/>
      <c r="Z367" s="300"/>
    </row>
    <row r="368" customFormat="false" ht="15" hidden="false" customHeight="false" outlineLevel="0" collapsed="false">
      <c r="A368" s="300"/>
      <c r="B368" s="300"/>
      <c r="C368" s="300"/>
      <c r="D368" s="300"/>
      <c r="E368" s="300"/>
      <c r="F368" s="300"/>
      <c r="G368" s="300"/>
      <c r="H368" s="300"/>
      <c r="I368" s="300"/>
      <c r="J368" s="300"/>
      <c r="K368" s="300"/>
      <c r="L368" s="300"/>
      <c r="M368" s="300"/>
      <c r="N368" s="300"/>
      <c r="O368" s="300"/>
      <c r="P368" s="300"/>
      <c r="Q368" s="300"/>
      <c r="R368" s="300"/>
      <c r="S368" s="300"/>
      <c r="T368" s="300"/>
      <c r="U368" s="300"/>
      <c r="V368" s="300"/>
      <c r="W368" s="300"/>
      <c r="X368" s="300"/>
      <c r="Y368" s="300"/>
      <c r="Z368" s="300"/>
    </row>
    <row r="369" customFormat="false" ht="15" hidden="false" customHeight="false" outlineLevel="0" collapsed="false">
      <c r="A369" s="300"/>
      <c r="B369" s="300"/>
      <c r="C369" s="300"/>
      <c r="D369" s="300"/>
      <c r="E369" s="300"/>
      <c r="F369" s="300"/>
      <c r="G369" s="300"/>
      <c r="H369" s="300"/>
      <c r="I369" s="300"/>
      <c r="J369" s="300"/>
      <c r="K369" s="300"/>
      <c r="L369" s="300"/>
      <c r="M369" s="300"/>
      <c r="N369" s="300"/>
      <c r="O369" s="300"/>
      <c r="P369" s="300"/>
      <c r="Q369" s="300"/>
      <c r="R369" s="300"/>
      <c r="S369" s="300"/>
      <c r="T369" s="300"/>
      <c r="U369" s="300"/>
      <c r="V369" s="300"/>
      <c r="W369" s="300"/>
      <c r="X369" s="300"/>
      <c r="Y369" s="300"/>
      <c r="Z369" s="300"/>
    </row>
    <row r="370" customFormat="false" ht="15" hidden="false" customHeight="false" outlineLevel="0" collapsed="false">
      <c r="A370" s="300"/>
      <c r="B370" s="300"/>
      <c r="C370" s="300"/>
      <c r="D370" s="300"/>
      <c r="E370" s="300"/>
      <c r="F370" s="300"/>
      <c r="G370" s="300"/>
      <c r="H370" s="300"/>
      <c r="I370" s="300"/>
      <c r="J370" s="300"/>
      <c r="K370" s="300"/>
      <c r="L370" s="300"/>
      <c r="M370" s="300"/>
      <c r="N370" s="300"/>
      <c r="O370" s="300"/>
      <c r="P370" s="300"/>
      <c r="Q370" s="300"/>
      <c r="R370" s="300"/>
      <c r="S370" s="300"/>
      <c r="T370" s="300"/>
      <c r="U370" s="300"/>
      <c r="V370" s="300"/>
      <c r="W370" s="300"/>
      <c r="X370" s="300"/>
      <c r="Y370" s="300"/>
      <c r="Z370" s="300"/>
    </row>
    <row r="371" customFormat="false" ht="15" hidden="false" customHeight="false" outlineLevel="0" collapsed="false">
      <c r="A371" s="300"/>
      <c r="B371" s="300"/>
      <c r="C371" s="300"/>
      <c r="D371" s="300"/>
      <c r="E371" s="300"/>
      <c r="F371" s="300"/>
      <c r="G371" s="300"/>
      <c r="H371" s="300"/>
      <c r="I371" s="300"/>
      <c r="J371" s="300"/>
      <c r="K371" s="300"/>
      <c r="L371" s="300"/>
      <c r="M371" s="300"/>
      <c r="N371" s="300"/>
      <c r="O371" s="300"/>
      <c r="P371" s="300"/>
      <c r="Q371" s="300"/>
      <c r="R371" s="300"/>
      <c r="S371" s="300"/>
      <c r="T371" s="300"/>
      <c r="U371" s="300"/>
      <c r="V371" s="300"/>
      <c r="W371" s="300"/>
      <c r="X371" s="300"/>
      <c r="Y371" s="300"/>
      <c r="Z371" s="300"/>
    </row>
    <row r="372" customFormat="false" ht="15" hidden="false" customHeight="false" outlineLevel="0" collapsed="false">
      <c r="A372" s="300"/>
      <c r="B372" s="300"/>
      <c r="C372" s="300"/>
      <c r="D372" s="300"/>
      <c r="E372" s="300"/>
      <c r="F372" s="300"/>
      <c r="G372" s="300"/>
      <c r="H372" s="300"/>
      <c r="I372" s="300"/>
      <c r="J372" s="300"/>
      <c r="K372" s="300"/>
      <c r="L372" s="300"/>
      <c r="M372" s="300"/>
      <c r="N372" s="300"/>
      <c r="O372" s="300"/>
      <c r="P372" s="300"/>
      <c r="Q372" s="300"/>
      <c r="R372" s="300"/>
      <c r="S372" s="300"/>
      <c r="T372" s="300"/>
      <c r="U372" s="300"/>
      <c r="V372" s="300"/>
      <c r="W372" s="300"/>
      <c r="X372" s="300"/>
      <c r="Y372" s="300"/>
      <c r="Z372" s="300"/>
    </row>
    <row r="373" customFormat="false" ht="15" hidden="false" customHeight="false" outlineLevel="0" collapsed="false">
      <c r="A373" s="300"/>
      <c r="B373" s="300"/>
      <c r="C373" s="300"/>
      <c r="D373" s="300"/>
      <c r="E373" s="300"/>
      <c r="F373" s="300"/>
      <c r="G373" s="300"/>
      <c r="H373" s="300"/>
      <c r="I373" s="300"/>
      <c r="J373" s="300"/>
      <c r="K373" s="300"/>
      <c r="L373" s="300"/>
      <c r="M373" s="300"/>
      <c r="N373" s="300"/>
      <c r="O373" s="300"/>
      <c r="P373" s="300"/>
      <c r="Q373" s="300"/>
      <c r="R373" s="300"/>
      <c r="S373" s="300"/>
      <c r="T373" s="300"/>
      <c r="U373" s="300"/>
      <c r="V373" s="300"/>
      <c r="W373" s="300"/>
      <c r="X373" s="300"/>
      <c r="Y373" s="300"/>
      <c r="Z373" s="300"/>
    </row>
    <row r="374" customFormat="false" ht="15" hidden="false" customHeight="false" outlineLevel="0" collapsed="false">
      <c r="A374" s="300"/>
      <c r="B374" s="300"/>
      <c r="C374" s="300"/>
      <c r="D374" s="300"/>
      <c r="E374" s="300"/>
      <c r="F374" s="300"/>
      <c r="G374" s="300"/>
      <c r="H374" s="300"/>
      <c r="I374" s="300"/>
      <c r="J374" s="300"/>
      <c r="K374" s="300"/>
      <c r="L374" s="300"/>
      <c r="M374" s="300"/>
      <c r="N374" s="300"/>
      <c r="O374" s="300"/>
      <c r="P374" s="300"/>
      <c r="Q374" s="300"/>
      <c r="R374" s="300"/>
      <c r="S374" s="300"/>
      <c r="T374" s="300"/>
      <c r="U374" s="300"/>
      <c r="V374" s="300"/>
      <c r="W374" s="300"/>
      <c r="X374" s="300"/>
      <c r="Y374" s="300"/>
      <c r="Z374" s="300"/>
    </row>
    <row r="375" customFormat="false" ht="15" hidden="false" customHeight="false" outlineLevel="0" collapsed="false">
      <c r="A375" s="300"/>
      <c r="B375" s="300"/>
      <c r="C375" s="300"/>
      <c r="D375" s="300"/>
      <c r="E375" s="300"/>
      <c r="F375" s="300"/>
      <c r="G375" s="300"/>
      <c r="H375" s="300"/>
      <c r="I375" s="300"/>
      <c r="J375" s="300"/>
      <c r="K375" s="300"/>
      <c r="L375" s="300"/>
      <c r="M375" s="300"/>
      <c r="N375" s="300"/>
      <c r="O375" s="300"/>
      <c r="P375" s="300"/>
      <c r="Q375" s="300"/>
      <c r="R375" s="300"/>
      <c r="S375" s="300"/>
      <c r="T375" s="300"/>
      <c r="U375" s="300"/>
      <c r="V375" s="300"/>
      <c r="W375" s="300"/>
      <c r="X375" s="300"/>
      <c r="Y375" s="300"/>
      <c r="Z375" s="300"/>
    </row>
    <row r="376" customFormat="false" ht="15" hidden="false" customHeight="false" outlineLevel="0" collapsed="false">
      <c r="A376" s="300"/>
      <c r="B376" s="300"/>
      <c r="C376" s="300"/>
      <c r="D376" s="300"/>
      <c r="E376" s="300"/>
      <c r="F376" s="300"/>
      <c r="G376" s="300"/>
      <c r="H376" s="300"/>
      <c r="I376" s="300"/>
      <c r="J376" s="300"/>
      <c r="K376" s="300"/>
      <c r="L376" s="300"/>
      <c r="M376" s="300"/>
      <c r="N376" s="300"/>
      <c r="O376" s="300"/>
      <c r="P376" s="300"/>
      <c r="Q376" s="300"/>
      <c r="R376" s="300"/>
      <c r="S376" s="300"/>
      <c r="T376" s="300"/>
      <c r="U376" s="300"/>
      <c r="V376" s="300"/>
      <c r="W376" s="300"/>
      <c r="X376" s="300"/>
      <c r="Y376" s="300"/>
      <c r="Z376" s="300"/>
    </row>
    <row r="377" customFormat="false" ht="15" hidden="false" customHeight="false" outlineLevel="0" collapsed="false">
      <c r="A377" s="300"/>
      <c r="B377" s="300"/>
      <c r="C377" s="300"/>
      <c r="D377" s="300"/>
      <c r="E377" s="300"/>
      <c r="F377" s="300"/>
      <c r="G377" s="300"/>
      <c r="H377" s="300"/>
      <c r="I377" s="300"/>
      <c r="J377" s="300"/>
      <c r="K377" s="300"/>
      <c r="L377" s="300"/>
      <c r="M377" s="300"/>
      <c r="N377" s="300"/>
      <c r="O377" s="300"/>
      <c r="P377" s="300"/>
      <c r="Q377" s="300"/>
      <c r="R377" s="300"/>
      <c r="S377" s="300"/>
      <c r="T377" s="300"/>
      <c r="U377" s="300"/>
      <c r="V377" s="300"/>
      <c r="W377" s="300"/>
      <c r="X377" s="300"/>
      <c r="Y377" s="300"/>
      <c r="Z377" s="300"/>
    </row>
    <row r="378" customFormat="false" ht="15" hidden="false" customHeight="false" outlineLevel="0" collapsed="false">
      <c r="A378" s="300"/>
      <c r="B378" s="300"/>
      <c r="C378" s="300"/>
      <c r="D378" s="300"/>
      <c r="E378" s="300"/>
      <c r="F378" s="300"/>
      <c r="G378" s="300"/>
      <c r="H378" s="300"/>
      <c r="I378" s="300"/>
      <c r="J378" s="300"/>
      <c r="K378" s="300"/>
      <c r="L378" s="300"/>
      <c r="M378" s="300"/>
      <c r="N378" s="300"/>
      <c r="O378" s="300"/>
      <c r="P378" s="300"/>
      <c r="Q378" s="300"/>
      <c r="R378" s="300"/>
      <c r="S378" s="300"/>
      <c r="T378" s="300"/>
      <c r="U378" s="300"/>
      <c r="V378" s="300"/>
      <c r="W378" s="300"/>
      <c r="X378" s="300"/>
      <c r="Y378" s="300"/>
      <c r="Z378" s="300"/>
    </row>
    <row r="379" customFormat="false" ht="15" hidden="false" customHeight="false" outlineLevel="0" collapsed="false">
      <c r="A379" s="300"/>
      <c r="B379" s="300"/>
      <c r="C379" s="300"/>
      <c r="D379" s="300"/>
      <c r="E379" s="300"/>
      <c r="F379" s="300"/>
      <c r="G379" s="300"/>
      <c r="H379" s="300"/>
      <c r="I379" s="300"/>
      <c r="J379" s="300"/>
      <c r="K379" s="300"/>
      <c r="L379" s="300"/>
      <c r="M379" s="300"/>
      <c r="N379" s="300"/>
      <c r="O379" s="300"/>
      <c r="P379" s="300"/>
      <c r="Q379" s="300"/>
      <c r="R379" s="300"/>
      <c r="S379" s="300"/>
      <c r="T379" s="300"/>
      <c r="U379" s="300"/>
      <c r="V379" s="300"/>
      <c r="W379" s="300"/>
      <c r="X379" s="300"/>
      <c r="Y379" s="300"/>
      <c r="Z379" s="300"/>
    </row>
    <row r="380" customFormat="false" ht="15" hidden="false" customHeight="false" outlineLevel="0" collapsed="false">
      <c r="A380" s="300"/>
      <c r="B380" s="300"/>
      <c r="C380" s="300"/>
      <c r="D380" s="300"/>
      <c r="E380" s="300"/>
      <c r="F380" s="300"/>
      <c r="G380" s="300"/>
      <c r="H380" s="300"/>
      <c r="I380" s="300"/>
      <c r="J380" s="300"/>
      <c r="K380" s="300"/>
      <c r="L380" s="300"/>
      <c r="M380" s="300"/>
      <c r="N380" s="300"/>
      <c r="O380" s="300"/>
      <c r="P380" s="300"/>
      <c r="Q380" s="300"/>
      <c r="R380" s="300"/>
      <c r="S380" s="300"/>
      <c r="T380" s="300"/>
      <c r="U380" s="300"/>
      <c r="V380" s="300"/>
      <c r="W380" s="300"/>
      <c r="X380" s="300"/>
      <c r="Y380" s="300"/>
      <c r="Z380" s="300"/>
    </row>
    <row r="381" customFormat="false" ht="15" hidden="false" customHeight="false" outlineLevel="0" collapsed="false">
      <c r="A381" s="300"/>
      <c r="B381" s="300"/>
      <c r="C381" s="300"/>
      <c r="D381" s="300"/>
      <c r="E381" s="300"/>
      <c r="F381" s="300"/>
      <c r="G381" s="300"/>
      <c r="H381" s="300"/>
      <c r="I381" s="300"/>
      <c r="J381" s="300"/>
      <c r="K381" s="300"/>
      <c r="L381" s="300"/>
      <c r="M381" s="300"/>
      <c r="N381" s="300"/>
      <c r="O381" s="300"/>
      <c r="P381" s="300"/>
      <c r="Q381" s="300"/>
      <c r="R381" s="300"/>
      <c r="S381" s="300"/>
      <c r="T381" s="300"/>
      <c r="U381" s="300"/>
      <c r="V381" s="300"/>
      <c r="W381" s="300"/>
      <c r="X381" s="300"/>
      <c r="Y381" s="300"/>
      <c r="Z381" s="300"/>
    </row>
    <row r="382" customFormat="false" ht="15" hidden="false" customHeight="false" outlineLevel="0" collapsed="false">
      <c r="A382" s="300"/>
      <c r="B382" s="300"/>
      <c r="C382" s="300"/>
      <c r="D382" s="300"/>
      <c r="E382" s="300"/>
      <c r="F382" s="300"/>
      <c r="G382" s="300"/>
      <c r="H382" s="300"/>
      <c r="I382" s="300"/>
      <c r="J382" s="300"/>
      <c r="K382" s="300"/>
      <c r="L382" s="300"/>
      <c r="M382" s="300"/>
      <c r="N382" s="300"/>
      <c r="O382" s="300"/>
      <c r="P382" s="300"/>
      <c r="Q382" s="300"/>
      <c r="R382" s="300"/>
      <c r="S382" s="300"/>
      <c r="T382" s="300"/>
      <c r="U382" s="300"/>
      <c r="V382" s="300"/>
      <c r="W382" s="300"/>
      <c r="X382" s="300"/>
      <c r="Y382" s="300"/>
      <c r="Z382" s="300"/>
    </row>
    <row r="383" customFormat="false" ht="15" hidden="false" customHeight="false" outlineLevel="0" collapsed="false">
      <c r="A383" s="300"/>
      <c r="B383" s="300"/>
      <c r="C383" s="300"/>
      <c r="D383" s="300"/>
      <c r="E383" s="300"/>
      <c r="F383" s="300"/>
      <c r="G383" s="300"/>
      <c r="H383" s="300"/>
      <c r="I383" s="300"/>
      <c r="J383" s="300"/>
      <c r="K383" s="300"/>
      <c r="L383" s="300"/>
      <c r="M383" s="300"/>
      <c r="N383" s="300"/>
      <c r="O383" s="300"/>
      <c r="P383" s="300"/>
      <c r="Q383" s="300"/>
      <c r="R383" s="300"/>
      <c r="S383" s="300"/>
      <c r="T383" s="300"/>
      <c r="U383" s="300"/>
      <c r="V383" s="300"/>
      <c r="W383" s="300"/>
      <c r="X383" s="300"/>
      <c r="Y383" s="300"/>
      <c r="Z383" s="300"/>
    </row>
    <row r="384" customFormat="false" ht="15" hidden="false" customHeight="false" outlineLevel="0" collapsed="false">
      <c r="A384" s="300"/>
      <c r="B384" s="300"/>
      <c r="C384" s="300"/>
      <c r="D384" s="300"/>
      <c r="E384" s="300"/>
      <c r="F384" s="300"/>
      <c r="G384" s="300"/>
      <c r="H384" s="300"/>
      <c r="I384" s="300"/>
      <c r="J384" s="300"/>
      <c r="K384" s="300"/>
      <c r="L384" s="300"/>
      <c r="M384" s="300"/>
      <c r="N384" s="300"/>
      <c r="O384" s="300"/>
      <c r="P384" s="300"/>
      <c r="Q384" s="300"/>
      <c r="R384" s="300"/>
      <c r="S384" s="300"/>
      <c r="T384" s="300"/>
      <c r="U384" s="300"/>
      <c r="V384" s="300"/>
      <c r="W384" s="300"/>
      <c r="X384" s="300"/>
      <c r="Y384" s="300"/>
      <c r="Z384" s="300"/>
    </row>
    <row r="385" customFormat="false" ht="15" hidden="false" customHeight="false" outlineLevel="0" collapsed="false">
      <c r="A385" s="300"/>
      <c r="B385" s="300"/>
      <c r="C385" s="300"/>
      <c r="D385" s="300"/>
      <c r="E385" s="300"/>
      <c r="F385" s="300"/>
      <c r="G385" s="300"/>
      <c r="H385" s="300"/>
      <c r="I385" s="300"/>
      <c r="J385" s="300"/>
      <c r="K385" s="300"/>
      <c r="L385" s="300"/>
      <c r="M385" s="300"/>
      <c r="N385" s="300"/>
      <c r="O385" s="300"/>
      <c r="P385" s="300"/>
      <c r="Q385" s="300"/>
      <c r="R385" s="300"/>
      <c r="S385" s="300"/>
      <c r="T385" s="300"/>
      <c r="U385" s="300"/>
      <c r="V385" s="300"/>
      <c r="W385" s="300"/>
      <c r="X385" s="300"/>
      <c r="Y385" s="300"/>
      <c r="Z385" s="300"/>
    </row>
    <row r="386" customFormat="false" ht="15" hidden="false" customHeight="false" outlineLevel="0" collapsed="false">
      <c r="A386" s="300"/>
      <c r="B386" s="300"/>
      <c r="C386" s="300"/>
      <c r="D386" s="300"/>
      <c r="E386" s="300"/>
      <c r="F386" s="300"/>
      <c r="G386" s="300"/>
      <c r="H386" s="300"/>
      <c r="I386" s="300"/>
      <c r="J386" s="300"/>
      <c r="K386" s="300"/>
      <c r="L386" s="300"/>
      <c r="M386" s="300"/>
      <c r="N386" s="300"/>
      <c r="O386" s="300"/>
      <c r="P386" s="300"/>
      <c r="Q386" s="300"/>
      <c r="R386" s="300"/>
      <c r="S386" s="300"/>
      <c r="T386" s="300"/>
      <c r="U386" s="300"/>
      <c r="V386" s="300"/>
      <c r="W386" s="300"/>
      <c r="X386" s="300"/>
      <c r="Y386" s="300"/>
      <c r="Z386" s="300"/>
    </row>
    <row r="387" customFormat="false" ht="15" hidden="false" customHeight="false" outlineLevel="0" collapsed="false">
      <c r="A387" s="300"/>
      <c r="B387" s="300"/>
      <c r="C387" s="300"/>
      <c r="D387" s="300"/>
      <c r="E387" s="300"/>
      <c r="F387" s="300"/>
      <c r="G387" s="300"/>
      <c r="H387" s="300"/>
      <c r="I387" s="300"/>
      <c r="J387" s="300"/>
      <c r="K387" s="300"/>
      <c r="L387" s="300"/>
      <c r="M387" s="300"/>
      <c r="N387" s="300"/>
      <c r="O387" s="300"/>
      <c r="P387" s="300"/>
      <c r="Q387" s="300"/>
      <c r="R387" s="300"/>
      <c r="S387" s="300"/>
      <c r="T387" s="300"/>
      <c r="U387" s="300"/>
      <c r="V387" s="300"/>
      <c r="W387" s="300"/>
      <c r="X387" s="300"/>
      <c r="Y387" s="300"/>
      <c r="Z387" s="300"/>
    </row>
    <row r="388" customFormat="false" ht="15" hidden="false" customHeight="false" outlineLevel="0" collapsed="false">
      <c r="A388" s="300"/>
      <c r="B388" s="300"/>
      <c r="C388" s="300"/>
      <c r="D388" s="300"/>
      <c r="E388" s="300"/>
      <c r="F388" s="300"/>
      <c r="G388" s="300"/>
      <c r="H388" s="300"/>
      <c r="I388" s="300"/>
      <c r="J388" s="300"/>
      <c r="K388" s="300"/>
      <c r="L388" s="300"/>
      <c r="M388" s="300"/>
      <c r="N388" s="300"/>
      <c r="O388" s="300"/>
      <c r="P388" s="300"/>
      <c r="Q388" s="300"/>
      <c r="R388" s="300"/>
      <c r="S388" s="300"/>
      <c r="T388" s="300"/>
      <c r="U388" s="300"/>
      <c r="V388" s="300"/>
      <c r="W388" s="300"/>
      <c r="X388" s="300"/>
      <c r="Y388" s="300"/>
      <c r="Z388" s="300"/>
    </row>
    <row r="389" customFormat="false" ht="15" hidden="false" customHeight="false" outlineLevel="0" collapsed="false">
      <c r="A389" s="300"/>
      <c r="B389" s="300"/>
      <c r="C389" s="300"/>
      <c r="D389" s="300"/>
      <c r="E389" s="300"/>
      <c r="F389" s="300"/>
      <c r="G389" s="300"/>
      <c r="H389" s="300"/>
      <c r="I389" s="300"/>
      <c r="J389" s="300"/>
      <c r="K389" s="300"/>
      <c r="L389" s="300"/>
      <c r="M389" s="300"/>
      <c r="N389" s="300"/>
      <c r="O389" s="300"/>
      <c r="P389" s="300"/>
      <c r="Q389" s="300"/>
      <c r="R389" s="300"/>
      <c r="S389" s="300"/>
      <c r="T389" s="300"/>
      <c r="U389" s="300"/>
      <c r="V389" s="300"/>
      <c r="W389" s="300"/>
      <c r="X389" s="300"/>
      <c r="Y389" s="300"/>
      <c r="Z389" s="300"/>
    </row>
    <row r="390" customFormat="false" ht="15" hidden="false" customHeight="false" outlineLevel="0" collapsed="false">
      <c r="A390" s="300"/>
      <c r="B390" s="300"/>
      <c r="C390" s="300"/>
      <c r="D390" s="300"/>
      <c r="E390" s="300"/>
      <c r="F390" s="300"/>
      <c r="G390" s="300"/>
      <c r="H390" s="300"/>
      <c r="I390" s="300"/>
      <c r="J390" s="300"/>
      <c r="K390" s="300"/>
      <c r="L390" s="300"/>
      <c r="M390" s="300"/>
      <c r="N390" s="300"/>
      <c r="O390" s="300"/>
      <c r="P390" s="300"/>
      <c r="Q390" s="300"/>
      <c r="R390" s="300"/>
      <c r="S390" s="300"/>
      <c r="T390" s="300"/>
      <c r="U390" s="300"/>
      <c r="V390" s="300"/>
      <c r="W390" s="300"/>
      <c r="X390" s="300"/>
      <c r="Y390" s="300"/>
      <c r="Z390" s="300"/>
    </row>
    <row r="391" customFormat="false" ht="15" hidden="false" customHeight="false" outlineLevel="0" collapsed="false">
      <c r="A391" s="300"/>
      <c r="B391" s="300"/>
      <c r="C391" s="300"/>
      <c r="D391" s="300"/>
      <c r="E391" s="300"/>
      <c r="F391" s="300"/>
      <c r="G391" s="300"/>
      <c r="H391" s="300"/>
      <c r="I391" s="300"/>
      <c r="J391" s="300"/>
      <c r="K391" s="300"/>
      <c r="L391" s="300"/>
      <c r="M391" s="300"/>
      <c r="N391" s="300"/>
      <c r="O391" s="300"/>
      <c r="P391" s="300"/>
      <c r="Q391" s="300"/>
      <c r="R391" s="300"/>
      <c r="S391" s="300"/>
      <c r="T391" s="300"/>
      <c r="U391" s="300"/>
      <c r="V391" s="300"/>
      <c r="W391" s="300"/>
      <c r="X391" s="300"/>
      <c r="Y391" s="300"/>
      <c r="Z391" s="300"/>
    </row>
    <row r="392" customFormat="false" ht="15" hidden="false" customHeight="false" outlineLevel="0" collapsed="false">
      <c r="A392" s="300"/>
      <c r="B392" s="300"/>
      <c r="C392" s="300"/>
      <c r="D392" s="300"/>
      <c r="E392" s="300"/>
      <c r="F392" s="300"/>
      <c r="G392" s="300"/>
      <c r="H392" s="300"/>
      <c r="I392" s="300"/>
      <c r="J392" s="300"/>
      <c r="K392" s="300"/>
      <c r="L392" s="300"/>
      <c r="M392" s="300"/>
      <c r="N392" s="300"/>
      <c r="O392" s="300"/>
      <c r="P392" s="300"/>
      <c r="Q392" s="300"/>
      <c r="R392" s="300"/>
      <c r="S392" s="300"/>
      <c r="T392" s="300"/>
      <c r="U392" s="300"/>
      <c r="V392" s="300"/>
      <c r="W392" s="300"/>
      <c r="X392" s="300"/>
      <c r="Y392" s="300"/>
      <c r="Z392" s="300"/>
    </row>
    <row r="393" customFormat="false" ht="15" hidden="false" customHeight="false" outlineLevel="0" collapsed="false">
      <c r="A393" s="300"/>
      <c r="B393" s="300"/>
      <c r="C393" s="300"/>
      <c r="D393" s="300"/>
      <c r="E393" s="300"/>
      <c r="F393" s="300"/>
      <c r="G393" s="300"/>
      <c r="H393" s="300"/>
      <c r="I393" s="300"/>
      <c r="J393" s="300"/>
      <c r="K393" s="300"/>
      <c r="L393" s="300"/>
      <c r="M393" s="300"/>
      <c r="N393" s="300"/>
      <c r="O393" s="300"/>
      <c r="P393" s="300"/>
      <c r="Q393" s="300"/>
      <c r="R393" s="300"/>
      <c r="S393" s="300"/>
      <c r="T393" s="300"/>
      <c r="U393" s="300"/>
      <c r="V393" s="300"/>
      <c r="W393" s="300"/>
      <c r="X393" s="300"/>
      <c r="Y393" s="300"/>
      <c r="Z393" s="300"/>
    </row>
    <row r="394" customFormat="false" ht="15" hidden="false" customHeight="false" outlineLevel="0" collapsed="false">
      <c r="A394" s="300"/>
      <c r="B394" s="300"/>
      <c r="C394" s="300"/>
      <c r="D394" s="300"/>
      <c r="E394" s="300"/>
      <c r="F394" s="300"/>
      <c r="G394" s="300"/>
      <c r="H394" s="300"/>
      <c r="I394" s="300"/>
      <c r="J394" s="300"/>
      <c r="K394" s="300"/>
      <c r="L394" s="300"/>
      <c r="M394" s="300"/>
      <c r="N394" s="300"/>
      <c r="O394" s="300"/>
      <c r="P394" s="300"/>
      <c r="Q394" s="300"/>
      <c r="R394" s="300"/>
      <c r="S394" s="300"/>
      <c r="T394" s="300"/>
      <c r="U394" s="300"/>
      <c r="V394" s="300"/>
      <c r="W394" s="300"/>
      <c r="X394" s="300"/>
      <c r="Y394" s="300"/>
      <c r="Z394" s="300"/>
    </row>
    <row r="395" customFormat="false" ht="15" hidden="false" customHeight="false" outlineLevel="0" collapsed="false">
      <c r="A395" s="300"/>
      <c r="B395" s="300"/>
      <c r="C395" s="300"/>
      <c r="D395" s="300"/>
      <c r="E395" s="300"/>
      <c r="F395" s="300"/>
      <c r="G395" s="300"/>
      <c r="H395" s="300"/>
      <c r="I395" s="300"/>
      <c r="J395" s="300"/>
      <c r="K395" s="300"/>
      <c r="L395" s="300"/>
      <c r="M395" s="300"/>
      <c r="N395" s="300"/>
      <c r="O395" s="300"/>
      <c r="P395" s="300"/>
      <c r="Q395" s="300"/>
      <c r="R395" s="300"/>
      <c r="S395" s="300"/>
      <c r="T395" s="300"/>
      <c r="U395" s="300"/>
      <c r="V395" s="300"/>
      <c r="W395" s="300"/>
      <c r="X395" s="300"/>
      <c r="Y395" s="300"/>
      <c r="Z395" s="300"/>
    </row>
    <row r="396" customFormat="false" ht="15" hidden="false" customHeight="false" outlineLevel="0" collapsed="false">
      <c r="A396" s="300"/>
      <c r="B396" s="300"/>
      <c r="C396" s="300"/>
      <c r="D396" s="300"/>
      <c r="E396" s="300"/>
      <c r="F396" s="300"/>
      <c r="G396" s="300"/>
      <c r="H396" s="300"/>
      <c r="I396" s="300"/>
      <c r="J396" s="300"/>
      <c r="K396" s="300"/>
      <c r="L396" s="300"/>
      <c r="M396" s="300"/>
      <c r="N396" s="300"/>
      <c r="O396" s="300"/>
      <c r="P396" s="300"/>
      <c r="Q396" s="300"/>
      <c r="R396" s="300"/>
      <c r="S396" s="300"/>
      <c r="T396" s="300"/>
      <c r="U396" s="300"/>
      <c r="V396" s="300"/>
      <c r="W396" s="300"/>
      <c r="X396" s="300"/>
      <c r="Y396" s="300"/>
      <c r="Z396" s="300"/>
    </row>
    <row r="397" customFormat="false" ht="15" hidden="false" customHeight="false" outlineLevel="0" collapsed="false">
      <c r="A397" s="300"/>
      <c r="B397" s="300"/>
      <c r="C397" s="300"/>
      <c r="D397" s="300"/>
      <c r="E397" s="300"/>
      <c r="F397" s="300"/>
      <c r="G397" s="300"/>
      <c r="H397" s="300"/>
      <c r="I397" s="300"/>
      <c r="J397" s="300"/>
      <c r="K397" s="300"/>
      <c r="L397" s="300"/>
      <c r="M397" s="300"/>
      <c r="N397" s="300"/>
      <c r="O397" s="300"/>
      <c r="P397" s="300"/>
      <c r="Q397" s="300"/>
      <c r="R397" s="300"/>
      <c r="S397" s="300"/>
      <c r="T397" s="300"/>
      <c r="U397" s="300"/>
      <c r="V397" s="300"/>
      <c r="W397" s="300"/>
      <c r="X397" s="300"/>
      <c r="Y397" s="300"/>
      <c r="Z397" s="300"/>
    </row>
    <row r="398" customFormat="false" ht="15" hidden="false" customHeight="false" outlineLevel="0" collapsed="false">
      <c r="A398" s="300"/>
      <c r="B398" s="300"/>
      <c r="C398" s="300"/>
      <c r="D398" s="300"/>
      <c r="E398" s="300"/>
      <c r="F398" s="300"/>
      <c r="G398" s="300"/>
      <c r="H398" s="300"/>
      <c r="I398" s="300"/>
      <c r="J398" s="300"/>
      <c r="K398" s="300"/>
      <c r="L398" s="300"/>
      <c r="M398" s="300"/>
      <c r="N398" s="300"/>
      <c r="O398" s="300"/>
      <c r="P398" s="300"/>
      <c r="Q398" s="300"/>
      <c r="R398" s="300"/>
      <c r="S398" s="300"/>
      <c r="T398" s="300"/>
      <c r="U398" s="300"/>
      <c r="V398" s="300"/>
      <c r="W398" s="300"/>
      <c r="X398" s="300"/>
      <c r="Y398" s="300"/>
      <c r="Z398" s="300"/>
    </row>
    <row r="399" customFormat="false" ht="15" hidden="false" customHeight="false" outlineLevel="0" collapsed="false">
      <c r="A399" s="300"/>
      <c r="B399" s="300"/>
      <c r="C399" s="300"/>
      <c r="D399" s="300"/>
      <c r="E399" s="300"/>
      <c r="F399" s="300"/>
      <c r="G399" s="300"/>
      <c r="H399" s="300"/>
      <c r="I399" s="300"/>
      <c r="J399" s="300"/>
      <c r="K399" s="300"/>
      <c r="L399" s="300"/>
      <c r="M399" s="300"/>
      <c r="N399" s="300"/>
      <c r="O399" s="300"/>
      <c r="P399" s="300"/>
      <c r="Q399" s="300"/>
      <c r="R399" s="300"/>
      <c r="S399" s="300"/>
      <c r="T399" s="300"/>
      <c r="U399" s="300"/>
      <c r="V399" s="300"/>
      <c r="W399" s="300"/>
      <c r="X399" s="300"/>
      <c r="Y399" s="300"/>
      <c r="Z399" s="300"/>
    </row>
    <row r="400" customFormat="false" ht="15" hidden="false" customHeight="false" outlineLevel="0" collapsed="false">
      <c r="A400" s="300"/>
      <c r="B400" s="300"/>
      <c r="C400" s="300"/>
      <c r="D400" s="300"/>
      <c r="E400" s="300"/>
      <c r="F400" s="300"/>
      <c r="G400" s="300"/>
      <c r="H400" s="300"/>
      <c r="I400" s="300"/>
      <c r="J400" s="300"/>
      <c r="K400" s="300"/>
      <c r="L400" s="300"/>
      <c r="M400" s="300"/>
      <c r="N400" s="300"/>
      <c r="O400" s="300"/>
      <c r="P400" s="300"/>
      <c r="Q400" s="300"/>
      <c r="R400" s="300"/>
      <c r="S400" s="300"/>
      <c r="T400" s="300"/>
      <c r="U400" s="300"/>
      <c r="V400" s="300"/>
      <c r="W400" s="300"/>
      <c r="X400" s="300"/>
      <c r="Y400" s="300"/>
      <c r="Z400" s="300"/>
    </row>
    <row r="401" customFormat="false" ht="15" hidden="false" customHeight="false" outlineLevel="0" collapsed="false">
      <c r="A401" s="300"/>
      <c r="B401" s="300"/>
      <c r="C401" s="300"/>
      <c r="D401" s="300"/>
      <c r="E401" s="300"/>
      <c r="F401" s="300"/>
      <c r="G401" s="300"/>
      <c r="H401" s="300"/>
      <c r="I401" s="300"/>
      <c r="J401" s="300"/>
      <c r="K401" s="300"/>
      <c r="L401" s="300"/>
      <c r="M401" s="300"/>
      <c r="N401" s="300"/>
      <c r="O401" s="300"/>
      <c r="P401" s="300"/>
      <c r="Q401" s="300"/>
      <c r="R401" s="300"/>
      <c r="S401" s="300"/>
      <c r="T401" s="300"/>
      <c r="U401" s="300"/>
      <c r="V401" s="300"/>
      <c r="W401" s="300"/>
      <c r="X401" s="300"/>
      <c r="Y401" s="300"/>
      <c r="Z401" s="300"/>
    </row>
    <row r="402" customFormat="false" ht="15" hidden="false" customHeight="false" outlineLevel="0" collapsed="false">
      <c r="A402" s="300"/>
      <c r="B402" s="300"/>
      <c r="C402" s="300"/>
      <c r="D402" s="300"/>
      <c r="E402" s="300"/>
      <c r="F402" s="300"/>
      <c r="G402" s="300"/>
      <c r="H402" s="300"/>
      <c r="I402" s="300"/>
      <c r="J402" s="300"/>
      <c r="K402" s="300"/>
      <c r="L402" s="300"/>
      <c r="M402" s="300"/>
      <c r="N402" s="300"/>
      <c r="O402" s="300"/>
      <c r="P402" s="300"/>
      <c r="Q402" s="300"/>
      <c r="R402" s="300"/>
      <c r="S402" s="300"/>
      <c r="T402" s="300"/>
      <c r="U402" s="300"/>
      <c r="V402" s="300"/>
      <c r="W402" s="300"/>
      <c r="X402" s="300"/>
      <c r="Y402" s="300"/>
      <c r="Z402" s="300"/>
    </row>
    <row r="403" customFormat="false" ht="15" hidden="false" customHeight="false" outlineLevel="0" collapsed="false">
      <c r="A403" s="300"/>
      <c r="B403" s="300"/>
      <c r="C403" s="300"/>
      <c r="D403" s="300"/>
      <c r="E403" s="300"/>
      <c r="F403" s="300"/>
      <c r="G403" s="300"/>
      <c r="H403" s="300"/>
      <c r="I403" s="300"/>
      <c r="J403" s="300"/>
      <c r="K403" s="300"/>
      <c r="L403" s="300"/>
      <c r="M403" s="300"/>
      <c r="N403" s="300"/>
      <c r="O403" s="300"/>
      <c r="P403" s="300"/>
      <c r="Q403" s="300"/>
      <c r="R403" s="300"/>
      <c r="S403" s="300"/>
      <c r="T403" s="300"/>
      <c r="U403" s="300"/>
      <c r="V403" s="300"/>
      <c r="W403" s="300"/>
      <c r="X403" s="300"/>
      <c r="Y403" s="300"/>
      <c r="Z403" s="300"/>
    </row>
    <row r="404" customFormat="false" ht="15" hidden="false" customHeight="false" outlineLevel="0" collapsed="false">
      <c r="A404" s="300"/>
      <c r="B404" s="300"/>
      <c r="C404" s="300"/>
      <c r="D404" s="300"/>
      <c r="E404" s="300"/>
      <c r="F404" s="300"/>
      <c r="G404" s="300"/>
      <c r="H404" s="300"/>
      <c r="I404" s="300"/>
      <c r="J404" s="300"/>
      <c r="K404" s="300"/>
      <c r="L404" s="300"/>
      <c r="M404" s="300"/>
      <c r="N404" s="300"/>
      <c r="O404" s="300"/>
      <c r="P404" s="300"/>
      <c r="Q404" s="300"/>
      <c r="R404" s="300"/>
      <c r="S404" s="300"/>
      <c r="T404" s="300"/>
      <c r="U404" s="300"/>
      <c r="V404" s="300"/>
      <c r="W404" s="300"/>
      <c r="X404" s="300"/>
      <c r="Y404" s="300"/>
      <c r="Z404" s="300"/>
    </row>
    <row r="405" customFormat="false" ht="15" hidden="false" customHeight="false" outlineLevel="0" collapsed="false">
      <c r="A405" s="300"/>
      <c r="B405" s="300"/>
      <c r="C405" s="300"/>
      <c r="D405" s="300"/>
      <c r="E405" s="300"/>
      <c r="F405" s="300"/>
      <c r="G405" s="300"/>
      <c r="H405" s="300"/>
      <c r="I405" s="300"/>
      <c r="J405" s="300"/>
      <c r="K405" s="300"/>
      <c r="L405" s="300"/>
      <c r="M405" s="300"/>
      <c r="N405" s="300"/>
      <c r="O405" s="300"/>
      <c r="P405" s="300"/>
      <c r="Q405" s="300"/>
      <c r="R405" s="300"/>
      <c r="S405" s="300"/>
      <c r="T405" s="300"/>
      <c r="U405" s="300"/>
      <c r="V405" s="300"/>
      <c r="W405" s="300"/>
      <c r="X405" s="300"/>
      <c r="Y405" s="300"/>
      <c r="Z405" s="300"/>
    </row>
    <row r="406" customFormat="false" ht="15" hidden="false" customHeight="false" outlineLevel="0" collapsed="false">
      <c r="A406" s="300"/>
      <c r="B406" s="300"/>
      <c r="C406" s="300"/>
      <c r="D406" s="300"/>
      <c r="E406" s="300"/>
      <c r="F406" s="300"/>
      <c r="G406" s="300"/>
      <c r="H406" s="300"/>
      <c r="I406" s="300"/>
      <c r="J406" s="300"/>
      <c r="K406" s="300"/>
      <c r="L406" s="300"/>
      <c r="M406" s="300"/>
      <c r="N406" s="300"/>
      <c r="O406" s="300"/>
      <c r="P406" s="300"/>
      <c r="Q406" s="300"/>
      <c r="R406" s="300"/>
      <c r="S406" s="300"/>
      <c r="T406" s="300"/>
      <c r="U406" s="300"/>
      <c r="V406" s="300"/>
      <c r="W406" s="300"/>
      <c r="X406" s="300"/>
      <c r="Y406" s="300"/>
      <c r="Z406" s="300"/>
    </row>
    <row r="407" customFormat="false" ht="15" hidden="false" customHeight="false" outlineLevel="0" collapsed="false">
      <c r="A407" s="300"/>
      <c r="B407" s="300"/>
      <c r="C407" s="300"/>
      <c r="D407" s="300"/>
      <c r="E407" s="300"/>
      <c r="F407" s="300"/>
      <c r="G407" s="300"/>
      <c r="H407" s="300"/>
      <c r="I407" s="300"/>
      <c r="J407" s="300"/>
      <c r="K407" s="300"/>
      <c r="L407" s="300"/>
      <c r="M407" s="300"/>
      <c r="N407" s="300"/>
      <c r="O407" s="300"/>
      <c r="P407" s="300"/>
      <c r="Q407" s="300"/>
      <c r="R407" s="300"/>
      <c r="S407" s="300"/>
      <c r="T407" s="300"/>
      <c r="U407" s="300"/>
      <c r="V407" s="300"/>
      <c r="W407" s="300"/>
      <c r="X407" s="300"/>
      <c r="Y407" s="300"/>
      <c r="Z407" s="300"/>
    </row>
    <row r="408" customFormat="false" ht="15" hidden="false" customHeight="false" outlineLevel="0" collapsed="false">
      <c r="A408" s="300"/>
      <c r="B408" s="300"/>
      <c r="C408" s="300"/>
      <c r="D408" s="300"/>
      <c r="E408" s="300"/>
      <c r="F408" s="300"/>
      <c r="G408" s="300"/>
      <c r="H408" s="300"/>
      <c r="I408" s="300"/>
      <c r="J408" s="300"/>
      <c r="K408" s="300"/>
      <c r="L408" s="300"/>
      <c r="M408" s="300"/>
      <c r="N408" s="300"/>
      <c r="O408" s="300"/>
      <c r="P408" s="300"/>
      <c r="Q408" s="300"/>
      <c r="R408" s="300"/>
      <c r="S408" s="300"/>
      <c r="T408" s="300"/>
      <c r="U408" s="300"/>
      <c r="V408" s="300"/>
      <c r="W408" s="300"/>
      <c r="X408" s="300"/>
      <c r="Y408" s="300"/>
      <c r="Z408" s="300"/>
    </row>
    <row r="409" customFormat="false" ht="15" hidden="false" customHeight="false" outlineLevel="0" collapsed="false">
      <c r="A409" s="300"/>
      <c r="B409" s="300"/>
      <c r="C409" s="300"/>
      <c r="D409" s="300"/>
      <c r="E409" s="300"/>
      <c r="F409" s="300"/>
      <c r="G409" s="300"/>
      <c r="H409" s="300"/>
      <c r="I409" s="300"/>
      <c r="J409" s="300"/>
      <c r="K409" s="300"/>
      <c r="L409" s="300"/>
      <c r="M409" s="300"/>
      <c r="N409" s="300"/>
      <c r="O409" s="300"/>
      <c r="P409" s="300"/>
      <c r="Q409" s="300"/>
      <c r="R409" s="300"/>
      <c r="S409" s="300"/>
      <c r="T409" s="300"/>
      <c r="U409" s="300"/>
      <c r="V409" s="300"/>
      <c r="W409" s="300"/>
      <c r="X409" s="300"/>
      <c r="Y409" s="300"/>
      <c r="Z409" s="300"/>
    </row>
    <row r="410" customFormat="false" ht="15" hidden="false" customHeight="false" outlineLevel="0" collapsed="false">
      <c r="A410" s="300"/>
      <c r="B410" s="300"/>
      <c r="C410" s="300"/>
      <c r="D410" s="300"/>
      <c r="E410" s="300"/>
      <c r="F410" s="300"/>
      <c r="G410" s="300"/>
      <c r="H410" s="300"/>
      <c r="I410" s="300"/>
      <c r="J410" s="300"/>
      <c r="K410" s="300"/>
      <c r="L410" s="300"/>
      <c r="M410" s="300"/>
      <c r="N410" s="300"/>
      <c r="O410" s="300"/>
      <c r="P410" s="300"/>
      <c r="Q410" s="300"/>
      <c r="R410" s="300"/>
      <c r="S410" s="300"/>
      <c r="T410" s="300"/>
      <c r="U410" s="300"/>
      <c r="V410" s="300"/>
      <c r="W410" s="300"/>
      <c r="X410" s="300"/>
      <c r="Y410" s="300"/>
      <c r="Z410" s="300"/>
    </row>
    <row r="411" customFormat="false" ht="15" hidden="false" customHeight="false" outlineLevel="0" collapsed="false">
      <c r="A411" s="300"/>
      <c r="B411" s="300"/>
      <c r="C411" s="300"/>
      <c r="D411" s="300"/>
      <c r="E411" s="300"/>
      <c r="F411" s="300"/>
      <c r="G411" s="300"/>
      <c r="H411" s="300"/>
      <c r="I411" s="300"/>
      <c r="J411" s="300"/>
      <c r="K411" s="300"/>
      <c r="L411" s="300"/>
      <c r="M411" s="300"/>
      <c r="N411" s="300"/>
      <c r="O411" s="300"/>
      <c r="P411" s="300"/>
      <c r="Q411" s="300"/>
      <c r="R411" s="300"/>
      <c r="S411" s="300"/>
      <c r="T411" s="300"/>
      <c r="U411" s="300"/>
      <c r="V411" s="300"/>
      <c r="W411" s="300"/>
      <c r="X411" s="300"/>
      <c r="Y411" s="300"/>
      <c r="Z411" s="300"/>
    </row>
    <row r="412" customFormat="false" ht="15" hidden="false" customHeight="false" outlineLevel="0" collapsed="false">
      <c r="A412" s="300"/>
      <c r="B412" s="300"/>
      <c r="C412" s="300"/>
      <c r="D412" s="300"/>
      <c r="E412" s="300"/>
      <c r="F412" s="300"/>
      <c r="G412" s="300"/>
      <c r="H412" s="300"/>
      <c r="I412" s="300"/>
      <c r="J412" s="300"/>
      <c r="K412" s="300"/>
      <c r="L412" s="300"/>
      <c r="M412" s="300"/>
      <c r="N412" s="300"/>
      <c r="O412" s="300"/>
      <c r="P412" s="300"/>
      <c r="Q412" s="300"/>
      <c r="R412" s="300"/>
      <c r="S412" s="300"/>
      <c r="T412" s="300"/>
      <c r="U412" s="300"/>
      <c r="V412" s="300"/>
      <c r="W412" s="300"/>
      <c r="X412" s="300"/>
      <c r="Y412" s="300"/>
      <c r="Z412" s="300"/>
    </row>
    <row r="413" customFormat="false" ht="15" hidden="false" customHeight="false" outlineLevel="0" collapsed="false">
      <c r="A413" s="300"/>
      <c r="B413" s="300"/>
      <c r="C413" s="300"/>
      <c r="D413" s="300"/>
      <c r="E413" s="300"/>
      <c r="F413" s="300"/>
      <c r="G413" s="300"/>
      <c r="H413" s="300"/>
      <c r="I413" s="300"/>
      <c r="J413" s="300"/>
      <c r="K413" s="300"/>
      <c r="L413" s="300"/>
      <c r="M413" s="300"/>
      <c r="N413" s="300"/>
      <c r="O413" s="300"/>
      <c r="P413" s="300"/>
      <c r="Q413" s="300"/>
      <c r="R413" s="300"/>
      <c r="S413" s="300"/>
      <c r="T413" s="300"/>
      <c r="U413" s="300"/>
      <c r="V413" s="300"/>
      <c r="W413" s="300"/>
      <c r="X413" s="300"/>
      <c r="Y413" s="300"/>
      <c r="Z413" s="300"/>
    </row>
    <row r="414" customFormat="false" ht="15" hidden="false" customHeight="false" outlineLevel="0" collapsed="false">
      <c r="A414" s="300"/>
      <c r="B414" s="300"/>
      <c r="C414" s="300"/>
      <c r="D414" s="300"/>
      <c r="E414" s="300"/>
      <c r="F414" s="300"/>
      <c r="G414" s="300"/>
      <c r="H414" s="300"/>
      <c r="I414" s="300"/>
      <c r="J414" s="300"/>
      <c r="K414" s="300"/>
      <c r="L414" s="300"/>
      <c r="M414" s="300"/>
      <c r="N414" s="300"/>
      <c r="O414" s="300"/>
      <c r="P414" s="300"/>
      <c r="Q414" s="300"/>
      <c r="R414" s="300"/>
      <c r="S414" s="300"/>
      <c r="T414" s="300"/>
      <c r="U414" s="300"/>
      <c r="V414" s="300"/>
      <c r="W414" s="300"/>
      <c r="X414" s="300"/>
      <c r="Y414" s="300"/>
      <c r="Z414" s="300"/>
    </row>
    <row r="415" customFormat="false" ht="15" hidden="false" customHeight="false" outlineLevel="0" collapsed="false">
      <c r="A415" s="300"/>
      <c r="B415" s="300"/>
      <c r="C415" s="300"/>
      <c r="D415" s="300"/>
      <c r="E415" s="300"/>
      <c r="F415" s="300"/>
      <c r="G415" s="300"/>
      <c r="H415" s="300"/>
      <c r="I415" s="300"/>
      <c r="J415" s="300"/>
      <c r="K415" s="300"/>
      <c r="L415" s="300"/>
      <c r="M415" s="300"/>
      <c r="N415" s="300"/>
      <c r="O415" s="300"/>
      <c r="P415" s="300"/>
      <c r="Q415" s="300"/>
      <c r="R415" s="300"/>
      <c r="S415" s="300"/>
      <c r="T415" s="300"/>
      <c r="U415" s="300"/>
      <c r="V415" s="300"/>
      <c r="W415" s="300"/>
      <c r="X415" s="300"/>
      <c r="Y415" s="300"/>
      <c r="Z415" s="300"/>
    </row>
    <row r="416" customFormat="false" ht="15" hidden="false" customHeight="false" outlineLevel="0" collapsed="false">
      <c r="A416" s="300"/>
      <c r="B416" s="300"/>
      <c r="C416" s="300"/>
      <c r="D416" s="300"/>
      <c r="E416" s="300"/>
      <c r="F416" s="300"/>
      <c r="G416" s="300"/>
      <c r="H416" s="300"/>
      <c r="I416" s="300"/>
      <c r="J416" s="300"/>
      <c r="K416" s="300"/>
      <c r="L416" s="300"/>
      <c r="M416" s="300"/>
      <c r="N416" s="300"/>
      <c r="O416" s="300"/>
      <c r="P416" s="300"/>
      <c r="Q416" s="300"/>
      <c r="R416" s="300"/>
      <c r="S416" s="300"/>
      <c r="T416" s="300"/>
      <c r="U416" s="300"/>
      <c r="V416" s="300"/>
      <c r="W416" s="300"/>
      <c r="X416" s="300"/>
      <c r="Y416" s="300"/>
      <c r="Z416" s="300"/>
    </row>
    <row r="417" customFormat="false" ht="15" hidden="false" customHeight="false" outlineLevel="0" collapsed="false">
      <c r="A417" s="300"/>
      <c r="B417" s="300"/>
      <c r="C417" s="300"/>
      <c r="D417" s="300"/>
      <c r="E417" s="300"/>
      <c r="F417" s="300"/>
      <c r="G417" s="300"/>
      <c r="H417" s="300"/>
      <c r="I417" s="300"/>
      <c r="J417" s="300"/>
      <c r="K417" s="300"/>
      <c r="L417" s="300"/>
      <c r="M417" s="300"/>
      <c r="N417" s="300"/>
      <c r="O417" s="300"/>
      <c r="P417" s="300"/>
      <c r="Q417" s="300"/>
      <c r="R417" s="300"/>
      <c r="S417" s="300"/>
      <c r="T417" s="300"/>
      <c r="U417" s="300"/>
      <c r="V417" s="300"/>
      <c r="W417" s="300"/>
      <c r="X417" s="300"/>
      <c r="Y417" s="300"/>
      <c r="Z417" s="300"/>
    </row>
    <row r="418" customFormat="false" ht="15" hidden="false" customHeight="false" outlineLevel="0" collapsed="false">
      <c r="A418" s="300"/>
      <c r="B418" s="300"/>
      <c r="C418" s="300"/>
      <c r="D418" s="300"/>
      <c r="E418" s="300"/>
      <c r="F418" s="300"/>
      <c r="G418" s="300"/>
      <c r="H418" s="300"/>
      <c r="I418" s="300"/>
      <c r="J418" s="300"/>
      <c r="K418" s="300"/>
      <c r="L418" s="300"/>
      <c r="M418" s="300"/>
      <c r="N418" s="300"/>
      <c r="O418" s="300"/>
      <c r="P418" s="300"/>
      <c r="Q418" s="300"/>
      <c r="R418" s="300"/>
      <c r="S418" s="300"/>
      <c r="T418" s="300"/>
      <c r="U418" s="300"/>
      <c r="V418" s="300"/>
      <c r="W418" s="300"/>
      <c r="X418" s="300"/>
      <c r="Y418" s="300"/>
      <c r="Z418" s="300"/>
    </row>
    <row r="419" customFormat="false" ht="15" hidden="false" customHeight="false" outlineLevel="0" collapsed="false">
      <c r="A419" s="300"/>
      <c r="B419" s="300"/>
      <c r="C419" s="300"/>
      <c r="D419" s="300"/>
      <c r="E419" s="300"/>
      <c r="F419" s="300"/>
      <c r="G419" s="300"/>
      <c r="H419" s="300"/>
      <c r="I419" s="300"/>
      <c r="J419" s="300"/>
      <c r="K419" s="300"/>
      <c r="L419" s="300"/>
      <c r="M419" s="300"/>
      <c r="N419" s="300"/>
      <c r="O419" s="300"/>
      <c r="P419" s="300"/>
      <c r="Q419" s="300"/>
      <c r="R419" s="300"/>
      <c r="S419" s="300"/>
      <c r="T419" s="300"/>
      <c r="U419" s="300"/>
      <c r="V419" s="300"/>
      <c r="W419" s="300"/>
      <c r="X419" s="300"/>
      <c r="Y419" s="300"/>
      <c r="Z419" s="300"/>
    </row>
    <row r="420" customFormat="false" ht="15" hidden="false" customHeight="false" outlineLevel="0" collapsed="false">
      <c r="A420" s="300"/>
      <c r="B420" s="300"/>
      <c r="C420" s="300"/>
      <c r="D420" s="300"/>
      <c r="E420" s="300"/>
      <c r="F420" s="300"/>
      <c r="G420" s="300"/>
      <c r="H420" s="300"/>
      <c r="I420" s="300"/>
      <c r="J420" s="300"/>
      <c r="K420" s="300"/>
      <c r="L420" s="300"/>
      <c r="M420" s="300"/>
      <c r="N420" s="300"/>
      <c r="O420" s="300"/>
      <c r="P420" s="300"/>
      <c r="Q420" s="300"/>
      <c r="R420" s="300"/>
      <c r="S420" s="300"/>
      <c r="T420" s="300"/>
      <c r="U420" s="300"/>
      <c r="V420" s="300"/>
      <c r="W420" s="300"/>
      <c r="X420" s="300"/>
      <c r="Y420" s="300"/>
      <c r="Z420" s="300"/>
    </row>
    <row r="421" customFormat="false" ht="15" hidden="false" customHeight="false" outlineLevel="0" collapsed="false">
      <c r="A421" s="300"/>
      <c r="B421" s="300"/>
      <c r="C421" s="300"/>
      <c r="D421" s="300"/>
      <c r="E421" s="300"/>
      <c r="F421" s="300"/>
      <c r="G421" s="300"/>
      <c r="H421" s="300"/>
      <c r="I421" s="300"/>
      <c r="J421" s="300"/>
      <c r="K421" s="300"/>
      <c r="L421" s="300"/>
      <c r="M421" s="300"/>
      <c r="N421" s="300"/>
      <c r="O421" s="300"/>
      <c r="P421" s="300"/>
      <c r="Q421" s="300"/>
      <c r="R421" s="300"/>
      <c r="S421" s="300"/>
      <c r="T421" s="300"/>
      <c r="U421" s="300"/>
      <c r="V421" s="300"/>
      <c r="W421" s="300"/>
      <c r="X421" s="300"/>
      <c r="Y421" s="300"/>
      <c r="Z421" s="300"/>
    </row>
    <row r="422" customFormat="false" ht="15" hidden="false" customHeight="false" outlineLevel="0" collapsed="false">
      <c r="A422" s="300"/>
      <c r="B422" s="300"/>
      <c r="C422" s="300"/>
      <c r="D422" s="300"/>
      <c r="E422" s="300"/>
      <c r="F422" s="300"/>
      <c r="G422" s="300"/>
      <c r="H422" s="300"/>
      <c r="I422" s="300"/>
      <c r="J422" s="300"/>
      <c r="K422" s="300"/>
      <c r="L422" s="300"/>
      <c r="M422" s="300"/>
      <c r="N422" s="300"/>
      <c r="O422" s="300"/>
      <c r="P422" s="300"/>
      <c r="Q422" s="300"/>
      <c r="R422" s="300"/>
      <c r="S422" s="300"/>
      <c r="T422" s="300"/>
      <c r="U422" s="300"/>
      <c r="V422" s="300"/>
      <c r="W422" s="300"/>
      <c r="X422" s="300"/>
      <c r="Y422" s="300"/>
      <c r="Z422" s="300"/>
    </row>
    <row r="423" customFormat="false" ht="15" hidden="false" customHeight="false" outlineLevel="0" collapsed="false">
      <c r="A423" s="300"/>
      <c r="B423" s="300"/>
      <c r="C423" s="300"/>
      <c r="D423" s="300"/>
      <c r="E423" s="300"/>
      <c r="F423" s="300"/>
      <c r="G423" s="300"/>
      <c r="H423" s="300"/>
      <c r="I423" s="300"/>
      <c r="J423" s="300"/>
      <c r="K423" s="300"/>
      <c r="L423" s="300"/>
      <c r="M423" s="300"/>
      <c r="N423" s="300"/>
      <c r="O423" s="300"/>
      <c r="P423" s="300"/>
      <c r="Q423" s="300"/>
      <c r="R423" s="300"/>
      <c r="S423" s="300"/>
      <c r="T423" s="300"/>
      <c r="U423" s="300"/>
      <c r="V423" s="300"/>
      <c r="W423" s="300"/>
      <c r="X423" s="300"/>
      <c r="Y423" s="300"/>
      <c r="Z423" s="300"/>
    </row>
    <row r="424" customFormat="false" ht="15" hidden="false" customHeight="false" outlineLevel="0" collapsed="false">
      <c r="A424" s="300"/>
      <c r="B424" s="300"/>
      <c r="C424" s="300"/>
      <c r="D424" s="300"/>
      <c r="E424" s="300"/>
      <c r="F424" s="300"/>
      <c r="G424" s="300"/>
      <c r="H424" s="300"/>
      <c r="I424" s="300"/>
      <c r="J424" s="300"/>
      <c r="K424" s="300"/>
      <c r="L424" s="300"/>
      <c r="M424" s="300"/>
      <c r="N424" s="300"/>
      <c r="O424" s="300"/>
      <c r="P424" s="300"/>
      <c r="Q424" s="300"/>
      <c r="R424" s="300"/>
      <c r="S424" s="300"/>
      <c r="T424" s="300"/>
      <c r="U424" s="300"/>
      <c r="V424" s="300"/>
      <c r="W424" s="300"/>
      <c r="X424" s="300"/>
      <c r="Y424" s="300"/>
      <c r="Z424" s="300"/>
    </row>
    <row r="425" customFormat="false" ht="15" hidden="false" customHeight="false" outlineLevel="0" collapsed="false">
      <c r="A425" s="300"/>
      <c r="B425" s="300"/>
      <c r="C425" s="300"/>
      <c r="D425" s="300"/>
      <c r="E425" s="300"/>
      <c r="F425" s="300"/>
      <c r="G425" s="300"/>
      <c r="H425" s="300"/>
      <c r="I425" s="300"/>
      <c r="J425" s="300"/>
      <c r="K425" s="300"/>
      <c r="L425" s="300"/>
      <c r="M425" s="300"/>
      <c r="N425" s="300"/>
      <c r="O425" s="300"/>
      <c r="P425" s="300"/>
      <c r="Q425" s="300"/>
      <c r="R425" s="300"/>
      <c r="S425" s="300"/>
      <c r="T425" s="300"/>
      <c r="U425" s="300"/>
      <c r="V425" s="300"/>
      <c r="W425" s="300"/>
      <c r="X425" s="300"/>
      <c r="Y425" s="300"/>
      <c r="Z425" s="300"/>
    </row>
    <row r="426" customFormat="false" ht="15" hidden="false" customHeight="false" outlineLevel="0" collapsed="false">
      <c r="A426" s="300"/>
      <c r="B426" s="300"/>
      <c r="C426" s="300"/>
      <c r="D426" s="300"/>
      <c r="E426" s="300"/>
      <c r="F426" s="300"/>
      <c r="G426" s="300"/>
      <c r="H426" s="300"/>
      <c r="I426" s="300"/>
      <c r="J426" s="300"/>
      <c r="K426" s="300"/>
      <c r="L426" s="300"/>
      <c r="M426" s="300"/>
      <c r="N426" s="300"/>
      <c r="O426" s="300"/>
      <c r="P426" s="300"/>
      <c r="Q426" s="300"/>
      <c r="R426" s="300"/>
      <c r="S426" s="300"/>
      <c r="T426" s="300"/>
      <c r="U426" s="300"/>
      <c r="V426" s="300"/>
      <c r="W426" s="300"/>
      <c r="X426" s="300"/>
      <c r="Y426" s="300"/>
      <c r="Z426" s="300"/>
    </row>
    <row r="427" customFormat="false" ht="15" hidden="false" customHeight="false" outlineLevel="0" collapsed="false">
      <c r="A427" s="300"/>
      <c r="B427" s="300"/>
      <c r="C427" s="300"/>
      <c r="D427" s="300"/>
      <c r="E427" s="300"/>
      <c r="F427" s="300"/>
      <c r="G427" s="300"/>
      <c r="H427" s="300"/>
      <c r="I427" s="300"/>
      <c r="J427" s="300"/>
      <c r="K427" s="300"/>
      <c r="L427" s="300"/>
      <c r="M427" s="300"/>
      <c r="N427" s="300"/>
      <c r="O427" s="300"/>
      <c r="P427" s="300"/>
      <c r="Q427" s="300"/>
      <c r="R427" s="300"/>
      <c r="S427" s="300"/>
      <c r="T427" s="300"/>
      <c r="U427" s="300"/>
      <c r="V427" s="300"/>
      <c r="W427" s="300"/>
      <c r="X427" s="300"/>
      <c r="Y427" s="300"/>
      <c r="Z427" s="300"/>
    </row>
    <row r="428" customFormat="false" ht="15" hidden="false" customHeight="false" outlineLevel="0" collapsed="false">
      <c r="A428" s="300"/>
      <c r="B428" s="300"/>
      <c r="C428" s="300"/>
      <c r="D428" s="300"/>
      <c r="E428" s="300"/>
      <c r="F428" s="300"/>
      <c r="G428" s="300"/>
      <c r="H428" s="300"/>
      <c r="I428" s="300"/>
      <c r="J428" s="300"/>
      <c r="K428" s="300"/>
      <c r="L428" s="300"/>
      <c r="M428" s="300"/>
      <c r="N428" s="300"/>
      <c r="O428" s="300"/>
      <c r="P428" s="300"/>
      <c r="Q428" s="300"/>
      <c r="R428" s="300"/>
      <c r="S428" s="300"/>
      <c r="T428" s="300"/>
      <c r="U428" s="300"/>
      <c r="V428" s="300"/>
      <c r="W428" s="300"/>
      <c r="X428" s="300"/>
      <c r="Y428" s="300"/>
      <c r="Z428" s="300"/>
    </row>
    <row r="429" customFormat="false" ht="15" hidden="false" customHeight="false" outlineLevel="0" collapsed="false">
      <c r="A429" s="300"/>
      <c r="B429" s="300"/>
      <c r="C429" s="300"/>
      <c r="D429" s="300"/>
      <c r="E429" s="300"/>
      <c r="F429" s="300"/>
      <c r="G429" s="300"/>
      <c r="H429" s="300"/>
      <c r="I429" s="300"/>
      <c r="J429" s="300"/>
      <c r="K429" s="300"/>
      <c r="L429" s="300"/>
      <c r="M429" s="300"/>
      <c r="N429" s="300"/>
      <c r="O429" s="300"/>
      <c r="P429" s="300"/>
      <c r="Q429" s="300"/>
      <c r="R429" s="300"/>
      <c r="S429" s="300"/>
      <c r="T429" s="300"/>
      <c r="U429" s="300"/>
      <c r="V429" s="300"/>
      <c r="W429" s="300"/>
      <c r="X429" s="300"/>
      <c r="Y429" s="300"/>
      <c r="Z429" s="300"/>
    </row>
    <row r="430" customFormat="false" ht="15" hidden="false" customHeight="false" outlineLevel="0" collapsed="false">
      <c r="A430" s="300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300"/>
      <c r="R430" s="300"/>
      <c r="S430" s="300"/>
      <c r="T430" s="300"/>
      <c r="U430" s="300"/>
      <c r="V430" s="300"/>
      <c r="W430" s="300"/>
      <c r="X430" s="300"/>
      <c r="Y430" s="300"/>
      <c r="Z430" s="300"/>
    </row>
    <row r="431" customFormat="false" ht="15" hidden="false" customHeight="false" outlineLevel="0" collapsed="false">
      <c r="A431" s="300"/>
      <c r="B431" s="300"/>
      <c r="C431" s="300"/>
      <c r="D431" s="300"/>
      <c r="E431" s="300"/>
      <c r="F431" s="300"/>
      <c r="G431" s="300"/>
      <c r="H431" s="300"/>
      <c r="I431" s="300"/>
      <c r="J431" s="300"/>
      <c r="K431" s="300"/>
      <c r="L431" s="300"/>
      <c r="M431" s="300"/>
      <c r="N431" s="300"/>
      <c r="O431" s="300"/>
      <c r="P431" s="300"/>
      <c r="Q431" s="300"/>
      <c r="R431" s="300"/>
      <c r="S431" s="300"/>
      <c r="T431" s="300"/>
      <c r="U431" s="300"/>
      <c r="V431" s="300"/>
      <c r="W431" s="300"/>
      <c r="X431" s="300"/>
      <c r="Y431" s="300"/>
      <c r="Z431" s="300"/>
    </row>
    <row r="432" customFormat="false" ht="15" hidden="false" customHeight="false" outlineLevel="0" collapsed="false">
      <c r="A432" s="300"/>
      <c r="B432" s="300"/>
      <c r="C432" s="300"/>
      <c r="D432" s="300"/>
      <c r="E432" s="300"/>
      <c r="F432" s="300"/>
      <c r="G432" s="300"/>
      <c r="H432" s="300"/>
      <c r="I432" s="300"/>
      <c r="J432" s="300"/>
      <c r="K432" s="300"/>
      <c r="L432" s="300"/>
      <c r="M432" s="300"/>
      <c r="N432" s="300"/>
      <c r="O432" s="300"/>
      <c r="P432" s="300"/>
      <c r="Q432" s="300"/>
      <c r="R432" s="300"/>
      <c r="S432" s="300"/>
      <c r="T432" s="300"/>
      <c r="U432" s="300"/>
      <c r="V432" s="300"/>
      <c r="W432" s="300"/>
      <c r="X432" s="300"/>
      <c r="Y432" s="300"/>
      <c r="Z432" s="300"/>
    </row>
    <row r="433" customFormat="false" ht="15" hidden="false" customHeight="false" outlineLevel="0" collapsed="false">
      <c r="A433" s="300"/>
      <c r="B433" s="300"/>
      <c r="C433" s="300"/>
      <c r="D433" s="300"/>
      <c r="E433" s="300"/>
      <c r="F433" s="300"/>
      <c r="G433" s="300"/>
      <c r="H433" s="300"/>
      <c r="I433" s="300"/>
      <c r="J433" s="300"/>
      <c r="K433" s="300"/>
      <c r="L433" s="300"/>
      <c r="M433" s="300"/>
      <c r="N433" s="300"/>
      <c r="O433" s="300"/>
      <c r="P433" s="300"/>
      <c r="Q433" s="300"/>
      <c r="R433" s="300"/>
      <c r="S433" s="300"/>
      <c r="T433" s="300"/>
      <c r="U433" s="300"/>
      <c r="V433" s="300"/>
      <c r="W433" s="300"/>
      <c r="X433" s="300"/>
      <c r="Y433" s="300"/>
      <c r="Z433" s="300"/>
    </row>
    <row r="434" customFormat="false" ht="15" hidden="false" customHeight="false" outlineLevel="0" collapsed="false">
      <c r="A434" s="300"/>
      <c r="B434" s="300"/>
      <c r="C434" s="300"/>
      <c r="D434" s="300"/>
      <c r="E434" s="300"/>
      <c r="F434" s="300"/>
      <c r="G434" s="300"/>
      <c r="H434" s="300"/>
      <c r="I434" s="300"/>
      <c r="J434" s="300"/>
      <c r="K434" s="300"/>
      <c r="L434" s="300"/>
      <c r="M434" s="300"/>
      <c r="N434" s="300"/>
      <c r="O434" s="300"/>
      <c r="P434" s="300"/>
      <c r="Q434" s="300"/>
      <c r="R434" s="300"/>
      <c r="S434" s="300"/>
      <c r="T434" s="300"/>
      <c r="U434" s="300"/>
      <c r="V434" s="300"/>
      <c r="W434" s="300"/>
      <c r="X434" s="300"/>
      <c r="Y434" s="300"/>
      <c r="Z434" s="300"/>
    </row>
    <row r="435" customFormat="false" ht="15" hidden="false" customHeight="false" outlineLevel="0" collapsed="false">
      <c r="A435" s="300"/>
      <c r="B435" s="300"/>
      <c r="C435" s="300"/>
      <c r="D435" s="300"/>
      <c r="E435" s="300"/>
      <c r="F435" s="300"/>
      <c r="G435" s="300"/>
      <c r="H435" s="300"/>
      <c r="I435" s="300"/>
      <c r="J435" s="300"/>
      <c r="K435" s="300"/>
      <c r="L435" s="300"/>
      <c r="M435" s="300"/>
      <c r="N435" s="300"/>
      <c r="O435" s="300"/>
      <c r="P435" s="300"/>
      <c r="Q435" s="300"/>
      <c r="R435" s="300"/>
      <c r="S435" s="300"/>
      <c r="T435" s="300"/>
      <c r="U435" s="300"/>
      <c r="V435" s="300"/>
      <c r="W435" s="300"/>
      <c r="X435" s="300"/>
      <c r="Y435" s="300"/>
      <c r="Z435" s="300"/>
    </row>
    <row r="436" customFormat="false" ht="15" hidden="false" customHeight="false" outlineLevel="0" collapsed="false">
      <c r="A436" s="300"/>
      <c r="B436" s="300"/>
      <c r="C436" s="300"/>
      <c r="D436" s="300"/>
      <c r="E436" s="300"/>
      <c r="F436" s="300"/>
      <c r="G436" s="300"/>
      <c r="H436" s="300"/>
      <c r="I436" s="300"/>
      <c r="J436" s="300"/>
      <c r="K436" s="300"/>
      <c r="L436" s="300"/>
      <c r="M436" s="300"/>
      <c r="N436" s="300"/>
      <c r="O436" s="300"/>
      <c r="P436" s="300"/>
      <c r="Q436" s="300"/>
      <c r="R436" s="300"/>
      <c r="S436" s="300"/>
      <c r="T436" s="300"/>
      <c r="U436" s="300"/>
      <c r="V436" s="300"/>
      <c r="W436" s="300"/>
      <c r="X436" s="300"/>
      <c r="Y436" s="300"/>
      <c r="Z436" s="300"/>
    </row>
    <row r="437" customFormat="false" ht="15" hidden="false" customHeight="false" outlineLevel="0" collapsed="false">
      <c r="A437" s="300"/>
      <c r="B437" s="300"/>
      <c r="C437" s="300"/>
      <c r="D437" s="300"/>
      <c r="E437" s="300"/>
      <c r="F437" s="300"/>
      <c r="G437" s="300"/>
      <c r="H437" s="300"/>
      <c r="I437" s="300"/>
      <c r="J437" s="300"/>
      <c r="K437" s="300"/>
      <c r="L437" s="300"/>
      <c r="M437" s="300"/>
      <c r="N437" s="300"/>
      <c r="O437" s="300"/>
      <c r="P437" s="300"/>
      <c r="Q437" s="300"/>
      <c r="R437" s="300"/>
      <c r="S437" s="300"/>
      <c r="T437" s="300"/>
      <c r="U437" s="300"/>
      <c r="V437" s="300"/>
      <c r="W437" s="300"/>
      <c r="X437" s="300"/>
      <c r="Y437" s="300"/>
      <c r="Z437" s="300"/>
    </row>
    <row r="438" customFormat="false" ht="15" hidden="false" customHeight="false" outlineLevel="0" collapsed="false">
      <c r="A438" s="300"/>
      <c r="B438" s="300"/>
      <c r="C438" s="300"/>
      <c r="D438" s="300"/>
      <c r="E438" s="300"/>
      <c r="F438" s="300"/>
      <c r="G438" s="300"/>
      <c r="H438" s="300"/>
      <c r="I438" s="300"/>
      <c r="J438" s="300"/>
      <c r="K438" s="300"/>
      <c r="L438" s="300"/>
      <c r="M438" s="300"/>
      <c r="N438" s="300"/>
      <c r="O438" s="300"/>
      <c r="P438" s="300"/>
      <c r="Q438" s="300"/>
      <c r="R438" s="300"/>
      <c r="S438" s="300"/>
      <c r="T438" s="300"/>
      <c r="U438" s="300"/>
      <c r="V438" s="300"/>
      <c r="W438" s="300"/>
      <c r="X438" s="300"/>
      <c r="Y438" s="300"/>
      <c r="Z438" s="300"/>
    </row>
    <row r="439" customFormat="false" ht="15" hidden="false" customHeight="false" outlineLevel="0" collapsed="false">
      <c r="A439" s="300"/>
      <c r="B439" s="300"/>
      <c r="C439" s="300"/>
      <c r="D439" s="300"/>
      <c r="E439" s="300"/>
      <c r="F439" s="300"/>
      <c r="G439" s="300"/>
      <c r="H439" s="300"/>
      <c r="I439" s="300"/>
      <c r="J439" s="300"/>
      <c r="K439" s="300"/>
      <c r="L439" s="300"/>
      <c r="M439" s="300"/>
      <c r="N439" s="300"/>
      <c r="O439" s="300"/>
      <c r="P439" s="300"/>
      <c r="Q439" s="300"/>
      <c r="R439" s="300"/>
      <c r="S439" s="300"/>
      <c r="T439" s="300"/>
      <c r="U439" s="300"/>
      <c r="V439" s="300"/>
      <c r="W439" s="300"/>
      <c r="X439" s="300"/>
      <c r="Y439" s="300"/>
      <c r="Z439" s="300"/>
    </row>
    <row r="440" customFormat="false" ht="15" hidden="false" customHeight="false" outlineLevel="0" collapsed="false">
      <c r="A440" s="300"/>
      <c r="B440" s="300"/>
      <c r="C440" s="300"/>
      <c r="D440" s="300"/>
      <c r="E440" s="300"/>
      <c r="F440" s="300"/>
      <c r="G440" s="300"/>
      <c r="H440" s="300"/>
      <c r="I440" s="300"/>
      <c r="J440" s="300"/>
      <c r="K440" s="300"/>
      <c r="L440" s="300"/>
      <c r="M440" s="300"/>
      <c r="N440" s="300"/>
      <c r="O440" s="300"/>
      <c r="P440" s="300"/>
      <c r="Q440" s="300"/>
      <c r="R440" s="300"/>
      <c r="S440" s="300"/>
      <c r="T440" s="300"/>
      <c r="U440" s="300"/>
      <c r="V440" s="300"/>
      <c r="W440" s="300"/>
      <c r="X440" s="300"/>
      <c r="Y440" s="300"/>
      <c r="Z440" s="300"/>
    </row>
    <row r="441" customFormat="false" ht="15" hidden="false" customHeight="false" outlineLevel="0" collapsed="false">
      <c r="A441" s="300"/>
      <c r="B441" s="300"/>
      <c r="C441" s="300"/>
      <c r="D441" s="300"/>
      <c r="E441" s="300"/>
      <c r="F441" s="300"/>
      <c r="G441" s="300"/>
      <c r="H441" s="300"/>
      <c r="I441" s="300"/>
      <c r="J441" s="300"/>
      <c r="K441" s="300"/>
      <c r="L441" s="300"/>
      <c r="M441" s="300"/>
      <c r="N441" s="300"/>
      <c r="O441" s="300"/>
      <c r="P441" s="300"/>
      <c r="Q441" s="300"/>
      <c r="R441" s="300"/>
      <c r="S441" s="300"/>
      <c r="T441" s="300"/>
      <c r="U441" s="300"/>
      <c r="V441" s="300"/>
      <c r="W441" s="300"/>
      <c r="X441" s="300"/>
      <c r="Y441" s="300"/>
      <c r="Z441" s="300"/>
    </row>
    <row r="442" customFormat="false" ht="15" hidden="false" customHeight="false" outlineLevel="0" collapsed="false">
      <c r="A442" s="300"/>
      <c r="B442" s="300"/>
      <c r="C442" s="300"/>
      <c r="D442" s="300"/>
      <c r="E442" s="300"/>
      <c r="F442" s="300"/>
      <c r="G442" s="300"/>
      <c r="H442" s="300"/>
      <c r="I442" s="300"/>
      <c r="J442" s="300"/>
      <c r="K442" s="300"/>
      <c r="L442" s="300"/>
      <c r="M442" s="300"/>
      <c r="N442" s="300"/>
      <c r="O442" s="300"/>
      <c r="P442" s="300"/>
      <c r="Q442" s="300"/>
      <c r="R442" s="300"/>
      <c r="S442" s="300"/>
      <c r="T442" s="300"/>
      <c r="U442" s="300"/>
      <c r="V442" s="300"/>
      <c r="W442" s="300"/>
      <c r="X442" s="300"/>
      <c r="Y442" s="300"/>
      <c r="Z442" s="300"/>
    </row>
    <row r="443" customFormat="false" ht="15" hidden="false" customHeight="false" outlineLevel="0" collapsed="false">
      <c r="A443" s="300"/>
      <c r="B443" s="300"/>
      <c r="C443" s="300"/>
      <c r="D443" s="300"/>
      <c r="E443" s="300"/>
      <c r="F443" s="300"/>
      <c r="G443" s="300"/>
      <c r="H443" s="300"/>
      <c r="I443" s="300"/>
      <c r="J443" s="300"/>
      <c r="K443" s="300"/>
      <c r="L443" s="300"/>
      <c r="M443" s="300"/>
      <c r="N443" s="300"/>
      <c r="O443" s="300"/>
      <c r="P443" s="300"/>
      <c r="Q443" s="300"/>
      <c r="R443" s="300"/>
      <c r="S443" s="300"/>
      <c r="T443" s="300"/>
      <c r="U443" s="300"/>
      <c r="V443" s="300"/>
      <c r="W443" s="300"/>
      <c r="X443" s="300"/>
      <c r="Y443" s="300"/>
      <c r="Z443" s="300"/>
    </row>
    <row r="444" customFormat="false" ht="15" hidden="false" customHeight="false" outlineLevel="0" collapsed="false">
      <c r="A444" s="300"/>
      <c r="B444" s="300"/>
      <c r="C444" s="300"/>
      <c r="D444" s="300"/>
      <c r="E444" s="300"/>
      <c r="F444" s="300"/>
      <c r="G444" s="300"/>
      <c r="H444" s="300"/>
      <c r="I444" s="300"/>
      <c r="J444" s="300"/>
      <c r="K444" s="300"/>
      <c r="L444" s="300"/>
      <c r="M444" s="300"/>
      <c r="N444" s="300"/>
      <c r="O444" s="300"/>
      <c r="P444" s="300"/>
      <c r="Q444" s="300"/>
      <c r="R444" s="300"/>
      <c r="S444" s="300"/>
      <c r="T444" s="300"/>
      <c r="U444" s="300"/>
      <c r="V444" s="300"/>
      <c r="W444" s="300"/>
      <c r="X444" s="300"/>
      <c r="Y444" s="300"/>
      <c r="Z444" s="300"/>
    </row>
    <row r="445" customFormat="false" ht="15" hidden="false" customHeight="false" outlineLevel="0" collapsed="false">
      <c r="A445" s="300"/>
      <c r="B445" s="300"/>
      <c r="C445" s="300"/>
      <c r="D445" s="300"/>
      <c r="E445" s="300"/>
      <c r="F445" s="300"/>
      <c r="G445" s="300"/>
      <c r="H445" s="300"/>
      <c r="I445" s="300"/>
      <c r="J445" s="300"/>
      <c r="K445" s="300"/>
      <c r="L445" s="300"/>
      <c r="M445" s="300"/>
      <c r="N445" s="300"/>
      <c r="O445" s="300"/>
      <c r="P445" s="300"/>
      <c r="Q445" s="300"/>
      <c r="R445" s="300"/>
      <c r="S445" s="300"/>
      <c r="T445" s="300"/>
      <c r="U445" s="300"/>
      <c r="V445" s="300"/>
      <c r="W445" s="300"/>
      <c r="X445" s="300"/>
      <c r="Y445" s="300"/>
      <c r="Z445" s="300"/>
    </row>
    <row r="446" customFormat="false" ht="15" hidden="false" customHeight="false" outlineLevel="0" collapsed="false">
      <c r="A446" s="300"/>
      <c r="B446" s="300"/>
      <c r="C446" s="300"/>
      <c r="D446" s="300"/>
      <c r="E446" s="300"/>
      <c r="F446" s="300"/>
      <c r="G446" s="300"/>
      <c r="H446" s="300"/>
      <c r="I446" s="300"/>
      <c r="J446" s="300"/>
      <c r="K446" s="300"/>
      <c r="L446" s="300"/>
      <c r="M446" s="300"/>
      <c r="N446" s="300"/>
      <c r="O446" s="300"/>
      <c r="P446" s="300"/>
      <c r="Q446" s="300"/>
      <c r="R446" s="300"/>
      <c r="S446" s="300"/>
      <c r="T446" s="300"/>
      <c r="U446" s="300"/>
      <c r="V446" s="300"/>
      <c r="W446" s="300"/>
      <c r="X446" s="300"/>
      <c r="Y446" s="300"/>
      <c r="Z446" s="300"/>
    </row>
    <row r="447" customFormat="false" ht="15" hidden="false" customHeight="false" outlineLevel="0" collapsed="false">
      <c r="A447" s="300"/>
      <c r="B447" s="300"/>
      <c r="C447" s="300"/>
      <c r="D447" s="300"/>
      <c r="E447" s="300"/>
      <c r="F447" s="300"/>
      <c r="G447" s="300"/>
      <c r="H447" s="300"/>
      <c r="I447" s="300"/>
      <c r="J447" s="300"/>
      <c r="K447" s="300"/>
      <c r="L447" s="300"/>
      <c r="M447" s="300"/>
      <c r="N447" s="300"/>
      <c r="O447" s="300"/>
      <c r="P447" s="300"/>
      <c r="Q447" s="300"/>
      <c r="R447" s="300"/>
      <c r="S447" s="300"/>
      <c r="T447" s="300"/>
      <c r="U447" s="300"/>
      <c r="V447" s="300"/>
      <c r="W447" s="300"/>
      <c r="X447" s="300"/>
      <c r="Y447" s="300"/>
      <c r="Z447" s="300"/>
    </row>
    <row r="448" customFormat="false" ht="15" hidden="false" customHeight="false" outlineLevel="0" collapsed="false">
      <c r="A448" s="300"/>
      <c r="B448" s="300"/>
      <c r="C448" s="300"/>
      <c r="D448" s="300"/>
      <c r="E448" s="300"/>
      <c r="F448" s="300"/>
      <c r="G448" s="300"/>
      <c r="H448" s="300"/>
      <c r="I448" s="300"/>
      <c r="J448" s="300"/>
      <c r="K448" s="300"/>
      <c r="L448" s="300"/>
      <c r="M448" s="300"/>
      <c r="N448" s="300"/>
      <c r="O448" s="300"/>
      <c r="P448" s="300"/>
      <c r="Q448" s="300"/>
      <c r="R448" s="300"/>
      <c r="S448" s="300"/>
      <c r="T448" s="300"/>
      <c r="U448" s="300"/>
      <c r="V448" s="300"/>
      <c r="W448" s="300"/>
      <c r="X448" s="300"/>
      <c r="Y448" s="300"/>
      <c r="Z448" s="300"/>
    </row>
    <row r="449" customFormat="false" ht="15" hidden="false" customHeight="false" outlineLevel="0" collapsed="false">
      <c r="A449" s="300"/>
      <c r="B449" s="300"/>
      <c r="C449" s="300"/>
      <c r="D449" s="300"/>
      <c r="E449" s="300"/>
      <c r="F449" s="300"/>
      <c r="G449" s="300"/>
      <c r="H449" s="300"/>
      <c r="I449" s="300"/>
      <c r="J449" s="300"/>
      <c r="K449" s="300"/>
      <c r="L449" s="300"/>
      <c r="M449" s="300"/>
      <c r="N449" s="300"/>
      <c r="O449" s="300"/>
      <c r="P449" s="300"/>
      <c r="Q449" s="300"/>
      <c r="R449" s="300"/>
      <c r="S449" s="300"/>
      <c r="T449" s="300"/>
      <c r="U449" s="300"/>
      <c r="V449" s="300"/>
      <c r="W449" s="300"/>
      <c r="X449" s="300"/>
      <c r="Y449" s="300"/>
      <c r="Z449" s="300"/>
    </row>
    <row r="450" customFormat="false" ht="15" hidden="false" customHeight="false" outlineLevel="0" collapsed="false">
      <c r="A450" s="300"/>
      <c r="B450" s="300"/>
      <c r="C450" s="300"/>
      <c r="D450" s="300"/>
      <c r="E450" s="300"/>
      <c r="F450" s="300"/>
      <c r="G450" s="300"/>
      <c r="H450" s="300"/>
      <c r="I450" s="300"/>
      <c r="J450" s="300"/>
      <c r="K450" s="300"/>
      <c r="L450" s="300"/>
      <c r="M450" s="300"/>
      <c r="N450" s="300"/>
      <c r="O450" s="300"/>
      <c r="P450" s="300"/>
      <c r="Q450" s="300"/>
      <c r="R450" s="300"/>
      <c r="S450" s="300"/>
      <c r="T450" s="300"/>
      <c r="U450" s="300"/>
      <c r="V450" s="300"/>
      <c r="W450" s="300"/>
      <c r="X450" s="300"/>
      <c r="Y450" s="300"/>
      <c r="Z450" s="300"/>
    </row>
    <row r="451" customFormat="false" ht="15" hidden="false" customHeight="false" outlineLevel="0" collapsed="false">
      <c r="A451" s="300"/>
      <c r="B451" s="300"/>
      <c r="C451" s="300"/>
      <c r="D451" s="300"/>
      <c r="E451" s="300"/>
      <c r="F451" s="300"/>
      <c r="G451" s="300"/>
      <c r="H451" s="300"/>
      <c r="I451" s="300"/>
      <c r="J451" s="300"/>
      <c r="K451" s="300"/>
      <c r="L451" s="300"/>
      <c r="M451" s="300"/>
      <c r="N451" s="300"/>
      <c r="O451" s="300"/>
      <c r="P451" s="300"/>
      <c r="Q451" s="300"/>
      <c r="R451" s="300"/>
      <c r="S451" s="300"/>
      <c r="T451" s="300"/>
      <c r="U451" s="300"/>
      <c r="V451" s="300"/>
      <c r="W451" s="300"/>
      <c r="X451" s="300"/>
      <c r="Y451" s="300"/>
      <c r="Z451" s="300"/>
    </row>
    <row r="452" customFormat="false" ht="15" hidden="false" customHeight="false" outlineLevel="0" collapsed="false">
      <c r="A452" s="300"/>
      <c r="B452" s="300"/>
      <c r="C452" s="300"/>
      <c r="D452" s="300"/>
      <c r="E452" s="300"/>
      <c r="F452" s="300"/>
      <c r="G452" s="300"/>
      <c r="H452" s="300"/>
      <c r="I452" s="300"/>
      <c r="J452" s="300"/>
      <c r="K452" s="300"/>
      <c r="L452" s="300"/>
      <c r="M452" s="300"/>
      <c r="N452" s="300"/>
      <c r="O452" s="300"/>
      <c r="P452" s="300"/>
      <c r="Q452" s="300"/>
      <c r="R452" s="300"/>
      <c r="S452" s="300"/>
      <c r="T452" s="300"/>
      <c r="U452" s="300"/>
      <c r="V452" s="300"/>
      <c r="W452" s="300"/>
      <c r="X452" s="300"/>
      <c r="Y452" s="300"/>
      <c r="Z452" s="300"/>
    </row>
    <row r="453" customFormat="false" ht="15" hidden="false" customHeight="false" outlineLevel="0" collapsed="false">
      <c r="A453" s="300"/>
      <c r="B453" s="300"/>
      <c r="C453" s="300"/>
      <c r="D453" s="300"/>
      <c r="E453" s="300"/>
      <c r="F453" s="300"/>
      <c r="G453" s="300"/>
      <c r="H453" s="300"/>
      <c r="I453" s="300"/>
      <c r="J453" s="300"/>
      <c r="K453" s="300"/>
      <c r="L453" s="300"/>
      <c r="M453" s="300"/>
      <c r="N453" s="300"/>
      <c r="O453" s="300"/>
      <c r="P453" s="300"/>
      <c r="Q453" s="300"/>
      <c r="R453" s="300"/>
      <c r="S453" s="300"/>
      <c r="T453" s="300"/>
      <c r="U453" s="300"/>
      <c r="V453" s="300"/>
      <c r="W453" s="300"/>
      <c r="X453" s="300"/>
      <c r="Y453" s="300"/>
      <c r="Z453" s="300"/>
    </row>
    <row r="454" customFormat="false" ht="15" hidden="false" customHeight="false" outlineLevel="0" collapsed="false">
      <c r="A454" s="300"/>
      <c r="B454" s="300"/>
      <c r="C454" s="300"/>
      <c r="D454" s="300"/>
      <c r="E454" s="300"/>
      <c r="F454" s="300"/>
      <c r="G454" s="300"/>
      <c r="H454" s="300"/>
      <c r="I454" s="300"/>
      <c r="J454" s="300"/>
      <c r="K454" s="300"/>
      <c r="L454" s="300"/>
      <c r="M454" s="300"/>
      <c r="N454" s="300"/>
      <c r="O454" s="300"/>
      <c r="P454" s="300"/>
      <c r="Q454" s="300"/>
      <c r="R454" s="300"/>
      <c r="S454" s="300"/>
      <c r="T454" s="300"/>
      <c r="U454" s="300"/>
      <c r="V454" s="300"/>
      <c r="W454" s="300"/>
      <c r="X454" s="300"/>
      <c r="Y454" s="300"/>
      <c r="Z454" s="300"/>
    </row>
    <row r="455" customFormat="false" ht="15" hidden="false" customHeight="false" outlineLevel="0" collapsed="false">
      <c r="A455" s="300"/>
      <c r="B455" s="300"/>
      <c r="C455" s="300"/>
      <c r="D455" s="300"/>
      <c r="E455" s="300"/>
      <c r="F455" s="300"/>
      <c r="G455" s="300"/>
      <c r="H455" s="300"/>
      <c r="I455" s="300"/>
      <c r="J455" s="300"/>
      <c r="K455" s="300"/>
      <c r="L455" s="300"/>
      <c r="M455" s="300"/>
      <c r="N455" s="300"/>
      <c r="O455" s="300"/>
      <c r="P455" s="300"/>
      <c r="Q455" s="300"/>
      <c r="R455" s="300"/>
      <c r="S455" s="300"/>
      <c r="T455" s="300"/>
      <c r="U455" s="300"/>
      <c r="V455" s="300"/>
      <c r="W455" s="300"/>
      <c r="X455" s="300"/>
      <c r="Y455" s="300"/>
      <c r="Z455" s="300"/>
    </row>
    <row r="456" customFormat="false" ht="15" hidden="false" customHeight="false" outlineLevel="0" collapsed="false">
      <c r="A456" s="300"/>
      <c r="B456" s="300"/>
      <c r="C456" s="300"/>
      <c r="D456" s="300"/>
      <c r="E456" s="300"/>
      <c r="F456" s="300"/>
      <c r="G456" s="300"/>
      <c r="H456" s="300"/>
      <c r="I456" s="300"/>
      <c r="J456" s="300"/>
      <c r="K456" s="300"/>
      <c r="L456" s="300"/>
      <c r="M456" s="300"/>
      <c r="N456" s="300"/>
      <c r="O456" s="300"/>
      <c r="P456" s="300"/>
      <c r="Q456" s="300"/>
      <c r="R456" s="300"/>
      <c r="S456" s="300"/>
      <c r="T456" s="300"/>
      <c r="U456" s="300"/>
      <c r="V456" s="300"/>
      <c r="W456" s="300"/>
      <c r="X456" s="300"/>
      <c r="Y456" s="300"/>
      <c r="Z456" s="300"/>
    </row>
    <row r="457" customFormat="false" ht="15" hidden="false" customHeight="false" outlineLevel="0" collapsed="false">
      <c r="A457" s="300"/>
      <c r="B457" s="300"/>
      <c r="C457" s="300"/>
      <c r="D457" s="300"/>
      <c r="E457" s="300"/>
      <c r="F457" s="300"/>
      <c r="G457" s="300"/>
      <c r="H457" s="300"/>
      <c r="I457" s="300"/>
      <c r="J457" s="300"/>
      <c r="K457" s="300"/>
      <c r="L457" s="300"/>
      <c r="M457" s="300"/>
      <c r="N457" s="300"/>
      <c r="O457" s="300"/>
      <c r="P457" s="300"/>
      <c r="Q457" s="300"/>
      <c r="R457" s="300"/>
      <c r="S457" s="300"/>
      <c r="T457" s="300"/>
      <c r="U457" s="300"/>
      <c r="V457" s="300"/>
      <c r="W457" s="300"/>
      <c r="X457" s="300"/>
      <c r="Y457" s="300"/>
      <c r="Z457" s="300"/>
    </row>
    <row r="458" customFormat="false" ht="15" hidden="false" customHeight="false" outlineLevel="0" collapsed="false">
      <c r="A458" s="300"/>
      <c r="B458" s="300"/>
      <c r="C458" s="300"/>
      <c r="D458" s="300"/>
      <c r="E458" s="300"/>
      <c r="F458" s="300"/>
      <c r="G458" s="300"/>
      <c r="H458" s="300"/>
      <c r="I458" s="300"/>
      <c r="J458" s="300"/>
      <c r="K458" s="300"/>
      <c r="L458" s="300"/>
      <c r="M458" s="300"/>
      <c r="N458" s="300"/>
      <c r="O458" s="300"/>
      <c r="P458" s="300"/>
      <c r="Q458" s="300"/>
      <c r="R458" s="300"/>
      <c r="S458" s="300"/>
      <c r="T458" s="300"/>
      <c r="U458" s="300"/>
      <c r="V458" s="300"/>
      <c r="W458" s="300"/>
      <c r="X458" s="300"/>
      <c r="Y458" s="300"/>
      <c r="Z458" s="300"/>
    </row>
    <row r="459" customFormat="false" ht="15" hidden="false" customHeight="false" outlineLevel="0" collapsed="false">
      <c r="A459" s="300"/>
      <c r="B459" s="300"/>
      <c r="C459" s="300"/>
      <c r="D459" s="300"/>
      <c r="E459" s="300"/>
      <c r="F459" s="300"/>
      <c r="G459" s="300"/>
      <c r="H459" s="300"/>
      <c r="I459" s="300"/>
      <c r="J459" s="300"/>
      <c r="K459" s="300"/>
      <c r="L459" s="300"/>
      <c r="M459" s="300"/>
      <c r="N459" s="300"/>
      <c r="O459" s="300"/>
      <c r="P459" s="300"/>
      <c r="Q459" s="300"/>
      <c r="R459" s="300"/>
      <c r="S459" s="300"/>
      <c r="T459" s="300"/>
      <c r="U459" s="300"/>
      <c r="V459" s="300"/>
      <c r="W459" s="300"/>
      <c r="X459" s="300"/>
      <c r="Y459" s="300"/>
      <c r="Z459" s="300"/>
    </row>
    <row r="460" customFormat="false" ht="15" hidden="false" customHeight="false" outlineLevel="0" collapsed="false">
      <c r="A460" s="300"/>
      <c r="B460" s="300"/>
      <c r="C460" s="300"/>
      <c r="D460" s="300"/>
      <c r="E460" s="300"/>
      <c r="F460" s="300"/>
      <c r="G460" s="300"/>
      <c r="H460" s="300"/>
      <c r="I460" s="300"/>
      <c r="J460" s="300"/>
      <c r="K460" s="300"/>
      <c r="L460" s="300"/>
      <c r="M460" s="300"/>
      <c r="N460" s="300"/>
      <c r="O460" s="300"/>
      <c r="P460" s="300"/>
      <c r="Q460" s="300"/>
      <c r="R460" s="300"/>
      <c r="S460" s="300"/>
      <c r="T460" s="300"/>
      <c r="U460" s="300"/>
      <c r="V460" s="300"/>
      <c r="W460" s="300"/>
      <c r="X460" s="300"/>
      <c r="Y460" s="300"/>
      <c r="Z460" s="300"/>
    </row>
    <row r="461" customFormat="false" ht="15" hidden="false" customHeight="false" outlineLevel="0" collapsed="false">
      <c r="A461" s="300"/>
      <c r="B461" s="300"/>
      <c r="C461" s="300"/>
      <c r="D461" s="300"/>
      <c r="E461" s="300"/>
      <c r="F461" s="300"/>
      <c r="G461" s="300"/>
      <c r="H461" s="300"/>
      <c r="I461" s="300"/>
      <c r="J461" s="300"/>
      <c r="K461" s="300"/>
      <c r="L461" s="300"/>
      <c r="M461" s="300"/>
      <c r="N461" s="300"/>
      <c r="O461" s="300"/>
      <c r="P461" s="300"/>
      <c r="Q461" s="300"/>
      <c r="R461" s="300"/>
      <c r="S461" s="300"/>
      <c r="T461" s="300"/>
      <c r="U461" s="300"/>
      <c r="V461" s="300"/>
      <c r="W461" s="300"/>
      <c r="X461" s="300"/>
      <c r="Y461" s="300"/>
      <c r="Z461" s="300"/>
    </row>
    <row r="462" customFormat="false" ht="15" hidden="false" customHeight="false" outlineLevel="0" collapsed="false">
      <c r="A462" s="300"/>
      <c r="B462" s="300"/>
      <c r="C462" s="300"/>
      <c r="D462" s="300"/>
      <c r="E462" s="300"/>
      <c r="F462" s="300"/>
      <c r="G462" s="300"/>
      <c r="H462" s="300"/>
      <c r="I462" s="300"/>
      <c r="J462" s="300"/>
      <c r="K462" s="300"/>
      <c r="L462" s="300"/>
      <c r="M462" s="300"/>
      <c r="N462" s="300"/>
      <c r="O462" s="300"/>
      <c r="P462" s="300"/>
      <c r="Q462" s="300"/>
      <c r="R462" s="300"/>
      <c r="S462" s="300"/>
      <c r="T462" s="300"/>
      <c r="U462" s="300"/>
      <c r="V462" s="300"/>
      <c r="W462" s="300"/>
      <c r="X462" s="300"/>
      <c r="Y462" s="300"/>
      <c r="Z462" s="300"/>
    </row>
    <row r="463" customFormat="false" ht="15" hidden="false" customHeight="false" outlineLevel="0" collapsed="false">
      <c r="A463" s="300"/>
      <c r="B463" s="300"/>
      <c r="C463" s="300"/>
      <c r="D463" s="300"/>
      <c r="E463" s="300"/>
      <c r="F463" s="300"/>
      <c r="G463" s="300"/>
      <c r="H463" s="300"/>
      <c r="I463" s="300"/>
      <c r="J463" s="300"/>
      <c r="K463" s="300"/>
      <c r="L463" s="300"/>
      <c r="M463" s="300"/>
      <c r="N463" s="300"/>
      <c r="O463" s="300"/>
      <c r="P463" s="300"/>
      <c r="Q463" s="300"/>
      <c r="R463" s="300"/>
      <c r="S463" s="300"/>
      <c r="T463" s="300"/>
      <c r="U463" s="300"/>
      <c r="V463" s="300"/>
      <c r="W463" s="300"/>
      <c r="X463" s="300"/>
      <c r="Y463" s="300"/>
      <c r="Z463" s="300"/>
    </row>
    <row r="464" customFormat="false" ht="15" hidden="false" customHeight="false" outlineLevel="0" collapsed="false">
      <c r="A464" s="300"/>
      <c r="B464" s="300"/>
      <c r="C464" s="300"/>
      <c r="D464" s="300"/>
      <c r="E464" s="300"/>
      <c r="F464" s="300"/>
      <c r="G464" s="300"/>
      <c r="H464" s="300"/>
      <c r="I464" s="300"/>
      <c r="J464" s="300"/>
      <c r="K464" s="300"/>
      <c r="L464" s="300"/>
      <c r="M464" s="300"/>
      <c r="N464" s="300"/>
      <c r="O464" s="300"/>
      <c r="P464" s="300"/>
      <c r="Q464" s="300"/>
      <c r="R464" s="300"/>
      <c r="S464" s="300"/>
      <c r="T464" s="300"/>
      <c r="U464" s="300"/>
      <c r="V464" s="300"/>
      <c r="W464" s="300"/>
      <c r="X464" s="300"/>
      <c r="Y464" s="300"/>
      <c r="Z464" s="300"/>
    </row>
    <row r="465" customFormat="false" ht="15" hidden="false" customHeight="false" outlineLevel="0" collapsed="false">
      <c r="A465" s="300"/>
      <c r="B465" s="300"/>
      <c r="C465" s="300"/>
      <c r="D465" s="300"/>
      <c r="E465" s="300"/>
      <c r="F465" s="300"/>
      <c r="G465" s="300"/>
      <c r="H465" s="300"/>
      <c r="I465" s="300"/>
      <c r="J465" s="300"/>
      <c r="K465" s="300"/>
      <c r="L465" s="300"/>
      <c r="M465" s="300"/>
      <c r="N465" s="300"/>
      <c r="O465" s="300"/>
      <c r="P465" s="300"/>
      <c r="Q465" s="300"/>
      <c r="R465" s="300"/>
      <c r="S465" s="300"/>
      <c r="T465" s="300"/>
      <c r="U465" s="300"/>
      <c r="V465" s="300"/>
      <c r="W465" s="300"/>
      <c r="X465" s="300"/>
      <c r="Y465" s="300"/>
      <c r="Z465" s="300"/>
    </row>
    <row r="466" customFormat="false" ht="15" hidden="false" customHeight="false" outlineLevel="0" collapsed="false">
      <c r="A466" s="300"/>
      <c r="B466" s="300"/>
      <c r="C466" s="300"/>
      <c r="D466" s="300"/>
      <c r="E466" s="300"/>
      <c r="F466" s="300"/>
      <c r="G466" s="300"/>
      <c r="H466" s="300"/>
      <c r="I466" s="300"/>
      <c r="J466" s="300"/>
      <c r="K466" s="300"/>
      <c r="L466" s="300"/>
      <c r="M466" s="300"/>
      <c r="N466" s="300"/>
      <c r="O466" s="300"/>
      <c r="P466" s="300"/>
      <c r="Q466" s="300"/>
      <c r="R466" s="300"/>
      <c r="S466" s="300"/>
      <c r="T466" s="300"/>
      <c r="U466" s="300"/>
      <c r="V466" s="300"/>
      <c r="W466" s="300"/>
      <c r="X466" s="300"/>
      <c r="Y466" s="300"/>
      <c r="Z466" s="300"/>
    </row>
    <row r="467" customFormat="false" ht="15" hidden="false" customHeight="false" outlineLevel="0" collapsed="false">
      <c r="A467" s="300"/>
      <c r="B467" s="300"/>
      <c r="C467" s="300"/>
      <c r="D467" s="300"/>
      <c r="E467" s="300"/>
      <c r="F467" s="300"/>
      <c r="G467" s="300"/>
      <c r="H467" s="300"/>
      <c r="I467" s="300"/>
      <c r="J467" s="300"/>
      <c r="K467" s="300"/>
      <c r="L467" s="300"/>
      <c r="M467" s="300"/>
      <c r="N467" s="300"/>
      <c r="O467" s="300"/>
      <c r="P467" s="300"/>
      <c r="Q467" s="300"/>
      <c r="R467" s="300"/>
      <c r="S467" s="300"/>
      <c r="T467" s="300"/>
      <c r="U467" s="300"/>
      <c r="V467" s="300"/>
      <c r="W467" s="300"/>
      <c r="X467" s="300"/>
      <c r="Y467" s="300"/>
      <c r="Z467" s="300"/>
    </row>
    <row r="468" customFormat="false" ht="15" hidden="false" customHeight="false" outlineLevel="0" collapsed="false">
      <c r="A468" s="300"/>
      <c r="B468" s="300"/>
      <c r="C468" s="300"/>
      <c r="D468" s="300"/>
      <c r="E468" s="300"/>
      <c r="F468" s="300"/>
      <c r="G468" s="300"/>
      <c r="H468" s="300"/>
      <c r="I468" s="300"/>
      <c r="J468" s="300"/>
      <c r="K468" s="300"/>
      <c r="L468" s="300"/>
      <c r="M468" s="300"/>
      <c r="N468" s="300"/>
      <c r="O468" s="300"/>
      <c r="P468" s="300"/>
      <c r="Q468" s="300"/>
      <c r="R468" s="300"/>
      <c r="S468" s="300"/>
      <c r="T468" s="300"/>
      <c r="U468" s="300"/>
      <c r="V468" s="300"/>
      <c r="W468" s="300"/>
      <c r="X468" s="300"/>
      <c r="Y468" s="300"/>
      <c r="Z468" s="300"/>
    </row>
    <row r="469" customFormat="false" ht="15" hidden="false" customHeight="false" outlineLevel="0" collapsed="false">
      <c r="A469" s="300"/>
      <c r="B469" s="300"/>
      <c r="C469" s="300"/>
      <c r="D469" s="300"/>
      <c r="E469" s="300"/>
      <c r="F469" s="300"/>
      <c r="G469" s="300"/>
      <c r="H469" s="300"/>
      <c r="I469" s="300"/>
      <c r="J469" s="300"/>
      <c r="K469" s="300"/>
      <c r="L469" s="300"/>
      <c r="M469" s="300"/>
      <c r="N469" s="300"/>
      <c r="O469" s="300"/>
      <c r="P469" s="300"/>
      <c r="Q469" s="300"/>
      <c r="R469" s="300"/>
      <c r="S469" s="300"/>
      <c r="T469" s="300"/>
      <c r="U469" s="300"/>
      <c r="V469" s="300"/>
      <c r="W469" s="300"/>
      <c r="X469" s="300"/>
      <c r="Y469" s="300"/>
      <c r="Z469" s="300"/>
    </row>
    <row r="470" customFormat="false" ht="15" hidden="false" customHeight="false" outlineLevel="0" collapsed="false">
      <c r="A470" s="300"/>
      <c r="B470" s="300"/>
      <c r="C470" s="300"/>
      <c r="D470" s="300"/>
      <c r="E470" s="300"/>
      <c r="F470" s="300"/>
      <c r="G470" s="300"/>
      <c r="H470" s="300"/>
      <c r="I470" s="300"/>
      <c r="J470" s="300"/>
      <c r="K470" s="300"/>
      <c r="L470" s="300"/>
      <c r="M470" s="300"/>
      <c r="N470" s="300"/>
      <c r="O470" s="300"/>
      <c r="P470" s="300"/>
      <c r="Q470" s="300"/>
      <c r="R470" s="300"/>
      <c r="S470" s="300"/>
      <c r="T470" s="300"/>
      <c r="U470" s="300"/>
      <c r="V470" s="300"/>
      <c r="W470" s="300"/>
      <c r="X470" s="300"/>
      <c r="Y470" s="300"/>
      <c r="Z470" s="300"/>
    </row>
    <row r="471" customFormat="false" ht="15" hidden="false" customHeight="false" outlineLevel="0" collapsed="false">
      <c r="A471" s="300"/>
      <c r="B471" s="300"/>
      <c r="C471" s="300"/>
      <c r="D471" s="300"/>
      <c r="E471" s="300"/>
      <c r="F471" s="300"/>
      <c r="G471" s="300"/>
      <c r="H471" s="300"/>
      <c r="I471" s="300"/>
      <c r="J471" s="300"/>
      <c r="K471" s="300"/>
      <c r="L471" s="300"/>
      <c r="M471" s="300"/>
      <c r="N471" s="300"/>
      <c r="O471" s="300"/>
      <c r="P471" s="300"/>
      <c r="Q471" s="300"/>
      <c r="R471" s="300"/>
      <c r="S471" s="300"/>
      <c r="T471" s="300"/>
      <c r="U471" s="300"/>
      <c r="V471" s="300"/>
      <c r="W471" s="300"/>
      <c r="X471" s="300"/>
      <c r="Y471" s="300"/>
      <c r="Z471" s="300"/>
    </row>
    <row r="472" customFormat="false" ht="15" hidden="false" customHeight="false" outlineLevel="0" collapsed="false">
      <c r="A472" s="300"/>
      <c r="B472" s="300"/>
      <c r="C472" s="300"/>
      <c r="D472" s="300"/>
      <c r="E472" s="300"/>
      <c r="F472" s="300"/>
      <c r="G472" s="300"/>
      <c r="H472" s="300"/>
      <c r="I472" s="300"/>
      <c r="J472" s="300"/>
      <c r="K472" s="300"/>
      <c r="L472" s="300"/>
      <c r="M472" s="300"/>
      <c r="N472" s="300"/>
      <c r="O472" s="300"/>
      <c r="P472" s="300"/>
      <c r="Q472" s="300"/>
      <c r="R472" s="300"/>
      <c r="S472" s="300"/>
      <c r="T472" s="300"/>
      <c r="U472" s="300"/>
      <c r="V472" s="300"/>
      <c r="W472" s="300"/>
      <c r="X472" s="300"/>
      <c r="Y472" s="300"/>
      <c r="Z472" s="300"/>
    </row>
    <row r="473" customFormat="false" ht="15" hidden="false" customHeight="false" outlineLevel="0" collapsed="false">
      <c r="A473" s="300"/>
      <c r="B473" s="300"/>
      <c r="C473" s="300"/>
      <c r="D473" s="300"/>
      <c r="E473" s="300"/>
      <c r="F473" s="300"/>
      <c r="G473" s="300"/>
      <c r="H473" s="300"/>
      <c r="I473" s="300"/>
      <c r="J473" s="300"/>
      <c r="K473" s="300"/>
      <c r="L473" s="300"/>
      <c r="M473" s="300"/>
      <c r="N473" s="300"/>
      <c r="O473" s="300"/>
      <c r="P473" s="300"/>
      <c r="Q473" s="300"/>
      <c r="R473" s="300"/>
      <c r="S473" s="300"/>
      <c r="T473" s="300"/>
      <c r="U473" s="300"/>
      <c r="V473" s="300"/>
      <c r="W473" s="300"/>
      <c r="X473" s="300"/>
      <c r="Y473" s="300"/>
      <c r="Z473" s="300"/>
    </row>
    <row r="474" customFormat="false" ht="15" hidden="false" customHeight="false" outlineLevel="0" collapsed="false">
      <c r="A474" s="300"/>
      <c r="B474" s="300"/>
      <c r="C474" s="300"/>
      <c r="D474" s="300"/>
      <c r="E474" s="300"/>
      <c r="F474" s="300"/>
      <c r="G474" s="300"/>
      <c r="H474" s="300"/>
      <c r="I474" s="300"/>
      <c r="J474" s="300"/>
      <c r="K474" s="300"/>
      <c r="L474" s="300"/>
      <c r="M474" s="300"/>
      <c r="N474" s="300"/>
      <c r="O474" s="300"/>
      <c r="P474" s="300"/>
      <c r="Q474" s="300"/>
      <c r="R474" s="300"/>
      <c r="S474" s="300"/>
      <c r="T474" s="300"/>
      <c r="U474" s="300"/>
      <c r="V474" s="300"/>
      <c r="W474" s="300"/>
      <c r="X474" s="300"/>
      <c r="Y474" s="300"/>
      <c r="Z474" s="300"/>
    </row>
    <row r="475" customFormat="false" ht="15" hidden="false" customHeight="false" outlineLevel="0" collapsed="false">
      <c r="A475" s="300"/>
      <c r="B475" s="300"/>
      <c r="C475" s="300"/>
      <c r="D475" s="300"/>
      <c r="E475" s="300"/>
      <c r="F475" s="300"/>
      <c r="G475" s="300"/>
      <c r="H475" s="300"/>
      <c r="I475" s="300"/>
      <c r="J475" s="300"/>
      <c r="K475" s="300"/>
      <c r="L475" s="300"/>
      <c r="M475" s="300"/>
      <c r="N475" s="300"/>
      <c r="O475" s="300"/>
      <c r="P475" s="300"/>
      <c r="Q475" s="300"/>
      <c r="R475" s="300"/>
      <c r="S475" s="300"/>
      <c r="T475" s="300"/>
      <c r="U475" s="300"/>
      <c r="V475" s="300"/>
      <c r="W475" s="300"/>
      <c r="X475" s="300"/>
      <c r="Y475" s="300"/>
      <c r="Z475" s="300"/>
    </row>
    <row r="476" customFormat="false" ht="15" hidden="false" customHeight="false" outlineLevel="0" collapsed="false">
      <c r="A476" s="300"/>
      <c r="B476" s="300"/>
      <c r="C476" s="300"/>
      <c r="D476" s="300"/>
      <c r="E476" s="300"/>
      <c r="F476" s="300"/>
      <c r="G476" s="300"/>
      <c r="H476" s="300"/>
      <c r="I476" s="300"/>
      <c r="J476" s="300"/>
      <c r="K476" s="300"/>
      <c r="L476" s="300"/>
      <c r="M476" s="300"/>
      <c r="N476" s="300"/>
      <c r="O476" s="300"/>
      <c r="P476" s="300"/>
      <c r="Q476" s="300"/>
      <c r="R476" s="300"/>
      <c r="S476" s="300"/>
      <c r="T476" s="300"/>
      <c r="U476" s="300"/>
      <c r="V476" s="300"/>
      <c r="W476" s="300"/>
      <c r="X476" s="300"/>
      <c r="Y476" s="300"/>
      <c r="Z476" s="300"/>
    </row>
    <row r="477" customFormat="false" ht="15" hidden="false" customHeight="false" outlineLevel="0" collapsed="false">
      <c r="A477" s="300"/>
      <c r="B477" s="300"/>
      <c r="C477" s="300"/>
      <c r="D477" s="300"/>
      <c r="E477" s="300"/>
      <c r="F477" s="300"/>
      <c r="G477" s="300"/>
      <c r="H477" s="300"/>
      <c r="I477" s="300"/>
      <c r="J477" s="300"/>
      <c r="K477" s="300"/>
      <c r="L477" s="300"/>
      <c r="M477" s="300"/>
      <c r="N477" s="300"/>
      <c r="O477" s="300"/>
      <c r="P477" s="300"/>
      <c r="Q477" s="300"/>
      <c r="R477" s="300"/>
      <c r="S477" s="300"/>
      <c r="T477" s="300"/>
      <c r="U477" s="300"/>
      <c r="V477" s="300"/>
      <c r="W477" s="300"/>
      <c r="X477" s="300"/>
      <c r="Y477" s="300"/>
      <c r="Z477" s="300"/>
    </row>
    <row r="478" customFormat="false" ht="15" hidden="false" customHeight="false" outlineLevel="0" collapsed="false">
      <c r="A478" s="300"/>
      <c r="B478" s="300"/>
      <c r="C478" s="300"/>
      <c r="D478" s="300"/>
      <c r="E478" s="300"/>
      <c r="F478" s="300"/>
      <c r="G478" s="300"/>
      <c r="H478" s="300"/>
      <c r="I478" s="300"/>
      <c r="J478" s="300"/>
      <c r="K478" s="300"/>
      <c r="L478" s="300"/>
      <c r="M478" s="300"/>
      <c r="N478" s="300"/>
      <c r="O478" s="300"/>
      <c r="P478" s="300"/>
      <c r="Q478" s="300"/>
      <c r="R478" s="300"/>
      <c r="S478" s="300"/>
      <c r="T478" s="300"/>
      <c r="U478" s="300"/>
      <c r="V478" s="300"/>
      <c r="W478" s="300"/>
      <c r="X478" s="300"/>
      <c r="Y478" s="300"/>
      <c r="Z478" s="300"/>
    </row>
    <row r="479" customFormat="false" ht="15" hidden="false" customHeight="false" outlineLevel="0" collapsed="false">
      <c r="A479" s="300"/>
      <c r="B479" s="300"/>
      <c r="C479" s="300"/>
      <c r="D479" s="300"/>
      <c r="E479" s="300"/>
      <c r="F479" s="300"/>
      <c r="G479" s="300"/>
      <c r="H479" s="300"/>
      <c r="I479" s="300"/>
      <c r="J479" s="300"/>
      <c r="K479" s="300"/>
      <c r="L479" s="300"/>
      <c r="M479" s="300"/>
      <c r="N479" s="300"/>
      <c r="O479" s="300"/>
      <c r="P479" s="300"/>
      <c r="Q479" s="300"/>
      <c r="R479" s="300"/>
      <c r="S479" s="300"/>
      <c r="T479" s="300"/>
      <c r="U479" s="300"/>
      <c r="V479" s="300"/>
      <c r="W479" s="300"/>
      <c r="X479" s="300"/>
      <c r="Y479" s="300"/>
      <c r="Z479" s="300"/>
    </row>
    <row r="480" customFormat="false" ht="15" hidden="false" customHeight="false" outlineLevel="0" collapsed="false">
      <c r="A480" s="300"/>
      <c r="B480" s="300"/>
      <c r="C480" s="300"/>
      <c r="D480" s="300"/>
      <c r="E480" s="300"/>
      <c r="F480" s="300"/>
      <c r="G480" s="300"/>
      <c r="H480" s="300"/>
      <c r="I480" s="300"/>
      <c r="J480" s="300"/>
      <c r="K480" s="300"/>
      <c r="L480" s="300"/>
      <c r="M480" s="300"/>
      <c r="N480" s="300"/>
      <c r="O480" s="300"/>
      <c r="P480" s="300"/>
      <c r="Q480" s="300"/>
      <c r="R480" s="300"/>
      <c r="S480" s="300"/>
      <c r="T480" s="300"/>
      <c r="U480" s="300"/>
      <c r="V480" s="300"/>
      <c r="W480" s="300"/>
      <c r="X480" s="300"/>
      <c r="Y480" s="300"/>
      <c r="Z480" s="300"/>
    </row>
    <row r="481" customFormat="false" ht="15" hidden="false" customHeight="false" outlineLevel="0" collapsed="false">
      <c r="A481" s="300"/>
      <c r="B481" s="300"/>
      <c r="C481" s="300"/>
      <c r="D481" s="300"/>
      <c r="E481" s="300"/>
      <c r="F481" s="300"/>
      <c r="G481" s="300"/>
      <c r="H481" s="300"/>
      <c r="I481" s="300"/>
      <c r="J481" s="300"/>
      <c r="K481" s="300"/>
      <c r="L481" s="300"/>
      <c r="M481" s="300"/>
      <c r="N481" s="300"/>
      <c r="O481" s="300"/>
      <c r="P481" s="300"/>
      <c r="Q481" s="300"/>
      <c r="R481" s="300"/>
      <c r="S481" s="300"/>
      <c r="T481" s="300"/>
      <c r="U481" s="300"/>
      <c r="V481" s="300"/>
      <c r="W481" s="300"/>
      <c r="X481" s="300"/>
      <c r="Y481" s="300"/>
      <c r="Z481" s="300"/>
    </row>
    <row r="482" customFormat="false" ht="15" hidden="false" customHeight="false" outlineLevel="0" collapsed="false">
      <c r="A482" s="300"/>
      <c r="B482" s="300"/>
      <c r="C482" s="300"/>
      <c r="D482" s="300"/>
      <c r="E482" s="300"/>
      <c r="F482" s="300"/>
      <c r="G482" s="300"/>
      <c r="H482" s="300"/>
      <c r="I482" s="300"/>
      <c r="J482" s="300"/>
      <c r="K482" s="300"/>
      <c r="L482" s="300"/>
      <c r="M482" s="300"/>
      <c r="N482" s="300"/>
      <c r="O482" s="300"/>
      <c r="P482" s="300"/>
      <c r="Q482" s="300"/>
      <c r="R482" s="300"/>
      <c r="S482" s="300"/>
      <c r="T482" s="300"/>
      <c r="U482" s="300"/>
      <c r="V482" s="300"/>
      <c r="W482" s="300"/>
      <c r="X482" s="300"/>
      <c r="Y482" s="300"/>
      <c r="Z482" s="300"/>
    </row>
    <row r="483" customFormat="false" ht="15" hidden="false" customHeight="false" outlineLevel="0" collapsed="false">
      <c r="A483" s="300"/>
      <c r="B483" s="300"/>
      <c r="C483" s="300"/>
      <c r="D483" s="300"/>
      <c r="E483" s="300"/>
      <c r="F483" s="300"/>
      <c r="G483" s="300"/>
      <c r="H483" s="300"/>
      <c r="I483" s="300"/>
      <c r="J483" s="300"/>
      <c r="K483" s="300"/>
      <c r="L483" s="300"/>
      <c r="M483" s="300"/>
      <c r="N483" s="300"/>
      <c r="O483" s="300"/>
      <c r="P483" s="300"/>
      <c r="Q483" s="300"/>
      <c r="R483" s="300"/>
      <c r="S483" s="300"/>
      <c r="T483" s="300"/>
      <c r="U483" s="300"/>
      <c r="V483" s="300"/>
      <c r="W483" s="300"/>
      <c r="X483" s="300"/>
      <c r="Y483" s="300"/>
      <c r="Z483" s="300"/>
    </row>
    <row r="484" customFormat="false" ht="15" hidden="false" customHeight="false" outlineLevel="0" collapsed="false">
      <c r="A484" s="300"/>
      <c r="B484" s="300"/>
      <c r="C484" s="300"/>
      <c r="D484" s="300"/>
      <c r="E484" s="300"/>
      <c r="F484" s="300"/>
      <c r="G484" s="300"/>
      <c r="H484" s="300"/>
      <c r="I484" s="300"/>
      <c r="J484" s="300"/>
      <c r="K484" s="300"/>
      <c r="L484" s="300"/>
      <c r="M484" s="300"/>
      <c r="N484" s="300"/>
      <c r="O484" s="300"/>
      <c r="P484" s="300"/>
      <c r="Q484" s="300"/>
      <c r="R484" s="300"/>
      <c r="S484" s="300"/>
      <c r="T484" s="300"/>
      <c r="U484" s="300"/>
      <c r="V484" s="300"/>
      <c r="W484" s="300"/>
      <c r="X484" s="300"/>
      <c r="Y484" s="300"/>
      <c r="Z484" s="300"/>
    </row>
    <row r="485" customFormat="false" ht="15" hidden="false" customHeight="false" outlineLevel="0" collapsed="false">
      <c r="A485" s="300"/>
      <c r="B485" s="300"/>
      <c r="C485" s="300"/>
      <c r="D485" s="300"/>
      <c r="E485" s="300"/>
      <c r="F485" s="300"/>
      <c r="G485" s="300"/>
      <c r="H485" s="300"/>
      <c r="I485" s="300"/>
      <c r="J485" s="300"/>
      <c r="K485" s="300"/>
      <c r="L485" s="300"/>
      <c r="M485" s="300"/>
      <c r="N485" s="300"/>
      <c r="O485" s="300"/>
      <c r="P485" s="300"/>
      <c r="Q485" s="300"/>
      <c r="R485" s="300"/>
      <c r="S485" s="300"/>
      <c r="T485" s="300"/>
      <c r="U485" s="300"/>
      <c r="V485" s="300"/>
      <c r="W485" s="300"/>
      <c r="X485" s="300"/>
      <c r="Y485" s="300"/>
      <c r="Z485" s="300"/>
    </row>
    <row r="486" customFormat="false" ht="15" hidden="false" customHeight="false" outlineLevel="0" collapsed="false">
      <c r="A486" s="300"/>
      <c r="B486" s="300"/>
      <c r="C486" s="300"/>
      <c r="D486" s="300"/>
      <c r="E486" s="300"/>
      <c r="F486" s="300"/>
      <c r="G486" s="300"/>
      <c r="H486" s="300"/>
      <c r="I486" s="300"/>
      <c r="J486" s="300"/>
      <c r="K486" s="300"/>
      <c r="L486" s="300"/>
      <c r="M486" s="300"/>
      <c r="N486" s="300"/>
      <c r="O486" s="300"/>
      <c r="P486" s="300"/>
      <c r="Q486" s="300"/>
      <c r="R486" s="300"/>
      <c r="S486" s="300"/>
      <c r="T486" s="300"/>
      <c r="U486" s="300"/>
      <c r="V486" s="300"/>
      <c r="W486" s="300"/>
      <c r="X486" s="300"/>
      <c r="Y486" s="300"/>
      <c r="Z486" s="300"/>
    </row>
    <row r="487" customFormat="false" ht="15" hidden="false" customHeight="false" outlineLevel="0" collapsed="false">
      <c r="A487" s="300"/>
      <c r="B487" s="300"/>
      <c r="C487" s="300"/>
      <c r="D487" s="300"/>
      <c r="E487" s="300"/>
      <c r="F487" s="300"/>
      <c r="G487" s="300"/>
      <c r="H487" s="300"/>
      <c r="I487" s="300"/>
      <c r="J487" s="300"/>
      <c r="K487" s="300"/>
      <c r="L487" s="300"/>
      <c r="M487" s="300"/>
      <c r="N487" s="300"/>
      <c r="O487" s="300"/>
      <c r="P487" s="300"/>
      <c r="Q487" s="300"/>
      <c r="R487" s="300"/>
      <c r="S487" s="300"/>
      <c r="T487" s="300"/>
      <c r="U487" s="300"/>
      <c r="V487" s="300"/>
      <c r="W487" s="300"/>
      <c r="X487" s="300"/>
      <c r="Y487" s="300"/>
      <c r="Z487" s="300"/>
    </row>
    <row r="488" customFormat="false" ht="15" hidden="false" customHeight="false" outlineLevel="0" collapsed="false">
      <c r="A488" s="300"/>
      <c r="B488" s="300"/>
      <c r="C488" s="300"/>
      <c r="D488" s="300"/>
      <c r="E488" s="300"/>
      <c r="F488" s="300"/>
      <c r="G488" s="300"/>
      <c r="H488" s="300"/>
      <c r="I488" s="300"/>
      <c r="J488" s="300"/>
      <c r="K488" s="300"/>
      <c r="L488" s="300"/>
      <c r="M488" s="300"/>
      <c r="N488" s="300"/>
      <c r="O488" s="300"/>
      <c r="P488" s="300"/>
      <c r="Q488" s="300"/>
      <c r="R488" s="300"/>
      <c r="S488" s="300"/>
      <c r="T488" s="300"/>
      <c r="U488" s="300"/>
      <c r="V488" s="300"/>
      <c r="W488" s="300"/>
      <c r="X488" s="300"/>
      <c r="Y488" s="300"/>
      <c r="Z488" s="300"/>
    </row>
    <row r="489" customFormat="false" ht="15" hidden="false" customHeight="false" outlineLevel="0" collapsed="false">
      <c r="A489" s="300"/>
      <c r="B489" s="300"/>
      <c r="C489" s="300"/>
      <c r="D489" s="300"/>
      <c r="E489" s="300"/>
      <c r="F489" s="300"/>
      <c r="G489" s="300"/>
      <c r="H489" s="300"/>
      <c r="I489" s="300"/>
      <c r="J489" s="300"/>
      <c r="K489" s="300"/>
      <c r="L489" s="300"/>
      <c r="M489" s="300"/>
      <c r="N489" s="300"/>
      <c r="O489" s="300"/>
      <c r="P489" s="300"/>
      <c r="Q489" s="300"/>
      <c r="R489" s="300"/>
      <c r="S489" s="300"/>
      <c r="T489" s="300"/>
      <c r="U489" s="300"/>
      <c r="V489" s="300"/>
      <c r="W489" s="300"/>
      <c r="X489" s="300"/>
      <c r="Y489" s="300"/>
      <c r="Z489" s="300"/>
    </row>
    <row r="490" customFormat="false" ht="15" hidden="false" customHeight="false" outlineLevel="0" collapsed="false">
      <c r="A490" s="300"/>
      <c r="B490" s="300"/>
      <c r="C490" s="300"/>
      <c r="D490" s="300"/>
      <c r="E490" s="300"/>
      <c r="F490" s="300"/>
      <c r="G490" s="300"/>
      <c r="H490" s="300"/>
      <c r="I490" s="300"/>
      <c r="J490" s="300"/>
      <c r="K490" s="300"/>
      <c r="L490" s="300"/>
      <c r="M490" s="300"/>
      <c r="N490" s="300"/>
      <c r="O490" s="300"/>
      <c r="P490" s="300"/>
      <c r="Q490" s="300"/>
      <c r="R490" s="300"/>
      <c r="S490" s="300"/>
      <c r="T490" s="300"/>
      <c r="U490" s="300"/>
      <c r="V490" s="300"/>
      <c r="W490" s="300"/>
      <c r="X490" s="300"/>
      <c r="Y490" s="300"/>
      <c r="Z490" s="300"/>
    </row>
    <row r="491" customFormat="false" ht="15" hidden="false" customHeight="false" outlineLevel="0" collapsed="false">
      <c r="A491" s="300"/>
      <c r="B491" s="300"/>
      <c r="C491" s="300"/>
      <c r="D491" s="300"/>
      <c r="E491" s="300"/>
      <c r="F491" s="300"/>
      <c r="G491" s="300"/>
      <c r="H491" s="300"/>
      <c r="I491" s="300"/>
      <c r="J491" s="300"/>
      <c r="K491" s="300"/>
      <c r="L491" s="300"/>
      <c r="M491" s="300"/>
      <c r="N491" s="300"/>
      <c r="O491" s="300"/>
      <c r="P491" s="300"/>
      <c r="Q491" s="300"/>
      <c r="R491" s="300"/>
      <c r="S491" s="300"/>
      <c r="T491" s="300"/>
      <c r="U491" s="300"/>
      <c r="V491" s="300"/>
      <c r="W491" s="300"/>
      <c r="X491" s="300"/>
      <c r="Y491" s="300"/>
      <c r="Z491" s="300"/>
    </row>
    <row r="492" customFormat="false" ht="15" hidden="false" customHeight="false" outlineLevel="0" collapsed="false">
      <c r="A492" s="300"/>
      <c r="B492" s="300"/>
      <c r="C492" s="300"/>
      <c r="D492" s="300"/>
      <c r="E492" s="300"/>
      <c r="F492" s="300"/>
      <c r="G492" s="300"/>
      <c r="H492" s="300"/>
      <c r="I492" s="300"/>
      <c r="J492" s="300"/>
      <c r="K492" s="300"/>
      <c r="L492" s="300"/>
      <c r="M492" s="300"/>
      <c r="N492" s="300"/>
      <c r="O492" s="300"/>
      <c r="P492" s="300"/>
      <c r="Q492" s="300"/>
      <c r="R492" s="300"/>
      <c r="S492" s="300"/>
      <c r="T492" s="300"/>
      <c r="U492" s="300"/>
      <c r="V492" s="300"/>
      <c r="W492" s="300"/>
      <c r="X492" s="300"/>
      <c r="Y492" s="300"/>
      <c r="Z492" s="300"/>
    </row>
    <row r="493" customFormat="false" ht="15" hidden="false" customHeight="false" outlineLevel="0" collapsed="false">
      <c r="A493" s="300"/>
      <c r="B493" s="300"/>
      <c r="C493" s="300"/>
      <c r="D493" s="300"/>
      <c r="E493" s="300"/>
      <c r="F493" s="300"/>
      <c r="G493" s="300"/>
      <c r="H493" s="300"/>
      <c r="I493" s="300"/>
      <c r="J493" s="300"/>
      <c r="K493" s="300"/>
      <c r="L493" s="300"/>
      <c r="M493" s="300"/>
      <c r="N493" s="300"/>
      <c r="O493" s="300"/>
      <c r="P493" s="300"/>
      <c r="Q493" s="300"/>
      <c r="R493" s="300"/>
      <c r="S493" s="300"/>
      <c r="T493" s="300"/>
      <c r="U493" s="300"/>
      <c r="V493" s="300"/>
      <c r="W493" s="300"/>
      <c r="X493" s="300"/>
      <c r="Y493" s="300"/>
      <c r="Z493" s="300"/>
    </row>
    <row r="494" customFormat="false" ht="15" hidden="false" customHeight="false" outlineLevel="0" collapsed="false">
      <c r="A494" s="300"/>
      <c r="B494" s="300"/>
      <c r="C494" s="300"/>
      <c r="D494" s="300"/>
      <c r="E494" s="300"/>
      <c r="F494" s="300"/>
      <c r="G494" s="300"/>
      <c r="H494" s="300"/>
      <c r="I494" s="300"/>
      <c r="J494" s="300"/>
      <c r="K494" s="300"/>
      <c r="L494" s="300"/>
      <c r="M494" s="300"/>
      <c r="N494" s="300"/>
      <c r="O494" s="300"/>
      <c r="P494" s="300"/>
      <c r="Q494" s="300"/>
      <c r="R494" s="300"/>
      <c r="S494" s="300"/>
      <c r="T494" s="300"/>
      <c r="U494" s="300"/>
      <c r="V494" s="300"/>
      <c r="W494" s="300"/>
      <c r="X494" s="300"/>
      <c r="Y494" s="300"/>
      <c r="Z494" s="300"/>
    </row>
    <row r="495" customFormat="false" ht="15" hidden="false" customHeight="false" outlineLevel="0" collapsed="false">
      <c r="A495" s="300"/>
      <c r="B495" s="300"/>
      <c r="C495" s="300"/>
      <c r="D495" s="300"/>
      <c r="E495" s="300"/>
      <c r="F495" s="300"/>
      <c r="G495" s="300"/>
      <c r="H495" s="300"/>
      <c r="I495" s="300"/>
      <c r="J495" s="300"/>
      <c r="K495" s="300"/>
      <c r="L495" s="300"/>
      <c r="M495" s="300"/>
      <c r="N495" s="300"/>
      <c r="O495" s="300"/>
      <c r="P495" s="300"/>
      <c r="Q495" s="300"/>
      <c r="R495" s="300"/>
      <c r="S495" s="300"/>
      <c r="T495" s="300"/>
      <c r="U495" s="300"/>
      <c r="V495" s="300"/>
      <c r="W495" s="300"/>
      <c r="X495" s="300"/>
      <c r="Y495" s="300"/>
      <c r="Z495" s="300"/>
    </row>
    <row r="496" customFormat="false" ht="15" hidden="false" customHeight="false" outlineLevel="0" collapsed="false">
      <c r="A496" s="300"/>
      <c r="B496" s="300"/>
      <c r="C496" s="300"/>
      <c r="D496" s="300"/>
      <c r="E496" s="300"/>
      <c r="F496" s="300"/>
      <c r="G496" s="300"/>
      <c r="H496" s="300"/>
      <c r="I496" s="300"/>
      <c r="J496" s="300"/>
      <c r="K496" s="300"/>
      <c r="L496" s="300"/>
      <c r="M496" s="300"/>
      <c r="N496" s="300"/>
      <c r="O496" s="300"/>
      <c r="P496" s="300"/>
      <c r="Q496" s="300"/>
      <c r="R496" s="300"/>
      <c r="S496" s="300"/>
      <c r="T496" s="300"/>
      <c r="U496" s="300"/>
      <c r="V496" s="300"/>
      <c r="W496" s="300"/>
      <c r="X496" s="300"/>
      <c r="Y496" s="300"/>
      <c r="Z496" s="300"/>
    </row>
    <row r="497" customFormat="false" ht="15" hidden="false" customHeight="false" outlineLevel="0" collapsed="false">
      <c r="A497" s="300"/>
      <c r="B497" s="300"/>
      <c r="C497" s="300"/>
      <c r="D497" s="300"/>
      <c r="E497" s="300"/>
      <c r="F497" s="300"/>
      <c r="G497" s="300"/>
      <c r="H497" s="300"/>
      <c r="I497" s="300"/>
      <c r="J497" s="300"/>
      <c r="K497" s="300"/>
      <c r="L497" s="300"/>
      <c r="M497" s="300"/>
      <c r="N497" s="300"/>
      <c r="O497" s="300"/>
      <c r="P497" s="300"/>
      <c r="Q497" s="300"/>
      <c r="R497" s="300"/>
      <c r="S497" s="300"/>
      <c r="T497" s="300"/>
      <c r="U497" s="300"/>
      <c r="V497" s="300"/>
      <c r="W497" s="300"/>
      <c r="X497" s="300"/>
      <c r="Y497" s="300"/>
      <c r="Z497" s="300"/>
    </row>
    <row r="498" customFormat="false" ht="15" hidden="false" customHeight="false" outlineLevel="0" collapsed="false">
      <c r="A498" s="300"/>
      <c r="B498" s="300"/>
      <c r="C498" s="300"/>
      <c r="D498" s="300"/>
      <c r="E498" s="300"/>
      <c r="F498" s="300"/>
      <c r="G498" s="300"/>
      <c r="H498" s="300"/>
      <c r="I498" s="300"/>
      <c r="J498" s="300"/>
      <c r="K498" s="300"/>
      <c r="L498" s="300"/>
      <c r="M498" s="300"/>
      <c r="N498" s="300"/>
      <c r="O498" s="300"/>
      <c r="P498" s="300"/>
      <c r="Q498" s="300"/>
      <c r="R498" s="300"/>
      <c r="S498" s="300"/>
      <c r="T498" s="300"/>
      <c r="U498" s="300"/>
      <c r="V498" s="300"/>
      <c r="W498" s="300"/>
      <c r="X498" s="300"/>
      <c r="Y498" s="300"/>
      <c r="Z498" s="300"/>
    </row>
    <row r="499" customFormat="false" ht="15" hidden="false" customHeight="false" outlineLevel="0" collapsed="false">
      <c r="A499" s="300"/>
      <c r="B499" s="300"/>
      <c r="C499" s="300"/>
      <c r="D499" s="300"/>
      <c r="E499" s="300"/>
      <c r="F499" s="300"/>
      <c r="G499" s="300"/>
      <c r="H499" s="300"/>
      <c r="I499" s="300"/>
      <c r="J499" s="300"/>
      <c r="K499" s="300"/>
      <c r="L499" s="300"/>
      <c r="M499" s="300"/>
      <c r="N499" s="300"/>
      <c r="O499" s="300"/>
      <c r="P499" s="300"/>
      <c r="Q499" s="300"/>
      <c r="R499" s="300"/>
      <c r="S499" s="300"/>
      <c r="T499" s="300"/>
      <c r="U499" s="300"/>
      <c r="V499" s="300"/>
      <c r="W499" s="300"/>
      <c r="X499" s="300"/>
      <c r="Y499" s="300"/>
      <c r="Z499" s="300"/>
    </row>
    <row r="500" customFormat="false" ht="15" hidden="false" customHeight="false" outlineLevel="0" collapsed="false">
      <c r="A500" s="300"/>
      <c r="B500" s="300"/>
      <c r="C500" s="300"/>
      <c r="D500" s="300"/>
      <c r="E500" s="300"/>
      <c r="F500" s="300"/>
      <c r="G500" s="300"/>
      <c r="H500" s="300"/>
      <c r="I500" s="300"/>
      <c r="J500" s="300"/>
      <c r="K500" s="300"/>
      <c r="L500" s="300"/>
      <c r="M500" s="300"/>
      <c r="N500" s="300"/>
      <c r="O500" s="300"/>
      <c r="P500" s="300"/>
      <c r="Q500" s="300"/>
      <c r="R500" s="300"/>
      <c r="S500" s="300"/>
      <c r="T500" s="300"/>
      <c r="U500" s="300"/>
      <c r="V500" s="300"/>
      <c r="W500" s="300"/>
      <c r="X500" s="300"/>
      <c r="Y500" s="300"/>
      <c r="Z500" s="300"/>
    </row>
    <row r="501" customFormat="false" ht="15" hidden="false" customHeight="false" outlineLevel="0" collapsed="false">
      <c r="A501" s="300"/>
      <c r="B501" s="300"/>
      <c r="C501" s="300"/>
      <c r="D501" s="300"/>
      <c r="E501" s="300"/>
      <c r="F501" s="300"/>
      <c r="G501" s="300"/>
      <c r="H501" s="300"/>
      <c r="I501" s="300"/>
      <c r="J501" s="300"/>
      <c r="K501" s="300"/>
      <c r="L501" s="300"/>
      <c r="M501" s="300"/>
      <c r="N501" s="300"/>
      <c r="O501" s="300"/>
      <c r="P501" s="300"/>
      <c r="Q501" s="300"/>
      <c r="R501" s="300"/>
      <c r="S501" s="300"/>
      <c r="T501" s="300"/>
      <c r="U501" s="300"/>
      <c r="V501" s="300"/>
      <c r="W501" s="300"/>
      <c r="X501" s="300"/>
      <c r="Y501" s="300"/>
      <c r="Z501" s="300"/>
    </row>
    <row r="502" customFormat="false" ht="15" hidden="false" customHeight="false" outlineLevel="0" collapsed="false">
      <c r="A502" s="300"/>
      <c r="B502" s="300"/>
      <c r="C502" s="300"/>
      <c r="D502" s="300"/>
      <c r="E502" s="300"/>
      <c r="F502" s="300"/>
      <c r="G502" s="300"/>
      <c r="H502" s="300"/>
      <c r="I502" s="300"/>
      <c r="J502" s="300"/>
      <c r="K502" s="300"/>
      <c r="L502" s="300"/>
      <c r="M502" s="300"/>
      <c r="N502" s="300"/>
      <c r="O502" s="300"/>
      <c r="P502" s="300"/>
      <c r="Q502" s="300"/>
      <c r="R502" s="300"/>
      <c r="S502" s="300"/>
      <c r="T502" s="300"/>
      <c r="U502" s="300"/>
      <c r="V502" s="300"/>
      <c r="W502" s="300"/>
      <c r="X502" s="300"/>
      <c r="Y502" s="300"/>
      <c r="Z502" s="300"/>
    </row>
    <row r="503" customFormat="false" ht="15" hidden="false" customHeight="false" outlineLevel="0" collapsed="false">
      <c r="A503" s="300"/>
      <c r="B503" s="300"/>
      <c r="C503" s="300"/>
      <c r="D503" s="300"/>
      <c r="E503" s="300"/>
      <c r="F503" s="300"/>
      <c r="G503" s="300"/>
      <c r="H503" s="300"/>
      <c r="I503" s="300"/>
      <c r="J503" s="300"/>
      <c r="K503" s="300"/>
      <c r="L503" s="300"/>
      <c r="M503" s="300"/>
      <c r="N503" s="300"/>
      <c r="O503" s="300"/>
      <c r="P503" s="300"/>
      <c r="Q503" s="300"/>
      <c r="R503" s="300"/>
      <c r="S503" s="300"/>
      <c r="T503" s="300"/>
      <c r="U503" s="300"/>
      <c r="V503" s="300"/>
      <c r="W503" s="300"/>
      <c r="X503" s="300"/>
      <c r="Y503" s="300"/>
      <c r="Z503" s="300"/>
    </row>
    <row r="504" customFormat="false" ht="15" hidden="false" customHeight="false" outlineLevel="0" collapsed="false">
      <c r="A504" s="300"/>
      <c r="B504" s="300"/>
      <c r="C504" s="300"/>
      <c r="D504" s="300"/>
      <c r="E504" s="300"/>
      <c r="F504" s="300"/>
      <c r="G504" s="300"/>
      <c r="H504" s="300"/>
      <c r="I504" s="300"/>
      <c r="J504" s="300"/>
      <c r="K504" s="300"/>
      <c r="L504" s="300"/>
      <c r="M504" s="300"/>
      <c r="N504" s="300"/>
      <c r="O504" s="300"/>
      <c r="P504" s="300"/>
      <c r="Q504" s="300"/>
      <c r="R504" s="300"/>
      <c r="S504" s="300"/>
      <c r="T504" s="300"/>
      <c r="U504" s="300"/>
      <c r="V504" s="300"/>
      <c r="W504" s="300"/>
      <c r="X504" s="300"/>
      <c r="Y504" s="300"/>
      <c r="Z504" s="300"/>
    </row>
    <row r="505" customFormat="false" ht="15" hidden="false" customHeight="false" outlineLevel="0" collapsed="false">
      <c r="A505" s="300"/>
      <c r="B505" s="300"/>
      <c r="C505" s="300"/>
      <c r="D505" s="300"/>
      <c r="E505" s="300"/>
      <c r="F505" s="300"/>
      <c r="G505" s="300"/>
      <c r="H505" s="300"/>
      <c r="I505" s="300"/>
      <c r="J505" s="300"/>
      <c r="K505" s="300"/>
      <c r="L505" s="300"/>
      <c r="M505" s="300"/>
      <c r="N505" s="300"/>
      <c r="O505" s="300"/>
      <c r="P505" s="300"/>
      <c r="Q505" s="300"/>
      <c r="R505" s="300"/>
      <c r="S505" s="300"/>
      <c r="T505" s="300"/>
      <c r="U505" s="300"/>
      <c r="V505" s="300"/>
      <c r="W505" s="300"/>
      <c r="X505" s="300"/>
      <c r="Y505" s="300"/>
      <c r="Z505" s="300"/>
    </row>
    <row r="506" customFormat="false" ht="15" hidden="false" customHeight="false" outlineLevel="0" collapsed="false">
      <c r="A506" s="300"/>
      <c r="B506" s="300"/>
      <c r="C506" s="300"/>
      <c r="D506" s="300"/>
      <c r="E506" s="300"/>
      <c r="F506" s="300"/>
      <c r="G506" s="300"/>
      <c r="H506" s="300"/>
      <c r="I506" s="300"/>
      <c r="J506" s="300"/>
      <c r="K506" s="300"/>
      <c r="L506" s="300"/>
      <c r="M506" s="300"/>
      <c r="N506" s="300"/>
      <c r="O506" s="300"/>
      <c r="P506" s="300"/>
      <c r="Q506" s="300"/>
      <c r="R506" s="300"/>
      <c r="S506" s="300"/>
      <c r="T506" s="300"/>
      <c r="U506" s="300"/>
      <c r="V506" s="300"/>
      <c r="W506" s="300"/>
      <c r="X506" s="300"/>
      <c r="Y506" s="300"/>
      <c r="Z506" s="300"/>
    </row>
    <row r="507" customFormat="false" ht="15" hidden="false" customHeight="false" outlineLevel="0" collapsed="false">
      <c r="A507" s="300"/>
      <c r="B507" s="300"/>
      <c r="C507" s="300"/>
      <c r="D507" s="300"/>
      <c r="E507" s="300"/>
      <c r="F507" s="300"/>
      <c r="G507" s="300"/>
      <c r="H507" s="300"/>
      <c r="I507" s="300"/>
      <c r="J507" s="300"/>
      <c r="K507" s="300"/>
      <c r="L507" s="300"/>
      <c r="M507" s="300"/>
      <c r="N507" s="300"/>
      <c r="O507" s="300"/>
      <c r="P507" s="300"/>
      <c r="Q507" s="300"/>
      <c r="R507" s="300"/>
      <c r="S507" s="300"/>
      <c r="T507" s="300"/>
      <c r="U507" s="300"/>
      <c r="V507" s="300"/>
      <c r="W507" s="300"/>
      <c r="X507" s="300"/>
      <c r="Y507" s="300"/>
      <c r="Z507" s="300"/>
    </row>
    <row r="508" customFormat="false" ht="15" hidden="false" customHeight="false" outlineLevel="0" collapsed="false">
      <c r="A508" s="300"/>
      <c r="B508" s="300"/>
      <c r="C508" s="300"/>
      <c r="D508" s="300"/>
      <c r="E508" s="300"/>
      <c r="F508" s="300"/>
      <c r="G508" s="300"/>
      <c r="H508" s="300"/>
      <c r="I508" s="300"/>
      <c r="J508" s="300"/>
      <c r="K508" s="300"/>
      <c r="L508" s="300"/>
      <c r="M508" s="300"/>
      <c r="N508" s="300"/>
      <c r="O508" s="300"/>
      <c r="P508" s="300"/>
      <c r="Q508" s="300"/>
      <c r="R508" s="300"/>
      <c r="S508" s="300"/>
      <c r="T508" s="300"/>
      <c r="U508" s="300"/>
      <c r="V508" s="300"/>
      <c r="W508" s="300"/>
      <c r="X508" s="300"/>
      <c r="Y508" s="300"/>
      <c r="Z508" s="300"/>
    </row>
    <row r="509" customFormat="false" ht="15" hidden="false" customHeight="false" outlineLevel="0" collapsed="false">
      <c r="A509" s="300"/>
      <c r="B509" s="300"/>
      <c r="C509" s="300"/>
      <c r="D509" s="300"/>
      <c r="E509" s="300"/>
      <c r="F509" s="300"/>
      <c r="G509" s="300"/>
      <c r="H509" s="300"/>
      <c r="I509" s="300"/>
      <c r="J509" s="300"/>
      <c r="K509" s="300"/>
      <c r="L509" s="300"/>
      <c r="M509" s="300"/>
      <c r="N509" s="300"/>
      <c r="O509" s="300"/>
      <c r="P509" s="300"/>
      <c r="Q509" s="300"/>
      <c r="R509" s="300"/>
      <c r="S509" s="300"/>
      <c r="T509" s="300"/>
      <c r="U509" s="300"/>
      <c r="V509" s="300"/>
      <c r="W509" s="300"/>
      <c r="X509" s="300"/>
      <c r="Y509" s="300"/>
      <c r="Z509" s="300"/>
    </row>
    <row r="510" customFormat="false" ht="15" hidden="false" customHeight="false" outlineLevel="0" collapsed="false">
      <c r="A510" s="300"/>
      <c r="B510" s="300"/>
      <c r="C510" s="300"/>
      <c r="D510" s="300"/>
      <c r="E510" s="300"/>
      <c r="F510" s="300"/>
      <c r="G510" s="300"/>
      <c r="H510" s="300"/>
      <c r="I510" s="300"/>
      <c r="J510" s="300"/>
      <c r="K510" s="300"/>
      <c r="L510" s="300"/>
      <c r="M510" s="300"/>
      <c r="N510" s="300"/>
      <c r="O510" s="300"/>
      <c r="P510" s="300"/>
      <c r="Q510" s="300"/>
      <c r="R510" s="300"/>
      <c r="S510" s="300"/>
      <c r="T510" s="300"/>
      <c r="U510" s="300"/>
      <c r="V510" s="300"/>
      <c r="W510" s="300"/>
      <c r="X510" s="300"/>
      <c r="Y510" s="300"/>
      <c r="Z510" s="300"/>
    </row>
    <row r="511" customFormat="false" ht="15" hidden="false" customHeight="false" outlineLevel="0" collapsed="false">
      <c r="A511" s="300"/>
      <c r="B511" s="300"/>
      <c r="C511" s="300"/>
      <c r="D511" s="300"/>
      <c r="E511" s="300"/>
      <c r="F511" s="300"/>
      <c r="G511" s="300"/>
      <c r="H511" s="300"/>
      <c r="I511" s="300"/>
      <c r="J511" s="300"/>
      <c r="K511" s="300"/>
      <c r="L511" s="300"/>
      <c r="M511" s="300"/>
      <c r="N511" s="300"/>
      <c r="O511" s="300"/>
      <c r="P511" s="300"/>
      <c r="Q511" s="300"/>
      <c r="R511" s="300"/>
      <c r="S511" s="300"/>
      <c r="T511" s="300"/>
      <c r="U511" s="300"/>
      <c r="V511" s="300"/>
      <c r="W511" s="300"/>
      <c r="X511" s="300"/>
      <c r="Y511" s="300"/>
      <c r="Z511" s="300"/>
    </row>
    <row r="512" customFormat="false" ht="15" hidden="false" customHeight="false" outlineLevel="0" collapsed="false">
      <c r="A512" s="300"/>
      <c r="B512" s="300"/>
      <c r="C512" s="300"/>
      <c r="D512" s="300"/>
      <c r="E512" s="300"/>
      <c r="F512" s="300"/>
      <c r="G512" s="300"/>
      <c r="H512" s="300"/>
      <c r="I512" s="300"/>
      <c r="J512" s="300"/>
      <c r="K512" s="300"/>
      <c r="L512" s="300"/>
      <c r="M512" s="300"/>
      <c r="N512" s="300"/>
      <c r="O512" s="300"/>
      <c r="P512" s="300"/>
      <c r="Q512" s="300"/>
      <c r="R512" s="300"/>
      <c r="S512" s="300"/>
      <c r="T512" s="300"/>
      <c r="U512" s="300"/>
      <c r="V512" s="300"/>
      <c r="W512" s="300"/>
      <c r="X512" s="300"/>
      <c r="Y512" s="300"/>
      <c r="Z512" s="300"/>
    </row>
    <row r="513" customFormat="false" ht="15" hidden="false" customHeight="false" outlineLevel="0" collapsed="false">
      <c r="A513" s="300"/>
      <c r="B513" s="300"/>
      <c r="C513" s="300"/>
      <c r="D513" s="300"/>
      <c r="E513" s="300"/>
      <c r="F513" s="300"/>
      <c r="G513" s="300"/>
      <c r="H513" s="300"/>
      <c r="I513" s="300"/>
      <c r="J513" s="300"/>
      <c r="K513" s="300"/>
      <c r="L513" s="300"/>
      <c r="M513" s="300"/>
      <c r="N513" s="300"/>
      <c r="O513" s="300"/>
      <c r="P513" s="300"/>
      <c r="Q513" s="300"/>
      <c r="R513" s="300"/>
      <c r="S513" s="300"/>
      <c r="T513" s="300"/>
      <c r="U513" s="300"/>
      <c r="V513" s="300"/>
      <c r="W513" s="300"/>
      <c r="X513" s="300"/>
      <c r="Y513" s="300"/>
      <c r="Z513" s="300"/>
    </row>
    <row r="514" customFormat="false" ht="15" hidden="false" customHeight="false" outlineLevel="0" collapsed="false">
      <c r="A514" s="300"/>
      <c r="B514" s="300"/>
      <c r="C514" s="300"/>
      <c r="D514" s="300"/>
      <c r="E514" s="300"/>
      <c r="F514" s="300"/>
      <c r="G514" s="300"/>
      <c r="H514" s="300"/>
      <c r="I514" s="300"/>
      <c r="J514" s="300"/>
      <c r="K514" s="300"/>
      <c r="L514" s="300"/>
      <c r="M514" s="300"/>
      <c r="N514" s="300"/>
      <c r="O514" s="300"/>
      <c r="P514" s="300"/>
      <c r="Q514" s="300"/>
      <c r="R514" s="300"/>
      <c r="S514" s="300"/>
      <c r="T514" s="300"/>
      <c r="U514" s="300"/>
      <c r="V514" s="300"/>
      <c r="W514" s="300"/>
      <c r="X514" s="300"/>
      <c r="Y514" s="300"/>
      <c r="Z514" s="300"/>
    </row>
    <row r="515" customFormat="false" ht="15" hidden="false" customHeight="false" outlineLevel="0" collapsed="false">
      <c r="A515" s="300"/>
      <c r="B515" s="300"/>
      <c r="C515" s="300"/>
      <c r="D515" s="300"/>
      <c r="E515" s="300"/>
      <c r="F515" s="300"/>
      <c r="G515" s="300"/>
      <c r="H515" s="300"/>
      <c r="I515" s="300"/>
      <c r="J515" s="300"/>
      <c r="K515" s="300"/>
      <c r="L515" s="300"/>
      <c r="M515" s="300"/>
      <c r="N515" s="300"/>
      <c r="O515" s="300"/>
      <c r="P515" s="300"/>
      <c r="Q515" s="300"/>
      <c r="R515" s="300"/>
      <c r="S515" s="300"/>
      <c r="T515" s="300"/>
      <c r="U515" s="300"/>
      <c r="V515" s="300"/>
      <c r="W515" s="300"/>
      <c r="X515" s="300"/>
      <c r="Y515" s="300"/>
      <c r="Z515" s="300"/>
    </row>
    <row r="516" customFormat="false" ht="15" hidden="false" customHeight="false" outlineLevel="0" collapsed="false">
      <c r="A516" s="300"/>
      <c r="B516" s="300"/>
      <c r="C516" s="300"/>
      <c r="D516" s="300"/>
      <c r="E516" s="300"/>
      <c r="F516" s="300"/>
      <c r="G516" s="300"/>
      <c r="H516" s="300"/>
      <c r="I516" s="300"/>
      <c r="J516" s="300"/>
      <c r="K516" s="300"/>
      <c r="L516" s="300"/>
      <c r="M516" s="300"/>
      <c r="N516" s="300"/>
      <c r="O516" s="300"/>
      <c r="P516" s="300"/>
      <c r="Q516" s="300"/>
      <c r="R516" s="300"/>
      <c r="S516" s="300"/>
      <c r="T516" s="300"/>
      <c r="U516" s="300"/>
      <c r="V516" s="300"/>
      <c r="W516" s="300"/>
      <c r="X516" s="300"/>
      <c r="Y516" s="300"/>
      <c r="Z516" s="300"/>
    </row>
    <row r="517" customFormat="false" ht="15" hidden="false" customHeight="false" outlineLevel="0" collapsed="false">
      <c r="A517" s="300"/>
      <c r="B517" s="300"/>
      <c r="C517" s="300"/>
      <c r="D517" s="300"/>
      <c r="E517" s="300"/>
      <c r="F517" s="300"/>
      <c r="G517" s="300"/>
      <c r="H517" s="300"/>
      <c r="I517" s="300"/>
      <c r="J517" s="300"/>
      <c r="K517" s="300"/>
      <c r="L517" s="300"/>
      <c r="M517" s="300"/>
      <c r="N517" s="300"/>
      <c r="O517" s="300"/>
      <c r="P517" s="300"/>
      <c r="Q517" s="300"/>
      <c r="R517" s="300"/>
      <c r="S517" s="300"/>
      <c r="T517" s="300"/>
      <c r="U517" s="300"/>
      <c r="V517" s="300"/>
      <c r="W517" s="300"/>
      <c r="X517" s="300"/>
      <c r="Y517" s="300"/>
      <c r="Z517" s="300"/>
    </row>
    <row r="518" customFormat="false" ht="15" hidden="false" customHeight="false" outlineLevel="0" collapsed="false">
      <c r="A518" s="300"/>
      <c r="B518" s="300"/>
      <c r="C518" s="300"/>
      <c r="D518" s="300"/>
      <c r="E518" s="300"/>
      <c r="F518" s="300"/>
      <c r="G518" s="300"/>
      <c r="H518" s="300"/>
      <c r="I518" s="300"/>
      <c r="J518" s="300"/>
      <c r="K518" s="300"/>
      <c r="L518" s="300"/>
      <c r="M518" s="300"/>
      <c r="N518" s="300"/>
      <c r="O518" s="300"/>
      <c r="P518" s="300"/>
      <c r="Q518" s="300"/>
      <c r="R518" s="300"/>
      <c r="S518" s="300"/>
      <c r="T518" s="300"/>
      <c r="U518" s="300"/>
      <c r="V518" s="300"/>
      <c r="W518" s="300"/>
      <c r="X518" s="300"/>
      <c r="Y518" s="300"/>
      <c r="Z518" s="300"/>
    </row>
    <row r="519" customFormat="false" ht="15" hidden="false" customHeight="false" outlineLevel="0" collapsed="false">
      <c r="A519" s="300"/>
      <c r="B519" s="300"/>
      <c r="C519" s="300"/>
      <c r="D519" s="300"/>
      <c r="E519" s="300"/>
      <c r="F519" s="300"/>
      <c r="G519" s="300"/>
      <c r="H519" s="300"/>
      <c r="I519" s="300"/>
      <c r="J519" s="300"/>
      <c r="K519" s="300"/>
      <c r="L519" s="300"/>
      <c r="M519" s="300"/>
      <c r="N519" s="300"/>
      <c r="O519" s="300"/>
      <c r="P519" s="300"/>
      <c r="Q519" s="300"/>
      <c r="R519" s="300"/>
      <c r="S519" s="300"/>
      <c r="T519" s="300"/>
      <c r="U519" s="300"/>
      <c r="V519" s="300"/>
      <c r="W519" s="300"/>
      <c r="X519" s="300"/>
      <c r="Y519" s="300"/>
      <c r="Z519" s="300"/>
    </row>
    <row r="520" customFormat="false" ht="15" hidden="false" customHeight="false" outlineLevel="0" collapsed="false">
      <c r="A520" s="300"/>
      <c r="B520" s="300"/>
      <c r="C520" s="300"/>
      <c r="D520" s="300"/>
      <c r="E520" s="300"/>
      <c r="F520" s="300"/>
      <c r="G520" s="300"/>
      <c r="H520" s="300"/>
      <c r="I520" s="300"/>
      <c r="J520" s="300"/>
      <c r="K520" s="300"/>
      <c r="L520" s="300"/>
      <c r="M520" s="300"/>
      <c r="N520" s="300"/>
      <c r="O520" s="300"/>
      <c r="P520" s="300"/>
      <c r="Q520" s="300"/>
      <c r="R520" s="300"/>
      <c r="S520" s="300"/>
      <c r="T520" s="300"/>
      <c r="U520" s="300"/>
      <c r="V520" s="300"/>
      <c r="W520" s="300"/>
      <c r="X520" s="300"/>
      <c r="Y520" s="300"/>
      <c r="Z520" s="300"/>
    </row>
    <row r="521" customFormat="false" ht="15" hidden="false" customHeight="false" outlineLevel="0" collapsed="false">
      <c r="A521" s="300"/>
      <c r="B521" s="300"/>
      <c r="C521" s="300"/>
      <c r="D521" s="300"/>
      <c r="E521" s="300"/>
      <c r="F521" s="300"/>
      <c r="G521" s="300"/>
      <c r="H521" s="300"/>
      <c r="I521" s="300"/>
      <c r="J521" s="300"/>
      <c r="K521" s="300"/>
      <c r="L521" s="300"/>
      <c r="M521" s="300"/>
      <c r="N521" s="300"/>
      <c r="O521" s="300"/>
      <c r="P521" s="300"/>
      <c r="Q521" s="300"/>
      <c r="R521" s="300"/>
      <c r="S521" s="300"/>
      <c r="T521" s="300"/>
      <c r="U521" s="300"/>
      <c r="V521" s="300"/>
      <c r="W521" s="300"/>
      <c r="X521" s="300"/>
      <c r="Y521" s="300"/>
      <c r="Z521" s="300"/>
    </row>
    <row r="522" customFormat="false" ht="15" hidden="false" customHeight="false" outlineLevel="0" collapsed="false">
      <c r="A522" s="300"/>
      <c r="B522" s="300"/>
      <c r="C522" s="300"/>
      <c r="D522" s="300"/>
      <c r="E522" s="300"/>
      <c r="F522" s="300"/>
      <c r="G522" s="300"/>
      <c r="H522" s="300"/>
      <c r="I522" s="300"/>
      <c r="J522" s="300"/>
      <c r="K522" s="300"/>
      <c r="L522" s="300"/>
      <c r="M522" s="300"/>
      <c r="N522" s="300"/>
      <c r="O522" s="300"/>
      <c r="P522" s="300"/>
      <c r="Q522" s="300"/>
      <c r="R522" s="300"/>
      <c r="S522" s="300"/>
      <c r="T522" s="300"/>
      <c r="U522" s="300"/>
      <c r="V522" s="300"/>
      <c r="W522" s="300"/>
      <c r="X522" s="300"/>
      <c r="Y522" s="300"/>
      <c r="Z522" s="300"/>
    </row>
    <row r="523" customFormat="false" ht="15" hidden="false" customHeight="false" outlineLevel="0" collapsed="false">
      <c r="A523" s="300"/>
      <c r="B523" s="300"/>
      <c r="C523" s="300"/>
      <c r="D523" s="300"/>
      <c r="E523" s="300"/>
      <c r="F523" s="300"/>
      <c r="G523" s="300"/>
      <c r="H523" s="300"/>
      <c r="I523" s="300"/>
      <c r="J523" s="300"/>
      <c r="K523" s="300"/>
      <c r="L523" s="300"/>
      <c r="M523" s="300"/>
      <c r="N523" s="300"/>
      <c r="O523" s="300"/>
      <c r="P523" s="300"/>
      <c r="Q523" s="300"/>
      <c r="R523" s="300"/>
      <c r="S523" s="300"/>
      <c r="T523" s="300"/>
      <c r="U523" s="300"/>
      <c r="V523" s="300"/>
      <c r="W523" s="300"/>
      <c r="X523" s="300"/>
      <c r="Y523" s="300"/>
      <c r="Z523" s="300"/>
    </row>
    <row r="524" customFormat="false" ht="15" hidden="false" customHeight="false" outlineLevel="0" collapsed="false">
      <c r="A524" s="300"/>
      <c r="B524" s="300"/>
      <c r="C524" s="300"/>
      <c r="D524" s="300"/>
      <c r="E524" s="300"/>
      <c r="F524" s="300"/>
      <c r="G524" s="300"/>
      <c r="H524" s="300"/>
      <c r="I524" s="300"/>
      <c r="J524" s="300"/>
      <c r="K524" s="300"/>
      <c r="L524" s="300"/>
      <c r="M524" s="300"/>
      <c r="N524" s="300"/>
      <c r="O524" s="300"/>
      <c r="P524" s="300"/>
      <c r="Q524" s="300"/>
      <c r="R524" s="300"/>
      <c r="S524" s="300"/>
      <c r="T524" s="300"/>
      <c r="U524" s="300"/>
      <c r="V524" s="300"/>
      <c r="W524" s="300"/>
      <c r="X524" s="300"/>
      <c r="Y524" s="300"/>
      <c r="Z524" s="300"/>
    </row>
    <row r="525" customFormat="false" ht="15" hidden="false" customHeight="false" outlineLevel="0" collapsed="false">
      <c r="A525" s="300"/>
      <c r="B525" s="300"/>
      <c r="C525" s="300"/>
      <c r="D525" s="300"/>
      <c r="E525" s="300"/>
      <c r="F525" s="300"/>
      <c r="G525" s="300"/>
      <c r="H525" s="300"/>
      <c r="I525" s="300"/>
      <c r="J525" s="300"/>
      <c r="K525" s="300"/>
      <c r="L525" s="300"/>
      <c r="M525" s="300"/>
      <c r="N525" s="300"/>
      <c r="O525" s="300"/>
      <c r="P525" s="300"/>
      <c r="Q525" s="300"/>
      <c r="R525" s="300"/>
      <c r="S525" s="300"/>
      <c r="T525" s="300"/>
      <c r="U525" s="300"/>
      <c r="V525" s="300"/>
      <c r="W525" s="300"/>
      <c r="X525" s="300"/>
      <c r="Y525" s="300"/>
      <c r="Z525" s="300"/>
    </row>
    <row r="526" customFormat="false" ht="15" hidden="false" customHeight="false" outlineLevel="0" collapsed="false">
      <c r="A526" s="300"/>
      <c r="B526" s="300"/>
      <c r="C526" s="300"/>
      <c r="D526" s="300"/>
      <c r="E526" s="300"/>
      <c r="F526" s="300"/>
      <c r="G526" s="300"/>
      <c r="H526" s="300"/>
      <c r="I526" s="300"/>
      <c r="J526" s="300"/>
      <c r="K526" s="300"/>
      <c r="L526" s="300"/>
      <c r="M526" s="300"/>
      <c r="N526" s="300"/>
      <c r="O526" s="300"/>
      <c r="P526" s="300"/>
      <c r="Q526" s="300"/>
      <c r="R526" s="300"/>
      <c r="S526" s="300"/>
      <c r="T526" s="300"/>
      <c r="U526" s="300"/>
      <c r="V526" s="300"/>
      <c r="W526" s="300"/>
      <c r="X526" s="300"/>
      <c r="Y526" s="300"/>
      <c r="Z526" s="300"/>
    </row>
    <row r="527" customFormat="false" ht="15" hidden="false" customHeight="false" outlineLevel="0" collapsed="false">
      <c r="A527" s="300"/>
      <c r="B527" s="300"/>
      <c r="C527" s="300"/>
      <c r="D527" s="300"/>
      <c r="E527" s="300"/>
      <c r="F527" s="300"/>
      <c r="G527" s="300"/>
      <c r="H527" s="300"/>
      <c r="I527" s="300"/>
      <c r="J527" s="300"/>
      <c r="K527" s="300"/>
      <c r="L527" s="300"/>
      <c r="M527" s="300"/>
      <c r="N527" s="300"/>
      <c r="O527" s="300"/>
      <c r="P527" s="300"/>
      <c r="Q527" s="300"/>
      <c r="R527" s="300"/>
      <c r="S527" s="300"/>
      <c r="T527" s="300"/>
      <c r="U527" s="300"/>
      <c r="V527" s="300"/>
      <c r="W527" s="300"/>
      <c r="X527" s="300"/>
      <c r="Y527" s="300"/>
      <c r="Z527" s="300"/>
    </row>
    <row r="528" customFormat="false" ht="15" hidden="false" customHeight="false" outlineLevel="0" collapsed="false">
      <c r="A528" s="300"/>
      <c r="B528" s="300"/>
      <c r="C528" s="300"/>
      <c r="D528" s="300"/>
      <c r="E528" s="300"/>
      <c r="F528" s="300"/>
      <c r="G528" s="300"/>
      <c r="H528" s="300"/>
      <c r="I528" s="300"/>
      <c r="J528" s="300"/>
      <c r="K528" s="300"/>
      <c r="L528" s="300"/>
      <c r="M528" s="300"/>
      <c r="N528" s="300"/>
      <c r="O528" s="300"/>
      <c r="P528" s="300"/>
      <c r="Q528" s="300"/>
      <c r="R528" s="300"/>
      <c r="S528" s="300"/>
      <c r="T528" s="300"/>
      <c r="U528" s="300"/>
      <c r="V528" s="300"/>
      <c r="W528" s="300"/>
      <c r="X528" s="300"/>
      <c r="Y528" s="300"/>
      <c r="Z528" s="300"/>
    </row>
    <row r="529" customFormat="false" ht="15" hidden="false" customHeight="false" outlineLevel="0" collapsed="false">
      <c r="A529" s="300"/>
      <c r="B529" s="300"/>
      <c r="C529" s="300"/>
      <c r="D529" s="300"/>
      <c r="E529" s="300"/>
      <c r="F529" s="300"/>
      <c r="G529" s="300"/>
      <c r="H529" s="300"/>
      <c r="I529" s="300"/>
      <c r="J529" s="300"/>
      <c r="K529" s="300"/>
      <c r="L529" s="300"/>
      <c r="M529" s="300"/>
      <c r="N529" s="300"/>
      <c r="O529" s="300"/>
      <c r="P529" s="300"/>
      <c r="Q529" s="300"/>
      <c r="R529" s="300"/>
      <c r="S529" s="300"/>
      <c r="T529" s="300"/>
      <c r="U529" s="300"/>
      <c r="V529" s="300"/>
      <c r="W529" s="300"/>
      <c r="X529" s="300"/>
      <c r="Y529" s="300"/>
      <c r="Z529" s="300"/>
    </row>
    <row r="530" customFormat="false" ht="15" hidden="false" customHeight="false" outlineLevel="0" collapsed="false">
      <c r="A530" s="300"/>
      <c r="B530" s="300"/>
      <c r="C530" s="300"/>
      <c r="D530" s="300"/>
      <c r="E530" s="300"/>
      <c r="F530" s="300"/>
      <c r="G530" s="300"/>
      <c r="H530" s="300"/>
      <c r="I530" s="300"/>
      <c r="J530" s="300"/>
      <c r="K530" s="300"/>
      <c r="L530" s="300"/>
      <c r="M530" s="300"/>
      <c r="N530" s="300"/>
      <c r="O530" s="300"/>
      <c r="P530" s="300"/>
      <c r="Q530" s="300"/>
      <c r="R530" s="300"/>
      <c r="S530" s="300"/>
      <c r="T530" s="300"/>
      <c r="U530" s="300"/>
      <c r="V530" s="300"/>
      <c r="W530" s="300"/>
      <c r="X530" s="300"/>
      <c r="Y530" s="300"/>
      <c r="Z530" s="300"/>
    </row>
    <row r="531" customFormat="false" ht="15" hidden="false" customHeight="false" outlineLevel="0" collapsed="false">
      <c r="A531" s="300"/>
      <c r="B531" s="300"/>
      <c r="C531" s="300"/>
      <c r="D531" s="300"/>
      <c r="E531" s="300"/>
      <c r="F531" s="300"/>
      <c r="G531" s="300"/>
      <c r="H531" s="300"/>
      <c r="I531" s="300"/>
      <c r="J531" s="300"/>
      <c r="K531" s="300"/>
      <c r="L531" s="300"/>
      <c r="M531" s="300"/>
      <c r="N531" s="300"/>
      <c r="O531" s="300"/>
      <c r="P531" s="300"/>
      <c r="Q531" s="300"/>
      <c r="R531" s="300"/>
      <c r="S531" s="300"/>
      <c r="T531" s="300"/>
      <c r="U531" s="300"/>
      <c r="V531" s="300"/>
      <c r="W531" s="300"/>
      <c r="X531" s="300"/>
      <c r="Y531" s="300"/>
      <c r="Z531" s="300"/>
    </row>
    <row r="532" customFormat="false" ht="15" hidden="false" customHeight="false" outlineLevel="0" collapsed="false">
      <c r="A532" s="300"/>
      <c r="B532" s="300"/>
      <c r="C532" s="300"/>
      <c r="D532" s="300"/>
      <c r="E532" s="300"/>
      <c r="F532" s="300"/>
      <c r="G532" s="300"/>
      <c r="H532" s="300"/>
      <c r="I532" s="300"/>
      <c r="J532" s="300"/>
      <c r="K532" s="300"/>
      <c r="L532" s="300"/>
      <c r="M532" s="300"/>
      <c r="N532" s="300"/>
      <c r="O532" s="300"/>
      <c r="P532" s="300"/>
      <c r="Q532" s="300"/>
      <c r="R532" s="300"/>
      <c r="S532" s="300"/>
      <c r="T532" s="300"/>
      <c r="U532" s="300"/>
      <c r="V532" s="300"/>
      <c r="W532" s="300"/>
      <c r="X532" s="300"/>
      <c r="Y532" s="300"/>
      <c r="Z532" s="300"/>
    </row>
    <row r="533" customFormat="false" ht="15" hidden="false" customHeight="false" outlineLevel="0" collapsed="false">
      <c r="A533" s="300"/>
      <c r="B533" s="300"/>
      <c r="C533" s="300"/>
      <c r="D533" s="300"/>
      <c r="E533" s="300"/>
      <c r="F533" s="300"/>
      <c r="G533" s="300"/>
      <c r="H533" s="300"/>
      <c r="I533" s="300"/>
      <c r="J533" s="300"/>
      <c r="K533" s="300"/>
      <c r="L533" s="300"/>
      <c r="M533" s="300"/>
      <c r="N533" s="300"/>
      <c r="O533" s="300"/>
      <c r="P533" s="300"/>
      <c r="Q533" s="300"/>
      <c r="R533" s="300"/>
      <c r="S533" s="300"/>
      <c r="T533" s="300"/>
      <c r="U533" s="300"/>
      <c r="V533" s="300"/>
      <c r="W533" s="300"/>
      <c r="X533" s="300"/>
      <c r="Y533" s="300"/>
      <c r="Z533" s="300"/>
    </row>
    <row r="534" customFormat="false" ht="15" hidden="false" customHeight="false" outlineLevel="0" collapsed="false">
      <c r="A534" s="300"/>
      <c r="B534" s="300"/>
      <c r="C534" s="300"/>
      <c r="D534" s="300"/>
      <c r="E534" s="300"/>
      <c r="F534" s="300"/>
      <c r="G534" s="300"/>
      <c r="H534" s="300"/>
      <c r="I534" s="300"/>
      <c r="J534" s="300"/>
      <c r="K534" s="300"/>
      <c r="L534" s="300"/>
      <c r="M534" s="300"/>
      <c r="N534" s="300"/>
      <c r="O534" s="300"/>
      <c r="P534" s="300"/>
      <c r="Q534" s="300"/>
      <c r="R534" s="300"/>
      <c r="S534" s="300"/>
      <c r="T534" s="300"/>
      <c r="U534" s="300"/>
      <c r="V534" s="300"/>
      <c r="W534" s="300"/>
      <c r="X534" s="300"/>
      <c r="Y534" s="300"/>
      <c r="Z534" s="300"/>
    </row>
    <row r="535" customFormat="false" ht="15" hidden="false" customHeight="false" outlineLevel="0" collapsed="false">
      <c r="A535" s="300"/>
      <c r="B535" s="300"/>
      <c r="C535" s="300"/>
      <c r="D535" s="300"/>
      <c r="E535" s="300"/>
      <c r="F535" s="300"/>
      <c r="G535" s="300"/>
      <c r="H535" s="300"/>
      <c r="I535" s="300"/>
      <c r="J535" s="300"/>
      <c r="K535" s="300"/>
      <c r="L535" s="300"/>
      <c r="M535" s="300"/>
      <c r="N535" s="300"/>
      <c r="O535" s="300"/>
      <c r="P535" s="300"/>
      <c r="Q535" s="300"/>
      <c r="R535" s="300"/>
      <c r="S535" s="300"/>
      <c r="T535" s="300"/>
      <c r="U535" s="300"/>
      <c r="V535" s="300"/>
      <c r="W535" s="300"/>
      <c r="X535" s="300"/>
      <c r="Y535" s="300"/>
      <c r="Z535" s="300"/>
    </row>
    <row r="536" customFormat="false" ht="15" hidden="false" customHeight="false" outlineLevel="0" collapsed="false">
      <c r="A536" s="300"/>
      <c r="B536" s="300"/>
      <c r="C536" s="300"/>
      <c r="D536" s="300"/>
      <c r="E536" s="300"/>
      <c r="F536" s="300"/>
      <c r="G536" s="300"/>
      <c r="H536" s="300"/>
      <c r="I536" s="300"/>
      <c r="J536" s="300"/>
      <c r="K536" s="300"/>
      <c r="L536" s="300"/>
      <c r="M536" s="300"/>
      <c r="N536" s="300"/>
      <c r="O536" s="300"/>
      <c r="P536" s="300"/>
      <c r="Q536" s="300"/>
      <c r="R536" s="300"/>
      <c r="S536" s="300"/>
      <c r="T536" s="300"/>
      <c r="U536" s="300"/>
      <c r="V536" s="300"/>
      <c r="W536" s="300"/>
      <c r="X536" s="300"/>
      <c r="Y536" s="300"/>
      <c r="Z536" s="300"/>
    </row>
    <row r="537" customFormat="false" ht="15" hidden="false" customHeight="false" outlineLevel="0" collapsed="false">
      <c r="A537" s="300"/>
      <c r="B537" s="300"/>
      <c r="C537" s="300"/>
      <c r="D537" s="300"/>
      <c r="E537" s="300"/>
      <c r="F537" s="300"/>
      <c r="G537" s="300"/>
      <c r="H537" s="300"/>
      <c r="I537" s="300"/>
      <c r="J537" s="300"/>
      <c r="K537" s="300"/>
      <c r="L537" s="300"/>
      <c r="M537" s="300"/>
      <c r="N537" s="300"/>
      <c r="O537" s="300"/>
      <c r="P537" s="300"/>
      <c r="Q537" s="300"/>
      <c r="R537" s="300"/>
      <c r="S537" s="300"/>
      <c r="T537" s="300"/>
      <c r="U537" s="300"/>
      <c r="V537" s="300"/>
      <c r="W537" s="300"/>
      <c r="X537" s="300"/>
      <c r="Y537" s="300"/>
      <c r="Z537" s="300"/>
    </row>
    <row r="538" customFormat="false" ht="15" hidden="false" customHeight="false" outlineLevel="0" collapsed="false">
      <c r="A538" s="300"/>
      <c r="B538" s="300"/>
      <c r="C538" s="300"/>
      <c r="D538" s="300"/>
      <c r="E538" s="300"/>
      <c r="F538" s="300"/>
      <c r="G538" s="300"/>
      <c r="H538" s="300"/>
      <c r="I538" s="300"/>
      <c r="J538" s="300"/>
      <c r="K538" s="300"/>
      <c r="L538" s="300"/>
      <c r="M538" s="300"/>
      <c r="N538" s="300"/>
      <c r="O538" s="300"/>
      <c r="P538" s="300"/>
      <c r="Q538" s="300"/>
      <c r="R538" s="300"/>
      <c r="S538" s="300"/>
      <c r="T538" s="300"/>
      <c r="U538" s="300"/>
      <c r="V538" s="300"/>
      <c r="W538" s="300"/>
      <c r="X538" s="300"/>
      <c r="Y538" s="300"/>
      <c r="Z538" s="300"/>
    </row>
    <row r="539" customFormat="false" ht="15" hidden="false" customHeight="false" outlineLevel="0" collapsed="false">
      <c r="A539" s="300"/>
      <c r="B539" s="300"/>
      <c r="C539" s="300"/>
      <c r="D539" s="300"/>
      <c r="E539" s="300"/>
      <c r="F539" s="300"/>
      <c r="G539" s="300"/>
      <c r="H539" s="300"/>
      <c r="I539" s="300"/>
      <c r="J539" s="300"/>
      <c r="K539" s="300"/>
      <c r="L539" s="300"/>
      <c r="M539" s="300"/>
      <c r="N539" s="300"/>
      <c r="O539" s="300"/>
      <c r="P539" s="300"/>
      <c r="Q539" s="300"/>
      <c r="R539" s="300"/>
      <c r="S539" s="300"/>
      <c r="T539" s="300"/>
      <c r="U539" s="300"/>
      <c r="V539" s="300"/>
      <c r="W539" s="300"/>
      <c r="X539" s="300"/>
      <c r="Y539" s="300"/>
      <c r="Z539" s="300"/>
    </row>
    <row r="540" customFormat="false" ht="15" hidden="false" customHeight="false" outlineLevel="0" collapsed="false">
      <c r="A540" s="300"/>
      <c r="B540" s="300"/>
      <c r="C540" s="300"/>
      <c r="D540" s="300"/>
      <c r="E540" s="300"/>
      <c r="F540" s="300"/>
      <c r="G540" s="300"/>
      <c r="H540" s="300"/>
      <c r="I540" s="300"/>
      <c r="J540" s="300"/>
      <c r="K540" s="300"/>
      <c r="L540" s="300"/>
      <c r="M540" s="300"/>
      <c r="N540" s="300"/>
      <c r="O540" s="300"/>
      <c r="P540" s="300"/>
      <c r="Q540" s="300"/>
      <c r="R540" s="300"/>
      <c r="S540" s="300"/>
      <c r="T540" s="300"/>
      <c r="U540" s="300"/>
      <c r="V540" s="300"/>
      <c r="W540" s="300"/>
      <c r="X540" s="300"/>
      <c r="Y540" s="300"/>
      <c r="Z540" s="300"/>
    </row>
    <row r="541" customFormat="false" ht="15" hidden="false" customHeight="false" outlineLevel="0" collapsed="false">
      <c r="A541" s="300"/>
      <c r="B541" s="300"/>
      <c r="C541" s="300"/>
      <c r="D541" s="300"/>
      <c r="E541" s="300"/>
      <c r="F541" s="300"/>
      <c r="G541" s="300"/>
      <c r="H541" s="300"/>
      <c r="I541" s="300"/>
      <c r="J541" s="300"/>
      <c r="K541" s="300"/>
      <c r="L541" s="300"/>
      <c r="M541" s="300"/>
      <c r="N541" s="300"/>
      <c r="O541" s="300"/>
      <c r="P541" s="300"/>
      <c r="Q541" s="300"/>
      <c r="R541" s="300"/>
      <c r="S541" s="300"/>
      <c r="T541" s="300"/>
      <c r="U541" s="300"/>
      <c r="V541" s="300"/>
      <c r="W541" s="300"/>
      <c r="X541" s="300"/>
      <c r="Y541" s="300"/>
      <c r="Z541" s="300"/>
    </row>
    <row r="542" customFormat="false" ht="15" hidden="false" customHeight="false" outlineLevel="0" collapsed="false">
      <c r="A542" s="300"/>
      <c r="B542" s="300"/>
      <c r="C542" s="300"/>
      <c r="D542" s="300"/>
      <c r="E542" s="300"/>
      <c r="F542" s="300"/>
      <c r="G542" s="300"/>
      <c r="H542" s="300"/>
      <c r="I542" s="300"/>
      <c r="J542" s="300"/>
      <c r="K542" s="300"/>
      <c r="L542" s="300"/>
      <c r="M542" s="300"/>
      <c r="N542" s="300"/>
      <c r="O542" s="300"/>
      <c r="P542" s="300"/>
      <c r="Q542" s="300"/>
      <c r="R542" s="300"/>
      <c r="S542" s="300"/>
      <c r="T542" s="300"/>
      <c r="U542" s="300"/>
      <c r="V542" s="300"/>
      <c r="W542" s="300"/>
      <c r="X542" s="300"/>
      <c r="Y542" s="300"/>
      <c r="Z542" s="300"/>
    </row>
    <row r="543" customFormat="false" ht="15" hidden="false" customHeight="false" outlineLevel="0" collapsed="false">
      <c r="A543" s="300"/>
      <c r="B543" s="300"/>
      <c r="C543" s="300"/>
      <c r="D543" s="300"/>
      <c r="E543" s="300"/>
      <c r="F543" s="300"/>
      <c r="G543" s="300"/>
      <c r="H543" s="300"/>
      <c r="I543" s="300"/>
      <c r="J543" s="300"/>
      <c r="K543" s="300"/>
      <c r="L543" s="300"/>
      <c r="M543" s="300"/>
      <c r="N543" s="300"/>
      <c r="O543" s="300"/>
      <c r="P543" s="300"/>
      <c r="Q543" s="300"/>
      <c r="R543" s="300"/>
      <c r="S543" s="300"/>
      <c r="T543" s="300"/>
      <c r="U543" s="300"/>
      <c r="V543" s="300"/>
      <c r="W543" s="300"/>
      <c r="X543" s="300"/>
      <c r="Y543" s="300"/>
      <c r="Z543" s="300"/>
    </row>
    <row r="544" customFormat="false" ht="15" hidden="false" customHeight="false" outlineLevel="0" collapsed="false">
      <c r="A544" s="300"/>
      <c r="B544" s="300"/>
      <c r="C544" s="300"/>
      <c r="D544" s="300"/>
      <c r="E544" s="300"/>
      <c r="F544" s="300"/>
      <c r="G544" s="300"/>
      <c r="H544" s="300"/>
      <c r="I544" s="300"/>
      <c r="J544" s="300"/>
      <c r="K544" s="300"/>
      <c r="L544" s="300"/>
      <c r="M544" s="300"/>
      <c r="N544" s="300"/>
      <c r="O544" s="300"/>
      <c r="P544" s="300"/>
      <c r="Q544" s="300"/>
      <c r="R544" s="300"/>
      <c r="S544" s="300"/>
      <c r="T544" s="300"/>
      <c r="U544" s="300"/>
      <c r="V544" s="300"/>
      <c r="W544" s="300"/>
      <c r="X544" s="300"/>
      <c r="Y544" s="300"/>
      <c r="Z544" s="300"/>
    </row>
    <row r="545" customFormat="false" ht="15" hidden="false" customHeight="false" outlineLevel="0" collapsed="false">
      <c r="A545" s="300"/>
      <c r="B545" s="300"/>
      <c r="C545" s="300"/>
      <c r="D545" s="300"/>
      <c r="E545" s="300"/>
      <c r="F545" s="300"/>
      <c r="G545" s="300"/>
      <c r="H545" s="300"/>
      <c r="I545" s="300"/>
      <c r="J545" s="300"/>
      <c r="K545" s="300"/>
      <c r="L545" s="300"/>
      <c r="M545" s="300"/>
      <c r="N545" s="300"/>
      <c r="O545" s="300"/>
      <c r="P545" s="300"/>
      <c r="Q545" s="300"/>
      <c r="R545" s="300"/>
      <c r="S545" s="300"/>
      <c r="T545" s="300"/>
      <c r="U545" s="300"/>
      <c r="V545" s="300"/>
      <c r="W545" s="300"/>
      <c r="X545" s="300"/>
      <c r="Y545" s="300"/>
      <c r="Z545" s="300"/>
    </row>
    <row r="546" customFormat="false" ht="15" hidden="false" customHeight="false" outlineLevel="0" collapsed="false">
      <c r="A546" s="300"/>
      <c r="B546" s="300"/>
      <c r="C546" s="300"/>
      <c r="D546" s="300"/>
      <c r="E546" s="300"/>
      <c r="F546" s="300"/>
      <c r="G546" s="300"/>
      <c r="H546" s="300"/>
      <c r="I546" s="300"/>
      <c r="J546" s="300"/>
      <c r="K546" s="300"/>
      <c r="L546" s="300"/>
      <c r="M546" s="300"/>
      <c r="N546" s="300"/>
      <c r="O546" s="300"/>
      <c r="P546" s="300"/>
      <c r="Q546" s="300"/>
      <c r="R546" s="300"/>
      <c r="S546" s="300"/>
      <c r="T546" s="300"/>
      <c r="U546" s="300"/>
      <c r="V546" s="300"/>
      <c r="W546" s="300"/>
      <c r="X546" s="300"/>
      <c r="Y546" s="300"/>
      <c r="Z546" s="300"/>
    </row>
    <row r="547" customFormat="false" ht="15" hidden="false" customHeight="false" outlineLevel="0" collapsed="false">
      <c r="A547" s="300"/>
      <c r="B547" s="300"/>
      <c r="C547" s="300"/>
      <c r="D547" s="300"/>
      <c r="E547" s="300"/>
      <c r="F547" s="300"/>
      <c r="G547" s="300"/>
      <c r="H547" s="300"/>
      <c r="I547" s="300"/>
      <c r="J547" s="300"/>
      <c r="K547" s="300"/>
      <c r="L547" s="300"/>
      <c r="M547" s="300"/>
      <c r="N547" s="300"/>
      <c r="O547" s="300"/>
      <c r="P547" s="300"/>
      <c r="Q547" s="300"/>
      <c r="R547" s="300"/>
      <c r="S547" s="300"/>
      <c r="T547" s="300"/>
      <c r="U547" s="300"/>
      <c r="V547" s="300"/>
      <c r="W547" s="300"/>
      <c r="X547" s="300"/>
      <c r="Y547" s="300"/>
      <c r="Z547" s="300"/>
    </row>
    <row r="548" customFormat="false" ht="15" hidden="false" customHeight="false" outlineLevel="0" collapsed="false">
      <c r="A548" s="300"/>
      <c r="B548" s="300"/>
      <c r="C548" s="300"/>
      <c r="D548" s="300"/>
      <c r="E548" s="300"/>
      <c r="F548" s="300"/>
      <c r="G548" s="300"/>
      <c r="H548" s="300"/>
      <c r="I548" s="300"/>
      <c r="J548" s="300"/>
      <c r="K548" s="300"/>
      <c r="L548" s="300"/>
      <c r="M548" s="300"/>
      <c r="N548" s="300"/>
      <c r="O548" s="300"/>
      <c r="P548" s="300"/>
      <c r="Q548" s="300"/>
      <c r="R548" s="300"/>
      <c r="S548" s="300"/>
      <c r="T548" s="300"/>
      <c r="U548" s="300"/>
      <c r="V548" s="300"/>
      <c r="W548" s="300"/>
      <c r="X548" s="300"/>
      <c r="Y548" s="300"/>
      <c r="Z548" s="300"/>
    </row>
    <row r="549" customFormat="false" ht="15" hidden="false" customHeight="false" outlineLevel="0" collapsed="false">
      <c r="A549" s="300"/>
      <c r="B549" s="300"/>
      <c r="C549" s="300"/>
      <c r="D549" s="300"/>
      <c r="E549" s="300"/>
      <c r="F549" s="300"/>
      <c r="G549" s="300"/>
      <c r="H549" s="300"/>
      <c r="I549" s="300"/>
      <c r="J549" s="300"/>
      <c r="K549" s="300"/>
      <c r="L549" s="300"/>
      <c r="M549" s="300"/>
      <c r="N549" s="300"/>
      <c r="O549" s="300"/>
      <c r="P549" s="300"/>
      <c r="Q549" s="300"/>
      <c r="R549" s="300"/>
      <c r="S549" s="300"/>
      <c r="T549" s="300"/>
      <c r="U549" s="300"/>
      <c r="V549" s="300"/>
      <c r="W549" s="300"/>
      <c r="X549" s="300"/>
      <c r="Y549" s="300"/>
      <c r="Z549" s="300"/>
    </row>
    <row r="550" customFormat="false" ht="15" hidden="false" customHeight="false" outlineLevel="0" collapsed="false">
      <c r="A550" s="300"/>
      <c r="B550" s="300"/>
      <c r="C550" s="300"/>
      <c r="D550" s="300"/>
      <c r="E550" s="300"/>
      <c r="F550" s="300"/>
      <c r="G550" s="300"/>
      <c r="H550" s="300"/>
      <c r="I550" s="300"/>
      <c r="J550" s="300"/>
      <c r="K550" s="300"/>
      <c r="L550" s="300"/>
      <c r="M550" s="300"/>
      <c r="N550" s="300"/>
      <c r="O550" s="300"/>
      <c r="P550" s="300"/>
      <c r="Q550" s="300"/>
      <c r="R550" s="300"/>
      <c r="S550" s="300"/>
      <c r="T550" s="300"/>
      <c r="U550" s="300"/>
      <c r="V550" s="300"/>
      <c r="W550" s="300"/>
      <c r="X550" s="300"/>
      <c r="Y550" s="300"/>
      <c r="Z550" s="300"/>
    </row>
    <row r="551" customFormat="false" ht="15" hidden="false" customHeight="false" outlineLevel="0" collapsed="false">
      <c r="A551" s="300"/>
      <c r="B551" s="300"/>
      <c r="C551" s="300"/>
      <c r="D551" s="300"/>
      <c r="E551" s="300"/>
      <c r="F551" s="300"/>
      <c r="G551" s="300"/>
      <c r="H551" s="300"/>
      <c r="I551" s="300"/>
      <c r="J551" s="300"/>
      <c r="K551" s="300"/>
      <c r="L551" s="300"/>
      <c r="M551" s="300"/>
      <c r="N551" s="300"/>
      <c r="O551" s="300"/>
      <c r="P551" s="300"/>
      <c r="Q551" s="300"/>
      <c r="R551" s="300"/>
      <c r="S551" s="300"/>
      <c r="T551" s="300"/>
      <c r="U551" s="300"/>
      <c r="V551" s="300"/>
      <c r="W551" s="300"/>
      <c r="X551" s="300"/>
      <c r="Y551" s="300"/>
      <c r="Z551" s="300"/>
    </row>
    <row r="552" customFormat="false" ht="15" hidden="false" customHeight="false" outlineLevel="0" collapsed="false">
      <c r="A552" s="300"/>
      <c r="B552" s="300"/>
      <c r="C552" s="300"/>
      <c r="D552" s="300"/>
      <c r="E552" s="300"/>
      <c r="F552" s="300"/>
      <c r="G552" s="300"/>
      <c r="H552" s="300"/>
      <c r="I552" s="300"/>
      <c r="J552" s="300"/>
      <c r="K552" s="300"/>
      <c r="L552" s="300"/>
      <c r="M552" s="300"/>
      <c r="N552" s="300"/>
      <c r="O552" s="300"/>
      <c r="P552" s="300"/>
      <c r="Q552" s="300"/>
      <c r="R552" s="300"/>
      <c r="S552" s="300"/>
      <c r="T552" s="300"/>
      <c r="U552" s="300"/>
      <c r="V552" s="300"/>
      <c r="W552" s="300"/>
      <c r="X552" s="300"/>
      <c r="Y552" s="300"/>
      <c r="Z552" s="300"/>
    </row>
    <row r="553" customFormat="false" ht="15" hidden="false" customHeight="false" outlineLevel="0" collapsed="false">
      <c r="A553" s="300"/>
      <c r="B553" s="300"/>
      <c r="C553" s="300"/>
      <c r="D553" s="300"/>
      <c r="E553" s="300"/>
      <c r="F553" s="300"/>
      <c r="G553" s="300"/>
      <c r="H553" s="300"/>
      <c r="I553" s="300"/>
      <c r="J553" s="300"/>
      <c r="K553" s="300"/>
      <c r="L553" s="300"/>
      <c r="M553" s="300"/>
      <c r="N553" s="300"/>
      <c r="O553" s="300"/>
      <c r="P553" s="300"/>
      <c r="Q553" s="300"/>
      <c r="R553" s="300"/>
      <c r="S553" s="300"/>
      <c r="T553" s="300"/>
      <c r="U553" s="300"/>
      <c r="V553" s="300"/>
      <c r="W553" s="300"/>
      <c r="X553" s="300"/>
      <c r="Y553" s="300"/>
      <c r="Z553" s="300"/>
    </row>
    <row r="554" customFormat="false" ht="15" hidden="false" customHeight="false" outlineLevel="0" collapsed="false">
      <c r="A554" s="300"/>
      <c r="B554" s="300"/>
      <c r="C554" s="300"/>
      <c r="D554" s="300"/>
      <c r="E554" s="300"/>
      <c r="F554" s="300"/>
      <c r="G554" s="300"/>
      <c r="H554" s="300"/>
      <c r="I554" s="300"/>
      <c r="J554" s="300"/>
      <c r="K554" s="300"/>
      <c r="L554" s="300"/>
      <c r="M554" s="300"/>
      <c r="N554" s="300"/>
      <c r="O554" s="300"/>
      <c r="P554" s="300"/>
      <c r="Q554" s="300"/>
      <c r="R554" s="300"/>
      <c r="S554" s="300"/>
      <c r="T554" s="300"/>
      <c r="U554" s="300"/>
      <c r="V554" s="300"/>
      <c r="W554" s="300"/>
      <c r="X554" s="300"/>
      <c r="Y554" s="300"/>
      <c r="Z554" s="300"/>
    </row>
    <row r="555" customFormat="false" ht="15" hidden="false" customHeight="false" outlineLevel="0" collapsed="false">
      <c r="A555" s="300"/>
      <c r="B555" s="300"/>
      <c r="C555" s="300"/>
      <c r="D555" s="300"/>
      <c r="E555" s="300"/>
      <c r="F555" s="300"/>
      <c r="G555" s="300"/>
      <c r="H555" s="300"/>
      <c r="I555" s="300"/>
      <c r="J555" s="300"/>
      <c r="K555" s="300"/>
      <c r="L555" s="300"/>
      <c r="M555" s="300"/>
      <c r="N555" s="300"/>
      <c r="O555" s="300"/>
      <c r="P555" s="300"/>
      <c r="Q555" s="300"/>
      <c r="R555" s="300"/>
      <c r="S555" s="300"/>
      <c r="T555" s="300"/>
      <c r="U555" s="300"/>
      <c r="V555" s="300"/>
      <c r="W555" s="300"/>
      <c r="X555" s="300"/>
      <c r="Y555" s="300"/>
      <c r="Z555" s="300"/>
    </row>
    <row r="556" customFormat="false" ht="15" hidden="false" customHeight="false" outlineLevel="0" collapsed="false">
      <c r="A556" s="300"/>
      <c r="B556" s="300"/>
      <c r="C556" s="300"/>
      <c r="D556" s="300"/>
      <c r="E556" s="300"/>
      <c r="F556" s="300"/>
      <c r="G556" s="300"/>
      <c r="H556" s="300"/>
      <c r="I556" s="300"/>
      <c r="J556" s="300"/>
      <c r="K556" s="300"/>
      <c r="L556" s="300"/>
      <c r="M556" s="300"/>
      <c r="N556" s="300"/>
      <c r="O556" s="300"/>
      <c r="P556" s="300"/>
      <c r="Q556" s="300"/>
      <c r="R556" s="300"/>
      <c r="S556" s="300"/>
      <c r="T556" s="300"/>
      <c r="U556" s="300"/>
      <c r="V556" s="300"/>
      <c r="W556" s="300"/>
      <c r="X556" s="300"/>
      <c r="Y556" s="300"/>
      <c r="Z556" s="300"/>
    </row>
    <row r="557" customFormat="false" ht="15" hidden="false" customHeight="false" outlineLevel="0" collapsed="false">
      <c r="A557" s="300"/>
      <c r="B557" s="300"/>
      <c r="C557" s="300"/>
      <c r="D557" s="300"/>
      <c r="E557" s="300"/>
      <c r="F557" s="300"/>
      <c r="G557" s="300"/>
      <c r="H557" s="300"/>
      <c r="I557" s="300"/>
      <c r="J557" s="300"/>
      <c r="K557" s="300"/>
      <c r="L557" s="300"/>
      <c r="M557" s="300"/>
      <c r="N557" s="300"/>
      <c r="O557" s="300"/>
      <c r="P557" s="300"/>
      <c r="Q557" s="300"/>
      <c r="R557" s="300"/>
      <c r="S557" s="300"/>
      <c r="T557" s="300"/>
      <c r="U557" s="300"/>
      <c r="V557" s="300"/>
      <c r="W557" s="300"/>
      <c r="X557" s="300"/>
      <c r="Y557" s="300"/>
      <c r="Z557" s="300"/>
    </row>
    <row r="558" customFormat="false" ht="15" hidden="false" customHeight="false" outlineLevel="0" collapsed="false">
      <c r="A558" s="300"/>
      <c r="B558" s="300"/>
      <c r="C558" s="300"/>
      <c r="D558" s="300"/>
      <c r="E558" s="300"/>
      <c r="F558" s="300"/>
      <c r="G558" s="300"/>
      <c r="H558" s="300"/>
      <c r="I558" s="300"/>
      <c r="J558" s="300"/>
      <c r="K558" s="300"/>
      <c r="L558" s="300"/>
      <c r="M558" s="300"/>
      <c r="N558" s="300"/>
      <c r="O558" s="300"/>
      <c r="P558" s="300"/>
      <c r="Q558" s="300"/>
      <c r="R558" s="300"/>
      <c r="S558" s="300"/>
      <c r="T558" s="300"/>
      <c r="U558" s="300"/>
      <c r="V558" s="300"/>
      <c r="W558" s="300"/>
      <c r="X558" s="300"/>
      <c r="Y558" s="300"/>
      <c r="Z558" s="300"/>
    </row>
    <row r="559" customFormat="false" ht="15" hidden="false" customHeight="false" outlineLevel="0" collapsed="false">
      <c r="A559" s="300"/>
      <c r="B559" s="300"/>
      <c r="C559" s="300"/>
      <c r="D559" s="300"/>
      <c r="E559" s="300"/>
      <c r="F559" s="300"/>
      <c r="G559" s="300"/>
      <c r="H559" s="300"/>
      <c r="I559" s="300"/>
      <c r="J559" s="300"/>
      <c r="K559" s="300"/>
      <c r="L559" s="300"/>
      <c r="M559" s="300"/>
      <c r="N559" s="300"/>
      <c r="O559" s="300"/>
      <c r="P559" s="300"/>
      <c r="Q559" s="300"/>
      <c r="R559" s="300"/>
      <c r="S559" s="300"/>
      <c r="T559" s="300"/>
      <c r="U559" s="300"/>
      <c r="V559" s="300"/>
      <c r="W559" s="300"/>
      <c r="X559" s="300"/>
      <c r="Y559" s="300"/>
      <c r="Z559" s="300"/>
    </row>
    <row r="560" customFormat="false" ht="15" hidden="false" customHeight="false" outlineLevel="0" collapsed="false">
      <c r="A560" s="300"/>
      <c r="B560" s="300"/>
      <c r="C560" s="300"/>
      <c r="D560" s="300"/>
      <c r="E560" s="300"/>
      <c r="F560" s="300"/>
      <c r="G560" s="300"/>
      <c r="H560" s="300"/>
      <c r="I560" s="300"/>
      <c r="J560" s="300"/>
      <c r="K560" s="300"/>
      <c r="L560" s="300"/>
      <c r="M560" s="300"/>
      <c r="N560" s="300"/>
      <c r="O560" s="300"/>
      <c r="P560" s="300"/>
      <c r="Q560" s="300"/>
      <c r="R560" s="300"/>
      <c r="S560" s="300"/>
      <c r="T560" s="300"/>
      <c r="U560" s="300"/>
      <c r="V560" s="300"/>
      <c r="W560" s="300"/>
      <c r="X560" s="300"/>
      <c r="Y560" s="300"/>
      <c r="Z560" s="300"/>
    </row>
    <row r="561" customFormat="false" ht="15" hidden="false" customHeight="false" outlineLevel="0" collapsed="false">
      <c r="A561" s="300"/>
      <c r="B561" s="300"/>
      <c r="C561" s="300"/>
      <c r="D561" s="300"/>
      <c r="E561" s="300"/>
      <c r="F561" s="300"/>
      <c r="G561" s="300"/>
      <c r="H561" s="300"/>
      <c r="I561" s="300"/>
      <c r="J561" s="300"/>
      <c r="K561" s="300"/>
      <c r="L561" s="300"/>
      <c r="M561" s="300"/>
      <c r="N561" s="300"/>
      <c r="O561" s="300"/>
      <c r="P561" s="300"/>
      <c r="Q561" s="300"/>
      <c r="R561" s="300"/>
      <c r="S561" s="300"/>
      <c r="T561" s="300"/>
      <c r="U561" s="300"/>
      <c r="V561" s="300"/>
      <c r="W561" s="300"/>
      <c r="X561" s="300"/>
      <c r="Y561" s="300"/>
      <c r="Z561" s="300"/>
    </row>
    <row r="562" customFormat="false" ht="15" hidden="false" customHeight="false" outlineLevel="0" collapsed="false">
      <c r="A562" s="300"/>
      <c r="B562" s="300"/>
      <c r="C562" s="300"/>
      <c r="D562" s="300"/>
      <c r="E562" s="300"/>
      <c r="F562" s="300"/>
      <c r="G562" s="300"/>
      <c r="H562" s="300"/>
      <c r="I562" s="300"/>
      <c r="J562" s="300"/>
      <c r="K562" s="300"/>
      <c r="L562" s="300"/>
      <c r="M562" s="300"/>
      <c r="N562" s="300"/>
      <c r="O562" s="300"/>
      <c r="P562" s="300"/>
      <c r="Q562" s="300"/>
      <c r="R562" s="300"/>
      <c r="S562" s="300"/>
      <c r="T562" s="300"/>
      <c r="U562" s="300"/>
      <c r="V562" s="300"/>
      <c r="W562" s="300"/>
      <c r="X562" s="300"/>
      <c r="Y562" s="300"/>
      <c r="Z562" s="300"/>
    </row>
    <row r="563" customFormat="false" ht="15" hidden="false" customHeight="false" outlineLevel="0" collapsed="false">
      <c r="A563" s="300"/>
      <c r="B563" s="300"/>
      <c r="C563" s="300"/>
      <c r="D563" s="300"/>
      <c r="E563" s="300"/>
      <c r="F563" s="300"/>
      <c r="G563" s="300"/>
      <c r="H563" s="300"/>
      <c r="I563" s="300"/>
      <c r="J563" s="300"/>
      <c r="K563" s="300"/>
      <c r="L563" s="300"/>
      <c r="M563" s="300"/>
      <c r="N563" s="300"/>
      <c r="O563" s="300"/>
      <c r="P563" s="300"/>
      <c r="Q563" s="300"/>
      <c r="R563" s="300"/>
      <c r="S563" s="300"/>
      <c r="T563" s="300"/>
      <c r="U563" s="300"/>
      <c r="V563" s="300"/>
      <c r="W563" s="300"/>
      <c r="X563" s="300"/>
      <c r="Y563" s="300"/>
      <c r="Z563" s="300"/>
    </row>
    <row r="564" customFormat="false" ht="15" hidden="false" customHeight="false" outlineLevel="0" collapsed="false">
      <c r="A564" s="300"/>
      <c r="B564" s="300"/>
      <c r="C564" s="300"/>
      <c r="D564" s="300"/>
      <c r="E564" s="300"/>
      <c r="F564" s="300"/>
      <c r="G564" s="300"/>
      <c r="H564" s="300"/>
      <c r="I564" s="300"/>
      <c r="J564" s="300"/>
      <c r="K564" s="300"/>
      <c r="L564" s="300"/>
      <c r="M564" s="300"/>
      <c r="N564" s="300"/>
      <c r="O564" s="300"/>
      <c r="P564" s="300"/>
      <c r="Q564" s="300"/>
      <c r="R564" s="300"/>
      <c r="S564" s="300"/>
      <c r="T564" s="300"/>
      <c r="U564" s="300"/>
      <c r="V564" s="300"/>
      <c r="W564" s="300"/>
      <c r="X564" s="300"/>
      <c r="Y564" s="300"/>
      <c r="Z564" s="300"/>
    </row>
    <row r="565" customFormat="false" ht="15" hidden="false" customHeight="false" outlineLevel="0" collapsed="false">
      <c r="A565" s="300"/>
      <c r="B565" s="300"/>
      <c r="C565" s="300"/>
      <c r="D565" s="300"/>
      <c r="E565" s="300"/>
      <c r="F565" s="300"/>
      <c r="G565" s="300"/>
      <c r="H565" s="300"/>
      <c r="I565" s="300"/>
      <c r="J565" s="300"/>
      <c r="K565" s="300"/>
      <c r="L565" s="300"/>
      <c r="M565" s="300"/>
      <c r="N565" s="300"/>
      <c r="O565" s="300"/>
      <c r="P565" s="300"/>
      <c r="Q565" s="300"/>
      <c r="R565" s="300"/>
      <c r="S565" s="300"/>
      <c r="T565" s="300"/>
      <c r="U565" s="300"/>
      <c r="V565" s="300"/>
      <c r="W565" s="300"/>
      <c r="X565" s="300"/>
      <c r="Y565" s="300"/>
      <c r="Z565" s="300"/>
    </row>
    <row r="566" customFormat="false" ht="15" hidden="false" customHeight="false" outlineLevel="0" collapsed="false">
      <c r="A566" s="300"/>
      <c r="B566" s="300"/>
      <c r="C566" s="300"/>
      <c r="D566" s="300"/>
      <c r="E566" s="300"/>
      <c r="F566" s="300"/>
      <c r="G566" s="300"/>
      <c r="H566" s="300"/>
      <c r="I566" s="300"/>
      <c r="J566" s="300"/>
      <c r="K566" s="300"/>
      <c r="L566" s="300"/>
      <c r="M566" s="300"/>
      <c r="N566" s="300"/>
      <c r="O566" s="300"/>
      <c r="P566" s="300"/>
      <c r="Q566" s="300"/>
      <c r="R566" s="300"/>
      <c r="S566" s="300"/>
      <c r="T566" s="300"/>
      <c r="U566" s="300"/>
      <c r="V566" s="300"/>
      <c r="W566" s="300"/>
      <c r="X566" s="300"/>
      <c r="Y566" s="300"/>
      <c r="Z566" s="300"/>
    </row>
    <row r="567" customFormat="false" ht="15" hidden="false" customHeight="false" outlineLevel="0" collapsed="false">
      <c r="A567" s="300"/>
      <c r="B567" s="300"/>
      <c r="C567" s="300"/>
      <c r="D567" s="300"/>
      <c r="E567" s="300"/>
      <c r="F567" s="300"/>
      <c r="G567" s="300"/>
      <c r="H567" s="300"/>
      <c r="I567" s="300"/>
      <c r="J567" s="300"/>
      <c r="K567" s="300"/>
      <c r="L567" s="300"/>
      <c r="M567" s="300"/>
      <c r="N567" s="300"/>
      <c r="O567" s="300"/>
      <c r="P567" s="300"/>
      <c r="Q567" s="300"/>
      <c r="R567" s="300"/>
      <c r="S567" s="300"/>
      <c r="T567" s="300"/>
      <c r="U567" s="300"/>
      <c r="V567" s="300"/>
      <c r="W567" s="300"/>
      <c r="X567" s="300"/>
      <c r="Y567" s="300"/>
      <c r="Z567" s="300"/>
    </row>
    <row r="568" customFormat="false" ht="15" hidden="false" customHeight="false" outlineLevel="0" collapsed="false">
      <c r="A568" s="300"/>
      <c r="B568" s="300"/>
      <c r="C568" s="300"/>
      <c r="D568" s="300"/>
      <c r="E568" s="300"/>
      <c r="F568" s="300"/>
      <c r="G568" s="300"/>
      <c r="H568" s="300"/>
      <c r="I568" s="300"/>
      <c r="J568" s="300"/>
      <c r="K568" s="300"/>
      <c r="L568" s="300"/>
      <c r="M568" s="300"/>
      <c r="N568" s="300"/>
      <c r="O568" s="300"/>
      <c r="P568" s="300"/>
      <c r="Q568" s="300"/>
      <c r="R568" s="300"/>
      <c r="S568" s="300"/>
      <c r="T568" s="300"/>
      <c r="U568" s="300"/>
      <c r="V568" s="300"/>
      <c r="W568" s="300"/>
      <c r="X568" s="300"/>
      <c r="Y568" s="300"/>
      <c r="Z568" s="300"/>
    </row>
    <row r="569" customFormat="false" ht="15" hidden="false" customHeight="false" outlineLevel="0" collapsed="false">
      <c r="A569" s="300"/>
      <c r="B569" s="300"/>
      <c r="C569" s="300"/>
      <c r="D569" s="300"/>
      <c r="E569" s="300"/>
      <c r="F569" s="300"/>
      <c r="G569" s="300"/>
      <c r="H569" s="300"/>
      <c r="I569" s="300"/>
      <c r="J569" s="300"/>
      <c r="K569" s="300"/>
      <c r="L569" s="300"/>
      <c r="M569" s="300"/>
      <c r="N569" s="300"/>
      <c r="O569" s="300"/>
      <c r="P569" s="300"/>
      <c r="Q569" s="300"/>
      <c r="R569" s="300"/>
      <c r="S569" s="300"/>
      <c r="T569" s="300"/>
      <c r="U569" s="300"/>
      <c r="V569" s="300"/>
      <c r="W569" s="300"/>
      <c r="X569" s="300"/>
      <c r="Y569" s="300"/>
      <c r="Z569" s="300"/>
    </row>
    <row r="570" customFormat="false" ht="15" hidden="false" customHeight="false" outlineLevel="0" collapsed="false">
      <c r="A570" s="300"/>
      <c r="B570" s="300"/>
      <c r="C570" s="300"/>
      <c r="D570" s="300"/>
      <c r="E570" s="300"/>
      <c r="F570" s="300"/>
      <c r="G570" s="300"/>
      <c r="H570" s="300"/>
      <c r="I570" s="300"/>
      <c r="J570" s="300"/>
      <c r="K570" s="300"/>
      <c r="L570" s="300"/>
      <c r="M570" s="300"/>
      <c r="N570" s="300"/>
      <c r="O570" s="300"/>
      <c r="P570" s="300"/>
      <c r="Q570" s="300"/>
      <c r="R570" s="300"/>
      <c r="S570" s="300"/>
      <c r="T570" s="300"/>
      <c r="U570" s="300"/>
      <c r="V570" s="300"/>
      <c r="W570" s="300"/>
      <c r="X570" s="300"/>
      <c r="Y570" s="300"/>
      <c r="Z570" s="300"/>
    </row>
    <row r="571" customFormat="false" ht="15" hidden="false" customHeight="false" outlineLevel="0" collapsed="false">
      <c r="A571" s="300"/>
      <c r="B571" s="300"/>
      <c r="C571" s="300"/>
      <c r="D571" s="300"/>
      <c r="E571" s="300"/>
      <c r="F571" s="300"/>
      <c r="G571" s="300"/>
      <c r="H571" s="300"/>
      <c r="I571" s="300"/>
      <c r="J571" s="300"/>
      <c r="K571" s="300"/>
      <c r="L571" s="300"/>
      <c r="M571" s="300"/>
      <c r="N571" s="300"/>
      <c r="O571" s="300"/>
      <c r="P571" s="300"/>
      <c r="Q571" s="300"/>
      <c r="R571" s="300"/>
      <c r="S571" s="300"/>
      <c r="T571" s="300"/>
      <c r="U571" s="300"/>
      <c r="V571" s="300"/>
      <c r="W571" s="300"/>
      <c r="X571" s="300"/>
      <c r="Y571" s="300"/>
      <c r="Z571" s="300"/>
    </row>
    <row r="572" customFormat="false" ht="15" hidden="false" customHeight="false" outlineLevel="0" collapsed="false">
      <c r="A572" s="300"/>
      <c r="B572" s="300"/>
      <c r="C572" s="300"/>
      <c r="D572" s="300"/>
      <c r="E572" s="300"/>
      <c r="F572" s="300"/>
      <c r="G572" s="300"/>
      <c r="H572" s="300"/>
      <c r="I572" s="300"/>
      <c r="J572" s="300"/>
      <c r="K572" s="300"/>
      <c r="L572" s="300"/>
      <c r="M572" s="300"/>
      <c r="N572" s="300"/>
      <c r="O572" s="300"/>
      <c r="P572" s="300"/>
      <c r="Q572" s="300"/>
      <c r="R572" s="300"/>
      <c r="S572" s="300"/>
      <c r="T572" s="300"/>
      <c r="U572" s="300"/>
      <c r="V572" s="300"/>
      <c r="W572" s="300"/>
      <c r="X572" s="300"/>
      <c r="Y572" s="300"/>
      <c r="Z572" s="300"/>
    </row>
    <row r="573" customFormat="false" ht="15" hidden="false" customHeight="false" outlineLevel="0" collapsed="false">
      <c r="A573" s="300"/>
      <c r="B573" s="300"/>
      <c r="C573" s="300"/>
      <c r="D573" s="300"/>
      <c r="E573" s="300"/>
      <c r="F573" s="300"/>
      <c r="G573" s="300"/>
      <c r="H573" s="300"/>
      <c r="I573" s="300"/>
      <c r="J573" s="300"/>
      <c r="K573" s="300"/>
      <c r="L573" s="300"/>
      <c r="M573" s="300"/>
      <c r="N573" s="300"/>
      <c r="O573" s="300"/>
      <c r="P573" s="300"/>
      <c r="Q573" s="300"/>
      <c r="R573" s="300"/>
      <c r="S573" s="300"/>
      <c r="T573" s="300"/>
      <c r="U573" s="300"/>
      <c r="V573" s="300"/>
      <c r="W573" s="300"/>
      <c r="X573" s="300"/>
      <c r="Y573" s="300"/>
      <c r="Z573" s="300"/>
    </row>
    <row r="574" customFormat="false" ht="15" hidden="false" customHeight="false" outlineLevel="0" collapsed="false">
      <c r="A574" s="300"/>
      <c r="B574" s="300"/>
      <c r="C574" s="300"/>
      <c r="D574" s="300"/>
      <c r="E574" s="300"/>
      <c r="F574" s="300"/>
      <c r="G574" s="300"/>
      <c r="H574" s="300"/>
      <c r="I574" s="300"/>
      <c r="J574" s="300"/>
      <c r="K574" s="300"/>
      <c r="L574" s="300"/>
      <c r="M574" s="300"/>
      <c r="N574" s="300"/>
      <c r="O574" s="300"/>
      <c r="P574" s="300"/>
      <c r="Q574" s="300"/>
      <c r="R574" s="300"/>
      <c r="S574" s="300"/>
      <c r="T574" s="300"/>
      <c r="U574" s="300"/>
      <c r="V574" s="300"/>
      <c r="W574" s="300"/>
      <c r="X574" s="300"/>
      <c r="Y574" s="300"/>
      <c r="Z574" s="300"/>
    </row>
    <row r="575" customFormat="false" ht="15" hidden="false" customHeight="false" outlineLevel="0" collapsed="false">
      <c r="A575" s="300"/>
      <c r="B575" s="300"/>
      <c r="C575" s="300"/>
      <c r="D575" s="300"/>
      <c r="E575" s="300"/>
      <c r="F575" s="300"/>
      <c r="G575" s="300"/>
      <c r="H575" s="300"/>
      <c r="I575" s="300"/>
      <c r="J575" s="300"/>
      <c r="K575" s="300"/>
      <c r="L575" s="300"/>
      <c r="M575" s="300"/>
      <c r="N575" s="300"/>
      <c r="O575" s="300"/>
      <c r="P575" s="300"/>
      <c r="Q575" s="300"/>
      <c r="R575" s="300"/>
      <c r="S575" s="300"/>
      <c r="T575" s="300"/>
      <c r="U575" s="300"/>
      <c r="V575" s="300"/>
      <c r="W575" s="300"/>
      <c r="X575" s="300"/>
      <c r="Y575" s="300"/>
      <c r="Z575" s="300"/>
    </row>
    <row r="576" customFormat="false" ht="15" hidden="false" customHeight="false" outlineLevel="0" collapsed="false">
      <c r="A576" s="300"/>
      <c r="B576" s="300"/>
      <c r="C576" s="300"/>
      <c r="D576" s="300"/>
      <c r="E576" s="300"/>
      <c r="F576" s="300"/>
      <c r="G576" s="300"/>
      <c r="H576" s="300"/>
      <c r="I576" s="300"/>
      <c r="J576" s="300"/>
      <c r="K576" s="300"/>
      <c r="L576" s="300"/>
      <c r="M576" s="300"/>
      <c r="N576" s="300"/>
      <c r="O576" s="300"/>
      <c r="P576" s="300"/>
      <c r="Q576" s="300"/>
      <c r="R576" s="300"/>
      <c r="S576" s="300"/>
      <c r="T576" s="300"/>
      <c r="U576" s="300"/>
      <c r="V576" s="300"/>
      <c r="W576" s="300"/>
      <c r="X576" s="300"/>
      <c r="Y576" s="300"/>
      <c r="Z576" s="300"/>
    </row>
    <row r="577" customFormat="false" ht="15" hidden="false" customHeight="false" outlineLevel="0" collapsed="false">
      <c r="A577" s="300"/>
      <c r="B577" s="300"/>
      <c r="C577" s="300"/>
      <c r="D577" s="300"/>
      <c r="E577" s="300"/>
      <c r="F577" s="300"/>
      <c r="G577" s="300"/>
      <c r="H577" s="300"/>
      <c r="I577" s="300"/>
      <c r="J577" s="300"/>
      <c r="K577" s="300"/>
      <c r="L577" s="300"/>
      <c r="M577" s="300"/>
      <c r="N577" s="300"/>
      <c r="O577" s="300"/>
      <c r="P577" s="300"/>
      <c r="Q577" s="300"/>
      <c r="R577" s="300"/>
      <c r="S577" s="300"/>
      <c r="T577" s="300"/>
      <c r="U577" s="300"/>
      <c r="V577" s="300"/>
      <c r="W577" s="300"/>
      <c r="X577" s="300"/>
      <c r="Y577" s="300"/>
      <c r="Z577" s="300"/>
    </row>
    <row r="578" customFormat="false" ht="15" hidden="false" customHeight="false" outlineLevel="0" collapsed="false">
      <c r="A578" s="300"/>
      <c r="B578" s="300"/>
      <c r="C578" s="300"/>
      <c r="D578" s="300"/>
      <c r="E578" s="300"/>
      <c r="F578" s="300"/>
      <c r="G578" s="300"/>
      <c r="H578" s="300"/>
      <c r="I578" s="300"/>
      <c r="J578" s="300"/>
      <c r="K578" s="300"/>
      <c r="L578" s="300"/>
      <c r="M578" s="300"/>
      <c r="N578" s="300"/>
      <c r="O578" s="300"/>
      <c r="P578" s="300"/>
      <c r="Q578" s="300"/>
      <c r="R578" s="300"/>
      <c r="S578" s="300"/>
      <c r="T578" s="300"/>
      <c r="U578" s="300"/>
      <c r="V578" s="300"/>
      <c r="W578" s="300"/>
      <c r="X578" s="300"/>
      <c r="Y578" s="300"/>
      <c r="Z578" s="300"/>
    </row>
    <row r="579" customFormat="false" ht="15" hidden="false" customHeight="false" outlineLevel="0" collapsed="false">
      <c r="A579" s="300"/>
      <c r="B579" s="300"/>
      <c r="C579" s="300"/>
      <c r="D579" s="300"/>
      <c r="E579" s="300"/>
      <c r="F579" s="300"/>
      <c r="G579" s="300"/>
      <c r="H579" s="300"/>
      <c r="I579" s="300"/>
      <c r="J579" s="300"/>
      <c r="K579" s="300"/>
      <c r="L579" s="300"/>
      <c r="M579" s="300"/>
      <c r="N579" s="300"/>
      <c r="O579" s="300"/>
      <c r="P579" s="300"/>
      <c r="Q579" s="300"/>
      <c r="R579" s="300"/>
      <c r="S579" s="300"/>
      <c r="T579" s="300"/>
      <c r="U579" s="300"/>
      <c r="V579" s="300"/>
      <c r="W579" s="300"/>
      <c r="X579" s="300"/>
      <c r="Y579" s="300"/>
      <c r="Z579" s="300"/>
    </row>
    <row r="580" customFormat="false" ht="15" hidden="false" customHeight="false" outlineLevel="0" collapsed="false">
      <c r="A580" s="300"/>
      <c r="B580" s="300"/>
      <c r="C580" s="300"/>
      <c r="D580" s="300"/>
      <c r="E580" s="300"/>
      <c r="F580" s="300"/>
      <c r="G580" s="300"/>
      <c r="H580" s="300"/>
      <c r="I580" s="300"/>
      <c r="J580" s="300"/>
      <c r="K580" s="300"/>
      <c r="L580" s="300"/>
      <c r="M580" s="300"/>
      <c r="N580" s="300"/>
      <c r="O580" s="300"/>
      <c r="P580" s="300"/>
      <c r="Q580" s="300"/>
      <c r="R580" s="300"/>
      <c r="S580" s="300"/>
      <c r="T580" s="300"/>
      <c r="U580" s="300"/>
      <c r="V580" s="300"/>
      <c r="W580" s="300"/>
      <c r="X580" s="300"/>
      <c r="Y580" s="300"/>
      <c r="Z580" s="300"/>
    </row>
    <row r="581" customFormat="false" ht="15" hidden="false" customHeight="false" outlineLevel="0" collapsed="false">
      <c r="A581" s="300"/>
      <c r="B581" s="300"/>
      <c r="C581" s="300"/>
      <c r="D581" s="300"/>
      <c r="E581" s="300"/>
      <c r="F581" s="300"/>
      <c r="G581" s="300"/>
      <c r="H581" s="300"/>
      <c r="I581" s="300"/>
      <c r="J581" s="300"/>
      <c r="K581" s="300"/>
      <c r="L581" s="300"/>
      <c r="M581" s="300"/>
      <c r="N581" s="300"/>
      <c r="O581" s="300"/>
      <c r="P581" s="300"/>
      <c r="Q581" s="300"/>
      <c r="R581" s="300"/>
      <c r="S581" s="300"/>
      <c r="T581" s="300"/>
      <c r="U581" s="300"/>
      <c r="V581" s="300"/>
      <c r="W581" s="300"/>
      <c r="X581" s="300"/>
      <c r="Y581" s="300"/>
      <c r="Z581" s="300"/>
    </row>
    <row r="582" customFormat="false" ht="15" hidden="false" customHeight="false" outlineLevel="0" collapsed="false">
      <c r="A582" s="300"/>
      <c r="B582" s="300"/>
      <c r="C582" s="300"/>
      <c r="D582" s="300"/>
      <c r="E582" s="300"/>
      <c r="F582" s="300"/>
      <c r="G582" s="300"/>
      <c r="H582" s="300"/>
      <c r="I582" s="300"/>
      <c r="J582" s="300"/>
      <c r="K582" s="300"/>
      <c r="L582" s="300"/>
      <c r="M582" s="300"/>
      <c r="N582" s="300"/>
      <c r="O582" s="300"/>
      <c r="P582" s="300"/>
      <c r="Q582" s="300"/>
      <c r="R582" s="300"/>
      <c r="S582" s="300"/>
      <c r="T582" s="300"/>
      <c r="U582" s="300"/>
      <c r="V582" s="300"/>
      <c r="W582" s="300"/>
      <c r="X582" s="300"/>
      <c r="Y582" s="300"/>
      <c r="Z582" s="300"/>
    </row>
    <row r="583" customFormat="false" ht="15" hidden="false" customHeight="false" outlineLevel="0" collapsed="false">
      <c r="A583" s="300"/>
      <c r="B583" s="300"/>
      <c r="C583" s="300"/>
      <c r="D583" s="300"/>
      <c r="E583" s="300"/>
      <c r="F583" s="300"/>
      <c r="G583" s="300"/>
      <c r="H583" s="300"/>
      <c r="I583" s="300"/>
      <c r="J583" s="300"/>
      <c r="K583" s="300"/>
      <c r="L583" s="300"/>
      <c r="M583" s="300"/>
      <c r="N583" s="300"/>
      <c r="O583" s="300"/>
      <c r="P583" s="300"/>
      <c r="Q583" s="300"/>
      <c r="R583" s="300"/>
      <c r="S583" s="300"/>
      <c r="T583" s="300"/>
      <c r="U583" s="300"/>
      <c r="V583" s="300"/>
      <c r="W583" s="300"/>
      <c r="X583" s="300"/>
      <c r="Y583" s="300"/>
      <c r="Z583" s="300"/>
    </row>
    <row r="584" customFormat="false" ht="15" hidden="false" customHeight="false" outlineLevel="0" collapsed="false">
      <c r="A584" s="300"/>
      <c r="B584" s="300"/>
      <c r="C584" s="300"/>
      <c r="D584" s="300"/>
      <c r="E584" s="300"/>
      <c r="F584" s="300"/>
      <c r="G584" s="300"/>
      <c r="H584" s="300"/>
      <c r="I584" s="300"/>
      <c r="J584" s="300"/>
      <c r="K584" s="300"/>
      <c r="L584" s="300"/>
      <c r="M584" s="300"/>
      <c r="N584" s="300"/>
      <c r="O584" s="300"/>
      <c r="P584" s="300"/>
      <c r="Q584" s="300"/>
      <c r="R584" s="300"/>
      <c r="S584" s="300"/>
      <c r="T584" s="300"/>
      <c r="U584" s="300"/>
      <c r="V584" s="300"/>
      <c r="W584" s="300"/>
      <c r="X584" s="300"/>
      <c r="Y584" s="300"/>
      <c r="Z584" s="300"/>
    </row>
    <row r="585" customFormat="false" ht="15" hidden="false" customHeight="false" outlineLevel="0" collapsed="false">
      <c r="A585" s="300"/>
      <c r="B585" s="300"/>
      <c r="C585" s="300"/>
      <c r="D585" s="300"/>
      <c r="E585" s="300"/>
      <c r="F585" s="300"/>
      <c r="G585" s="300"/>
      <c r="H585" s="300"/>
      <c r="I585" s="300"/>
      <c r="J585" s="300"/>
      <c r="K585" s="300"/>
      <c r="L585" s="300"/>
      <c r="M585" s="300"/>
      <c r="N585" s="300"/>
      <c r="O585" s="300"/>
      <c r="P585" s="300"/>
      <c r="Q585" s="300"/>
      <c r="R585" s="300"/>
      <c r="S585" s="300"/>
      <c r="T585" s="300"/>
      <c r="U585" s="300"/>
      <c r="V585" s="300"/>
      <c r="W585" s="300"/>
      <c r="X585" s="300"/>
      <c r="Y585" s="300"/>
      <c r="Z585" s="300"/>
    </row>
    <row r="586" customFormat="false" ht="15" hidden="false" customHeight="false" outlineLevel="0" collapsed="false">
      <c r="A586" s="300"/>
      <c r="B586" s="300"/>
      <c r="C586" s="300"/>
      <c r="D586" s="300"/>
      <c r="E586" s="300"/>
      <c r="F586" s="300"/>
      <c r="G586" s="300"/>
      <c r="H586" s="300"/>
      <c r="I586" s="300"/>
      <c r="J586" s="300"/>
      <c r="K586" s="300"/>
      <c r="L586" s="300"/>
      <c r="M586" s="300"/>
      <c r="N586" s="300"/>
      <c r="O586" s="300"/>
      <c r="P586" s="300"/>
      <c r="Q586" s="300"/>
      <c r="R586" s="300"/>
      <c r="S586" s="300"/>
      <c r="T586" s="300"/>
      <c r="U586" s="300"/>
      <c r="V586" s="300"/>
      <c r="W586" s="300"/>
      <c r="X586" s="300"/>
      <c r="Y586" s="300"/>
      <c r="Z586" s="300"/>
    </row>
    <row r="587" customFormat="false" ht="15" hidden="false" customHeight="false" outlineLevel="0" collapsed="false">
      <c r="A587" s="300"/>
      <c r="B587" s="300"/>
      <c r="C587" s="300"/>
      <c r="D587" s="300"/>
      <c r="E587" s="300"/>
      <c r="F587" s="300"/>
      <c r="G587" s="300"/>
      <c r="H587" s="300"/>
      <c r="I587" s="300"/>
      <c r="J587" s="300"/>
      <c r="K587" s="300"/>
      <c r="L587" s="300"/>
      <c r="M587" s="300"/>
      <c r="N587" s="300"/>
      <c r="O587" s="300"/>
      <c r="P587" s="300"/>
      <c r="Q587" s="300"/>
      <c r="R587" s="300"/>
      <c r="S587" s="300"/>
      <c r="T587" s="300"/>
      <c r="U587" s="300"/>
      <c r="V587" s="300"/>
      <c r="W587" s="300"/>
      <c r="X587" s="300"/>
      <c r="Y587" s="300"/>
      <c r="Z587" s="300"/>
    </row>
    <row r="588" customFormat="false" ht="15" hidden="false" customHeight="false" outlineLevel="0" collapsed="false">
      <c r="A588" s="300"/>
      <c r="B588" s="300"/>
      <c r="C588" s="300"/>
      <c r="D588" s="300"/>
      <c r="E588" s="300"/>
      <c r="F588" s="300"/>
      <c r="G588" s="300"/>
      <c r="H588" s="300"/>
      <c r="I588" s="300"/>
      <c r="J588" s="300"/>
      <c r="K588" s="300"/>
      <c r="L588" s="300"/>
      <c r="M588" s="300"/>
      <c r="N588" s="300"/>
      <c r="O588" s="300"/>
      <c r="P588" s="300"/>
      <c r="Q588" s="300"/>
      <c r="R588" s="300"/>
      <c r="S588" s="300"/>
      <c r="T588" s="300"/>
      <c r="U588" s="300"/>
      <c r="V588" s="300"/>
      <c r="W588" s="300"/>
      <c r="X588" s="300"/>
      <c r="Y588" s="300"/>
      <c r="Z588" s="300"/>
    </row>
    <row r="589" customFormat="false" ht="15" hidden="false" customHeight="false" outlineLevel="0" collapsed="false">
      <c r="A589" s="300"/>
      <c r="B589" s="300"/>
      <c r="C589" s="300"/>
      <c r="D589" s="300"/>
      <c r="E589" s="300"/>
      <c r="F589" s="300"/>
      <c r="G589" s="300"/>
      <c r="H589" s="300"/>
      <c r="I589" s="300"/>
      <c r="J589" s="300"/>
      <c r="K589" s="300"/>
      <c r="L589" s="300"/>
      <c r="M589" s="300"/>
      <c r="N589" s="300"/>
      <c r="O589" s="300"/>
      <c r="P589" s="300"/>
      <c r="Q589" s="300"/>
      <c r="R589" s="300"/>
      <c r="S589" s="300"/>
      <c r="T589" s="300"/>
      <c r="U589" s="300"/>
      <c r="V589" s="300"/>
      <c r="W589" s="300"/>
      <c r="X589" s="300"/>
      <c r="Y589" s="300"/>
      <c r="Z589" s="300"/>
    </row>
    <row r="590" customFormat="false" ht="15" hidden="false" customHeight="false" outlineLevel="0" collapsed="false">
      <c r="A590" s="300"/>
      <c r="B590" s="300"/>
      <c r="C590" s="300"/>
      <c r="D590" s="300"/>
      <c r="E590" s="300"/>
      <c r="F590" s="300"/>
      <c r="G590" s="300"/>
      <c r="H590" s="300"/>
      <c r="I590" s="300"/>
      <c r="J590" s="300"/>
      <c r="K590" s="300"/>
      <c r="L590" s="300"/>
      <c r="M590" s="300"/>
      <c r="N590" s="300"/>
      <c r="O590" s="300"/>
      <c r="P590" s="300"/>
      <c r="Q590" s="300"/>
      <c r="R590" s="300"/>
      <c r="S590" s="300"/>
      <c r="T590" s="300"/>
      <c r="U590" s="300"/>
      <c r="V590" s="300"/>
      <c r="W590" s="300"/>
      <c r="X590" s="300"/>
      <c r="Y590" s="300"/>
      <c r="Z590" s="300"/>
    </row>
    <row r="591" customFormat="false" ht="15" hidden="false" customHeight="false" outlineLevel="0" collapsed="false">
      <c r="A591" s="300"/>
      <c r="B591" s="300"/>
      <c r="C591" s="300"/>
      <c r="D591" s="300"/>
      <c r="E591" s="300"/>
      <c r="F591" s="300"/>
      <c r="G591" s="300"/>
      <c r="H591" s="300"/>
      <c r="I591" s="300"/>
      <c r="J591" s="300"/>
      <c r="K591" s="300"/>
      <c r="L591" s="300"/>
      <c r="M591" s="300"/>
      <c r="N591" s="300"/>
      <c r="O591" s="300"/>
      <c r="P591" s="300"/>
      <c r="Q591" s="300"/>
      <c r="R591" s="300"/>
      <c r="S591" s="300"/>
      <c r="T591" s="300"/>
      <c r="U591" s="300"/>
      <c r="V591" s="300"/>
      <c r="W591" s="300"/>
      <c r="X591" s="300"/>
      <c r="Y591" s="300"/>
      <c r="Z591" s="300"/>
    </row>
    <row r="592" customFormat="false" ht="15" hidden="false" customHeight="false" outlineLevel="0" collapsed="false">
      <c r="A592" s="300"/>
      <c r="B592" s="300"/>
      <c r="C592" s="300"/>
      <c r="D592" s="300"/>
      <c r="E592" s="300"/>
      <c r="F592" s="300"/>
      <c r="G592" s="300"/>
      <c r="H592" s="300"/>
      <c r="I592" s="300"/>
      <c r="J592" s="300"/>
      <c r="K592" s="300"/>
      <c r="L592" s="300"/>
      <c r="M592" s="300"/>
      <c r="N592" s="300"/>
      <c r="O592" s="300"/>
      <c r="P592" s="300"/>
      <c r="Q592" s="300"/>
      <c r="R592" s="300"/>
      <c r="S592" s="300"/>
      <c r="T592" s="300"/>
      <c r="U592" s="300"/>
      <c r="V592" s="300"/>
      <c r="W592" s="300"/>
      <c r="X592" s="300"/>
      <c r="Y592" s="300"/>
      <c r="Z592" s="300"/>
    </row>
    <row r="593" customFormat="false" ht="15" hidden="false" customHeight="false" outlineLevel="0" collapsed="false">
      <c r="A593" s="300"/>
      <c r="B593" s="300"/>
      <c r="C593" s="300"/>
      <c r="D593" s="300"/>
      <c r="E593" s="300"/>
      <c r="F593" s="300"/>
      <c r="G593" s="300"/>
      <c r="H593" s="300"/>
      <c r="I593" s="300"/>
      <c r="J593" s="300"/>
      <c r="K593" s="300"/>
      <c r="L593" s="300"/>
      <c r="M593" s="300"/>
      <c r="N593" s="300"/>
      <c r="O593" s="300"/>
      <c r="P593" s="300"/>
      <c r="Q593" s="300"/>
      <c r="R593" s="300"/>
      <c r="S593" s="300"/>
      <c r="T593" s="300"/>
      <c r="U593" s="300"/>
      <c r="V593" s="300"/>
      <c r="W593" s="300"/>
      <c r="X593" s="300"/>
      <c r="Y593" s="300"/>
      <c r="Z593" s="300"/>
    </row>
    <row r="594" customFormat="false" ht="15" hidden="false" customHeight="false" outlineLevel="0" collapsed="false">
      <c r="A594" s="300"/>
      <c r="B594" s="300"/>
      <c r="C594" s="300"/>
      <c r="D594" s="300"/>
      <c r="E594" s="300"/>
      <c r="F594" s="300"/>
      <c r="G594" s="300"/>
      <c r="H594" s="300"/>
      <c r="I594" s="300"/>
      <c r="J594" s="300"/>
      <c r="K594" s="300"/>
      <c r="L594" s="300"/>
      <c r="M594" s="300"/>
      <c r="N594" s="300"/>
      <c r="O594" s="300"/>
      <c r="P594" s="300"/>
      <c r="Q594" s="300"/>
      <c r="R594" s="300"/>
      <c r="S594" s="300"/>
      <c r="T594" s="300"/>
      <c r="U594" s="300"/>
      <c r="V594" s="300"/>
      <c r="W594" s="300"/>
      <c r="X594" s="300"/>
      <c r="Y594" s="300"/>
      <c r="Z594" s="300"/>
    </row>
    <row r="595" customFormat="false" ht="15" hidden="false" customHeight="false" outlineLevel="0" collapsed="false">
      <c r="A595" s="300"/>
      <c r="B595" s="300"/>
      <c r="C595" s="300"/>
      <c r="D595" s="300"/>
      <c r="E595" s="300"/>
      <c r="F595" s="300"/>
      <c r="G595" s="300"/>
      <c r="H595" s="300"/>
      <c r="I595" s="300"/>
      <c r="J595" s="300"/>
      <c r="K595" s="300"/>
      <c r="L595" s="300"/>
      <c r="M595" s="300"/>
      <c r="N595" s="300"/>
      <c r="O595" s="300"/>
      <c r="P595" s="300"/>
      <c r="Q595" s="300"/>
      <c r="R595" s="300"/>
      <c r="S595" s="300"/>
      <c r="T595" s="300"/>
      <c r="U595" s="300"/>
      <c r="V595" s="300"/>
      <c r="W595" s="300"/>
      <c r="X595" s="300"/>
      <c r="Y595" s="300"/>
      <c r="Z595" s="300"/>
    </row>
    <row r="596" customFormat="false" ht="15" hidden="false" customHeight="false" outlineLevel="0" collapsed="false">
      <c r="A596" s="300"/>
      <c r="B596" s="300"/>
      <c r="C596" s="300"/>
      <c r="D596" s="300"/>
      <c r="E596" s="300"/>
      <c r="F596" s="300"/>
      <c r="G596" s="300"/>
      <c r="H596" s="300"/>
      <c r="I596" s="300"/>
      <c r="J596" s="300"/>
      <c r="K596" s="300"/>
      <c r="L596" s="300"/>
      <c r="M596" s="300"/>
      <c r="N596" s="300"/>
      <c r="O596" s="300"/>
      <c r="P596" s="300"/>
      <c r="Q596" s="300"/>
      <c r="R596" s="300"/>
      <c r="S596" s="300"/>
      <c r="T596" s="300"/>
      <c r="U596" s="300"/>
      <c r="V596" s="300"/>
      <c r="W596" s="300"/>
      <c r="X596" s="300"/>
      <c r="Y596" s="300"/>
      <c r="Z596" s="300"/>
    </row>
    <row r="597" customFormat="false" ht="15" hidden="false" customHeight="false" outlineLevel="0" collapsed="false">
      <c r="A597" s="300"/>
      <c r="B597" s="300"/>
      <c r="C597" s="300"/>
      <c r="D597" s="300"/>
      <c r="E597" s="300"/>
      <c r="F597" s="300"/>
      <c r="G597" s="300"/>
      <c r="H597" s="300"/>
      <c r="I597" s="300"/>
      <c r="J597" s="300"/>
      <c r="K597" s="300"/>
      <c r="L597" s="300"/>
      <c r="M597" s="300"/>
      <c r="N597" s="300"/>
      <c r="O597" s="300"/>
      <c r="P597" s="300"/>
      <c r="Q597" s="300"/>
      <c r="R597" s="300"/>
      <c r="S597" s="300"/>
      <c r="T597" s="300"/>
      <c r="U597" s="300"/>
      <c r="V597" s="300"/>
      <c r="W597" s="300"/>
      <c r="X597" s="300"/>
      <c r="Y597" s="300"/>
      <c r="Z597" s="300"/>
    </row>
    <row r="598" customFormat="false" ht="15" hidden="false" customHeight="false" outlineLevel="0" collapsed="false">
      <c r="A598" s="300"/>
      <c r="B598" s="300"/>
      <c r="C598" s="300"/>
      <c r="D598" s="300"/>
      <c r="E598" s="300"/>
      <c r="F598" s="300"/>
      <c r="G598" s="300"/>
      <c r="H598" s="300"/>
      <c r="I598" s="300"/>
      <c r="J598" s="300"/>
      <c r="K598" s="300"/>
      <c r="L598" s="300"/>
      <c r="M598" s="300"/>
      <c r="N598" s="300"/>
      <c r="O598" s="300"/>
      <c r="P598" s="300"/>
      <c r="Q598" s="300"/>
      <c r="R598" s="300"/>
      <c r="S598" s="300"/>
      <c r="T598" s="300"/>
      <c r="U598" s="300"/>
      <c r="V598" s="300"/>
      <c r="W598" s="300"/>
      <c r="X598" s="300"/>
      <c r="Y598" s="300"/>
      <c r="Z598" s="300"/>
    </row>
    <row r="599" customFormat="false" ht="15" hidden="false" customHeight="false" outlineLevel="0" collapsed="false">
      <c r="A599" s="300"/>
      <c r="B599" s="300"/>
      <c r="C599" s="300"/>
      <c r="D599" s="300"/>
      <c r="E599" s="300"/>
      <c r="F599" s="300"/>
      <c r="G599" s="300"/>
      <c r="H599" s="300"/>
      <c r="I599" s="300"/>
      <c r="J599" s="300"/>
      <c r="K599" s="300"/>
      <c r="L599" s="300"/>
      <c r="M599" s="300"/>
      <c r="N599" s="300"/>
      <c r="O599" s="300"/>
      <c r="P599" s="300"/>
      <c r="Q599" s="300"/>
      <c r="R599" s="300"/>
      <c r="S599" s="300"/>
      <c r="T599" s="300"/>
      <c r="U599" s="300"/>
      <c r="V599" s="300"/>
      <c r="W599" s="300"/>
      <c r="X599" s="300"/>
      <c r="Y599" s="300"/>
      <c r="Z599" s="300"/>
    </row>
    <row r="600" customFormat="false" ht="15" hidden="false" customHeight="false" outlineLevel="0" collapsed="false">
      <c r="A600" s="300"/>
      <c r="B600" s="300"/>
      <c r="C600" s="300"/>
      <c r="D600" s="300"/>
      <c r="E600" s="300"/>
      <c r="F600" s="300"/>
      <c r="G600" s="300"/>
      <c r="H600" s="300"/>
      <c r="I600" s="300"/>
      <c r="J600" s="300"/>
      <c r="K600" s="300"/>
      <c r="L600" s="300"/>
      <c r="M600" s="300"/>
      <c r="N600" s="300"/>
      <c r="O600" s="300"/>
      <c r="P600" s="300"/>
      <c r="Q600" s="300"/>
      <c r="R600" s="300"/>
      <c r="S600" s="300"/>
      <c r="T600" s="300"/>
      <c r="U600" s="300"/>
      <c r="V600" s="300"/>
      <c r="W600" s="300"/>
      <c r="X600" s="300"/>
      <c r="Y600" s="300"/>
      <c r="Z600" s="300"/>
    </row>
    <row r="601" customFormat="false" ht="15" hidden="false" customHeight="false" outlineLevel="0" collapsed="false">
      <c r="A601" s="300"/>
      <c r="B601" s="300"/>
      <c r="C601" s="300"/>
      <c r="D601" s="300"/>
      <c r="E601" s="300"/>
      <c r="F601" s="300"/>
      <c r="G601" s="300"/>
      <c r="H601" s="300"/>
      <c r="I601" s="300"/>
      <c r="J601" s="300"/>
      <c r="K601" s="300"/>
      <c r="L601" s="300"/>
      <c r="M601" s="300"/>
      <c r="N601" s="300"/>
      <c r="O601" s="300"/>
      <c r="P601" s="300"/>
      <c r="Q601" s="300"/>
      <c r="R601" s="300"/>
      <c r="S601" s="300"/>
      <c r="T601" s="300"/>
      <c r="U601" s="300"/>
      <c r="V601" s="300"/>
      <c r="W601" s="300"/>
      <c r="X601" s="300"/>
      <c r="Y601" s="300"/>
      <c r="Z601" s="300"/>
    </row>
    <row r="602" customFormat="false" ht="15" hidden="false" customHeight="false" outlineLevel="0" collapsed="false">
      <c r="A602" s="300"/>
      <c r="B602" s="300"/>
      <c r="C602" s="300"/>
      <c r="D602" s="300"/>
      <c r="E602" s="300"/>
      <c r="F602" s="300"/>
      <c r="G602" s="300"/>
      <c r="H602" s="300"/>
      <c r="I602" s="300"/>
      <c r="J602" s="300"/>
      <c r="K602" s="300"/>
      <c r="L602" s="300"/>
      <c r="M602" s="300"/>
      <c r="N602" s="300"/>
      <c r="O602" s="300"/>
      <c r="P602" s="300"/>
      <c r="Q602" s="300"/>
      <c r="R602" s="300"/>
      <c r="S602" s="300"/>
      <c r="T602" s="300"/>
      <c r="U602" s="300"/>
      <c r="V602" s="300"/>
      <c r="W602" s="300"/>
      <c r="X602" s="300"/>
      <c r="Y602" s="300"/>
      <c r="Z602" s="300"/>
    </row>
    <row r="603" customFormat="false" ht="15" hidden="false" customHeight="false" outlineLevel="0" collapsed="false">
      <c r="A603" s="300"/>
      <c r="B603" s="300"/>
      <c r="C603" s="300"/>
      <c r="D603" s="300"/>
      <c r="E603" s="300"/>
      <c r="F603" s="300"/>
      <c r="G603" s="300"/>
      <c r="H603" s="300"/>
      <c r="I603" s="300"/>
      <c r="J603" s="300"/>
      <c r="K603" s="300"/>
      <c r="L603" s="300"/>
      <c r="M603" s="300"/>
      <c r="N603" s="300"/>
      <c r="O603" s="300"/>
      <c r="P603" s="300"/>
      <c r="Q603" s="300"/>
      <c r="R603" s="300"/>
      <c r="S603" s="300"/>
      <c r="T603" s="300"/>
      <c r="U603" s="300"/>
      <c r="V603" s="300"/>
      <c r="W603" s="300"/>
      <c r="X603" s="300"/>
      <c r="Y603" s="300"/>
      <c r="Z603" s="300"/>
    </row>
    <row r="604" customFormat="false" ht="15" hidden="false" customHeight="false" outlineLevel="0" collapsed="false">
      <c r="A604" s="300"/>
      <c r="B604" s="300"/>
      <c r="C604" s="300"/>
      <c r="D604" s="300"/>
      <c r="E604" s="300"/>
      <c r="F604" s="300"/>
      <c r="G604" s="300"/>
      <c r="H604" s="300"/>
      <c r="I604" s="300"/>
      <c r="J604" s="300"/>
      <c r="K604" s="300"/>
      <c r="L604" s="300"/>
      <c r="M604" s="300"/>
      <c r="N604" s="300"/>
      <c r="O604" s="300"/>
      <c r="P604" s="300"/>
      <c r="Q604" s="300"/>
      <c r="R604" s="300"/>
      <c r="S604" s="300"/>
      <c r="T604" s="300"/>
      <c r="U604" s="300"/>
      <c r="V604" s="300"/>
      <c r="W604" s="300"/>
      <c r="X604" s="300"/>
      <c r="Y604" s="300"/>
      <c r="Z604" s="300"/>
    </row>
    <row r="605" customFormat="false" ht="15" hidden="false" customHeight="false" outlineLevel="0" collapsed="false">
      <c r="A605" s="300"/>
      <c r="B605" s="300"/>
      <c r="C605" s="300"/>
      <c r="D605" s="300"/>
      <c r="E605" s="300"/>
      <c r="F605" s="300"/>
      <c r="G605" s="300"/>
      <c r="H605" s="300"/>
      <c r="I605" s="300"/>
      <c r="J605" s="300"/>
      <c r="K605" s="300"/>
      <c r="L605" s="300"/>
      <c r="M605" s="300"/>
      <c r="N605" s="300"/>
      <c r="O605" s="300"/>
      <c r="P605" s="300"/>
      <c r="Q605" s="300"/>
      <c r="R605" s="300"/>
      <c r="S605" s="300"/>
      <c r="T605" s="300"/>
      <c r="U605" s="300"/>
      <c r="V605" s="300"/>
      <c r="W605" s="300"/>
      <c r="X605" s="300"/>
      <c r="Y605" s="300"/>
      <c r="Z605" s="300"/>
    </row>
    <row r="606" customFormat="false" ht="15" hidden="false" customHeight="false" outlineLevel="0" collapsed="false">
      <c r="A606" s="300"/>
      <c r="B606" s="300"/>
      <c r="C606" s="300"/>
      <c r="D606" s="300"/>
      <c r="E606" s="300"/>
      <c r="F606" s="300"/>
      <c r="G606" s="300"/>
      <c r="H606" s="300"/>
      <c r="I606" s="300"/>
      <c r="J606" s="300"/>
      <c r="K606" s="300"/>
      <c r="L606" s="300"/>
      <c r="M606" s="300"/>
      <c r="N606" s="300"/>
      <c r="O606" s="300"/>
      <c r="P606" s="300"/>
      <c r="Q606" s="300"/>
      <c r="R606" s="300"/>
      <c r="S606" s="300"/>
      <c r="T606" s="300"/>
      <c r="U606" s="300"/>
      <c r="V606" s="300"/>
      <c r="W606" s="300"/>
      <c r="X606" s="300"/>
      <c r="Y606" s="300"/>
      <c r="Z606" s="300"/>
    </row>
    <row r="607" customFormat="false" ht="15" hidden="false" customHeight="false" outlineLevel="0" collapsed="false">
      <c r="A607" s="300"/>
      <c r="B607" s="300"/>
      <c r="C607" s="300"/>
      <c r="D607" s="300"/>
      <c r="E607" s="300"/>
      <c r="F607" s="300"/>
      <c r="G607" s="300"/>
      <c r="H607" s="300"/>
      <c r="I607" s="300"/>
      <c r="J607" s="300"/>
      <c r="K607" s="300"/>
      <c r="L607" s="300"/>
      <c r="M607" s="300"/>
      <c r="N607" s="300"/>
      <c r="O607" s="300"/>
      <c r="P607" s="300"/>
      <c r="Q607" s="300"/>
      <c r="R607" s="300"/>
      <c r="S607" s="300"/>
      <c r="T607" s="300"/>
      <c r="U607" s="300"/>
      <c r="V607" s="300"/>
      <c r="W607" s="300"/>
      <c r="X607" s="300"/>
      <c r="Y607" s="300"/>
      <c r="Z607" s="300"/>
    </row>
    <row r="608" customFormat="false" ht="15" hidden="false" customHeight="false" outlineLevel="0" collapsed="false">
      <c r="A608" s="300"/>
      <c r="B608" s="300"/>
      <c r="C608" s="300"/>
      <c r="D608" s="300"/>
      <c r="E608" s="300"/>
      <c r="F608" s="300"/>
      <c r="G608" s="300"/>
      <c r="H608" s="300"/>
      <c r="I608" s="300"/>
      <c r="J608" s="300"/>
      <c r="K608" s="300"/>
      <c r="L608" s="300"/>
      <c r="M608" s="300"/>
      <c r="N608" s="300"/>
      <c r="O608" s="300"/>
      <c r="P608" s="300"/>
      <c r="Q608" s="300"/>
      <c r="R608" s="300"/>
      <c r="S608" s="300"/>
      <c r="T608" s="300"/>
      <c r="U608" s="300"/>
      <c r="V608" s="300"/>
      <c r="W608" s="300"/>
      <c r="X608" s="300"/>
      <c r="Y608" s="300"/>
      <c r="Z608" s="300"/>
    </row>
    <row r="609" customFormat="false" ht="15" hidden="false" customHeight="false" outlineLevel="0" collapsed="false">
      <c r="A609" s="300"/>
      <c r="B609" s="300"/>
      <c r="C609" s="300"/>
      <c r="D609" s="300"/>
      <c r="E609" s="300"/>
      <c r="F609" s="300"/>
      <c r="G609" s="300"/>
      <c r="H609" s="300"/>
      <c r="I609" s="300"/>
      <c r="J609" s="300"/>
      <c r="K609" s="300"/>
      <c r="L609" s="300"/>
      <c r="M609" s="300"/>
      <c r="N609" s="300"/>
      <c r="O609" s="300"/>
      <c r="P609" s="300"/>
      <c r="Q609" s="300"/>
      <c r="R609" s="300"/>
      <c r="S609" s="300"/>
      <c r="T609" s="300"/>
      <c r="U609" s="300"/>
      <c r="V609" s="300"/>
      <c r="W609" s="300"/>
      <c r="X609" s="300"/>
      <c r="Y609" s="300"/>
      <c r="Z609" s="300"/>
    </row>
    <row r="610" customFormat="false" ht="15" hidden="false" customHeight="false" outlineLevel="0" collapsed="false">
      <c r="A610" s="300"/>
      <c r="B610" s="300"/>
      <c r="C610" s="300"/>
      <c r="D610" s="300"/>
      <c r="E610" s="300"/>
      <c r="F610" s="300"/>
      <c r="G610" s="300"/>
      <c r="H610" s="300"/>
      <c r="I610" s="300"/>
      <c r="J610" s="300"/>
      <c r="K610" s="300"/>
      <c r="L610" s="300"/>
      <c r="M610" s="300"/>
      <c r="N610" s="300"/>
      <c r="O610" s="300"/>
      <c r="P610" s="300"/>
      <c r="Q610" s="300"/>
      <c r="R610" s="300"/>
      <c r="S610" s="300"/>
      <c r="T610" s="300"/>
      <c r="U610" s="300"/>
      <c r="V610" s="300"/>
      <c r="W610" s="300"/>
      <c r="X610" s="300"/>
      <c r="Y610" s="300"/>
      <c r="Z610" s="300"/>
    </row>
    <row r="611" customFormat="false" ht="15" hidden="false" customHeight="false" outlineLevel="0" collapsed="false">
      <c r="A611" s="300"/>
      <c r="B611" s="300"/>
      <c r="C611" s="300"/>
      <c r="D611" s="300"/>
      <c r="E611" s="300"/>
      <c r="F611" s="300"/>
      <c r="G611" s="300"/>
      <c r="H611" s="300"/>
      <c r="I611" s="300"/>
      <c r="J611" s="300"/>
      <c r="K611" s="300"/>
      <c r="L611" s="300"/>
      <c r="M611" s="300"/>
      <c r="N611" s="300"/>
      <c r="O611" s="300"/>
      <c r="P611" s="300"/>
      <c r="Q611" s="300"/>
      <c r="R611" s="300"/>
      <c r="S611" s="300"/>
      <c r="T611" s="300"/>
      <c r="U611" s="300"/>
      <c r="V611" s="300"/>
      <c r="W611" s="300"/>
      <c r="X611" s="300"/>
      <c r="Y611" s="300"/>
      <c r="Z611" s="300"/>
    </row>
    <row r="612" customFormat="false" ht="15" hidden="false" customHeight="false" outlineLevel="0" collapsed="false">
      <c r="A612" s="300"/>
      <c r="B612" s="300"/>
      <c r="C612" s="300"/>
      <c r="D612" s="300"/>
      <c r="E612" s="300"/>
      <c r="F612" s="300"/>
      <c r="G612" s="300"/>
      <c r="H612" s="300"/>
      <c r="I612" s="300"/>
      <c r="J612" s="300"/>
      <c r="K612" s="300"/>
      <c r="L612" s="300"/>
      <c r="M612" s="300"/>
      <c r="N612" s="300"/>
      <c r="O612" s="300"/>
      <c r="P612" s="300"/>
      <c r="Q612" s="300"/>
      <c r="R612" s="300"/>
      <c r="S612" s="300"/>
      <c r="T612" s="300"/>
      <c r="U612" s="300"/>
      <c r="V612" s="300"/>
      <c r="W612" s="300"/>
      <c r="X612" s="300"/>
      <c r="Y612" s="300"/>
      <c r="Z612" s="300"/>
    </row>
    <row r="613" customFormat="false" ht="15" hidden="false" customHeight="false" outlineLevel="0" collapsed="false">
      <c r="A613" s="300"/>
      <c r="B613" s="300"/>
      <c r="C613" s="300"/>
      <c r="D613" s="300"/>
      <c r="E613" s="300"/>
      <c r="F613" s="300"/>
      <c r="G613" s="300"/>
      <c r="H613" s="300"/>
      <c r="I613" s="300"/>
      <c r="J613" s="300"/>
      <c r="K613" s="300"/>
      <c r="L613" s="300"/>
      <c r="M613" s="300"/>
      <c r="N613" s="300"/>
      <c r="O613" s="300"/>
      <c r="P613" s="300"/>
      <c r="Q613" s="300"/>
      <c r="R613" s="300"/>
      <c r="S613" s="300"/>
      <c r="T613" s="300"/>
      <c r="U613" s="300"/>
      <c r="V613" s="300"/>
      <c r="W613" s="300"/>
      <c r="X613" s="300"/>
      <c r="Y613" s="300"/>
      <c r="Z613" s="300"/>
    </row>
    <row r="614" customFormat="false" ht="15" hidden="false" customHeight="false" outlineLevel="0" collapsed="false">
      <c r="A614" s="300"/>
      <c r="B614" s="300"/>
      <c r="C614" s="300"/>
      <c r="D614" s="300"/>
      <c r="E614" s="300"/>
      <c r="F614" s="300"/>
      <c r="G614" s="300"/>
      <c r="H614" s="300"/>
      <c r="I614" s="300"/>
      <c r="J614" s="300"/>
      <c r="K614" s="300"/>
      <c r="L614" s="300"/>
      <c r="M614" s="300"/>
      <c r="N614" s="300"/>
      <c r="O614" s="300"/>
      <c r="P614" s="300"/>
      <c r="Q614" s="300"/>
      <c r="R614" s="300"/>
      <c r="S614" s="300"/>
      <c r="T614" s="300"/>
      <c r="U614" s="300"/>
      <c r="V614" s="300"/>
      <c r="W614" s="300"/>
      <c r="X614" s="300"/>
      <c r="Y614" s="300"/>
      <c r="Z614" s="300"/>
    </row>
    <row r="615" customFormat="false" ht="15" hidden="false" customHeight="false" outlineLevel="0" collapsed="false">
      <c r="A615" s="300"/>
      <c r="B615" s="300"/>
      <c r="C615" s="300"/>
      <c r="D615" s="300"/>
      <c r="E615" s="300"/>
      <c r="F615" s="300"/>
      <c r="G615" s="300"/>
      <c r="H615" s="300"/>
      <c r="I615" s="300"/>
      <c r="J615" s="300"/>
      <c r="K615" s="300"/>
      <c r="L615" s="300"/>
      <c r="M615" s="300"/>
      <c r="N615" s="300"/>
      <c r="O615" s="300"/>
      <c r="P615" s="300"/>
      <c r="Q615" s="300"/>
      <c r="R615" s="300"/>
      <c r="S615" s="300"/>
      <c r="T615" s="300"/>
      <c r="U615" s="300"/>
      <c r="V615" s="300"/>
      <c r="W615" s="300"/>
      <c r="X615" s="300"/>
      <c r="Y615" s="300"/>
      <c r="Z615" s="300"/>
    </row>
    <row r="616" customFormat="false" ht="15" hidden="false" customHeight="false" outlineLevel="0" collapsed="false">
      <c r="A616" s="300"/>
      <c r="B616" s="300"/>
      <c r="C616" s="300"/>
      <c r="D616" s="300"/>
      <c r="E616" s="300"/>
      <c r="F616" s="300"/>
      <c r="G616" s="300"/>
      <c r="H616" s="300"/>
      <c r="I616" s="300"/>
      <c r="J616" s="300"/>
      <c r="K616" s="300"/>
      <c r="L616" s="300"/>
      <c r="M616" s="300"/>
      <c r="N616" s="300"/>
      <c r="O616" s="300"/>
      <c r="P616" s="300"/>
      <c r="Q616" s="300"/>
      <c r="R616" s="300"/>
      <c r="S616" s="300"/>
      <c r="T616" s="300"/>
      <c r="U616" s="300"/>
      <c r="V616" s="300"/>
      <c r="W616" s="300"/>
      <c r="X616" s="300"/>
      <c r="Y616" s="300"/>
      <c r="Z616" s="300"/>
    </row>
    <row r="617" customFormat="false" ht="15" hidden="false" customHeight="false" outlineLevel="0" collapsed="false">
      <c r="A617" s="300"/>
      <c r="B617" s="300"/>
      <c r="C617" s="300"/>
      <c r="D617" s="300"/>
      <c r="E617" s="300"/>
      <c r="F617" s="300"/>
      <c r="G617" s="300"/>
      <c r="H617" s="300"/>
      <c r="I617" s="300"/>
      <c r="J617" s="300"/>
      <c r="K617" s="300"/>
      <c r="L617" s="300"/>
      <c r="M617" s="300"/>
      <c r="N617" s="300"/>
      <c r="O617" s="300"/>
      <c r="P617" s="300"/>
      <c r="Q617" s="300"/>
      <c r="R617" s="300"/>
      <c r="S617" s="300"/>
      <c r="T617" s="300"/>
      <c r="U617" s="300"/>
      <c r="V617" s="300"/>
      <c r="W617" s="300"/>
      <c r="X617" s="300"/>
      <c r="Y617" s="300"/>
      <c r="Z617" s="300"/>
    </row>
    <row r="618" customFormat="false" ht="15" hidden="false" customHeight="false" outlineLevel="0" collapsed="false">
      <c r="A618" s="300"/>
      <c r="B618" s="300"/>
      <c r="C618" s="300"/>
      <c r="D618" s="300"/>
      <c r="E618" s="300"/>
      <c r="F618" s="300"/>
      <c r="G618" s="300"/>
      <c r="H618" s="300"/>
      <c r="I618" s="300"/>
      <c r="J618" s="300"/>
      <c r="K618" s="300"/>
      <c r="L618" s="300"/>
      <c r="M618" s="300"/>
      <c r="N618" s="300"/>
      <c r="O618" s="300"/>
      <c r="P618" s="300"/>
      <c r="Q618" s="300"/>
      <c r="R618" s="300"/>
      <c r="S618" s="300"/>
      <c r="T618" s="300"/>
      <c r="U618" s="300"/>
      <c r="V618" s="300"/>
      <c r="W618" s="300"/>
      <c r="X618" s="300"/>
      <c r="Y618" s="300"/>
      <c r="Z618" s="300"/>
    </row>
    <row r="619" customFormat="false" ht="15" hidden="false" customHeight="false" outlineLevel="0" collapsed="false">
      <c r="A619" s="300"/>
      <c r="B619" s="300"/>
      <c r="C619" s="300"/>
      <c r="D619" s="300"/>
      <c r="E619" s="300"/>
      <c r="F619" s="300"/>
      <c r="G619" s="300"/>
      <c r="H619" s="300"/>
      <c r="I619" s="300"/>
      <c r="J619" s="300"/>
      <c r="K619" s="300"/>
      <c r="L619" s="300"/>
      <c r="M619" s="300"/>
      <c r="N619" s="300"/>
      <c r="O619" s="300"/>
      <c r="P619" s="300"/>
      <c r="Q619" s="300"/>
      <c r="R619" s="300"/>
      <c r="S619" s="300"/>
      <c r="T619" s="300"/>
      <c r="U619" s="300"/>
      <c r="V619" s="300"/>
      <c r="W619" s="300"/>
      <c r="X619" s="300"/>
      <c r="Y619" s="300"/>
      <c r="Z619" s="300"/>
    </row>
    <row r="620" customFormat="false" ht="15" hidden="false" customHeight="false" outlineLevel="0" collapsed="false">
      <c r="A620" s="300"/>
      <c r="B620" s="300"/>
      <c r="C620" s="300"/>
      <c r="D620" s="300"/>
      <c r="E620" s="300"/>
      <c r="F620" s="300"/>
      <c r="G620" s="300"/>
      <c r="H620" s="300"/>
      <c r="I620" s="300"/>
      <c r="J620" s="300"/>
      <c r="K620" s="300"/>
      <c r="L620" s="300"/>
      <c r="M620" s="300"/>
      <c r="N620" s="300"/>
      <c r="O620" s="300"/>
      <c r="P620" s="300"/>
      <c r="Q620" s="300"/>
      <c r="R620" s="300"/>
      <c r="S620" s="300"/>
      <c r="T620" s="300"/>
      <c r="U620" s="300"/>
      <c r="V620" s="300"/>
      <c r="W620" s="300"/>
      <c r="X620" s="300"/>
      <c r="Y620" s="300"/>
      <c r="Z620" s="300"/>
    </row>
    <row r="621" customFormat="false" ht="15" hidden="false" customHeight="false" outlineLevel="0" collapsed="false">
      <c r="A621" s="300"/>
      <c r="B621" s="300"/>
      <c r="C621" s="300"/>
      <c r="D621" s="300"/>
      <c r="E621" s="300"/>
      <c r="F621" s="300"/>
      <c r="G621" s="300"/>
      <c r="H621" s="300"/>
      <c r="I621" s="300"/>
      <c r="J621" s="300"/>
      <c r="K621" s="300"/>
      <c r="L621" s="300"/>
      <c r="M621" s="300"/>
      <c r="N621" s="300"/>
      <c r="O621" s="300"/>
      <c r="P621" s="300"/>
      <c r="Q621" s="300"/>
      <c r="R621" s="300"/>
      <c r="S621" s="300"/>
      <c r="T621" s="300"/>
      <c r="U621" s="300"/>
      <c r="V621" s="300"/>
      <c r="W621" s="300"/>
      <c r="X621" s="300"/>
      <c r="Y621" s="300"/>
      <c r="Z621" s="300"/>
    </row>
    <row r="622" customFormat="false" ht="15" hidden="false" customHeight="false" outlineLevel="0" collapsed="false">
      <c r="A622" s="300"/>
      <c r="B622" s="300"/>
      <c r="C622" s="300"/>
      <c r="D622" s="300"/>
      <c r="E622" s="300"/>
      <c r="F622" s="300"/>
      <c r="G622" s="300"/>
      <c r="H622" s="300"/>
      <c r="I622" s="300"/>
      <c r="J622" s="300"/>
      <c r="K622" s="300"/>
      <c r="L622" s="300"/>
      <c r="M622" s="300"/>
      <c r="N622" s="300"/>
      <c r="O622" s="300"/>
      <c r="P622" s="300"/>
      <c r="Q622" s="300"/>
      <c r="R622" s="300"/>
      <c r="S622" s="300"/>
      <c r="T622" s="300"/>
      <c r="U622" s="300"/>
      <c r="V622" s="300"/>
      <c r="W622" s="300"/>
      <c r="X622" s="300"/>
      <c r="Y622" s="300"/>
      <c r="Z622" s="300"/>
    </row>
    <row r="623" customFormat="false" ht="15" hidden="false" customHeight="false" outlineLevel="0" collapsed="false">
      <c r="A623" s="300"/>
      <c r="B623" s="300"/>
      <c r="C623" s="300"/>
      <c r="D623" s="300"/>
      <c r="E623" s="300"/>
      <c r="F623" s="300"/>
      <c r="G623" s="300"/>
      <c r="H623" s="300"/>
      <c r="I623" s="300"/>
      <c r="J623" s="300"/>
      <c r="K623" s="300"/>
      <c r="L623" s="300"/>
      <c r="M623" s="300"/>
      <c r="N623" s="300"/>
      <c r="O623" s="300"/>
      <c r="P623" s="300"/>
      <c r="Q623" s="300"/>
      <c r="R623" s="300"/>
      <c r="S623" s="300"/>
      <c r="T623" s="300"/>
      <c r="U623" s="300"/>
      <c r="V623" s="300"/>
      <c r="W623" s="300"/>
      <c r="X623" s="300"/>
      <c r="Y623" s="300"/>
      <c r="Z623" s="300"/>
    </row>
    <row r="624" customFormat="false" ht="15" hidden="false" customHeight="false" outlineLevel="0" collapsed="false">
      <c r="A624" s="300"/>
      <c r="B624" s="300"/>
      <c r="C624" s="300"/>
      <c r="D624" s="300"/>
      <c r="E624" s="300"/>
      <c r="F624" s="300"/>
      <c r="G624" s="300"/>
      <c r="H624" s="300"/>
      <c r="I624" s="300"/>
      <c r="J624" s="300"/>
      <c r="K624" s="300"/>
      <c r="L624" s="300"/>
      <c r="M624" s="300"/>
      <c r="N624" s="300"/>
      <c r="O624" s="300"/>
      <c r="P624" s="300"/>
      <c r="Q624" s="300"/>
      <c r="R624" s="300"/>
      <c r="S624" s="300"/>
      <c r="T624" s="300"/>
      <c r="U624" s="300"/>
      <c r="V624" s="300"/>
      <c r="W624" s="300"/>
      <c r="X624" s="300"/>
      <c r="Y624" s="300"/>
      <c r="Z624" s="300"/>
    </row>
    <row r="625" customFormat="false" ht="15" hidden="false" customHeight="false" outlineLevel="0" collapsed="false">
      <c r="A625" s="300"/>
      <c r="B625" s="300"/>
      <c r="C625" s="300"/>
      <c r="D625" s="300"/>
      <c r="E625" s="300"/>
      <c r="F625" s="300"/>
      <c r="G625" s="300"/>
      <c r="H625" s="300"/>
      <c r="I625" s="300"/>
      <c r="J625" s="300"/>
      <c r="K625" s="300"/>
      <c r="L625" s="300"/>
      <c r="M625" s="300"/>
      <c r="N625" s="300"/>
      <c r="O625" s="300"/>
      <c r="P625" s="300"/>
      <c r="Q625" s="300"/>
      <c r="R625" s="300"/>
      <c r="S625" s="300"/>
      <c r="T625" s="300"/>
      <c r="U625" s="300"/>
      <c r="V625" s="300"/>
      <c r="W625" s="300"/>
      <c r="X625" s="300"/>
      <c r="Y625" s="300"/>
      <c r="Z625" s="300"/>
    </row>
    <row r="626" customFormat="false" ht="15" hidden="false" customHeight="false" outlineLevel="0" collapsed="false">
      <c r="A626" s="300"/>
      <c r="B626" s="300"/>
      <c r="C626" s="300"/>
      <c r="D626" s="300"/>
      <c r="E626" s="300"/>
      <c r="F626" s="300"/>
      <c r="G626" s="300"/>
      <c r="H626" s="300"/>
      <c r="I626" s="300"/>
      <c r="J626" s="300"/>
      <c r="K626" s="300"/>
      <c r="L626" s="300"/>
      <c r="M626" s="300"/>
      <c r="N626" s="300"/>
      <c r="O626" s="300"/>
      <c r="P626" s="300"/>
      <c r="Q626" s="300"/>
      <c r="R626" s="300"/>
      <c r="S626" s="300"/>
      <c r="T626" s="300"/>
      <c r="U626" s="300"/>
      <c r="V626" s="300"/>
      <c r="W626" s="300"/>
      <c r="X626" s="300"/>
      <c r="Y626" s="300"/>
      <c r="Z626" s="300"/>
    </row>
    <row r="627" customFormat="false" ht="15" hidden="false" customHeight="false" outlineLevel="0" collapsed="false">
      <c r="A627" s="300"/>
      <c r="B627" s="300"/>
      <c r="C627" s="300"/>
      <c r="D627" s="300"/>
      <c r="E627" s="300"/>
      <c r="F627" s="300"/>
      <c r="G627" s="300"/>
      <c r="H627" s="300"/>
      <c r="I627" s="300"/>
      <c r="J627" s="300"/>
      <c r="K627" s="300"/>
      <c r="L627" s="300"/>
      <c r="M627" s="300"/>
      <c r="N627" s="300"/>
      <c r="O627" s="300"/>
      <c r="P627" s="300"/>
      <c r="Q627" s="300"/>
      <c r="R627" s="300"/>
      <c r="S627" s="300"/>
      <c r="T627" s="300"/>
      <c r="U627" s="300"/>
      <c r="V627" s="300"/>
      <c r="W627" s="300"/>
      <c r="X627" s="300"/>
      <c r="Y627" s="300"/>
      <c r="Z627" s="300"/>
    </row>
    <row r="628" customFormat="false" ht="15" hidden="false" customHeight="false" outlineLevel="0" collapsed="false">
      <c r="A628" s="300"/>
      <c r="B628" s="300"/>
      <c r="C628" s="300"/>
      <c r="D628" s="300"/>
      <c r="E628" s="300"/>
      <c r="F628" s="300"/>
      <c r="G628" s="300"/>
      <c r="H628" s="300"/>
      <c r="I628" s="300"/>
      <c r="J628" s="300"/>
      <c r="K628" s="300"/>
      <c r="L628" s="300"/>
      <c r="M628" s="300"/>
      <c r="N628" s="300"/>
      <c r="O628" s="300"/>
      <c r="P628" s="300"/>
      <c r="Q628" s="300"/>
      <c r="R628" s="300"/>
      <c r="S628" s="300"/>
      <c r="T628" s="300"/>
      <c r="U628" s="300"/>
      <c r="V628" s="300"/>
      <c r="W628" s="300"/>
      <c r="X628" s="300"/>
      <c r="Y628" s="300"/>
      <c r="Z628" s="300"/>
    </row>
    <row r="629" customFormat="false" ht="15" hidden="false" customHeight="false" outlineLevel="0" collapsed="false">
      <c r="A629" s="300"/>
      <c r="B629" s="300"/>
      <c r="C629" s="300"/>
      <c r="D629" s="300"/>
      <c r="E629" s="300"/>
      <c r="F629" s="300"/>
      <c r="G629" s="300"/>
      <c r="H629" s="300"/>
      <c r="I629" s="300"/>
      <c r="J629" s="300"/>
      <c r="K629" s="300"/>
      <c r="L629" s="300"/>
      <c r="M629" s="300"/>
      <c r="N629" s="300"/>
      <c r="O629" s="300"/>
      <c r="P629" s="300"/>
      <c r="Q629" s="300"/>
      <c r="R629" s="300"/>
      <c r="S629" s="300"/>
      <c r="T629" s="300"/>
      <c r="U629" s="300"/>
      <c r="V629" s="300"/>
      <c r="W629" s="300"/>
      <c r="X629" s="300"/>
      <c r="Y629" s="300"/>
      <c r="Z629" s="300"/>
    </row>
    <row r="630" customFormat="false" ht="15" hidden="false" customHeight="false" outlineLevel="0" collapsed="false">
      <c r="A630" s="300"/>
      <c r="B630" s="300"/>
      <c r="C630" s="300"/>
      <c r="D630" s="300"/>
      <c r="E630" s="300"/>
      <c r="F630" s="300"/>
      <c r="G630" s="300"/>
      <c r="H630" s="300"/>
      <c r="I630" s="300"/>
      <c r="J630" s="300"/>
      <c r="K630" s="300"/>
      <c r="L630" s="300"/>
      <c r="M630" s="300"/>
      <c r="N630" s="300"/>
      <c r="O630" s="300"/>
      <c r="P630" s="300"/>
      <c r="Q630" s="300"/>
      <c r="R630" s="300"/>
      <c r="S630" s="300"/>
      <c r="T630" s="300"/>
      <c r="U630" s="300"/>
      <c r="V630" s="300"/>
      <c r="W630" s="300"/>
      <c r="X630" s="300"/>
      <c r="Y630" s="300"/>
      <c r="Z630" s="300"/>
    </row>
    <row r="631" customFormat="false" ht="15" hidden="false" customHeight="false" outlineLevel="0" collapsed="false">
      <c r="A631" s="300"/>
      <c r="B631" s="300"/>
      <c r="C631" s="300"/>
      <c r="D631" s="300"/>
      <c r="E631" s="300"/>
      <c r="F631" s="300"/>
      <c r="G631" s="300"/>
      <c r="H631" s="300"/>
      <c r="I631" s="300"/>
      <c r="J631" s="300"/>
      <c r="K631" s="300"/>
      <c r="L631" s="300"/>
      <c r="M631" s="300"/>
      <c r="N631" s="300"/>
      <c r="O631" s="300"/>
      <c r="P631" s="300"/>
      <c r="Q631" s="300"/>
      <c r="R631" s="300"/>
      <c r="S631" s="300"/>
      <c r="T631" s="300"/>
      <c r="U631" s="300"/>
      <c r="V631" s="300"/>
      <c r="W631" s="300"/>
      <c r="X631" s="300"/>
      <c r="Y631" s="300"/>
      <c r="Z631" s="300"/>
    </row>
    <row r="632" customFormat="false" ht="15" hidden="false" customHeight="false" outlineLevel="0" collapsed="false">
      <c r="A632" s="300"/>
      <c r="B632" s="300"/>
      <c r="C632" s="300"/>
      <c r="D632" s="300"/>
      <c r="E632" s="300"/>
      <c r="F632" s="300"/>
      <c r="G632" s="300"/>
      <c r="H632" s="300"/>
      <c r="I632" s="300"/>
      <c r="J632" s="300"/>
      <c r="K632" s="300"/>
      <c r="L632" s="300"/>
      <c r="M632" s="300"/>
      <c r="N632" s="300"/>
      <c r="O632" s="300"/>
      <c r="P632" s="300"/>
      <c r="Q632" s="300"/>
      <c r="R632" s="300"/>
      <c r="S632" s="300"/>
      <c r="T632" s="300"/>
      <c r="U632" s="300"/>
      <c r="V632" s="300"/>
      <c r="W632" s="300"/>
      <c r="X632" s="300"/>
      <c r="Y632" s="300"/>
      <c r="Z632" s="300"/>
    </row>
    <row r="633" customFormat="false" ht="15" hidden="false" customHeight="false" outlineLevel="0" collapsed="false">
      <c r="A633" s="300"/>
      <c r="B633" s="300"/>
      <c r="C633" s="300"/>
      <c r="D633" s="300"/>
      <c r="E633" s="300"/>
      <c r="F633" s="300"/>
      <c r="G633" s="300"/>
      <c r="H633" s="300"/>
      <c r="I633" s="300"/>
      <c r="J633" s="300"/>
      <c r="K633" s="300"/>
      <c r="L633" s="300"/>
      <c r="M633" s="300"/>
      <c r="N633" s="300"/>
      <c r="O633" s="300"/>
      <c r="P633" s="300"/>
      <c r="Q633" s="300"/>
      <c r="R633" s="300"/>
      <c r="S633" s="300"/>
      <c r="T633" s="300"/>
      <c r="U633" s="300"/>
      <c r="V633" s="300"/>
      <c r="W633" s="300"/>
      <c r="X633" s="300"/>
      <c r="Y633" s="300"/>
      <c r="Z633" s="300"/>
    </row>
    <row r="634" customFormat="false" ht="15" hidden="false" customHeight="false" outlineLevel="0" collapsed="false">
      <c r="A634" s="300"/>
      <c r="B634" s="300"/>
      <c r="C634" s="300"/>
      <c r="D634" s="300"/>
      <c r="E634" s="300"/>
      <c r="F634" s="300"/>
      <c r="G634" s="300"/>
      <c r="H634" s="300"/>
      <c r="I634" s="300"/>
      <c r="J634" s="300"/>
      <c r="K634" s="300"/>
      <c r="L634" s="300"/>
      <c r="M634" s="300"/>
      <c r="N634" s="300"/>
      <c r="O634" s="300"/>
      <c r="P634" s="300"/>
      <c r="Q634" s="300"/>
      <c r="R634" s="300"/>
      <c r="S634" s="300"/>
      <c r="T634" s="300"/>
      <c r="U634" s="300"/>
      <c r="V634" s="300"/>
      <c r="W634" s="300"/>
      <c r="X634" s="300"/>
      <c r="Y634" s="300"/>
      <c r="Z634" s="300"/>
    </row>
    <row r="635" customFormat="false" ht="15" hidden="false" customHeight="false" outlineLevel="0" collapsed="false">
      <c r="A635" s="300"/>
      <c r="B635" s="300"/>
      <c r="C635" s="300"/>
      <c r="D635" s="300"/>
      <c r="E635" s="300"/>
      <c r="F635" s="300"/>
      <c r="G635" s="300"/>
      <c r="H635" s="300"/>
      <c r="I635" s="300"/>
      <c r="J635" s="300"/>
      <c r="K635" s="300"/>
      <c r="L635" s="300"/>
      <c r="M635" s="300"/>
      <c r="N635" s="300"/>
      <c r="O635" s="300"/>
      <c r="P635" s="300"/>
      <c r="Q635" s="300"/>
      <c r="R635" s="300"/>
      <c r="S635" s="300"/>
      <c r="T635" s="300"/>
      <c r="U635" s="300"/>
      <c r="V635" s="300"/>
      <c r="W635" s="300"/>
      <c r="X635" s="300"/>
      <c r="Y635" s="300"/>
      <c r="Z635" s="300"/>
    </row>
    <row r="636" customFormat="false" ht="15" hidden="false" customHeight="false" outlineLevel="0" collapsed="false">
      <c r="A636" s="300"/>
      <c r="B636" s="300"/>
      <c r="C636" s="300"/>
      <c r="D636" s="300"/>
      <c r="E636" s="300"/>
      <c r="F636" s="300"/>
      <c r="G636" s="300"/>
      <c r="H636" s="300"/>
      <c r="I636" s="300"/>
      <c r="J636" s="300"/>
      <c r="K636" s="300"/>
      <c r="L636" s="300"/>
      <c r="M636" s="300"/>
      <c r="N636" s="300"/>
      <c r="O636" s="300"/>
      <c r="P636" s="300"/>
      <c r="Q636" s="300"/>
      <c r="R636" s="300"/>
      <c r="S636" s="300"/>
      <c r="T636" s="300"/>
      <c r="U636" s="300"/>
      <c r="V636" s="300"/>
      <c r="W636" s="300"/>
      <c r="X636" s="300"/>
      <c r="Y636" s="300"/>
      <c r="Z636" s="300"/>
    </row>
    <row r="637" customFormat="false" ht="15" hidden="false" customHeight="false" outlineLevel="0" collapsed="false">
      <c r="A637" s="300"/>
      <c r="B637" s="300"/>
      <c r="C637" s="300"/>
      <c r="D637" s="300"/>
      <c r="E637" s="300"/>
      <c r="F637" s="300"/>
      <c r="G637" s="300"/>
      <c r="H637" s="300"/>
      <c r="I637" s="300"/>
      <c r="J637" s="300"/>
      <c r="K637" s="300"/>
      <c r="L637" s="300"/>
      <c r="M637" s="300"/>
      <c r="N637" s="300"/>
      <c r="O637" s="300"/>
      <c r="P637" s="300"/>
      <c r="Q637" s="300"/>
      <c r="R637" s="300"/>
      <c r="S637" s="300"/>
      <c r="T637" s="300"/>
      <c r="U637" s="300"/>
      <c r="V637" s="300"/>
      <c r="W637" s="300"/>
      <c r="X637" s="300"/>
      <c r="Y637" s="300"/>
      <c r="Z637" s="300"/>
    </row>
    <row r="638" customFormat="false" ht="15" hidden="false" customHeight="false" outlineLevel="0" collapsed="false">
      <c r="A638" s="300"/>
      <c r="B638" s="300"/>
      <c r="C638" s="300"/>
      <c r="D638" s="300"/>
      <c r="E638" s="300"/>
      <c r="F638" s="300"/>
      <c r="G638" s="300"/>
      <c r="H638" s="300"/>
      <c r="I638" s="300"/>
      <c r="J638" s="300"/>
      <c r="K638" s="300"/>
      <c r="L638" s="300"/>
      <c r="M638" s="300"/>
      <c r="N638" s="300"/>
      <c r="O638" s="300"/>
      <c r="P638" s="300"/>
      <c r="Q638" s="300"/>
      <c r="R638" s="300"/>
      <c r="S638" s="300"/>
      <c r="T638" s="300"/>
      <c r="U638" s="300"/>
      <c r="V638" s="300"/>
      <c r="W638" s="300"/>
      <c r="X638" s="300"/>
      <c r="Y638" s="300"/>
      <c r="Z638" s="300"/>
    </row>
    <row r="639" customFormat="false" ht="15" hidden="false" customHeight="false" outlineLevel="0" collapsed="false">
      <c r="A639" s="300"/>
      <c r="B639" s="300"/>
      <c r="C639" s="300"/>
      <c r="D639" s="300"/>
      <c r="E639" s="300"/>
      <c r="F639" s="300"/>
      <c r="G639" s="300"/>
      <c r="H639" s="300"/>
      <c r="I639" s="300"/>
      <c r="J639" s="300"/>
      <c r="K639" s="300"/>
      <c r="L639" s="300"/>
      <c r="M639" s="300"/>
      <c r="N639" s="300"/>
      <c r="O639" s="300"/>
      <c r="P639" s="300"/>
      <c r="Q639" s="300"/>
      <c r="R639" s="300"/>
      <c r="S639" s="300"/>
      <c r="T639" s="300"/>
      <c r="U639" s="300"/>
      <c r="V639" s="300"/>
      <c r="W639" s="300"/>
      <c r="X639" s="300"/>
      <c r="Y639" s="300"/>
      <c r="Z639" s="300"/>
    </row>
    <row r="640" customFormat="false" ht="15" hidden="false" customHeight="false" outlineLevel="0" collapsed="false">
      <c r="A640" s="300"/>
      <c r="B640" s="300"/>
      <c r="C640" s="300"/>
      <c r="D640" s="300"/>
      <c r="E640" s="300"/>
      <c r="F640" s="300"/>
      <c r="G640" s="300"/>
      <c r="H640" s="300"/>
      <c r="I640" s="300"/>
      <c r="J640" s="300"/>
      <c r="K640" s="300"/>
      <c r="L640" s="300"/>
      <c r="M640" s="300"/>
      <c r="N640" s="300"/>
      <c r="O640" s="300"/>
      <c r="P640" s="300"/>
      <c r="Q640" s="300"/>
      <c r="R640" s="300"/>
      <c r="S640" s="300"/>
      <c r="T640" s="300"/>
      <c r="U640" s="300"/>
      <c r="V640" s="300"/>
      <c r="W640" s="300"/>
      <c r="X640" s="300"/>
      <c r="Y640" s="300"/>
      <c r="Z640" s="300"/>
    </row>
    <row r="641" customFormat="false" ht="15" hidden="false" customHeight="false" outlineLevel="0" collapsed="false">
      <c r="A641" s="300"/>
      <c r="B641" s="300"/>
      <c r="C641" s="300"/>
      <c r="D641" s="300"/>
      <c r="E641" s="300"/>
      <c r="F641" s="300"/>
      <c r="G641" s="300"/>
      <c r="H641" s="300"/>
      <c r="I641" s="300"/>
      <c r="J641" s="300"/>
      <c r="K641" s="300"/>
      <c r="L641" s="300"/>
      <c r="M641" s="300"/>
      <c r="N641" s="300"/>
      <c r="O641" s="300"/>
      <c r="P641" s="300"/>
      <c r="Q641" s="300"/>
      <c r="R641" s="300"/>
      <c r="S641" s="300"/>
      <c r="T641" s="300"/>
      <c r="U641" s="300"/>
      <c r="V641" s="300"/>
      <c r="W641" s="300"/>
      <c r="X641" s="300"/>
      <c r="Y641" s="300"/>
      <c r="Z641" s="300"/>
    </row>
    <row r="642" customFormat="false" ht="15" hidden="false" customHeight="false" outlineLevel="0" collapsed="false">
      <c r="A642" s="300"/>
      <c r="B642" s="300"/>
      <c r="C642" s="300"/>
      <c r="D642" s="300"/>
      <c r="E642" s="300"/>
      <c r="F642" s="300"/>
      <c r="G642" s="300"/>
      <c r="H642" s="300"/>
      <c r="I642" s="300"/>
      <c r="J642" s="300"/>
      <c r="K642" s="300"/>
      <c r="L642" s="300"/>
      <c r="M642" s="300"/>
      <c r="N642" s="300"/>
      <c r="O642" s="300"/>
      <c r="P642" s="300"/>
      <c r="Q642" s="300"/>
      <c r="R642" s="300"/>
      <c r="S642" s="300"/>
      <c r="T642" s="300"/>
      <c r="U642" s="300"/>
      <c r="V642" s="300"/>
      <c r="W642" s="300"/>
      <c r="X642" s="300"/>
      <c r="Y642" s="300"/>
      <c r="Z642" s="300"/>
    </row>
    <row r="643" customFormat="false" ht="15" hidden="false" customHeight="false" outlineLevel="0" collapsed="false">
      <c r="A643" s="300"/>
      <c r="B643" s="300"/>
      <c r="C643" s="300"/>
      <c r="D643" s="300"/>
      <c r="E643" s="300"/>
      <c r="F643" s="300"/>
      <c r="G643" s="300"/>
      <c r="H643" s="300"/>
      <c r="I643" s="300"/>
      <c r="J643" s="300"/>
      <c r="K643" s="300"/>
      <c r="L643" s="300"/>
      <c r="M643" s="300"/>
      <c r="N643" s="300"/>
      <c r="O643" s="300"/>
      <c r="P643" s="300"/>
      <c r="Q643" s="300"/>
      <c r="R643" s="300"/>
      <c r="S643" s="300"/>
      <c r="T643" s="300"/>
      <c r="U643" s="300"/>
      <c r="V643" s="300"/>
      <c r="W643" s="300"/>
      <c r="X643" s="300"/>
      <c r="Y643" s="300"/>
      <c r="Z643" s="300"/>
    </row>
    <row r="644" customFormat="false" ht="15" hidden="false" customHeight="false" outlineLevel="0" collapsed="false">
      <c r="A644" s="300"/>
      <c r="B644" s="300"/>
      <c r="C644" s="300"/>
      <c r="D644" s="300"/>
      <c r="E644" s="300"/>
      <c r="F644" s="300"/>
      <c r="G644" s="300"/>
      <c r="H644" s="300"/>
      <c r="I644" s="300"/>
      <c r="J644" s="300"/>
      <c r="K644" s="300"/>
      <c r="L644" s="300"/>
      <c r="M644" s="300"/>
      <c r="N644" s="300"/>
      <c r="O644" s="300"/>
      <c r="P644" s="300"/>
      <c r="Q644" s="300"/>
      <c r="R644" s="300"/>
      <c r="S644" s="300"/>
      <c r="T644" s="300"/>
      <c r="U644" s="300"/>
      <c r="V644" s="300"/>
      <c r="W644" s="300"/>
      <c r="X644" s="300"/>
      <c r="Y644" s="300"/>
      <c r="Z644" s="300"/>
    </row>
    <row r="645" customFormat="false" ht="15" hidden="false" customHeight="false" outlineLevel="0" collapsed="false">
      <c r="A645" s="300"/>
      <c r="B645" s="300"/>
      <c r="C645" s="300"/>
      <c r="D645" s="300"/>
      <c r="E645" s="300"/>
      <c r="F645" s="300"/>
      <c r="G645" s="300"/>
      <c r="H645" s="300"/>
      <c r="I645" s="300"/>
      <c r="J645" s="300"/>
      <c r="K645" s="300"/>
      <c r="L645" s="300"/>
      <c r="M645" s="300"/>
      <c r="N645" s="300"/>
      <c r="O645" s="300"/>
      <c r="P645" s="300"/>
      <c r="Q645" s="300"/>
      <c r="R645" s="300"/>
      <c r="S645" s="300"/>
      <c r="T645" s="300"/>
      <c r="U645" s="300"/>
      <c r="V645" s="300"/>
      <c r="W645" s="300"/>
      <c r="X645" s="300"/>
      <c r="Y645" s="300"/>
      <c r="Z645" s="300"/>
    </row>
    <row r="646" customFormat="false" ht="15" hidden="false" customHeight="false" outlineLevel="0" collapsed="false">
      <c r="A646" s="300"/>
      <c r="B646" s="300"/>
      <c r="C646" s="300"/>
      <c r="D646" s="300"/>
      <c r="E646" s="300"/>
      <c r="F646" s="300"/>
      <c r="G646" s="300"/>
      <c r="H646" s="300"/>
      <c r="I646" s="300"/>
      <c r="J646" s="300"/>
      <c r="K646" s="300"/>
      <c r="L646" s="300"/>
      <c r="M646" s="300"/>
      <c r="N646" s="300"/>
      <c r="O646" s="300"/>
      <c r="P646" s="300"/>
      <c r="Q646" s="300"/>
      <c r="R646" s="300"/>
      <c r="S646" s="300"/>
      <c r="T646" s="300"/>
      <c r="U646" s="300"/>
      <c r="V646" s="300"/>
      <c r="W646" s="300"/>
      <c r="X646" s="300"/>
      <c r="Y646" s="300"/>
      <c r="Z646" s="300"/>
    </row>
    <row r="647" customFormat="false" ht="15" hidden="false" customHeight="false" outlineLevel="0" collapsed="false">
      <c r="A647" s="300"/>
      <c r="B647" s="300"/>
      <c r="C647" s="300"/>
      <c r="D647" s="300"/>
      <c r="E647" s="300"/>
      <c r="F647" s="300"/>
      <c r="G647" s="300"/>
      <c r="H647" s="300"/>
      <c r="I647" s="300"/>
      <c r="J647" s="300"/>
      <c r="K647" s="300"/>
      <c r="L647" s="300"/>
      <c r="M647" s="300"/>
      <c r="N647" s="300"/>
      <c r="O647" s="300"/>
      <c r="P647" s="300"/>
      <c r="Q647" s="300"/>
      <c r="R647" s="300"/>
      <c r="S647" s="300"/>
      <c r="T647" s="300"/>
      <c r="U647" s="300"/>
      <c r="V647" s="300"/>
      <c r="W647" s="300"/>
      <c r="X647" s="300"/>
      <c r="Y647" s="300"/>
      <c r="Z647" s="300"/>
    </row>
    <row r="648" customFormat="false" ht="15" hidden="false" customHeight="false" outlineLevel="0" collapsed="false">
      <c r="A648" s="300"/>
      <c r="B648" s="300"/>
      <c r="C648" s="300"/>
      <c r="D648" s="300"/>
      <c r="E648" s="300"/>
      <c r="F648" s="300"/>
      <c r="G648" s="300"/>
      <c r="H648" s="300"/>
      <c r="I648" s="300"/>
      <c r="J648" s="300"/>
      <c r="K648" s="300"/>
      <c r="L648" s="300"/>
      <c r="M648" s="300"/>
      <c r="N648" s="300"/>
      <c r="O648" s="300"/>
      <c r="P648" s="300"/>
      <c r="Q648" s="300"/>
      <c r="R648" s="300"/>
      <c r="S648" s="300"/>
      <c r="T648" s="300"/>
      <c r="U648" s="300"/>
      <c r="V648" s="300"/>
      <c r="W648" s="300"/>
      <c r="X648" s="300"/>
      <c r="Y648" s="300"/>
      <c r="Z648" s="300"/>
    </row>
    <row r="649" customFormat="false" ht="15" hidden="false" customHeight="false" outlineLevel="0" collapsed="false">
      <c r="A649" s="300"/>
      <c r="B649" s="300"/>
      <c r="C649" s="300"/>
      <c r="D649" s="300"/>
      <c r="E649" s="300"/>
      <c r="F649" s="300"/>
      <c r="G649" s="300"/>
      <c r="H649" s="300"/>
      <c r="I649" s="300"/>
      <c r="J649" s="300"/>
      <c r="K649" s="300"/>
      <c r="L649" s="300"/>
      <c r="M649" s="300"/>
      <c r="N649" s="300"/>
      <c r="O649" s="300"/>
      <c r="P649" s="300"/>
      <c r="Q649" s="300"/>
      <c r="R649" s="300"/>
      <c r="S649" s="300"/>
      <c r="T649" s="300"/>
      <c r="U649" s="300"/>
      <c r="V649" s="300"/>
      <c r="W649" s="300"/>
      <c r="X649" s="300"/>
      <c r="Y649" s="300"/>
      <c r="Z649" s="300"/>
    </row>
    <row r="650" customFormat="false" ht="15" hidden="false" customHeight="false" outlineLevel="0" collapsed="false">
      <c r="A650" s="300"/>
      <c r="B650" s="300"/>
      <c r="C650" s="300"/>
      <c r="D650" s="300"/>
      <c r="E650" s="300"/>
      <c r="F650" s="300"/>
      <c r="G650" s="300"/>
      <c r="H650" s="300"/>
      <c r="I650" s="300"/>
      <c r="J650" s="300"/>
      <c r="K650" s="300"/>
      <c r="L650" s="300"/>
      <c r="M650" s="300"/>
      <c r="N650" s="300"/>
      <c r="O650" s="300"/>
      <c r="P650" s="300"/>
      <c r="Q650" s="300"/>
      <c r="R650" s="300"/>
      <c r="S650" s="300"/>
      <c r="T650" s="300"/>
      <c r="U650" s="300"/>
      <c r="V650" s="300"/>
      <c r="W650" s="300"/>
      <c r="X650" s="300"/>
      <c r="Y650" s="300"/>
      <c r="Z650" s="300"/>
    </row>
    <row r="651" customFormat="false" ht="15" hidden="false" customHeight="false" outlineLevel="0" collapsed="false">
      <c r="A651" s="300"/>
      <c r="B651" s="300"/>
      <c r="C651" s="300"/>
      <c r="D651" s="300"/>
      <c r="E651" s="300"/>
      <c r="F651" s="300"/>
      <c r="G651" s="300"/>
      <c r="H651" s="300"/>
      <c r="I651" s="300"/>
      <c r="J651" s="300"/>
      <c r="K651" s="300"/>
      <c r="L651" s="300"/>
      <c r="M651" s="300"/>
      <c r="N651" s="300"/>
      <c r="O651" s="300"/>
      <c r="P651" s="300"/>
      <c r="Q651" s="300"/>
      <c r="R651" s="300"/>
      <c r="S651" s="300"/>
      <c r="T651" s="300"/>
      <c r="U651" s="300"/>
      <c r="V651" s="300"/>
      <c r="W651" s="300"/>
      <c r="X651" s="300"/>
      <c r="Y651" s="300"/>
      <c r="Z651" s="300"/>
    </row>
    <row r="652" customFormat="false" ht="15" hidden="false" customHeight="false" outlineLevel="0" collapsed="false">
      <c r="A652" s="300"/>
      <c r="B652" s="300"/>
      <c r="C652" s="300"/>
      <c r="D652" s="300"/>
      <c r="E652" s="300"/>
      <c r="F652" s="300"/>
      <c r="G652" s="300"/>
      <c r="H652" s="300"/>
      <c r="I652" s="300"/>
      <c r="J652" s="300"/>
      <c r="K652" s="300"/>
      <c r="L652" s="300"/>
      <c r="M652" s="300"/>
      <c r="N652" s="300"/>
      <c r="O652" s="300"/>
      <c r="P652" s="300"/>
      <c r="Q652" s="300"/>
      <c r="R652" s="300"/>
      <c r="S652" s="300"/>
      <c r="T652" s="300"/>
      <c r="U652" s="300"/>
      <c r="V652" s="300"/>
      <c r="W652" s="300"/>
      <c r="X652" s="300"/>
      <c r="Y652" s="300"/>
      <c r="Z652" s="300"/>
    </row>
    <row r="653" customFormat="false" ht="15" hidden="false" customHeight="false" outlineLevel="0" collapsed="false">
      <c r="A653" s="300"/>
      <c r="B653" s="300"/>
      <c r="C653" s="300"/>
      <c r="D653" s="300"/>
      <c r="E653" s="300"/>
      <c r="F653" s="300"/>
      <c r="G653" s="300"/>
      <c r="H653" s="300"/>
      <c r="I653" s="300"/>
      <c r="J653" s="300"/>
      <c r="K653" s="300"/>
      <c r="L653" s="300"/>
      <c r="M653" s="300"/>
      <c r="N653" s="300"/>
      <c r="O653" s="300"/>
      <c r="P653" s="300"/>
      <c r="Q653" s="300"/>
      <c r="R653" s="300"/>
      <c r="S653" s="300"/>
      <c r="T653" s="300"/>
      <c r="U653" s="300"/>
      <c r="V653" s="300"/>
      <c r="W653" s="300"/>
      <c r="X653" s="300"/>
      <c r="Y653" s="300"/>
      <c r="Z653" s="300"/>
    </row>
    <row r="654" customFormat="false" ht="15" hidden="false" customHeight="false" outlineLevel="0" collapsed="false">
      <c r="A654" s="300"/>
      <c r="B654" s="300"/>
      <c r="C654" s="300"/>
      <c r="D654" s="300"/>
      <c r="E654" s="300"/>
      <c r="F654" s="300"/>
      <c r="G654" s="300"/>
      <c r="H654" s="300"/>
      <c r="I654" s="300"/>
      <c r="J654" s="300"/>
      <c r="K654" s="300"/>
      <c r="L654" s="300"/>
      <c r="M654" s="300"/>
      <c r="N654" s="300"/>
      <c r="O654" s="300"/>
      <c r="P654" s="300"/>
      <c r="Q654" s="300"/>
      <c r="R654" s="300"/>
      <c r="S654" s="300"/>
      <c r="T654" s="300"/>
      <c r="U654" s="300"/>
      <c r="V654" s="300"/>
      <c r="W654" s="300"/>
      <c r="X654" s="300"/>
      <c r="Y654" s="300"/>
      <c r="Z654" s="300"/>
    </row>
    <row r="655" customFormat="false" ht="15" hidden="false" customHeight="false" outlineLevel="0" collapsed="false">
      <c r="A655" s="300"/>
      <c r="B655" s="300"/>
      <c r="C655" s="300"/>
      <c r="D655" s="300"/>
      <c r="E655" s="300"/>
      <c r="F655" s="300"/>
      <c r="G655" s="300"/>
      <c r="H655" s="300"/>
      <c r="I655" s="300"/>
      <c r="J655" s="300"/>
      <c r="K655" s="300"/>
      <c r="L655" s="300"/>
      <c r="M655" s="300"/>
      <c r="N655" s="300"/>
      <c r="O655" s="300"/>
      <c r="P655" s="300"/>
      <c r="Q655" s="300"/>
      <c r="R655" s="300"/>
      <c r="S655" s="300"/>
      <c r="T655" s="300"/>
      <c r="U655" s="300"/>
      <c r="V655" s="300"/>
      <c r="W655" s="300"/>
      <c r="X655" s="300"/>
      <c r="Y655" s="300"/>
      <c r="Z655" s="300"/>
    </row>
    <row r="656" customFormat="false" ht="15" hidden="false" customHeight="false" outlineLevel="0" collapsed="false">
      <c r="A656" s="300"/>
      <c r="B656" s="300"/>
      <c r="C656" s="300"/>
      <c r="D656" s="300"/>
      <c r="E656" s="300"/>
      <c r="F656" s="300"/>
      <c r="G656" s="300"/>
      <c r="H656" s="300"/>
      <c r="I656" s="300"/>
      <c r="J656" s="300"/>
      <c r="K656" s="300"/>
      <c r="L656" s="300"/>
      <c r="M656" s="300"/>
      <c r="N656" s="300"/>
      <c r="O656" s="300"/>
      <c r="P656" s="300"/>
      <c r="Q656" s="300"/>
      <c r="R656" s="300"/>
      <c r="S656" s="300"/>
      <c r="T656" s="300"/>
      <c r="U656" s="300"/>
      <c r="V656" s="300"/>
      <c r="W656" s="300"/>
      <c r="X656" s="300"/>
      <c r="Y656" s="300"/>
      <c r="Z656" s="300"/>
    </row>
    <row r="657" customFormat="false" ht="15" hidden="false" customHeight="false" outlineLevel="0" collapsed="false">
      <c r="A657" s="300"/>
      <c r="B657" s="300"/>
      <c r="C657" s="300"/>
      <c r="D657" s="300"/>
      <c r="E657" s="300"/>
      <c r="F657" s="300"/>
      <c r="G657" s="300"/>
      <c r="H657" s="300"/>
      <c r="I657" s="300"/>
      <c r="J657" s="300"/>
      <c r="K657" s="300"/>
      <c r="L657" s="300"/>
      <c r="M657" s="300"/>
      <c r="N657" s="300"/>
      <c r="O657" s="300"/>
      <c r="P657" s="300"/>
      <c r="Q657" s="300"/>
      <c r="R657" s="300"/>
      <c r="S657" s="300"/>
      <c r="T657" s="300"/>
      <c r="U657" s="300"/>
      <c r="V657" s="300"/>
      <c r="W657" s="300"/>
      <c r="X657" s="300"/>
      <c r="Y657" s="300"/>
      <c r="Z657" s="300"/>
    </row>
    <row r="658" customFormat="false" ht="15" hidden="false" customHeight="false" outlineLevel="0" collapsed="false">
      <c r="A658" s="300"/>
      <c r="B658" s="300"/>
      <c r="C658" s="300"/>
      <c r="D658" s="300"/>
      <c r="E658" s="300"/>
      <c r="F658" s="300"/>
      <c r="G658" s="300"/>
      <c r="H658" s="300"/>
      <c r="I658" s="300"/>
      <c r="J658" s="300"/>
      <c r="K658" s="300"/>
      <c r="L658" s="300"/>
      <c r="M658" s="300"/>
      <c r="N658" s="300"/>
      <c r="O658" s="300"/>
      <c r="P658" s="300"/>
      <c r="Q658" s="300"/>
      <c r="R658" s="300"/>
      <c r="S658" s="300"/>
      <c r="T658" s="300"/>
      <c r="U658" s="300"/>
      <c r="V658" s="300"/>
      <c r="W658" s="300"/>
      <c r="X658" s="300"/>
      <c r="Y658" s="300"/>
      <c r="Z658" s="300"/>
    </row>
    <row r="659" customFormat="false" ht="15" hidden="false" customHeight="false" outlineLevel="0" collapsed="false">
      <c r="A659" s="300"/>
      <c r="B659" s="300"/>
      <c r="C659" s="300"/>
      <c r="D659" s="300"/>
      <c r="E659" s="300"/>
      <c r="F659" s="300"/>
      <c r="G659" s="300"/>
      <c r="H659" s="300"/>
      <c r="I659" s="300"/>
      <c r="J659" s="300"/>
      <c r="K659" s="300"/>
      <c r="L659" s="300"/>
      <c r="M659" s="300"/>
      <c r="N659" s="300"/>
      <c r="O659" s="300"/>
      <c r="P659" s="300"/>
      <c r="Q659" s="300"/>
      <c r="R659" s="300"/>
      <c r="S659" s="300"/>
      <c r="T659" s="300"/>
      <c r="U659" s="300"/>
      <c r="V659" s="300"/>
      <c r="W659" s="300"/>
      <c r="X659" s="300"/>
      <c r="Y659" s="300"/>
      <c r="Z659" s="300"/>
    </row>
    <row r="660" customFormat="false" ht="15" hidden="false" customHeight="false" outlineLevel="0" collapsed="false">
      <c r="A660" s="300"/>
      <c r="B660" s="300"/>
      <c r="C660" s="300"/>
      <c r="D660" s="300"/>
      <c r="E660" s="300"/>
      <c r="F660" s="300"/>
      <c r="G660" s="300"/>
      <c r="H660" s="300"/>
      <c r="I660" s="300"/>
      <c r="J660" s="300"/>
      <c r="K660" s="300"/>
      <c r="L660" s="300"/>
      <c r="M660" s="300"/>
      <c r="N660" s="300"/>
      <c r="O660" s="300"/>
      <c r="P660" s="300"/>
      <c r="Q660" s="300"/>
      <c r="R660" s="300"/>
      <c r="S660" s="300"/>
      <c r="T660" s="300"/>
      <c r="U660" s="300"/>
      <c r="V660" s="300"/>
      <c r="W660" s="300"/>
      <c r="X660" s="300"/>
      <c r="Y660" s="300"/>
      <c r="Z660" s="300"/>
    </row>
    <row r="661" customFormat="false" ht="15" hidden="false" customHeight="false" outlineLevel="0" collapsed="false">
      <c r="A661" s="300"/>
      <c r="B661" s="300"/>
      <c r="C661" s="300"/>
      <c r="D661" s="300"/>
      <c r="E661" s="300"/>
      <c r="F661" s="300"/>
      <c r="G661" s="300"/>
      <c r="H661" s="300"/>
      <c r="I661" s="300"/>
      <c r="J661" s="300"/>
      <c r="K661" s="300"/>
      <c r="L661" s="300"/>
      <c r="M661" s="300"/>
      <c r="N661" s="300"/>
      <c r="O661" s="300"/>
      <c r="P661" s="300"/>
      <c r="Q661" s="300"/>
      <c r="R661" s="300"/>
      <c r="S661" s="300"/>
      <c r="T661" s="300"/>
      <c r="U661" s="300"/>
      <c r="V661" s="300"/>
      <c r="W661" s="300"/>
      <c r="X661" s="300"/>
      <c r="Y661" s="300"/>
      <c r="Z661" s="300"/>
    </row>
    <row r="662" customFormat="false" ht="15" hidden="false" customHeight="false" outlineLevel="0" collapsed="false">
      <c r="A662" s="300"/>
      <c r="B662" s="300"/>
      <c r="C662" s="300"/>
      <c r="D662" s="300"/>
      <c r="E662" s="300"/>
      <c r="F662" s="300"/>
      <c r="G662" s="300"/>
      <c r="H662" s="300"/>
      <c r="I662" s="300"/>
      <c r="J662" s="300"/>
      <c r="K662" s="300"/>
      <c r="L662" s="300"/>
      <c r="M662" s="300"/>
      <c r="N662" s="300"/>
      <c r="O662" s="300"/>
      <c r="P662" s="300"/>
      <c r="Q662" s="300"/>
      <c r="R662" s="300"/>
      <c r="S662" s="300"/>
      <c r="T662" s="300"/>
      <c r="U662" s="300"/>
      <c r="V662" s="300"/>
      <c r="W662" s="300"/>
      <c r="X662" s="300"/>
      <c r="Y662" s="300"/>
      <c r="Z662" s="300"/>
    </row>
    <row r="663" customFormat="false" ht="15" hidden="false" customHeight="false" outlineLevel="0" collapsed="false">
      <c r="A663" s="300"/>
      <c r="B663" s="300"/>
      <c r="C663" s="300"/>
      <c r="D663" s="300"/>
      <c r="E663" s="300"/>
      <c r="F663" s="300"/>
      <c r="G663" s="300"/>
      <c r="H663" s="300"/>
      <c r="I663" s="300"/>
      <c r="J663" s="300"/>
      <c r="K663" s="300"/>
      <c r="L663" s="300"/>
      <c r="M663" s="300"/>
      <c r="N663" s="300"/>
      <c r="O663" s="300"/>
      <c r="P663" s="300"/>
      <c r="Q663" s="300"/>
      <c r="R663" s="300"/>
      <c r="S663" s="300"/>
      <c r="T663" s="300"/>
      <c r="U663" s="300"/>
      <c r="V663" s="300"/>
      <c r="W663" s="300"/>
      <c r="X663" s="300"/>
      <c r="Y663" s="300"/>
      <c r="Z663" s="300"/>
    </row>
    <row r="664" customFormat="false" ht="15" hidden="false" customHeight="false" outlineLevel="0" collapsed="false">
      <c r="A664" s="300"/>
      <c r="B664" s="300"/>
      <c r="C664" s="300"/>
      <c r="D664" s="300"/>
      <c r="E664" s="300"/>
      <c r="F664" s="300"/>
      <c r="G664" s="300"/>
      <c r="H664" s="300"/>
      <c r="I664" s="300"/>
      <c r="J664" s="300"/>
      <c r="K664" s="300"/>
      <c r="L664" s="300"/>
      <c r="M664" s="300"/>
      <c r="N664" s="300"/>
      <c r="O664" s="300"/>
      <c r="P664" s="300"/>
      <c r="Q664" s="300"/>
      <c r="R664" s="300"/>
      <c r="S664" s="300"/>
      <c r="T664" s="300"/>
      <c r="U664" s="300"/>
      <c r="V664" s="300"/>
      <c r="W664" s="300"/>
      <c r="X664" s="300"/>
      <c r="Y664" s="300"/>
      <c r="Z664" s="300"/>
    </row>
    <row r="665" customFormat="false" ht="15" hidden="false" customHeight="false" outlineLevel="0" collapsed="false">
      <c r="A665" s="300"/>
      <c r="B665" s="300"/>
      <c r="C665" s="300"/>
      <c r="D665" s="300"/>
      <c r="E665" s="300"/>
      <c r="F665" s="300"/>
      <c r="G665" s="300"/>
      <c r="H665" s="300"/>
      <c r="I665" s="300"/>
      <c r="J665" s="300"/>
      <c r="K665" s="300"/>
      <c r="L665" s="300"/>
      <c r="M665" s="300"/>
      <c r="N665" s="300"/>
      <c r="O665" s="300"/>
      <c r="P665" s="300"/>
      <c r="Q665" s="300"/>
      <c r="R665" s="300"/>
      <c r="S665" s="300"/>
      <c r="T665" s="300"/>
      <c r="U665" s="300"/>
      <c r="V665" s="300"/>
      <c r="W665" s="300"/>
      <c r="X665" s="300"/>
      <c r="Y665" s="300"/>
      <c r="Z665" s="300"/>
    </row>
    <row r="666" customFormat="false" ht="15" hidden="false" customHeight="false" outlineLevel="0" collapsed="false">
      <c r="A666" s="300"/>
      <c r="B666" s="300"/>
      <c r="C666" s="300"/>
      <c r="D666" s="300"/>
      <c r="E666" s="300"/>
      <c r="F666" s="300"/>
      <c r="G666" s="300"/>
      <c r="H666" s="300"/>
      <c r="I666" s="300"/>
      <c r="J666" s="300"/>
      <c r="K666" s="300"/>
      <c r="L666" s="300"/>
      <c r="M666" s="300"/>
      <c r="N666" s="300"/>
      <c r="O666" s="300"/>
      <c r="P666" s="300"/>
      <c r="Q666" s="300"/>
      <c r="R666" s="300"/>
      <c r="S666" s="300"/>
      <c r="T666" s="300"/>
      <c r="U666" s="300"/>
      <c r="V666" s="300"/>
      <c r="W666" s="300"/>
      <c r="X666" s="300"/>
      <c r="Y666" s="300"/>
      <c r="Z666" s="300"/>
    </row>
    <row r="667" customFormat="false" ht="15" hidden="false" customHeight="false" outlineLevel="0" collapsed="false">
      <c r="A667" s="300"/>
      <c r="B667" s="300"/>
      <c r="C667" s="300"/>
      <c r="D667" s="300"/>
      <c r="E667" s="300"/>
      <c r="F667" s="300"/>
      <c r="G667" s="300"/>
      <c r="H667" s="300"/>
      <c r="I667" s="300"/>
      <c r="J667" s="300"/>
      <c r="K667" s="300"/>
      <c r="L667" s="300"/>
      <c r="M667" s="300"/>
      <c r="N667" s="300"/>
      <c r="O667" s="300"/>
      <c r="P667" s="300"/>
      <c r="Q667" s="300"/>
      <c r="R667" s="300"/>
      <c r="S667" s="300"/>
      <c r="T667" s="300"/>
      <c r="U667" s="300"/>
      <c r="V667" s="300"/>
      <c r="W667" s="300"/>
      <c r="X667" s="300"/>
      <c r="Y667" s="300"/>
      <c r="Z667" s="300"/>
    </row>
    <row r="668" customFormat="false" ht="15" hidden="false" customHeight="false" outlineLevel="0" collapsed="false">
      <c r="A668" s="300"/>
      <c r="B668" s="300"/>
      <c r="C668" s="300"/>
      <c r="D668" s="300"/>
      <c r="E668" s="300"/>
      <c r="F668" s="300"/>
      <c r="G668" s="300"/>
      <c r="H668" s="300"/>
      <c r="I668" s="300"/>
      <c r="J668" s="300"/>
      <c r="K668" s="300"/>
      <c r="L668" s="300"/>
      <c r="M668" s="300"/>
      <c r="N668" s="300"/>
      <c r="O668" s="300"/>
      <c r="P668" s="300"/>
      <c r="Q668" s="300"/>
      <c r="R668" s="300"/>
      <c r="S668" s="300"/>
      <c r="T668" s="300"/>
      <c r="U668" s="300"/>
      <c r="V668" s="300"/>
      <c r="W668" s="300"/>
      <c r="X668" s="300"/>
      <c r="Y668" s="300"/>
      <c r="Z668" s="300"/>
    </row>
    <row r="669" customFormat="false" ht="15" hidden="false" customHeight="false" outlineLevel="0" collapsed="false">
      <c r="A669" s="300"/>
      <c r="B669" s="300"/>
      <c r="C669" s="300"/>
      <c r="D669" s="300"/>
      <c r="E669" s="300"/>
      <c r="F669" s="300"/>
      <c r="G669" s="300"/>
      <c r="H669" s="300"/>
      <c r="I669" s="300"/>
      <c r="J669" s="300"/>
      <c r="K669" s="300"/>
      <c r="L669" s="300"/>
      <c r="M669" s="300"/>
      <c r="N669" s="300"/>
      <c r="O669" s="300"/>
      <c r="P669" s="300"/>
      <c r="Q669" s="300"/>
      <c r="R669" s="300"/>
      <c r="S669" s="300"/>
      <c r="T669" s="300"/>
      <c r="U669" s="300"/>
      <c r="V669" s="300"/>
      <c r="W669" s="300"/>
      <c r="X669" s="300"/>
      <c r="Y669" s="300"/>
      <c r="Z669" s="300"/>
    </row>
    <row r="670" customFormat="false" ht="15" hidden="false" customHeight="false" outlineLevel="0" collapsed="false">
      <c r="A670" s="300"/>
      <c r="B670" s="300"/>
      <c r="C670" s="300"/>
      <c r="D670" s="300"/>
      <c r="E670" s="300"/>
      <c r="F670" s="300"/>
      <c r="G670" s="300"/>
      <c r="H670" s="300"/>
      <c r="I670" s="300"/>
      <c r="J670" s="300"/>
      <c r="K670" s="300"/>
      <c r="L670" s="300"/>
      <c r="M670" s="300"/>
      <c r="N670" s="300"/>
      <c r="O670" s="300"/>
      <c r="P670" s="300"/>
      <c r="Q670" s="300"/>
      <c r="R670" s="300"/>
      <c r="S670" s="300"/>
      <c r="T670" s="300"/>
      <c r="U670" s="300"/>
      <c r="V670" s="300"/>
      <c r="W670" s="300"/>
      <c r="X670" s="300"/>
      <c r="Y670" s="300"/>
      <c r="Z670" s="300"/>
    </row>
    <row r="671" customFormat="false" ht="15" hidden="false" customHeight="false" outlineLevel="0" collapsed="false">
      <c r="A671" s="300"/>
      <c r="B671" s="300"/>
      <c r="C671" s="300"/>
      <c r="D671" s="300"/>
      <c r="E671" s="300"/>
      <c r="F671" s="300"/>
      <c r="G671" s="300"/>
      <c r="H671" s="300"/>
      <c r="I671" s="300"/>
      <c r="J671" s="300"/>
      <c r="K671" s="300"/>
      <c r="L671" s="300"/>
      <c r="M671" s="300"/>
      <c r="N671" s="300"/>
      <c r="O671" s="300"/>
      <c r="P671" s="300"/>
      <c r="Q671" s="300"/>
      <c r="R671" s="300"/>
      <c r="S671" s="300"/>
      <c r="T671" s="300"/>
      <c r="U671" s="300"/>
      <c r="V671" s="300"/>
      <c r="W671" s="300"/>
      <c r="X671" s="300"/>
      <c r="Y671" s="300"/>
      <c r="Z671" s="300"/>
    </row>
    <row r="672" customFormat="false" ht="15" hidden="false" customHeight="false" outlineLevel="0" collapsed="false">
      <c r="A672" s="300"/>
      <c r="B672" s="300"/>
      <c r="C672" s="300"/>
      <c r="D672" s="300"/>
      <c r="E672" s="300"/>
      <c r="F672" s="300"/>
      <c r="G672" s="300"/>
      <c r="H672" s="300"/>
      <c r="I672" s="300"/>
      <c r="J672" s="300"/>
      <c r="K672" s="300"/>
      <c r="L672" s="300"/>
      <c r="M672" s="300"/>
      <c r="N672" s="300"/>
      <c r="O672" s="300"/>
      <c r="P672" s="300"/>
      <c r="Q672" s="300"/>
      <c r="R672" s="300"/>
      <c r="S672" s="300"/>
      <c r="T672" s="300"/>
      <c r="U672" s="300"/>
      <c r="V672" s="300"/>
      <c r="W672" s="300"/>
      <c r="X672" s="300"/>
      <c r="Y672" s="300"/>
      <c r="Z672" s="300"/>
    </row>
    <row r="673" customFormat="false" ht="15" hidden="false" customHeight="false" outlineLevel="0" collapsed="false">
      <c r="A673" s="300"/>
      <c r="B673" s="300"/>
      <c r="C673" s="300"/>
      <c r="D673" s="300"/>
      <c r="E673" s="300"/>
      <c r="F673" s="300"/>
      <c r="G673" s="300"/>
      <c r="H673" s="300"/>
      <c r="I673" s="300"/>
      <c r="J673" s="300"/>
      <c r="K673" s="300"/>
      <c r="L673" s="300"/>
      <c r="M673" s="300"/>
      <c r="N673" s="300"/>
      <c r="O673" s="300"/>
      <c r="P673" s="300"/>
      <c r="Q673" s="300"/>
      <c r="R673" s="300"/>
      <c r="S673" s="300"/>
      <c r="T673" s="300"/>
      <c r="U673" s="300"/>
      <c r="V673" s="300"/>
      <c r="W673" s="300"/>
      <c r="X673" s="300"/>
      <c r="Y673" s="300"/>
      <c r="Z673" s="300"/>
    </row>
    <row r="674" customFormat="false" ht="15" hidden="false" customHeight="false" outlineLevel="0" collapsed="false">
      <c r="A674" s="300"/>
      <c r="B674" s="300"/>
      <c r="C674" s="300"/>
      <c r="D674" s="300"/>
      <c r="E674" s="300"/>
      <c r="F674" s="300"/>
      <c r="G674" s="300"/>
      <c r="H674" s="300"/>
      <c r="I674" s="300"/>
      <c r="J674" s="300"/>
      <c r="K674" s="300"/>
      <c r="L674" s="300"/>
      <c r="M674" s="300"/>
      <c r="N674" s="300"/>
      <c r="O674" s="300"/>
      <c r="P674" s="300"/>
      <c r="Q674" s="300"/>
      <c r="R674" s="300"/>
      <c r="S674" s="300"/>
      <c r="T674" s="300"/>
      <c r="U674" s="300"/>
      <c r="V674" s="300"/>
      <c r="W674" s="300"/>
      <c r="X674" s="300"/>
      <c r="Y674" s="300"/>
      <c r="Z674" s="300"/>
    </row>
    <row r="675" customFormat="false" ht="15" hidden="false" customHeight="false" outlineLevel="0" collapsed="false">
      <c r="A675" s="300"/>
      <c r="B675" s="300"/>
      <c r="C675" s="300"/>
      <c r="D675" s="300"/>
      <c r="E675" s="300"/>
      <c r="F675" s="300"/>
      <c r="G675" s="300"/>
      <c r="H675" s="300"/>
      <c r="I675" s="300"/>
      <c r="J675" s="300"/>
      <c r="K675" s="300"/>
      <c r="L675" s="300"/>
      <c r="M675" s="300"/>
      <c r="N675" s="300"/>
      <c r="O675" s="300"/>
      <c r="P675" s="300"/>
      <c r="Q675" s="300"/>
      <c r="R675" s="300"/>
      <c r="S675" s="300"/>
      <c r="T675" s="300"/>
      <c r="U675" s="300"/>
      <c r="V675" s="300"/>
      <c r="W675" s="300"/>
      <c r="X675" s="300"/>
      <c r="Y675" s="300"/>
      <c r="Z675" s="300"/>
    </row>
    <row r="676" customFormat="false" ht="15" hidden="false" customHeight="false" outlineLevel="0" collapsed="false">
      <c r="A676" s="300"/>
      <c r="B676" s="300"/>
      <c r="C676" s="300"/>
      <c r="D676" s="300"/>
      <c r="E676" s="300"/>
      <c r="F676" s="300"/>
      <c r="G676" s="300"/>
      <c r="H676" s="300"/>
      <c r="I676" s="300"/>
      <c r="J676" s="300"/>
      <c r="K676" s="300"/>
      <c r="L676" s="300"/>
      <c r="M676" s="300"/>
      <c r="N676" s="300"/>
      <c r="O676" s="300"/>
      <c r="P676" s="300"/>
      <c r="Q676" s="300"/>
      <c r="R676" s="300"/>
      <c r="S676" s="300"/>
      <c r="T676" s="300"/>
      <c r="U676" s="300"/>
      <c r="V676" s="300"/>
      <c r="W676" s="300"/>
      <c r="X676" s="300"/>
      <c r="Y676" s="300"/>
      <c r="Z676" s="300"/>
    </row>
    <row r="677" customFormat="false" ht="15" hidden="false" customHeight="false" outlineLevel="0" collapsed="false">
      <c r="A677" s="300"/>
      <c r="B677" s="300"/>
      <c r="C677" s="300"/>
      <c r="D677" s="300"/>
      <c r="E677" s="300"/>
      <c r="F677" s="300"/>
      <c r="G677" s="300"/>
      <c r="H677" s="300"/>
      <c r="I677" s="300"/>
      <c r="J677" s="300"/>
      <c r="K677" s="300"/>
      <c r="L677" s="300"/>
      <c r="M677" s="300"/>
      <c r="N677" s="300"/>
      <c r="O677" s="300"/>
      <c r="P677" s="300"/>
      <c r="Q677" s="300"/>
      <c r="R677" s="300"/>
      <c r="S677" s="300"/>
      <c r="T677" s="300"/>
      <c r="U677" s="300"/>
      <c r="V677" s="300"/>
      <c r="W677" s="300"/>
      <c r="X677" s="300"/>
      <c r="Y677" s="300"/>
      <c r="Z677" s="300"/>
    </row>
    <row r="678" customFormat="false" ht="15" hidden="false" customHeight="false" outlineLevel="0" collapsed="false">
      <c r="A678" s="300"/>
      <c r="B678" s="300"/>
      <c r="C678" s="300"/>
      <c r="D678" s="300"/>
      <c r="E678" s="300"/>
      <c r="F678" s="300"/>
      <c r="G678" s="300"/>
      <c r="H678" s="300"/>
      <c r="I678" s="300"/>
      <c r="J678" s="300"/>
      <c r="K678" s="300"/>
      <c r="L678" s="300"/>
      <c r="M678" s="300"/>
      <c r="N678" s="300"/>
      <c r="O678" s="300"/>
      <c r="P678" s="300"/>
      <c r="Q678" s="300"/>
      <c r="R678" s="300"/>
      <c r="S678" s="300"/>
      <c r="T678" s="300"/>
      <c r="U678" s="300"/>
      <c r="V678" s="300"/>
      <c r="W678" s="300"/>
      <c r="X678" s="300"/>
      <c r="Y678" s="300"/>
      <c r="Z678" s="300"/>
    </row>
    <row r="679" customFormat="false" ht="15" hidden="false" customHeight="false" outlineLevel="0" collapsed="false">
      <c r="A679" s="300"/>
      <c r="B679" s="300"/>
      <c r="C679" s="300"/>
      <c r="D679" s="300"/>
      <c r="E679" s="300"/>
      <c r="F679" s="300"/>
      <c r="G679" s="300"/>
      <c r="H679" s="300"/>
      <c r="I679" s="300"/>
      <c r="J679" s="300"/>
      <c r="K679" s="300"/>
      <c r="L679" s="300"/>
      <c r="M679" s="300"/>
      <c r="N679" s="300"/>
      <c r="O679" s="300"/>
      <c r="P679" s="300"/>
      <c r="Q679" s="300"/>
      <c r="R679" s="300"/>
      <c r="S679" s="300"/>
      <c r="T679" s="300"/>
      <c r="U679" s="300"/>
      <c r="V679" s="300"/>
      <c r="W679" s="300"/>
      <c r="X679" s="300"/>
      <c r="Y679" s="300"/>
      <c r="Z679" s="300"/>
    </row>
    <row r="680" customFormat="false" ht="15" hidden="false" customHeight="false" outlineLevel="0" collapsed="false">
      <c r="A680" s="300"/>
      <c r="B680" s="300"/>
      <c r="C680" s="300"/>
      <c r="D680" s="300"/>
      <c r="E680" s="300"/>
      <c r="F680" s="300"/>
      <c r="G680" s="300"/>
      <c r="H680" s="300"/>
      <c r="I680" s="300"/>
      <c r="J680" s="300"/>
      <c r="K680" s="300"/>
      <c r="L680" s="300"/>
      <c r="M680" s="300"/>
      <c r="N680" s="300"/>
      <c r="O680" s="300"/>
      <c r="P680" s="300"/>
      <c r="Q680" s="300"/>
      <c r="R680" s="300"/>
      <c r="S680" s="300"/>
      <c r="T680" s="300"/>
      <c r="U680" s="300"/>
      <c r="V680" s="300"/>
      <c r="W680" s="300"/>
      <c r="X680" s="300"/>
      <c r="Y680" s="300"/>
      <c r="Z680" s="300"/>
    </row>
    <row r="681" customFormat="false" ht="15" hidden="false" customHeight="false" outlineLevel="0" collapsed="false">
      <c r="A681" s="300"/>
      <c r="B681" s="300"/>
      <c r="C681" s="300"/>
      <c r="D681" s="300"/>
      <c r="E681" s="300"/>
      <c r="F681" s="300"/>
      <c r="G681" s="300"/>
      <c r="H681" s="300"/>
      <c r="I681" s="300"/>
      <c r="J681" s="300"/>
      <c r="K681" s="300"/>
      <c r="L681" s="300"/>
      <c r="M681" s="300"/>
      <c r="N681" s="300"/>
      <c r="O681" s="300"/>
      <c r="P681" s="300"/>
      <c r="Q681" s="300"/>
      <c r="R681" s="300"/>
      <c r="S681" s="300"/>
      <c r="T681" s="300"/>
      <c r="U681" s="300"/>
      <c r="V681" s="300"/>
      <c r="W681" s="300"/>
      <c r="X681" s="300"/>
      <c r="Y681" s="300"/>
      <c r="Z681" s="300"/>
    </row>
    <row r="682" customFormat="false" ht="15" hidden="false" customHeight="false" outlineLevel="0" collapsed="false">
      <c r="A682" s="300"/>
      <c r="B682" s="300"/>
      <c r="C682" s="300"/>
      <c r="D682" s="300"/>
      <c r="E682" s="300"/>
      <c r="F682" s="300"/>
      <c r="G682" s="300"/>
      <c r="H682" s="300"/>
      <c r="I682" s="300"/>
      <c r="J682" s="300"/>
      <c r="K682" s="300"/>
      <c r="L682" s="300"/>
      <c r="M682" s="300"/>
      <c r="N682" s="300"/>
      <c r="O682" s="300"/>
      <c r="P682" s="300"/>
      <c r="Q682" s="300"/>
      <c r="R682" s="300"/>
      <c r="S682" s="300"/>
      <c r="T682" s="300"/>
      <c r="U682" s="300"/>
      <c r="V682" s="300"/>
      <c r="W682" s="300"/>
      <c r="X682" s="300"/>
      <c r="Y682" s="300"/>
      <c r="Z682" s="300"/>
    </row>
    <row r="683" customFormat="false" ht="15" hidden="false" customHeight="false" outlineLevel="0" collapsed="false">
      <c r="A683" s="300"/>
      <c r="B683" s="300"/>
      <c r="C683" s="300"/>
      <c r="D683" s="300"/>
      <c r="E683" s="300"/>
      <c r="F683" s="300"/>
      <c r="G683" s="300"/>
      <c r="H683" s="300"/>
      <c r="I683" s="300"/>
      <c r="J683" s="300"/>
      <c r="K683" s="300"/>
      <c r="L683" s="300"/>
      <c r="M683" s="300"/>
      <c r="N683" s="300"/>
      <c r="O683" s="300"/>
      <c r="P683" s="300"/>
      <c r="Q683" s="300"/>
      <c r="R683" s="300"/>
      <c r="S683" s="300"/>
      <c r="T683" s="300"/>
      <c r="U683" s="300"/>
      <c r="V683" s="300"/>
      <c r="W683" s="300"/>
      <c r="X683" s="300"/>
      <c r="Y683" s="300"/>
      <c r="Z683" s="300"/>
    </row>
    <row r="684" customFormat="false" ht="15" hidden="false" customHeight="false" outlineLevel="0" collapsed="false">
      <c r="A684" s="300"/>
      <c r="B684" s="300"/>
      <c r="C684" s="300"/>
      <c r="D684" s="300"/>
      <c r="E684" s="300"/>
      <c r="F684" s="300"/>
      <c r="G684" s="300"/>
      <c r="H684" s="300"/>
      <c r="I684" s="300"/>
      <c r="J684" s="300"/>
      <c r="K684" s="300"/>
      <c r="L684" s="300"/>
      <c r="M684" s="300"/>
      <c r="N684" s="300"/>
      <c r="O684" s="300"/>
      <c r="P684" s="300"/>
      <c r="Q684" s="300"/>
      <c r="R684" s="300"/>
      <c r="S684" s="300"/>
      <c r="T684" s="300"/>
      <c r="U684" s="300"/>
      <c r="V684" s="300"/>
      <c r="W684" s="300"/>
      <c r="X684" s="300"/>
      <c r="Y684" s="300"/>
      <c r="Z684" s="300"/>
    </row>
    <row r="685" customFormat="false" ht="15" hidden="false" customHeight="false" outlineLevel="0" collapsed="false">
      <c r="A685" s="300"/>
      <c r="B685" s="300"/>
      <c r="C685" s="300"/>
      <c r="D685" s="300"/>
      <c r="E685" s="300"/>
      <c r="F685" s="300"/>
      <c r="G685" s="300"/>
      <c r="H685" s="300"/>
      <c r="I685" s="300"/>
      <c r="J685" s="300"/>
      <c r="K685" s="300"/>
      <c r="L685" s="300"/>
      <c r="M685" s="300"/>
      <c r="N685" s="300"/>
      <c r="O685" s="300"/>
      <c r="P685" s="300"/>
      <c r="Q685" s="300"/>
      <c r="R685" s="300"/>
      <c r="S685" s="300"/>
      <c r="T685" s="300"/>
      <c r="U685" s="300"/>
      <c r="V685" s="300"/>
      <c r="W685" s="300"/>
      <c r="X685" s="300"/>
      <c r="Y685" s="300"/>
      <c r="Z685" s="300"/>
    </row>
    <row r="686" customFormat="false" ht="15" hidden="false" customHeight="false" outlineLevel="0" collapsed="false">
      <c r="A686" s="300"/>
      <c r="B686" s="300"/>
      <c r="C686" s="300"/>
      <c r="D686" s="300"/>
      <c r="E686" s="300"/>
      <c r="F686" s="300"/>
      <c r="G686" s="300"/>
      <c r="H686" s="300"/>
      <c r="I686" s="300"/>
      <c r="J686" s="300"/>
      <c r="K686" s="300"/>
      <c r="L686" s="300"/>
      <c r="M686" s="300"/>
      <c r="N686" s="300"/>
      <c r="O686" s="300"/>
      <c r="P686" s="300"/>
      <c r="Q686" s="300"/>
      <c r="R686" s="300"/>
      <c r="S686" s="300"/>
      <c r="T686" s="300"/>
      <c r="U686" s="300"/>
      <c r="V686" s="300"/>
      <c r="W686" s="300"/>
      <c r="X686" s="300"/>
      <c r="Y686" s="300"/>
      <c r="Z686" s="300"/>
    </row>
    <row r="687" customFormat="false" ht="15" hidden="false" customHeight="false" outlineLevel="0" collapsed="false">
      <c r="A687" s="300"/>
      <c r="B687" s="300"/>
      <c r="C687" s="300"/>
      <c r="D687" s="300"/>
      <c r="E687" s="300"/>
      <c r="F687" s="300"/>
      <c r="G687" s="300"/>
      <c r="H687" s="300"/>
      <c r="I687" s="300"/>
      <c r="J687" s="300"/>
      <c r="K687" s="300"/>
      <c r="L687" s="300"/>
      <c r="M687" s="300"/>
      <c r="N687" s="300"/>
      <c r="O687" s="300"/>
      <c r="P687" s="300"/>
      <c r="Q687" s="300"/>
      <c r="R687" s="300"/>
      <c r="S687" s="300"/>
      <c r="T687" s="300"/>
      <c r="U687" s="300"/>
      <c r="V687" s="300"/>
      <c r="W687" s="300"/>
      <c r="X687" s="300"/>
      <c r="Y687" s="300"/>
      <c r="Z687" s="300"/>
    </row>
    <row r="688" customFormat="false" ht="15" hidden="false" customHeight="false" outlineLevel="0" collapsed="false">
      <c r="A688" s="300"/>
      <c r="B688" s="300"/>
      <c r="C688" s="300"/>
      <c r="D688" s="300"/>
      <c r="E688" s="300"/>
      <c r="F688" s="300"/>
      <c r="G688" s="300"/>
      <c r="H688" s="300"/>
      <c r="I688" s="300"/>
      <c r="J688" s="300"/>
      <c r="K688" s="300"/>
      <c r="L688" s="300"/>
      <c r="M688" s="300"/>
      <c r="N688" s="300"/>
      <c r="O688" s="300"/>
      <c r="P688" s="300"/>
      <c r="Q688" s="300"/>
      <c r="R688" s="300"/>
      <c r="S688" s="300"/>
      <c r="T688" s="300"/>
      <c r="U688" s="300"/>
      <c r="V688" s="300"/>
      <c r="W688" s="300"/>
      <c r="X688" s="300"/>
      <c r="Y688" s="300"/>
      <c r="Z688" s="300"/>
    </row>
    <row r="689" customFormat="false" ht="15" hidden="false" customHeight="false" outlineLevel="0" collapsed="false">
      <c r="A689" s="300"/>
      <c r="B689" s="300"/>
      <c r="C689" s="300"/>
      <c r="D689" s="300"/>
      <c r="E689" s="300"/>
      <c r="F689" s="300"/>
      <c r="G689" s="300"/>
      <c r="H689" s="300"/>
      <c r="I689" s="300"/>
      <c r="J689" s="300"/>
      <c r="K689" s="300"/>
      <c r="L689" s="300"/>
      <c r="M689" s="300"/>
      <c r="N689" s="300"/>
      <c r="O689" s="300"/>
      <c r="P689" s="300"/>
      <c r="Q689" s="300"/>
      <c r="R689" s="300"/>
      <c r="S689" s="300"/>
      <c r="T689" s="300"/>
      <c r="U689" s="300"/>
      <c r="V689" s="300"/>
      <c r="W689" s="300"/>
      <c r="X689" s="300"/>
      <c r="Y689" s="300"/>
      <c r="Z689" s="300"/>
    </row>
    <row r="690" customFormat="false" ht="15" hidden="false" customHeight="false" outlineLevel="0" collapsed="false">
      <c r="A690" s="300"/>
      <c r="B690" s="300"/>
      <c r="C690" s="300"/>
      <c r="D690" s="300"/>
      <c r="E690" s="300"/>
      <c r="F690" s="300"/>
      <c r="G690" s="300"/>
      <c r="H690" s="300"/>
      <c r="I690" s="300"/>
      <c r="J690" s="300"/>
      <c r="K690" s="300"/>
      <c r="L690" s="300"/>
      <c r="M690" s="300"/>
      <c r="N690" s="300"/>
      <c r="O690" s="300"/>
      <c r="P690" s="300"/>
      <c r="Q690" s="300"/>
      <c r="R690" s="300"/>
      <c r="S690" s="300"/>
      <c r="T690" s="300"/>
      <c r="U690" s="300"/>
      <c r="V690" s="300"/>
      <c r="W690" s="300"/>
      <c r="X690" s="300"/>
      <c r="Y690" s="300"/>
      <c r="Z690" s="300"/>
    </row>
    <row r="691" customFormat="false" ht="15" hidden="false" customHeight="false" outlineLevel="0" collapsed="false">
      <c r="A691" s="300"/>
      <c r="B691" s="300"/>
      <c r="C691" s="300"/>
      <c r="D691" s="300"/>
      <c r="E691" s="300"/>
      <c r="F691" s="300"/>
      <c r="G691" s="300"/>
      <c r="H691" s="300"/>
      <c r="I691" s="300"/>
      <c r="J691" s="300"/>
      <c r="K691" s="300"/>
      <c r="L691" s="300"/>
      <c r="M691" s="300"/>
      <c r="N691" s="300"/>
      <c r="O691" s="300"/>
      <c r="P691" s="300"/>
      <c r="Q691" s="300"/>
      <c r="R691" s="300"/>
      <c r="S691" s="300"/>
      <c r="T691" s="300"/>
      <c r="U691" s="300"/>
      <c r="V691" s="300"/>
      <c r="W691" s="300"/>
      <c r="X691" s="300"/>
      <c r="Y691" s="300"/>
      <c r="Z691" s="300"/>
    </row>
    <row r="692" customFormat="false" ht="15" hidden="false" customHeight="false" outlineLevel="0" collapsed="false">
      <c r="A692" s="300"/>
      <c r="B692" s="300"/>
      <c r="C692" s="300"/>
      <c r="D692" s="300"/>
      <c r="E692" s="300"/>
      <c r="F692" s="300"/>
      <c r="G692" s="300"/>
      <c r="H692" s="300"/>
      <c r="I692" s="300"/>
      <c r="J692" s="300"/>
      <c r="K692" s="300"/>
      <c r="L692" s="300"/>
      <c r="M692" s="300"/>
      <c r="N692" s="300"/>
      <c r="O692" s="300"/>
      <c r="P692" s="300"/>
      <c r="Q692" s="300"/>
      <c r="R692" s="300"/>
      <c r="S692" s="300"/>
      <c r="T692" s="300"/>
      <c r="U692" s="300"/>
      <c r="V692" s="300"/>
      <c r="W692" s="300"/>
      <c r="X692" s="300"/>
      <c r="Y692" s="300"/>
      <c r="Z692" s="300"/>
    </row>
    <row r="693" customFormat="false" ht="15" hidden="false" customHeight="false" outlineLevel="0" collapsed="false">
      <c r="A693" s="300"/>
      <c r="B693" s="300"/>
      <c r="C693" s="300"/>
      <c r="D693" s="300"/>
      <c r="E693" s="300"/>
      <c r="F693" s="300"/>
      <c r="G693" s="300"/>
      <c r="H693" s="300"/>
      <c r="I693" s="300"/>
      <c r="J693" s="300"/>
      <c r="K693" s="300"/>
      <c r="L693" s="300"/>
      <c r="M693" s="300"/>
      <c r="N693" s="300"/>
      <c r="O693" s="300"/>
      <c r="P693" s="300"/>
      <c r="Q693" s="300"/>
      <c r="R693" s="300"/>
      <c r="S693" s="300"/>
      <c r="T693" s="300"/>
      <c r="U693" s="300"/>
      <c r="V693" s="300"/>
      <c r="W693" s="300"/>
      <c r="X693" s="300"/>
      <c r="Y693" s="300"/>
      <c r="Z693" s="300"/>
    </row>
    <row r="694" customFormat="false" ht="15" hidden="false" customHeight="false" outlineLevel="0" collapsed="false">
      <c r="A694" s="300"/>
      <c r="B694" s="300"/>
      <c r="C694" s="300"/>
      <c r="D694" s="300"/>
      <c r="E694" s="300"/>
      <c r="F694" s="300"/>
      <c r="G694" s="300"/>
      <c r="H694" s="300"/>
      <c r="I694" s="300"/>
      <c r="J694" s="300"/>
      <c r="K694" s="300"/>
      <c r="L694" s="300"/>
      <c r="M694" s="300"/>
      <c r="N694" s="300"/>
      <c r="O694" s="300"/>
      <c r="P694" s="300"/>
      <c r="Q694" s="300"/>
      <c r="R694" s="300"/>
      <c r="S694" s="300"/>
      <c r="T694" s="300"/>
      <c r="U694" s="300"/>
      <c r="V694" s="300"/>
      <c r="W694" s="300"/>
      <c r="X694" s="300"/>
      <c r="Y694" s="300"/>
      <c r="Z694" s="300"/>
    </row>
    <row r="695" customFormat="false" ht="15" hidden="false" customHeight="false" outlineLevel="0" collapsed="false">
      <c r="A695" s="300"/>
      <c r="B695" s="300"/>
      <c r="C695" s="300"/>
      <c r="D695" s="300"/>
      <c r="E695" s="300"/>
      <c r="F695" s="300"/>
      <c r="G695" s="300"/>
      <c r="H695" s="300"/>
      <c r="I695" s="300"/>
      <c r="J695" s="300"/>
      <c r="K695" s="300"/>
      <c r="L695" s="300"/>
      <c r="M695" s="300"/>
      <c r="N695" s="300"/>
      <c r="O695" s="300"/>
      <c r="P695" s="300"/>
      <c r="Q695" s="300"/>
      <c r="R695" s="300"/>
      <c r="S695" s="300"/>
      <c r="T695" s="300"/>
      <c r="U695" s="300"/>
      <c r="V695" s="300"/>
      <c r="W695" s="300"/>
      <c r="X695" s="300"/>
      <c r="Y695" s="300"/>
      <c r="Z695" s="300"/>
    </row>
    <row r="696" customFormat="false" ht="15" hidden="false" customHeight="false" outlineLevel="0" collapsed="false">
      <c r="A696" s="300"/>
      <c r="B696" s="300"/>
      <c r="C696" s="300"/>
      <c r="D696" s="300"/>
      <c r="E696" s="300"/>
      <c r="F696" s="300"/>
      <c r="G696" s="300"/>
      <c r="H696" s="300"/>
      <c r="I696" s="300"/>
      <c r="J696" s="300"/>
      <c r="K696" s="300"/>
      <c r="L696" s="300"/>
      <c r="M696" s="300"/>
      <c r="N696" s="300"/>
      <c r="O696" s="300"/>
      <c r="P696" s="300"/>
      <c r="Q696" s="300"/>
      <c r="R696" s="300"/>
      <c r="S696" s="300"/>
      <c r="T696" s="300"/>
      <c r="U696" s="300"/>
      <c r="V696" s="300"/>
      <c r="W696" s="300"/>
      <c r="X696" s="300"/>
      <c r="Y696" s="300"/>
      <c r="Z696" s="300"/>
    </row>
    <row r="697" customFormat="false" ht="15" hidden="false" customHeight="false" outlineLevel="0" collapsed="false">
      <c r="A697" s="300"/>
      <c r="B697" s="300"/>
      <c r="C697" s="300"/>
      <c r="D697" s="300"/>
      <c r="E697" s="300"/>
      <c r="F697" s="300"/>
      <c r="G697" s="300"/>
      <c r="H697" s="300"/>
      <c r="I697" s="300"/>
      <c r="J697" s="300"/>
      <c r="K697" s="300"/>
      <c r="L697" s="300"/>
      <c r="M697" s="300"/>
      <c r="N697" s="300"/>
      <c r="O697" s="300"/>
      <c r="P697" s="300"/>
      <c r="Q697" s="300"/>
      <c r="R697" s="300"/>
      <c r="S697" s="300"/>
      <c r="T697" s="300"/>
      <c r="U697" s="300"/>
      <c r="V697" s="300"/>
      <c r="W697" s="300"/>
      <c r="X697" s="300"/>
      <c r="Y697" s="300"/>
      <c r="Z697" s="300"/>
    </row>
    <row r="698" customFormat="false" ht="15" hidden="false" customHeight="false" outlineLevel="0" collapsed="false">
      <c r="A698" s="300"/>
      <c r="B698" s="300"/>
      <c r="C698" s="300"/>
      <c r="D698" s="300"/>
      <c r="E698" s="300"/>
      <c r="F698" s="300"/>
      <c r="G698" s="300"/>
      <c r="H698" s="300"/>
      <c r="I698" s="300"/>
      <c r="J698" s="300"/>
      <c r="K698" s="300"/>
      <c r="L698" s="300"/>
      <c r="M698" s="300"/>
      <c r="N698" s="300"/>
      <c r="O698" s="300"/>
      <c r="P698" s="300"/>
      <c r="Q698" s="300"/>
      <c r="R698" s="300"/>
      <c r="S698" s="300"/>
      <c r="T698" s="300"/>
      <c r="U698" s="300"/>
      <c r="V698" s="300"/>
      <c r="W698" s="300"/>
      <c r="X698" s="300"/>
      <c r="Y698" s="300"/>
      <c r="Z698" s="300"/>
    </row>
    <row r="699" customFormat="false" ht="15" hidden="false" customHeight="false" outlineLevel="0" collapsed="false">
      <c r="A699" s="300"/>
      <c r="B699" s="300"/>
      <c r="C699" s="300"/>
      <c r="D699" s="300"/>
      <c r="E699" s="300"/>
      <c r="F699" s="300"/>
      <c r="G699" s="300"/>
      <c r="H699" s="300"/>
      <c r="I699" s="300"/>
      <c r="J699" s="300"/>
      <c r="K699" s="300"/>
      <c r="L699" s="300"/>
      <c r="M699" s="300"/>
      <c r="N699" s="300"/>
      <c r="O699" s="300"/>
      <c r="P699" s="300"/>
      <c r="Q699" s="300"/>
      <c r="R699" s="300"/>
      <c r="S699" s="300"/>
      <c r="T699" s="300"/>
      <c r="U699" s="300"/>
      <c r="V699" s="300"/>
      <c r="W699" s="300"/>
      <c r="X699" s="300"/>
      <c r="Y699" s="300"/>
      <c r="Z699" s="300"/>
    </row>
    <row r="700" customFormat="false" ht="15" hidden="false" customHeight="false" outlineLevel="0" collapsed="false">
      <c r="A700" s="300"/>
      <c r="B700" s="300"/>
      <c r="C700" s="300"/>
      <c r="D700" s="300"/>
      <c r="E700" s="300"/>
      <c r="F700" s="300"/>
      <c r="G700" s="300"/>
      <c r="H700" s="300"/>
      <c r="I700" s="300"/>
      <c r="J700" s="300"/>
      <c r="K700" s="300"/>
      <c r="L700" s="300"/>
      <c r="M700" s="300"/>
      <c r="N700" s="300"/>
      <c r="O700" s="300"/>
      <c r="P700" s="300"/>
      <c r="Q700" s="300"/>
      <c r="R700" s="300"/>
      <c r="S700" s="300"/>
      <c r="T700" s="300"/>
      <c r="U700" s="300"/>
      <c r="V700" s="300"/>
      <c r="W700" s="300"/>
      <c r="X700" s="300"/>
      <c r="Y700" s="300"/>
      <c r="Z700" s="300"/>
    </row>
    <row r="701" customFormat="false" ht="15" hidden="false" customHeight="false" outlineLevel="0" collapsed="false">
      <c r="A701" s="300"/>
      <c r="B701" s="300"/>
      <c r="C701" s="300"/>
      <c r="D701" s="300"/>
      <c r="E701" s="300"/>
      <c r="F701" s="300"/>
      <c r="G701" s="300"/>
      <c r="H701" s="300"/>
      <c r="I701" s="300"/>
      <c r="J701" s="300"/>
      <c r="K701" s="300"/>
      <c r="L701" s="300"/>
      <c r="M701" s="300"/>
      <c r="N701" s="300"/>
      <c r="O701" s="300"/>
      <c r="P701" s="300"/>
      <c r="Q701" s="300"/>
      <c r="R701" s="300"/>
      <c r="S701" s="300"/>
      <c r="T701" s="300"/>
      <c r="U701" s="300"/>
      <c r="V701" s="300"/>
      <c r="W701" s="300"/>
      <c r="X701" s="300"/>
      <c r="Y701" s="300"/>
      <c r="Z701" s="300"/>
    </row>
    <row r="702" customFormat="false" ht="15" hidden="false" customHeight="false" outlineLevel="0" collapsed="false">
      <c r="A702" s="300"/>
      <c r="B702" s="300"/>
      <c r="C702" s="300"/>
      <c r="D702" s="300"/>
      <c r="E702" s="300"/>
      <c r="F702" s="300"/>
      <c r="G702" s="300"/>
      <c r="H702" s="300"/>
      <c r="I702" s="300"/>
      <c r="J702" s="300"/>
      <c r="K702" s="300"/>
      <c r="L702" s="300"/>
      <c r="M702" s="300"/>
      <c r="N702" s="300"/>
      <c r="O702" s="300"/>
      <c r="P702" s="300"/>
      <c r="Q702" s="300"/>
      <c r="R702" s="300"/>
      <c r="S702" s="300"/>
      <c r="T702" s="300"/>
      <c r="U702" s="300"/>
      <c r="V702" s="300"/>
      <c r="W702" s="300"/>
      <c r="X702" s="300"/>
      <c r="Y702" s="300"/>
      <c r="Z702" s="300"/>
    </row>
    <row r="703" customFormat="false" ht="15" hidden="false" customHeight="false" outlineLevel="0" collapsed="false">
      <c r="A703" s="300"/>
      <c r="B703" s="300"/>
      <c r="C703" s="300"/>
      <c r="D703" s="300"/>
      <c r="E703" s="300"/>
      <c r="F703" s="300"/>
      <c r="G703" s="300"/>
      <c r="H703" s="300"/>
      <c r="I703" s="300"/>
      <c r="J703" s="300"/>
      <c r="K703" s="300"/>
      <c r="L703" s="300"/>
      <c r="M703" s="300"/>
      <c r="N703" s="300"/>
      <c r="O703" s="300"/>
      <c r="P703" s="300"/>
      <c r="Q703" s="300"/>
      <c r="R703" s="300"/>
      <c r="S703" s="300"/>
      <c r="T703" s="300"/>
      <c r="U703" s="300"/>
      <c r="V703" s="300"/>
      <c r="W703" s="300"/>
      <c r="X703" s="300"/>
      <c r="Y703" s="300"/>
      <c r="Z703" s="300"/>
    </row>
    <row r="704" customFormat="false" ht="15" hidden="false" customHeight="false" outlineLevel="0" collapsed="false">
      <c r="A704" s="300"/>
      <c r="B704" s="300"/>
      <c r="C704" s="300"/>
      <c r="D704" s="300"/>
      <c r="E704" s="300"/>
      <c r="F704" s="300"/>
      <c r="G704" s="300"/>
      <c r="H704" s="300"/>
      <c r="I704" s="300"/>
      <c r="J704" s="300"/>
      <c r="K704" s="300"/>
      <c r="L704" s="300"/>
      <c r="M704" s="300"/>
      <c r="N704" s="300"/>
      <c r="O704" s="300"/>
      <c r="P704" s="300"/>
      <c r="Q704" s="300"/>
      <c r="R704" s="300"/>
      <c r="S704" s="300"/>
      <c r="T704" s="300"/>
      <c r="U704" s="300"/>
      <c r="V704" s="300"/>
      <c r="W704" s="300"/>
      <c r="X704" s="300"/>
      <c r="Y704" s="300"/>
      <c r="Z704" s="300"/>
    </row>
    <row r="705" customFormat="false" ht="15" hidden="false" customHeight="false" outlineLevel="0" collapsed="false">
      <c r="A705" s="300"/>
      <c r="B705" s="300"/>
      <c r="C705" s="300"/>
      <c r="D705" s="300"/>
      <c r="E705" s="300"/>
      <c r="F705" s="300"/>
      <c r="G705" s="300"/>
      <c r="H705" s="300"/>
      <c r="I705" s="300"/>
      <c r="J705" s="300"/>
      <c r="K705" s="300"/>
      <c r="L705" s="300"/>
      <c r="M705" s="300"/>
      <c r="N705" s="300"/>
      <c r="O705" s="300"/>
      <c r="P705" s="300"/>
      <c r="Q705" s="300"/>
      <c r="R705" s="300"/>
      <c r="S705" s="300"/>
      <c r="T705" s="300"/>
      <c r="U705" s="300"/>
      <c r="V705" s="300"/>
      <c r="W705" s="300"/>
      <c r="X705" s="300"/>
      <c r="Y705" s="300"/>
      <c r="Z705" s="300"/>
    </row>
    <row r="706" customFormat="false" ht="15" hidden="false" customHeight="false" outlineLevel="0" collapsed="false">
      <c r="A706" s="300"/>
      <c r="B706" s="300"/>
      <c r="C706" s="300"/>
      <c r="D706" s="300"/>
      <c r="E706" s="300"/>
      <c r="F706" s="300"/>
      <c r="G706" s="300"/>
      <c r="H706" s="300"/>
      <c r="I706" s="300"/>
      <c r="J706" s="300"/>
      <c r="K706" s="300"/>
      <c r="L706" s="300"/>
      <c r="M706" s="300"/>
      <c r="N706" s="300"/>
      <c r="O706" s="300"/>
      <c r="P706" s="300"/>
      <c r="Q706" s="300"/>
      <c r="R706" s="300"/>
      <c r="S706" s="300"/>
      <c r="T706" s="300"/>
      <c r="U706" s="300"/>
      <c r="V706" s="300"/>
      <c r="W706" s="300"/>
      <c r="X706" s="300"/>
      <c r="Y706" s="300"/>
      <c r="Z706" s="300"/>
    </row>
    <row r="707" customFormat="false" ht="15" hidden="false" customHeight="false" outlineLevel="0" collapsed="false">
      <c r="A707" s="300"/>
      <c r="B707" s="300"/>
      <c r="C707" s="300"/>
      <c r="D707" s="300"/>
      <c r="E707" s="300"/>
      <c r="F707" s="300"/>
      <c r="G707" s="300"/>
      <c r="H707" s="300"/>
      <c r="I707" s="300"/>
      <c r="J707" s="300"/>
      <c r="K707" s="300"/>
      <c r="L707" s="300"/>
      <c r="M707" s="300"/>
      <c r="N707" s="300"/>
      <c r="O707" s="300"/>
      <c r="P707" s="300"/>
      <c r="Q707" s="300"/>
      <c r="R707" s="300"/>
      <c r="S707" s="300"/>
      <c r="T707" s="300"/>
      <c r="U707" s="300"/>
      <c r="V707" s="300"/>
      <c r="W707" s="300"/>
      <c r="X707" s="300"/>
      <c r="Y707" s="300"/>
      <c r="Z707" s="300"/>
    </row>
    <row r="708" customFormat="false" ht="15" hidden="false" customHeight="false" outlineLevel="0" collapsed="false">
      <c r="A708" s="300"/>
      <c r="B708" s="300"/>
      <c r="C708" s="300"/>
      <c r="D708" s="300"/>
      <c r="E708" s="300"/>
      <c r="F708" s="300"/>
      <c r="G708" s="300"/>
      <c r="H708" s="300"/>
      <c r="I708" s="300"/>
      <c r="J708" s="300"/>
      <c r="K708" s="300"/>
      <c r="L708" s="300"/>
      <c r="M708" s="300"/>
      <c r="N708" s="300"/>
      <c r="O708" s="300"/>
      <c r="P708" s="300"/>
      <c r="Q708" s="300"/>
      <c r="R708" s="300"/>
      <c r="S708" s="300"/>
      <c r="T708" s="300"/>
      <c r="U708" s="300"/>
      <c r="V708" s="300"/>
      <c r="W708" s="300"/>
      <c r="X708" s="300"/>
      <c r="Y708" s="300"/>
      <c r="Z708" s="300"/>
    </row>
    <row r="709" customFormat="false" ht="15" hidden="false" customHeight="false" outlineLevel="0" collapsed="false">
      <c r="A709" s="300"/>
      <c r="B709" s="300"/>
      <c r="C709" s="300"/>
      <c r="D709" s="300"/>
      <c r="E709" s="300"/>
      <c r="F709" s="300"/>
      <c r="G709" s="300"/>
      <c r="H709" s="300"/>
      <c r="I709" s="300"/>
      <c r="J709" s="300"/>
      <c r="K709" s="300"/>
      <c r="L709" s="300"/>
      <c r="M709" s="300"/>
      <c r="N709" s="300"/>
      <c r="O709" s="300"/>
      <c r="P709" s="300"/>
      <c r="Q709" s="300"/>
      <c r="R709" s="300"/>
      <c r="S709" s="300"/>
      <c r="T709" s="300"/>
      <c r="U709" s="300"/>
      <c r="V709" s="300"/>
      <c r="W709" s="300"/>
      <c r="X709" s="300"/>
      <c r="Y709" s="300"/>
      <c r="Z709" s="300"/>
    </row>
    <row r="710" customFormat="false" ht="15" hidden="false" customHeight="false" outlineLevel="0" collapsed="false">
      <c r="A710" s="300"/>
      <c r="B710" s="300"/>
      <c r="C710" s="300"/>
      <c r="D710" s="300"/>
      <c r="E710" s="300"/>
      <c r="F710" s="300"/>
      <c r="G710" s="300"/>
      <c r="H710" s="300"/>
      <c r="I710" s="300"/>
      <c r="J710" s="300"/>
      <c r="K710" s="300"/>
      <c r="L710" s="300"/>
      <c r="M710" s="300"/>
      <c r="N710" s="300"/>
      <c r="O710" s="300"/>
      <c r="P710" s="300"/>
      <c r="Q710" s="300"/>
      <c r="R710" s="300"/>
      <c r="S710" s="300"/>
      <c r="T710" s="300"/>
      <c r="U710" s="300"/>
      <c r="V710" s="300"/>
      <c r="W710" s="300"/>
      <c r="X710" s="300"/>
      <c r="Y710" s="300"/>
      <c r="Z710" s="300"/>
    </row>
    <row r="711" customFormat="false" ht="15" hidden="false" customHeight="false" outlineLevel="0" collapsed="false">
      <c r="A711" s="300"/>
      <c r="B711" s="300"/>
      <c r="C711" s="300"/>
      <c r="D711" s="300"/>
      <c r="E711" s="300"/>
      <c r="F711" s="300"/>
      <c r="G711" s="300"/>
      <c r="H711" s="300"/>
      <c r="I711" s="300"/>
      <c r="J711" s="300"/>
      <c r="K711" s="300"/>
      <c r="L711" s="300"/>
      <c r="M711" s="300"/>
      <c r="N711" s="300"/>
      <c r="O711" s="300"/>
      <c r="P711" s="300"/>
      <c r="Q711" s="300"/>
      <c r="R711" s="300"/>
      <c r="S711" s="300"/>
      <c r="T711" s="300"/>
      <c r="U711" s="300"/>
      <c r="V711" s="300"/>
      <c r="W711" s="300"/>
      <c r="X711" s="300"/>
      <c r="Y711" s="300"/>
      <c r="Z711" s="300"/>
    </row>
    <row r="712" customFormat="false" ht="15" hidden="false" customHeight="false" outlineLevel="0" collapsed="false">
      <c r="A712" s="300"/>
      <c r="B712" s="300"/>
      <c r="C712" s="300"/>
      <c r="D712" s="300"/>
      <c r="E712" s="300"/>
      <c r="F712" s="300"/>
      <c r="G712" s="300"/>
      <c r="H712" s="300"/>
      <c r="I712" s="300"/>
      <c r="J712" s="300"/>
      <c r="K712" s="300"/>
      <c r="L712" s="300"/>
      <c r="M712" s="300"/>
      <c r="N712" s="300"/>
      <c r="O712" s="300"/>
      <c r="P712" s="300"/>
      <c r="Q712" s="300"/>
      <c r="R712" s="300"/>
      <c r="S712" s="300"/>
      <c r="T712" s="300"/>
      <c r="U712" s="300"/>
      <c r="V712" s="300"/>
      <c r="W712" s="300"/>
      <c r="X712" s="300"/>
      <c r="Y712" s="300"/>
      <c r="Z712" s="300"/>
    </row>
    <row r="713" customFormat="false" ht="15" hidden="false" customHeight="false" outlineLevel="0" collapsed="false">
      <c r="A713" s="300"/>
      <c r="B713" s="300"/>
      <c r="C713" s="300"/>
      <c r="D713" s="300"/>
      <c r="E713" s="300"/>
      <c r="F713" s="300"/>
      <c r="G713" s="300"/>
      <c r="H713" s="300"/>
      <c r="I713" s="300"/>
      <c r="J713" s="300"/>
      <c r="K713" s="300"/>
      <c r="L713" s="300"/>
      <c r="M713" s="300"/>
      <c r="N713" s="300"/>
      <c r="O713" s="300"/>
      <c r="P713" s="300"/>
      <c r="Q713" s="300"/>
      <c r="R713" s="300"/>
      <c r="S713" s="300"/>
      <c r="T713" s="300"/>
      <c r="U713" s="300"/>
      <c r="V713" s="300"/>
      <c r="W713" s="300"/>
      <c r="X713" s="300"/>
      <c r="Y713" s="300"/>
      <c r="Z713" s="300"/>
    </row>
    <row r="714" customFormat="false" ht="15" hidden="false" customHeight="false" outlineLevel="0" collapsed="false">
      <c r="A714" s="300"/>
      <c r="B714" s="300"/>
      <c r="C714" s="300"/>
      <c r="D714" s="300"/>
      <c r="E714" s="300"/>
      <c r="F714" s="300"/>
      <c r="G714" s="300"/>
      <c r="H714" s="300"/>
      <c r="I714" s="300"/>
      <c r="J714" s="300"/>
      <c r="K714" s="300"/>
      <c r="L714" s="300"/>
      <c r="M714" s="300"/>
      <c r="N714" s="300"/>
      <c r="O714" s="300"/>
      <c r="P714" s="300"/>
      <c r="Q714" s="300"/>
      <c r="R714" s="300"/>
      <c r="S714" s="300"/>
      <c r="T714" s="300"/>
      <c r="U714" s="300"/>
      <c r="V714" s="300"/>
      <c r="W714" s="300"/>
      <c r="X714" s="300"/>
      <c r="Y714" s="300"/>
      <c r="Z714" s="300"/>
    </row>
    <row r="715" customFormat="false" ht="15" hidden="false" customHeight="false" outlineLevel="0" collapsed="false">
      <c r="A715" s="300"/>
      <c r="B715" s="300"/>
      <c r="C715" s="300"/>
      <c r="D715" s="300"/>
      <c r="E715" s="300"/>
      <c r="F715" s="300"/>
      <c r="G715" s="300"/>
      <c r="H715" s="300"/>
      <c r="I715" s="300"/>
      <c r="J715" s="300"/>
      <c r="K715" s="300"/>
      <c r="L715" s="300"/>
      <c r="M715" s="300"/>
      <c r="N715" s="300"/>
      <c r="O715" s="300"/>
      <c r="P715" s="300"/>
      <c r="Q715" s="300"/>
      <c r="R715" s="300"/>
      <c r="S715" s="300"/>
      <c r="T715" s="300"/>
      <c r="U715" s="300"/>
      <c r="V715" s="300"/>
      <c r="W715" s="300"/>
      <c r="X715" s="300"/>
      <c r="Y715" s="300"/>
      <c r="Z715" s="300"/>
    </row>
    <row r="716" customFormat="false" ht="15" hidden="false" customHeight="false" outlineLevel="0" collapsed="false">
      <c r="A716" s="300"/>
      <c r="B716" s="300"/>
      <c r="C716" s="300"/>
      <c r="D716" s="300"/>
      <c r="E716" s="300"/>
      <c r="F716" s="300"/>
      <c r="G716" s="300"/>
      <c r="H716" s="300"/>
      <c r="I716" s="300"/>
      <c r="J716" s="300"/>
      <c r="K716" s="300"/>
      <c r="L716" s="300"/>
      <c r="M716" s="300"/>
      <c r="N716" s="300"/>
      <c r="O716" s="300"/>
      <c r="P716" s="300"/>
      <c r="Q716" s="300"/>
      <c r="R716" s="300"/>
      <c r="S716" s="300"/>
      <c r="T716" s="300"/>
      <c r="U716" s="300"/>
      <c r="V716" s="300"/>
      <c r="W716" s="300"/>
      <c r="X716" s="300"/>
      <c r="Y716" s="300"/>
      <c r="Z716" s="300"/>
    </row>
    <row r="717" customFormat="false" ht="15" hidden="false" customHeight="false" outlineLevel="0" collapsed="false">
      <c r="A717" s="300"/>
      <c r="B717" s="300"/>
      <c r="C717" s="300"/>
      <c r="D717" s="300"/>
      <c r="E717" s="300"/>
      <c r="F717" s="300"/>
      <c r="G717" s="300"/>
      <c r="H717" s="300"/>
      <c r="I717" s="300"/>
      <c r="J717" s="300"/>
      <c r="K717" s="300"/>
      <c r="L717" s="300"/>
      <c r="M717" s="300"/>
      <c r="N717" s="300"/>
      <c r="O717" s="300"/>
      <c r="P717" s="300"/>
      <c r="Q717" s="300"/>
      <c r="R717" s="300"/>
      <c r="S717" s="300"/>
      <c r="T717" s="300"/>
      <c r="U717" s="300"/>
      <c r="V717" s="300"/>
      <c r="W717" s="300"/>
      <c r="X717" s="300"/>
      <c r="Y717" s="300"/>
      <c r="Z717" s="300"/>
    </row>
    <row r="718" customFormat="false" ht="15" hidden="false" customHeight="false" outlineLevel="0" collapsed="false">
      <c r="A718" s="300"/>
      <c r="B718" s="300"/>
      <c r="C718" s="300"/>
      <c r="D718" s="300"/>
      <c r="E718" s="300"/>
      <c r="F718" s="300"/>
      <c r="G718" s="300"/>
      <c r="H718" s="300"/>
      <c r="I718" s="300"/>
      <c r="J718" s="300"/>
      <c r="K718" s="300"/>
      <c r="L718" s="300"/>
      <c r="M718" s="300"/>
      <c r="N718" s="300"/>
      <c r="O718" s="300"/>
      <c r="P718" s="300"/>
      <c r="Q718" s="300"/>
      <c r="R718" s="300"/>
      <c r="S718" s="300"/>
      <c r="T718" s="300"/>
      <c r="U718" s="300"/>
      <c r="V718" s="300"/>
      <c r="W718" s="300"/>
      <c r="X718" s="300"/>
      <c r="Y718" s="300"/>
      <c r="Z718" s="300"/>
    </row>
    <row r="719" customFormat="false" ht="15" hidden="false" customHeight="false" outlineLevel="0" collapsed="false">
      <c r="A719" s="300"/>
      <c r="B719" s="300"/>
      <c r="C719" s="300"/>
      <c r="D719" s="300"/>
      <c r="E719" s="300"/>
      <c r="F719" s="300"/>
      <c r="G719" s="300"/>
      <c r="H719" s="300"/>
      <c r="I719" s="300"/>
      <c r="J719" s="300"/>
      <c r="K719" s="300"/>
      <c r="L719" s="300"/>
      <c r="M719" s="300"/>
      <c r="N719" s="300"/>
      <c r="O719" s="300"/>
      <c r="P719" s="300"/>
      <c r="Q719" s="300"/>
      <c r="R719" s="300"/>
      <c r="S719" s="300"/>
      <c r="T719" s="300"/>
      <c r="U719" s="300"/>
      <c r="V719" s="300"/>
      <c r="W719" s="300"/>
      <c r="X719" s="300"/>
      <c r="Y719" s="300"/>
      <c r="Z719" s="300"/>
    </row>
    <row r="720" customFormat="false" ht="15" hidden="false" customHeight="false" outlineLevel="0" collapsed="false">
      <c r="A720" s="300"/>
      <c r="B720" s="300"/>
      <c r="C720" s="300"/>
      <c r="D720" s="300"/>
      <c r="E720" s="300"/>
      <c r="F720" s="300"/>
      <c r="G720" s="300"/>
      <c r="H720" s="300"/>
      <c r="I720" s="300"/>
      <c r="J720" s="300"/>
      <c r="K720" s="300"/>
      <c r="L720" s="300"/>
      <c r="M720" s="300"/>
      <c r="N720" s="300"/>
      <c r="O720" s="300"/>
      <c r="P720" s="300"/>
      <c r="Q720" s="300"/>
      <c r="R720" s="300"/>
      <c r="S720" s="300"/>
      <c r="T720" s="300"/>
      <c r="U720" s="300"/>
      <c r="V720" s="300"/>
      <c r="W720" s="300"/>
      <c r="X720" s="300"/>
      <c r="Y720" s="300"/>
      <c r="Z720" s="300"/>
    </row>
    <row r="721" customFormat="false" ht="15" hidden="false" customHeight="false" outlineLevel="0" collapsed="false">
      <c r="A721" s="300"/>
      <c r="B721" s="300"/>
      <c r="C721" s="300"/>
      <c r="D721" s="300"/>
      <c r="E721" s="300"/>
      <c r="F721" s="300"/>
      <c r="G721" s="300"/>
      <c r="H721" s="300"/>
      <c r="I721" s="300"/>
      <c r="J721" s="300"/>
      <c r="K721" s="300"/>
      <c r="L721" s="300"/>
      <c r="M721" s="300"/>
      <c r="N721" s="300"/>
      <c r="O721" s="300"/>
      <c r="P721" s="300"/>
      <c r="Q721" s="300"/>
      <c r="R721" s="300"/>
      <c r="S721" s="300"/>
      <c r="T721" s="300"/>
      <c r="U721" s="300"/>
      <c r="V721" s="300"/>
      <c r="W721" s="300"/>
      <c r="X721" s="300"/>
      <c r="Y721" s="300"/>
      <c r="Z721" s="300"/>
    </row>
    <row r="722" customFormat="false" ht="15" hidden="false" customHeight="false" outlineLevel="0" collapsed="false">
      <c r="A722" s="300"/>
      <c r="B722" s="300"/>
      <c r="C722" s="300"/>
      <c r="D722" s="300"/>
      <c r="E722" s="300"/>
      <c r="F722" s="300"/>
      <c r="G722" s="300"/>
      <c r="H722" s="300"/>
      <c r="I722" s="300"/>
      <c r="J722" s="300"/>
      <c r="K722" s="300"/>
      <c r="L722" s="300"/>
      <c r="M722" s="300"/>
      <c r="N722" s="300"/>
      <c r="O722" s="300"/>
      <c r="P722" s="300"/>
      <c r="Q722" s="300"/>
      <c r="R722" s="300"/>
      <c r="S722" s="300"/>
      <c r="T722" s="300"/>
      <c r="U722" s="300"/>
      <c r="V722" s="300"/>
      <c r="W722" s="300"/>
      <c r="X722" s="300"/>
      <c r="Y722" s="300"/>
      <c r="Z722" s="300"/>
    </row>
    <row r="723" customFormat="false" ht="15" hidden="false" customHeight="false" outlineLevel="0" collapsed="false">
      <c r="A723" s="300"/>
      <c r="B723" s="300"/>
      <c r="C723" s="300"/>
      <c r="D723" s="300"/>
      <c r="E723" s="300"/>
      <c r="F723" s="300"/>
      <c r="G723" s="300"/>
      <c r="H723" s="300"/>
      <c r="I723" s="300"/>
      <c r="J723" s="300"/>
      <c r="K723" s="300"/>
      <c r="L723" s="300"/>
      <c r="M723" s="300"/>
      <c r="N723" s="300"/>
      <c r="O723" s="300"/>
      <c r="P723" s="300"/>
      <c r="Q723" s="300"/>
      <c r="R723" s="300"/>
      <c r="S723" s="300"/>
      <c r="T723" s="300"/>
      <c r="U723" s="300"/>
      <c r="V723" s="300"/>
      <c r="W723" s="300"/>
      <c r="X723" s="300"/>
      <c r="Y723" s="300"/>
      <c r="Z723" s="300"/>
    </row>
    <row r="724" customFormat="false" ht="15" hidden="false" customHeight="false" outlineLevel="0" collapsed="false">
      <c r="A724" s="300"/>
      <c r="B724" s="300"/>
      <c r="C724" s="300"/>
      <c r="D724" s="300"/>
      <c r="E724" s="300"/>
      <c r="F724" s="300"/>
      <c r="G724" s="300"/>
      <c r="H724" s="300"/>
      <c r="I724" s="300"/>
      <c r="J724" s="300"/>
      <c r="K724" s="300"/>
      <c r="L724" s="300"/>
      <c r="M724" s="300"/>
      <c r="N724" s="300"/>
      <c r="O724" s="300"/>
      <c r="P724" s="300"/>
      <c r="Q724" s="300"/>
      <c r="R724" s="300"/>
      <c r="S724" s="300"/>
      <c r="T724" s="300"/>
      <c r="U724" s="300"/>
      <c r="V724" s="300"/>
      <c r="W724" s="300"/>
      <c r="X724" s="300"/>
      <c r="Y724" s="300"/>
      <c r="Z724" s="300"/>
    </row>
    <row r="725" customFormat="false" ht="15" hidden="false" customHeight="false" outlineLevel="0" collapsed="false">
      <c r="A725" s="300"/>
      <c r="B725" s="300"/>
      <c r="C725" s="300"/>
      <c r="D725" s="300"/>
      <c r="E725" s="300"/>
      <c r="F725" s="300"/>
      <c r="G725" s="300"/>
      <c r="H725" s="300"/>
      <c r="I725" s="300"/>
      <c r="J725" s="300"/>
      <c r="K725" s="300"/>
      <c r="L725" s="300"/>
      <c r="M725" s="300"/>
      <c r="N725" s="300"/>
      <c r="O725" s="300"/>
      <c r="P725" s="300"/>
      <c r="Q725" s="300"/>
      <c r="R725" s="300"/>
      <c r="S725" s="300"/>
      <c r="T725" s="300"/>
      <c r="U725" s="300"/>
      <c r="V725" s="300"/>
      <c r="W725" s="300"/>
      <c r="X725" s="300"/>
      <c r="Y725" s="300"/>
      <c r="Z725" s="300"/>
    </row>
    <row r="726" customFormat="false" ht="15" hidden="false" customHeight="false" outlineLevel="0" collapsed="false">
      <c r="A726" s="300"/>
      <c r="B726" s="300"/>
      <c r="C726" s="300"/>
      <c r="D726" s="300"/>
      <c r="E726" s="300"/>
      <c r="F726" s="300"/>
      <c r="G726" s="300"/>
      <c r="H726" s="300"/>
      <c r="I726" s="300"/>
      <c r="J726" s="300"/>
      <c r="K726" s="300"/>
      <c r="L726" s="300"/>
      <c r="M726" s="300"/>
      <c r="N726" s="300"/>
      <c r="O726" s="300"/>
      <c r="P726" s="300"/>
      <c r="Q726" s="300"/>
      <c r="R726" s="300"/>
      <c r="S726" s="300"/>
      <c r="T726" s="300"/>
      <c r="U726" s="300"/>
      <c r="V726" s="300"/>
      <c r="W726" s="300"/>
      <c r="X726" s="300"/>
      <c r="Y726" s="300"/>
      <c r="Z726" s="300"/>
    </row>
    <row r="727" customFormat="false" ht="15" hidden="false" customHeight="false" outlineLevel="0" collapsed="false">
      <c r="A727" s="300"/>
      <c r="B727" s="300"/>
      <c r="C727" s="300"/>
      <c r="D727" s="300"/>
      <c r="E727" s="300"/>
      <c r="F727" s="300"/>
      <c r="G727" s="300"/>
      <c r="H727" s="300"/>
      <c r="I727" s="300"/>
      <c r="J727" s="300"/>
      <c r="K727" s="300"/>
      <c r="L727" s="300"/>
      <c r="M727" s="300"/>
      <c r="N727" s="300"/>
      <c r="O727" s="300"/>
      <c r="P727" s="300"/>
      <c r="Q727" s="300"/>
      <c r="R727" s="300"/>
      <c r="S727" s="300"/>
      <c r="T727" s="300"/>
      <c r="U727" s="300"/>
      <c r="V727" s="300"/>
      <c r="W727" s="300"/>
      <c r="X727" s="300"/>
      <c r="Y727" s="300"/>
      <c r="Z727" s="300"/>
    </row>
    <row r="728" customFormat="false" ht="15" hidden="false" customHeight="false" outlineLevel="0" collapsed="false">
      <c r="A728" s="300"/>
      <c r="B728" s="300"/>
      <c r="C728" s="300"/>
      <c r="D728" s="300"/>
      <c r="E728" s="300"/>
      <c r="F728" s="300"/>
      <c r="G728" s="300"/>
      <c r="H728" s="300"/>
      <c r="I728" s="300"/>
      <c r="J728" s="300"/>
      <c r="K728" s="300"/>
      <c r="L728" s="300"/>
      <c r="M728" s="300"/>
      <c r="N728" s="300"/>
      <c r="O728" s="300"/>
      <c r="P728" s="300"/>
      <c r="Q728" s="300"/>
      <c r="R728" s="300"/>
      <c r="S728" s="300"/>
      <c r="T728" s="300"/>
      <c r="U728" s="300"/>
      <c r="V728" s="300"/>
      <c r="W728" s="300"/>
      <c r="X728" s="300"/>
      <c r="Y728" s="300"/>
      <c r="Z728" s="300"/>
    </row>
    <row r="729" customFormat="false" ht="15" hidden="false" customHeight="false" outlineLevel="0" collapsed="false">
      <c r="A729" s="300"/>
      <c r="B729" s="300"/>
      <c r="C729" s="300"/>
      <c r="D729" s="300"/>
      <c r="E729" s="300"/>
      <c r="F729" s="300"/>
      <c r="G729" s="300"/>
      <c r="H729" s="300"/>
      <c r="I729" s="300"/>
      <c r="J729" s="300"/>
      <c r="K729" s="300"/>
      <c r="L729" s="300"/>
      <c r="M729" s="300"/>
      <c r="N729" s="300"/>
      <c r="O729" s="300"/>
      <c r="P729" s="300"/>
      <c r="Q729" s="300"/>
      <c r="R729" s="300"/>
      <c r="S729" s="300"/>
      <c r="T729" s="300"/>
      <c r="U729" s="300"/>
      <c r="V729" s="300"/>
      <c r="W729" s="300"/>
      <c r="X729" s="300"/>
      <c r="Y729" s="300"/>
      <c r="Z729" s="300"/>
    </row>
    <row r="730" customFormat="false" ht="15" hidden="false" customHeight="false" outlineLevel="0" collapsed="false">
      <c r="A730" s="300"/>
      <c r="B730" s="300"/>
      <c r="C730" s="300"/>
      <c r="D730" s="300"/>
      <c r="E730" s="300"/>
      <c r="F730" s="300"/>
      <c r="G730" s="300"/>
      <c r="H730" s="300"/>
      <c r="I730" s="300"/>
      <c r="J730" s="300"/>
      <c r="K730" s="300"/>
      <c r="L730" s="300"/>
      <c r="M730" s="300"/>
      <c r="N730" s="300"/>
      <c r="O730" s="300"/>
      <c r="P730" s="300"/>
      <c r="Q730" s="300"/>
      <c r="R730" s="300"/>
      <c r="S730" s="300"/>
      <c r="T730" s="300"/>
      <c r="U730" s="300"/>
      <c r="V730" s="300"/>
      <c r="W730" s="300"/>
      <c r="X730" s="300"/>
      <c r="Y730" s="300"/>
      <c r="Z730" s="300"/>
    </row>
    <row r="731" customFormat="false" ht="15" hidden="false" customHeight="false" outlineLevel="0" collapsed="false">
      <c r="A731" s="300"/>
      <c r="B731" s="300"/>
      <c r="C731" s="300"/>
      <c r="D731" s="300"/>
      <c r="E731" s="300"/>
      <c r="F731" s="300"/>
      <c r="G731" s="300"/>
      <c r="H731" s="300"/>
      <c r="I731" s="300"/>
      <c r="J731" s="300"/>
      <c r="K731" s="300"/>
      <c r="L731" s="300"/>
      <c r="M731" s="300"/>
      <c r="N731" s="300"/>
      <c r="O731" s="300"/>
      <c r="P731" s="300"/>
      <c r="Q731" s="300"/>
      <c r="R731" s="300"/>
      <c r="S731" s="300"/>
      <c r="T731" s="300"/>
      <c r="U731" s="300"/>
      <c r="V731" s="300"/>
      <c r="W731" s="300"/>
      <c r="X731" s="300"/>
      <c r="Y731" s="300"/>
      <c r="Z731" s="300"/>
    </row>
    <row r="732" customFormat="false" ht="15" hidden="false" customHeight="false" outlineLevel="0" collapsed="false">
      <c r="A732" s="300"/>
      <c r="B732" s="300"/>
      <c r="C732" s="300"/>
      <c r="D732" s="300"/>
      <c r="E732" s="300"/>
      <c r="F732" s="300"/>
      <c r="G732" s="300"/>
      <c r="H732" s="300"/>
      <c r="I732" s="300"/>
      <c r="J732" s="300"/>
      <c r="K732" s="300"/>
      <c r="L732" s="300"/>
      <c r="M732" s="300"/>
      <c r="N732" s="300"/>
      <c r="O732" s="300"/>
      <c r="P732" s="300"/>
      <c r="Q732" s="300"/>
      <c r="R732" s="300"/>
      <c r="S732" s="300"/>
      <c r="T732" s="300"/>
      <c r="U732" s="300"/>
      <c r="V732" s="300"/>
      <c r="W732" s="300"/>
      <c r="X732" s="300"/>
      <c r="Y732" s="300"/>
      <c r="Z732" s="300"/>
    </row>
    <row r="733" customFormat="false" ht="15" hidden="false" customHeight="false" outlineLevel="0" collapsed="false">
      <c r="A733" s="300"/>
      <c r="B733" s="300"/>
      <c r="C733" s="300"/>
      <c r="D733" s="300"/>
      <c r="E733" s="300"/>
      <c r="F733" s="300"/>
      <c r="G733" s="300"/>
      <c r="H733" s="300"/>
      <c r="I733" s="300"/>
      <c r="J733" s="300"/>
      <c r="K733" s="300"/>
      <c r="L733" s="300"/>
      <c r="M733" s="300"/>
      <c r="N733" s="300"/>
      <c r="O733" s="300"/>
      <c r="P733" s="300"/>
      <c r="Q733" s="300"/>
      <c r="R733" s="300"/>
      <c r="S733" s="300"/>
      <c r="T733" s="300"/>
      <c r="U733" s="300"/>
      <c r="V733" s="300"/>
      <c r="W733" s="300"/>
      <c r="X733" s="300"/>
      <c r="Y733" s="300"/>
      <c r="Z733" s="300"/>
    </row>
    <row r="734" customFormat="false" ht="15" hidden="false" customHeight="false" outlineLevel="0" collapsed="false">
      <c r="A734" s="300"/>
      <c r="B734" s="300"/>
      <c r="C734" s="300"/>
      <c r="D734" s="300"/>
      <c r="E734" s="300"/>
      <c r="F734" s="300"/>
      <c r="G734" s="300"/>
      <c r="H734" s="300"/>
      <c r="I734" s="300"/>
      <c r="J734" s="300"/>
      <c r="K734" s="300"/>
      <c r="L734" s="300"/>
      <c r="M734" s="300"/>
      <c r="N734" s="300"/>
      <c r="O734" s="300"/>
      <c r="P734" s="300"/>
      <c r="Q734" s="300"/>
      <c r="R734" s="300"/>
      <c r="S734" s="300"/>
      <c r="T734" s="300"/>
      <c r="U734" s="300"/>
      <c r="V734" s="300"/>
      <c r="W734" s="300"/>
      <c r="X734" s="300"/>
      <c r="Y734" s="300"/>
      <c r="Z734" s="300"/>
    </row>
    <row r="735" customFormat="false" ht="15" hidden="false" customHeight="false" outlineLevel="0" collapsed="false">
      <c r="A735" s="300"/>
      <c r="B735" s="300"/>
      <c r="C735" s="300"/>
      <c r="D735" s="300"/>
      <c r="E735" s="300"/>
      <c r="F735" s="300"/>
      <c r="G735" s="300"/>
      <c r="H735" s="300"/>
      <c r="I735" s="300"/>
      <c r="J735" s="300"/>
      <c r="K735" s="300"/>
      <c r="L735" s="300"/>
      <c r="M735" s="300"/>
      <c r="N735" s="300"/>
      <c r="O735" s="300"/>
      <c r="P735" s="300"/>
      <c r="Q735" s="300"/>
      <c r="R735" s="300"/>
      <c r="S735" s="300"/>
      <c r="T735" s="300"/>
      <c r="U735" s="300"/>
      <c r="V735" s="300"/>
      <c r="W735" s="300"/>
      <c r="X735" s="300"/>
      <c r="Y735" s="300"/>
      <c r="Z735" s="300"/>
    </row>
    <row r="736" customFormat="false" ht="15" hidden="false" customHeight="false" outlineLevel="0" collapsed="false">
      <c r="A736" s="300"/>
      <c r="B736" s="300"/>
      <c r="C736" s="300"/>
      <c r="D736" s="300"/>
      <c r="E736" s="300"/>
      <c r="F736" s="300"/>
      <c r="G736" s="300"/>
      <c r="H736" s="300"/>
      <c r="I736" s="300"/>
      <c r="J736" s="300"/>
      <c r="K736" s="300"/>
      <c r="L736" s="300"/>
      <c r="M736" s="300"/>
      <c r="N736" s="300"/>
      <c r="O736" s="300"/>
      <c r="P736" s="300"/>
      <c r="Q736" s="300"/>
      <c r="R736" s="300"/>
      <c r="S736" s="300"/>
      <c r="T736" s="300"/>
      <c r="U736" s="300"/>
      <c r="V736" s="300"/>
      <c r="W736" s="300"/>
      <c r="X736" s="300"/>
      <c r="Y736" s="300"/>
      <c r="Z736" s="300"/>
    </row>
    <row r="737" customFormat="false" ht="15" hidden="false" customHeight="false" outlineLevel="0" collapsed="false">
      <c r="A737" s="300"/>
      <c r="B737" s="300"/>
      <c r="C737" s="300"/>
      <c r="D737" s="300"/>
      <c r="E737" s="300"/>
      <c r="F737" s="300"/>
      <c r="G737" s="300"/>
      <c r="H737" s="300"/>
      <c r="I737" s="300"/>
      <c r="J737" s="300"/>
      <c r="K737" s="300"/>
      <c r="L737" s="300"/>
      <c r="M737" s="300"/>
      <c r="N737" s="300"/>
      <c r="O737" s="300"/>
      <c r="P737" s="300"/>
      <c r="Q737" s="300"/>
      <c r="R737" s="300"/>
      <c r="S737" s="300"/>
      <c r="T737" s="300"/>
      <c r="U737" s="300"/>
      <c r="V737" s="300"/>
      <c r="W737" s="300"/>
      <c r="X737" s="300"/>
      <c r="Y737" s="300"/>
      <c r="Z737" s="300"/>
    </row>
    <row r="738" customFormat="false" ht="15" hidden="false" customHeight="false" outlineLevel="0" collapsed="false">
      <c r="A738" s="300"/>
      <c r="B738" s="300"/>
      <c r="C738" s="300"/>
      <c r="D738" s="300"/>
      <c r="E738" s="300"/>
      <c r="F738" s="300"/>
      <c r="G738" s="300"/>
      <c r="H738" s="300"/>
      <c r="I738" s="300"/>
      <c r="J738" s="300"/>
      <c r="K738" s="300"/>
      <c r="L738" s="300"/>
      <c r="M738" s="300"/>
      <c r="N738" s="300"/>
      <c r="O738" s="300"/>
      <c r="P738" s="300"/>
      <c r="Q738" s="300"/>
      <c r="R738" s="300"/>
      <c r="S738" s="300"/>
      <c r="T738" s="300"/>
      <c r="U738" s="300"/>
      <c r="V738" s="300"/>
      <c r="W738" s="300"/>
      <c r="X738" s="300"/>
      <c r="Y738" s="300"/>
      <c r="Z738" s="300"/>
    </row>
    <row r="739" customFormat="false" ht="15" hidden="false" customHeight="false" outlineLevel="0" collapsed="false">
      <c r="A739" s="300"/>
      <c r="B739" s="300"/>
      <c r="C739" s="300"/>
      <c r="D739" s="300"/>
      <c r="E739" s="300"/>
      <c r="F739" s="300"/>
      <c r="G739" s="300"/>
      <c r="H739" s="300"/>
      <c r="I739" s="300"/>
      <c r="J739" s="300"/>
      <c r="K739" s="300"/>
      <c r="L739" s="300"/>
      <c r="M739" s="300"/>
      <c r="N739" s="300"/>
      <c r="O739" s="300"/>
      <c r="P739" s="300"/>
      <c r="Q739" s="300"/>
      <c r="R739" s="300"/>
      <c r="S739" s="300"/>
      <c r="T739" s="300"/>
      <c r="U739" s="300"/>
      <c r="V739" s="300"/>
      <c r="W739" s="300"/>
      <c r="X739" s="300"/>
      <c r="Y739" s="300"/>
      <c r="Z739" s="300"/>
    </row>
    <row r="740" customFormat="false" ht="15" hidden="false" customHeight="false" outlineLevel="0" collapsed="false">
      <c r="A740" s="300"/>
      <c r="B740" s="300"/>
      <c r="C740" s="300"/>
      <c r="D740" s="300"/>
      <c r="E740" s="300"/>
      <c r="F740" s="300"/>
      <c r="G740" s="300"/>
      <c r="H740" s="300"/>
      <c r="I740" s="300"/>
      <c r="J740" s="300"/>
      <c r="K740" s="300"/>
      <c r="L740" s="300"/>
      <c r="M740" s="300"/>
      <c r="N740" s="300"/>
      <c r="O740" s="300"/>
      <c r="P740" s="300"/>
      <c r="Q740" s="300"/>
      <c r="R740" s="300"/>
      <c r="S740" s="300"/>
      <c r="T740" s="300"/>
      <c r="U740" s="300"/>
      <c r="V740" s="300"/>
      <c r="W740" s="300"/>
      <c r="X740" s="300"/>
      <c r="Y740" s="300"/>
      <c r="Z740" s="300"/>
    </row>
    <row r="741" customFormat="false" ht="15" hidden="false" customHeight="false" outlineLevel="0" collapsed="false">
      <c r="A741" s="300"/>
      <c r="B741" s="300"/>
      <c r="C741" s="300"/>
      <c r="D741" s="300"/>
      <c r="E741" s="300"/>
      <c r="F741" s="300"/>
      <c r="G741" s="300"/>
      <c r="H741" s="300"/>
      <c r="I741" s="300"/>
      <c r="J741" s="300"/>
      <c r="K741" s="300"/>
      <c r="L741" s="300"/>
      <c r="M741" s="300"/>
      <c r="N741" s="300"/>
      <c r="O741" s="300"/>
      <c r="P741" s="300"/>
      <c r="Q741" s="300"/>
      <c r="R741" s="300"/>
      <c r="S741" s="300"/>
      <c r="T741" s="300"/>
      <c r="U741" s="300"/>
      <c r="V741" s="300"/>
      <c r="W741" s="300"/>
      <c r="X741" s="300"/>
      <c r="Y741" s="300"/>
      <c r="Z741" s="300"/>
    </row>
    <row r="742" customFormat="false" ht="15" hidden="false" customHeight="false" outlineLevel="0" collapsed="false">
      <c r="A742" s="300"/>
      <c r="B742" s="300"/>
      <c r="C742" s="300"/>
      <c r="D742" s="300"/>
      <c r="E742" s="300"/>
      <c r="F742" s="300"/>
      <c r="G742" s="300"/>
      <c r="H742" s="300"/>
      <c r="I742" s="300"/>
      <c r="J742" s="300"/>
      <c r="K742" s="300"/>
      <c r="L742" s="300"/>
      <c r="M742" s="300"/>
      <c r="N742" s="300"/>
      <c r="O742" s="300"/>
      <c r="P742" s="300"/>
      <c r="Q742" s="300"/>
      <c r="R742" s="300"/>
      <c r="S742" s="300"/>
      <c r="T742" s="300"/>
      <c r="U742" s="300"/>
      <c r="V742" s="300"/>
      <c r="W742" s="300"/>
      <c r="X742" s="300"/>
      <c r="Y742" s="300"/>
      <c r="Z742" s="300"/>
    </row>
    <row r="743" customFormat="false" ht="15" hidden="false" customHeight="false" outlineLevel="0" collapsed="false">
      <c r="A743" s="300"/>
      <c r="B743" s="300"/>
      <c r="C743" s="300"/>
      <c r="D743" s="300"/>
      <c r="E743" s="300"/>
      <c r="F743" s="300"/>
      <c r="G743" s="300"/>
      <c r="H743" s="300"/>
      <c r="I743" s="300"/>
      <c r="J743" s="300"/>
      <c r="K743" s="300"/>
      <c r="L743" s="300"/>
      <c r="M743" s="300"/>
      <c r="N743" s="300"/>
      <c r="O743" s="300"/>
      <c r="P743" s="300"/>
      <c r="Q743" s="300"/>
      <c r="R743" s="300"/>
      <c r="S743" s="300"/>
      <c r="T743" s="300"/>
      <c r="U743" s="300"/>
      <c r="V743" s="300"/>
      <c r="W743" s="300"/>
      <c r="X743" s="300"/>
      <c r="Y743" s="300"/>
      <c r="Z743" s="300"/>
    </row>
    <row r="744" customFormat="false" ht="15" hidden="false" customHeight="false" outlineLevel="0" collapsed="false">
      <c r="A744" s="300"/>
      <c r="B744" s="300"/>
      <c r="C744" s="300"/>
      <c r="D744" s="300"/>
      <c r="E744" s="300"/>
      <c r="F744" s="300"/>
      <c r="G744" s="300"/>
      <c r="H744" s="300"/>
      <c r="I744" s="300"/>
      <c r="J744" s="300"/>
      <c r="K744" s="300"/>
      <c r="L744" s="300"/>
      <c r="M744" s="300"/>
      <c r="N744" s="300"/>
      <c r="O744" s="300"/>
      <c r="P744" s="300"/>
      <c r="Q744" s="300"/>
      <c r="R744" s="300"/>
      <c r="S744" s="300"/>
      <c r="T744" s="300"/>
      <c r="U744" s="300"/>
      <c r="V744" s="300"/>
      <c r="W744" s="300"/>
      <c r="X744" s="300"/>
      <c r="Y744" s="300"/>
      <c r="Z744" s="300"/>
    </row>
    <row r="745" customFormat="false" ht="15" hidden="false" customHeight="false" outlineLevel="0" collapsed="false">
      <c r="A745" s="300"/>
      <c r="B745" s="300"/>
      <c r="C745" s="300"/>
      <c r="D745" s="300"/>
      <c r="E745" s="300"/>
      <c r="F745" s="300"/>
      <c r="G745" s="300"/>
      <c r="H745" s="300"/>
      <c r="I745" s="300"/>
      <c r="J745" s="300"/>
      <c r="K745" s="300"/>
      <c r="L745" s="300"/>
      <c r="M745" s="300"/>
      <c r="N745" s="300"/>
      <c r="O745" s="300"/>
      <c r="P745" s="300"/>
      <c r="Q745" s="300"/>
      <c r="R745" s="300"/>
      <c r="S745" s="300"/>
      <c r="T745" s="300"/>
      <c r="U745" s="300"/>
      <c r="V745" s="300"/>
      <c r="W745" s="300"/>
      <c r="X745" s="300"/>
      <c r="Y745" s="300"/>
      <c r="Z745" s="300"/>
    </row>
    <row r="746" customFormat="false" ht="15" hidden="false" customHeight="false" outlineLevel="0" collapsed="false">
      <c r="A746" s="300"/>
      <c r="B746" s="300"/>
      <c r="C746" s="300"/>
      <c r="D746" s="300"/>
      <c r="E746" s="300"/>
      <c r="F746" s="300"/>
      <c r="G746" s="300"/>
      <c r="H746" s="300"/>
      <c r="I746" s="300"/>
      <c r="J746" s="300"/>
      <c r="K746" s="300"/>
      <c r="L746" s="300"/>
      <c r="M746" s="300"/>
      <c r="N746" s="300"/>
      <c r="O746" s="300"/>
      <c r="P746" s="300"/>
      <c r="Q746" s="300"/>
      <c r="R746" s="300"/>
      <c r="S746" s="300"/>
      <c r="T746" s="300"/>
      <c r="U746" s="300"/>
      <c r="V746" s="300"/>
      <c r="W746" s="300"/>
      <c r="X746" s="300"/>
      <c r="Y746" s="300"/>
      <c r="Z746" s="300"/>
    </row>
    <row r="747" customFormat="false" ht="15" hidden="false" customHeight="false" outlineLevel="0" collapsed="false">
      <c r="A747" s="300"/>
      <c r="B747" s="300"/>
      <c r="C747" s="300"/>
      <c r="D747" s="300"/>
      <c r="E747" s="300"/>
      <c r="F747" s="300"/>
      <c r="G747" s="300"/>
      <c r="H747" s="300"/>
      <c r="I747" s="300"/>
      <c r="J747" s="300"/>
      <c r="K747" s="300"/>
      <c r="L747" s="300"/>
      <c r="M747" s="300"/>
      <c r="N747" s="300"/>
      <c r="O747" s="300"/>
      <c r="P747" s="300"/>
      <c r="Q747" s="300"/>
      <c r="R747" s="300"/>
      <c r="S747" s="300"/>
      <c r="T747" s="300"/>
      <c r="U747" s="300"/>
      <c r="V747" s="300"/>
      <c r="W747" s="300"/>
      <c r="X747" s="300"/>
      <c r="Y747" s="300"/>
      <c r="Z747" s="300"/>
    </row>
    <row r="748" customFormat="false" ht="15" hidden="false" customHeight="false" outlineLevel="0" collapsed="false">
      <c r="A748" s="300"/>
      <c r="B748" s="300"/>
      <c r="C748" s="300"/>
      <c r="D748" s="300"/>
      <c r="E748" s="300"/>
      <c r="F748" s="300"/>
      <c r="G748" s="300"/>
      <c r="H748" s="300"/>
      <c r="I748" s="300"/>
      <c r="J748" s="300"/>
      <c r="K748" s="300"/>
      <c r="L748" s="300"/>
      <c r="M748" s="300"/>
      <c r="N748" s="300"/>
      <c r="O748" s="300"/>
      <c r="P748" s="300"/>
      <c r="Q748" s="300"/>
      <c r="R748" s="300"/>
      <c r="S748" s="300"/>
      <c r="T748" s="300"/>
      <c r="U748" s="300"/>
      <c r="V748" s="300"/>
      <c r="W748" s="300"/>
      <c r="X748" s="300"/>
      <c r="Y748" s="300"/>
      <c r="Z748" s="300"/>
    </row>
    <row r="749" customFormat="false" ht="15" hidden="false" customHeight="false" outlineLevel="0" collapsed="false">
      <c r="A749" s="300"/>
      <c r="B749" s="300"/>
      <c r="C749" s="300"/>
      <c r="D749" s="300"/>
      <c r="E749" s="300"/>
      <c r="F749" s="300"/>
      <c r="G749" s="300"/>
      <c r="H749" s="300"/>
      <c r="I749" s="300"/>
      <c r="J749" s="300"/>
      <c r="K749" s="300"/>
      <c r="L749" s="300"/>
      <c r="M749" s="300"/>
      <c r="N749" s="300"/>
      <c r="O749" s="300"/>
      <c r="P749" s="300"/>
      <c r="Q749" s="300"/>
      <c r="R749" s="300"/>
      <c r="S749" s="300"/>
      <c r="T749" s="300"/>
      <c r="U749" s="300"/>
      <c r="V749" s="300"/>
      <c r="W749" s="300"/>
      <c r="X749" s="300"/>
      <c r="Y749" s="300"/>
      <c r="Z749" s="300"/>
    </row>
    <row r="750" customFormat="false" ht="15" hidden="false" customHeight="false" outlineLevel="0" collapsed="false">
      <c r="A750" s="300"/>
      <c r="B750" s="300"/>
      <c r="C750" s="300"/>
      <c r="D750" s="300"/>
      <c r="E750" s="300"/>
      <c r="F750" s="300"/>
      <c r="G750" s="300"/>
      <c r="H750" s="300"/>
      <c r="I750" s="300"/>
      <c r="J750" s="300"/>
      <c r="K750" s="300"/>
      <c r="L750" s="300"/>
      <c r="M750" s="300"/>
      <c r="N750" s="300"/>
      <c r="O750" s="300"/>
      <c r="P750" s="300"/>
      <c r="Q750" s="300"/>
      <c r="R750" s="300"/>
      <c r="S750" s="300"/>
      <c r="T750" s="300"/>
      <c r="U750" s="300"/>
      <c r="V750" s="300"/>
      <c r="W750" s="300"/>
      <c r="X750" s="300"/>
      <c r="Y750" s="300"/>
      <c r="Z750" s="300"/>
    </row>
    <row r="751" customFormat="false" ht="15" hidden="false" customHeight="false" outlineLevel="0" collapsed="false">
      <c r="A751" s="300"/>
      <c r="B751" s="300"/>
      <c r="C751" s="300"/>
      <c r="D751" s="300"/>
      <c r="E751" s="300"/>
      <c r="F751" s="300"/>
      <c r="G751" s="300"/>
      <c r="H751" s="300"/>
      <c r="I751" s="300"/>
      <c r="J751" s="300"/>
      <c r="K751" s="300"/>
      <c r="L751" s="300"/>
      <c r="M751" s="300"/>
      <c r="N751" s="300"/>
      <c r="O751" s="300"/>
      <c r="P751" s="300"/>
      <c r="Q751" s="300"/>
      <c r="R751" s="300"/>
      <c r="S751" s="300"/>
      <c r="T751" s="300"/>
      <c r="U751" s="300"/>
      <c r="V751" s="300"/>
      <c r="W751" s="300"/>
      <c r="X751" s="300"/>
      <c r="Y751" s="300"/>
      <c r="Z751" s="300"/>
    </row>
    <row r="752" customFormat="false" ht="15" hidden="false" customHeight="false" outlineLevel="0" collapsed="false">
      <c r="A752" s="300"/>
      <c r="B752" s="300"/>
      <c r="C752" s="300"/>
      <c r="D752" s="300"/>
      <c r="E752" s="300"/>
      <c r="F752" s="300"/>
      <c r="G752" s="300"/>
      <c r="H752" s="300"/>
      <c r="I752" s="300"/>
      <c r="J752" s="300"/>
      <c r="K752" s="300"/>
      <c r="L752" s="300"/>
      <c r="M752" s="300"/>
      <c r="N752" s="300"/>
      <c r="O752" s="300"/>
      <c r="P752" s="300"/>
      <c r="Q752" s="300"/>
      <c r="R752" s="300"/>
      <c r="S752" s="300"/>
      <c r="T752" s="300"/>
      <c r="U752" s="300"/>
      <c r="V752" s="300"/>
      <c r="W752" s="300"/>
      <c r="X752" s="300"/>
      <c r="Y752" s="300"/>
      <c r="Z752" s="300"/>
    </row>
    <row r="753" customFormat="false" ht="15" hidden="false" customHeight="false" outlineLevel="0" collapsed="false">
      <c r="A753" s="300"/>
      <c r="B753" s="300"/>
      <c r="C753" s="300"/>
      <c r="D753" s="300"/>
      <c r="E753" s="300"/>
      <c r="F753" s="300"/>
      <c r="G753" s="300"/>
      <c r="H753" s="300"/>
      <c r="I753" s="300"/>
      <c r="J753" s="300"/>
      <c r="K753" s="300"/>
      <c r="L753" s="300"/>
      <c r="M753" s="300"/>
      <c r="N753" s="300"/>
      <c r="O753" s="300"/>
      <c r="P753" s="300"/>
      <c r="Q753" s="300"/>
      <c r="R753" s="300"/>
      <c r="S753" s="300"/>
      <c r="T753" s="300"/>
      <c r="U753" s="300"/>
      <c r="V753" s="300"/>
      <c r="W753" s="300"/>
      <c r="X753" s="300"/>
      <c r="Y753" s="300"/>
      <c r="Z753" s="300"/>
    </row>
    <row r="754" customFormat="false" ht="15" hidden="false" customHeight="false" outlineLevel="0" collapsed="false">
      <c r="A754" s="300"/>
      <c r="B754" s="300"/>
      <c r="C754" s="300"/>
      <c r="D754" s="300"/>
      <c r="E754" s="300"/>
      <c r="F754" s="300"/>
      <c r="G754" s="300"/>
      <c r="H754" s="300"/>
      <c r="I754" s="300"/>
      <c r="J754" s="300"/>
      <c r="K754" s="300"/>
      <c r="L754" s="300"/>
      <c r="M754" s="300"/>
      <c r="N754" s="300"/>
      <c r="O754" s="300"/>
      <c r="P754" s="300"/>
      <c r="Q754" s="300"/>
      <c r="R754" s="300"/>
      <c r="S754" s="300"/>
      <c r="T754" s="300"/>
      <c r="U754" s="300"/>
      <c r="V754" s="300"/>
      <c r="W754" s="300"/>
      <c r="X754" s="300"/>
      <c r="Y754" s="300"/>
      <c r="Z754" s="300"/>
    </row>
    <row r="755" customFormat="false" ht="15" hidden="false" customHeight="false" outlineLevel="0" collapsed="false">
      <c r="A755" s="300"/>
      <c r="B755" s="300"/>
      <c r="C755" s="300"/>
      <c r="D755" s="300"/>
      <c r="E755" s="300"/>
      <c r="F755" s="300"/>
      <c r="G755" s="300"/>
      <c r="H755" s="300"/>
      <c r="I755" s="300"/>
      <c r="J755" s="300"/>
      <c r="K755" s="300"/>
      <c r="L755" s="300"/>
      <c r="M755" s="300"/>
      <c r="N755" s="300"/>
      <c r="O755" s="300"/>
      <c r="P755" s="300"/>
      <c r="Q755" s="300"/>
      <c r="R755" s="300"/>
      <c r="S755" s="300"/>
      <c r="T755" s="300"/>
      <c r="U755" s="300"/>
      <c r="V755" s="300"/>
      <c r="W755" s="300"/>
      <c r="X755" s="300"/>
      <c r="Y755" s="300"/>
      <c r="Z755" s="300"/>
    </row>
    <row r="756" customFormat="false" ht="15" hidden="false" customHeight="false" outlineLevel="0" collapsed="false">
      <c r="A756" s="300"/>
      <c r="B756" s="300"/>
      <c r="C756" s="300"/>
      <c r="D756" s="300"/>
      <c r="E756" s="300"/>
      <c r="F756" s="300"/>
      <c r="G756" s="300"/>
      <c r="H756" s="300"/>
      <c r="I756" s="300"/>
      <c r="J756" s="300"/>
      <c r="K756" s="300"/>
      <c r="L756" s="300"/>
      <c r="M756" s="300"/>
      <c r="N756" s="300"/>
      <c r="O756" s="300"/>
      <c r="P756" s="300"/>
      <c r="Q756" s="300"/>
      <c r="R756" s="300"/>
      <c r="S756" s="300"/>
      <c r="T756" s="300"/>
      <c r="U756" s="300"/>
      <c r="V756" s="300"/>
      <c r="W756" s="300"/>
      <c r="X756" s="300"/>
      <c r="Y756" s="300"/>
      <c r="Z756" s="300"/>
    </row>
    <row r="757" customFormat="false" ht="15" hidden="false" customHeight="false" outlineLevel="0" collapsed="false">
      <c r="A757" s="300"/>
      <c r="B757" s="300"/>
      <c r="C757" s="300"/>
      <c r="D757" s="300"/>
      <c r="E757" s="300"/>
      <c r="F757" s="300"/>
      <c r="G757" s="300"/>
      <c r="H757" s="300"/>
      <c r="I757" s="300"/>
      <c r="J757" s="300"/>
      <c r="K757" s="300"/>
      <c r="L757" s="300"/>
      <c r="M757" s="300"/>
      <c r="N757" s="300"/>
      <c r="O757" s="300"/>
      <c r="P757" s="300"/>
      <c r="Q757" s="300"/>
      <c r="R757" s="300"/>
      <c r="S757" s="300"/>
      <c r="T757" s="300"/>
      <c r="U757" s="300"/>
      <c r="V757" s="300"/>
      <c r="W757" s="300"/>
      <c r="X757" s="300"/>
      <c r="Y757" s="300"/>
      <c r="Z757" s="300"/>
    </row>
    <row r="758" customFormat="false" ht="15" hidden="false" customHeight="false" outlineLevel="0" collapsed="false">
      <c r="A758" s="300"/>
      <c r="B758" s="300"/>
      <c r="C758" s="300"/>
      <c r="D758" s="300"/>
      <c r="E758" s="300"/>
      <c r="F758" s="300"/>
      <c r="G758" s="300"/>
      <c r="H758" s="300"/>
      <c r="I758" s="300"/>
      <c r="J758" s="300"/>
      <c r="K758" s="300"/>
      <c r="L758" s="300"/>
      <c r="M758" s="300"/>
      <c r="N758" s="300"/>
      <c r="O758" s="300"/>
      <c r="P758" s="300"/>
      <c r="Q758" s="300"/>
      <c r="R758" s="300"/>
      <c r="S758" s="300"/>
      <c r="T758" s="300"/>
      <c r="U758" s="300"/>
      <c r="V758" s="300"/>
      <c r="W758" s="300"/>
      <c r="X758" s="300"/>
      <c r="Y758" s="300"/>
      <c r="Z758" s="300"/>
    </row>
    <row r="759" customFormat="false" ht="15" hidden="false" customHeight="false" outlineLevel="0" collapsed="false">
      <c r="A759" s="300"/>
      <c r="B759" s="300"/>
      <c r="C759" s="300"/>
      <c r="D759" s="300"/>
      <c r="E759" s="300"/>
      <c r="F759" s="300"/>
      <c r="G759" s="300"/>
      <c r="H759" s="300"/>
      <c r="I759" s="300"/>
      <c r="J759" s="300"/>
      <c r="K759" s="300"/>
      <c r="L759" s="300"/>
      <c r="M759" s="300"/>
      <c r="N759" s="300"/>
      <c r="O759" s="300"/>
      <c r="P759" s="300"/>
      <c r="Q759" s="300"/>
      <c r="R759" s="300"/>
      <c r="S759" s="300"/>
      <c r="T759" s="300"/>
      <c r="U759" s="300"/>
      <c r="V759" s="300"/>
      <c r="W759" s="300"/>
      <c r="X759" s="300"/>
      <c r="Y759" s="300"/>
      <c r="Z759" s="300"/>
    </row>
    <row r="760" customFormat="false" ht="15" hidden="false" customHeight="false" outlineLevel="0" collapsed="false">
      <c r="A760" s="300"/>
      <c r="B760" s="300"/>
      <c r="C760" s="300"/>
      <c r="D760" s="300"/>
      <c r="E760" s="300"/>
      <c r="F760" s="300"/>
      <c r="G760" s="300"/>
      <c r="H760" s="300"/>
      <c r="I760" s="300"/>
      <c r="J760" s="300"/>
      <c r="K760" s="300"/>
      <c r="L760" s="300"/>
      <c r="M760" s="300"/>
      <c r="N760" s="300"/>
      <c r="O760" s="300"/>
      <c r="P760" s="300"/>
      <c r="Q760" s="300"/>
      <c r="R760" s="300"/>
      <c r="S760" s="300"/>
      <c r="T760" s="300"/>
      <c r="U760" s="300"/>
      <c r="V760" s="300"/>
      <c r="W760" s="300"/>
      <c r="X760" s="300"/>
      <c r="Y760" s="300"/>
      <c r="Z760" s="300"/>
    </row>
    <row r="761" customFormat="false" ht="15" hidden="false" customHeight="false" outlineLevel="0" collapsed="false">
      <c r="A761" s="300"/>
      <c r="B761" s="300"/>
      <c r="C761" s="300"/>
      <c r="D761" s="300"/>
      <c r="E761" s="300"/>
      <c r="F761" s="300"/>
      <c r="G761" s="300"/>
      <c r="H761" s="300"/>
      <c r="I761" s="300"/>
      <c r="J761" s="300"/>
      <c r="K761" s="300"/>
      <c r="L761" s="300"/>
      <c r="M761" s="300"/>
      <c r="N761" s="300"/>
      <c r="O761" s="300"/>
      <c r="P761" s="300"/>
      <c r="Q761" s="300"/>
      <c r="R761" s="300"/>
      <c r="S761" s="300"/>
      <c r="T761" s="300"/>
      <c r="U761" s="300"/>
      <c r="V761" s="300"/>
      <c r="W761" s="300"/>
      <c r="X761" s="300"/>
      <c r="Y761" s="300"/>
      <c r="Z761" s="300"/>
    </row>
    <row r="762" customFormat="false" ht="15" hidden="false" customHeight="false" outlineLevel="0" collapsed="false">
      <c r="A762" s="300"/>
      <c r="B762" s="300"/>
      <c r="C762" s="300"/>
      <c r="D762" s="300"/>
      <c r="E762" s="300"/>
      <c r="F762" s="300"/>
      <c r="G762" s="300"/>
      <c r="H762" s="300"/>
      <c r="I762" s="300"/>
      <c r="J762" s="300"/>
      <c r="K762" s="300"/>
      <c r="L762" s="300"/>
      <c r="M762" s="300"/>
      <c r="N762" s="300"/>
      <c r="O762" s="300"/>
      <c r="P762" s="300"/>
      <c r="Q762" s="300"/>
      <c r="R762" s="300"/>
      <c r="S762" s="300"/>
      <c r="T762" s="300"/>
      <c r="U762" s="300"/>
      <c r="V762" s="300"/>
      <c r="W762" s="300"/>
      <c r="X762" s="300"/>
      <c r="Y762" s="300"/>
      <c r="Z762" s="300"/>
    </row>
    <row r="763" customFormat="false" ht="15" hidden="false" customHeight="false" outlineLevel="0" collapsed="false">
      <c r="A763" s="300"/>
      <c r="B763" s="300"/>
      <c r="C763" s="300"/>
      <c r="D763" s="300"/>
      <c r="E763" s="300"/>
      <c r="F763" s="300"/>
      <c r="G763" s="300"/>
      <c r="H763" s="300"/>
      <c r="I763" s="300"/>
      <c r="J763" s="300"/>
      <c r="K763" s="300"/>
      <c r="L763" s="300"/>
      <c r="M763" s="300"/>
      <c r="N763" s="300"/>
      <c r="O763" s="300"/>
      <c r="P763" s="300"/>
      <c r="Q763" s="300"/>
      <c r="R763" s="300"/>
      <c r="S763" s="300"/>
      <c r="T763" s="300"/>
      <c r="U763" s="300"/>
      <c r="V763" s="300"/>
      <c r="W763" s="300"/>
      <c r="X763" s="300"/>
      <c r="Y763" s="300"/>
      <c r="Z763" s="300"/>
    </row>
    <row r="764" customFormat="false" ht="15" hidden="false" customHeight="false" outlineLevel="0" collapsed="false">
      <c r="A764" s="300"/>
      <c r="B764" s="300"/>
      <c r="C764" s="300"/>
      <c r="D764" s="300"/>
      <c r="E764" s="300"/>
      <c r="F764" s="300"/>
      <c r="G764" s="300"/>
      <c r="H764" s="300"/>
      <c r="I764" s="300"/>
      <c r="J764" s="300"/>
      <c r="K764" s="300"/>
      <c r="L764" s="300"/>
      <c r="M764" s="300"/>
      <c r="N764" s="300"/>
      <c r="O764" s="300"/>
      <c r="P764" s="300"/>
      <c r="Q764" s="300"/>
      <c r="R764" s="300"/>
      <c r="S764" s="300"/>
      <c r="T764" s="300"/>
      <c r="U764" s="300"/>
      <c r="V764" s="300"/>
      <c r="W764" s="300"/>
      <c r="X764" s="300"/>
      <c r="Y764" s="300"/>
      <c r="Z764" s="300"/>
    </row>
    <row r="765" customFormat="false" ht="15" hidden="false" customHeight="false" outlineLevel="0" collapsed="false">
      <c r="A765" s="300"/>
      <c r="B765" s="300"/>
      <c r="C765" s="300"/>
      <c r="D765" s="300"/>
      <c r="E765" s="300"/>
      <c r="F765" s="300"/>
      <c r="G765" s="300"/>
      <c r="H765" s="300"/>
      <c r="I765" s="300"/>
      <c r="J765" s="300"/>
      <c r="K765" s="300"/>
      <c r="L765" s="300"/>
      <c r="M765" s="300"/>
      <c r="N765" s="300"/>
      <c r="O765" s="300"/>
      <c r="P765" s="300"/>
      <c r="Q765" s="300"/>
      <c r="R765" s="300"/>
      <c r="S765" s="300"/>
      <c r="T765" s="300"/>
      <c r="U765" s="300"/>
      <c r="V765" s="300"/>
      <c r="W765" s="300"/>
      <c r="X765" s="300"/>
      <c r="Y765" s="300"/>
      <c r="Z765" s="300"/>
    </row>
    <row r="766" customFormat="false" ht="15" hidden="false" customHeight="false" outlineLevel="0" collapsed="false">
      <c r="A766" s="300"/>
      <c r="B766" s="300"/>
      <c r="C766" s="300"/>
      <c r="D766" s="300"/>
      <c r="E766" s="300"/>
      <c r="F766" s="300"/>
      <c r="G766" s="300"/>
      <c r="H766" s="300"/>
      <c r="I766" s="300"/>
      <c r="J766" s="300"/>
      <c r="K766" s="300"/>
      <c r="L766" s="300"/>
      <c r="M766" s="300"/>
      <c r="N766" s="300"/>
      <c r="O766" s="300"/>
      <c r="P766" s="300"/>
      <c r="Q766" s="300"/>
      <c r="R766" s="300"/>
      <c r="S766" s="300"/>
      <c r="T766" s="300"/>
      <c r="U766" s="300"/>
      <c r="V766" s="300"/>
      <c r="W766" s="300"/>
      <c r="X766" s="300"/>
      <c r="Y766" s="300"/>
      <c r="Z766" s="300"/>
    </row>
    <row r="767" customFormat="false" ht="15" hidden="false" customHeight="false" outlineLevel="0" collapsed="false">
      <c r="A767" s="300"/>
      <c r="B767" s="300"/>
      <c r="C767" s="300"/>
      <c r="D767" s="300"/>
      <c r="E767" s="300"/>
      <c r="F767" s="300"/>
      <c r="G767" s="300"/>
      <c r="H767" s="300"/>
      <c r="I767" s="300"/>
      <c r="J767" s="300"/>
      <c r="K767" s="300"/>
      <c r="L767" s="300"/>
      <c r="M767" s="300"/>
      <c r="N767" s="300"/>
      <c r="O767" s="300"/>
      <c r="P767" s="300"/>
      <c r="Q767" s="300"/>
      <c r="R767" s="300"/>
      <c r="S767" s="300"/>
      <c r="T767" s="300"/>
      <c r="U767" s="300"/>
      <c r="V767" s="300"/>
      <c r="W767" s="300"/>
      <c r="X767" s="300"/>
      <c r="Y767" s="300"/>
      <c r="Z767" s="300"/>
    </row>
    <row r="768" customFormat="false" ht="15" hidden="false" customHeight="false" outlineLevel="0" collapsed="false">
      <c r="A768" s="300"/>
      <c r="B768" s="300"/>
      <c r="C768" s="300"/>
      <c r="D768" s="300"/>
      <c r="E768" s="300"/>
      <c r="F768" s="300"/>
      <c r="G768" s="300"/>
      <c r="H768" s="300"/>
      <c r="I768" s="300"/>
      <c r="J768" s="300"/>
      <c r="K768" s="300"/>
      <c r="L768" s="300"/>
      <c r="M768" s="300"/>
      <c r="N768" s="300"/>
      <c r="O768" s="300"/>
      <c r="P768" s="300"/>
      <c r="Q768" s="300"/>
      <c r="R768" s="300"/>
      <c r="S768" s="300"/>
      <c r="T768" s="300"/>
      <c r="U768" s="300"/>
      <c r="V768" s="300"/>
      <c r="W768" s="300"/>
      <c r="X768" s="300"/>
      <c r="Y768" s="300"/>
      <c r="Z768" s="300"/>
    </row>
    <row r="769" customFormat="false" ht="15" hidden="false" customHeight="false" outlineLevel="0" collapsed="false">
      <c r="A769" s="300"/>
      <c r="B769" s="300"/>
      <c r="C769" s="300"/>
      <c r="D769" s="300"/>
      <c r="E769" s="300"/>
      <c r="F769" s="300"/>
      <c r="G769" s="300"/>
      <c r="H769" s="300"/>
      <c r="I769" s="300"/>
      <c r="J769" s="300"/>
      <c r="K769" s="300"/>
      <c r="L769" s="300"/>
      <c r="M769" s="300"/>
      <c r="N769" s="300"/>
      <c r="O769" s="300"/>
      <c r="P769" s="300"/>
      <c r="Q769" s="300"/>
      <c r="R769" s="300"/>
      <c r="S769" s="300"/>
      <c r="T769" s="300"/>
      <c r="U769" s="300"/>
      <c r="V769" s="300"/>
      <c r="W769" s="300"/>
      <c r="X769" s="300"/>
      <c r="Y769" s="300"/>
      <c r="Z769" s="300"/>
    </row>
    <row r="770" customFormat="false" ht="15" hidden="false" customHeight="false" outlineLevel="0" collapsed="false">
      <c r="A770" s="300"/>
      <c r="B770" s="300"/>
      <c r="C770" s="300"/>
      <c r="D770" s="300"/>
      <c r="E770" s="300"/>
      <c r="F770" s="300"/>
      <c r="G770" s="300"/>
      <c r="H770" s="300"/>
      <c r="I770" s="300"/>
      <c r="J770" s="300"/>
      <c r="K770" s="300"/>
      <c r="L770" s="300"/>
      <c r="M770" s="300"/>
      <c r="N770" s="300"/>
      <c r="O770" s="300"/>
      <c r="P770" s="300"/>
      <c r="Q770" s="300"/>
      <c r="R770" s="300"/>
      <c r="S770" s="300"/>
      <c r="T770" s="300"/>
      <c r="U770" s="300"/>
      <c r="V770" s="300"/>
      <c r="W770" s="300"/>
      <c r="X770" s="300"/>
      <c r="Y770" s="300"/>
      <c r="Z770" s="300"/>
    </row>
    <row r="771" customFormat="false" ht="15" hidden="false" customHeight="false" outlineLevel="0" collapsed="false">
      <c r="A771" s="300"/>
      <c r="B771" s="300"/>
      <c r="C771" s="300"/>
      <c r="D771" s="300"/>
      <c r="E771" s="300"/>
      <c r="F771" s="300"/>
      <c r="G771" s="300"/>
      <c r="H771" s="300"/>
      <c r="I771" s="300"/>
      <c r="J771" s="300"/>
      <c r="K771" s="300"/>
      <c r="L771" s="300"/>
      <c r="M771" s="300"/>
      <c r="N771" s="300"/>
      <c r="O771" s="300"/>
      <c r="P771" s="300"/>
      <c r="Q771" s="300"/>
      <c r="R771" s="300"/>
      <c r="S771" s="300"/>
      <c r="T771" s="300"/>
      <c r="U771" s="300"/>
      <c r="V771" s="300"/>
      <c r="W771" s="300"/>
      <c r="X771" s="300"/>
      <c r="Y771" s="300"/>
      <c r="Z771" s="300"/>
    </row>
    <row r="772" customFormat="false" ht="15" hidden="false" customHeight="false" outlineLevel="0" collapsed="false">
      <c r="A772" s="300"/>
      <c r="B772" s="300"/>
      <c r="C772" s="300"/>
      <c r="D772" s="300"/>
      <c r="E772" s="300"/>
      <c r="F772" s="300"/>
      <c r="G772" s="300"/>
      <c r="H772" s="300"/>
      <c r="I772" s="300"/>
      <c r="J772" s="300"/>
      <c r="K772" s="300"/>
      <c r="L772" s="300"/>
      <c r="M772" s="300"/>
      <c r="N772" s="300"/>
      <c r="O772" s="300"/>
      <c r="P772" s="300"/>
      <c r="Q772" s="300"/>
      <c r="R772" s="300"/>
      <c r="S772" s="300"/>
      <c r="T772" s="300"/>
      <c r="U772" s="300"/>
      <c r="V772" s="300"/>
      <c r="W772" s="300"/>
      <c r="X772" s="300"/>
      <c r="Y772" s="300"/>
      <c r="Z772" s="300"/>
    </row>
    <row r="773" customFormat="false" ht="15" hidden="false" customHeight="false" outlineLevel="0" collapsed="false">
      <c r="A773" s="300"/>
      <c r="B773" s="300"/>
      <c r="C773" s="300"/>
      <c r="D773" s="300"/>
      <c r="E773" s="300"/>
      <c r="F773" s="300"/>
      <c r="G773" s="300"/>
      <c r="H773" s="300"/>
      <c r="I773" s="300"/>
      <c r="J773" s="300"/>
      <c r="K773" s="300"/>
      <c r="L773" s="300"/>
      <c r="M773" s="300"/>
      <c r="N773" s="300"/>
      <c r="O773" s="300"/>
      <c r="P773" s="300"/>
      <c r="Q773" s="300"/>
      <c r="R773" s="300"/>
      <c r="S773" s="300"/>
      <c r="T773" s="300"/>
      <c r="U773" s="300"/>
      <c r="V773" s="300"/>
      <c r="W773" s="300"/>
      <c r="X773" s="300"/>
      <c r="Y773" s="300"/>
      <c r="Z773" s="300"/>
    </row>
    <row r="774" customFormat="false" ht="15" hidden="false" customHeight="false" outlineLevel="0" collapsed="false">
      <c r="A774" s="300"/>
      <c r="B774" s="300"/>
      <c r="C774" s="300"/>
      <c r="D774" s="300"/>
      <c r="E774" s="300"/>
      <c r="F774" s="300"/>
      <c r="G774" s="300"/>
      <c r="H774" s="300"/>
      <c r="I774" s="300"/>
      <c r="J774" s="300"/>
      <c r="K774" s="300"/>
      <c r="L774" s="300"/>
      <c r="M774" s="300"/>
      <c r="N774" s="300"/>
      <c r="O774" s="300"/>
      <c r="P774" s="300"/>
      <c r="Q774" s="300"/>
      <c r="R774" s="300"/>
      <c r="S774" s="300"/>
      <c r="T774" s="300"/>
      <c r="U774" s="300"/>
      <c r="V774" s="300"/>
      <c r="W774" s="300"/>
      <c r="X774" s="300"/>
      <c r="Y774" s="300"/>
      <c r="Z774" s="300"/>
    </row>
    <row r="775" customFormat="false" ht="15" hidden="false" customHeight="false" outlineLevel="0" collapsed="false">
      <c r="A775" s="300"/>
      <c r="B775" s="300"/>
      <c r="C775" s="300"/>
      <c r="D775" s="300"/>
      <c r="E775" s="300"/>
      <c r="F775" s="300"/>
      <c r="G775" s="300"/>
      <c r="H775" s="300"/>
      <c r="I775" s="300"/>
      <c r="J775" s="300"/>
      <c r="K775" s="300"/>
      <c r="L775" s="300"/>
      <c r="M775" s="300"/>
      <c r="N775" s="300"/>
      <c r="O775" s="300"/>
      <c r="P775" s="300"/>
      <c r="Q775" s="300"/>
      <c r="R775" s="300"/>
      <c r="S775" s="300"/>
      <c r="T775" s="300"/>
      <c r="U775" s="300"/>
      <c r="V775" s="300"/>
      <c r="W775" s="300"/>
      <c r="X775" s="300"/>
      <c r="Y775" s="300"/>
      <c r="Z775" s="300"/>
    </row>
    <row r="776" customFormat="false" ht="15" hidden="false" customHeight="false" outlineLevel="0" collapsed="false">
      <c r="A776" s="300"/>
      <c r="B776" s="300"/>
      <c r="C776" s="300"/>
      <c r="D776" s="300"/>
      <c r="E776" s="300"/>
      <c r="F776" s="300"/>
      <c r="G776" s="300"/>
      <c r="H776" s="300"/>
      <c r="I776" s="300"/>
      <c r="J776" s="300"/>
      <c r="K776" s="300"/>
      <c r="L776" s="300"/>
      <c r="M776" s="300"/>
      <c r="N776" s="300"/>
      <c r="O776" s="300"/>
      <c r="P776" s="300"/>
      <c r="Q776" s="300"/>
      <c r="R776" s="300"/>
      <c r="S776" s="300"/>
      <c r="T776" s="300"/>
      <c r="U776" s="300"/>
      <c r="V776" s="300"/>
      <c r="W776" s="300"/>
      <c r="X776" s="300"/>
      <c r="Y776" s="300"/>
      <c r="Z776" s="300"/>
    </row>
    <row r="777" customFormat="false" ht="15" hidden="false" customHeight="false" outlineLevel="0" collapsed="false">
      <c r="A777" s="300"/>
      <c r="B777" s="300"/>
      <c r="C777" s="300"/>
      <c r="D777" s="300"/>
      <c r="E777" s="300"/>
      <c r="F777" s="300"/>
      <c r="G777" s="300"/>
      <c r="H777" s="300"/>
      <c r="I777" s="300"/>
      <c r="J777" s="300"/>
      <c r="K777" s="300"/>
      <c r="L777" s="300"/>
      <c r="M777" s="300"/>
      <c r="N777" s="300"/>
      <c r="O777" s="300"/>
      <c r="P777" s="300"/>
      <c r="Q777" s="300"/>
      <c r="R777" s="300"/>
      <c r="S777" s="300"/>
      <c r="T777" s="300"/>
      <c r="U777" s="300"/>
      <c r="V777" s="300"/>
      <c r="W777" s="300"/>
      <c r="X777" s="300"/>
      <c r="Y777" s="300"/>
      <c r="Z777" s="300"/>
    </row>
    <row r="778" customFormat="false" ht="15" hidden="false" customHeight="false" outlineLevel="0" collapsed="false">
      <c r="A778" s="300"/>
      <c r="B778" s="300"/>
      <c r="C778" s="300"/>
      <c r="D778" s="300"/>
      <c r="E778" s="300"/>
      <c r="F778" s="300"/>
      <c r="G778" s="300"/>
      <c r="H778" s="300"/>
      <c r="I778" s="300"/>
      <c r="J778" s="300"/>
      <c r="K778" s="300"/>
      <c r="L778" s="300"/>
      <c r="M778" s="300"/>
      <c r="N778" s="300"/>
      <c r="O778" s="300"/>
      <c r="P778" s="300"/>
      <c r="Q778" s="300"/>
      <c r="R778" s="300"/>
      <c r="S778" s="300"/>
      <c r="T778" s="300"/>
      <c r="U778" s="300"/>
      <c r="V778" s="300"/>
      <c r="W778" s="300"/>
      <c r="X778" s="300"/>
      <c r="Y778" s="300"/>
      <c r="Z778" s="300"/>
    </row>
    <row r="779" customFormat="false" ht="15" hidden="false" customHeight="false" outlineLevel="0" collapsed="false">
      <c r="A779" s="300"/>
      <c r="B779" s="300"/>
      <c r="C779" s="300"/>
      <c r="D779" s="300"/>
      <c r="E779" s="300"/>
      <c r="F779" s="300"/>
      <c r="G779" s="300"/>
      <c r="H779" s="300"/>
      <c r="I779" s="300"/>
      <c r="J779" s="300"/>
      <c r="K779" s="300"/>
      <c r="L779" s="300"/>
      <c r="M779" s="300"/>
      <c r="N779" s="300"/>
      <c r="O779" s="300"/>
      <c r="P779" s="300"/>
      <c r="Q779" s="300"/>
      <c r="R779" s="300"/>
      <c r="S779" s="300"/>
      <c r="T779" s="300"/>
      <c r="U779" s="300"/>
      <c r="V779" s="300"/>
      <c r="W779" s="300"/>
      <c r="X779" s="300"/>
      <c r="Y779" s="300"/>
      <c r="Z779" s="300"/>
    </row>
    <row r="780" customFormat="false" ht="15" hidden="false" customHeight="false" outlineLevel="0" collapsed="false">
      <c r="A780" s="300"/>
      <c r="B780" s="300"/>
      <c r="C780" s="300"/>
      <c r="D780" s="300"/>
      <c r="E780" s="300"/>
      <c r="F780" s="300"/>
      <c r="G780" s="300"/>
      <c r="H780" s="300"/>
      <c r="I780" s="300"/>
      <c r="J780" s="300"/>
      <c r="K780" s="300"/>
      <c r="L780" s="300"/>
      <c r="M780" s="300"/>
      <c r="N780" s="300"/>
      <c r="O780" s="300"/>
      <c r="P780" s="300"/>
      <c r="Q780" s="300"/>
      <c r="R780" s="300"/>
      <c r="S780" s="300"/>
      <c r="T780" s="300"/>
      <c r="U780" s="300"/>
      <c r="V780" s="300"/>
      <c r="W780" s="300"/>
      <c r="X780" s="300"/>
      <c r="Y780" s="300"/>
      <c r="Z780" s="300"/>
    </row>
    <row r="781" customFormat="false" ht="15" hidden="false" customHeight="false" outlineLevel="0" collapsed="false">
      <c r="A781" s="300"/>
      <c r="B781" s="300"/>
      <c r="C781" s="300"/>
      <c r="D781" s="300"/>
      <c r="E781" s="300"/>
      <c r="F781" s="300"/>
      <c r="G781" s="300"/>
      <c r="H781" s="300"/>
      <c r="I781" s="300"/>
      <c r="J781" s="300"/>
      <c r="K781" s="300"/>
      <c r="L781" s="300"/>
      <c r="M781" s="300"/>
      <c r="N781" s="300"/>
      <c r="O781" s="300"/>
      <c r="P781" s="300"/>
      <c r="Q781" s="300"/>
      <c r="R781" s="300"/>
      <c r="S781" s="300"/>
      <c r="T781" s="300"/>
      <c r="U781" s="300"/>
      <c r="V781" s="300"/>
      <c r="W781" s="300"/>
      <c r="X781" s="300"/>
      <c r="Y781" s="300"/>
      <c r="Z781" s="300"/>
    </row>
    <row r="782" customFormat="false" ht="15" hidden="false" customHeight="false" outlineLevel="0" collapsed="false">
      <c r="A782" s="300"/>
      <c r="B782" s="300"/>
      <c r="C782" s="300"/>
      <c r="D782" s="300"/>
      <c r="E782" s="300"/>
      <c r="F782" s="300"/>
      <c r="G782" s="300"/>
      <c r="H782" s="300"/>
      <c r="I782" s="300"/>
      <c r="J782" s="300"/>
      <c r="K782" s="300"/>
      <c r="L782" s="300"/>
      <c r="M782" s="300"/>
      <c r="N782" s="300"/>
      <c r="O782" s="300"/>
      <c r="P782" s="300"/>
      <c r="Q782" s="300"/>
      <c r="R782" s="300"/>
      <c r="S782" s="300"/>
      <c r="T782" s="300"/>
      <c r="U782" s="300"/>
      <c r="V782" s="300"/>
      <c r="W782" s="300"/>
      <c r="X782" s="300"/>
      <c r="Y782" s="300"/>
      <c r="Z782" s="300"/>
    </row>
    <row r="783" customFormat="false" ht="15" hidden="false" customHeight="false" outlineLevel="0" collapsed="false">
      <c r="A783" s="300"/>
      <c r="B783" s="300"/>
      <c r="C783" s="300"/>
      <c r="D783" s="300"/>
      <c r="E783" s="300"/>
      <c r="F783" s="300"/>
      <c r="G783" s="300"/>
      <c r="H783" s="300"/>
      <c r="I783" s="300"/>
      <c r="J783" s="300"/>
      <c r="K783" s="300"/>
      <c r="L783" s="300"/>
      <c r="M783" s="300"/>
      <c r="N783" s="300"/>
      <c r="O783" s="300"/>
      <c r="P783" s="300"/>
      <c r="Q783" s="300"/>
      <c r="R783" s="300"/>
      <c r="S783" s="300"/>
      <c r="T783" s="300"/>
      <c r="U783" s="300"/>
      <c r="V783" s="300"/>
      <c r="W783" s="300"/>
      <c r="X783" s="300"/>
      <c r="Y783" s="300"/>
      <c r="Z783" s="300"/>
    </row>
    <row r="784" customFormat="false" ht="15" hidden="false" customHeight="false" outlineLevel="0" collapsed="false">
      <c r="A784" s="300"/>
      <c r="B784" s="300"/>
      <c r="C784" s="300"/>
      <c r="D784" s="300"/>
      <c r="E784" s="300"/>
      <c r="F784" s="300"/>
      <c r="G784" s="300"/>
      <c r="H784" s="300"/>
      <c r="I784" s="300"/>
      <c r="J784" s="300"/>
      <c r="K784" s="300"/>
      <c r="L784" s="300"/>
      <c r="M784" s="300"/>
      <c r="N784" s="300"/>
      <c r="O784" s="300"/>
      <c r="P784" s="300"/>
      <c r="Q784" s="300"/>
      <c r="R784" s="300"/>
      <c r="S784" s="300"/>
      <c r="T784" s="300"/>
      <c r="U784" s="300"/>
      <c r="V784" s="300"/>
      <c r="W784" s="300"/>
      <c r="X784" s="300"/>
      <c r="Y784" s="300"/>
      <c r="Z784" s="300"/>
    </row>
    <row r="785" customFormat="false" ht="15" hidden="false" customHeight="false" outlineLevel="0" collapsed="false">
      <c r="A785" s="300"/>
      <c r="B785" s="300"/>
      <c r="C785" s="300"/>
      <c r="D785" s="300"/>
      <c r="E785" s="300"/>
      <c r="F785" s="300"/>
      <c r="G785" s="300"/>
      <c r="H785" s="300"/>
      <c r="I785" s="300"/>
      <c r="J785" s="300"/>
      <c r="K785" s="300"/>
      <c r="L785" s="300"/>
      <c r="M785" s="300"/>
      <c r="N785" s="300"/>
      <c r="O785" s="300"/>
      <c r="P785" s="300"/>
      <c r="Q785" s="300"/>
      <c r="R785" s="300"/>
      <c r="S785" s="300"/>
      <c r="T785" s="300"/>
      <c r="U785" s="300"/>
      <c r="V785" s="300"/>
      <c r="W785" s="300"/>
      <c r="X785" s="300"/>
      <c r="Y785" s="300"/>
      <c r="Z785" s="300"/>
    </row>
    <row r="786" customFormat="false" ht="15" hidden="false" customHeight="false" outlineLevel="0" collapsed="false">
      <c r="A786" s="300"/>
      <c r="B786" s="300"/>
      <c r="C786" s="300"/>
      <c r="D786" s="300"/>
      <c r="E786" s="300"/>
      <c r="F786" s="300"/>
      <c r="G786" s="300"/>
      <c r="H786" s="300"/>
      <c r="I786" s="300"/>
      <c r="J786" s="300"/>
      <c r="K786" s="300"/>
      <c r="L786" s="300"/>
      <c r="M786" s="300"/>
      <c r="N786" s="300"/>
      <c r="O786" s="300"/>
      <c r="P786" s="300"/>
      <c r="Q786" s="300"/>
      <c r="R786" s="300"/>
      <c r="S786" s="300"/>
      <c r="T786" s="300"/>
      <c r="U786" s="300"/>
      <c r="V786" s="300"/>
      <c r="W786" s="300"/>
      <c r="X786" s="300"/>
      <c r="Y786" s="300"/>
      <c r="Z786" s="300"/>
    </row>
    <row r="787" customFormat="false" ht="15" hidden="false" customHeight="false" outlineLevel="0" collapsed="false">
      <c r="A787" s="300"/>
      <c r="B787" s="300"/>
      <c r="C787" s="300"/>
      <c r="D787" s="300"/>
      <c r="E787" s="300"/>
      <c r="F787" s="300"/>
      <c r="G787" s="300"/>
      <c r="H787" s="300"/>
      <c r="I787" s="300"/>
      <c r="J787" s="300"/>
      <c r="K787" s="300"/>
      <c r="L787" s="300"/>
      <c r="M787" s="300"/>
      <c r="N787" s="300"/>
      <c r="O787" s="300"/>
      <c r="P787" s="300"/>
      <c r="Q787" s="300"/>
      <c r="R787" s="300"/>
      <c r="S787" s="300"/>
      <c r="T787" s="300"/>
      <c r="U787" s="300"/>
      <c r="V787" s="300"/>
      <c r="W787" s="300"/>
      <c r="X787" s="300"/>
      <c r="Y787" s="300"/>
      <c r="Z787" s="300"/>
    </row>
    <row r="788" customFormat="false" ht="15" hidden="false" customHeight="false" outlineLevel="0" collapsed="false">
      <c r="A788" s="300"/>
      <c r="B788" s="300"/>
      <c r="C788" s="300"/>
      <c r="D788" s="300"/>
      <c r="E788" s="300"/>
      <c r="F788" s="300"/>
      <c r="G788" s="300"/>
      <c r="H788" s="300"/>
      <c r="I788" s="300"/>
      <c r="J788" s="300"/>
      <c r="K788" s="300"/>
      <c r="L788" s="300"/>
      <c r="M788" s="300"/>
      <c r="N788" s="300"/>
      <c r="O788" s="300"/>
      <c r="P788" s="300"/>
      <c r="Q788" s="300"/>
      <c r="R788" s="300"/>
      <c r="S788" s="300"/>
      <c r="T788" s="300"/>
      <c r="U788" s="300"/>
      <c r="V788" s="300"/>
      <c r="W788" s="300"/>
      <c r="X788" s="300"/>
      <c r="Y788" s="300"/>
      <c r="Z788" s="300"/>
    </row>
    <row r="789" customFormat="false" ht="15" hidden="false" customHeight="false" outlineLevel="0" collapsed="false">
      <c r="A789" s="300"/>
      <c r="B789" s="300"/>
      <c r="C789" s="300"/>
      <c r="D789" s="300"/>
      <c r="E789" s="300"/>
      <c r="F789" s="300"/>
      <c r="G789" s="300"/>
      <c r="H789" s="300"/>
      <c r="I789" s="300"/>
      <c r="J789" s="300"/>
      <c r="K789" s="300"/>
      <c r="L789" s="300"/>
      <c r="M789" s="300"/>
      <c r="N789" s="300"/>
      <c r="O789" s="300"/>
      <c r="P789" s="300"/>
      <c r="Q789" s="300"/>
      <c r="R789" s="300"/>
      <c r="S789" s="300"/>
      <c r="T789" s="300"/>
      <c r="U789" s="300"/>
      <c r="V789" s="300"/>
      <c r="W789" s="300"/>
      <c r="X789" s="300"/>
      <c r="Y789" s="300"/>
      <c r="Z789" s="300"/>
    </row>
    <row r="790" customFormat="false" ht="15" hidden="false" customHeight="false" outlineLevel="0" collapsed="false">
      <c r="A790" s="300"/>
      <c r="B790" s="300"/>
      <c r="C790" s="300"/>
      <c r="D790" s="300"/>
      <c r="E790" s="300"/>
      <c r="F790" s="300"/>
      <c r="G790" s="300"/>
      <c r="H790" s="300"/>
      <c r="I790" s="300"/>
      <c r="J790" s="300"/>
      <c r="K790" s="300"/>
      <c r="L790" s="300"/>
      <c r="M790" s="300"/>
      <c r="N790" s="300"/>
      <c r="O790" s="300"/>
      <c r="P790" s="300"/>
      <c r="Q790" s="300"/>
      <c r="R790" s="300"/>
      <c r="S790" s="300"/>
      <c r="T790" s="300"/>
      <c r="U790" s="300"/>
      <c r="V790" s="300"/>
      <c r="W790" s="300"/>
      <c r="X790" s="300"/>
      <c r="Y790" s="300"/>
      <c r="Z790" s="300"/>
    </row>
    <row r="791" customFormat="false" ht="15" hidden="false" customHeight="false" outlineLevel="0" collapsed="false">
      <c r="A791" s="300"/>
      <c r="B791" s="300"/>
      <c r="C791" s="300"/>
      <c r="D791" s="300"/>
      <c r="E791" s="300"/>
      <c r="F791" s="300"/>
      <c r="G791" s="300"/>
      <c r="H791" s="300"/>
      <c r="I791" s="300"/>
      <c r="J791" s="300"/>
      <c r="K791" s="300"/>
      <c r="L791" s="300"/>
      <c r="M791" s="300"/>
      <c r="N791" s="300"/>
      <c r="O791" s="300"/>
      <c r="P791" s="300"/>
      <c r="Q791" s="300"/>
      <c r="R791" s="300"/>
      <c r="S791" s="300"/>
      <c r="T791" s="300"/>
      <c r="U791" s="300"/>
      <c r="V791" s="300"/>
      <c r="W791" s="300"/>
      <c r="X791" s="300"/>
      <c r="Y791" s="300"/>
      <c r="Z791" s="300"/>
    </row>
    <row r="792" customFormat="false" ht="15" hidden="false" customHeight="false" outlineLevel="0" collapsed="false">
      <c r="A792" s="300"/>
      <c r="B792" s="300"/>
      <c r="C792" s="300"/>
      <c r="D792" s="300"/>
      <c r="E792" s="300"/>
      <c r="F792" s="300"/>
      <c r="G792" s="300"/>
      <c r="H792" s="300"/>
      <c r="I792" s="300"/>
      <c r="J792" s="300"/>
      <c r="K792" s="300"/>
      <c r="L792" s="300"/>
      <c r="M792" s="300"/>
      <c r="N792" s="300"/>
      <c r="O792" s="300"/>
      <c r="P792" s="300"/>
      <c r="Q792" s="300"/>
      <c r="R792" s="300"/>
      <c r="S792" s="300"/>
      <c r="T792" s="300"/>
      <c r="U792" s="300"/>
      <c r="V792" s="300"/>
      <c r="W792" s="300"/>
      <c r="X792" s="300"/>
      <c r="Y792" s="300"/>
      <c r="Z792" s="300"/>
    </row>
    <row r="793" customFormat="false" ht="15" hidden="false" customHeight="false" outlineLevel="0" collapsed="false">
      <c r="A793" s="300"/>
      <c r="B793" s="300"/>
      <c r="C793" s="300"/>
      <c r="D793" s="300"/>
      <c r="E793" s="300"/>
      <c r="F793" s="300"/>
      <c r="G793" s="300"/>
      <c r="H793" s="300"/>
      <c r="I793" s="300"/>
      <c r="J793" s="300"/>
      <c r="K793" s="300"/>
      <c r="L793" s="300"/>
      <c r="M793" s="300"/>
      <c r="N793" s="300"/>
      <c r="O793" s="300"/>
      <c r="P793" s="300"/>
      <c r="Q793" s="300"/>
      <c r="R793" s="300"/>
      <c r="S793" s="300"/>
      <c r="T793" s="300"/>
      <c r="U793" s="300"/>
      <c r="V793" s="300"/>
      <c r="W793" s="300"/>
      <c r="X793" s="300"/>
      <c r="Y793" s="300"/>
      <c r="Z793" s="300"/>
    </row>
    <row r="794" customFormat="false" ht="15" hidden="false" customHeight="false" outlineLevel="0" collapsed="false">
      <c r="A794" s="300"/>
      <c r="B794" s="300"/>
      <c r="C794" s="300"/>
      <c r="D794" s="300"/>
      <c r="E794" s="300"/>
      <c r="F794" s="300"/>
      <c r="G794" s="300"/>
      <c r="H794" s="300"/>
      <c r="I794" s="300"/>
      <c r="J794" s="300"/>
      <c r="K794" s="300"/>
      <c r="L794" s="300"/>
      <c r="M794" s="300"/>
      <c r="N794" s="300"/>
      <c r="O794" s="300"/>
      <c r="P794" s="300"/>
      <c r="Q794" s="300"/>
      <c r="R794" s="300"/>
      <c r="S794" s="300"/>
      <c r="T794" s="300"/>
      <c r="U794" s="300"/>
      <c r="V794" s="300"/>
      <c r="W794" s="300"/>
      <c r="X794" s="300"/>
      <c r="Y794" s="300"/>
      <c r="Z794" s="300"/>
    </row>
    <row r="795" customFormat="false" ht="15" hidden="false" customHeight="false" outlineLevel="0" collapsed="false">
      <c r="A795" s="300"/>
      <c r="B795" s="300"/>
      <c r="C795" s="300"/>
      <c r="D795" s="300"/>
      <c r="E795" s="300"/>
      <c r="F795" s="300"/>
      <c r="G795" s="300"/>
      <c r="H795" s="300"/>
      <c r="I795" s="300"/>
      <c r="J795" s="300"/>
      <c r="K795" s="300"/>
      <c r="L795" s="300"/>
      <c r="M795" s="300"/>
      <c r="N795" s="300"/>
      <c r="O795" s="300"/>
      <c r="P795" s="300"/>
      <c r="Q795" s="300"/>
      <c r="R795" s="300"/>
      <c r="S795" s="300"/>
      <c r="T795" s="300"/>
      <c r="U795" s="300"/>
      <c r="V795" s="300"/>
      <c r="W795" s="300"/>
      <c r="X795" s="300"/>
      <c r="Y795" s="300"/>
      <c r="Z795" s="300"/>
    </row>
    <row r="796" customFormat="false" ht="15" hidden="false" customHeight="false" outlineLevel="0" collapsed="false">
      <c r="A796" s="300"/>
      <c r="B796" s="300"/>
      <c r="C796" s="300"/>
      <c r="D796" s="300"/>
      <c r="E796" s="300"/>
      <c r="F796" s="300"/>
      <c r="G796" s="300"/>
      <c r="H796" s="300"/>
      <c r="I796" s="300"/>
      <c r="J796" s="300"/>
      <c r="K796" s="300"/>
      <c r="L796" s="300"/>
      <c r="M796" s="300"/>
      <c r="N796" s="300"/>
      <c r="O796" s="300"/>
      <c r="P796" s="300"/>
      <c r="Q796" s="300"/>
      <c r="R796" s="300"/>
      <c r="S796" s="300"/>
      <c r="T796" s="300"/>
      <c r="U796" s="300"/>
      <c r="V796" s="300"/>
      <c r="W796" s="300"/>
      <c r="X796" s="300"/>
      <c r="Y796" s="300"/>
      <c r="Z796" s="300"/>
    </row>
    <row r="797" customFormat="false" ht="15" hidden="false" customHeight="false" outlineLevel="0" collapsed="false">
      <c r="A797" s="300"/>
      <c r="B797" s="300"/>
      <c r="C797" s="300"/>
      <c r="D797" s="300"/>
      <c r="E797" s="300"/>
      <c r="F797" s="300"/>
      <c r="G797" s="300"/>
      <c r="H797" s="300"/>
      <c r="I797" s="300"/>
      <c r="J797" s="300"/>
      <c r="K797" s="300"/>
      <c r="L797" s="300"/>
      <c r="M797" s="300"/>
      <c r="N797" s="300"/>
      <c r="O797" s="300"/>
      <c r="P797" s="300"/>
      <c r="Q797" s="300"/>
      <c r="R797" s="300"/>
      <c r="S797" s="300"/>
      <c r="T797" s="300"/>
      <c r="U797" s="300"/>
      <c r="V797" s="300"/>
      <c r="W797" s="300"/>
      <c r="X797" s="300"/>
      <c r="Y797" s="300"/>
      <c r="Z797" s="300"/>
    </row>
    <row r="798" customFormat="false" ht="15" hidden="false" customHeight="false" outlineLevel="0" collapsed="false">
      <c r="A798" s="300"/>
      <c r="B798" s="300"/>
      <c r="C798" s="300"/>
      <c r="D798" s="300"/>
      <c r="E798" s="300"/>
      <c r="F798" s="300"/>
      <c r="G798" s="300"/>
      <c r="H798" s="300"/>
      <c r="I798" s="300"/>
      <c r="J798" s="300"/>
      <c r="K798" s="300"/>
      <c r="L798" s="300"/>
      <c r="M798" s="300"/>
      <c r="N798" s="300"/>
      <c r="O798" s="300"/>
      <c r="P798" s="300"/>
      <c r="Q798" s="300"/>
      <c r="R798" s="300"/>
      <c r="S798" s="300"/>
      <c r="T798" s="300"/>
      <c r="U798" s="300"/>
      <c r="V798" s="300"/>
      <c r="W798" s="300"/>
      <c r="X798" s="300"/>
      <c r="Y798" s="300"/>
      <c r="Z798" s="300"/>
    </row>
    <row r="799" customFormat="false" ht="15" hidden="false" customHeight="false" outlineLevel="0" collapsed="false">
      <c r="A799" s="300"/>
      <c r="B799" s="300"/>
      <c r="C799" s="300"/>
      <c r="D799" s="300"/>
      <c r="E799" s="300"/>
      <c r="F799" s="300"/>
      <c r="G799" s="300"/>
      <c r="H799" s="300"/>
      <c r="I799" s="300"/>
      <c r="J799" s="300"/>
      <c r="K799" s="300"/>
      <c r="L799" s="300"/>
      <c r="M799" s="300"/>
      <c r="N799" s="300"/>
      <c r="O799" s="300"/>
      <c r="P799" s="300"/>
      <c r="Q799" s="300"/>
      <c r="R799" s="300"/>
      <c r="S799" s="300"/>
      <c r="T799" s="300"/>
      <c r="U799" s="300"/>
      <c r="V799" s="300"/>
      <c r="W799" s="300"/>
      <c r="X799" s="300"/>
      <c r="Y799" s="300"/>
      <c r="Z799" s="300"/>
    </row>
    <row r="800" customFormat="false" ht="15" hidden="false" customHeight="false" outlineLevel="0" collapsed="false">
      <c r="A800" s="300"/>
      <c r="B800" s="300"/>
      <c r="C800" s="300"/>
      <c r="D800" s="300"/>
      <c r="E800" s="300"/>
      <c r="F800" s="300"/>
      <c r="G800" s="300"/>
      <c r="H800" s="300"/>
      <c r="I800" s="300"/>
      <c r="J800" s="300"/>
      <c r="K800" s="300"/>
      <c r="L800" s="300"/>
      <c r="M800" s="300"/>
      <c r="N800" s="300"/>
      <c r="O800" s="300"/>
      <c r="P800" s="300"/>
      <c r="Q800" s="300"/>
      <c r="R800" s="300"/>
      <c r="S800" s="300"/>
      <c r="T800" s="300"/>
      <c r="U800" s="300"/>
      <c r="V800" s="300"/>
      <c r="W800" s="300"/>
      <c r="X800" s="300"/>
      <c r="Y800" s="300"/>
      <c r="Z800" s="300"/>
    </row>
    <row r="801" customFormat="false" ht="15" hidden="false" customHeight="false" outlineLevel="0" collapsed="false">
      <c r="A801" s="300"/>
      <c r="B801" s="300"/>
      <c r="C801" s="300"/>
      <c r="D801" s="300"/>
      <c r="E801" s="300"/>
      <c r="F801" s="300"/>
      <c r="G801" s="300"/>
      <c r="H801" s="300"/>
      <c r="I801" s="300"/>
      <c r="J801" s="300"/>
      <c r="K801" s="300"/>
      <c r="L801" s="300"/>
      <c r="M801" s="300"/>
      <c r="N801" s="300"/>
      <c r="O801" s="300"/>
      <c r="P801" s="300"/>
      <c r="Q801" s="300"/>
      <c r="R801" s="300"/>
      <c r="S801" s="300"/>
      <c r="T801" s="300"/>
      <c r="U801" s="300"/>
      <c r="V801" s="300"/>
      <c r="W801" s="300"/>
      <c r="X801" s="300"/>
      <c r="Y801" s="300"/>
      <c r="Z801" s="300"/>
    </row>
    <row r="802" customFormat="false" ht="15" hidden="false" customHeight="false" outlineLevel="0" collapsed="false">
      <c r="A802" s="300"/>
      <c r="B802" s="300"/>
      <c r="C802" s="300"/>
      <c r="D802" s="300"/>
      <c r="E802" s="300"/>
      <c r="F802" s="300"/>
      <c r="G802" s="300"/>
      <c r="H802" s="300"/>
      <c r="I802" s="300"/>
      <c r="J802" s="300"/>
      <c r="K802" s="300"/>
      <c r="L802" s="300"/>
      <c r="M802" s="300"/>
      <c r="N802" s="300"/>
      <c r="O802" s="300"/>
      <c r="P802" s="300"/>
      <c r="Q802" s="300"/>
      <c r="R802" s="300"/>
      <c r="S802" s="300"/>
      <c r="T802" s="300"/>
      <c r="U802" s="300"/>
      <c r="V802" s="300"/>
      <c r="W802" s="300"/>
      <c r="X802" s="300"/>
      <c r="Y802" s="300"/>
      <c r="Z802" s="300"/>
    </row>
    <row r="803" customFormat="false" ht="15" hidden="false" customHeight="false" outlineLevel="0" collapsed="false">
      <c r="A803" s="300"/>
      <c r="B803" s="300"/>
      <c r="C803" s="300"/>
      <c r="D803" s="300"/>
      <c r="E803" s="300"/>
      <c r="F803" s="300"/>
      <c r="G803" s="300"/>
      <c r="H803" s="300"/>
      <c r="I803" s="300"/>
      <c r="J803" s="300"/>
      <c r="K803" s="300"/>
      <c r="L803" s="300"/>
      <c r="M803" s="300"/>
      <c r="N803" s="300"/>
      <c r="O803" s="300"/>
      <c r="P803" s="300"/>
      <c r="Q803" s="300"/>
      <c r="R803" s="300"/>
      <c r="S803" s="300"/>
      <c r="T803" s="300"/>
      <c r="U803" s="300"/>
      <c r="V803" s="300"/>
      <c r="W803" s="300"/>
      <c r="X803" s="300"/>
      <c r="Y803" s="300"/>
      <c r="Z803" s="300"/>
    </row>
    <row r="804" customFormat="false" ht="15" hidden="false" customHeight="false" outlineLevel="0" collapsed="false">
      <c r="A804" s="300"/>
      <c r="B804" s="300"/>
      <c r="C804" s="300"/>
      <c r="D804" s="300"/>
      <c r="E804" s="300"/>
      <c r="F804" s="300"/>
      <c r="G804" s="300"/>
      <c r="H804" s="300"/>
      <c r="I804" s="300"/>
      <c r="J804" s="300"/>
      <c r="K804" s="300"/>
      <c r="L804" s="300"/>
      <c r="M804" s="300"/>
      <c r="N804" s="300"/>
      <c r="O804" s="300"/>
      <c r="P804" s="300"/>
      <c r="Q804" s="300"/>
      <c r="R804" s="300"/>
      <c r="S804" s="300"/>
      <c r="T804" s="300"/>
      <c r="U804" s="300"/>
      <c r="V804" s="300"/>
      <c r="W804" s="300"/>
      <c r="X804" s="300"/>
      <c r="Y804" s="300"/>
      <c r="Z804" s="300"/>
    </row>
    <row r="805" customFormat="false" ht="15" hidden="false" customHeight="false" outlineLevel="0" collapsed="false">
      <c r="A805" s="300"/>
      <c r="B805" s="300"/>
      <c r="C805" s="300"/>
      <c r="D805" s="300"/>
      <c r="E805" s="300"/>
      <c r="F805" s="300"/>
      <c r="G805" s="300"/>
      <c r="H805" s="300"/>
      <c r="I805" s="300"/>
      <c r="J805" s="300"/>
      <c r="K805" s="300"/>
      <c r="L805" s="300"/>
      <c r="M805" s="300"/>
      <c r="N805" s="300"/>
      <c r="O805" s="300"/>
      <c r="P805" s="300"/>
      <c r="Q805" s="300"/>
      <c r="R805" s="300"/>
      <c r="S805" s="300"/>
      <c r="T805" s="300"/>
      <c r="U805" s="300"/>
      <c r="V805" s="300"/>
      <c r="W805" s="300"/>
      <c r="X805" s="300"/>
      <c r="Y805" s="300"/>
      <c r="Z805" s="300"/>
    </row>
    <row r="806" customFormat="false" ht="15" hidden="false" customHeight="false" outlineLevel="0" collapsed="false">
      <c r="A806" s="300"/>
      <c r="B806" s="300"/>
      <c r="C806" s="300"/>
      <c r="D806" s="300"/>
      <c r="E806" s="300"/>
      <c r="F806" s="300"/>
      <c r="G806" s="300"/>
      <c r="H806" s="300"/>
      <c r="I806" s="300"/>
      <c r="J806" s="300"/>
      <c r="K806" s="300"/>
      <c r="L806" s="300"/>
      <c r="M806" s="300"/>
      <c r="N806" s="300"/>
      <c r="O806" s="300"/>
      <c r="P806" s="300"/>
      <c r="Q806" s="300"/>
      <c r="R806" s="300"/>
      <c r="S806" s="300"/>
      <c r="T806" s="300"/>
      <c r="U806" s="300"/>
      <c r="V806" s="300"/>
      <c r="W806" s="300"/>
      <c r="X806" s="300"/>
      <c r="Y806" s="300"/>
      <c r="Z806" s="300"/>
    </row>
    <row r="807" customFormat="false" ht="15" hidden="false" customHeight="false" outlineLevel="0" collapsed="false">
      <c r="A807" s="300"/>
      <c r="B807" s="300"/>
      <c r="C807" s="300"/>
      <c r="D807" s="300"/>
      <c r="E807" s="300"/>
      <c r="F807" s="300"/>
      <c r="G807" s="300"/>
      <c r="H807" s="300"/>
      <c r="I807" s="300"/>
      <c r="J807" s="300"/>
      <c r="K807" s="300"/>
      <c r="L807" s="300"/>
      <c r="M807" s="300"/>
      <c r="N807" s="300"/>
      <c r="O807" s="300"/>
      <c r="P807" s="300"/>
      <c r="Q807" s="300"/>
      <c r="R807" s="300"/>
      <c r="S807" s="300"/>
      <c r="T807" s="300"/>
      <c r="U807" s="300"/>
      <c r="V807" s="300"/>
      <c r="W807" s="300"/>
      <c r="X807" s="300"/>
      <c r="Y807" s="300"/>
      <c r="Z807" s="300"/>
    </row>
    <row r="808" customFormat="false" ht="15" hidden="false" customHeight="false" outlineLevel="0" collapsed="false">
      <c r="A808" s="300"/>
      <c r="B808" s="300"/>
      <c r="C808" s="300"/>
      <c r="D808" s="300"/>
      <c r="E808" s="300"/>
      <c r="F808" s="300"/>
      <c r="G808" s="300"/>
      <c r="H808" s="300"/>
      <c r="I808" s="300"/>
      <c r="J808" s="300"/>
      <c r="K808" s="300"/>
      <c r="L808" s="300"/>
      <c r="M808" s="300"/>
      <c r="N808" s="300"/>
      <c r="O808" s="300"/>
      <c r="P808" s="300"/>
      <c r="Q808" s="300"/>
      <c r="R808" s="300"/>
      <c r="S808" s="300"/>
      <c r="T808" s="300"/>
      <c r="U808" s="300"/>
      <c r="V808" s="300"/>
      <c r="W808" s="300"/>
      <c r="X808" s="300"/>
      <c r="Y808" s="300"/>
      <c r="Z808" s="300"/>
    </row>
    <row r="809" customFormat="false" ht="15" hidden="false" customHeight="false" outlineLevel="0" collapsed="false">
      <c r="A809" s="300"/>
      <c r="B809" s="300"/>
      <c r="C809" s="300"/>
      <c r="D809" s="300"/>
      <c r="E809" s="300"/>
      <c r="F809" s="300"/>
      <c r="G809" s="300"/>
      <c r="H809" s="300"/>
      <c r="I809" s="300"/>
      <c r="J809" s="300"/>
      <c r="K809" s="300"/>
      <c r="L809" s="300"/>
      <c r="M809" s="300"/>
      <c r="N809" s="300"/>
      <c r="O809" s="300"/>
      <c r="P809" s="300"/>
      <c r="Q809" s="300"/>
      <c r="R809" s="300"/>
      <c r="S809" s="300"/>
      <c r="T809" s="300"/>
      <c r="U809" s="300"/>
      <c r="V809" s="300"/>
      <c r="W809" s="300"/>
      <c r="X809" s="300"/>
      <c r="Y809" s="300"/>
      <c r="Z809" s="300"/>
    </row>
    <row r="810" customFormat="false" ht="15" hidden="false" customHeight="false" outlineLevel="0" collapsed="false">
      <c r="A810" s="300"/>
      <c r="B810" s="300"/>
      <c r="C810" s="300"/>
      <c r="D810" s="300"/>
      <c r="E810" s="300"/>
      <c r="F810" s="300"/>
      <c r="G810" s="300"/>
      <c r="H810" s="300"/>
      <c r="I810" s="300"/>
      <c r="J810" s="300"/>
      <c r="K810" s="300"/>
      <c r="L810" s="300"/>
      <c r="M810" s="300"/>
      <c r="N810" s="300"/>
      <c r="O810" s="300"/>
      <c r="P810" s="300"/>
      <c r="Q810" s="300"/>
      <c r="R810" s="300"/>
      <c r="S810" s="300"/>
      <c r="T810" s="300"/>
      <c r="U810" s="300"/>
      <c r="V810" s="300"/>
      <c r="W810" s="300"/>
      <c r="X810" s="300"/>
      <c r="Y810" s="300"/>
      <c r="Z810" s="300"/>
    </row>
    <row r="811" customFormat="false" ht="15" hidden="false" customHeight="false" outlineLevel="0" collapsed="false">
      <c r="A811" s="300"/>
      <c r="B811" s="300"/>
      <c r="C811" s="300"/>
      <c r="D811" s="300"/>
      <c r="E811" s="300"/>
      <c r="F811" s="300"/>
      <c r="G811" s="300"/>
      <c r="H811" s="300"/>
      <c r="I811" s="300"/>
      <c r="J811" s="300"/>
      <c r="K811" s="300"/>
      <c r="L811" s="300"/>
      <c r="M811" s="300"/>
      <c r="N811" s="300"/>
      <c r="O811" s="300"/>
      <c r="P811" s="300"/>
      <c r="Q811" s="300"/>
      <c r="R811" s="300"/>
      <c r="S811" s="300"/>
      <c r="T811" s="300"/>
      <c r="U811" s="300"/>
      <c r="V811" s="300"/>
      <c r="W811" s="300"/>
      <c r="X811" s="300"/>
      <c r="Y811" s="300"/>
      <c r="Z811" s="300"/>
    </row>
    <row r="812" customFormat="false" ht="15" hidden="false" customHeight="false" outlineLevel="0" collapsed="false">
      <c r="A812" s="300"/>
      <c r="B812" s="300"/>
      <c r="C812" s="300"/>
      <c r="D812" s="300"/>
      <c r="E812" s="300"/>
      <c r="F812" s="300"/>
      <c r="G812" s="300"/>
      <c r="H812" s="300"/>
      <c r="I812" s="300"/>
      <c r="J812" s="300"/>
      <c r="K812" s="300"/>
      <c r="L812" s="300"/>
      <c r="M812" s="300"/>
      <c r="N812" s="300"/>
      <c r="O812" s="300"/>
      <c r="P812" s="300"/>
      <c r="Q812" s="300"/>
      <c r="R812" s="300"/>
      <c r="S812" s="300"/>
      <c r="T812" s="300"/>
      <c r="U812" s="300"/>
      <c r="V812" s="300"/>
      <c r="W812" s="300"/>
      <c r="X812" s="300"/>
      <c r="Y812" s="300"/>
      <c r="Z812" s="300"/>
    </row>
    <row r="813" customFormat="false" ht="15" hidden="false" customHeight="false" outlineLevel="0" collapsed="false">
      <c r="A813" s="300"/>
      <c r="B813" s="300"/>
      <c r="C813" s="300"/>
      <c r="D813" s="300"/>
      <c r="E813" s="300"/>
      <c r="F813" s="300"/>
      <c r="G813" s="300"/>
      <c r="H813" s="300"/>
      <c r="I813" s="300"/>
      <c r="J813" s="300"/>
      <c r="K813" s="300"/>
      <c r="L813" s="300"/>
      <c r="M813" s="300"/>
      <c r="N813" s="300"/>
      <c r="O813" s="300"/>
      <c r="P813" s="300"/>
      <c r="Q813" s="300"/>
      <c r="R813" s="300"/>
      <c r="S813" s="300"/>
      <c r="T813" s="300"/>
      <c r="U813" s="300"/>
      <c r="V813" s="300"/>
      <c r="W813" s="300"/>
      <c r="X813" s="300"/>
      <c r="Y813" s="300"/>
      <c r="Z813" s="300"/>
    </row>
    <row r="814" customFormat="false" ht="15" hidden="false" customHeight="false" outlineLevel="0" collapsed="false">
      <c r="A814" s="300"/>
      <c r="B814" s="300"/>
      <c r="C814" s="300"/>
      <c r="D814" s="300"/>
      <c r="E814" s="300"/>
      <c r="F814" s="300"/>
      <c r="G814" s="300"/>
      <c r="H814" s="300"/>
      <c r="I814" s="300"/>
      <c r="J814" s="300"/>
      <c r="K814" s="300"/>
      <c r="L814" s="300"/>
      <c r="M814" s="300"/>
      <c r="N814" s="300"/>
      <c r="O814" s="300"/>
      <c r="P814" s="300"/>
      <c r="Q814" s="300"/>
      <c r="R814" s="300"/>
      <c r="S814" s="300"/>
      <c r="T814" s="300"/>
      <c r="U814" s="300"/>
      <c r="V814" s="300"/>
      <c r="W814" s="300"/>
      <c r="X814" s="300"/>
      <c r="Y814" s="300"/>
      <c r="Z814" s="300"/>
    </row>
    <row r="815" customFormat="false" ht="15" hidden="false" customHeight="false" outlineLevel="0" collapsed="false">
      <c r="A815" s="300"/>
      <c r="B815" s="300"/>
      <c r="C815" s="300"/>
      <c r="D815" s="300"/>
      <c r="E815" s="300"/>
      <c r="F815" s="300"/>
      <c r="G815" s="300"/>
      <c r="H815" s="300"/>
      <c r="I815" s="300"/>
      <c r="J815" s="300"/>
      <c r="K815" s="300"/>
      <c r="L815" s="300"/>
      <c r="M815" s="300"/>
      <c r="N815" s="300"/>
      <c r="O815" s="300"/>
      <c r="P815" s="300"/>
      <c r="Q815" s="300"/>
      <c r="R815" s="300"/>
      <c r="S815" s="300"/>
      <c r="T815" s="300"/>
      <c r="U815" s="300"/>
      <c r="V815" s="300"/>
      <c r="W815" s="300"/>
      <c r="X815" s="300"/>
      <c r="Y815" s="300"/>
      <c r="Z815" s="300"/>
    </row>
    <row r="816" customFormat="false" ht="15" hidden="false" customHeight="false" outlineLevel="0" collapsed="false">
      <c r="A816" s="300"/>
      <c r="B816" s="300"/>
      <c r="C816" s="300"/>
      <c r="D816" s="300"/>
      <c r="E816" s="300"/>
      <c r="F816" s="300"/>
      <c r="G816" s="300"/>
      <c r="H816" s="300"/>
      <c r="I816" s="300"/>
      <c r="J816" s="300"/>
      <c r="K816" s="300"/>
      <c r="L816" s="300"/>
      <c r="M816" s="300"/>
      <c r="N816" s="300"/>
      <c r="O816" s="300"/>
      <c r="P816" s="300"/>
      <c r="Q816" s="300"/>
      <c r="R816" s="300"/>
      <c r="S816" s="300"/>
      <c r="T816" s="300"/>
      <c r="U816" s="300"/>
      <c r="V816" s="300"/>
      <c r="W816" s="300"/>
      <c r="X816" s="300"/>
      <c r="Y816" s="300"/>
      <c r="Z816" s="300"/>
    </row>
    <row r="817" customFormat="false" ht="15" hidden="false" customHeight="false" outlineLevel="0" collapsed="false">
      <c r="A817" s="300"/>
      <c r="B817" s="300"/>
      <c r="C817" s="300"/>
      <c r="D817" s="300"/>
      <c r="E817" s="300"/>
      <c r="F817" s="300"/>
      <c r="G817" s="300"/>
      <c r="H817" s="300"/>
      <c r="I817" s="300"/>
      <c r="J817" s="300"/>
      <c r="K817" s="300"/>
      <c r="L817" s="300"/>
      <c r="M817" s="300"/>
      <c r="N817" s="300"/>
      <c r="O817" s="300"/>
      <c r="P817" s="300"/>
      <c r="Q817" s="300"/>
      <c r="R817" s="300"/>
      <c r="S817" s="300"/>
      <c r="T817" s="300"/>
      <c r="U817" s="300"/>
      <c r="V817" s="300"/>
      <c r="W817" s="300"/>
      <c r="X817" s="300"/>
      <c r="Y817" s="300"/>
      <c r="Z817" s="300"/>
    </row>
    <row r="818" customFormat="false" ht="15" hidden="false" customHeight="false" outlineLevel="0" collapsed="false">
      <c r="A818" s="300"/>
      <c r="B818" s="300"/>
      <c r="C818" s="300"/>
      <c r="D818" s="300"/>
      <c r="E818" s="300"/>
      <c r="F818" s="300"/>
      <c r="G818" s="300"/>
      <c r="H818" s="300"/>
      <c r="I818" s="300"/>
      <c r="J818" s="300"/>
      <c r="K818" s="300"/>
      <c r="L818" s="300"/>
      <c r="M818" s="300"/>
      <c r="N818" s="300"/>
      <c r="O818" s="300"/>
      <c r="P818" s="300"/>
      <c r="Q818" s="300"/>
      <c r="R818" s="300"/>
      <c r="S818" s="300"/>
      <c r="T818" s="300"/>
      <c r="U818" s="300"/>
      <c r="V818" s="300"/>
      <c r="W818" s="300"/>
      <c r="X818" s="300"/>
      <c r="Y818" s="300"/>
      <c r="Z818" s="300"/>
    </row>
    <row r="819" customFormat="false" ht="15" hidden="false" customHeight="false" outlineLevel="0" collapsed="false">
      <c r="A819" s="300"/>
      <c r="B819" s="300"/>
      <c r="C819" s="300"/>
      <c r="D819" s="300"/>
      <c r="E819" s="300"/>
      <c r="F819" s="300"/>
      <c r="G819" s="300"/>
      <c r="H819" s="300"/>
      <c r="I819" s="300"/>
      <c r="J819" s="300"/>
      <c r="K819" s="300"/>
      <c r="L819" s="300"/>
      <c r="M819" s="300"/>
      <c r="N819" s="300"/>
      <c r="O819" s="300"/>
      <c r="P819" s="300"/>
      <c r="Q819" s="300"/>
      <c r="R819" s="300"/>
      <c r="S819" s="300"/>
      <c r="T819" s="300"/>
      <c r="U819" s="300"/>
      <c r="V819" s="300"/>
      <c r="W819" s="300"/>
      <c r="X819" s="300"/>
      <c r="Y819" s="300"/>
      <c r="Z819" s="300"/>
    </row>
    <row r="820" customFormat="false" ht="15" hidden="false" customHeight="false" outlineLevel="0" collapsed="false">
      <c r="A820" s="300"/>
      <c r="B820" s="300"/>
      <c r="C820" s="300"/>
      <c r="D820" s="300"/>
      <c r="E820" s="300"/>
      <c r="F820" s="300"/>
      <c r="G820" s="300"/>
      <c r="H820" s="300"/>
      <c r="I820" s="300"/>
      <c r="J820" s="300"/>
      <c r="K820" s="300"/>
      <c r="L820" s="300"/>
      <c r="M820" s="300"/>
      <c r="N820" s="300"/>
      <c r="O820" s="300"/>
      <c r="P820" s="300"/>
      <c r="Q820" s="300"/>
      <c r="R820" s="300"/>
      <c r="S820" s="300"/>
      <c r="T820" s="300"/>
      <c r="U820" s="300"/>
      <c r="V820" s="300"/>
      <c r="W820" s="300"/>
      <c r="X820" s="300"/>
      <c r="Y820" s="300"/>
      <c r="Z820" s="300"/>
    </row>
    <row r="821" customFormat="false" ht="15" hidden="false" customHeight="false" outlineLevel="0" collapsed="false">
      <c r="A821" s="300"/>
      <c r="B821" s="300"/>
      <c r="C821" s="300"/>
      <c r="D821" s="300"/>
      <c r="E821" s="300"/>
      <c r="F821" s="300"/>
      <c r="G821" s="300"/>
      <c r="H821" s="300"/>
      <c r="I821" s="300"/>
      <c r="J821" s="300"/>
      <c r="K821" s="300"/>
      <c r="L821" s="300"/>
      <c r="M821" s="300"/>
      <c r="N821" s="300"/>
      <c r="O821" s="300"/>
      <c r="P821" s="300"/>
      <c r="Q821" s="300"/>
      <c r="R821" s="300"/>
      <c r="S821" s="300"/>
      <c r="T821" s="300"/>
      <c r="U821" s="300"/>
      <c r="V821" s="300"/>
      <c r="W821" s="300"/>
      <c r="X821" s="300"/>
      <c r="Y821" s="300"/>
      <c r="Z821" s="300"/>
    </row>
    <row r="822" customFormat="false" ht="15" hidden="false" customHeight="false" outlineLevel="0" collapsed="false">
      <c r="A822" s="300"/>
      <c r="B822" s="300"/>
      <c r="C822" s="300"/>
      <c r="D822" s="300"/>
      <c r="E822" s="300"/>
      <c r="F822" s="300"/>
      <c r="G822" s="300"/>
      <c r="H822" s="300"/>
      <c r="I822" s="300"/>
      <c r="J822" s="300"/>
      <c r="K822" s="300"/>
      <c r="L822" s="300"/>
      <c r="M822" s="300"/>
      <c r="N822" s="300"/>
      <c r="O822" s="300"/>
      <c r="P822" s="300"/>
      <c r="Q822" s="300"/>
      <c r="R822" s="300"/>
      <c r="S822" s="300"/>
      <c r="T822" s="300"/>
      <c r="U822" s="300"/>
      <c r="V822" s="300"/>
      <c r="W822" s="300"/>
      <c r="X822" s="300"/>
      <c r="Y822" s="300"/>
      <c r="Z822" s="300"/>
    </row>
    <row r="823" customFormat="false" ht="15" hidden="false" customHeight="false" outlineLevel="0" collapsed="false">
      <c r="A823" s="300"/>
      <c r="B823" s="300"/>
      <c r="C823" s="300"/>
      <c r="D823" s="300"/>
      <c r="E823" s="300"/>
      <c r="F823" s="300"/>
      <c r="G823" s="300"/>
      <c r="H823" s="300"/>
      <c r="I823" s="300"/>
      <c r="J823" s="300"/>
      <c r="K823" s="300"/>
      <c r="L823" s="300"/>
      <c r="M823" s="300"/>
      <c r="N823" s="300"/>
      <c r="O823" s="300"/>
      <c r="P823" s="300"/>
      <c r="Q823" s="300"/>
      <c r="R823" s="300"/>
      <c r="S823" s="300"/>
      <c r="T823" s="300"/>
      <c r="U823" s="300"/>
      <c r="V823" s="300"/>
      <c r="W823" s="300"/>
      <c r="X823" s="300"/>
      <c r="Y823" s="300"/>
      <c r="Z823" s="300"/>
    </row>
    <row r="824" customFormat="false" ht="15" hidden="false" customHeight="false" outlineLevel="0" collapsed="false">
      <c r="A824" s="300"/>
      <c r="B824" s="300"/>
      <c r="C824" s="300"/>
      <c r="D824" s="300"/>
      <c r="E824" s="300"/>
      <c r="F824" s="300"/>
      <c r="G824" s="300"/>
      <c r="H824" s="300"/>
      <c r="I824" s="300"/>
      <c r="J824" s="300"/>
      <c r="K824" s="300"/>
      <c r="L824" s="300"/>
      <c r="M824" s="300"/>
      <c r="N824" s="300"/>
      <c r="O824" s="300"/>
      <c r="P824" s="300"/>
      <c r="Q824" s="300"/>
      <c r="R824" s="300"/>
      <c r="S824" s="300"/>
      <c r="T824" s="300"/>
      <c r="U824" s="300"/>
      <c r="V824" s="300"/>
      <c r="W824" s="300"/>
      <c r="X824" s="300"/>
      <c r="Y824" s="300"/>
      <c r="Z824" s="300"/>
    </row>
    <row r="825" customFormat="false" ht="15" hidden="false" customHeight="false" outlineLevel="0" collapsed="false">
      <c r="A825" s="300"/>
      <c r="B825" s="300"/>
      <c r="C825" s="300"/>
      <c r="D825" s="300"/>
      <c r="E825" s="300"/>
      <c r="F825" s="300"/>
      <c r="G825" s="300"/>
      <c r="H825" s="300"/>
      <c r="I825" s="300"/>
      <c r="J825" s="300"/>
      <c r="K825" s="300"/>
      <c r="L825" s="300"/>
      <c r="M825" s="300"/>
      <c r="N825" s="300"/>
      <c r="O825" s="300"/>
      <c r="P825" s="300"/>
      <c r="Q825" s="300"/>
      <c r="R825" s="300"/>
      <c r="S825" s="300"/>
      <c r="T825" s="300"/>
      <c r="U825" s="300"/>
      <c r="V825" s="300"/>
      <c r="W825" s="300"/>
      <c r="X825" s="300"/>
      <c r="Y825" s="300"/>
      <c r="Z825" s="300"/>
    </row>
    <row r="826" customFormat="false" ht="15" hidden="false" customHeight="false" outlineLevel="0" collapsed="false">
      <c r="A826" s="300"/>
      <c r="B826" s="300"/>
      <c r="C826" s="300"/>
      <c r="D826" s="300"/>
      <c r="E826" s="300"/>
      <c r="F826" s="300"/>
      <c r="G826" s="300"/>
      <c r="H826" s="300"/>
      <c r="I826" s="300"/>
      <c r="J826" s="300"/>
      <c r="K826" s="300"/>
      <c r="L826" s="300"/>
      <c r="M826" s="300"/>
      <c r="N826" s="300"/>
      <c r="O826" s="300"/>
      <c r="P826" s="300"/>
      <c r="Q826" s="300"/>
      <c r="R826" s="300"/>
      <c r="S826" s="300"/>
      <c r="T826" s="300"/>
      <c r="U826" s="300"/>
      <c r="V826" s="300"/>
      <c r="W826" s="300"/>
      <c r="X826" s="300"/>
      <c r="Y826" s="300"/>
      <c r="Z826" s="300"/>
    </row>
    <row r="827" customFormat="false" ht="15" hidden="false" customHeight="false" outlineLevel="0" collapsed="false">
      <c r="A827" s="300"/>
      <c r="B827" s="300"/>
      <c r="C827" s="300"/>
      <c r="D827" s="300"/>
      <c r="E827" s="300"/>
      <c r="F827" s="300"/>
      <c r="G827" s="300"/>
      <c r="H827" s="300"/>
      <c r="I827" s="300"/>
      <c r="J827" s="300"/>
      <c r="K827" s="300"/>
      <c r="L827" s="300"/>
      <c r="M827" s="300"/>
      <c r="N827" s="300"/>
      <c r="O827" s="300"/>
      <c r="P827" s="300"/>
      <c r="Q827" s="300"/>
      <c r="R827" s="300"/>
      <c r="S827" s="300"/>
      <c r="T827" s="300"/>
      <c r="U827" s="300"/>
      <c r="V827" s="300"/>
      <c r="W827" s="300"/>
      <c r="X827" s="300"/>
      <c r="Y827" s="300"/>
      <c r="Z827" s="300"/>
    </row>
    <row r="828" customFormat="false" ht="15" hidden="false" customHeight="false" outlineLevel="0" collapsed="false">
      <c r="A828" s="300"/>
      <c r="B828" s="300"/>
      <c r="C828" s="300"/>
      <c r="D828" s="300"/>
      <c r="E828" s="300"/>
      <c r="F828" s="300"/>
      <c r="G828" s="300"/>
      <c r="H828" s="300"/>
      <c r="I828" s="300"/>
      <c r="J828" s="300"/>
      <c r="K828" s="300"/>
      <c r="L828" s="300"/>
      <c r="M828" s="300"/>
      <c r="N828" s="300"/>
      <c r="O828" s="300"/>
      <c r="P828" s="300"/>
      <c r="Q828" s="300"/>
      <c r="R828" s="300"/>
      <c r="S828" s="300"/>
      <c r="T828" s="300"/>
      <c r="U828" s="300"/>
      <c r="V828" s="300"/>
      <c r="W828" s="300"/>
      <c r="X828" s="300"/>
      <c r="Y828" s="300"/>
      <c r="Z828" s="300"/>
    </row>
    <row r="829" customFormat="false" ht="15" hidden="false" customHeight="false" outlineLevel="0" collapsed="false">
      <c r="A829" s="300"/>
      <c r="B829" s="300"/>
      <c r="C829" s="300"/>
      <c r="D829" s="300"/>
      <c r="E829" s="300"/>
      <c r="F829" s="300"/>
      <c r="G829" s="300"/>
      <c r="H829" s="300"/>
      <c r="I829" s="300"/>
      <c r="J829" s="300"/>
      <c r="K829" s="300"/>
      <c r="L829" s="300"/>
      <c r="M829" s="300"/>
      <c r="N829" s="300"/>
      <c r="O829" s="300"/>
      <c r="P829" s="300"/>
      <c r="Q829" s="300"/>
      <c r="R829" s="300"/>
      <c r="S829" s="300"/>
      <c r="T829" s="300"/>
      <c r="U829" s="300"/>
      <c r="V829" s="300"/>
      <c r="W829" s="300"/>
      <c r="X829" s="300"/>
      <c r="Y829" s="300"/>
      <c r="Z829" s="300"/>
    </row>
    <row r="830" customFormat="false" ht="15" hidden="false" customHeight="false" outlineLevel="0" collapsed="false">
      <c r="A830" s="300"/>
      <c r="B830" s="300"/>
      <c r="C830" s="300"/>
      <c r="D830" s="300"/>
      <c r="E830" s="300"/>
      <c r="F830" s="300"/>
      <c r="G830" s="300"/>
      <c r="H830" s="300"/>
      <c r="I830" s="300"/>
      <c r="J830" s="300"/>
      <c r="K830" s="300"/>
      <c r="L830" s="300"/>
      <c r="M830" s="300"/>
      <c r="N830" s="300"/>
      <c r="O830" s="300"/>
      <c r="P830" s="300"/>
      <c r="Q830" s="300"/>
      <c r="R830" s="300"/>
      <c r="S830" s="300"/>
      <c r="T830" s="300"/>
      <c r="U830" s="300"/>
      <c r="V830" s="300"/>
      <c r="W830" s="300"/>
      <c r="X830" s="300"/>
      <c r="Y830" s="300"/>
      <c r="Z830" s="300"/>
    </row>
    <row r="831" customFormat="false" ht="15" hidden="false" customHeight="false" outlineLevel="0" collapsed="false">
      <c r="A831" s="300"/>
      <c r="B831" s="300"/>
      <c r="C831" s="300"/>
      <c r="D831" s="300"/>
      <c r="E831" s="300"/>
      <c r="F831" s="300"/>
      <c r="G831" s="300"/>
      <c r="H831" s="300"/>
      <c r="I831" s="300"/>
      <c r="J831" s="300"/>
      <c r="K831" s="300"/>
      <c r="L831" s="300"/>
      <c r="M831" s="300"/>
      <c r="N831" s="300"/>
      <c r="O831" s="300"/>
      <c r="P831" s="300"/>
      <c r="Q831" s="300"/>
      <c r="R831" s="300"/>
      <c r="S831" s="300"/>
      <c r="T831" s="300"/>
      <c r="U831" s="300"/>
      <c r="V831" s="300"/>
      <c r="W831" s="300"/>
      <c r="X831" s="300"/>
      <c r="Y831" s="300"/>
      <c r="Z831" s="300"/>
    </row>
    <row r="832" customFormat="false" ht="15" hidden="false" customHeight="false" outlineLevel="0" collapsed="false">
      <c r="A832" s="300"/>
      <c r="B832" s="300"/>
      <c r="C832" s="300"/>
      <c r="D832" s="300"/>
      <c r="E832" s="300"/>
      <c r="F832" s="300"/>
      <c r="G832" s="300"/>
      <c r="H832" s="300"/>
      <c r="I832" s="300"/>
      <c r="J832" s="300"/>
      <c r="K832" s="300"/>
      <c r="L832" s="300"/>
      <c r="M832" s="300"/>
      <c r="N832" s="300"/>
      <c r="O832" s="300"/>
      <c r="P832" s="300"/>
      <c r="Q832" s="300"/>
      <c r="R832" s="300"/>
      <c r="S832" s="300"/>
      <c r="T832" s="300"/>
      <c r="U832" s="300"/>
      <c r="V832" s="300"/>
      <c r="W832" s="300"/>
      <c r="X832" s="300"/>
      <c r="Y832" s="300"/>
      <c r="Z832" s="300"/>
    </row>
    <row r="833" customFormat="false" ht="15" hidden="false" customHeight="false" outlineLevel="0" collapsed="false">
      <c r="A833" s="300"/>
      <c r="B833" s="300"/>
      <c r="C833" s="300"/>
      <c r="D833" s="300"/>
      <c r="E833" s="300"/>
      <c r="F833" s="300"/>
      <c r="G833" s="300"/>
      <c r="H833" s="300"/>
      <c r="I833" s="300"/>
      <c r="J833" s="300"/>
      <c r="K833" s="300"/>
      <c r="L833" s="300"/>
      <c r="M833" s="300"/>
      <c r="N833" s="300"/>
      <c r="O833" s="300"/>
      <c r="P833" s="300"/>
      <c r="Q833" s="300"/>
      <c r="R833" s="300"/>
      <c r="S833" s="300"/>
      <c r="T833" s="300"/>
      <c r="U833" s="300"/>
      <c r="V833" s="300"/>
      <c r="W833" s="300"/>
      <c r="X833" s="300"/>
      <c r="Y833" s="300"/>
      <c r="Z833" s="300"/>
    </row>
    <row r="834" customFormat="false" ht="15" hidden="false" customHeight="false" outlineLevel="0" collapsed="false">
      <c r="A834" s="300"/>
      <c r="B834" s="300"/>
      <c r="C834" s="300"/>
      <c r="D834" s="300"/>
      <c r="E834" s="300"/>
      <c r="F834" s="300"/>
      <c r="G834" s="300"/>
      <c r="H834" s="300"/>
      <c r="I834" s="300"/>
      <c r="J834" s="300"/>
      <c r="K834" s="300"/>
      <c r="L834" s="300"/>
      <c r="M834" s="300"/>
      <c r="N834" s="300"/>
      <c r="O834" s="300"/>
      <c r="P834" s="300"/>
      <c r="Q834" s="300"/>
      <c r="R834" s="300"/>
      <c r="S834" s="300"/>
      <c r="T834" s="300"/>
      <c r="U834" s="300"/>
      <c r="V834" s="300"/>
      <c r="W834" s="300"/>
      <c r="X834" s="300"/>
      <c r="Y834" s="300"/>
      <c r="Z834" s="300"/>
    </row>
    <row r="835" customFormat="false" ht="15" hidden="false" customHeight="false" outlineLevel="0" collapsed="false">
      <c r="A835" s="300"/>
      <c r="B835" s="300"/>
      <c r="C835" s="300"/>
      <c r="D835" s="300"/>
      <c r="E835" s="300"/>
      <c r="F835" s="300"/>
      <c r="G835" s="300"/>
      <c r="H835" s="300"/>
      <c r="I835" s="300"/>
      <c r="J835" s="300"/>
      <c r="K835" s="300"/>
      <c r="L835" s="300"/>
      <c r="M835" s="300"/>
      <c r="N835" s="300"/>
      <c r="O835" s="300"/>
      <c r="P835" s="300"/>
      <c r="Q835" s="300"/>
      <c r="R835" s="300"/>
      <c r="S835" s="300"/>
      <c r="T835" s="300"/>
      <c r="U835" s="300"/>
      <c r="V835" s="300"/>
      <c r="W835" s="300"/>
      <c r="X835" s="300"/>
      <c r="Y835" s="300"/>
      <c r="Z835" s="300"/>
    </row>
    <row r="836" customFormat="false" ht="15" hidden="false" customHeight="false" outlineLevel="0" collapsed="false">
      <c r="A836" s="300"/>
      <c r="B836" s="300"/>
      <c r="C836" s="300"/>
      <c r="D836" s="300"/>
      <c r="E836" s="300"/>
      <c r="F836" s="300"/>
      <c r="G836" s="300"/>
      <c r="H836" s="300"/>
      <c r="I836" s="300"/>
      <c r="J836" s="300"/>
      <c r="K836" s="300"/>
      <c r="L836" s="300"/>
      <c r="M836" s="300"/>
      <c r="N836" s="300"/>
      <c r="O836" s="300"/>
      <c r="P836" s="300"/>
      <c r="Q836" s="300"/>
      <c r="R836" s="300"/>
      <c r="S836" s="300"/>
      <c r="T836" s="300"/>
      <c r="U836" s="300"/>
      <c r="V836" s="300"/>
      <c r="W836" s="300"/>
      <c r="X836" s="300"/>
      <c r="Y836" s="300"/>
      <c r="Z836" s="300"/>
    </row>
    <row r="837" customFormat="false" ht="15" hidden="false" customHeight="false" outlineLevel="0" collapsed="false">
      <c r="A837" s="300"/>
      <c r="B837" s="300"/>
      <c r="C837" s="300"/>
      <c r="D837" s="300"/>
      <c r="E837" s="300"/>
      <c r="F837" s="300"/>
      <c r="G837" s="300"/>
      <c r="H837" s="300"/>
      <c r="I837" s="300"/>
      <c r="J837" s="300"/>
      <c r="K837" s="300"/>
      <c r="L837" s="300"/>
      <c r="M837" s="300"/>
      <c r="N837" s="300"/>
      <c r="O837" s="300"/>
      <c r="P837" s="300"/>
      <c r="Q837" s="300"/>
      <c r="R837" s="300"/>
      <c r="S837" s="300"/>
      <c r="T837" s="300"/>
      <c r="U837" s="300"/>
      <c r="V837" s="300"/>
      <c r="W837" s="300"/>
      <c r="X837" s="300"/>
      <c r="Y837" s="300"/>
      <c r="Z837" s="300"/>
    </row>
    <row r="838" customFormat="false" ht="15" hidden="false" customHeight="false" outlineLevel="0" collapsed="false">
      <c r="A838" s="300"/>
      <c r="B838" s="300"/>
      <c r="C838" s="300"/>
      <c r="D838" s="300"/>
      <c r="E838" s="300"/>
      <c r="F838" s="300"/>
      <c r="G838" s="300"/>
      <c r="H838" s="300"/>
      <c r="I838" s="300"/>
      <c r="J838" s="300"/>
      <c r="K838" s="300"/>
      <c r="L838" s="300"/>
      <c r="M838" s="300"/>
      <c r="N838" s="300"/>
      <c r="O838" s="300"/>
      <c r="P838" s="300"/>
      <c r="Q838" s="300"/>
      <c r="R838" s="300"/>
      <c r="S838" s="300"/>
      <c r="T838" s="300"/>
      <c r="U838" s="300"/>
      <c r="V838" s="300"/>
      <c r="W838" s="300"/>
      <c r="X838" s="300"/>
      <c r="Y838" s="300"/>
      <c r="Z838" s="300"/>
    </row>
    <row r="839" customFormat="false" ht="15" hidden="false" customHeight="false" outlineLevel="0" collapsed="false">
      <c r="A839" s="300"/>
      <c r="B839" s="300"/>
      <c r="C839" s="300"/>
      <c r="D839" s="300"/>
      <c r="E839" s="300"/>
      <c r="F839" s="300"/>
      <c r="G839" s="300"/>
      <c r="H839" s="300"/>
      <c r="I839" s="300"/>
      <c r="J839" s="300"/>
      <c r="K839" s="300"/>
      <c r="L839" s="300"/>
      <c r="M839" s="300"/>
      <c r="N839" s="300"/>
      <c r="O839" s="300"/>
      <c r="P839" s="300"/>
      <c r="Q839" s="300"/>
      <c r="R839" s="300"/>
      <c r="S839" s="300"/>
      <c r="T839" s="300"/>
      <c r="U839" s="300"/>
      <c r="V839" s="300"/>
      <c r="W839" s="300"/>
      <c r="X839" s="300"/>
      <c r="Y839" s="300"/>
      <c r="Z839" s="300"/>
    </row>
    <row r="840" customFormat="false" ht="15" hidden="false" customHeight="false" outlineLevel="0" collapsed="false">
      <c r="A840" s="300"/>
      <c r="B840" s="300"/>
      <c r="C840" s="300"/>
      <c r="D840" s="300"/>
      <c r="E840" s="300"/>
      <c r="F840" s="300"/>
      <c r="G840" s="300"/>
      <c r="H840" s="300"/>
      <c r="I840" s="300"/>
      <c r="J840" s="300"/>
      <c r="K840" s="300"/>
      <c r="L840" s="300"/>
      <c r="M840" s="300"/>
      <c r="N840" s="300"/>
      <c r="O840" s="300"/>
      <c r="P840" s="300"/>
      <c r="Q840" s="300"/>
      <c r="R840" s="300"/>
      <c r="S840" s="300"/>
      <c r="T840" s="300"/>
      <c r="U840" s="300"/>
      <c r="V840" s="300"/>
      <c r="W840" s="300"/>
      <c r="X840" s="300"/>
      <c r="Y840" s="300"/>
      <c r="Z840" s="300"/>
    </row>
    <row r="841" customFormat="false" ht="15" hidden="false" customHeight="false" outlineLevel="0" collapsed="false">
      <c r="A841" s="300"/>
      <c r="B841" s="300"/>
      <c r="C841" s="300"/>
      <c r="D841" s="300"/>
      <c r="E841" s="300"/>
      <c r="F841" s="300"/>
      <c r="G841" s="300"/>
      <c r="H841" s="300"/>
      <c r="I841" s="300"/>
      <c r="J841" s="300"/>
      <c r="K841" s="300"/>
      <c r="L841" s="300"/>
      <c r="M841" s="300"/>
      <c r="N841" s="300"/>
      <c r="O841" s="300"/>
      <c r="P841" s="300"/>
      <c r="Q841" s="300"/>
      <c r="R841" s="300"/>
      <c r="S841" s="300"/>
      <c r="T841" s="300"/>
      <c r="U841" s="300"/>
      <c r="V841" s="300"/>
      <c r="W841" s="300"/>
      <c r="X841" s="300"/>
      <c r="Y841" s="300"/>
      <c r="Z841" s="300"/>
    </row>
    <row r="842" customFormat="false" ht="15" hidden="false" customHeight="false" outlineLevel="0" collapsed="false">
      <c r="A842" s="300"/>
      <c r="B842" s="300"/>
      <c r="C842" s="300"/>
      <c r="D842" s="300"/>
      <c r="E842" s="300"/>
      <c r="F842" s="300"/>
      <c r="G842" s="300"/>
      <c r="H842" s="300"/>
      <c r="I842" s="300"/>
      <c r="J842" s="300"/>
      <c r="K842" s="300"/>
      <c r="L842" s="300"/>
      <c r="M842" s="300"/>
      <c r="N842" s="300"/>
      <c r="O842" s="300"/>
      <c r="P842" s="300"/>
      <c r="Q842" s="300"/>
      <c r="R842" s="300"/>
      <c r="S842" s="300"/>
      <c r="T842" s="300"/>
      <c r="U842" s="300"/>
      <c r="V842" s="300"/>
      <c r="W842" s="300"/>
      <c r="X842" s="300"/>
      <c r="Y842" s="300"/>
      <c r="Z842" s="300"/>
    </row>
    <row r="843" customFormat="false" ht="15" hidden="false" customHeight="false" outlineLevel="0" collapsed="false">
      <c r="A843" s="300"/>
      <c r="B843" s="300"/>
      <c r="C843" s="300"/>
      <c r="D843" s="300"/>
      <c r="E843" s="300"/>
      <c r="F843" s="300"/>
      <c r="G843" s="300"/>
      <c r="H843" s="300"/>
      <c r="I843" s="300"/>
      <c r="J843" s="300"/>
      <c r="K843" s="300"/>
      <c r="L843" s="300"/>
      <c r="M843" s="300"/>
      <c r="N843" s="300"/>
      <c r="O843" s="300"/>
      <c r="P843" s="300"/>
      <c r="Q843" s="300"/>
      <c r="R843" s="300"/>
      <c r="S843" s="300"/>
      <c r="T843" s="300"/>
      <c r="U843" s="300"/>
      <c r="V843" s="300"/>
      <c r="W843" s="300"/>
      <c r="X843" s="300"/>
      <c r="Y843" s="300"/>
      <c r="Z843" s="300"/>
    </row>
    <row r="844" customFormat="false" ht="15" hidden="false" customHeight="false" outlineLevel="0" collapsed="false">
      <c r="A844" s="300"/>
      <c r="B844" s="300"/>
      <c r="C844" s="300"/>
      <c r="D844" s="300"/>
      <c r="E844" s="300"/>
      <c r="F844" s="300"/>
      <c r="G844" s="300"/>
      <c r="H844" s="300"/>
      <c r="I844" s="300"/>
      <c r="J844" s="300"/>
      <c r="K844" s="300"/>
      <c r="L844" s="300"/>
      <c r="M844" s="300"/>
      <c r="N844" s="300"/>
      <c r="O844" s="300"/>
      <c r="P844" s="300"/>
      <c r="Q844" s="300"/>
      <c r="R844" s="300"/>
      <c r="S844" s="300"/>
      <c r="T844" s="300"/>
      <c r="U844" s="300"/>
      <c r="V844" s="300"/>
      <c r="W844" s="300"/>
      <c r="X844" s="300"/>
      <c r="Y844" s="300"/>
      <c r="Z844" s="300"/>
    </row>
    <row r="845" customFormat="false" ht="15" hidden="false" customHeight="false" outlineLevel="0" collapsed="false">
      <c r="A845" s="300"/>
      <c r="B845" s="300"/>
      <c r="C845" s="300"/>
      <c r="D845" s="300"/>
      <c r="E845" s="300"/>
      <c r="F845" s="300"/>
      <c r="G845" s="300"/>
      <c r="H845" s="300"/>
      <c r="I845" s="300"/>
      <c r="J845" s="300"/>
      <c r="K845" s="300"/>
      <c r="L845" s="300"/>
      <c r="M845" s="300"/>
      <c r="N845" s="300"/>
      <c r="O845" s="300"/>
      <c r="P845" s="300"/>
      <c r="Q845" s="300"/>
      <c r="R845" s="300"/>
      <c r="S845" s="300"/>
      <c r="T845" s="300"/>
      <c r="U845" s="300"/>
      <c r="V845" s="300"/>
      <c r="W845" s="300"/>
      <c r="X845" s="300"/>
      <c r="Y845" s="300"/>
      <c r="Z845" s="300"/>
    </row>
    <row r="846" customFormat="false" ht="15" hidden="false" customHeight="false" outlineLevel="0" collapsed="false">
      <c r="A846" s="300"/>
      <c r="B846" s="300"/>
      <c r="C846" s="300"/>
      <c r="D846" s="300"/>
      <c r="E846" s="300"/>
      <c r="F846" s="300"/>
      <c r="G846" s="300"/>
      <c r="H846" s="300"/>
      <c r="I846" s="300"/>
      <c r="J846" s="300"/>
      <c r="K846" s="300"/>
      <c r="L846" s="300"/>
      <c r="M846" s="300"/>
      <c r="N846" s="300"/>
      <c r="O846" s="300"/>
      <c r="P846" s="300"/>
      <c r="Q846" s="300"/>
      <c r="R846" s="300"/>
      <c r="S846" s="300"/>
      <c r="T846" s="300"/>
      <c r="U846" s="300"/>
      <c r="V846" s="300"/>
      <c r="W846" s="300"/>
      <c r="X846" s="300"/>
      <c r="Y846" s="300"/>
      <c r="Z846" s="300"/>
    </row>
    <row r="847" customFormat="false" ht="15" hidden="false" customHeight="false" outlineLevel="0" collapsed="false">
      <c r="A847" s="300"/>
      <c r="B847" s="300"/>
      <c r="C847" s="300"/>
      <c r="D847" s="300"/>
      <c r="E847" s="300"/>
      <c r="F847" s="300"/>
      <c r="G847" s="300"/>
      <c r="H847" s="300"/>
      <c r="I847" s="300"/>
      <c r="J847" s="300"/>
      <c r="K847" s="300"/>
      <c r="L847" s="300"/>
      <c r="M847" s="300"/>
      <c r="N847" s="300"/>
      <c r="O847" s="300"/>
      <c r="P847" s="300"/>
      <c r="Q847" s="300"/>
      <c r="R847" s="300"/>
      <c r="S847" s="300"/>
      <c r="T847" s="300"/>
      <c r="U847" s="300"/>
      <c r="V847" s="300"/>
      <c r="W847" s="300"/>
      <c r="X847" s="300"/>
      <c r="Y847" s="300"/>
      <c r="Z847" s="300"/>
    </row>
    <row r="848" customFormat="false" ht="15" hidden="false" customHeight="false" outlineLevel="0" collapsed="false">
      <c r="A848" s="300"/>
      <c r="B848" s="300"/>
      <c r="C848" s="300"/>
      <c r="D848" s="300"/>
      <c r="E848" s="300"/>
      <c r="F848" s="300"/>
      <c r="G848" s="300"/>
      <c r="H848" s="300"/>
      <c r="I848" s="300"/>
      <c r="J848" s="300"/>
      <c r="K848" s="300"/>
      <c r="L848" s="300"/>
      <c r="M848" s="300"/>
      <c r="N848" s="300"/>
      <c r="O848" s="300"/>
      <c r="P848" s="300"/>
      <c r="Q848" s="300"/>
      <c r="R848" s="300"/>
      <c r="S848" s="300"/>
      <c r="T848" s="300"/>
      <c r="U848" s="300"/>
      <c r="V848" s="300"/>
      <c r="W848" s="300"/>
      <c r="X848" s="300"/>
      <c r="Y848" s="300"/>
      <c r="Z848" s="300"/>
    </row>
    <row r="849" customFormat="false" ht="15" hidden="false" customHeight="false" outlineLevel="0" collapsed="false">
      <c r="A849" s="300"/>
      <c r="B849" s="300"/>
      <c r="C849" s="300"/>
      <c r="D849" s="300"/>
      <c r="E849" s="300"/>
      <c r="F849" s="300"/>
      <c r="G849" s="300"/>
      <c r="H849" s="300"/>
      <c r="I849" s="300"/>
      <c r="J849" s="300"/>
      <c r="K849" s="300"/>
      <c r="L849" s="300"/>
      <c r="M849" s="300"/>
      <c r="N849" s="300"/>
      <c r="O849" s="300"/>
      <c r="P849" s="300"/>
      <c r="Q849" s="300"/>
      <c r="R849" s="300"/>
      <c r="S849" s="300"/>
      <c r="T849" s="300"/>
      <c r="U849" s="300"/>
      <c r="V849" s="300"/>
      <c r="W849" s="300"/>
      <c r="X849" s="300"/>
      <c r="Y849" s="300"/>
      <c r="Z849" s="300"/>
    </row>
    <row r="850" customFormat="false" ht="15" hidden="false" customHeight="false" outlineLevel="0" collapsed="false">
      <c r="A850" s="300"/>
      <c r="B850" s="300"/>
      <c r="C850" s="300"/>
      <c r="D850" s="300"/>
      <c r="E850" s="300"/>
      <c r="F850" s="300"/>
      <c r="G850" s="300"/>
      <c r="H850" s="300"/>
      <c r="I850" s="300"/>
      <c r="J850" s="300"/>
      <c r="K850" s="300"/>
      <c r="L850" s="300"/>
      <c r="M850" s="300"/>
      <c r="N850" s="300"/>
      <c r="O850" s="300"/>
      <c r="P850" s="300"/>
      <c r="Q850" s="300"/>
      <c r="R850" s="300"/>
      <c r="S850" s="300"/>
      <c r="T850" s="300"/>
      <c r="U850" s="300"/>
      <c r="V850" s="300"/>
      <c r="W850" s="300"/>
      <c r="X850" s="300"/>
      <c r="Y850" s="300"/>
      <c r="Z850" s="300"/>
    </row>
    <row r="851" customFormat="false" ht="15" hidden="false" customHeight="false" outlineLevel="0" collapsed="false">
      <c r="A851" s="300"/>
      <c r="B851" s="300"/>
      <c r="C851" s="300"/>
      <c r="D851" s="300"/>
      <c r="E851" s="300"/>
      <c r="F851" s="300"/>
      <c r="G851" s="300"/>
      <c r="H851" s="300"/>
      <c r="I851" s="300"/>
      <c r="J851" s="300"/>
      <c r="K851" s="300"/>
      <c r="L851" s="300"/>
      <c r="M851" s="300"/>
      <c r="N851" s="300"/>
      <c r="O851" s="300"/>
      <c r="P851" s="300"/>
      <c r="Q851" s="300"/>
      <c r="R851" s="300"/>
      <c r="S851" s="300"/>
      <c r="T851" s="300"/>
      <c r="U851" s="300"/>
      <c r="V851" s="300"/>
      <c r="W851" s="300"/>
      <c r="X851" s="300"/>
      <c r="Y851" s="300"/>
      <c r="Z851" s="300"/>
    </row>
    <row r="852" customFormat="false" ht="15" hidden="false" customHeight="false" outlineLevel="0" collapsed="false">
      <c r="A852" s="300"/>
      <c r="B852" s="300"/>
      <c r="C852" s="300"/>
      <c r="D852" s="300"/>
      <c r="E852" s="300"/>
      <c r="F852" s="300"/>
      <c r="G852" s="300"/>
      <c r="H852" s="300"/>
      <c r="I852" s="300"/>
      <c r="J852" s="300"/>
      <c r="K852" s="300"/>
      <c r="L852" s="300"/>
      <c r="M852" s="300"/>
      <c r="N852" s="300"/>
      <c r="O852" s="300"/>
      <c r="P852" s="300"/>
      <c r="Q852" s="300"/>
      <c r="R852" s="300"/>
      <c r="S852" s="300"/>
      <c r="T852" s="300"/>
      <c r="U852" s="300"/>
      <c r="V852" s="300"/>
      <c r="W852" s="300"/>
      <c r="X852" s="300"/>
      <c r="Y852" s="300"/>
      <c r="Z852" s="300"/>
    </row>
    <row r="853" customFormat="false" ht="15" hidden="false" customHeight="false" outlineLevel="0" collapsed="false">
      <c r="A853" s="300"/>
      <c r="B853" s="300"/>
      <c r="C853" s="300"/>
      <c r="D853" s="300"/>
      <c r="E853" s="300"/>
      <c r="F853" s="300"/>
      <c r="G853" s="300"/>
      <c r="H853" s="300"/>
      <c r="I853" s="300"/>
      <c r="J853" s="300"/>
      <c r="K853" s="300"/>
      <c r="L853" s="300"/>
      <c r="M853" s="300"/>
      <c r="N853" s="300"/>
      <c r="O853" s="300"/>
      <c r="P853" s="300"/>
      <c r="Q853" s="300"/>
      <c r="R853" s="300"/>
      <c r="S853" s="300"/>
      <c r="T853" s="300"/>
      <c r="U853" s="300"/>
      <c r="V853" s="300"/>
      <c r="W853" s="300"/>
      <c r="X853" s="300"/>
      <c r="Y853" s="300"/>
      <c r="Z853" s="300"/>
    </row>
    <row r="854" customFormat="false" ht="15" hidden="false" customHeight="false" outlineLevel="0" collapsed="false">
      <c r="A854" s="300"/>
      <c r="B854" s="300"/>
      <c r="C854" s="300"/>
      <c r="D854" s="300"/>
      <c r="E854" s="300"/>
      <c r="F854" s="300"/>
      <c r="G854" s="300"/>
      <c r="H854" s="300"/>
      <c r="I854" s="300"/>
      <c r="J854" s="300"/>
      <c r="K854" s="300"/>
      <c r="L854" s="300"/>
      <c r="M854" s="300"/>
      <c r="N854" s="300"/>
      <c r="O854" s="300"/>
      <c r="P854" s="300"/>
      <c r="Q854" s="300"/>
      <c r="R854" s="300"/>
      <c r="S854" s="300"/>
      <c r="T854" s="300"/>
      <c r="U854" s="300"/>
      <c r="V854" s="300"/>
      <c r="W854" s="300"/>
      <c r="X854" s="300"/>
      <c r="Y854" s="300"/>
      <c r="Z854" s="300"/>
    </row>
    <row r="855" customFormat="false" ht="15" hidden="false" customHeight="false" outlineLevel="0" collapsed="false">
      <c r="A855" s="300"/>
      <c r="B855" s="300"/>
      <c r="C855" s="300"/>
      <c r="D855" s="300"/>
      <c r="E855" s="300"/>
      <c r="F855" s="300"/>
      <c r="G855" s="300"/>
      <c r="H855" s="300"/>
      <c r="I855" s="300"/>
      <c r="J855" s="300"/>
      <c r="K855" s="300"/>
      <c r="L855" s="300"/>
      <c r="M855" s="300"/>
      <c r="N855" s="300"/>
      <c r="O855" s="300"/>
      <c r="P855" s="300"/>
      <c r="Q855" s="300"/>
      <c r="R855" s="300"/>
      <c r="S855" s="300"/>
      <c r="T855" s="300"/>
      <c r="U855" s="300"/>
      <c r="V855" s="300"/>
      <c r="W855" s="300"/>
      <c r="X855" s="300"/>
      <c r="Y855" s="300"/>
      <c r="Z855" s="300"/>
    </row>
    <row r="856" customFormat="false" ht="15" hidden="false" customHeight="false" outlineLevel="0" collapsed="false">
      <c r="A856" s="300"/>
      <c r="B856" s="300"/>
      <c r="C856" s="300"/>
      <c r="D856" s="300"/>
      <c r="E856" s="300"/>
      <c r="F856" s="300"/>
      <c r="G856" s="300"/>
      <c r="H856" s="300"/>
      <c r="I856" s="300"/>
      <c r="J856" s="300"/>
      <c r="K856" s="300"/>
      <c r="L856" s="300"/>
      <c r="M856" s="300"/>
      <c r="N856" s="300"/>
      <c r="O856" s="300"/>
      <c r="P856" s="300"/>
      <c r="Q856" s="300"/>
      <c r="R856" s="300"/>
      <c r="S856" s="300"/>
      <c r="T856" s="300"/>
      <c r="U856" s="300"/>
      <c r="V856" s="300"/>
      <c r="W856" s="300"/>
      <c r="X856" s="300"/>
      <c r="Y856" s="300"/>
      <c r="Z856" s="300"/>
    </row>
    <row r="857" customFormat="false" ht="15" hidden="false" customHeight="false" outlineLevel="0" collapsed="false">
      <c r="A857" s="300"/>
      <c r="B857" s="300"/>
      <c r="C857" s="300"/>
      <c r="D857" s="300"/>
      <c r="E857" s="300"/>
      <c r="F857" s="300"/>
      <c r="G857" s="300"/>
      <c r="H857" s="300"/>
      <c r="I857" s="300"/>
      <c r="J857" s="300"/>
      <c r="K857" s="300"/>
      <c r="L857" s="300"/>
      <c r="M857" s="300"/>
      <c r="N857" s="300"/>
      <c r="O857" s="300"/>
      <c r="P857" s="300"/>
      <c r="Q857" s="300"/>
      <c r="R857" s="300"/>
      <c r="S857" s="300"/>
      <c r="T857" s="300"/>
      <c r="U857" s="300"/>
      <c r="V857" s="300"/>
      <c r="W857" s="300"/>
      <c r="X857" s="300"/>
      <c r="Y857" s="300"/>
      <c r="Z857" s="300"/>
    </row>
    <row r="858" customFormat="false" ht="15" hidden="false" customHeight="false" outlineLevel="0" collapsed="false">
      <c r="A858" s="300"/>
      <c r="B858" s="300"/>
      <c r="C858" s="300"/>
      <c r="D858" s="300"/>
      <c r="E858" s="300"/>
      <c r="F858" s="300"/>
      <c r="G858" s="300"/>
      <c r="H858" s="300"/>
      <c r="I858" s="300"/>
      <c r="J858" s="300"/>
      <c r="K858" s="300"/>
      <c r="L858" s="300"/>
      <c r="M858" s="300"/>
      <c r="N858" s="300"/>
      <c r="O858" s="300"/>
      <c r="P858" s="300"/>
      <c r="Q858" s="300"/>
      <c r="R858" s="300"/>
      <c r="S858" s="300"/>
      <c r="T858" s="300"/>
      <c r="U858" s="300"/>
      <c r="V858" s="300"/>
      <c r="W858" s="300"/>
      <c r="X858" s="300"/>
      <c r="Y858" s="300"/>
      <c r="Z858" s="300"/>
    </row>
    <row r="859" customFormat="false" ht="15" hidden="false" customHeight="false" outlineLevel="0" collapsed="false">
      <c r="A859" s="300"/>
      <c r="B859" s="300"/>
      <c r="C859" s="300"/>
      <c r="D859" s="300"/>
      <c r="E859" s="300"/>
      <c r="F859" s="300"/>
      <c r="G859" s="300"/>
      <c r="H859" s="300"/>
      <c r="I859" s="300"/>
      <c r="J859" s="300"/>
      <c r="K859" s="300"/>
      <c r="L859" s="300"/>
      <c r="M859" s="300"/>
      <c r="N859" s="300"/>
      <c r="O859" s="300"/>
      <c r="P859" s="300"/>
      <c r="Q859" s="300"/>
      <c r="R859" s="300"/>
      <c r="S859" s="300"/>
      <c r="T859" s="300"/>
      <c r="U859" s="300"/>
      <c r="V859" s="300"/>
      <c r="W859" s="300"/>
      <c r="X859" s="300"/>
      <c r="Y859" s="300"/>
      <c r="Z859" s="300"/>
    </row>
    <row r="860" customFormat="false" ht="15" hidden="false" customHeight="false" outlineLevel="0" collapsed="false">
      <c r="A860" s="300"/>
      <c r="B860" s="300"/>
      <c r="C860" s="300"/>
      <c r="D860" s="300"/>
      <c r="E860" s="300"/>
      <c r="F860" s="300"/>
      <c r="G860" s="300"/>
      <c r="H860" s="300"/>
      <c r="I860" s="300"/>
      <c r="J860" s="300"/>
      <c r="K860" s="300"/>
      <c r="L860" s="300"/>
      <c r="M860" s="300"/>
      <c r="N860" s="300"/>
      <c r="O860" s="300"/>
      <c r="P860" s="300"/>
      <c r="Q860" s="300"/>
      <c r="R860" s="300"/>
      <c r="S860" s="300"/>
      <c r="T860" s="300"/>
      <c r="U860" s="300"/>
      <c r="V860" s="300"/>
      <c r="W860" s="300"/>
      <c r="X860" s="300"/>
      <c r="Y860" s="300"/>
      <c r="Z860" s="300"/>
    </row>
    <row r="861" customFormat="false" ht="15" hidden="false" customHeight="false" outlineLevel="0" collapsed="false">
      <c r="A861" s="300"/>
      <c r="B861" s="300"/>
      <c r="C861" s="300"/>
      <c r="D861" s="300"/>
      <c r="E861" s="300"/>
      <c r="F861" s="300"/>
      <c r="G861" s="300"/>
      <c r="H861" s="300"/>
      <c r="I861" s="300"/>
      <c r="J861" s="300"/>
      <c r="K861" s="300"/>
      <c r="L861" s="300"/>
      <c r="M861" s="300"/>
      <c r="N861" s="300"/>
      <c r="O861" s="300"/>
      <c r="P861" s="300"/>
      <c r="Q861" s="300"/>
      <c r="R861" s="300"/>
      <c r="S861" s="300"/>
      <c r="T861" s="300"/>
      <c r="U861" s="300"/>
      <c r="V861" s="300"/>
      <c r="W861" s="300"/>
      <c r="X861" s="300"/>
      <c r="Y861" s="300"/>
      <c r="Z861" s="300"/>
    </row>
    <row r="862" customFormat="false" ht="15" hidden="false" customHeight="false" outlineLevel="0" collapsed="false">
      <c r="A862" s="300"/>
      <c r="B862" s="300"/>
      <c r="C862" s="300"/>
      <c r="D862" s="300"/>
      <c r="E862" s="300"/>
      <c r="F862" s="300"/>
      <c r="G862" s="300"/>
      <c r="H862" s="300"/>
      <c r="I862" s="300"/>
      <c r="J862" s="300"/>
      <c r="K862" s="300"/>
      <c r="L862" s="300"/>
      <c r="M862" s="300"/>
      <c r="N862" s="300"/>
      <c r="O862" s="300"/>
      <c r="P862" s="300"/>
      <c r="Q862" s="300"/>
      <c r="R862" s="300"/>
      <c r="S862" s="300"/>
      <c r="T862" s="300"/>
      <c r="U862" s="300"/>
      <c r="V862" s="300"/>
      <c r="W862" s="300"/>
      <c r="X862" s="300"/>
      <c r="Y862" s="300"/>
      <c r="Z862" s="300"/>
    </row>
    <row r="863" customFormat="false" ht="15" hidden="false" customHeight="false" outlineLevel="0" collapsed="false">
      <c r="A863" s="300"/>
      <c r="B863" s="300"/>
      <c r="C863" s="300"/>
      <c r="D863" s="300"/>
      <c r="E863" s="300"/>
      <c r="F863" s="300"/>
      <c r="G863" s="300"/>
      <c r="H863" s="300"/>
      <c r="I863" s="300"/>
      <c r="J863" s="300"/>
      <c r="K863" s="300"/>
      <c r="L863" s="300"/>
      <c r="M863" s="300"/>
      <c r="N863" s="300"/>
      <c r="O863" s="300"/>
      <c r="P863" s="300"/>
      <c r="Q863" s="300"/>
      <c r="R863" s="300"/>
      <c r="S863" s="300"/>
      <c r="T863" s="300"/>
      <c r="U863" s="300"/>
      <c r="V863" s="300"/>
      <c r="W863" s="300"/>
      <c r="X863" s="300"/>
      <c r="Y863" s="300"/>
      <c r="Z863" s="300"/>
    </row>
    <row r="864" customFormat="false" ht="15" hidden="false" customHeight="false" outlineLevel="0" collapsed="false">
      <c r="A864" s="300"/>
      <c r="B864" s="300"/>
      <c r="C864" s="300"/>
      <c r="D864" s="300"/>
      <c r="E864" s="300"/>
      <c r="F864" s="300"/>
      <c r="G864" s="300"/>
      <c r="H864" s="300"/>
      <c r="I864" s="300"/>
      <c r="J864" s="300"/>
      <c r="K864" s="300"/>
      <c r="L864" s="300"/>
      <c r="M864" s="300"/>
      <c r="N864" s="300"/>
      <c r="O864" s="300"/>
      <c r="P864" s="300"/>
      <c r="Q864" s="300"/>
      <c r="R864" s="300"/>
      <c r="S864" s="300"/>
      <c r="T864" s="300"/>
      <c r="U864" s="300"/>
      <c r="V864" s="300"/>
      <c r="W864" s="300"/>
      <c r="X864" s="300"/>
      <c r="Y864" s="300"/>
      <c r="Z864" s="300"/>
    </row>
    <row r="865" customFormat="false" ht="15" hidden="false" customHeight="false" outlineLevel="0" collapsed="false">
      <c r="A865" s="300"/>
      <c r="B865" s="300"/>
      <c r="C865" s="300"/>
      <c r="D865" s="300"/>
      <c r="E865" s="300"/>
      <c r="F865" s="300"/>
      <c r="G865" s="300"/>
      <c r="H865" s="300"/>
      <c r="I865" s="300"/>
      <c r="J865" s="300"/>
      <c r="K865" s="300"/>
      <c r="L865" s="300"/>
      <c r="M865" s="300"/>
      <c r="N865" s="300"/>
      <c r="O865" s="300"/>
      <c r="P865" s="300"/>
      <c r="Q865" s="300"/>
      <c r="R865" s="300"/>
      <c r="S865" s="300"/>
      <c r="T865" s="300"/>
      <c r="U865" s="300"/>
      <c r="V865" s="300"/>
      <c r="W865" s="300"/>
      <c r="X865" s="300"/>
      <c r="Y865" s="300"/>
      <c r="Z865" s="300"/>
    </row>
    <row r="866" customFormat="false" ht="15" hidden="false" customHeight="false" outlineLevel="0" collapsed="false">
      <c r="A866" s="300"/>
      <c r="B866" s="300"/>
      <c r="C866" s="300"/>
      <c r="D866" s="300"/>
      <c r="E866" s="300"/>
      <c r="F866" s="300"/>
      <c r="G866" s="300"/>
      <c r="H866" s="300"/>
      <c r="I866" s="300"/>
      <c r="J866" s="300"/>
      <c r="K866" s="300"/>
      <c r="L866" s="300"/>
      <c r="M866" s="300"/>
      <c r="N866" s="300"/>
      <c r="O866" s="300"/>
      <c r="P866" s="300"/>
      <c r="Q866" s="300"/>
      <c r="R866" s="300"/>
      <c r="S866" s="300"/>
      <c r="T866" s="300"/>
      <c r="U866" s="300"/>
      <c r="V866" s="300"/>
      <c r="W866" s="300"/>
      <c r="X866" s="300"/>
      <c r="Y866" s="300"/>
      <c r="Z866" s="300"/>
    </row>
    <row r="867" customFormat="false" ht="15" hidden="false" customHeight="false" outlineLevel="0" collapsed="false">
      <c r="A867" s="300"/>
      <c r="B867" s="300"/>
      <c r="C867" s="300"/>
      <c r="D867" s="300"/>
      <c r="E867" s="300"/>
      <c r="F867" s="300"/>
      <c r="G867" s="300"/>
      <c r="H867" s="300"/>
      <c r="I867" s="300"/>
      <c r="J867" s="300"/>
      <c r="K867" s="300"/>
      <c r="L867" s="300"/>
      <c r="M867" s="300"/>
      <c r="N867" s="300"/>
      <c r="O867" s="300"/>
      <c r="P867" s="300"/>
      <c r="Q867" s="300"/>
      <c r="R867" s="300"/>
      <c r="S867" s="300"/>
      <c r="T867" s="300"/>
      <c r="U867" s="300"/>
      <c r="V867" s="300"/>
      <c r="W867" s="300"/>
      <c r="X867" s="300"/>
      <c r="Y867" s="300"/>
      <c r="Z867" s="300"/>
    </row>
    <row r="868" customFormat="false" ht="15" hidden="false" customHeight="false" outlineLevel="0" collapsed="false">
      <c r="A868" s="300"/>
      <c r="B868" s="300"/>
      <c r="C868" s="300"/>
      <c r="D868" s="300"/>
      <c r="E868" s="300"/>
      <c r="F868" s="300"/>
      <c r="G868" s="300"/>
      <c r="H868" s="300"/>
      <c r="I868" s="300"/>
      <c r="J868" s="300"/>
      <c r="K868" s="300"/>
      <c r="L868" s="300"/>
      <c r="M868" s="300"/>
      <c r="N868" s="300"/>
      <c r="O868" s="300"/>
      <c r="P868" s="300"/>
      <c r="Q868" s="300"/>
      <c r="R868" s="300"/>
      <c r="S868" s="300"/>
      <c r="T868" s="300"/>
      <c r="U868" s="300"/>
      <c r="V868" s="300"/>
      <c r="W868" s="300"/>
      <c r="X868" s="300"/>
      <c r="Y868" s="300"/>
      <c r="Z868" s="300"/>
    </row>
    <row r="869" customFormat="false" ht="15" hidden="false" customHeight="false" outlineLevel="0" collapsed="false">
      <c r="A869" s="300"/>
      <c r="B869" s="300"/>
      <c r="C869" s="300"/>
      <c r="D869" s="300"/>
      <c r="E869" s="300"/>
      <c r="F869" s="300"/>
      <c r="G869" s="300"/>
      <c r="H869" s="300"/>
      <c r="I869" s="300"/>
      <c r="J869" s="300"/>
      <c r="K869" s="300"/>
      <c r="L869" s="300"/>
      <c r="M869" s="300"/>
      <c r="N869" s="300"/>
      <c r="O869" s="300"/>
      <c r="P869" s="300"/>
      <c r="Q869" s="300"/>
      <c r="R869" s="300"/>
      <c r="S869" s="300"/>
      <c r="T869" s="300"/>
      <c r="U869" s="300"/>
      <c r="V869" s="300"/>
      <c r="W869" s="300"/>
      <c r="X869" s="300"/>
      <c r="Y869" s="300"/>
      <c r="Z869" s="300"/>
    </row>
    <row r="870" customFormat="false" ht="15" hidden="false" customHeight="false" outlineLevel="0" collapsed="false">
      <c r="A870" s="300"/>
      <c r="B870" s="300"/>
      <c r="C870" s="300"/>
      <c r="D870" s="300"/>
      <c r="E870" s="300"/>
      <c r="F870" s="300"/>
      <c r="G870" s="300"/>
      <c r="H870" s="300"/>
      <c r="I870" s="300"/>
      <c r="J870" s="300"/>
      <c r="K870" s="300"/>
      <c r="L870" s="300"/>
      <c r="M870" s="300"/>
      <c r="N870" s="300"/>
      <c r="O870" s="300"/>
      <c r="P870" s="300"/>
      <c r="Q870" s="300"/>
      <c r="R870" s="300"/>
      <c r="S870" s="300"/>
      <c r="T870" s="300"/>
      <c r="U870" s="300"/>
      <c r="V870" s="300"/>
      <c r="W870" s="300"/>
      <c r="X870" s="300"/>
      <c r="Y870" s="300"/>
      <c r="Z870" s="300"/>
    </row>
    <row r="871" customFormat="false" ht="15" hidden="false" customHeight="false" outlineLevel="0" collapsed="false">
      <c r="A871" s="300"/>
      <c r="B871" s="300"/>
      <c r="C871" s="300"/>
      <c r="D871" s="300"/>
      <c r="E871" s="300"/>
      <c r="F871" s="300"/>
      <c r="G871" s="300"/>
      <c r="H871" s="300"/>
      <c r="I871" s="300"/>
      <c r="J871" s="300"/>
      <c r="K871" s="300"/>
      <c r="L871" s="300"/>
      <c r="M871" s="300"/>
      <c r="N871" s="300"/>
      <c r="O871" s="300"/>
      <c r="P871" s="300"/>
      <c r="Q871" s="300"/>
      <c r="R871" s="300"/>
      <c r="S871" s="300"/>
      <c r="T871" s="300"/>
      <c r="U871" s="300"/>
      <c r="V871" s="300"/>
      <c r="W871" s="300"/>
      <c r="X871" s="300"/>
      <c r="Y871" s="300"/>
      <c r="Z871" s="300"/>
    </row>
    <row r="872" customFormat="false" ht="15" hidden="false" customHeight="false" outlineLevel="0" collapsed="false">
      <c r="A872" s="300"/>
      <c r="B872" s="300"/>
      <c r="C872" s="300"/>
      <c r="D872" s="300"/>
      <c r="E872" s="300"/>
      <c r="F872" s="300"/>
      <c r="G872" s="300"/>
      <c r="H872" s="300"/>
      <c r="I872" s="300"/>
      <c r="J872" s="300"/>
      <c r="K872" s="300"/>
      <c r="L872" s="300"/>
      <c r="M872" s="300"/>
      <c r="N872" s="300"/>
      <c r="O872" s="300"/>
      <c r="P872" s="300"/>
      <c r="Q872" s="300"/>
      <c r="R872" s="300"/>
      <c r="S872" s="300"/>
      <c r="T872" s="300"/>
      <c r="U872" s="300"/>
      <c r="V872" s="300"/>
      <c r="W872" s="300"/>
      <c r="X872" s="300"/>
      <c r="Y872" s="300"/>
      <c r="Z872" s="300"/>
    </row>
    <row r="873" customFormat="false" ht="15" hidden="false" customHeight="false" outlineLevel="0" collapsed="false">
      <c r="A873" s="300"/>
      <c r="B873" s="300"/>
      <c r="C873" s="300"/>
      <c r="D873" s="300"/>
      <c r="E873" s="300"/>
      <c r="F873" s="300"/>
      <c r="G873" s="300"/>
      <c r="H873" s="300"/>
      <c r="I873" s="300"/>
      <c r="J873" s="300"/>
      <c r="K873" s="300"/>
      <c r="L873" s="300"/>
      <c r="M873" s="300"/>
      <c r="N873" s="300"/>
      <c r="O873" s="300"/>
      <c r="P873" s="300"/>
      <c r="Q873" s="300"/>
      <c r="R873" s="300"/>
      <c r="S873" s="300"/>
      <c r="T873" s="300"/>
      <c r="U873" s="300"/>
      <c r="V873" s="300"/>
      <c r="W873" s="300"/>
      <c r="X873" s="300"/>
      <c r="Y873" s="300"/>
      <c r="Z873" s="300"/>
    </row>
    <row r="874" customFormat="false" ht="15" hidden="false" customHeight="false" outlineLevel="0" collapsed="false">
      <c r="A874" s="300"/>
      <c r="B874" s="300"/>
      <c r="C874" s="300"/>
      <c r="D874" s="300"/>
      <c r="E874" s="300"/>
      <c r="F874" s="300"/>
      <c r="G874" s="300"/>
      <c r="H874" s="300"/>
      <c r="I874" s="300"/>
      <c r="J874" s="300"/>
      <c r="K874" s="300"/>
      <c r="L874" s="300"/>
      <c r="M874" s="300"/>
      <c r="N874" s="300"/>
      <c r="O874" s="300"/>
      <c r="P874" s="300"/>
      <c r="Q874" s="300"/>
      <c r="R874" s="300"/>
      <c r="S874" s="300"/>
      <c r="T874" s="300"/>
      <c r="U874" s="300"/>
      <c r="V874" s="300"/>
      <c r="W874" s="300"/>
      <c r="X874" s="300"/>
      <c r="Y874" s="300"/>
      <c r="Z874" s="300"/>
    </row>
    <row r="875" customFormat="false" ht="15" hidden="false" customHeight="false" outlineLevel="0" collapsed="false">
      <c r="A875" s="300"/>
      <c r="B875" s="300"/>
      <c r="C875" s="300"/>
      <c r="D875" s="300"/>
      <c r="E875" s="300"/>
      <c r="F875" s="300"/>
      <c r="G875" s="300"/>
      <c r="H875" s="300"/>
      <c r="I875" s="300"/>
      <c r="J875" s="300"/>
      <c r="K875" s="300"/>
      <c r="L875" s="300"/>
      <c r="M875" s="300"/>
      <c r="N875" s="300"/>
      <c r="O875" s="300"/>
      <c r="P875" s="300"/>
      <c r="Q875" s="300"/>
      <c r="R875" s="300"/>
      <c r="S875" s="300"/>
      <c r="T875" s="300"/>
      <c r="U875" s="300"/>
      <c r="V875" s="300"/>
      <c r="W875" s="300"/>
      <c r="X875" s="300"/>
      <c r="Y875" s="300"/>
      <c r="Z875" s="300"/>
    </row>
    <row r="876" customFormat="false" ht="15" hidden="false" customHeight="false" outlineLevel="0" collapsed="false">
      <c r="A876" s="300"/>
      <c r="B876" s="300"/>
      <c r="C876" s="300"/>
      <c r="D876" s="300"/>
      <c r="E876" s="300"/>
      <c r="F876" s="300"/>
      <c r="G876" s="300"/>
      <c r="H876" s="300"/>
      <c r="I876" s="300"/>
      <c r="J876" s="300"/>
      <c r="K876" s="300"/>
      <c r="L876" s="300"/>
      <c r="M876" s="300"/>
      <c r="N876" s="300"/>
      <c r="O876" s="300"/>
      <c r="P876" s="300"/>
      <c r="Q876" s="300"/>
      <c r="R876" s="300"/>
      <c r="S876" s="300"/>
      <c r="T876" s="300"/>
      <c r="U876" s="300"/>
      <c r="V876" s="300"/>
      <c r="W876" s="300"/>
      <c r="X876" s="300"/>
      <c r="Y876" s="300"/>
      <c r="Z876" s="300"/>
    </row>
    <row r="877" customFormat="false" ht="15" hidden="false" customHeight="false" outlineLevel="0" collapsed="false">
      <c r="A877" s="300"/>
      <c r="B877" s="300"/>
      <c r="C877" s="300"/>
      <c r="D877" s="300"/>
      <c r="E877" s="300"/>
      <c r="F877" s="300"/>
      <c r="G877" s="300"/>
      <c r="H877" s="300"/>
      <c r="I877" s="300"/>
      <c r="J877" s="300"/>
      <c r="K877" s="300"/>
      <c r="L877" s="300"/>
      <c r="M877" s="300"/>
      <c r="N877" s="300"/>
      <c r="O877" s="300"/>
      <c r="P877" s="300"/>
      <c r="Q877" s="300"/>
      <c r="R877" s="300"/>
      <c r="S877" s="300"/>
      <c r="T877" s="300"/>
      <c r="U877" s="300"/>
      <c r="V877" s="300"/>
      <c r="W877" s="300"/>
      <c r="X877" s="300"/>
      <c r="Y877" s="300"/>
      <c r="Z877" s="300"/>
    </row>
    <row r="878" customFormat="false" ht="15" hidden="false" customHeight="false" outlineLevel="0" collapsed="false">
      <c r="A878" s="300"/>
      <c r="B878" s="300"/>
      <c r="C878" s="300"/>
      <c r="D878" s="300"/>
      <c r="E878" s="300"/>
      <c r="F878" s="300"/>
      <c r="G878" s="300"/>
      <c r="H878" s="300"/>
      <c r="I878" s="300"/>
      <c r="J878" s="300"/>
      <c r="K878" s="300"/>
      <c r="L878" s="300"/>
      <c r="M878" s="300"/>
      <c r="N878" s="300"/>
      <c r="O878" s="300"/>
      <c r="P878" s="300"/>
      <c r="Q878" s="300"/>
      <c r="R878" s="300"/>
      <c r="S878" s="300"/>
      <c r="T878" s="300"/>
      <c r="U878" s="300"/>
      <c r="V878" s="300"/>
      <c r="W878" s="300"/>
      <c r="X878" s="300"/>
      <c r="Y878" s="300"/>
      <c r="Z878" s="300"/>
    </row>
    <row r="879" customFormat="false" ht="15" hidden="false" customHeight="false" outlineLevel="0" collapsed="false">
      <c r="A879" s="300"/>
      <c r="B879" s="300"/>
      <c r="C879" s="300"/>
      <c r="D879" s="300"/>
      <c r="E879" s="300"/>
      <c r="F879" s="300"/>
      <c r="G879" s="300"/>
      <c r="H879" s="300"/>
      <c r="I879" s="300"/>
      <c r="J879" s="300"/>
      <c r="K879" s="300"/>
      <c r="L879" s="300"/>
      <c r="M879" s="300"/>
      <c r="N879" s="300"/>
      <c r="O879" s="300"/>
      <c r="P879" s="300"/>
      <c r="Q879" s="300"/>
      <c r="R879" s="300"/>
      <c r="S879" s="300"/>
      <c r="T879" s="300"/>
      <c r="U879" s="300"/>
      <c r="V879" s="300"/>
      <c r="W879" s="300"/>
      <c r="X879" s="300"/>
      <c r="Y879" s="300"/>
      <c r="Z879" s="300"/>
    </row>
    <row r="880" customFormat="false" ht="15" hidden="false" customHeight="false" outlineLevel="0" collapsed="false">
      <c r="A880" s="300"/>
      <c r="B880" s="300"/>
      <c r="C880" s="300"/>
      <c r="D880" s="300"/>
      <c r="E880" s="300"/>
      <c r="F880" s="300"/>
      <c r="G880" s="300"/>
      <c r="H880" s="300"/>
      <c r="I880" s="300"/>
      <c r="J880" s="300"/>
      <c r="K880" s="300"/>
      <c r="L880" s="300"/>
      <c r="M880" s="300"/>
      <c r="N880" s="300"/>
      <c r="O880" s="300"/>
      <c r="P880" s="300"/>
      <c r="Q880" s="300"/>
      <c r="R880" s="300"/>
      <c r="S880" s="300"/>
      <c r="T880" s="300"/>
      <c r="U880" s="300"/>
      <c r="V880" s="300"/>
      <c r="W880" s="300"/>
      <c r="X880" s="300"/>
      <c r="Y880" s="300"/>
      <c r="Z880" s="300"/>
    </row>
    <row r="881" customFormat="false" ht="15" hidden="false" customHeight="false" outlineLevel="0" collapsed="false">
      <c r="A881" s="300"/>
      <c r="B881" s="300"/>
      <c r="C881" s="300"/>
      <c r="D881" s="300"/>
      <c r="E881" s="300"/>
      <c r="F881" s="300"/>
      <c r="G881" s="300"/>
      <c r="H881" s="300"/>
      <c r="I881" s="300"/>
      <c r="J881" s="300"/>
      <c r="K881" s="300"/>
      <c r="L881" s="300"/>
      <c r="M881" s="300"/>
      <c r="N881" s="300"/>
      <c r="O881" s="300"/>
      <c r="P881" s="300"/>
      <c r="Q881" s="300"/>
      <c r="R881" s="300"/>
      <c r="S881" s="300"/>
      <c r="T881" s="300"/>
      <c r="U881" s="300"/>
      <c r="V881" s="300"/>
      <c r="W881" s="300"/>
      <c r="X881" s="300"/>
      <c r="Y881" s="300"/>
      <c r="Z881" s="300"/>
    </row>
    <row r="882" customFormat="false" ht="15" hidden="false" customHeight="false" outlineLevel="0" collapsed="false">
      <c r="A882" s="300"/>
      <c r="B882" s="300"/>
      <c r="C882" s="300"/>
      <c r="D882" s="300"/>
      <c r="E882" s="300"/>
      <c r="F882" s="300"/>
      <c r="G882" s="300"/>
      <c r="H882" s="300"/>
      <c r="I882" s="300"/>
      <c r="J882" s="300"/>
      <c r="K882" s="300"/>
      <c r="L882" s="300"/>
      <c r="M882" s="300"/>
      <c r="N882" s="300"/>
      <c r="O882" s="300"/>
      <c r="P882" s="300"/>
      <c r="Q882" s="300"/>
      <c r="R882" s="300"/>
      <c r="S882" s="300"/>
      <c r="T882" s="300"/>
      <c r="U882" s="300"/>
      <c r="V882" s="300"/>
      <c r="W882" s="300"/>
      <c r="X882" s="300"/>
      <c r="Y882" s="300"/>
      <c r="Z882" s="300"/>
    </row>
    <row r="883" customFormat="false" ht="15" hidden="false" customHeight="false" outlineLevel="0" collapsed="false">
      <c r="A883" s="300"/>
      <c r="B883" s="300"/>
      <c r="C883" s="300"/>
      <c r="D883" s="300"/>
      <c r="E883" s="300"/>
      <c r="F883" s="300"/>
      <c r="G883" s="300"/>
      <c r="H883" s="300"/>
      <c r="I883" s="300"/>
      <c r="J883" s="300"/>
      <c r="K883" s="300"/>
      <c r="L883" s="300"/>
      <c r="M883" s="300"/>
      <c r="N883" s="300"/>
      <c r="O883" s="300"/>
      <c r="P883" s="300"/>
      <c r="Q883" s="300"/>
      <c r="R883" s="300"/>
      <c r="S883" s="300"/>
      <c r="T883" s="300"/>
      <c r="U883" s="300"/>
      <c r="V883" s="300"/>
      <c r="W883" s="300"/>
      <c r="X883" s="300"/>
      <c r="Y883" s="300"/>
      <c r="Z883" s="300"/>
    </row>
    <row r="884" customFormat="false" ht="15" hidden="false" customHeight="false" outlineLevel="0" collapsed="false">
      <c r="A884" s="300"/>
      <c r="B884" s="300"/>
      <c r="C884" s="300"/>
      <c r="D884" s="300"/>
      <c r="E884" s="300"/>
      <c r="F884" s="300"/>
      <c r="G884" s="300"/>
      <c r="H884" s="300"/>
      <c r="I884" s="300"/>
      <c r="J884" s="300"/>
      <c r="K884" s="300"/>
      <c r="L884" s="300"/>
      <c r="M884" s="300"/>
      <c r="N884" s="300"/>
      <c r="O884" s="300"/>
      <c r="P884" s="300"/>
      <c r="Q884" s="300"/>
      <c r="R884" s="300"/>
      <c r="S884" s="300"/>
      <c r="T884" s="300"/>
      <c r="U884" s="300"/>
      <c r="V884" s="300"/>
      <c r="W884" s="300"/>
      <c r="X884" s="300"/>
      <c r="Y884" s="300"/>
      <c r="Z884" s="300"/>
    </row>
    <row r="885" customFormat="false" ht="15" hidden="false" customHeight="false" outlineLevel="0" collapsed="false">
      <c r="A885" s="300"/>
      <c r="B885" s="300"/>
      <c r="C885" s="300"/>
      <c r="D885" s="300"/>
      <c r="E885" s="300"/>
      <c r="F885" s="300"/>
      <c r="G885" s="300"/>
      <c r="H885" s="300"/>
      <c r="I885" s="300"/>
      <c r="J885" s="300"/>
      <c r="K885" s="300"/>
      <c r="L885" s="300"/>
      <c r="M885" s="300"/>
      <c r="N885" s="300"/>
      <c r="O885" s="300"/>
      <c r="P885" s="300"/>
      <c r="Q885" s="300"/>
      <c r="R885" s="300"/>
      <c r="S885" s="300"/>
      <c r="T885" s="300"/>
      <c r="U885" s="300"/>
      <c r="V885" s="300"/>
      <c r="W885" s="300"/>
      <c r="X885" s="300"/>
      <c r="Y885" s="300"/>
      <c r="Z885" s="300"/>
    </row>
    <row r="886" customFormat="false" ht="15" hidden="false" customHeight="false" outlineLevel="0" collapsed="false">
      <c r="A886" s="300"/>
      <c r="B886" s="300"/>
      <c r="C886" s="300"/>
      <c r="D886" s="300"/>
      <c r="E886" s="300"/>
      <c r="F886" s="300"/>
      <c r="G886" s="300"/>
      <c r="H886" s="300"/>
      <c r="I886" s="300"/>
      <c r="J886" s="300"/>
      <c r="K886" s="300"/>
      <c r="L886" s="300"/>
      <c r="M886" s="300"/>
      <c r="N886" s="300"/>
      <c r="O886" s="300"/>
      <c r="P886" s="300"/>
      <c r="Q886" s="300"/>
      <c r="R886" s="300"/>
      <c r="S886" s="300"/>
      <c r="T886" s="300"/>
      <c r="U886" s="300"/>
      <c r="V886" s="300"/>
      <c r="W886" s="300"/>
      <c r="X886" s="300"/>
      <c r="Y886" s="300"/>
      <c r="Z886" s="300"/>
    </row>
    <row r="887" customFormat="false" ht="15" hidden="false" customHeight="false" outlineLevel="0" collapsed="false">
      <c r="A887" s="300"/>
      <c r="B887" s="300"/>
      <c r="C887" s="300"/>
      <c r="D887" s="300"/>
      <c r="E887" s="300"/>
      <c r="F887" s="300"/>
      <c r="G887" s="300"/>
      <c r="H887" s="300"/>
      <c r="I887" s="300"/>
      <c r="J887" s="300"/>
      <c r="K887" s="300"/>
      <c r="L887" s="300"/>
      <c r="M887" s="300"/>
      <c r="N887" s="300"/>
      <c r="O887" s="300"/>
      <c r="P887" s="300"/>
      <c r="Q887" s="300"/>
      <c r="R887" s="300"/>
      <c r="S887" s="300"/>
      <c r="T887" s="300"/>
      <c r="U887" s="300"/>
      <c r="V887" s="300"/>
      <c r="W887" s="300"/>
      <c r="X887" s="300"/>
      <c r="Y887" s="300"/>
      <c r="Z887" s="300"/>
    </row>
    <row r="888" customFormat="false" ht="15" hidden="false" customHeight="false" outlineLevel="0" collapsed="false">
      <c r="A888" s="300"/>
      <c r="B888" s="300"/>
      <c r="C888" s="300"/>
      <c r="D888" s="300"/>
      <c r="E888" s="300"/>
      <c r="F888" s="300"/>
      <c r="G888" s="300"/>
      <c r="H888" s="300"/>
      <c r="I888" s="300"/>
      <c r="J888" s="300"/>
      <c r="K888" s="300"/>
      <c r="L888" s="300"/>
      <c r="M888" s="300"/>
      <c r="N888" s="300"/>
      <c r="O888" s="300"/>
      <c r="P888" s="300"/>
      <c r="Q888" s="300"/>
      <c r="R888" s="300"/>
      <c r="S888" s="300"/>
      <c r="T888" s="300"/>
      <c r="U888" s="300"/>
      <c r="V888" s="300"/>
      <c r="W888" s="300"/>
      <c r="X888" s="300"/>
      <c r="Y888" s="300"/>
      <c r="Z888" s="300"/>
    </row>
    <row r="889" customFormat="false" ht="15" hidden="false" customHeight="false" outlineLevel="0" collapsed="false">
      <c r="A889" s="300"/>
      <c r="B889" s="300"/>
      <c r="C889" s="300"/>
      <c r="D889" s="300"/>
      <c r="E889" s="300"/>
      <c r="F889" s="300"/>
      <c r="G889" s="300"/>
      <c r="H889" s="300"/>
      <c r="I889" s="300"/>
      <c r="J889" s="300"/>
      <c r="K889" s="300"/>
      <c r="L889" s="300"/>
      <c r="M889" s="300"/>
      <c r="N889" s="300"/>
      <c r="O889" s="300"/>
      <c r="P889" s="300"/>
      <c r="Q889" s="300"/>
      <c r="R889" s="300"/>
      <c r="S889" s="300"/>
      <c r="T889" s="300"/>
      <c r="U889" s="300"/>
      <c r="V889" s="300"/>
      <c r="W889" s="300"/>
      <c r="X889" s="300"/>
      <c r="Y889" s="300"/>
      <c r="Z889" s="300"/>
    </row>
    <row r="890" customFormat="false" ht="15" hidden="false" customHeight="false" outlineLevel="0" collapsed="false">
      <c r="A890" s="300"/>
      <c r="B890" s="300"/>
      <c r="C890" s="300"/>
      <c r="D890" s="300"/>
      <c r="E890" s="300"/>
      <c r="F890" s="300"/>
      <c r="G890" s="300"/>
      <c r="H890" s="300"/>
      <c r="I890" s="300"/>
      <c r="J890" s="300"/>
      <c r="K890" s="300"/>
      <c r="L890" s="300"/>
      <c r="M890" s="300"/>
      <c r="N890" s="300"/>
      <c r="O890" s="300"/>
      <c r="P890" s="300"/>
      <c r="Q890" s="300"/>
      <c r="R890" s="300"/>
      <c r="S890" s="300"/>
      <c r="T890" s="300"/>
      <c r="U890" s="300"/>
      <c r="V890" s="300"/>
      <c r="W890" s="300"/>
      <c r="X890" s="300"/>
      <c r="Y890" s="300"/>
      <c r="Z890" s="300"/>
    </row>
    <row r="891" customFormat="false" ht="15" hidden="false" customHeight="false" outlineLevel="0" collapsed="false">
      <c r="A891" s="300"/>
      <c r="B891" s="300"/>
      <c r="C891" s="300"/>
      <c r="D891" s="300"/>
      <c r="E891" s="300"/>
      <c r="F891" s="300"/>
      <c r="G891" s="300"/>
      <c r="H891" s="300"/>
      <c r="I891" s="300"/>
      <c r="J891" s="300"/>
      <c r="K891" s="300"/>
      <c r="L891" s="300"/>
      <c r="M891" s="300"/>
      <c r="N891" s="300"/>
      <c r="O891" s="300"/>
      <c r="P891" s="300"/>
      <c r="Q891" s="300"/>
      <c r="R891" s="300"/>
      <c r="S891" s="300"/>
      <c r="T891" s="300"/>
      <c r="U891" s="300"/>
      <c r="V891" s="300"/>
      <c r="W891" s="300"/>
      <c r="X891" s="300"/>
      <c r="Y891" s="300"/>
      <c r="Z891" s="300"/>
    </row>
    <row r="892" customFormat="false" ht="15" hidden="false" customHeight="false" outlineLevel="0" collapsed="false">
      <c r="A892" s="300"/>
      <c r="B892" s="300"/>
      <c r="C892" s="300"/>
      <c r="D892" s="300"/>
      <c r="E892" s="300"/>
      <c r="F892" s="300"/>
      <c r="G892" s="300"/>
      <c r="H892" s="300"/>
      <c r="I892" s="300"/>
      <c r="J892" s="300"/>
      <c r="K892" s="300"/>
      <c r="L892" s="300"/>
      <c r="M892" s="300"/>
      <c r="N892" s="300"/>
      <c r="O892" s="300"/>
      <c r="P892" s="300"/>
      <c r="Q892" s="300"/>
      <c r="R892" s="300"/>
      <c r="S892" s="300"/>
      <c r="T892" s="300"/>
      <c r="U892" s="300"/>
      <c r="V892" s="300"/>
      <c r="W892" s="300"/>
      <c r="X892" s="300"/>
      <c r="Y892" s="300"/>
      <c r="Z892" s="300"/>
    </row>
    <row r="893" customFormat="false" ht="15" hidden="false" customHeight="false" outlineLevel="0" collapsed="false">
      <c r="A893" s="300"/>
      <c r="B893" s="300"/>
      <c r="C893" s="300"/>
      <c r="D893" s="300"/>
      <c r="E893" s="300"/>
      <c r="F893" s="300"/>
      <c r="G893" s="300"/>
      <c r="H893" s="300"/>
      <c r="I893" s="300"/>
      <c r="J893" s="300"/>
      <c r="K893" s="300"/>
      <c r="L893" s="300"/>
      <c r="M893" s="300"/>
      <c r="N893" s="300"/>
      <c r="O893" s="300"/>
      <c r="P893" s="300"/>
      <c r="Q893" s="300"/>
      <c r="R893" s="300"/>
      <c r="S893" s="300"/>
      <c r="T893" s="300"/>
      <c r="U893" s="300"/>
      <c r="V893" s="300"/>
      <c r="W893" s="300"/>
      <c r="X893" s="300"/>
      <c r="Y893" s="300"/>
      <c r="Z893" s="300"/>
    </row>
    <row r="894" customFormat="false" ht="15" hidden="false" customHeight="false" outlineLevel="0" collapsed="false">
      <c r="A894" s="300"/>
      <c r="B894" s="300"/>
      <c r="C894" s="300"/>
      <c r="D894" s="300"/>
      <c r="E894" s="300"/>
      <c r="F894" s="300"/>
      <c r="G894" s="300"/>
      <c r="H894" s="300"/>
      <c r="I894" s="300"/>
      <c r="J894" s="300"/>
      <c r="K894" s="300"/>
      <c r="L894" s="300"/>
      <c r="M894" s="300"/>
      <c r="N894" s="300"/>
      <c r="O894" s="300"/>
      <c r="P894" s="300"/>
      <c r="Q894" s="300"/>
      <c r="R894" s="300"/>
      <c r="S894" s="300"/>
      <c r="T894" s="300"/>
      <c r="U894" s="300"/>
      <c r="V894" s="300"/>
      <c r="W894" s="300"/>
      <c r="X894" s="300"/>
      <c r="Y894" s="300"/>
      <c r="Z894" s="300"/>
    </row>
    <row r="895" customFormat="false" ht="15" hidden="false" customHeight="false" outlineLevel="0" collapsed="false">
      <c r="A895" s="300"/>
      <c r="B895" s="300"/>
      <c r="C895" s="300"/>
      <c r="D895" s="300"/>
      <c r="E895" s="300"/>
      <c r="F895" s="300"/>
      <c r="G895" s="300"/>
      <c r="H895" s="300"/>
      <c r="I895" s="300"/>
      <c r="J895" s="300"/>
      <c r="K895" s="300"/>
      <c r="L895" s="300"/>
      <c r="M895" s="300"/>
      <c r="N895" s="300"/>
      <c r="O895" s="300"/>
      <c r="P895" s="300"/>
      <c r="Q895" s="300"/>
      <c r="R895" s="300"/>
      <c r="S895" s="300"/>
      <c r="T895" s="300"/>
      <c r="U895" s="300"/>
      <c r="V895" s="300"/>
      <c r="W895" s="300"/>
      <c r="X895" s="300"/>
      <c r="Y895" s="300"/>
      <c r="Z895" s="300"/>
    </row>
    <row r="896" customFormat="false" ht="15" hidden="false" customHeight="false" outlineLevel="0" collapsed="false">
      <c r="A896" s="300"/>
      <c r="B896" s="300"/>
      <c r="C896" s="300"/>
      <c r="D896" s="300"/>
      <c r="E896" s="300"/>
      <c r="F896" s="300"/>
      <c r="G896" s="300"/>
      <c r="H896" s="300"/>
      <c r="I896" s="300"/>
      <c r="J896" s="300"/>
      <c r="K896" s="300"/>
      <c r="L896" s="300"/>
      <c r="M896" s="300"/>
      <c r="N896" s="300"/>
      <c r="O896" s="300"/>
      <c r="P896" s="300"/>
      <c r="Q896" s="300"/>
      <c r="R896" s="300"/>
      <c r="S896" s="300"/>
      <c r="T896" s="300"/>
      <c r="U896" s="300"/>
      <c r="V896" s="300"/>
      <c r="W896" s="300"/>
      <c r="X896" s="300"/>
      <c r="Y896" s="300"/>
      <c r="Z896" s="300"/>
    </row>
    <row r="897" customFormat="false" ht="15" hidden="false" customHeight="false" outlineLevel="0" collapsed="false">
      <c r="A897" s="300"/>
      <c r="B897" s="300"/>
      <c r="C897" s="300"/>
      <c r="D897" s="300"/>
      <c r="E897" s="300"/>
      <c r="F897" s="300"/>
      <c r="G897" s="300"/>
      <c r="H897" s="300"/>
      <c r="I897" s="300"/>
      <c r="J897" s="300"/>
      <c r="K897" s="300"/>
      <c r="L897" s="300"/>
      <c r="M897" s="300"/>
      <c r="N897" s="300"/>
      <c r="O897" s="300"/>
      <c r="P897" s="300"/>
      <c r="Q897" s="300"/>
      <c r="R897" s="300"/>
      <c r="S897" s="300"/>
      <c r="T897" s="300"/>
      <c r="U897" s="300"/>
      <c r="V897" s="300"/>
      <c r="W897" s="300"/>
      <c r="X897" s="300"/>
      <c r="Y897" s="300"/>
      <c r="Z897" s="300"/>
    </row>
    <row r="898" customFormat="false" ht="15" hidden="false" customHeight="false" outlineLevel="0" collapsed="false">
      <c r="A898" s="300"/>
      <c r="B898" s="300"/>
      <c r="C898" s="300"/>
      <c r="D898" s="300"/>
      <c r="E898" s="300"/>
      <c r="F898" s="300"/>
      <c r="G898" s="300"/>
      <c r="H898" s="300"/>
      <c r="I898" s="300"/>
      <c r="J898" s="300"/>
      <c r="K898" s="300"/>
      <c r="L898" s="300"/>
      <c r="M898" s="300"/>
      <c r="N898" s="300"/>
      <c r="O898" s="300"/>
      <c r="P898" s="300"/>
      <c r="Q898" s="300"/>
      <c r="R898" s="300"/>
      <c r="S898" s="300"/>
      <c r="T898" s="300"/>
      <c r="U898" s="300"/>
      <c r="V898" s="300"/>
      <c r="W898" s="300"/>
      <c r="X898" s="300"/>
      <c r="Y898" s="300"/>
      <c r="Z898" s="300"/>
    </row>
    <row r="899" customFormat="false" ht="15" hidden="false" customHeight="false" outlineLevel="0" collapsed="false">
      <c r="A899" s="300"/>
      <c r="B899" s="300"/>
      <c r="C899" s="300"/>
      <c r="D899" s="300"/>
      <c r="E899" s="300"/>
      <c r="F899" s="300"/>
      <c r="G899" s="300"/>
      <c r="H899" s="300"/>
      <c r="I899" s="300"/>
      <c r="J899" s="300"/>
      <c r="K899" s="300"/>
      <c r="L899" s="300"/>
      <c r="M899" s="300"/>
      <c r="N899" s="300"/>
      <c r="O899" s="300"/>
      <c r="P899" s="300"/>
      <c r="Q899" s="300"/>
      <c r="R899" s="300"/>
      <c r="S899" s="300"/>
      <c r="T899" s="300"/>
      <c r="U899" s="300"/>
      <c r="V899" s="300"/>
      <c r="W899" s="300"/>
      <c r="X899" s="300"/>
      <c r="Y899" s="300"/>
      <c r="Z899" s="300"/>
    </row>
    <row r="900" customFormat="false" ht="15" hidden="false" customHeight="false" outlineLevel="0" collapsed="false">
      <c r="A900" s="300"/>
      <c r="B900" s="300"/>
      <c r="C900" s="300"/>
      <c r="D900" s="300"/>
      <c r="E900" s="300"/>
      <c r="F900" s="300"/>
      <c r="G900" s="300"/>
      <c r="H900" s="300"/>
      <c r="I900" s="300"/>
      <c r="J900" s="300"/>
      <c r="K900" s="300"/>
      <c r="L900" s="300"/>
      <c r="M900" s="300"/>
      <c r="N900" s="300"/>
      <c r="O900" s="300"/>
      <c r="P900" s="300"/>
      <c r="Q900" s="300"/>
      <c r="R900" s="300"/>
      <c r="S900" s="300"/>
      <c r="T900" s="300"/>
      <c r="U900" s="300"/>
      <c r="V900" s="300"/>
      <c r="W900" s="300"/>
      <c r="X900" s="300"/>
      <c r="Y900" s="300"/>
      <c r="Z900" s="300"/>
    </row>
    <row r="901" customFormat="false" ht="15" hidden="false" customHeight="false" outlineLevel="0" collapsed="false">
      <c r="A901" s="300"/>
      <c r="B901" s="300"/>
      <c r="C901" s="300"/>
      <c r="D901" s="300"/>
      <c r="E901" s="300"/>
      <c r="F901" s="300"/>
      <c r="G901" s="300"/>
      <c r="H901" s="300"/>
      <c r="I901" s="300"/>
      <c r="J901" s="300"/>
      <c r="K901" s="300"/>
      <c r="L901" s="300"/>
      <c r="M901" s="300"/>
      <c r="N901" s="300"/>
      <c r="O901" s="300"/>
      <c r="P901" s="300"/>
      <c r="Q901" s="300"/>
      <c r="R901" s="300"/>
      <c r="S901" s="300"/>
      <c r="T901" s="300"/>
      <c r="U901" s="300"/>
      <c r="V901" s="300"/>
      <c r="W901" s="300"/>
      <c r="X901" s="300"/>
      <c r="Y901" s="300"/>
      <c r="Z901" s="300"/>
    </row>
    <row r="902" customFormat="false" ht="15" hidden="false" customHeight="false" outlineLevel="0" collapsed="false">
      <c r="A902" s="300"/>
      <c r="B902" s="300"/>
      <c r="C902" s="300"/>
      <c r="D902" s="300"/>
      <c r="E902" s="300"/>
      <c r="F902" s="300"/>
      <c r="G902" s="300"/>
      <c r="H902" s="300"/>
      <c r="I902" s="300"/>
      <c r="J902" s="300"/>
      <c r="K902" s="300"/>
      <c r="L902" s="300"/>
      <c r="M902" s="300"/>
      <c r="N902" s="300"/>
      <c r="O902" s="300"/>
      <c r="P902" s="300"/>
      <c r="Q902" s="300"/>
      <c r="R902" s="300"/>
      <c r="S902" s="300"/>
      <c r="T902" s="300"/>
      <c r="U902" s="300"/>
      <c r="V902" s="300"/>
      <c r="W902" s="300"/>
      <c r="X902" s="300"/>
      <c r="Y902" s="300"/>
      <c r="Z902" s="300"/>
    </row>
    <row r="903" customFormat="false" ht="15" hidden="false" customHeight="false" outlineLevel="0" collapsed="false">
      <c r="A903" s="300"/>
      <c r="B903" s="300"/>
      <c r="C903" s="300"/>
      <c r="D903" s="300"/>
      <c r="E903" s="300"/>
      <c r="F903" s="300"/>
      <c r="G903" s="300"/>
      <c r="H903" s="300"/>
      <c r="I903" s="300"/>
      <c r="J903" s="300"/>
      <c r="K903" s="300"/>
      <c r="L903" s="300"/>
      <c r="M903" s="300"/>
      <c r="N903" s="300"/>
      <c r="O903" s="300"/>
      <c r="P903" s="300"/>
      <c r="Q903" s="300"/>
      <c r="R903" s="300"/>
      <c r="S903" s="300"/>
      <c r="T903" s="300"/>
      <c r="U903" s="300"/>
      <c r="V903" s="300"/>
      <c r="W903" s="300"/>
      <c r="X903" s="300"/>
      <c r="Y903" s="300"/>
      <c r="Z903" s="300"/>
    </row>
    <row r="904" customFormat="false" ht="15" hidden="false" customHeight="false" outlineLevel="0" collapsed="false">
      <c r="A904" s="300"/>
      <c r="B904" s="300"/>
      <c r="C904" s="300"/>
      <c r="D904" s="300"/>
      <c r="E904" s="300"/>
      <c r="F904" s="300"/>
      <c r="G904" s="300"/>
      <c r="H904" s="300"/>
      <c r="I904" s="300"/>
      <c r="J904" s="300"/>
      <c r="K904" s="300"/>
      <c r="L904" s="300"/>
      <c r="M904" s="300"/>
      <c r="N904" s="300"/>
      <c r="O904" s="300"/>
      <c r="P904" s="300"/>
      <c r="Q904" s="300"/>
      <c r="R904" s="300"/>
      <c r="S904" s="300"/>
      <c r="T904" s="300"/>
      <c r="U904" s="300"/>
      <c r="V904" s="300"/>
      <c r="W904" s="300"/>
      <c r="X904" s="300"/>
      <c r="Y904" s="300"/>
      <c r="Z904" s="300"/>
    </row>
    <row r="905" customFormat="false" ht="15" hidden="false" customHeight="false" outlineLevel="0" collapsed="false">
      <c r="A905" s="300"/>
      <c r="B905" s="300"/>
      <c r="C905" s="300"/>
      <c r="D905" s="300"/>
      <c r="E905" s="300"/>
      <c r="F905" s="300"/>
      <c r="G905" s="300"/>
      <c r="H905" s="300"/>
      <c r="I905" s="300"/>
      <c r="J905" s="300"/>
      <c r="K905" s="300"/>
      <c r="L905" s="300"/>
      <c r="M905" s="300"/>
      <c r="N905" s="300"/>
      <c r="O905" s="300"/>
      <c r="P905" s="300"/>
      <c r="Q905" s="300"/>
      <c r="R905" s="300"/>
      <c r="S905" s="300"/>
      <c r="T905" s="300"/>
      <c r="U905" s="300"/>
      <c r="V905" s="300"/>
      <c r="W905" s="300"/>
      <c r="X905" s="300"/>
      <c r="Y905" s="300"/>
      <c r="Z905" s="300"/>
    </row>
    <row r="906" customFormat="false" ht="15" hidden="false" customHeight="false" outlineLevel="0" collapsed="false">
      <c r="A906" s="300"/>
      <c r="B906" s="300"/>
      <c r="C906" s="300"/>
      <c r="D906" s="300"/>
      <c r="E906" s="300"/>
      <c r="F906" s="300"/>
      <c r="G906" s="300"/>
      <c r="H906" s="300"/>
      <c r="I906" s="300"/>
      <c r="J906" s="300"/>
      <c r="K906" s="300"/>
      <c r="L906" s="300"/>
      <c r="M906" s="300"/>
      <c r="N906" s="300"/>
      <c r="O906" s="300"/>
      <c r="P906" s="300"/>
      <c r="Q906" s="300"/>
      <c r="R906" s="300"/>
      <c r="S906" s="300"/>
      <c r="T906" s="300"/>
      <c r="U906" s="300"/>
      <c r="V906" s="300"/>
      <c r="W906" s="300"/>
      <c r="X906" s="300"/>
      <c r="Y906" s="300"/>
      <c r="Z906" s="300"/>
    </row>
    <row r="907" customFormat="false" ht="15" hidden="false" customHeight="false" outlineLevel="0" collapsed="false">
      <c r="A907" s="300"/>
      <c r="B907" s="300"/>
      <c r="C907" s="300"/>
      <c r="D907" s="300"/>
      <c r="E907" s="300"/>
      <c r="F907" s="300"/>
      <c r="G907" s="300"/>
      <c r="H907" s="300"/>
      <c r="I907" s="300"/>
      <c r="J907" s="300"/>
      <c r="K907" s="300"/>
      <c r="L907" s="300"/>
      <c r="M907" s="300"/>
      <c r="N907" s="300"/>
      <c r="O907" s="300"/>
      <c r="P907" s="300"/>
      <c r="Q907" s="300"/>
      <c r="R907" s="300"/>
      <c r="S907" s="300"/>
      <c r="T907" s="300"/>
      <c r="U907" s="300"/>
      <c r="V907" s="300"/>
      <c r="W907" s="300"/>
      <c r="X907" s="300"/>
      <c r="Y907" s="300"/>
      <c r="Z907" s="300"/>
    </row>
    <row r="908" customFormat="false" ht="15" hidden="false" customHeight="false" outlineLevel="0" collapsed="false">
      <c r="A908" s="300"/>
      <c r="B908" s="300"/>
      <c r="C908" s="300"/>
      <c r="D908" s="300"/>
      <c r="E908" s="300"/>
      <c r="F908" s="300"/>
      <c r="G908" s="300"/>
      <c r="H908" s="300"/>
      <c r="I908" s="300"/>
      <c r="J908" s="300"/>
      <c r="K908" s="300"/>
      <c r="L908" s="300"/>
      <c r="M908" s="300"/>
      <c r="N908" s="300"/>
      <c r="O908" s="300"/>
      <c r="P908" s="300"/>
      <c r="Q908" s="300"/>
      <c r="R908" s="300"/>
      <c r="S908" s="300"/>
      <c r="T908" s="300"/>
      <c r="U908" s="300"/>
      <c r="V908" s="300"/>
      <c r="W908" s="300"/>
      <c r="X908" s="300"/>
      <c r="Y908" s="300"/>
      <c r="Z908" s="300"/>
    </row>
    <row r="909" customFormat="false" ht="15" hidden="false" customHeight="false" outlineLevel="0" collapsed="false">
      <c r="A909" s="300"/>
      <c r="B909" s="300"/>
      <c r="C909" s="300"/>
      <c r="D909" s="300"/>
      <c r="E909" s="300"/>
      <c r="F909" s="300"/>
      <c r="G909" s="300"/>
      <c r="H909" s="300"/>
      <c r="I909" s="300"/>
      <c r="J909" s="300"/>
      <c r="K909" s="300"/>
      <c r="L909" s="300"/>
      <c r="M909" s="300"/>
      <c r="N909" s="300"/>
      <c r="O909" s="300"/>
      <c r="P909" s="300"/>
      <c r="Q909" s="300"/>
      <c r="R909" s="300"/>
      <c r="S909" s="300"/>
      <c r="T909" s="300"/>
      <c r="U909" s="300"/>
      <c r="V909" s="300"/>
      <c r="W909" s="300"/>
      <c r="X909" s="300"/>
      <c r="Y909" s="300"/>
      <c r="Z909" s="300"/>
    </row>
    <row r="910" customFormat="false" ht="15" hidden="false" customHeight="false" outlineLevel="0" collapsed="false">
      <c r="A910" s="300"/>
      <c r="B910" s="300"/>
      <c r="C910" s="300"/>
      <c r="D910" s="300"/>
      <c r="E910" s="300"/>
      <c r="F910" s="300"/>
      <c r="G910" s="300"/>
      <c r="H910" s="300"/>
      <c r="I910" s="300"/>
      <c r="J910" s="300"/>
      <c r="K910" s="300"/>
      <c r="L910" s="300"/>
      <c r="M910" s="300"/>
      <c r="N910" s="300"/>
      <c r="O910" s="300"/>
      <c r="P910" s="300"/>
      <c r="Q910" s="300"/>
      <c r="R910" s="300"/>
      <c r="S910" s="300"/>
      <c r="T910" s="300"/>
      <c r="U910" s="300"/>
      <c r="V910" s="300"/>
      <c r="W910" s="300"/>
      <c r="X910" s="300"/>
      <c r="Y910" s="300"/>
      <c r="Z910" s="300"/>
    </row>
    <row r="911" customFormat="false" ht="15" hidden="false" customHeight="false" outlineLevel="0" collapsed="false">
      <c r="A911" s="300"/>
      <c r="B911" s="300"/>
      <c r="C911" s="300"/>
      <c r="D911" s="300"/>
      <c r="E911" s="300"/>
      <c r="F911" s="300"/>
      <c r="G911" s="300"/>
      <c r="H911" s="300"/>
      <c r="I911" s="300"/>
      <c r="J911" s="300"/>
      <c r="K911" s="300"/>
      <c r="L911" s="300"/>
      <c r="M911" s="300"/>
      <c r="N911" s="300"/>
      <c r="O911" s="300"/>
      <c r="P911" s="300"/>
      <c r="Q911" s="300"/>
      <c r="R911" s="300"/>
      <c r="S911" s="300"/>
      <c r="T911" s="300"/>
      <c r="U911" s="300"/>
      <c r="V911" s="300"/>
      <c r="W911" s="300"/>
      <c r="X911" s="300"/>
      <c r="Y911" s="300"/>
      <c r="Z911" s="300"/>
    </row>
    <row r="912" customFormat="false" ht="15" hidden="false" customHeight="false" outlineLevel="0" collapsed="false">
      <c r="A912" s="300"/>
      <c r="B912" s="300"/>
      <c r="C912" s="300"/>
      <c r="D912" s="300"/>
      <c r="E912" s="300"/>
      <c r="F912" s="300"/>
      <c r="G912" s="300"/>
      <c r="H912" s="300"/>
      <c r="I912" s="300"/>
      <c r="J912" s="300"/>
      <c r="K912" s="300"/>
      <c r="L912" s="300"/>
      <c r="M912" s="300"/>
      <c r="N912" s="300"/>
      <c r="O912" s="300"/>
      <c r="P912" s="300"/>
      <c r="Q912" s="300"/>
      <c r="R912" s="300"/>
      <c r="S912" s="300"/>
      <c r="T912" s="300"/>
      <c r="U912" s="300"/>
      <c r="V912" s="300"/>
      <c r="W912" s="300"/>
      <c r="X912" s="300"/>
      <c r="Y912" s="300"/>
      <c r="Z912" s="300"/>
    </row>
    <row r="913" customFormat="false" ht="15" hidden="false" customHeight="false" outlineLevel="0" collapsed="false">
      <c r="A913" s="300"/>
      <c r="B913" s="300"/>
      <c r="C913" s="300"/>
      <c r="D913" s="300"/>
      <c r="E913" s="300"/>
      <c r="F913" s="300"/>
      <c r="G913" s="300"/>
      <c r="H913" s="300"/>
      <c r="I913" s="300"/>
      <c r="J913" s="300"/>
      <c r="K913" s="300"/>
      <c r="L913" s="300"/>
      <c r="M913" s="300"/>
      <c r="N913" s="300"/>
      <c r="O913" s="300"/>
      <c r="P913" s="300"/>
      <c r="Q913" s="300"/>
      <c r="R913" s="300"/>
      <c r="S913" s="300"/>
      <c r="T913" s="300"/>
      <c r="U913" s="300"/>
      <c r="V913" s="300"/>
      <c r="W913" s="300"/>
      <c r="X913" s="300"/>
      <c r="Y913" s="300"/>
      <c r="Z913" s="300"/>
    </row>
    <row r="914" customFormat="false" ht="15" hidden="false" customHeight="false" outlineLevel="0" collapsed="false">
      <c r="A914" s="300"/>
      <c r="B914" s="300"/>
      <c r="C914" s="300"/>
      <c r="D914" s="300"/>
      <c r="E914" s="300"/>
      <c r="F914" s="300"/>
      <c r="G914" s="300"/>
      <c r="H914" s="300"/>
      <c r="I914" s="300"/>
      <c r="J914" s="300"/>
      <c r="K914" s="300"/>
      <c r="L914" s="300"/>
      <c r="M914" s="300"/>
      <c r="N914" s="300"/>
      <c r="O914" s="300"/>
      <c r="P914" s="300"/>
      <c r="Q914" s="300"/>
      <c r="R914" s="300"/>
      <c r="S914" s="300"/>
      <c r="T914" s="300"/>
      <c r="U914" s="300"/>
      <c r="V914" s="300"/>
      <c r="W914" s="300"/>
      <c r="X914" s="300"/>
      <c r="Y914" s="300"/>
      <c r="Z914" s="300"/>
    </row>
    <row r="915" customFormat="false" ht="15" hidden="false" customHeight="false" outlineLevel="0" collapsed="false">
      <c r="A915" s="300"/>
      <c r="B915" s="300"/>
      <c r="C915" s="300"/>
      <c r="D915" s="300"/>
      <c r="E915" s="300"/>
      <c r="F915" s="300"/>
      <c r="G915" s="300"/>
      <c r="H915" s="300"/>
      <c r="I915" s="300"/>
      <c r="J915" s="300"/>
      <c r="K915" s="300"/>
      <c r="L915" s="300"/>
      <c r="M915" s="300"/>
      <c r="N915" s="300"/>
      <c r="O915" s="300"/>
      <c r="P915" s="300"/>
      <c r="Q915" s="300"/>
      <c r="R915" s="300"/>
      <c r="S915" s="300"/>
      <c r="T915" s="300"/>
      <c r="U915" s="300"/>
      <c r="V915" s="300"/>
      <c r="W915" s="300"/>
      <c r="X915" s="300"/>
      <c r="Y915" s="300"/>
      <c r="Z915" s="300"/>
    </row>
    <row r="916" customFormat="false" ht="15" hidden="false" customHeight="false" outlineLevel="0" collapsed="false">
      <c r="A916" s="300"/>
      <c r="B916" s="300"/>
      <c r="C916" s="300"/>
      <c r="D916" s="300"/>
      <c r="E916" s="300"/>
      <c r="F916" s="300"/>
      <c r="G916" s="300"/>
      <c r="H916" s="300"/>
      <c r="I916" s="300"/>
      <c r="J916" s="300"/>
      <c r="K916" s="300"/>
      <c r="L916" s="300"/>
      <c r="M916" s="300"/>
      <c r="N916" s="300"/>
      <c r="O916" s="300"/>
      <c r="P916" s="300"/>
      <c r="Q916" s="300"/>
      <c r="R916" s="300"/>
      <c r="S916" s="300"/>
      <c r="T916" s="300"/>
      <c r="U916" s="300"/>
      <c r="V916" s="300"/>
      <c r="W916" s="300"/>
      <c r="X916" s="300"/>
      <c r="Y916" s="300"/>
      <c r="Z916" s="300"/>
    </row>
    <row r="917" customFormat="false" ht="15" hidden="false" customHeight="false" outlineLevel="0" collapsed="false">
      <c r="A917" s="300"/>
      <c r="B917" s="300"/>
      <c r="C917" s="300"/>
      <c r="D917" s="300"/>
      <c r="E917" s="300"/>
      <c r="F917" s="300"/>
      <c r="G917" s="300"/>
      <c r="H917" s="300"/>
      <c r="I917" s="300"/>
      <c r="J917" s="300"/>
      <c r="K917" s="300"/>
      <c r="L917" s="300"/>
      <c r="M917" s="300"/>
      <c r="N917" s="300"/>
      <c r="O917" s="300"/>
      <c r="P917" s="300"/>
      <c r="Q917" s="300"/>
      <c r="R917" s="300"/>
      <c r="S917" s="300"/>
      <c r="T917" s="300"/>
      <c r="U917" s="300"/>
      <c r="V917" s="300"/>
      <c r="W917" s="300"/>
      <c r="X917" s="300"/>
      <c r="Y917" s="300"/>
      <c r="Z917" s="300"/>
    </row>
    <row r="918" customFormat="false" ht="15" hidden="false" customHeight="false" outlineLevel="0" collapsed="false">
      <c r="A918" s="300"/>
      <c r="B918" s="300"/>
      <c r="C918" s="300"/>
      <c r="D918" s="300"/>
      <c r="E918" s="300"/>
      <c r="F918" s="300"/>
      <c r="G918" s="300"/>
      <c r="H918" s="300"/>
      <c r="I918" s="300"/>
      <c r="J918" s="300"/>
      <c r="K918" s="300"/>
      <c r="L918" s="300"/>
      <c r="M918" s="300"/>
      <c r="N918" s="300"/>
      <c r="O918" s="300"/>
      <c r="P918" s="300"/>
      <c r="Q918" s="300"/>
      <c r="R918" s="300"/>
      <c r="S918" s="300"/>
      <c r="T918" s="300"/>
      <c r="U918" s="300"/>
      <c r="V918" s="300"/>
      <c r="W918" s="300"/>
      <c r="X918" s="300"/>
      <c r="Y918" s="300"/>
      <c r="Z918" s="300"/>
    </row>
    <row r="919" customFormat="false" ht="15" hidden="false" customHeight="false" outlineLevel="0" collapsed="false">
      <c r="A919" s="300"/>
      <c r="B919" s="300"/>
      <c r="C919" s="300"/>
      <c r="D919" s="300"/>
      <c r="E919" s="300"/>
      <c r="F919" s="300"/>
      <c r="G919" s="300"/>
      <c r="H919" s="300"/>
      <c r="I919" s="300"/>
      <c r="J919" s="300"/>
      <c r="K919" s="300"/>
      <c r="L919" s="300"/>
      <c r="M919" s="300"/>
      <c r="N919" s="300"/>
      <c r="O919" s="300"/>
      <c r="P919" s="300"/>
      <c r="Q919" s="300"/>
      <c r="R919" s="300"/>
      <c r="S919" s="300"/>
      <c r="T919" s="300"/>
      <c r="U919" s="300"/>
      <c r="V919" s="300"/>
      <c r="W919" s="300"/>
      <c r="X919" s="300"/>
      <c r="Y919" s="300"/>
      <c r="Z919" s="300"/>
    </row>
    <row r="920" customFormat="false" ht="15" hidden="false" customHeight="false" outlineLevel="0" collapsed="false">
      <c r="A920" s="300"/>
      <c r="B920" s="300"/>
      <c r="C920" s="300"/>
      <c r="D920" s="300"/>
      <c r="E920" s="300"/>
      <c r="F920" s="300"/>
      <c r="G920" s="300"/>
      <c r="H920" s="300"/>
      <c r="I920" s="300"/>
      <c r="J920" s="300"/>
      <c r="K920" s="300"/>
      <c r="L920" s="300"/>
      <c r="M920" s="300"/>
      <c r="N920" s="300"/>
      <c r="O920" s="300"/>
      <c r="P920" s="300"/>
      <c r="Q920" s="300"/>
      <c r="R920" s="300"/>
      <c r="S920" s="300"/>
      <c r="T920" s="300"/>
      <c r="U920" s="300"/>
      <c r="V920" s="300"/>
      <c r="W920" s="300"/>
      <c r="X920" s="300"/>
      <c r="Y920" s="300"/>
      <c r="Z920" s="300"/>
    </row>
    <row r="921" customFormat="false" ht="15" hidden="false" customHeight="false" outlineLevel="0" collapsed="false">
      <c r="A921" s="300"/>
      <c r="B921" s="300"/>
      <c r="C921" s="300"/>
      <c r="D921" s="300"/>
      <c r="E921" s="300"/>
      <c r="F921" s="300"/>
      <c r="G921" s="300"/>
      <c r="H921" s="300"/>
      <c r="I921" s="300"/>
      <c r="J921" s="300"/>
      <c r="K921" s="300"/>
      <c r="L921" s="300"/>
      <c r="M921" s="300"/>
      <c r="N921" s="300"/>
      <c r="O921" s="300"/>
      <c r="P921" s="300"/>
      <c r="Q921" s="300"/>
      <c r="R921" s="300"/>
      <c r="S921" s="300"/>
      <c r="T921" s="300"/>
      <c r="U921" s="300"/>
      <c r="V921" s="300"/>
      <c r="W921" s="300"/>
      <c r="X921" s="300"/>
      <c r="Y921" s="300"/>
      <c r="Z921" s="300"/>
    </row>
    <row r="922" customFormat="false" ht="15" hidden="false" customHeight="false" outlineLevel="0" collapsed="false">
      <c r="A922" s="300"/>
      <c r="B922" s="300"/>
      <c r="C922" s="300"/>
      <c r="D922" s="300"/>
      <c r="E922" s="300"/>
      <c r="F922" s="300"/>
      <c r="G922" s="300"/>
      <c r="H922" s="300"/>
      <c r="I922" s="300"/>
      <c r="J922" s="300"/>
      <c r="K922" s="300"/>
      <c r="L922" s="300"/>
      <c r="M922" s="300"/>
      <c r="N922" s="300"/>
      <c r="O922" s="300"/>
      <c r="P922" s="300"/>
      <c r="Q922" s="300"/>
      <c r="R922" s="300"/>
      <c r="S922" s="300"/>
      <c r="T922" s="300"/>
      <c r="U922" s="300"/>
      <c r="V922" s="300"/>
      <c r="W922" s="300"/>
      <c r="X922" s="300"/>
      <c r="Y922" s="300"/>
      <c r="Z922" s="300"/>
    </row>
    <row r="923" customFormat="false" ht="15" hidden="false" customHeight="false" outlineLevel="0" collapsed="false">
      <c r="A923" s="300"/>
      <c r="B923" s="300"/>
      <c r="C923" s="300"/>
      <c r="D923" s="300"/>
      <c r="E923" s="300"/>
      <c r="F923" s="300"/>
      <c r="G923" s="300"/>
      <c r="H923" s="300"/>
      <c r="I923" s="300"/>
      <c r="J923" s="300"/>
      <c r="K923" s="300"/>
      <c r="L923" s="300"/>
      <c r="M923" s="300"/>
      <c r="N923" s="300"/>
      <c r="O923" s="300"/>
      <c r="P923" s="300"/>
      <c r="Q923" s="300"/>
      <c r="R923" s="300"/>
      <c r="S923" s="300"/>
      <c r="T923" s="300"/>
      <c r="U923" s="300"/>
      <c r="V923" s="300"/>
      <c r="W923" s="300"/>
      <c r="X923" s="300"/>
      <c r="Y923" s="300"/>
      <c r="Z923" s="300"/>
    </row>
    <row r="924" customFormat="false" ht="15" hidden="false" customHeight="false" outlineLevel="0" collapsed="false">
      <c r="A924" s="300"/>
      <c r="B924" s="300"/>
      <c r="C924" s="300"/>
      <c r="D924" s="300"/>
      <c r="E924" s="300"/>
      <c r="F924" s="300"/>
      <c r="G924" s="300"/>
      <c r="H924" s="300"/>
      <c r="I924" s="300"/>
      <c r="J924" s="300"/>
      <c r="K924" s="300"/>
      <c r="L924" s="300"/>
      <c r="M924" s="300"/>
      <c r="N924" s="300"/>
      <c r="O924" s="300"/>
      <c r="P924" s="300"/>
      <c r="Q924" s="300"/>
      <c r="R924" s="300"/>
      <c r="S924" s="300"/>
      <c r="T924" s="300"/>
      <c r="U924" s="300"/>
      <c r="V924" s="300"/>
      <c r="W924" s="300"/>
      <c r="X924" s="300"/>
      <c r="Y924" s="300"/>
      <c r="Z924" s="300"/>
    </row>
    <row r="925" customFormat="false" ht="15" hidden="false" customHeight="false" outlineLevel="0" collapsed="false">
      <c r="A925" s="300"/>
      <c r="B925" s="300"/>
      <c r="C925" s="300"/>
      <c r="D925" s="300"/>
      <c r="E925" s="300"/>
      <c r="F925" s="300"/>
      <c r="G925" s="300"/>
      <c r="H925" s="300"/>
      <c r="I925" s="300"/>
      <c r="J925" s="300"/>
      <c r="K925" s="300"/>
      <c r="L925" s="300"/>
      <c r="M925" s="300"/>
      <c r="N925" s="300"/>
      <c r="O925" s="300"/>
      <c r="P925" s="300"/>
      <c r="Q925" s="300"/>
      <c r="R925" s="300"/>
      <c r="S925" s="300"/>
      <c r="T925" s="300"/>
      <c r="U925" s="300"/>
      <c r="V925" s="300"/>
      <c r="W925" s="300"/>
      <c r="X925" s="300"/>
      <c r="Y925" s="300"/>
      <c r="Z925" s="300"/>
    </row>
    <row r="926" customFormat="false" ht="15" hidden="false" customHeight="false" outlineLevel="0" collapsed="false">
      <c r="A926" s="300"/>
      <c r="B926" s="300"/>
      <c r="C926" s="300"/>
      <c r="D926" s="300"/>
      <c r="E926" s="300"/>
      <c r="F926" s="300"/>
      <c r="G926" s="300"/>
      <c r="H926" s="300"/>
      <c r="I926" s="300"/>
      <c r="J926" s="300"/>
      <c r="K926" s="300"/>
      <c r="L926" s="300"/>
      <c r="M926" s="300"/>
      <c r="N926" s="300"/>
      <c r="O926" s="300"/>
      <c r="P926" s="300"/>
      <c r="Q926" s="300"/>
      <c r="R926" s="300"/>
      <c r="S926" s="300"/>
      <c r="T926" s="300"/>
      <c r="U926" s="300"/>
      <c r="V926" s="300"/>
      <c r="W926" s="300"/>
      <c r="X926" s="300"/>
      <c r="Y926" s="300"/>
      <c r="Z926" s="300"/>
    </row>
    <row r="927" customFormat="false" ht="15" hidden="false" customHeight="false" outlineLevel="0" collapsed="false">
      <c r="A927" s="300"/>
      <c r="B927" s="300"/>
      <c r="C927" s="300"/>
      <c r="D927" s="300"/>
      <c r="E927" s="300"/>
      <c r="F927" s="300"/>
      <c r="G927" s="300"/>
      <c r="H927" s="300"/>
      <c r="I927" s="300"/>
      <c r="J927" s="300"/>
      <c r="K927" s="300"/>
      <c r="L927" s="300"/>
      <c r="M927" s="300"/>
      <c r="N927" s="300"/>
      <c r="O927" s="300"/>
      <c r="P927" s="300"/>
      <c r="Q927" s="300"/>
      <c r="R927" s="300"/>
      <c r="S927" s="300"/>
      <c r="T927" s="300"/>
      <c r="U927" s="300"/>
      <c r="V927" s="300"/>
      <c r="W927" s="300"/>
      <c r="X927" s="300"/>
      <c r="Y927" s="300"/>
      <c r="Z927" s="300"/>
    </row>
    <row r="928" customFormat="false" ht="15" hidden="false" customHeight="false" outlineLevel="0" collapsed="false">
      <c r="A928" s="300"/>
      <c r="B928" s="300"/>
      <c r="C928" s="300"/>
      <c r="D928" s="300"/>
      <c r="E928" s="300"/>
      <c r="F928" s="300"/>
      <c r="G928" s="300"/>
      <c r="H928" s="300"/>
      <c r="I928" s="300"/>
      <c r="J928" s="300"/>
      <c r="K928" s="300"/>
      <c r="L928" s="300"/>
      <c r="M928" s="300"/>
      <c r="N928" s="300"/>
      <c r="O928" s="300"/>
      <c r="P928" s="300"/>
      <c r="Q928" s="300"/>
      <c r="R928" s="300"/>
      <c r="S928" s="300"/>
      <c r="T928" s="300"/>
      <c r="U928" s="300"/>
      <c r="V928" s="300"/>
      <c r="W928" s="300"/>
      <c r="X928" s="300"/>
      <c r="Y928" s="300"/>
      <c r="Z928" s="300"/>
    </row>
    <row r="929" customFormat="false" ht="15" hidden="false" customHeight="false" outlineLevel="0" collapsed="false">
      <c r="A929" s="300"/>
      <c r="B929" s="300"/>
      <c r="C929" s="300"/>
      <c r="D929" s="300"/>
      <c r="E929" s="300"/>
      <c r="F929" s="300"/>
      <c r="G929" s="300"/>
      <c r="H929" s="300"/>
      <c r="I929" s="300"/>
      <c r="J929" s="300"/>
      <c r="K929" s="300"/>
      <c r="L929" s="300"/>
      <c r="M929" s="300"/>
      <c r="N929" s="300"/>
      <c r="O929" s="300"/>
      <c r="P929" s="300"/>
      <c r="Q929" s="300"/>
      <c r="R929" s="300"/>
      <c r="S929" s="300"/>
      <c r="T929" s="300"/>
      <c r="U929" s="300"/>
      <c r="V929" s="300"/>
      <c r="W929" s="300"/>
      <c r="X929" s="300"/>
      <c r="Y929" s="300"/>
      <c r="Z929" s="300"/>
    </row>
    <row r="930" customFormat="false" ht="15" hidden="false" customHeight="false" outlineLevel="0" collapsed="false">
      <c r="A930" s="300"/>
      <c r="B930" s="300"/>
      <c r="C930" s="300"/>
      <c r="D930" s="300"/>
      <c r="E930" s="300"/>
      <c r="F930" s="300"/>
      <c r="G930" s="300"/>
      <c r="H930" s="300"/>
      <c r="I930" s="300"/>
      <c r="J930" s="300"/>
      <c r="K930" s="300"/>
      <c r="L930" s="300"/>
      <c r="M930" s="300"/>
      <c r="N930" s="300"/>
      <c r="O930" s="300"/>
      <c r="P930" s="300"/>
      <c r="Q930" s="300"/>
      <c r="R930" s="300"/>
      <c r="S930" s="300"/>
      <c r="T930" s="300"/>
      <c r="U930" s="300"/>
      <c r="V930" s="300"/>
      <c r="W930" s="300"/>
      <c r="X930" s="300"/>
      <c r="Y930" s="300"/>
      <c r="Z930" s="300"/>
    </row>
    <row r="931" customFormat="false" ht="15" hidden="false" customHeight="false" outlineLevel="0" collapsed="false">
      <c r="A931" s="300"/>
      <c r="B931" s="300"/>
      <c r="C931" s="300"/>
      <c r="D931" s="300"/>
      <c r="E931" s="300"/>
      <c r="F931" s="300"/>
      <c r="G931" s="300"/>
      <c r="H931" s="300"/>
      <c r="I931" s="300"/>
      <c r="J931" s="300"/>
      <c r="K931" s="300"/>
      <c r="L931" s="300"/>
      <c r="M931" s="300"/>
      <c r="N931" s="300"/>
      <c r="O931" s="300"/>
      <c r="P931" s="300"/>
      <c r="Q931" s="300"/>
      <c r="R931" s="300"/>
      <c r="S931" s="300"/>
      <c r="T931" s="300"/>
      <c r="U931" s="300"/>
      <c r="V931" s="300"/>
      <c r="W931" s="300"/>
      <c r="X931" s="300"/>
      <c r="Y931" s="300"/>
      <c r="Z931" s="300"/>
    </row>
    <row r="932" customFormat="false" ht="15" hidden="false" customHeight="false" outlineLevel="0" collapsed="false">
      <c r="A932" s="300"/>
      <c r="B932" s="300"/>
      <c r="C932" s="300"/>
      <c r="D932" s="300"/>
      <c r="E932" s="300"/>
      <c r="F932" s="300"/>
      <c r="G932" s="300"/>
      <c r="H932" s="300"/>
      <c r="I932" s="300"/>
      <c r="J932" s="300"/>
      <c r="K932" s="300"/>
      <c r="L932" s="300"/>
      <c r="M932" s="300"/>
      <c r="N932" s="300"/>
      <c r="O932" s="300"/>
      <c r="P932" s="300"/>
      <c r="Q932" s="300"/>
      <c r="R932" s="300"/>
      <c r="S932" s="300"/>
      <c r="T932" s="300"/>
      <c r="U932" s="300"/>
      <c r="V932" s="300"/>
      <c r="W932" s="300"/>
      <c r="X932" s="300"/>
      <c r="Y932" s="300"/>
      <c r="Z932" s="300"/>
    </row>
    <row r="933" customFormat="false" ht="15" hidden="false" customHeight="false" outlineLevel="0" collapsed="false">
      <c r="A933" s="300"/>
      <c r="B933" s="300"/>
      <c r="C933" s="300"/>
      <c r="D933" s="300"/>
      <c r="E933" s="300"/>
      <c r="F933" s="300"/>
      <c r="G933" s="300"/>
      <c r="H933" s="300"/>
      <c r="I933" s="300"/>
      <c r="J933" s="300"/>
      <c r="K933" s="300"/>
      <c r="L933" s="300"/>
      <c r="M933" s="300"/>
      <c r="N933" s="300"/>
      <c r="O933" s="300"/>
      <c r="P933" s="300"/>
      <c r="Q933" s="300"/>
      <c r="R933" s="300"/>
      <c r="S933" s="300"/>
      <c r="T933" s="300"/>
      <c r="U933" s="300"/>
      <c r="V933" s="300"/>
      <c r="W933" s="300"/>
      <c r="X933" s="300"/>
      <c r="Y933" s="300"/>
      <c r="Z933" s="300"/>
    </row>
    <row r="934" customFormat="false" ht="15" hidden="false" customHeight="false" outlineLevel="0" collapsed="false">
      <c r="A934" s="300"/>
      <c r="B934" s="300"/>
      <c r="C934" s="300"/>
      <c r="D934" s="300"/>
      <c r="E934" s="300"/>
      <c r="F934" s="300"/>
      <c r="G934" s="300"/>
      <c r="H934" s="300"/>
      <c r="I934" s="300"/>
      <c r="J934" s="300"/>
      <c r="K934" s="300"/>
      <c r="L934" s="300"/>
      <c r="M934" s="300"/>
      <c r="N934" s="300"/>
      <c r="O934" s="300"/>
      <c r="P934" s="300"/>
      <c r="Q934" s="300"/>
      <c r="R934" s="300"/>
      <c r="S934" s="300"/>
      <c r="T934" s="300"/>
      <c r="U934" s="300"/>
      <c r="V934" s="300"/>
      <c r="W934" s="300"/>
      <c r="X934" s="300"/>
      <c r="Y934" s="300"/>
      <c r="Z934" s="300"/>
    </row>
    <row r="935" customFormat="false" ht="15" hidden="false" customHeight="false" outlineLevel="0" collapsed="false">
      <c r="A935" s="300"/>
      <c r="B935" s="300"/>
      <c r="C935" s="300"/>
      <c r="D935" s="300"/>
      <c r="E935" s="300"/>
      <c r="F935" s="300"/>
      <c r="G935" s="300"/>
      <c r="H935" s="300"/>
      <c r="I935" s="300"/>
      <c r="J935" s="300"/>
      <c r="K935" s="300"/>
      <c r="L935" s="300"/>
      <c r="M935" s="300"/>
      <c r="N935" s="300"/>
      <c r="O935" s="300"/>
      <c r="P935" s="300"/>
      <c r="Q935" s="300"/>
      <c r="R935" s="300"/>
      <c r="S935" s="300"/>
      <c r="T935" s="300"/>
      <c r="U935" s="300"/>
      <c r="V935" s="300"/>
      <c r="W935" s="300"/>
      <c r="X935" s="300"/>
      <c r="Y935" s="300"/>
      <c r="Z935" s="300"/>
    </row>
    <row r="936" customFormat="false" ht="15" hidden="false" customHeight="false" outlineLevel="0" collapsed="false">
      <c r="A936" s="300"/>
      <c r="B936" s="300"/>
      <c r="C936" s="300"/>
      <c r="D936" s="300"/>
      <c r="E936" s="300"/>
      <c r="F936" s="300"/>
      <c r="G936" s="300"/>
      <c r="H936" s="300"/>
      <c r="I936" s="300"/>
      <c r="J936" s="300"/>
      <c r="K936" s="300"/>
      <c r="L936" s="300"/>
      <c r="M936" s="300"/>
      <c r="N936" s="300"/>
      <c r="O936" s="300"/>
      <c r="P936" s="300"/>
      <c r="Q936" s="300"/>
      <c r="R936" s="300"/>
      <c r="S936" s="300"/>
      <c r="T936" s="300"/>
      <c r="U936" s="300"/>
      <c r="V936" s="300"/>
      <c r="W936" s="300"/>
      <c r="X936" s="300"/>
      <c r="Y936" s="300"/>
      <c r="Z936" s="300"/>
    </row>
    <row r="937" customFormat="false" ht="15" hidden="false" customHeight="false" outlineLevel="0" collapsed="false">
      <c r="A937" s="300"/>
      <c r="B937" s="300"/>
      <c r="C937" s="300"/>
      <c r="D937" s="300"/>
      <c r="E937" s="300"/>
      <c r="F937" s="300"/>
      <c r="G937" s="300"/>
      <c r="H937" s="300"/>
      <c r="I937" s="300"/>
      <c r="J937" s="300"/>
      <c r="K937" s="300"/>
      <c r="L937" s="300"/>
      <c r="M937" s="300"/>
      <c r="N937" s="300"/>
      <c r="O937" s="300"/>
      <c r="P937" s="300"/>
      <c r="Q937" s="300"/>
      <c r="R937" s="300"/>
      <c r="S937" s="300"/>
      <c r="T937" s="300"/>
      <c r="U937" s="300"/>
      <c r="V937" s="300"/>
      <c r="W937" s="300"/>
      <c r="X937" s="300"/>
      <c r="Y937" s="300"/>
      <c r="Z937" s="300"/>
    </row>
    <row r="938" customFormat="false" ht="15" hidden="false" customHeight="false" outlineLevel="0" collapsed="false">
      <c r="A938" s="300"/>
      <c r="B938" s="300"/>
      <c r="C938" s="300"/>
      <c r="D938" s="300"/>
      <c r="E938" s="300"/>
      <c r="F938" s="300"/>
      <c r="G938" s="300"/>
      <c r="H938" s="300"/>
      <c r="I938" s="300"/>
      <c r="J938" s="300"/>
      <c r="K938" s="300"/>
      <c r="L938" s="300"/>
      <c r="M938" s="300"/>
      <c r="N938" s="300"/>
      <c r="O938" s="300"/>
      <c r="P938" s="300"/>
      <c r="Q938" s="300"/>
      <c r="R938" s="300"/>
      <c r="S938" s="300"/>
      <c r="T938" s="300"/>
      <c r="U938" s="300"/>
      <c r="V938" s="300"/>
      <c r="W938" s="300"/>
      <c r="X938" s="300"/>
      <c r="Y938" s="300"/>
      <c r="Z938" s="300"/>
    </row>
    <row r="939" customFormat="false" ht="15" hidden="false" customHeight="false" outlineLevel="0" collapsed="false">
      <c r="A939" s="300"/>
      <c r="B939" s="300"/>
      <c r="C939" s="300"/>
      <c r="D939" s="300"/>
      <c r="E939" s="300"/>
      <c r="F939" s="300"/>
      <c r="G939" s="300"/>
      <c r="H939" s="300"/>
      <c r="I939" s="300"/>
      <c r="J939" s="300"/>
      <c r="K939" s="300"/>
      <c r="L939" s="300"/>
      <c r="M939" s="300"/>
      <c r="N939" s="300"/>
      <c r="O939" s="300"/>
      <c r="P939" s="300"/>
      <c r="Q939" s="300"/>
      <c r="R939" s="300"/>
      <c r="S939" s="300"/>
      <c r="T939" s="300"/>
      <c r="U939" s="300"/>
      <c r="V939" s="300"/>
      <c r="W939" s="300"/>
      <c r="X939" s="300"/>
      <c r="Y939" s="300"/>
      <c r="Z939" s="300"/>
    </row>
    <row r="940" customFormat="false" ht="15" hidden="false" customHeight="false" outlineLevel="0" collapsed="false">
      <c r="A940" s="300"/>
      <c r="B940" s="300"/>
      <c r="C940" s="300"/>
      <c r="D940" s="300"/>
      <c r="E940" s="300"/>
      <c r="F940" s="300"/>
      <c r="G940" s="300"/>
      <c r="H940" s="300"/>
      <c r="I940" s="300"/>
      <c r="J940" s="300"/>
      <c r="K940" s="300"/>
      <c r="L940" s="300"/>
      <c r="M940" s="300"/>
      <c r="N940" s="300"/>
      <c r="O940" s="300"/>
      <c r="P940" s="300"/>
      <c r="Q940" s="300"/>
      <c r="R940" s="300"/>
      <c r="S940" s="300"/>
      <c r="T940" s="300"/>
      <c r="U940" s="300"/>
      <c r="V940" s="300"/>
      <c r="W940" s="300"/>
      <c r="X940" s="300"/>
      <c r="Y940" s="300"/>
      <c r="Z940" s="300"/>
    </row>
    <row r="941" customFormat="false" ht="15" hidden="false" customHeight="false" outlineLevel="0" collapsed="false">
      <c r="A941" s="300"/>
      <c r="B941" s="300"/>
      <c r="C941" s="300"/>
      <c r="D941" s="300"/>
      <c r="E941" s="300"/>
      <c r="F941" s="300"/>
      <c r="G941" s="300"/>
      <c r="H941" s="300"/>
      <c r="I941" s="300"/>
      <c r="J941" s="300"/>
      <c r="K941" s="300"/>
      <c r="L941" s="300"/>
      <c r="M941" s="300"/>
      <c r="N941" s="300"/>
      <c r="O941" s="300"/>
      <c r="P941" s="300"/>
      <c r="Q941" s="300"/>
      <c r="R941" s="300"/>
      <c r="S941" s="300"/>
      <c r="T941" s="300"/>
      <c r="U941" s="300"/>
      <c r="V941" s="300"/>
      <c r="W941" s="300"/>
      <c r="X941" s="300"/>
      <c r="Y941" s="300"/>
      <c r="Z941" s="300"/>
    </row>
    <row r="942" customFormat="false" ht="15" hidden="false" customHeight="false" outlineLevel="0" collapsed="false">
      <c r="A942" s="300"/>
      <c r="B942" s="300"/>
      <c r="C942" s="300"/>
      <c r="D942" s="300"/>
      <c r="E942" s="300"/>
      <c r="F942" s="300"/>
      <c r="G942" s="300"/>
      <c r="H942" s="300"/>
      <c r="I942" s="300"/>
      <c r="J942" s="300"/>
      <c r="K942" s="300"/>
      <c r="L942" s="300"/>
      <c r="M942" s="300"/>
      <c r="N942" s="300"/>
      <c r="O942" s="300"/>
      <c r="P942" s="300"/>
      <c r="Q942" s="300"/>
      <c r="R942" s="300"/>
      <c r="S942" s="300"/>
      <c r="T942" s="300"/>
      <c r="U942" s="300"/>
      <c r="V942" s="300"/>
      <c r="W942" s="300"/>
      <c r="X942" s="300"/>
      <c r="Y942" s="300"/>
      <c r="Z942" s="300"/>
    </row>
    <row r="943" customFormat="false" ht="15" hidden="false" customHeight="false" outlineLevel="0" collapsed="false">
      <c r="A943" s="300"/>
      <c r="B943" s="300"/>
      <c r="C943" s="300"/>
      <c r="D943" s="300"/>
      <c r="E943" s="300"/>
      <c r="F943" s="300"/>
      <c r="G943" s="300"/>
      <c r="H943" s="300"/>
      <c r="I943" s="300"/>
      <c r="J943" s="300"/>
      <c r="K943" s="300"/>
      <c r="L943" s="300"/>
      <c r="M943" s="300"/>
      <c r="N943" s="300"/>
      <c r="O943" s="300"/>
      <c r="P943" s="300"/>
      <c r="Q943" s="300"/>
      <c r="R943" s="300"/>
      <c r="S943" s="300"/>
      <c r="T943" s="300"/>
      <c r="U943" s="300"/>
      <c r="V943" s="300"/>
      <c r="W943" s="300"/>
      <c r="X943" s="300"/>
      <c r="Y943" s="300"/>
      <c r="Z943" s="300"/>
    </row>
    <row r="944" customFormat="false" ht="15" hidden="false" customHeight="false" outlineLevel="0" collapsed="false">
      <c r="A944" s="300"/>
      <c r="B944" s="300"/>
      <c r="C944" s="300"/>
      <c r="D944" s="300"/>
      <c r="E944" s="300"/>
      <c r="F944" s="300"/>
      <c r="G944" s="300"/>
      <c r="H944" s="300"/>
      <c r="I944" s="300"/>
      <c r="J944" s="300"/>
      <c r="K944" s="300"/>
      <c r="L944" s="300"/>
      <c r="M944" s="300"/>
      <c r="N944" s="300"/>
      <c r="O944" s="300"/>
      <c r="P944" s="300"/>
      <c r="Q944" s="300"/>
      <c r="R944" s="300"/>
      <c r="S944" s="300"/>
      <c r="T944" s="300"/>
      <c r="U944" s="300"/>
      <c r="V944" s="300"/>
      <c r="W944" s="300"/>
      <c r="X944" s="300"/>
      <c r="Y944" s="300"/>
      <c r="Z944" s="300"/>
    </row>
    <row r="945" customFormat="false" ht="15" hidden="false" customHeight="false" outlineLevel="0" collapsed="false">
      <c r="A945" s="300"/>
      <c r="B945" s="300"/>
      <c r="C945" s="300"/>
      <c r="D945" s="300"/>
      <c r="E945" s="300"/>
      <c r="F945" s="300"/>
      <c r="G945" s="300"/>
      <c r="H945" s="300"/>
      <c r="I945" s="300"/>
      <c r="J945" s="300"/>
      <c r="K945" s="300"/>
      <c r="L945" s="300"/>
      <c r="M945" s="300"/>
      <c r="N945" s="300"/>
      <c r="O945" s="300"/>
      <c r="P945" s="300"/>
      <c r="Q945" s="300"/>
      <c r="R945" s="300"/>
      <c r="S945" s="300"/>
      <c r="T945" s="300"/>
      <c r="U945" s="300"/>
      <c r="V945" s="300"/>
      <c r="W945" s="300"/>
      <c r="X945" s="300"/>
      <c r="Y945" s="300"/>
      <c r="Z945" s="300"/>
    </row>
    <row r="946" customFormat="false" ht="15" hidden="false" customHeight="false" outlineLevel="0" collapsed="false">
      <c r="A946" s="300"/>
      <c r="B946" s="300"/>
      <c r="C946" s="300"/>
      <c r="D946" s="300"/>
      <c r="E946" s="300"/>
      <c r="F946" s="300"/>
      <c r="G946" s="300"/>
      <c r="H946" s="300"/>
      <c r="I946" s="300"/>
      <c r="J946" s="300"/>
      <c r="K946" s="300"/>
      <c r="L946" s="300"/>
      <c r="M946" s="300"/>
      <c r="N946" s="300"/>
      <c r="O946" s="300"/>
      <c r="P946" s="300"/>
      <c r="Q946" s="300"/>
      <c r="R946" s="300"/>
      <c r="S946" s="300"/>
      <c r="T946" s="300"/>
      <c r="U946" s="300"/>
      <c r="V946" s="300"/>
      <c r="W946" s="300"/>
      <c r="X946" s="300"/>
      <c r="Y946" s="300"/>
      <c r="Z946" s="300"/>
    </row>
    <row r="947" customFormat="false" ht="15" hidden="false" customHeight="false" outlineLevel="0" collapsed="false">
      <c r="A947" s="300"/>
      <c r="B947" s="300"/>
      <c r="C947" s="300"/>
      <c r="D947" s="300"/>
      <c r="E947" s="300"/>
      <c r="F947" s="300"/>
      <c r="G947" s="300"/>
      <c r="H947" s="300"/>
      <c r="I947" s="300"/>
      <c r="J947" s="300"/>
      <c r="K947" s="300"/>
      <c r="L947" s="300"/>
      <c r="M947" s="300"/>
      <c r="N947" s="300"/>
      <c r="O947" s="300"/>
      <c r="P947" s="300"/>
      <c r="Q947" s="300"/>
      <c r="R947" s="300"/>
      <c r="S947" s="300"/>
      <c r="T947" s="300"/>
      <c r="U947" s="300"/>
      <c r="V947" s="300"/>
      <c r="W947" s="300"/>
      <c r="X947" s="300"/>
      <c r="Y947" s="300"/>
      <c r="Z947" s="300"/>
    </row>
    <row r="948" customFormat="false" ht="15" hidden="false" customHeight="false" outlineLevel="0" collapsed="false">
      <c r="A948" s="300"/>
      <c r="B948" s="300"/>
      <c r="C948" s="300"/>
      <c r="D948" s="300"/>
      <c r="E948" s="300"/>
      <c r="F948" s="300"/>
      <c r="G948" s="300"/>
      <c r="H948" s="300"/>
      <c r="I948" s="300"/>
      <c r="J948" s="300"/>
      <c r="K948" s="300"/>
      <c r="L948" s="300"/>
      <c r="M948" s="300"/>
      <c r="N948" s="300"/>
      <c r="O948" s="300"/>
      <c r="P948" s="300"/>
      <c r="Q948" s="300"/>
      <c r="R948" s="300"/>
      <c r="S948" s="300"/>
      <c r="T948" s="300"/>
      <c r="U948" s="300"/>
      <c r="V948" s="300"/>
      <c r="W948" s="300"/>
      <c r="X948" s="300"/>
      <c r="Y948" s="300"/>
      <c r="Z948" s="300"/>
    </row>
    <row r="949" customFormat="false" ht="15" hidden="false" customHeight="false" outlineLevel="0" collapsed="false">
      <c r="A949" s="300"/>
      <c r="B949" s="300"/>
      <c r="C949" s="300"/>
      <c r="D949" s="300"/>
      <c r="E949" s="300"/>
      <c r="F949" s="300"/>
      <c r="G949" s="300"/>
      <c r="H949" s="300"/>
      <c r="I949" s="300"/>
      <c r="J949" s="300"/>
      <c r="K949" s="300"/>
      <c r="L949" s="300"/>
      <c r="M949" s="300"/>
      <c r="N949" s="300"/>
      <c r="O949" s="300"/>
      <c r="P949" s="300"/>
      <c r="Q949" s="300"/>
      <c r="R949" s="300"/>
      <c r="S949" s="300"/>
      <c r="T949" s="300"/>
      <c r="U949" s="300"/>
      <c r="V949" s="300"/>
      <c r="W949" s="300"/>
      <c r="X949" s="300"/>
      <c r="Y949" s="300"/>
      <c r="Z949" s="300"/>
    </row>
    <row r="950" customFormat="false" ht="15" hidden="false" customHeight="false" outlineLevel="0" collapsed="false">
      <c r="A950" s="300"/>
      <c r="B950" s="300"/>
      <c r="C950" s="300"/>
      <c r="D950" s="300"/>
      <c r="E950" s="300"/>
      <c r="F950" s="300"/>
      <c r="G950" s="300"/>
      <c r="H950" s="300"/>
      <c r="I950" s="300"/>
      <c r="J950" s="300"/>
      <c r="K950" s="300"/>
      <c r="L950" s="300"/>
      <c r="M950" s="300"/>
      <c r="N950" s="300"/>
      <c r="O950" s="300"/>
      <c r="P950" s="300"/>
      <c r="Q950" s="300"/>
      <c r="R950" s="300"/>
      <c r="S950" s="300"/>
      <c r="T950" s="300"/>
      <c r="U950" s="300"/>
      <c r="V950" s="300"/>
      <c r="W950" s="300"/>
      <c r="X950" s="300"/>
      <c r="Y950" s="300"/>
      <c r="Z950" s="300"/>
    </row>
    <row r="951" customFormat="false" ht="15" hidden="false" customHeight="false" outlineLevel="0" collapsed="false">
      <c r="A951" s="300"/>
      <c r="B951" s="300"/>
      <c r="C951" s="300"/>
      <c r="D951" s="300"/>
      <c r="E951" s="300"/>
      <c r="F951" s="300"/>
      <c r="G951" s="300"/>
      <c r="H951" s="300"/>
      <c r="I951" s="300"/>
      <c r="J951" s="300"/>
      <c r="K951" s="300"/>
      <c r="L951" s="300"/>
      <c r="M951" s="300"/>
      <c r="N951" s="300"/>
      <c r="O951" s="300"/>
      <c r="P951" s="300"/>
      <c r="Q951" s="300"/>
      <c r="R951" s="300"/>
      <c r="S951" s="300"/>
      <c r="T951" s="300"/>
      <c r="U951" s="300"/>
      <c r="V951" s="300"/>
      <c r="W951" s="300"/>
      <c r="X951" s="300"/>
      <c r="Y951" s="300"/>
      <c r="Z951" s="300"/>
    </row>
    <row r="952" customFormat="false" ht="15" hidden="false" customHeight="false" outlineLevel="0" collapsed="false">
      <c r="A952" s="300"/>
      <c r="B952" s="300"/>
      <c r="C952" s="300"/>
      <c r="D952" s="300"/>
      <c r="E952" s="300"/>
      <c r="F952" s="300"/>
      <c r="G952" s="300"/>
      <c r="H952" s="300"/>
      <c r="I952" s="300"/>
      <c r="J952" s="300"/>
      <c r="K952" s="300"/>
      <c r="L952" s="300"/>
      <c r="M952" s="300"/>
      <c r="N952" s="300"/>
      <c r="O952" s="300"/>
      <c r="P952" s="300"/>
      <c r="Q952" s="300"/>
      <c r="R952" s="300"/>
      <c r="S952" s="300"/>
      <c r="T952" s="300"/>
      <c r="U952" s="300"/>
      <c r="V952" s="300"/>
      <c r="W952" s="300"/>
      <c r="X952" s="300"/>
      <c r="Y952" s="300"/>
      <c r="Z952" s="300"/>
    </row>
    <row r="953" customFormat="false" ht="15" hidden="false" customHeight="false" outlineLevel="0" collapsed="false">
      <c r="A953" s="300"/>
      <c r="B953" s="300"/>
      <c r="C953" s="300"/>
      <c r="D953" s="300"/>
      <c r="E953" s="300"/>
      <c r="F953" s="300"/>
      <c r="G953" s="300"/>
      <c r="H953" s="300"/>
      <c r="I953" s="300"/>
      <c r="J953" s="300"/>
      <c r="K953" s="300"/>
      <c r="L953" s="300"/>
      <c r="M953" s="300"/>
      <c r="N953" s="300"/>
      <c r="O953" s="300"/>
      <c r="P953" s="300"/>
      <c r="Q953" s="300"/>
      <c r="R953" s="300"/>
      <c r="S953" s="300"/>
      <c r="T953" s="300"/>
      <c r="U953" s="300"/>
      <c r="V953" s="300"/>
      <c r="W953" s="300"/>
      <c r="X953" s="300"/>
      <c r="Y953" s="300"/>
      <c r="Z953" s="300"/>
    </row>
    <row r="954" customFormat="false" ht="15" hidden="false" customHeight="false" outlineLevel="0" collapsed="false">
      <c r="A954" s="300"/>
      <c r="B954" s="300"/>
      <c r="C954" s="300"/>
      <c r="D954" s="300"/>
      <c r="E954" s="300"/>
      <c r="F954" s="300"/>
      <c r="G954" s="300"/>
      <c r="H954" s="300"/>
      <c r="I954" s="300"/>
      <c r="J954" s="300"/>
      <c r="K954" s="300"/>
      <c r="L954" s="300"/>
      <c r="M954" s="300"/>
      <c r="N954" s="300"/>
      <c r="O954" s="300"/>
      <c r="P954" s="300"/>
      <c r="Q954" s="300"/>
      <c r="R954" s="300"/>
      <c r="S954" s="300"/>
      <c r="T954" s="300"/>
      <c r="U954" s="300"/>
      <c r="V954" s="300"/>
      <c r="W954" s="300"/>
      <c r="X954" s="300"/>
      <c r="Y954" s="300"/>
      <c r="Z954" s="300"/>
    </row>
    <row r="955" customFormat="false" ht="15" hidden="false" customHeight="false" outlineLevel="0" collapsed="false">
      <c r="A955" s="300"/>
      <c r="B955" s="300"/>
      <c r="C955" s="300"/>
      <c r="D955" s="300"/>
      <c r="E955" s="300"/>
      <c r="F955" s="300"/>
      <c r="G955" s="300"/>
      <c r="H955" s="300"/>
      <c r="I955" s="300"/>
      <c r="J955" s="300"/>
      <c r="K955" s="300"/>
      <c r="L955" s="300"/>
      <c r="M955" s="300"/>
      <c r="N955" s="300"/>
      <c r="O955" s="300"/>
      <c r="P955" s="300"/>
      <c r="Q955" s="300"/>
      <c r="R955" s="300"/>
      <c r="S955" s="300"/>
      <c r="T955" s="300"/>
      <c r="U955" s="300"/>
      <c r="V955" s="300"/>
      <c r="W955" s="300"/>
      <c r="X955" s="300"/>
      <c r="Y955" s="300"/>
      <c r="Z955" s="300"/>
    </row>
    <row r="956" customFormat="false" ht="15" hidden="false" customHeight="false" outlineLevel="0" collapsed="false">
      <c r="A956" s="300"/>
      <c r="B956" s="300"/>
      <c r="C956" s="300"/>
      <c r="D956" s="300"/>
      <c r="E956" s="300"/>
      <c r="F956" s="300"/>
      <c r="G956" s="300"/>
      <c r="H956" s="300"/>
      <c r="I956" s="300"/>
      <c r="J956" s="300"/>
      <c r="K956" s="300"/>
      <c r="L956" s="300"/>
      <c r="M956" s="300"/>
      <c r="N956" s="300"/>
      <c r="O956" s="300"/>
      <c r="P956" s="300"/>
      <c r="Q956" s="300"/>
      <c r="R956" s="300"/>
      <c r="S956" s="300"/>
      <c r="T956" s="300"/>
      <c r="U956" s="300"/>
      <c r="V956" s="300"/>
      <c r="W956" s="300"/>
      <c r="X956" s="300"/>
      <c r="Y956" s="300"/>
      <c r="Z956" s="300"/>
    </row>
    <row r="957" customFormat="false" ht="15" hidden="false" customHeight="false" outlineLevel="0" collapsed="false">
      <c r="A957" s="300"/>
      <c r="B957" s="300"/>
      <c r="C957" s="300"/>
      <c r="D957" s="300"/>
      <c r="E957" s="300"/>
      <c r="F957" s="300"/>
      <c r="G957" s="300"/>
      <c r="H957" s="300"/>
      <c r="I957" s="300"/>
      <c r="J957" s="300"/>
      <c r="K957" s="300"/>
      <c r="L957" s="300"/>
      <c r="M957" s="300"/>
      <c r="N957" s="300"/>
      <c r="O957" s="300"/>
      <c r="P957" s="300"/>
      <c r="Q957" s="300"/>
      <c r="R957" s="300"/>
      <c r="S957" s="300"/>
      <c r="T957" s="300"/>
      <c r="U957" s="300"/>
      <c r="V957" s="300"/>
      <c r="W957" s="300"/>
      <c r="X957" s="300"/>
      <c r="Y957" s="300"/>
      <c r="Z957" s="300"/>
    </row>
    <row r="958" customFormat="false" ht="15" hidden="false" customHeight="false" outlineLevel="0" collapsed="false">
      <c r="A958" s="300"/>
      <c r="B958" s="300"/>
      <c r="C958" s="300"/>
      <c r="D958" s="300"/>
      <c r="E958" s="300"/>
      <c r="F958" s="300"/>
      <c r="G958" s="300"/>
      <c r="H958" s="300"/>
      <c r="I958" s="300"/>
      <c r="J958" s="300"/>
      <c r="K958" s="300"/>
      <c r="L958" s="300"/>
      <c r="M958" s="300"/>
      <c r="N958" s="300"/>
      <c r="O958" s="300"/>
      <c r="P958" s="300"/>
      <c r="Q958" s="300"/>
      <c r="R958" s="300"/>
      <c r="S958" s="300"/>
      <c r="T958" s="300"/>
      <c r="U958" s="300"/>
      <c r="V958" s="300"/>
      <c r="W958" s="300"/>
      <c r="X958" s="300"/>
      <c r="Y958" s="300"/>
      <c r="Z958" s="300"/>
    </row>
    <row r="959" customFormat="false" ht="15" hidden="false" customHeight="false" outlineLevel="0" collapsed="false">
      <c r="A959" s="300"/>
      <c r="B959" s="300"/>
      <c r="C959" s="300"/>
      <c r="D959" s="300"/>
      <c r="E959" s="300"/>
      <c r="F959" s="300"/>
      <c r="G959" s="300"/>
      <c r="H959" s="300"/>
      <c r="I959" s="300"/>
      <c r="J959" s="300"/>
      <c r="K959" s="300"/>
      <c r="L959" s="300"/>
      <c r="M959" s="300"/>
      <c r="N959" s="300"/>
      <c r="O959" s="300"/>
      <c r="P959" s="300"/>
      <c r="Q959" s="300"/>
      <c r="R959" s="300"/>
      <c r="S959" s="300"/>
      <c r="T959" s="300"/>
      <c r="U959" s="300"/>
      <c r="V959" s="300"/>
      <c r="W959" s="300"/>
      <c r="X959" s="300"/>
      <c r="Y959" s="300"/>
      <c r="Z959" s="300"/>
    </row>
    <row r="960" customFormat="false" ht="15" hidden="false" customHeight="false" outlineLevel="0" collapsed="false">
      <c r="A960" s="300"/>
      <c r="B960" s="300"/>
      <c r="C960" s="300"/>
      <c r="D960" s="300"/>
      <c r="E960" s="300"/>
      <c r="F960" s="300"/>
      <c r="G960" s="300"/>
      <c r="H960" s="300"/>
      <c r="I960" s="300"/>
      <c r="J960" s="300"/>
      <c r="K960" s="300"/>
      <c r="L960" s="300"/>
      <c r="M960" s="300"/>
      <c r="N960" s="300"/>
      <c r="O960" s="300"/>
      <c r="P960" s="300"/>
      <c r="Q960" s="300"/>
      <c r="R960" s="300"/>
      <c r="S960" s="300"/>
      <c r="T960" s="300"/>
      <c r="U960" s="300"/>
      <c r="V960" s="300"/>
      <c r="W960" s="300"/>
      <c r="X960" s="300"/>
      <c r="Y960" s="300"/>
      <c r="Z960" s="300"/>
    </row>
    <row r="961" customFormat="false" ht="15" hidden="false" customHeight="false" outlineLevel="0" collapsed="false">
      <c r="A961" s="300"/>
      <c r="B961" s="300"/>
      <c r="C961" s="300"/>
      <c r="D961" s="300"/>
      <c r="E961" s="300"/>
      <c r="F961" s="300"/>
      <c r="G961" s="300"/>
      <c r="H961" s="300"/>
      <c r="I961" s="300"/>
      <c r="J961" s="300"/>
      <c r="K961" s="300"/>
      <c r="L961" s="300"/>
      <c r="M961" s="300"/>
      <c r="N961" s="300"/>
      <c r="O961" s="300"/>
      <c r="P961" s="300"/>
      <c r="Q961" s="300"/>
      <c r="R961" s="300"/>
      <c r="S961" s="300"/>
      <c r="T961" s="300"/>
      <c r="U961" s="300"/>
      <c r="V961" s="300"/>
      <c r="W961" s="300"/>
      <c r="X961" s="300"/>
      <c r="Y961" s="300"/>
      <c r="Z961" s="300"/>
    </row>
    <row r="962" customFormat="false" ht="15" hidden="false" customHeight="false" outlineLevel="0" collapsed="false">
      <c r="A962" s="300"/>
      <c r="B962" s="300"/>
      <c r="C962" s="300"/>
      <c r="D962" s="300"/>
      <c r="E962" s="300"/>
      <c r="F962" s="300"/>
      <c r="G962" s="300"/>
      <c r="H962" s="300"/>
      <c r="I962" s="300"/>
      <c r="J962" s="300"/>
      <c r="K962" s="300"/>
      <c r="L962" s="300"/>
      <c r="M962" s="300"/>
      <c r="N962" s="300"/>
      <c r="O962" s="300"/>
      <c r="P962" s="300"/>
      <c r="Q962" s="300"/>
      <c r="R962" s="300"/>
      <c r="S962" s="300"/>
      <c r="T962" s="300"/>
      <c r="U962" s="300"/>
      <c r="V962" s="300"/>
      <c r="W962" s="300"/>
      <c r="X962" s="300"/>
      <c r="Y962" s="300"/>
      <c r="Z962" s="300"/>
    </row>
    <row r="963" customFormat="false" ht="15" hidden="false" customHeight="false" outlineLevel="0" collapsed="false">
      <c r="A963" s="300"/>
      <c r="B963" s="300"/>
      <c r="C963" s="300"/>
      <c r="D963" s="300"/>
      <c r="E963" s="300"/>
      <c r="F963" s="300"/>
      <c r="G963" s="300"/>
      <c r="H963" s="300"/>
      <c r="I963" s="300"/>
      <c r="J963" s="300"/>
      <c r="K963" s="300"/>
      <c r="L963" s="300"/>
      <c r="M963" s="300"/>
      <c r="N963" s="300"/>
      <c r="O963" s="300"/>
      <c r="P963" s="300"/>
      <c r="Q963" s="300"/>
      <c r="R963" s="300"/>
      <c r="S963" s="300"/>
      <c r="T963" s="300"/>
      <c r="U963" s="300"/>
      <c r="V963" s="300"/>
      <c r="W963" s="300"/>
      <c r="X963" s="300"/>
      <c r="Y963" s="300"/>
      <c r="Z963" s="300"/>
    </row>
    <row r="964" customFormat="false" ht="15" hidden="false" customHeight="false" outlineLevel="0" collapsed="false">
      <c r="A964" s="300"/>
      <c r="B964" s="300"/>
      <c r="C964" s="300"/>
      <c r="D964" s="300"/>
      <c r="E964" s="300"/>
      <c r="F964" s="300"/>
      <c r="G964" s="300"/>
      <c r="H964" s="300"/>
      <c r="I964" s="300"/>
      <c r="J964" s="300"/>
      <c r="K964" s="300"/>
      <c r="L964" s="300"/>
      <c r="M964" s="300"/>
      <c r="N964" s="300"/>
      <c r="O964" s="300"/>
      <c r="P964" s="300"/>
      <c r="Q964" s="300"/>
      <c r="R964" s="300"/>
      <c r="S964" s="300"/>
      <c r="T964" s="300"/>
      <c r="U964" s="300"/>
      <c r="V964" s="300"/>
      <c r="W964" s="300"/>
      <c r="X964" s="300"/>
      <c r="Y964" s="300"/>
      <c r="Z964" s="300"/>
    </row>
    <row r="965" customFormat="false" ht="15" hidden="false" customHeight="false" outlineLevel="0" collapsed="false">
      <c r="A965" s="300"/>
      <c r="B965" s="300"/>
      <c r="C965" s="300"/>
      <c r="D965" s="300"/>
      <c r="E965" s="300"/>
      <c r="F965" s="300"/>
      <c r="G965" s="300"/>
      <c r="H965" s="300"/>
      <c r="I965" s="300"/>
      <c r="J965" s="300"/>
      <c r="K965" s="300"/>
      <c r="L965" s="300"/>
      <c r="M965" s="300"/>
      <c r="N965" s="300"/>
      <c r="O965" s="300"/>
      <c r="P965" s="300"/>
      <c r="Q965" s="300"/>
      <c r="R965" s="300"/>
      <c r="S965" s="300"/>
      <c r="T965" s="300"/>
      <c r="U965" s="300"/>
      <c r="V965" s="300"/>
      <c r="W965" s="300"/>
      <c r="X965" s="300"/>
      <c r="Y965" s="300"/>
      <c r="Z965" s="300"/>
    </row>
    <row r="966" customFormat="false" ht="15" hidden="false" customHeight="false" outlineLevel="0" collapsed="false">
      <c r="A966" s="300"/>
      <c r="B966" s="300"/>
      <c r="C966" s="300"/>
      <c r="D966" s="300"/>
      <c r="E966" s="300"/>
      <c r="F966" s="300"/>
      <c r="G966" s="300"/>
      <c r="H966" s="300"/>
      <c r="I966" s="300"/>
      <c r="J966" s="300"/>
      <c r="K966" s="300"/>
      <c r="L966" s="300"/>
      <c r="M966" s="300"/>
      <c r="N966" s="300"/>
      <c r="O966" s="300"/>
      <c r="P966" s="300"/>
      <c r="Q966" s="300"/>
      <c r="R966" s="300"/>
      <c r="S966" s="300"/>
      <c r="T966" s="300"/>
      <c r="U966" s="300"/>
      <c r="V966" s="300"/>
      <c r="W966" s="300"/>
      <c r="X966" s="300"/>
      <c r="Y966" s="300"/>
      <c r="Z966" s="300"/>
    </row>
    <row r="967" customFormat="false" ht="15" hidden="false" customHeight="false" outlineLevel="0" collapsed="false">
      <c r="A967" s="300"/>
      <c r="B967" s="300"/>
      <c r="C967" s="300"/>
      <c r="D967" s="300"/>
      <c r="E967" s="300"/>
      <c r="F967" s="300"/>
      <c r="G967" s="300"/>
      <c r="H967" s="300"/>
      <c r="I967" s="300"/>
      <c r="J967" s="300"/>
      <c r="K967" s="300"/>
      <c r="L967" s="300"/>
      <c r="M967" s="300"/>
      <c r="N967" s="300"/>
      <c r="O967" s="300"/>
      <c r="P967" s="300"/>
      <c r="Q967" s="300"/>
      <c r="R967" s="300"/>
      <c r="S967" s="300"/>
      <c r="T967" s="300"/>
      <c r="U967" s="300"/>
      <c r="V967" s="300"/>
      <c r="W967" s="300"/>
      <c r="X967" s="300"/>
      <c r="Y967" s="300"/>
      <c r="Z967" s="300"/>
    </row>
    <row r="968" customFormat="false" ht="15" hidden="false" customHeight="false" outlineLevel="0" collapsed="false">
      <c r="A968" s="300"/>
      <c r="B968" s="300"/>
      <c r="C968" s="300"/>
      <c r="D968" s="300"/>
      <c r="E968" s="300"/>
      <c r="F968" s="300"/>
      <c r="G968" s="300"/>
      <c r="H968" s="300"/>
      <c r="I968" s="300"/>
      <c r="J968" s="300"/>
      <c r="K968" s="300"/>
      <c r="L968" s="300"/>
      <c r="M968" s="300"/>
      <c r="N968" s="300"/>
      <c r="O968" s="300"/>
      <c r="P968" s="300"/>
      <c r="Q968" s="300"/>
      <c r="R968" s="300"/>
      <c r="S968" s="300"/>
      <c r="T968" s="300"/>
      <c r="U968" s="300"/>
      <c r="V968" s="300"/>
      <c r="W968" s="300"/>
      <c r="X968" s="300"/>
      <c r="Y968" s="300"/>
      <c r="Z968" s="300"/>
    </row>
    <row r="969" customFormat="false" ht="15" hidden="false" customHeight="false" outlineLevel="0" collapsed="false">
      <c r="A969" s="300"/>
      <c r="B969" s="300"/>
      <c r="C969" s="300"/>
      <c r="D969" s="300"/>
      <c r="E969" s="300"/>
      <c r="F969" s="300"/>
      <c r="G969" s="300"/>
      <c r="H969" s="300"/>
      <c r="I969" s="300"/>
      <c r="J969" s="300"/>
      <c r="K969" s="300"/>
      <c r="L969" s="300"/>
      <c r="M969" s="300"/>
      <c r="N969" s="300"/>
      <c r="O969" s="300"/>
      <c r="P969" s="300"/>
      <c r="Q969" s="300"/>
      <c r="R969" s="300"/>
      <c r="S969" s="300"/>
      <c r="T969" s="300"/>
      <c r="U969" s="300"/>
      <c r="V969" s="300"/>
      <c r="W969" s="300"/>
      <c r="X969" s="300"/>
      <c r="Y969" s="300"/>
      <c r="Z969" s="300"/>
    </row>
    <row r="970" customFormat="false" ht="15" hidden="false" customHeight="false" outlineLevel="0" collapsed="false">
      <c r="A970" s="300"/>
      <c r="B970" s="300"/>
      <c r="C970" s="300"/>
      <c r="D970" s="300"/>
      <c r="E970" s="300"/>
      <c r="F970" s="300"/>
      <c r="G970" s="300"/>
      <c r="H970" s="300"/>
      <c r="I970" s="300"/>
      <c r="J970" s="300"/>
      <c r="K970" s="300"/>
      <c r="L970" s="300"/>
      <c r="M970" s="300"/>
      <c r="N970" s="300"/>
      <c r="O970" s="300"/>
      <c r="P970" s="300"/>
      <c r="Q970" s="300"/>
      <c r="R970" s="300"/>
      <c r="S970" s="300"/>
      <c r="T970" s="300"/>
      <c r="U970" s="300"/>
      <c r="V970" s="300"/>
      <c r="W970" s="300"/>
      <c r="X970" s="300"/>
      <c r="Y970" s="300"/>
      <c r="Z970" s="300"/>
    </row>
    <row r="971" customFormat="false" ht="15" hidden="false" customHeight="false" outlineLevel="0" collapsed="false">
      <c r="A971" s="300"/>
      <c r="B971" s="300"/>
      <c r="C971" s="300"/>
      <c r="D971" s="300"/>
      <c r="E971" s="300"/>
      <c r="F971" s="300"/>
      <c r="G971" s="300"/>
      <c r="H971" s="300"/>
      <c r="I971" s="300"/>
      <c r="J971" s="300"/>
      <c r="K971" s="300"/>
      <c r="L971" s="300"/>
      <c r="M971" s="300"/>
      <c r="N971" s="300"/>
      <c r="O971" s="300"/>
      <c r="P971" s="300"/>
      <c r="Q971" s="300"/>
      <c r="R971" s="300"/>
      <c r="S971" s="300"/>
      <c r="T971" s="300"/>
      <c r="U971" s="300"/>
      <c r="V971" s="300"/>
      <c r="W971" s="300"/>
      <c r="X971" s="300"/>
      <c r="Y971" s="300"/>
      <c r="Z971" s="300"/>
    </row>
    <row r="972" customFormat="false" ht="15" hidden="false" customHeight="false" outlineLevel="0" collapsed="false">
      <c r="A972" s="300"/>
      <c r="B972" s="300"/>
      <c r="C972" s="300"/>
      <c r="D972" s="300"/>
      <c r="E972" s="300"/>
      <c r="F972" s="300"/>
      <c r="G972" s="300"/>
      <c r="H972" s="300"/>
      <c r="I972" s="300"/>
      <c r="J972" s="300"/>
      <c r="K972" s="300"/>
      <c r="L972" s="300"/>
      <c r="M972" s="300"/>
      <c r="N972" s="300"/>
      <c r="O972" s="300"/>
      <c r="P972" s="300"/>
      <c r="Q972" s="300"/>
      <c r="R972" s="300"/>
      <c r="S972" s="300"/>
      <c r="T972" s="300"/>
      <c r="U972" s="300"/>
      <c r="V972" s="300"/>
      <c r="W972" s="300"/>
      <c r="X972" s="300"/>
      <c r="Y972" s="300"/>
      <c r="Z972" s="300"/>
    </row>
    <row r="973" customFormat="false" ht="15" hidden="false" customHeight="false" outlineLevel="0" collapsed="false">
      <c r="A973" s="300"/>
      <c r="B973" s="300"/>
      <c r="C973" s="300"/>
      <c r="D973" s="300"/>
      <c r="E973" s="300"/>
      <c r="F973" s="300"/>
      <c r="G973" s="300"/>
      <c r="H973" s="300"/>
      <c r="I973" s="300"/>
      <c r="J973" s="300"/>
      <c r="K973" s="300"/>
      <c r="L973" s="300"/>
      <c r="M973" s="300"/>
      <c r="N973" s="300"/>
      <c r="O973" s="300"/>
      <c r="P973" s="300"/>
      <c r="Q973" s="300"/>
      <c r="R973" s="300"/>
      <c r="S973" s="300"/>
      <c r="T973" s="300"/>
      <c r="U973" s="300"/>
      <c r="V973" s="300"/>
      <c r="W973" s="300"/>
      <c r="X973" s="300"/>
      <c r="Y973" s="300"/>
      <c r="Z973" s="300"/>
    </row>
    <row r="974" customFormat="false" ht="15" hidden="false" customHeight="false" outlineLevel="0" collapsed="false">
      <c r="A974" s="300"/>
      <c r="B974" s="300"/>
      <c r="C974" s="300"/>
      <c r="D974" s="300"/>
      <c r="E974" s="300"/>
      <c r="F974" s="300"/>
      <c r="G974" s="300"/>
      <c r="H974" s="300"/>
      <c r="I974" s="300"/>
      <c r="J974" s="300"/>
      <c r="K974" s="300"/>
      <c r="L974" s="300"/>
      <c r="M974" s="300"/>
      <c r="N974" s="300"/>
      <c r="O974" s="300"/>
      <c r="P974" s="300"/>
      <c r="Q974" s="300"/>
      <c r="R974" s="300"/>
      <c r="S974" s="300"/>
      <c r="T974" s="300"/>
      <c r="U974" s="300"/>
      <c r="V974" s="300"/>
      <c r="W974" s="300"/>
      <c r="X974" s="300"/>
      <c r="Y974" s="300"/>
      <c r="Z974" s="300"/>
    </row>
    <row r="975" customFormat="false" ht="15" hidden="false" customHeight="false" outlineLevel="0" collapsed="false">
      <c r="A975" s="300"/>
      <c r="B975" s="300"/>
      <c r="C975" s="300"/>
      <c r="D975" s="300"/>
      <c r="E975" s="300"/>
      <c r="F975" s="300"/>
      <c r="G975" s="300"/>
      <c r="H975" s="300"/>
      <c r="I975" s="300"/>
      <c r="J975" s="300"/>
      <c r="K975" s="300"/>
      <c r="L975" s="300"/>
      <c r="M975" s="300"/>
      <c r="N975" s="300"/>
      <c r="O975" s="300"/>
      <c r="P975" s="300"/>
      <c r="Q975" s="300"/>
      <c r="R975" s="300"/>
      <c r="S975" s="300"/>
      <c r="T975" s="300"/>
      <c r="U975" s="300"/>
      <c r="V975" s="300"/>
      <c r="W975" s="300"/>
      <c r="X975" s="300"/>
      <c r="Y975" s="300"/>
      <c r="Z975" s="300"/>
    </row>
    <row r="976" customFormat="false" ht="15" hidden="false" customHeight="false" outlineLevel="0" collapsed="false">
      <c r="A976" s="300"/>
      <c r="B976" s="300"/>
      <c r="C976" s="300"/>
      <c r="D976" s="300"/>
      <c r="E976" s="300"/>
      <c r="F976" s="300"/>
      <c r="G976" s="300"/>
      <c r="H976" s="300"/>
      <c r="I976" s="300"/>
      <c r="J976" s="300"/>
      <c r="K976" s="300"/>
      <c r="L976" s="300"/>
      <c r="M976" s="300"/>
      <c r="N976" s="300"/>
      <c r="O976" s="300"/>
      <c r="P976" s="300"/>
      <c r="Q976" s="300"/>
      <c r="R976" s="300"/>
      <c r="S976" s="300"/>
      <c r="T976" s="300"/>
      <c r="U976" s="300"/>
      <c r="V976" s="300"/>
      <c r="W976" s="300"/>
      <c r="X976" s="300"/>
      <c r="Y976" s="300"/>
      <c r="Z976" s="300"/>
    </row>
    <row r="977" customFormat="false" ht="15" hidden="false" customHeight="false" outlineLevel="0" collapsed="false">
      <c r="A977" s="300"/>
      <c r="B977" s="300"/>
      <c r="C977" s="300"/>
      <c r="D977" s="300"/>
      <c r="E977" s="300"/>
      <c r="F977" s="300"/>
      <c r="G977" s="300"/>
      <c r="H977" s="300"/>
      <c r="I977" s="300"/>
      <c r="J977" s="300"/>
      <c r="K977" s="300"/>
      <c r="L977" s="300"/>
      <c r="M977" s="300"/>
      <c r="N977" s="300"/>
      <c r="O977" s="300"/>
      <c r="P977" s="300"/>
      <c r="Q977" s="300"/>
      <c r="R977" s="300"/>
      <c r="S977" s="300"/>
      <c r="T977" s="300"/>
      <c r="U977" s="300"/>
      <c r="V977" s="300"/>
      <c r="W977" s="300"/>
      <c r="X977" s="300"/>
      <c r="Y977" s="300"/>
      <c r="Z977" s="300"/>
    </row>
    <row r="978" customFormat="false" ht="15" hidden="false" customHeight="false" outlineLevel="0" collapsed="false">
      <c r="A978" s="300"/>
      <c r="B978" s="300"/>
      <c r="C978" s="300"/>
      <c r="D978" s="300"/>
      <c r="E978" s="300"/>
      <c r="F978" s="300"/>
      <c r="G978" s="300"/>
      <c r="H978" s="300"/>
      <c r="I978" s="300"/>
      <c r="J978" s="300"/>
      <c r="K978" s="300"/>
      <c r="L978" s="300"/>
      <c r="M978" s="300"/>
      <c r="N978" s="300"/>
      <c r="O978" s="300"/>
      <c r="P978" s="300"/>
      <c r="Q978" s="300"/>
      <c r="R978" s="300"/>
      <c r="S978" s="300"/>
      <c r="T978" s="300"/>
      <c r="U978" s="300"/>
      <c r="V978" s="300"/>
      <c r="W978" s="300"/>
      <c r="X978" s="300"/>
      <c r="Y978" s="300"/>
      <c r="Z978" s="300"/>
    </row>
    <row r="979" customFormat="false" ht="15" hidden="false" customHeight="false" outlineLevel="0" collapsed="false">
      <c r="A979" s="300"/>
      <c r="B979" s="300"/>
      <c r="C979" s="300"/>
      <c r="D979" s="300"/>
      <c r="E979" s="300"/>
      <c r="F979" s="300"/>
      <c r="G979" s="300"/>
      <c r="H979" s="300"/>
      <c r="I979" s="300"/>
      <c r="J979" s="300"/>
      <c r="K979" s="300"/>
      <c r="L979" s="300"/>
      <c r="M979" s="300"/>
      <c r="N979" s="300"/>
      <c r="O979" s="300"/>
      <c r="P979" s="300"/>
      <c r="Q979" s="300"/>
      <c r="R979" s="300"/>
      <c r="S979" s="300"/>
      <c r="T979" s="300"/>
      <c r="U979" s="300"/>
      <c r="V979" s="300"/>
      <c r="W979" s="300"/>
      <c r="X979" s="300"/>
      <c r="Y979" s="300"/>
      <c r="Z979" s="300"/>
    </row>
    <row r="980" customFormat="false" ht="15" hidden="false" customHeight="false" outlineLevel="0" collapsed="false">
      <c r="A980" s="300"/>
      <c r="B980" s="300"/>
      <c r="C980" s="300"/>
      <c r="D980" s="300"/>
      <c r="E980" s="300"/>
      <c r="F980" s="300"/>
      <c r="G980" s="300"/>
      <c r="H980" s="300"/>
      <c r="I980" s="300"/>
      <c r="J980" s="300"/>
      <c r="K980" s="300"/>
      <c r="L980" s="300"/>
      <c r="M980" s="300"/>
      <c r="N980" s="300"/>
      <c r="O980" s="300"/>
      <c r="P980" s="300"/>
      <c r="Q980" s="300"/>
      <c r="R980" s="300"/>
      <c r="S980" s="300"/>
      <c r="T980" s="300"/>
      <c r="U980" s="300"/>
      <c r="V980" s="300"/>
      <c r="W980" s="300"/>
      <c r="X980" s="300"/>
      <c r="Y980" s="300"/>
      <c r="Z980" s="300"/>
    </row>
    <row r="981" customFormat="false" ht="15" hidden="false" customHeight="false" outlineLevel="0" collapsed="false">
      <c r="A981" s="300"/>
      <c r="B981" s="300"/>
      <c r="C981" s="300"/>
      <c r="D981" s="300"/>
      <c r="E981" s="300"/>
      <c r="F981" s="300"/>
      <c r="G981" s="300"/>
      <c r="H981" s="300"/>
      <c r="I981" s="300"/>
      <c r="J981" s="300"/>
      <c r="K981" s="300"/>
      <c r="L981" s="300"/>
      <c r="M981" s="300"/>
      <c r="N981" s="300"/>
      <c r="O981" s="300"/>
      <c r="P981" s="300"/>
      <c r="Q981" s="300"/>
      <c r="R981" s="300"/>
      <c r="S981" s="300"/>
      <c r="T981" s="300"/>
      <c r="U981" s="300"/>
      <c r="V981" s="300"/>
      <c r="W981" s="300"/>
      <c r="X981" s="300"/>
      <c r="Y981" s="300"/>
      <c r="Z981" s="300"/>
    </row>
    <row r="982" customFormat="false" ht="15" hidden="false" customHeight="false" outlineLevel="0" collapsed="false">
      <c r="A982" s="300"/>
      <c r="B982" s="300"/>
      <c r="C982" s="300"/>
      <c r="D982" s="300"/>
      <c r="E982" s="300"/>
      <c r="F982" s="300"/>
      <c r="G982" s="300"/>
      <c r="H982" s="300"/>
      <c r="I982" s="300"/>
      <c r="J982" s="300"/>
      <c r="K982" s="300"/>
      <c r="L982" s="300"/>
      <c r="M982" s="300"/>
      <c r="N982" s="300"/>
      <c r="O982" s="300"/>
      <c r="P982" s="300"/>
      <c r="Q982" s="300"/>
      <c r="R982" s="300"/>
      <c r="S982" s="300"/>
      <c r="T982" s="300"/>
      <c r="U982" s="300"/>
      <c r="V982" s="300"/>
      <c r="W982" s="300"/>
      <c r="X982" s="300"/>
      <c r="Y982" s="300"/>
      <c r="Z982" s="300"/>
    </row>
    <row r="983" customFormat="false" ht="15" hidden="false" customHeight="false" outlineLevel="0" collapsed="false">
      <c r="A983" s="300"/>
      <c r="B983" s="300"/>
      <c r="C983" s="300"/>
      <c r="D983" s="300"/>
      <c r="E983" s="300"/>
      <c r="F983" s="300"/>
      <c r="G983" s="300"/>
      <c r="H983" s="300"/>
      <c r="I983" s="300"/>
      <c r="J983" s="300"/>
      <c r="K983" s="300"/>
      <c r="L983" s="300"/>
      <c r="M983" s="300"/>
      <c r="N983" s="300"/>
      <c r="O983" s="300"/>
      <c r="P983" s="300"/>
      <c r="Q983" s="300"/>
      <c r="R983" s="300"/>
      <c r="S983" s="300"/>
      <c r="T983" s="300"/>
      <c r="U983" s="300"/>
      <c r="V983" s="300"/>
      <c r="W983" s="300"/>
      <c r="X983" s="300"/>
      <c r="Y983" s="300"/>
      <c r="Z983" s="300"/>
    </row>
    <row r="984" customFormat="false" ht="15" hidden="false" customHeight="false" outlineLevel="0" collapsed="false">
      <c r="A984" s="300"/>
      <c r="B984" s="300"/>
      <c r="C984" s="300"/>
      <c r="D984" s="300"/>
      <c r="E984" s="300"/>
      <c r="F984" s="300"/>
      <c r="G984" s="300"/>
      <c r="H984" s="300"/>
      <c r="I984" s="300"/>
      <c r="J984" s="300"/>
      <c r="K984" s="300"/>
      <c r="L984" s="300"/>
      <c r="M984" s="300"/>
      <c r="N984" s="300"/>
      <c r="O984" s="300"/>
      <c r="P984" s="300"/>
      <c r="Q984" s="300"/>
      <c r="R984" s="300"/>
      <c r="S984" s="300"/>
      <c r="T984" s="300"/>
      <c r="U984" s="300"/>
      <c r="V984" s="300"/>
      <c r="W984" s="300"/>
      <c r="X984" s="300"/>
      <c r="Y984" s="300"/>
      <c r="Z984" s="300"/>
    </row>
    <row r="985" customFormat="false" ht="15" hidden="false" customHeight="false" outlineLevel="0" collapsed="false">
      <c r="A985" s="300"/>
      <c r="B985" s="300"/>
      <c r="C985" s="300"/>
      <c r="D985" s="300"/>
      <c r="E985" s="300"/>
      <c r="F985" s="300"/>
      <c r="G985" s="300"/>
      <c r="H985" s="300"/>
      <c r="I985" s="300"/>
      <c r="J985" s="300"/>
      <c r="K985" s="300"/>
      <c r="L985" s="300"/>
      <c r="M985" s="300"/>
      <c r="N985" s="300"/>
      <c r="O985" s="300"/>
      <c r="P985" s="300"/>
      <c r="Q985" s="300"/>
      <c r="R985" s="300"/>
      <c r="S985" s="300"/>
      <c r="T985" s="300"/>
      <c r="U985" s="300"/>
      <c r="V985" s="300"/>
      <c r="W985" s="300"/>
      <c r="X985" s="300"/>
      <c r="Y985" s="300"/>
      <c r="Z985" s="300"/>
    </row>
    <row r="986" customFormat="false" ht="15" hidden="false" customHeight="false" outlineLevel="0" collapsed="false">
      <c r="A986" s="300"/>
      <c r="B986" s="300"/>
      <c r="C986" s="300"/>
      <c r="D986" s="300"/>
      <c r="E986" s="300"/>
      <c r="F986" s="300"/>
      <c r="G986" s="300"/>
      <c r="H986" s="300"/>
      <c r="I986" s="300"/>
      <c r="J986" s="300"/>
      <c r="K986" s="300"/>
      <c r="L986" s="300"/>
      <c r="M986" s="300"/>
      <c r="N986" s="300"/>
      <c r="O986" s="300"/>
      <c r="P986" s="300"/>
      <c r="Q986" s="300"/>
      <c r="R986" s="300"/>
      <c r="S986" s="300"/>
      <c r="T986" s="300"/>
      <c r="U986" s="300"/>
      <c r="V986" s="300"/>
      <c r="W986" s="300"/>
      <c r="X986" s="300"/>
      <c r="Y986" s="300"/>
      <c r="Z986" s="300"/>
    </row>
    <row r="987" customFormat="false" ht="15" hidden="false" customHeight="false" outlineLevel="0" collapsed="false">
      <c r="A987" s="300"/>
      <c r="B987" s="300"/>
      <c r="C987" s="300"/>
      <c r="D987" s="300"/>
      <c r="E987" s="300"/>
      <c r="F987" s="300"/>
      <c r="G987" s="300"/>
      <c r="H987" s="300"/>
      <c r="I987" s="300"/>
      <c r="J987" s="300"/>
      <c r="K987" s="300"/>
      <c r="L987" s="300"/>
      <c r="M987" s="300"/>
      <c r="N987" s="300"/>
      <c r="O987" s="300"/>
      <c r="P987" s="300"/>
      <c r="Q987" s="300"/>
      <c r="R987" s="300"/>
      <c r="S987" s="300"/>
      <c r="T987" s="300"/>
      <c r="U987" s="300"/>
      <c r="V987" s="300"/>
      <c r="W987" s="300"/>
      <c r="X987" s="300"/>
      <c r="Y987" s="300"/>
      <c r="Z987" s="300"/>
    </row>
    <row r="988" customFormat="false" ht="15" hidden="false" customHeight="false" outlineLevel="0" collapsed="false">
      <c r="A988" s="300"/>
      <c r="B988" s="300"/>
      <c r="C988" s="300"/>
      <c r="D988" s="300"/>
      <c r="E988" s="300"/>
      <c r="F988" s="300"/>
      <c r="G988" s="300"/>
      <c r="H988" s="300"/>
      <c r="I988" s="300"/>
      <c r="J988" s="300"/>
      <c r="K988" s="300"/>
      <c r="L988" s="300"/>
      <c r="M988" s="300"/>
      <c r="N988" s="300"/>
      <c r="O988" s="300"/>
      <c r="P988" s="300"/>
      <c r="Q988" s="300"/>
      <c r="R988" s="300"/>
      <c r="S988" s="300"/>
      <c r="T988" s="300"/>
      <c r="U988" s="300"/>
      <c r="V988" s="300"/>
      <c r="W988" s="300"/>
      <c r="X988" s="300"/>
      <c r="Y988" s="300"/>
      <c r="Z988" s="300"/>
    </row>
    <row r="989" customFormat="false" ht="15" hidden="false" customHeight="false" outlineLevel="0" collapsed="false">
      <c r="A989" s="300"/>
      <c r="B989" s="300"/>
      <c r="C989" s="300"/>
      <c r="D989" s="300"/>
      <c r="E989" s="300"/>
      <c r="F989" s="300"/>
      <c r="G989" s="300"/>
      <c r="H989" s="300"/>
      <c r="I989" s="300"/>
      <c r="J989" s="300"/>
      <c r="K989" s="300"/>
      <c r="L989" s="300"/>
      <c r="M989" s="300"/>
      <c r="N989" s="300"/>
      <c r="O989" s="300"/>
      <c r="P989" s="300"/>
      <c r="Q989" s="300"/>
      <c r="R989" s="300"/>
      <c r="S989" s="300"/>
      <c r="T989" s="300"/>
      <c r="U989" s="300"/>
      <c r="V989" s="300"/>
      <c r="W989" s="300"/>
      <c r="X989" s="300"/>
      <c r="Y989" s="300"/>
      <c r="Z989" s="300"/>
    </row>
    <row r="990" customFormat="false" ht="15" hidden="false" customHeight="false" outlineLevel="0" collapsed="false">
      <c r="A990" s="300"/>
      <c r="B990" s="300"/>
      <c r="C990" s="300"/>
      <c r="D990" s="300"/>
      <c r="E990" s="300"/>
      <c r="F990" s="300"/>
      <c r="G990" s="300"/>
      <c r="H990" s="300"/>
      <c r="I990" s="300"/>
      <c r="J990" s="300"/>
      <c r="K990" s="300"/>
      <c r="L990" s="300"/>
      <c r="M990" s="300"/>
      <c r="N990" s="300"/>
      <c r="O990" s="300"/>
      <c r="P990" s="300"/>
      <c r="Q990" s="300"/>
      <c r="R990" s="300"/>
      <c r="S990" s="300"/>
      <c r="T990" s="300"/>
      <c r="U990" s="300"/>
      <c r="V990" s="300"/>
      <c r="W990" s="300"/>
      <c r="X990" s="300"/>
      <c r="Y990" s="300"/>
      <c r="Z990" s="300"/>
    </row>
    <row r="991" customFormat="false" ht="15" hidden="false" customHeight="false" outlineLevel="0" collapsed="false">
      <c r="A991" s="300"/>
      <c r="B991" s="300"/>
      <c r="C991" s="300"/>
      <c r="D991" s="300"/>
      <c r="E991" s="300"/>
      <c r="F991" s="300"/>
      <c r="G991" s="300"/>
      <c r="H991" s="300"/>
      <c r="I991" s="300"/>
      <c r="J991" s="300"/>
      <c r="K991" s="300"/>
      <c r="L991" s="300"/>
      <c r="M991" s="300"/>
      <c r="N991" s="300"/>
      <c r="O991" s="300"/>
      <c r="P991" s="300"/>
      <c r="Q991" s="300"/>
      <c r="R991" s="300"/>
      <c r="S991" s="300"/>
      <c r="T991" s="300"/>
      <c r="U991" s="300"/>
      <c r="V991" s="300"/>
      <c r="W991" s="300"/>
      <c r="X991" s="300"/>
      <c r="Y991" s="300"/>
      <c r="Z991" s="300"/>
    </row>
    <row r="992" customFormat="false" ht="15" hidden="false" customHeight="false" outlineLevel="0" collapsed="false">
      <c r="A992" s="300"/>
      <c r="B992" s="300"/>
      <c r="C992" s="300"/>
      <c r="D992" s="300"/>
      <c r="E992" s="300"/>
      <c r="F992" s="300"/>
      <c r="G992" s="300"/>
      <c r="H992" s="300"/>
      <c r="I992" s="300"/>
      <c r="J992" s="300"/>
      <c r="K992" s="300"/>
      <c r="L992" s="300"/>
      <c r="M992" s="300"/>
      <c r="N992" s="300"/>
      <c r="O992" s="300"/>
      <c r="P992" s="300"/>
      <c r="Q992" s="300"/>
      <c r="R992" s="300"/>
      <c r="S992" s="300"/>
      <c r="T992" s="300"/>
      <c r="U992" s="300"/>
      <c r="V992" s="300"/>
      <c r="W992" s="300"/>
      <c r="X992" s="300"/>
      <c r="Y992" s="300"/>
      <c r="Z992" s="300"/>
    </row>
    <row r="993" customFormat="false" ht="15" hidden="false" customHeight="false" outlineLevel="0" collapsed="false">
      <c r="A993" s="300"/>
      <c r="B993" s="300"/>
      <c r="C993" s="300"/>
      <c r="D993" s="300"/>
      <c r="E993" s="300"/>
      <c r="F993" s="300"/>
      <c r="G993" s="300"/>
      <c r="H993" s="300"/>
      <c r="I993" s="300"/>
      <c r="J993" s="300"/>
      <c r="K993" s="300"/>
      <c r="L993" s="300"/>
      <c r="M993" s="300"/>
      <c r="N993" s="300"/>
      <c r="O993" s="300"/>
      <c r="P993" s="300"/>
      <c r="Q993" s="300"/>
      <c r="R993" s="300"/>
      <c r="S993" s="300"/>
      <c r="T993" s="300"/>
      <c r="U993" s="300"/>
      <c r="V993" s="300"/>
      <c r="W993" s="300"/>
      <c r="X993" s="300"/>
      <c r="Y993" s="300"/>
      <c r="Z993" s="300"/>
    </row>
    <row r="994" customFormat="false" ht="15" hidden="false" customHeight="false" outlineLevel="0" collapsed="false">
      <c r="A994" s="300"/>
      <c r="B994" s="300"/>
      <c r="C994" s="300"/>
      <c r="D994" s="300"/>
      <c r="E994" s="300"/>
      <c r="F994" s="300"/>
      <c r="G994" s="300"/>
      <c r="H994" s="300"/>
      <c r="I994" s="300"/>
      <c r="J994" s="300"/>
      <c r="K994" s="300"/>
      <c r="L994" s="300"/>
      <c r="M994" s="300"/>
      <c r="N994" s="300"/>
      <c r="O994" s="300"/>
      <c r="P994" s="300"/>
      <c r="Q994" s="300"/>
      <c r="R994" s="300"/>
      <c r="S994" s="300"/>
      <c r="T994" s="300"/>
      <c r="U994" s="300"/>
      <c r="V994" s="300"/>
      <c r="W994" s="300"/>
      <c r="X994" s="300"/>
      <c r="Y994" s="300"/>
      <c r="Z994" s="300"/>
    </row>
    <row r="995" customFormat="false" ht="15" hidden="false" customHeight="false" outlineLevel="0" collapsed="false">
      <c r="A995" s="300"/>
      <c r="B995" s="300"/>
      <c r="C995" s="300"/>
      <c r="D995" s="300"/>
      <c r="E995" s="300"/>
      <c r="F995" s="300"/>
      <c r="G995" s="300"/>
      <c r="H995" s="300"/>
      <c r="I995" s="300"/>
      <c r="J995" s="300"/>
      <c r="K995" s="300"/>
      <c r="L995" s="300"/>
      <c r="M995" s="300"/>
      <c r="N995" s="300"/>
      <c r="O995" s="300"/>
      <c r="P995" s="300"/>
      <c r="Q995" s="300"/>
      <c r="R995" s="300"/>
      <c r="S995" s="300"/>
      <c r="T995" s="300"/>
      <c r="U995" s="300"/>
      <c r="V995" s="300"/>
      <c r="W995" s="300"/>
      <c r="X995" s="300"/>
      <c r="Y995" s="300"/>
      <c r="Z995" s="300"/>
    </row>
    <row r="996" customFormat="false" ht="15" hidden="false" customHeight="false" outlineLevel="0" collapsed="false">
      <c r="A996" s="300"/>
      <c r="B996" s="300"/>
      <c r="C996" s="300"/>
      <c r="D996" s="300"/>
      <c r="E996" s="300"/>
      <c r="F996" s="300"/>
      <c r="G996" s="300"/>
      <c r="H996" s="300"/>
      <c r="I996" s="300"/>
      <c r="J996" s="300"/>
      <c r="K996" s="300"/>
      <c r="L996" s="300"/>
      <c r="M996" s="300"/>
      <c r="N996" s="300"/>
      <c r="O996" s="300"/>
      <c r="P996" s="300"/>
      <c r="Q996" s="300"/>
      <c r="R996" s="300"/>
      <c r="S996" s="300"/>
      <c r="T996" s="300"/>
      <c r="U996" s="300"/>
      <c r="V996" s="300"/>
      <c r="W996" s="300"/>
      <c r="X996" s="300"/>
      <c r="Y996" s="300"/>
      <c r="Z996" s="300"/>
    </row>
    <row r="997" customFormat="false" ht="15" hidden="false" customHeight="false" outlineLevel="0" collapsed="false">
      <c r="A997" s="300"/>
      <c r="B997" s="300"/>
      <c r="C997" s="300"/>
      <c r="D997" s="300"/>
      <c r="E997" s="300"/>
      <c r="F997" s="300"/>
      <c r="G997" s="300"/>
      <c r="H997" s="300"/>
      <c r="I997" s="300"/>
      <c r="J997" s="300"/>
      <c r="K997" s="300"/>
      <c r="L997" s="300"/>
      <c r="M997" s="300"/>
      <c r="N997" s="300"/>
      <c r="O997" s="300"/>
      <c r="P997" s="300"/>
      <c r="Q997" s="300"/>
      <c r="R997" s="300"/>
      <c r="S997" s="300"/>
      <c r="T997" s="300"/>
      <c r="U997" s="300"/>
      <c r="V997" s="300"/>
      <c r="W997" s="300"/>
      <c r="X997" s="300"/>
      <c r="Y997" s="300"/>
      <c r="Z997" s="300"/>
    </row>
    <row r="998" customFormat="false" ht="15" hidden="false" customHeight="false" outlineLevel="0" collapsed="false">
      <c r="A998" s="300"/>
      <c r="B998" s="300"/>
      <c r="C998" s="300"/>
      <c r="D998" s="300"/>
      <c r="E998" s="300"/>
      <c r="F998" s="300"/>
      <c r="G998" s="300"/>
      <c r="H998" s="300"/>
      <c r="I998" s="300"/>
      <c r="J998" s="300"/>
      <c r="K998" s="300"/>
      <c r="L998" s="300"/>
      <c r="M998" s="300"/>
      <c r="N998" s="300"/>
      <c r="O998" s="300"/>
      <c r="P998" s="300"/>
      <c r="Q998" s="300"/>
      <c r="R998" s="300"/>
      <c r="S998" s="300"/>
      <c r="T998" s="300"/>
      <c r="U998" s="300"/>
      <c r="V998" s="300"/>
      <c r="W998" s="300"/>
      <c r="X998" s="300"/>
      <c r="Y998" s="300"/>
      <c r="Z998" s="300"/>
    </row>
    <row r="999" customFormat="false" ht="15" hidden="false" customHeight="false" outlineLevel="0" collapsed="false">
      <c r="A999" s="300"/>
      <c r="B999" s="300"/>
      <c r="C999" s="300"/>
      <c r="D999" s="300"/>
      <c r="E999" s="300"/>
      <c r="F999" s="300"/>
      <c r="G999" s="300"/>
      <c r="H999" s="300"/>
      <c r="I999" s="300"/>
      <c r="J999" s="300"/>
      <c r="K999" s="300"/>
      <c r="L999" s="300"/>
      <c r="M999" s="300"/>
      <c r="N999" s="300"/>
      <c r="O999" s="300"/>
      <c r="P999" s="300"/>
      <c r="Q999" s="300"/>
      <c r="R999" s="300"/>
      <c r="S999" s="300"/>
      <c r="T999" s="300"/>
      <c r="U999" s="300"/>
      <c r="V999" s="300"/>
      <c r="W999" s="300"/>
      <c r="X999" s="300"/>
      <c r="Y999" s="300"/>
      <c r="Z999" s="300"/>
    </row>
    <row r="1000" customFormat="false" ht="15" hidden="false" customHeight="false" outlineLevel="0" collapsed="false">
      <c r="A1000" s="300"/>
      <c r="B1000" s="300"/>
      <c r="C1000" s="300"/>
      <c r="D1000" s="300"/>
      <c r="E1000" s="300"/>
      <c r="F1000" s="300"/>
      <c r="G1000" s="300"/>
      <c r="H1000" s="300"/>
      <c r="I1000" s="300"/>
      <c r="J1000" s="300"/>
      <c r="K1000" s="300"/>
      <c r="L1000" s="300"/>
      <c r="M1000" s="300"/>
      <c r="N1000" s="300"/>
      <c r="O1000" s="300"/>
      <c r="P1000" s="300"/>
      <c r="Q1000" s="300"/>
      <c r="R1000" s="300"/>
      <c r="S1000" s="300"/>
      <c r="T1000" s="300"/>
      <c r="U1000" s="300"/>
      <c r="V1000" s="300"/>
      <c r="W1000" s="300"/>
      <c r="X1000" s="300"/>
      <c r="Y1000" s="300"/>
      <c r="Z1000" s="300"/>
    </row>
    <row r="1001" customFormat="false" ht="15" hidden="false" customHeight="false" outlineLevel="0" collapsed="false">
      <c r="A1001" s="300"/>
      <c r="B1001" s="300"/>
      <c r="C1001" s="300"/>
      <c r="D1001" s="300"/>
      <c r="E1001" s="300"/>
      <c r="F1001" s="300"/>
      <c r="G1001" s="300"/>
      <c r="H1001" s="300"/>
      <c r="I1001" s="300"/>
      <c r="J1001" s="300"/>
      <c r="K1001" s="300"/>
      <c r="L1001" s="300"/>
      <c r="M1001" s="300"/>
      <c r="N1001" s="300"/>
      <c r="O1001" s="300"/>
      <c r="P1001" s="300"/>
      <c r="Q1001" s="300"/>
      <c r="R1001" s="300"/>
      <c r="S1001" s="300"/>
      <c r="T1001" s="300"/>
      <c r="U1001" s="300"/>
      <c r="V1001" s="300"/>
      <c r="W1001" s="300"/>
      <c r="X1001" s="300"/>
      <c r="Y1001" s="300"/>
      <c r="Z1001" s="30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60.25"/>
    <col collapsed="false" customWidth="true" hidden="false" outlineLevel="0" max="2" min="2" style="0" width="19.75"/>
    <col collapsed="false" customWidth="true" hidden="true" outlineLevel="0" max="3" min="3" style="0" width="16.75"/>
    <col collapsed="false" customWidth="true" hidden="true" outlineLevel="0" max="4" min="4" style="0" width="23.13"/>
    <col collapsed="false" customWidth="true" hidden="true" outlineLevel="0" max="5" min="5" style="0" width="24.63"/>
    <col collapsed="false" customWidth="true" hidden="true" outlineLevel="0" max="6" min="6" style="0" width="14.75"/>
    <col collapsed="false" customWidth="true" hidden="true" outlineLevel="0" max="7" min="7" style="0" width="20.75"/>
    <col collapsed="false" customWidth="true" hidden="true" outlineLevel="0" max="8" min="8" style="0" width="20.62"/>
    <col collapsed="false" customWidth="true" hidden="true" outlineLevel="0" max="9" min="9" style="0" width="16.75"/>
    <col collapsed="false" customWidth="true" hidden="true" outlineLevel="0" max="10" min="10" style="0" width="12.38"/>
    <col collapsed="false" customWidth="true" hidden="true" outlineLevel="0" max="11" min="11" style="0" width="9"/>
    <col collapsed="false" customWidth="true" hidden="true" outlineLevel="0" max="12" min="12" style="0" width="14.88"/>
    <col collapsed="false" customWidth="true" hidden="true" outlineLevel="0" max="13" min="13" style="0" width="9"/>
    <col collapsed="false" customWidth="true" hidden="true" outlineLevel="0" max="14" min="14" style="0" width="14.25"/>
    <col collapsed="false" customWidth="true" hidden="true" outlineLevel="0" max="15" min="15" style="0" width="11.25"/>
    <col collapsed="false" customWidth="true" hidden="true" outlineLevel="0" max="16" min="16" style="0" width="9"/>
    <col collapsed="false" customWidth="true" hidden="true" outlineLevel="0" max="17" min="17" style="0" width="12.38"/>
    <col collapsed="false" customWidth="true" hidden="true" outlineLevel="0" max="18" min="18" style="0" width="14.63"/>
    <col collapsed="false" customWidth="true" hidden="true" outlineLevel="0" max="21" min="19" style="0" width="9"/>
    <col collapsed="false" customWidth="true" hidden="false" outlineLevel="0" max="26" min="22" style="0" width="9"/>
  </cols>
  <sheetData>
    <row r="1" customFormat="false" ht="14.25" hidden="false" customHeight="true" outlineLevel="0" collapsed="false">
      <c r="A1" s="302" t="s">
        <v>3178</v>
      </c>
      <c r="B1" s="303" t="e">
        <f aca="false">concat(C1,D1,E1,F1,G1,H1,I1,J1,K1,L1,M1,N1,O1,P1,Q1,R1,S1,T1,U1)</f>
        <v>#NAME?</v>
      </c>
      <c r="C1" s="304" t="e">
        <f aca="false">#REF!</f>
        <v>#REF!</v>
      </c>
      <c r="D1" s="304" t="e">
        <f aca="false">#REF!</f>
        <v>#REF!</v>
      </c>
      <c r="E1" s="304" t="e">
        <f aca="false">#REF!</f>
        <v>#REF!</v>
      </c>
      <c r="F1" s="304" t="e">
        <f aca="false">#REF!</f>
        <v>#REF!</v>
      </c>
      <c r="G1" s="304" t="e">
        <f aca="false">#REF!</f>
        <v>#REF!</v>
      </c>
      <c r="H1" s="304" t="e">
        <f aca="false">#REF!</f>
        <v>#REF!</v>
      </c>
      <c r="I1" s="304" t="e">
        <f aca="false">#REF!</f>
        <v>#REF!</v>
      </c>
      <c r="J1" s="304" t="e">
        <f aca="false">#REF!</f>
        <v>#REF!</v>
      </c>
      <c r="K1" s="304" t="e">
        <f aca="false">#REF!</f>
        <v>#REF!</v>
      </c>
      <c r="L1" s="304" t="e">
        <f aca="false">#REF!</f>
        <v>#REF!</v>
      </c>
      <c r="M1" s="304" t="e">
        <f aca="false">#REF!</f>
        <v>#REF!</v>
      </c>
      <c r="N1" s="304" t="e">
        <f aca="false">#REF!</f>
        <v>#REF!</v>
      </c>
      <c r="O1" s="304" t="e">
        <f aca="false">#REF!</f>
        <v>#REF!</v>
      </c>
      <c r="P1" s="304" t="e">
        <f aca="false">#REF!</f>
        <v>#REF!</v>
      </c>
      <c r="Q1" s="304" t="e">
        <f aca="false">#REF!</f>
        <v>#REF!</v>
      </c>
      <c r="R1" s="304" t="e">
        <f aca="false">#REF!</f>
        <v>#REF!</v>
      </c>
      <c r="S1" s="304" t="e">
        <f aca="false">#REF!</f>
        <v>#REF!</v>
      </c>
      <c r="T1" s="304" t="e">
        <f aca="false">#REF!</f>
        <v>#REF!</v>
      </c>
      <c r="U1" s="304" t="e">
        <f aca="false">#REF!</f>
        <v>#REF!</v>
      </c>
      <c r="V1" s="305"/>
      <c r="W1" s="305"/>
      <c r="X1" s="305"/>
      <c r="Y1" s="305"/>
      <c r="Z1" s="305"/>
    </row>
    <row r="2" customFormat="false" ht="14.25" hidden="false" customHeight="true" outlineLevel="0" collapsed="false">
      <c r="A2" s="302" t="s">
        <v>3179</v>
      </c>
      <c r="B2" s="303" t="e">
        <f aca="false">concat("{",C2,D2,E2,F2,G2,H2,I2,J2,K2,L2,M2,N2,O2,P2,Q2,R2,S2,T2,U2,"},")</f>
        <v>#NAME?</v>
      </c>
      <c r="C2" s="304" t="e">
        <f aca="false">(concat("""","KeggCode", """:","""",#REF!,""","))</f>
        <v>#REF!</v>
      </c>
      <c r="D2" s="304" t="e">
        <f aca="false">(concat("""","CommonName",""":", """",#REF!,""","))</f>
        <v>#REF!</v>
      </c>
      <c r="E2" s="304" t="e">
        <f aca="false">(concat("""","ScientificName",""":", """",#REF!,""","))</f>
        <v>#REF!</v>
      </c>
      <c r="F2" s="304" t="e">
        <f aca="false">concat("""","Kingdom", """:","""",#REF!,""",")</f>
        <v>#REF!</v>
      </c>
      <c r="G2" s="304" t="e">
        <f aca="false">concat("""","Subkingdom",""":", """",#REF!,""",")</f>
        <v>#REF!</v>
      </c>
      <c r="H2" s="304" t="e">
        <f aca="false">concat("""","Superdivision",""":", """",#REF!,""",")</f>
        <v>#REF!</v>
      </c>
      <c r="I2" s="304" t="e">
        <f aca="false">concat("""","Phylum", """:","""",#REF!,""",")</f>
        <v>#REF!</v>
      </c>
      <c r="J2" s="304" t="e">
        <f aca="false">concat("""","Subphylum", """:","""",#REF!,""",")</f>
        <v>#REF!</v>
      </c>
      <c r="K2" s="304" t="e">
        <f aca="false">concat("""","Class", """:","""",#REF!,""",")</f>
        <v>#REF!</v>
      </c>
      <c r="L2" s="304" t="e">
        <f aca="false">concat("""","Subclass", """:","""",#REF!,""",")</f>
        <v>#REF!</v>
      </c>
      <c r="M2" s="304" t="e">
        <f aca="false">concat("""","Order",""":","""", #REF!,""",")</f>
        <v>#REF!</v>
      </c>
      <c r="N2" s="304" t="e">
        <f aca="false">concat("""","Family",""":","""", #REF!,""",")</f>
        <v>#REF!</v>
      </c>
      <c r="O2" s="304" t="e">
        <f aca="false">concat("""","Subfamily",""":","""", #REF!,""",")</f>
        <v>#REF!</v>
      </c>
      <c r="P2" s="304" t="e">
        <f aca="false">concat("""","Tribe",""":","""", #REF!,""",")</f>
        <v>#REF!</v>
      </c>
      <c r="Q2" s="304" t="e">
        <f aca="false">concat("""","Subtribe",""":","""", #REF!,""",")</f>
        <v>#REF!</v>
      </c>
      <c r="R2" s="304" t="e">
        <f aca="false">concat("""","Genus",""":","""", #REF!,""",")</f>
        <v>#REF!</v>
      </c>
      <c r="S2" s="304" t="e">
        <f aca="false">concat("""","Subgenus",""":","""", #REF!,""",")</f>
        <v>#REF!</v>
      </c>
      <c r="T2" s="304" t="e">
        <f aca="false">concat("""","Species",""":","""", #REF!,""",")</f>
        <v>#REF!</v>
      </c>
      <c r="U2" s="304" t="e">
        <f aca="false">concat("""","VarSubsp",""":","""", #REF!,"""")</f>
        <v>#REF!</v>
      </c>
      <c r="V2" s="305"/>
      <c r="W2" s="305"/>
      <c r="X2" s="305"/>
      <c r="Y2" s="305"/>
      <c r="Z2" s="305"/>
    </row>
    <row r="3" customFormat="false" ht="14.25" hidden="false" customHeight="true" outlineLevel="0" collapsed="false">
      <c r="A3" s="302" t="s">
        <v>3180</v>
      </c>
      <c r="B3" s="303" t="e">
        <f aca="false">concat("{",C3,D3,E3,F3,G3,H3,I3,J3,K3,L3,M3,N3,O3,P3,Q3,R3,S3,T3,U3,"},")</f>
        <v>#NAME?</v>
      </c>
      <c r="C3" s="304" t="e">
        <f aca="false">(concat("""","KeggCode", """:","""",#REF!,""","))</f>
        <v>#REF!</v>
      </c>
      <c r="D3" s="304" t="e">
        <f aca="false">(concat("""","CommonName",""":", """",#REF!,""","))</f>
        <v>#REF!</v>
      </c>
      <c r="E3" s="304" t="e">
        <f aca="false">(concat("""","ScientificName",""":", """",#REF!,""","))</f>
        <v>#REF!</v>
      </c>
      <c r="F3" s="304" t="e">
        <f aca="false">concat("""","Kingdom", """:","""",#REF!,""",")</f>
        <v>#REF!</v>
      </c>
      <c r="G3" s="304" t="e">
        <f aca="false">concat("""","Subkingdom",""":", """",#REF!,""",")</f>
        <v>#REF!</v>
      </c>
      <c r="H3" s="304" t="e">
        <f aca="false">concat("""","Superdivision",""":", """",#REF!,""",")</f>
        <v>#REF!</v>
      </c>
      <c r="I3" s="304" t="e">
        <f aca="false">concat("""","Phylum", """:","""",#REF!,""",")</f>
        <v>#REF!</v>
      </c>
      <c r="J3" s="304" t="e">
        <f aca="false">concat("""","Subphylum", """:","""",#REF!,""",")</f>
        <v>#REF!</v>
      </c>
      <c r="K3" s="304" t="e">
        <f aca="false">concat("""","Class", """:","""",#REF!,""",")</f>
        <v>#REF!</v>
      </c>
      <c r="L3" s="304" t="e">
        <f aca="false">concat("""","Subclass", """:","""",#REF!,""",")</f>
        <v>#REF!</v>
      </c>
      <c r="M3" s="304" t="e">
        <f aca="false">concat("""","Order",""":","""", #REF!,""",")</f>
        <v>#REF!</v>
      </c>
      <c r="N3" s="304" t="e">
        <f aca="false">concat("""","Family",""":","""", #REF!,""",")</f>
        <v>#REF!</v>
      </c>
      <c r="O3" s="304" t="e">
        <f aca="false">concat("""","Subfamily",""":","""", #REF!,""",")</f>
        <v>#REF!</v>
      </c>
      <c r="P3" s="304" t="e">
        <f aca="false">concat("""","Tribe",""":","""", #REF!,""",")</f>
        <v>#REF!</v>
      </c>
      <c r="Q3" s="304" t="e">
        <f aca="false">concat("""","Subtribe",""":","""", #REF!,""",")</f>
        <v>#REF!</v>
      </c>
      <c r="R3" s="304" t="e">
        <f aca="false">concat("""","Genus",""":","""", #REF!,""",")</f>
        <v>#REF!</v>
      </c>
      <c r="S3" s="304" t="e">
        <f aca="false">concat("""","Subgenus",""":","""", #REF!,""",")</f>
        <v>#REF!</v>
      </c>
      <c r="T3" s="304" t="e">
        <f aca="false">concat("""","Species",""":","""", #REF!,""",")</f>
        <v>#REF!</v>
      </c>
      <c r="U3" s="304" t="e">
        <f aca="false">concat("""","VarSubsp",""":","""", #REF!,"""")</f>
        <v>#REF!</v>
      </c>
      <c r="V3" s="305"/>
      <c r="W3" s="305"/>
      <c r="X3" s="305"/>
      <c r="Y3" s="305"/>
      <c r="Z3" s="305"/>
    </row>
    <row r="4" customFormat="false" ht="14.25" hidden="false" customHeight="true" outlineLevel="0" collapsed="false">
      <c r="A4" s="302" t="s">
        <v>3181</v>
      </c>
      <c r="B4" s="303" t="e">
        <f aca="false">concat("{",C4,D4,E4,F4,G4,H4,I4,J4,K4,L4,M4,N4,O4,P4,Q4,R4,S4,T4,U4,"},")</f>
        <v>#NAME?</v>
      </c>
      <c r="C4" s="304" t="e">
        <f aca="false">(concat("""","KeggCode", """:","""",#REF!,""","))</f>
        <v>#REF!</v>
      </c>
      <c r="D4" s="304" t="e">
        <f aca="false">(concat("""","CommonName",""":", """",#REF!,""","))</f>
        <v>#REF!</v>
      </c>
      <c r="E4" s="304" t="e">
        <f aca="false">(concat("""","ScientificName",""":", """",#REF!,""","))</f>
        <v>#REF!</v>
      </c>
      <c r="F4" s="304" t="e">
        <f aca="false">concat("""","Kingdom", """:","""",#REF!,""",")</f>
        <v>#REF!</v>
      </c>
      <c r="G4" s="304" t="e">
        <f aca="false">concat("""","Subkingdom",""":", """",#REF!,""",")</f>
        <v>#REF!</v>
      </c>
      <c r="H4" s="304" t="e">
        <f aca="false">concat("""","Superdivision",""":", """",#REF!,""",")</f>
        <v>#REF!</v>
      </c>
      <c r="I4" s="304" t="e">
        <f aca="false">concat("""","Phylum", """:","""",#REF!,""",")</f>
        <v>#REF!</v>
      </c>
      <c r="J4" s="304" t="e">
        <f aca="false">concat("""","Subphylum", """:","""",#REF!,""",")</f>
        <v>#REF!</v>
      </c>
      <c r="K4" s="304" t="e">
        <f aca="false">concat("""","Class", """:","""",#REF!,""",")</f>
        <v>#REF!</v>
      </c>
      <c r="L4" s="304" t="e">
        <f aca="false">concat("""","Subclass", """:","""",#REF!,""",")</f>
        <v>#REF!</v>
      </c>
      <c r="M4" s="304" t="e">
        <f aca="false">concat("""","Order",""":","""", #REF!,""",")</f>
        <v>#REF!</v>
      </c>
      <c r="N4" s="304" t="e">
        <f aca="false">concat("""","Family",""":","""", #REF!,""",")</f>
        <v>#REF!</v>
      </c>
      <c r="O4" s="304" t="e">
        <f aca="false">concat("""","Subfamily",""":","""", #REF!,""",")</f>
        <v>#REF!</v>
      </c>
      <c r="P4" s="304" t="e">
        <f aca="false">concat("""","Tribe",""":","""", #REF!,""",")</f>
        <v>#REF!</v>
      </c>
      <c r="Q4" s="304" t="e">
        <f aca="false">concat("""","Subtribe",""":","""", #REF!,""",")</f>
        <v>#REF!</v>
      </c>
      <c r="R4" s="304" t="e">
        <f aca="false">concat("""","Genus",""":","""", #REF!,""",")</f>
        <v>#REF!</v>
      </c>
      <c r="S4" s="304" t="e">
        <f aca="false">concat("""","Subgenus",""":","""", #REF!,""",")</f>
        <v>#REF!</v>
      </c>
      <c r="T4" s="304" t="e">
        <f aca="false">concat("""","Species",""":","""", #REF!,""",")</f>
        <v>#REF!</v>
      </c>
      <c r="U4" s="304" t="e">
        <f aca="false">concat("""","VarSubsp",""":","""", #REF!,"""")</f>
        <v>#REF!</v>
      </c>
      <c r="V4" s="305"/>
      <c r="W4" s="305"/>
      <c r="X4" s="305"/>
      <c r="Y4" s="305"/>
      <c r="Z4" s="305"/>
    </row>
    <row r="5" customFormat="false" ht="14.25" hidden="false" customHeight="true" outlineLevel="0" collapsed="false">
      <c r="A5" s="302" t="s">
        <v>3182</v>
      </c>
      <c r="B5" s="303" t="e">
        <f aca="false">concat("{",C5,D5,E5,F5,G5,H5,I5,J5,K5,L5,M5,N5,O5,P5,Q5,R5,S5,T5,U5,"},")</f>
        <v>#NAME?</v>
      </c>
      <c r="C5" s="304" t="e">
        <f aca="false">(concat("""","KeggCode", """:","""",#REF!,""","))</f>
        <v>#REF!</v>
      </c>
      <c r="D5" s="304" t="e">
        <f aca="false">(concat("""","CommonName",""":", """",#REF!,""","))</f>
        <v>#REF!</v>
      </c>
      <c r="E5" s="304" t="e">
        <f aca="false">(concat("""","ScientificName",""":", """",#REF!,""","))</f>
        <v>#REF!</v>
      </c>
      <c r="F5" s="304" t="e">
        <f aca="false">concat("""","Kingdom", """:","""",#REF!,""",")</f>
        <v>#REF!</v>
      </c>
      <c r="G5" s="304" t="e">
        <f aca="false">concat("""","Subkingdom",""":", """",#REF!,""",")</f>
        <v>#REF!</v>
      </c>
      <c r="H5" s="304" t="e">
        <f aca="false">concat("""","Superdivision",""":", """",#REF!,""",")</f>
        <v>#REF!</v>
      </c>
      <c r="I5" s="304" t="e">
        <f aca="false">concat("""","Phylum", """:","""",#REF!,""",")</f>
        <v>#REF!</v>
      </c>
      <c r="J5" s="304" t="e">
        <f aca="false">concat("""","Subphylum", """:","""",#REF!,""",")</f>
        <v>#REF!</v>
      </c>
      <c r="K5" s="304" t="e">
        <f aca="false">concat("""","Class", """:","""",#REF!,""",")</f>
        <v>#REF!</v>
      </c>
      <c r="L5" s="304" t="e">
        <f aca="false">concat("""","Subclass", """:","""",#REF!,""",")</f>
        <v>#REF!</v>
      </c>
      <c r="M5" s="304" t="e">
        <f aca="false">concat("""","Order",""":","""", #REF!,""",")</f>
        <v>#REF!</v>
      </c>
      <c r="N5" s="304" t="e">
        <f aca="false">concat("""","Family",""":","""", #REF!,""",")</f>
        <v>#REF!</v>
      </c>
      <c r="O5" s="304" t="e">
        <f aca="false">concat("""","Subfamily",""":","""", #REF!,""",")</f>
        <v>#REF!</v>
      </c>
      <c r="P5" s="304" t="e">
        <f aca="false">concat("""","Tribe",""":","""", #REF!,""",")</f>
        <v>#REF!</v>
      </c>
      <c r="Q5" s="304" t="e">
        <f aca="false">concat("""","Subtribe",""":","""", #REF!,""",")</f>
        <v>#REF!</v>
      </c>
      <c r="R5" s="304" t="e">
        <f aca="false">concat("""","Genus",""":","""", #REF!,""",")</f>
        <v>#REF!</v>
      </c>
      <c r="S5" s="304" t="e">
        <f aca="false">concat("""","Subgenus",""":","""", #REF!,""",")</f>
        <v>#REF!</v>
      </c>
      <c r="T5" s="304" t="e">
        <f aca="false">concat("""","Species",""":","""", #REF!,""",")</f>
        <v>#REF!</v>
      </c>
      <c r="U5" s="304" t="e">
        <f aca="false">concat("""","VarSubsp",""":","""", #REF!,"""")</f>
        <v>#REF!</v>
      </c>
      <c r="V5" s="305"/>
      <c r="W5" s="305"/>
      <c r="X5" s="305"/>
      <c r="Y5" s="305"/>
      <c r="Z5" s="305"/>
    </row>
    <row r="6" customFormat="false" ht="14.25" hidden="false" customHeight="true" outlineLevel="0" collapsed="false">
      <c r="A6" s="302" t="s">
        <v>3183</v>
      </c>
      <c r="B6" s="303" t="e">
        <f aca="false">concat("{",C6,D6,E6,F6,G6,H6,I6,J6,K6,L6,M6,N6,O6,P6,Q6,R6,S6,T6,U6,"},")</f>
        <v>#NAME?</v>
      </c>
      <c r="C6" s="304" t="e">
        <f aca="false">(concat("""","KeggCode", """:","""",#REF!,""","))</f>
        <v>#REF!</v>
      </c>
      <c r="D6" s="304" t="e">
        <f aca="false">(concat("""","CommonName",""":", """",#REF!,""","))</f>
        <v>#REF!</v>
      </c>
      <c r="E6" s="304" t="e">
        <f aca="false">(concat("""","ScientificName",""":", """",#REF!,""","))</f>
        <v>#REF!</v>
      </c>
      <c r="F6" s="304" t="e">
        <f aca="false">concat("""","Kingdom", """:","""",#REF!,""",")</f>
        <v>#REF!</v>
      </c>
      <c r="G6" s="304" t="e">
        <f aca="false">concat("""","Subkingdom",""":", """",#REF!,""",")</f>
        <v>#REF!</v>
      </c>
      <c r="H6" s="304" t="e">
        <f aca="false">concat("""","Superdivision",""":", """",#REF!,""",")</f>
        <v>#REF!</v>
      </c>
      <c r="I6" s="304" t="e">
        <f aca="false">concat("""","Phylum", """:","""",#REF!,""",")</f>
        <v>#REF!</v>
      </c>
      <c r="J6" s="304" t="e">
        <f aca="false">concat("""","Subphylum", """:","""",#REF!,""",")</f>
        <v>#REF!</v>
      </c>
      <c r="K6" s="304" t="e">
        <f aca="false">concat("""","Class", """:","""",#REF!,""",")</f>
        <v>#REF!</v>
      </c>
      <c r="L6" s="304" t="e">
        <f aca="false">concat("""","Subclass", """:","""",#REF!,""",")</f>
        <v>#REF!</v>
      </c>
      <c r="M6" s="304" t="e">
        <f aca="false">concat("""","Order",""":","""", #REF!,""",")</f>
        <v>#REF!</v>
      </c>
      <c r="N6" s="304" t="e">
        <f aca="false">concat("""","Family",""":","""", #REF!,""",")</f>
        <v>#REF!</v>
      </c>
      <c r="O6" s="304" t="e">
        <f aca="false">concat("""","Subfamily",""":","""", #REF!,""",")</f>
        <v>#REF!</v>
      </c>
      <c r="P6" s="304" t="e">
        <f aca="false">concat("""","Tribe",""":","""", #REF!,""",")</f>
        <v>#REF!</v>
      </c>
      <c r="Q6" s="304" t="e">
        <f aca="false">concat("""","Subtribe",""":","""", #REF!,""",")</f>
        <v>#REF!</v>
      </c>
      <c r="R6" s="304" t="e">
        <f aca="false">concat("""","Genus",""":","""", #REF!,""",")</f>
        <v>#REF!</v>
      </c>
      <c r="S6" s="304" t="e">
        <f aca="false">concat("""","Subgenus",""":","""", #REF!,""",")</f>
        <v>#REF!</v>
      </c>
      <c r="T6" s="304" t="e">
        <f aca="false">concat("""","Species",""":","""", #REF!,""",")</f>
        <v>#REF!</v>
      </c>
      <c r="U6" s="304" t="e">
        <f aca="false">concat("""","VarSubsp",""":","""", #REF!,"""")</f>
        <v>#REF!</v>
      </c>
      <c r="V6" s="305"/>
      <c r="W6" s="305"/>
      <c r="X6" s="305"/>
      <c r="Y6" s="305"/>
      <c r="Z6" s="305"/>
    </row>
    <row r="7" customFormat="false" ht="14.25" hidden="false" customHeight="true" outlineLevel="0" collapsed="false">
      <c r="A7" s="302" t="s">
        <v>3184</v>
      </c>
      <c r="B7" s="303" t="e">
        <f aca="false">concat("{",C7,D7,E7,F7,G7,H7,I7,J7,K7,L7,M7,N7,O7,P7,Q7,R7,S7,T7,U7,"},")</f>
        <v>#NAME?</v>
      </c>
      <c r="C7" s="304" t="e">
        <f aca="false">(concat("""","KeggCode", """:","""",#REF!,""","))</f>
        <v>#REF!</v>
      </c>
      <c r="D7" s="304" t="e">
        <f aca="false">(concat("""","CommonName",""":", """",#REF!,""","))</f>
        <v>#REF!</v>
      </c>
      <c r="E7" s="304" t="e">
        <f aca="false">(concat("""","ScientificName",""":", """",#REF!,""","))</f>
        <v>#REF!</v>
      </c>
      <c r="F7" s="304" t="e">
        <f aca="false">concat("""","Kingdom", """:","""",#REF!,""",")</f>
        <v>#REF!</v>
      </c>
      <c r="G7" s="304" t="e">
        <f aca="false">concat("""","Subkingdom",""":", """",#REF!,""",")</f>
        <v>#REF!</v>
      </c>
      <c r="H7" s="304" t="e">
        <f aca="false">concat("""","Superdivision",""":", """",#REF!,""",")</f>
        <v>#REF!</v>
      </c>
      <c r="I7" s="304" t="e">
        <f aca="false">concat("""","Phylum", """:","""",#REF!,""",")</f>
        <v>#REF!</v>
      </c>
      <c r="J7" s="304" t="e">
        <f aca="false">concat("""","Subphylum", """:","""",#REF!,""",")</f>
        <v>#REF!</v>
      </c>
      <c r="K7" s="304" t="e">
        <f aca="false">concat("""","Class", """:","""",#REF!,""",")</f>
        <v>#REF!</v>
      </c>
      <c r="L7" s="304" t="e">
        <f aca="false">concat("""","Subclass", """:","""",#REF!,""",")</f>
        <v>#REF!</v>
      </c>
      <c r="M7" s="304" t="e">
        <f aca="false">concat("""","Order",""":","""", #REF!,""",")</f>
        <v>#REF!</v>
      </c>
      <c r="N7" s="304" t="e">
        <f aca="false">concat("""","Family",""":","""", #REF!,""",")</f>
        <v>#REF!</v>
      </c>
      <c r="O7" s="304" t="e">
        <f aca="false">concat("""","Subfamily",""":","""", #REF!,""",")</f>
        <v>#REF!</v>
      </c>
      <c r="P7" s="304" t="e">
        <f aca="false">concat("""","Tribe",""":","""", #REF!,""",")</f>
        <v>#REF!</v>
      </c>
      <c r="Q7" s="304" t="e">
        <f aca="false">concat("""","Subtribe",""":","""", #REF!,""",")</f>
        <v>#REF!</v>
      </c>
      <c r="R7" s="304" t="e">
        <f aca="false">concat("""","Genus",""":","""", #REF!,""",")</f>
        <v>#REF!</v>
      </c>
      <c r="S7" s="304" t="e">
        <f aca="false">concat("""","Subgenus",""":","""", #REF!,""",")</f>
        <v>#REF!</v>
      </c>
      <c r="T7" s="304" t="e">
        <f aca="false">concat("""","Species",""":","""", #REF!,""",")</f>
        <v>#REF!</v>
      </c>
      <c r="U7" s="304" t="e">
        <f aca="false">concat("""","VarSubsp",""":","""", #REF!,"""")</f>
        <v>#REF!</v>
      </c>
      <c r="V7" s="305"/>
      <c r="W7" s="305"/>
      <c r="X7" s="305"/>
      <c r="Y7" s="305"/>
      <c r="Z7" s="305"/>
    </row>
    <row r="8" customFormat="false" ht="14.25" hidden="false" customHeight="true" outlineLevel="0" collapsed="false">
      <c r="A8" s="302" t="s">
        <v>3185</v>
      </c>
      <c r="B8" s="303" t="e">
        <f aca="false">concat("{",C8,D8,E8,F8,G8,H8,I8,J8,K8,L8,M8,N8,O8,P8,Q8,R8,S8,T8,U8,"},")</f>
        <v>#NAME?</v>
      </c>
      <c r="C8" s="304" t="e">
        <f aca="false">(concat("""","KeggCode", """:","""",#REF!,""","))</f>
        <v>#REF!</v>
      </c>
      <c r="D8" s="304" t="e">
        <f aca="false">(concat("""","CommonName",""":", """",#REF!,""","))</f>
        <v>#REF!</v>
      </c>
      <c r="E8" s="304" t="e">
        <f aca="false">(concat("""","ScientificName",""":", """",#REF!,""","))</f>
        <v>#REF!</v>
      </c>
      <c r="F8" s="304" t="e">
        <f aca="false">concat("""","Kingdom", """:","""",#REF!,""",")</f>
        <v>#REF!</v>
      </c>
      <c r="G8" s="304" t="e">
        <f aca="false">concat("""","Subkingdom",""":", """",#REF!,""",")</f>
        <v>#REF!</v>
      </c>
      <c r="H8" s="304" t="e">
        <f aca="false">concat("""","Superdivision",""":", """",#REF!,""",")</f>
        <v>#REF!</v>
      </c>
      <c r="I8" s="304" t="e">
        <f aca="false">concat("""","Phylum", """:","""",#REF!,""",")</f>
        <v>#REF!</v>
      </c>
      <c r="J8" s="304" t="e">
        <f aca="false">concat("""","Subphylum", """:","""",#REF!,""",")</f>
        <v>#REF!</v>
      </c>
      <c r="K8" s="304" t="e">
        <f aca="false">concat("""","Class", """:","""",#REF!,""",")</f>
        <v>#REF!</v>
      </c>
      <c r="L8" s="304" t="e">
        <f aca="false">concat("""","Subclass", """:","""",#REF!,""",")</f>
        <v>#REF!</v>
      </c>
      <c r="M8" s="304" t="e">
        <f aca="false">concat("""","Order",""":","""", #REF!,""",")</f>
        <v>#REF!</v>
      </c>
      <c r="N8" s="304" t="e">
        <f aca="false">concat("""","Family",""":","""", #REF!,""",")</f>
        <v>#REF!</v>
      </c>
      <c r="O8" s="304" t="e">
        <f aca="false">concat("""","Subfamily",""":","""", #REF!,""",")</f>
        <v>#REF!</v>
      </c>
      <c r="P8" s="304" t="e">
        <f aca="false">concat("""","Tribe",""":","""", #REF!,""",")</f>
        <v>#REF!</v>
      </c>
      <c r="Q8" s="304" t="e">
        <f aca="false">concat("""","Subtribe",""":","""", #REF!,""",")</f>
        <v>#REF!</v>
      </c>
      <c r="R8" s="304" t="e">
        <f aca="false">concat("""","Genus",""":","""", #REF!,""",")</f>
        <v>#REF!</v>
      </c>
      <c r="S8" s="304" t="e">
        <f aca="false">concat("""","Subgenus",""":","""", #REF!,""",")</f>
        <v>#REF!</v>
      </c>
      <c r="T8" s="304" t="e">
        <f aca="false">concat("""","Species",""":","""", #REF!,""",")</f>
        <v>#REF!</v>
      </c>
      <c r="U8" s="304" t="e">
        <f aca="false">concat("""","VarSubsp",""":","""", #REF!,"""")</f>
        <v>#REF!</v>
      </c>
      <c r="V8" s="305"/>
      <c r="W8" s="305"/>
      <c r="X8" s="305"/>
      <c r="Y8" s="305"/>
      <c r="Z8" s="305"/>
    </row>
    <row r="9" customFormat="false" ht="14.25" hidden="false" customHeight="true" outlineLevel="0" collapsed="false">
      <c r="A9" s="302" t="s">
        <v>3186</v>
      </c>
      <c r="B9" s="303" t="e">
        <f aca="false">concat("{",C9,D9,E9,F9,G9,H9,I9,J9,K9,L9,M9,N9,O9,P9,Q9,R9,S9,T9,U9,"},")</f>
        <v>#NAME?</v>
      </c>
      <c r="C9" s="304" t="e">
        <f aca="false">(concat("""","KeggCode", """:","""",#REF!,""","))</f>
        <v>#REF!</v>
      </c>
      <c r="D9" s="304" t="e">
        <f aca="false">(concat("""","CommonName",""":", """",#REF!,""","))</f>
        <v>#REF!</v>
      </c>
      <c r="E9" s="304" t="e">
        <f aca="false">(concat("""","ScientificName",""":", """",#REF!,""","))</f>
        <v>#REF!</v>
      </c>
      <c r="F9" s="304" t="e">
        <f aca="false">concat("""","Kingdom", """:","""",#REF!,""",")</f>
        <v>#REF!</v>
      </c>
      <c r="G9" s="304" t="e">
        <f aca="false">concat("""","Subkingdom",""":", """",#REF!,""",")</f>
        <v>#REF!</v>
      </c>
      <c r="H9" s="304" t="e">
        <f aca="false">concat("""","Superdivision",""":", """",#REF!,""",")</f>
        <v>#REF!</v>
      </c>
      <c r="I9" s="304" t="e">
        <f aca="false">concat("""","Phylum", """:","""",#REF!,""",")</f>
        <v>#REF!</v>
      </c>
      <c r="J9" s="304" t="e">
        <f aca="false">concat("""","Subphylum", """:","""",#REF!,""",")</f>
        <v>#REF!</v>
      </c>
      <c r="K9" s="304" t="e">
        <f aca="false">concat("""","Class", """:","""",#REF!,""",")</f>
        <v>#REF!</v>
      </c>
      <c r="L9" s="304" t="e">
        <f aca="false">concat("""","Subclass", """:","""",#REF!,""",")</f>
        <v>#REF!</v>
      </c>
      <c r="M9" s="304" t="e">
        <f aca="false">concat("""","Order",""":","""", #REF!,""",")</f>
        <v>#REF!</v>
      </c>
      <c r="N9" s="304" t="e">
        <f aca="false">concat("""","Family",""":","""", #REF!,""",")</f>
        <v>#REF!</v>
      </c>
      <c r="O9" s="304" t="e">
        <f aca="false">concat("""","Subfamily",""":","""", #REF!,""",")</f>
        <v>#REF!</v>
      </c>
      <c r="P9" s="304" t="e">
        <f aca="false">concat("""","Tribe",""":","""", #REF!,""",")</f>
        <v>#REF!</v>
      </c>
      <c r="Q9" s="304" t="e">
        <f aca="false">concat("""","Subtribe",""":","""", #REF!,""",")</f>
        <v>#REF!</v>
      </c>
      <c r="R9" s="304" t="e">
        <f aca="false">concat("""","Genus",""":","""", #REF!,""",")</f>
        <v>#REF!</v>
      </c>
      <c r="S9" s="304" t="e">
        <f aca="false">concat("""","Subgenus",""":","""", #REF!,""",")</f>
        <v>#REF!</v>
      </c>
      <c r="T9" s="304" t="e">
        <f aca="false">concat("""","Species",""":","""", #REF!,""",")</f>
        <v>#REF!</v>
      </c>
      <c r="U9" s="304" t="e">
        <f aca="false">concat("""","VarSubsp",""":","""", #REF!,"""")</f>
        <v>#REF!</v>
      </c>
      <c r="V9" s="305"/>
      <c r="W9" s="305"/>
      <c r="X9" s="305"/>
      <c r="Y9" s="305"/>
      <c r="Z9" s="305"/>
    </row>
    <row r="10" customFormat="false" ht="14.25" hidden="false" customHeight="true" outlineLevel="0" collapsed="false">
      <c r="A10" s="302" t="s">
        <v>3187</v>
      </c>
      <c r="B10" s="303" t="e">
        <f aca="false">concat("{",C10,D10,E10,F10,G10,H10,I10,J10,K10,L10,M10,N10,O10,P10,Q10,R10,S10,T10,U10,"},")</f>
        <v>#NAME?</v>
      </c>
      <c r="C10" s="304" t="e">
        <f aca="false">(concat("""","KeggCode", """:","""",#REF!,""","))</f>
        <v>#REF!</v>
      </c>
      <c r="D10" s="304" t="e">
        <f aca="false">(concat("""","CommonName",""":", """",#REF!,""","))</f>
        <v>#REF!</v>
      </c>
      <c r="E10" s="304" t="e">
        <f aca="false">(concat("""","ScientificName",""":", """",#REF!,""","))</f>
        <v>#REF!</v>
      </c>
      <c r="F10" s="304" t="e">
        <f aca="false">concat("""","Kingdom", """:","""",#REF!,""",")</f>
        <v>#REF!</v>
      </c>
      <c r="G10" s="304" t="e">
        <f aca="false">concat("""","Subkingdom",""":", """",#REF!,""",")</f>
        <v>#REF!</v>
      </c>
      <c r="H10" s="304" t="e">
        <f aca="false">concat("""","Superdivision",""":", """",#REF!,""",")</f>
        <v>#REF!</v>
      </c>
      <c r="I10" s="304" t="e">
        <f aca="false">concat("""","Phylum", """:","""",#REF!,""",")</f>
        <v>#REF!</v>
      </c>
      <c r="J10" s="304" t="e">
        <f aca="false">concat("""","Subphylum", """:","""",#REF!,""",")</f>
        <v>#REF!</v>
      </c>
      <c r="K10" s="304" t="e">
        <f aca="false">concat("""","Class", """:","""",#REF!,""",")</f>
        <v>#REF!</v>
      </c>
      <c r="L10" s="304" t="e">
        <f aca="false">concat("""","Subclass", """:","""",#REF!,""",")</f>
        <v>#REF!</v>
      </c>
      <c r="M10" s="304" t="e">
        <f aca="false">concat("""","Order",""":","""", #REF!,""",")</f>
        <v>#REF!</v>
      </c>
      <c r="N10" s="304" t="e">
        <f aca="false">concat("""","Family",""":","""", #REF!,""",")</f>
        <v>#REF!</v>
      </c>
      <c r="O10" s="304" t="e">
        <f aca="false">concat("""","Subfamily",""":","""", #REF!,""",")</f>
        <v>#REF!</v>
      </c>
      <c r="P10" s="304" t="e">
        <f aca="false">concat("""","Tribe",""":","""", #REF!,""",")</f>
        <v>#REF!</v>
      </c>
      <c r="Q10" s="304" t="e">
        <f aca="false">concat("""","Subtribe",""":","""", #REF!,""",")</f>
        <v>#REF!</v>
      </c>
      <c r="R10" s="304" t="e">
        <f aca="false">concat("""","Genus",""":","""", #REF!,""",")</f>
        <v>#REF!</v>
      </c>
      <c r="S10" s="304" t="e">
        <f aca="false">concat("""","Subgenus",""":","""", #REF!,""",")</f>
        <v>#REF!</v>
      </c>
      <c r="T10" s="304" t="e">
        <f aca="false">concat("""","Species",""":","""", #REF!,""",")</f>
        <v>#REF!</v>
      </c>
      <c r="U10" s="304" t="e">
        <f aca="false">concat("""","VarSubsp",""":","""", #REF!,"""")</f>
        <v>#REF!</v>
      </c>
      <c r="V10" s="305"/>
      <c r="W10" s="305"/>
      <c r="X10" s="305"/>
      <c r="Y10" s="305"/>
      <c r="Z10" s="305"/>
    </row>
    <row r="11" customFormat="false" ht="14.25" hidden="false" customHeight="true" outlineLevel="0" collapsed="false">
      <c r="A11" s="302" t="s">
        <v>3188</v>
      </c>
      <c r="B11" s="303" t="e">
        <f aca="false">concat("{",C11,D11,E11,F11,G11,H11,I11,J11,K11,L11,M11,N11,O11,P11,Q11,R11,S11,T11,U11,"},")</f>
        <v>#NAME?</v>
      </c>
      <c r="C11" s="304" t="e">
        <f aca="false">(concat("""","KeggCode", """:","""",#REF!,""","))</f>
        <v>#REF!</v>
      </c>
      <c r="D11" s="304" t="e">
        <f aca="false">(concat("""","CommonName",""":", """",#REF!,""","))</f>
        <v>#REF!</v>
      </c>
      <c r="E11" s="304" t="e">
        <f aca="false">(concat("""","ScientificName",""":", """",#REF!,""","))</f>
        <v>#REF!</v>
      </c>
      <c r="F11" s="304" t="e">
        <f aca="false">concat("""","Kingdom", """:","""",#REF!,""",")</f>
        <v>#REF!</v>
      </c>
      <c r="G11" s="304" t="e">
        <f aca="false">concat("""","Subkingdom",""":", """",#REF!,""",")</f>
        <v>#REF!</v>
      </c>
      <c r="H11" s="304" t="e">
        <f aca="false">concat("""","Superdivision",""":", """",#REF!,""",")</f>
        <v>#REF!</v>
      </c>
      <c r="I11" s="304" t="e">
        <f aca="false">concat("""","Phylum", """:","""",#REF!,""",")</f>
        <v>#REF!</v>
      </c>
      <c r="J11" s="304" t="e">
        <f aca="false">concat("""","Subphylum", """:","""",#REF!,""",")</f>
        <v>#REF!</v>
      </c>
      <c r="K11" s="304" t="e">
        <f aca="false">concat("""","Class", """:","""",#REF!,""",")</f>
        <v>#REF!</v>
      </c>
      <c r="L11" s="304" t="e">
        <f aca="false">concat("""","Subclass", """:","""",#REF!,""",")</f>
        <v>#REF!</v>
      </c>
      <c r="M11" s="304" t="e">
        <f aca="false">concat("""","Order",""":","""", #REF!,""",")</f>
        <v>#REF!</v>
      </c>
      <c r="N11" s="304" t="e">
        <f aca="false">concat("""","Family",""":","""", #REF!,""",")</f>
        <v>#REF!</v>
      </c>
      <c r="O11" s="304" t="e">
        <f aca="false">concat("""","Subfamily",""":","""", #REF!,""",")</f>
        <v>#REF!</v>
      </c>
      <c r="P11" s="304" t="e">
        <f aca="false">concat("""","Tribe",""":","""", #REF!,""",")</f>
        <v>#REF!</v>
      </c>
      <c r="Q11" s="304" t="e">
        <f aca="false">concat("""","Subtribe",""":","""", #REF!,""",")</f>
        <v>#REF!</v>
      </c>
      <c r="R11" s="304" t="e">
        <f aca="false">concat("""","Genus",""":","""", #REF!,""",")</f>
        <v>#REF!</v>
      </c>
      <c r="S11" s="304" t="e">
        <f aca="false">concat("""","Subgenus",""":","""", #REF!,""",")</f>
        <v>#REF!</v>
      </c>
      <c r="T11" s="304" t="e">
        <f aca="false">concat("""","Species",""":","""", #REF!,""",")</f>
        <v>#REF!</v>
      </c>
      <c r="U11" s="304" t="e">
        <f aca="false">concat("""","VarSubsp",""":","""", #REF!,"""")</f>
        <v>#REF!</v>
      </c>
      <c r="V11" s="305"/>
      <c r="W11" s="305"/>
      <c r="X11" s="305"/>
      <c r="Y11" s="305"/>
      <c r="Z11" s="305"/>
    </row>
    <row r="12" customFormat="false" ht="14.25" hidden="false" customHeight="true" outlineLevel="0" collapsed="false">
      <c r="A12" s="302" t="s">
        <v>3189</v>
      </c>
      <c r="B12" s="303" t="e">
        <f aca="false">concat("{",C12,D12,E12,F12,G12,H12,I12,J12,K12,L12,M12,N12,O12,P12,Q12,R12,S12,T12,U12,"},")</f>
        <v>#NAME?</v>
      </c>
      <c r="C12" s="304" t="e">
        <f aca="false">(concat("""","KeggCode", """:","""",#REF!,""","))</f>
        <v>#REF!</v>
      </c>
      <c r="D12" s="304" t="e">
        <f aca="false">(concat("""","CommonName",""":", """",#REF!,""","))</f>
        <v>#REF!</v>
      </c>
      <c r="E12" s="304" t="e">
        <f aca="false">(concat("""","ScientificName",""":", """",#REF!,""","))</f>
        <v>#REF!</v>
      </c>
      <c r="F12" s="304" t="e">
        <f aca="false">concat("""","Kingdom", """:","""",#REF!,""",")</f>
        <v>#REF!</v>
      </c>
      <c r="G12" s="304" t="e">
        <f aca="false">concat("""","Subkingdom",""":", """",#REF!,""",")</f>
        <v>#REF!</v>
      </c>
      <c r="H12" s="304" t="e">
        <f aca="false">concat("""","Superdivision",""":", """",#REF!,""",")</f>
        <v>#REF!</v>
      </c>
      <c r="I12" s="304" t="e">
        <f aca="false">concat("""","Phylum", """:","""",#REF!,""",")</f>
        <v>#REF!</v>
      </c>
      <c r="J12" s="304" t="e">
        <f aca="false">concat("""","Subphylum", """:","""",#REF!,""",")</f>
        <v>#REF!</v>
      </c>
      <c r="K12" s="304" t="e">
        <f aca="false">concat("""","Class", """:","""",#REF!,""",")</f>
        <v>#REF!</v>
      </c>
      <c r="L12" s="304" t="e">
        <f aca="false">concat("""","Subclass", """:","""",#REF!,""",")</f>
        <v>#REF!</v>
      </c>
      <c r="M12" s="304" t="e">
        <f aca="false">concat("""","Order",""":","""", #REF!,""",")</f>
        <v>#REF!</v>
      </c>
      <c r="N12" s="304" t="e">
        <f aca="false">concat("""","Family",""":","""", #REF!,""",")</f>
        <v>#REF!</v>
      </c>
      <c r="O12" s="304" t="e">
        <f aca="false">concat("""","Subfamily",""":","""", #REF!,""",")</f>
        <v>#REF!</v>
      </c>
      <c r="P12" s="304" t="e">
        <f aca="false">concat("""","Tribe",""":","""", #REF!,""",")</f>
        <v>#REF!</v>
      </c>
      <c r="Q12" s="304" t="e">
        <f aca="false">concat("""","Subtribe",""":","""", #REF!,""",")</f>
        <v>#REF!</v>
      </c>
      <c r="R12" s="304" t="e">
        <f aca="false">concat("""","Genus",""":","""", #REF!,""",")</f>
        <v>#REF!</v>
      </c>
      <c r="S12" s="304" t="e">
        <f aca="false">concat("""","Subgenus",""":","""", #REF!,""",")</f>
        <v>#REF!</v>
      </c>
      <c r="T12" s="304" t="e">
        <f aca="false">concat("""","Species",""":","""", #REF!,""",")</f>
        <v>#REF!</v>
      </c>
      <c r="U12" s="304" t="e">
        <f aca="false">concat("""","VarSubsp",""":","""", #REF!,"""")</f>
        <v>#REF!</v>
      </c>
      <c r="V12" s="305"/>
      <c r="W12" s="305"/>
      <c r="X12" s="305"/>
      <c r="Y12" s="305"/>
      <c r="Z12" s="305"/>
    </row>
    <row r="13" customFormat="false" ht="14.25" hidden="false" customHeight="true" outlineLevel="0" collapsed="false">
      <c r="A13" s="302" t="s">
        <v>3190</v>
      </c>
      <c r="B13" s="303" t="e">
        <f aca="false">concat("{",C13,D13,E13,F13,G13,H13,I13,J13,K13,L13,M13,N13,O13,P13,Q13,R13,S13,T13,U13,"},")</f>
        <v>#NAME?</v>
      </c>
      <c r="C13" s="304" t="e">
        <f aca="false">(concat("""","KeggCode", """:","""",#REF!,""","))</f>
        <v>#REF!</v>
      </c>
      <c r="D13" s="304" t="e">
        <f aca="false">(concat("""","CommonName",""":", """",#REF!,""","))</f>
        <v>#REF!</v>
      </c>
      <c r="E13" s="304" t="e">
        <f aca="false">(concat("""","ScientificName",""":", """",#REF!,""","))</f>
        <v>#REF!</v>
      </c>
      <c r="F13" s="304" t="e">
        <f aca="false">concat("""","Kingdom", """:","""",#REF!,""",")</f>
        <v>#REF!</v>
      </c>
      <c r="G13" s="304" t="e">
        <f aca="false">concat("""","Subkingdom",""":", """",#REF!,""",")</f>
        <v>#REF!</v>
      </c>
      <c r="H13" s="304" t="e">
        <f aca="false">concat("""","Superdivision",""":", """",#REF!,""",")</f>
        <v>#REF!</v>
      </c>
      <c r="I13" s="304" t="e">
        <f aca="false">concat("""","Phylum", """:","""",#REF!,""",")</f>
        <v>#REF!</v>
      </c>
      <c r="J13" s="304" t="e">
        <f aca="false">concat("""","Subphylum", """:","""",#REF!,""",")</f>
        <v>#REF!</v>
      </c>
      <c r="K13" s="304" t="e">
        <f aca="false">concat("""","Class", """:","""",#REF!,""",")</f>
        <v>#REF!</v>
      </c>
      <c r="L13" s="304" t="e">
        <f aca="false">concat("""","Subclass", """:","""",#REF!,""",")</f>
        <v>#REF!</v>
      </c>
      <c r="M13" s="304" t="e">
        <f aca="false">concat("""","Order",""":","""", #REF!,""",")</f>
        <v>#REF!</v>
      </c>
      <c r="N13" s="304" t="e">
        <f aca="false">concat("""","Family",""":","""", #REF!,""",")</f>
        <v>#REF!</v>
      </c>
      <c r="O13" s="304" t="e">
        <f aca="false">concat("""","Subfamily",""":","""", #REF!,""",")</f>
        <v>#REF!</v>
      </c>
      <c r="P13" s="304" t="e">
        <f aca="false">concat("""","Tribe",""":","""", #REF!,""",")</f>
        <v>#REF!</v>
      </c>
      <c r="Q13" s="304" t="e">
        <f aca="false">concat("""","Subtribe",""":","""", #REF!,""",")</f>
        <v>#REF!</v>
      </c>
      <c r="R13" s="304" t="e">
        <f aca="false">concat("""","Genus",""":","""", #REF!,""",")</f>
        <v>#REF!</v>
      </c>
      <c r="S13" s="304" t="e">
        <f aca="false">concat("""","Subgenus",""":","""", #REF!,""",")</f>
        <v>#REF!</v>
      </c>
      <c r="T13" s="304" t="e">
        <f aca="false">concat("""","Species",""":","""", #REF!,""",")</f>
        <v>#REF!</v>
      </c>
      <c r="U13" s="304" t="e">
        <f aca="false">concat("""","VarSubsp",""":","""", #REF!,"""")</f>
        <v>#REF!</v>
      </c>
      <c r="V13" s="305"/>
      <c r="W13" s="305"/>
      <c r="X13" s="305"/>
      <c r="Y13" s="305"/>
      <c r="Z13" s="305"/>
    </row>
    <row r="14" customFormat="false" ht="14.25" hidden="false" customHeight="true" outlineLevel="0" collapsed="false">
      <c r="A14" s="302" t="s">
        <v>3191</v>
      </c>
      <c r="B14" s="303" t="e">
        <f aca="false">concat("{",C14,D14,E14,F14,G14,H14,I14,J14,K14,L14,M14,N14,O14,P14,Q14,R14,S14,T14,U14,"},")</f>
        <v>#NAME?</v>
      </c>
      <c r="C14" s="304" t="e">
        <f aca="false">(concat("""","KeggCode", """:","""",#REF!,""","))</f>
        <v>#REF!</v>
      </c>
      <c r="D14" s="304" t="e">
        <f aca="false">(concat("""","CommonName",""":", """",#REF!,""","))</f>
        <v>#REF!</v>
      </c>
      <c r="E14" s="304" t="e">
        <f aca="false">(concat("""","ScientificName",""":", """",#REF!,""","))</f>
        <v>#REF!</v>
      </c>
      <c r="F14" s="304" t="e">
        <f aca="false">concat("""","Kingdom", """:","""",#REF!,""",")</f>
        <v>#REF!</v>
      </c>
      <c r="G14" s="304" t="e">
        <f aca="false">concat("""","Subkingdom",""":", """",#REF!,""",")</f>
        <v>#REF!</v>
      </c>
      <c r="H14" s="304" t="e">
        <f aca="false">concat("""","Superdivision",""":", """",#REF!,""",")</f>
        <v>#REF!</v>
      </c>
      <c r="I14" s="304" t="e">
        <f aca="false">concat("""","Phylum", """:","""",#REF!,""",")</f>
        <v>#REF!</v>
      </c>
      <c r="J14" s="304" t="e">
        <f aca="false">concat("""","Subphylum", """:","""",#REF!,""",")</f>
        <v>#REF!</v>
      </c>
      <c r="K14" s="304" t="e">
        <f aca="false">concat("""","Class", """:","""",#REF!,""",")</f>
        <v>#REF!</v>
      </c>
      <c r="L14" s="304" t="e">
        <f aca="false">concat("""","Subclass", """:","""",#REF!,""",")</f>
        <v>#REF!</v>
      </c>
      <c r="M14" s="304" t="e">
        <f aca="false">concat("""","Order",""":","""", #REF!,""",")</f>
        <v>#REF!</v>
      </c>
      <c r="N14" s="304" t="e">
        <f aca="false">concat("""","Family",""":","""", #REF!,""",")</f>
        <v>#REF!</v>
      </c>
      <c r="O14" s="304" t="e">
        <f aca="false">concat("""","Subfamily",""":","""", #REF!,""",")</f>
        <v>#REF!</v>
      </c>
      <c r="P14" s="304" t="e">
        <f aca="false">concat("""","Tribe",""":","""", #REF!,""",")</f>
        <v>#REF!</v>
      </c>
      <c r="Q14" s="304" t="e">
        <f aca="false">concat("""","Subtribe",""":","""", #REF!,""",")</f>
        <v>#REF!</v>
      </c>
      <c r="R14" s="304" t="e">
        <f aca="false">concat("""","Genus",""":","""", #REF!,""",")</f>
        <v>#REF!</v>
      </c>
      <c r="S14" s="304" t="e">
        <f aca="false">concat("""","Subgenus",""":","""", #REF!,""",")</f>
        <v>#REF!</v>
      </c>
      <c r="T14" s="304" t="e">
        <f aca="false">concat("""","Species",""":","""", #REF!,""",")</f>
        <v>#REF!</v>
      </c>
      <c r="U14" s="304" t="e">
        <f aca="false">concat("""","VarSubsp",""":","""", #REF!,"""")</f>
        <v>#REF!</v>
      </c>
      <c r="V14" s="305"/>
      <c r="W14" s="305"/>
      <c r="X14" s="305"/>
      <c r="Y14" s="305"/>
      <c r="Z14" s="305"/>
    </row>
    <row r="15" customFormat="false" ht="14.25" hidden="false" customHeight="true" outlineLevel="0" collapsed="false">
      <c r="A15" s="302" t="s">
        <v>3192</v>
      </c>
      <c r="B15" s="303" t="e">
        <f aca="false">concat("{",C15,D15,E15,F15,G15,H15,I15,J15,K15,L15,M15,N15,O15,P15,Q15,R15,S15,T15,U15,"},")</f>
        <v>#NAME?</v>
      </c>
      <c r="C15" s="304" t="e">
        <f aca="false">(concat("""","KeggCode", """:","""",#REF!,""","))</f>
        <v>#REF!</v>
      </c>
      <c r="D15" s="304" t="e">
        <f aca="false">(concat("""","CommonName",""":", """",#REF!,""","))</f>
        <v>#REF!</v>
      </c>
      <c r="E15" s="304" t="e">
        <f aca="false">(concat("""","ScientificName",""":", """",#REF!,""","))</f>
        <v>#REF!</v>
      </c>
      <c r="F15" s="304" t="e">
        <f aca="false">concat("""","Kingdom", """:","""",#REF!,""",")</f>
        <v>#REF!</v>
      </c>
      <c r="G15" s="304" t="e">
        <f aca="false">concat("""","Subkingdom",""":", """",#REF!,""",")</f>
        <v>#REF!</v>
      </c>
      <c r="H15" s="304" t="e">
        <f aca="false">concat("""","Superdivision",""":", """",#REF!,""",")</f>
        <v>#REF!</v>
      </c>
      <c r="I15" s="304" t="e">
        <f aca="false">concat("""","Phylum", """:","""",#REF!,""",")</f>
        <v>#REF!</v>
      </c>
      <c r="J15" s="304" t="e">
        <f aca="false">concat("""","Subphylum", """:","""",#REF!,""",")</f>
        <v>#REF!</v>
      </c>
      <c r="K15" s="304" t="e">
        <f aca="false">concat("""","Class", """:","""",#REF!,""",")</f>
        <v>#REF!</v>
      </c>
      <c r="L15" s="304" t="e">
        <f aca="false">concat("""","Subclass", """:","""",#REF!,""",")</f>
        <v>#REF!</v>
      </c>
      <c r="M15" s="304" t="e">
        <f aca="false">concat("""","Order",""":","""", #REF!,""",")</f>
        <v>#REF!</v>
      </c>
      <c r="N15" s="304" t="e">
        <f aca="false">concat("""","Family",""":","""", #REF!,""",")</f>
        <v>#REF!</v>
      </c>
      <c r="O15" s="304" t="e">
        <f aca="false">concat("""","Subfamily",""":","""", #REF!,""",")</f>
        <v>#REF!</v>
      </c>
      <c r="P15" s="304" t="e">
        <f aca="false">concat("""","Tribe",""":","""", #REF!,""",")</f>
        <v>#REF!</v>
      </c>
      <c r="Q15" s="304" t="e">
        <f aca="false">concat("""","Subtribe",""":","""", #REF!,""",")</f>
        <v>#REF!</v>
      </c>
      <c r="R15" s="304" t="e">
        <f aca="false">concat("""","Genus",""":","""", #REF!,""",")</f>
        <v>#REF!</v>
      </c>
      <c r="S15" s="304" t="e">
        <f aca="false">concat("""","Subgenus",""":","""", #REF!,""",")</f>
        <v>#REF!</v>
      </c>
      <c r="T15" s="304" t="e">
        <f aca="false">concat("""","Species",""":","""", #REF!,""",")</f>
        <v>#REF!</v>
      </c>
      <c r="U15" s="304" t="e">
        <f aca="false">concat("""","VarSubsp",""":","""", #REF!,"""")</f>
        <v>#REF!</v>
      </c>
      <c r="V15" s="305"/>
      <c r="W15" s="305"/>
      <c r="X15" s="305"/>
      <c r="Y15" s="305"/>
      <c r="Z15" s="305"/>
    </row>
    <row r="16" customFormat="false" ht="14.25" hidden="false" customHeight="true" outlineLevel="0" collapsed="false">
      <c r="A16" s="302" t="s">
        <v>3193</v>
      </c>
      <c r="B16" s="303" t="e">
        <f aca="false">concat("{",C16,D16,E16,F16,G16,H16,I16,J16,K16,L16,M16,N16,O16,P16,Q16,R16,S16,T16,U16,"},")</f>
        <v>#NAME?</v>
      </c>
      <c r="C16" s="304" t="e">
        <f aca="false">(concat("""","KeggCode", """:","""",#REF!,""","))</f>
        <v>#REF!</v>
      </c>
      <c r="D16" s="304" t="e">
        <f aca="false">(concat("""","CommonName",""":", """",#REF!,""","))</f>
        <v>#REF!</v>
      </c>
      <c r="E16" s="304" t="e">
        <f aca="false">(concat("""","ScientificName",""":", """",#REF!,""","))</f>
        <v>#REF!</v>
      </c>
      <c r="F16" s="304" t="e">
        <f aca="false">concat("""","Kingdom", """:","""",#REF!,""",")</f>
        <v>#REF!</v>
      </c>
      <c r="G16" s="304" t="e">
        <f aca="false">concat("""","Subkingdom",""":", """",#REF!,""",")</f>
        <v>#REF!</v>
      </c>
      <c r="H16" s="304" t="e">
        <f aca="false">concat("""","Superdivision",""":", """",#REF!,""",")</f>
        <v>#REF!</v>
      </c>
      <c r="I16" s="304" t="e">
        <f aca="false">concat("""","Phylum", """:","""",#REF!,""",")</f>
        <v>#REF!</v>
      </c>
      <c r="J16" s="304" t="e">
        <f aca="false">concat("""","Subphylum", """:","""",#REF!,""",")</f>
        <v>#REF!</v>
      </c>
      <c r="K16" s="304" t="e">
        <f aca="false">concat("""","Class", """:","""",#REF!,""",")</f>
        <v>#REF!</v>
      </c>
      <c r="L16" s="304" t="e">
        <f aca="false">concat("""","Subclass", """:","""",#REF!,""",")</f>
        <v>#REF!</v>
      </c>
      <c r="M16" s="304" t="e">
        <f aca="false">concat("""","Order",""":","""", #REF!,""",")</f>
        <v>#REF!</v>
      </c>
      <c r="N16" s="304" t="e">
        <f aca="false">concat("""","Family",""":","""", #REF!,""",")</f>
        <v>#REF!</v>
      </c>
      <c r="O16" s="304" t="e">
        <f aca="false">concat("""","Subfamily",""":","""", #REF!,""",")</f>
        <v>#REF!</v>
      </c>
      <c r="P16" s="304" t="e">
        <f aca="false">concat("""","Tribe",""":","""", #REF!,""",")</f>
        <v>#REF!</v>
      </c>
      <c r="Q16" s="304" t="e">
        <f aca="false">concat("""","Subtribe",""":","""", #REF!,""",")</f>
        <v>#REF!</v>
      </c>
      <c r="R16" s="304" t="e">
        <f aca="false">concat("""","Genus",""":","""", #REF!,""",")</f>
        <v>#REF!</v>
      </c>
      <c r="S16" s="304" t="e">
        <f aca="false">concat("""","Subgenus",""":","""", #REF!,""",")</f>
        <v>#REF!</v>
      </c>
      <c r="T16" s="304" t="e">
        <f aca="false">concat("""","Species",""":","""", #REF!,""",")</f>
        <v>#REF!</v>
      </c>
      <c r="U16" s="304" t="e">
        <f aca="false">concat("""","VarSubsp",""":","""", #REF!,"""")</f>
        <v>#REF!</v>
      </c>
      <c r="V16" s="305"/>
      <c r="W16" s="305"/>
      <c r="X16" s="305"/>
      <c r="Y16" s="305"/>
      <c r="Z16" s="305"/>
    </row>
    <row r="17" customFormat="false" ht="14.25" hidden="false" customHeight="true" outlineLevel="0" collapsed="false">
      <c r="A17" s="302" t="s">
        <v>3194</v>
      </c>
      <c r="B17" s="303" t="e">
        <f aca="false">concat("{",C17,D17,E17,F17,G17,H17,I17,J17,K17,L17,M17,N17,O17,P17,Q17,R17,S17,T17,U17,"},")</f>
        <v>#NAME?</v>
      </c>
      <c r="C17" s="304" t="e">
        <f aca="false">(concat("""","KeggCode", """:","""",#REF!,""","))</f>
        <v>#REF!</v>
      </c>
      <c r="D17" s="304" t="e">
        <f aca="false">(concat("""","CommonName",""":", """",#REF!,""","))</f>
        <v>#REF!</v>
      </c>
      <c r="E17" s="304" t="e">
        <f aca="false">(concat("""","ScientificName",""":", """",#REF!,""","))</f>
        <v>#REF!</v>
      </c>
      <c r="F17" s="304" t="e">
        <f aca="false">concat("""","Kingdom", """:","""",#REF!,""",")</f>
        <v>#REF!</v>
      </c>
      <c r="G17" s="304" t="e">
        <f aca="false">concat("""","Subkingdom",""":", """",#REF!,""",")</f>
        <v>#REF!</v>
      </c>
      <c r="H17" s="304" t="e">
        <f aca="false">concat("""","Superdivision",""":", """",#REF!,""",")</f>
        <v>#REF!</v>
      </c>
      <c r="I17" s="304" t="e">
        <f aca="false">concat("""","Phylum", """:","""",#REF!,""",")</f>
        <v>#REF!</v>
      </c>
      <c r="J17" s="304" t="e">
        <f aca="false">concat("""","Subphylum", """:","""",#REF!,""",")</f>
        <v>#REF!</v>
      </c>
      <c r="K17" s="304" t="e">
        <f aca="false">concat("""","Class", """:","""",#REF!,""",")</f>
        <v>#REF!</v>
      </c>
      <c r="L17" s="304" t="e">
        <f aca="false">concat("""","Subclass", """:","""",#REF!,""",")</f>
        <v>#REF!</v>
      </c>
      <c r="M17" s="304" t="e">
        <f aca="false">concat("""","Order",""":","""", #REF!,""",")</f>
        <v>#REF!</v>
      </c>
      <c r="N17" s="304" t="e">
        <f aca="false">concat("""","Family",""":","""", #REF!,""",")</f>
        <v>#REF!</v>
      </c>
      <c r="O17" s="304" t="e">
        <f aca="false">concat("""","Subfamily",""":","""", #REF!,""",")</f>
        <v>#REF!</v>
      </c>
      <c r="P17" s="304" t="e">
        <f aca="false">concat("""","Tribe",""":","""", #REF!,""",")</f>
        <v>#REF!</v>
      </c>
      <c r="Q17" s="304" t="e">
        <f aca="false">concat("""","Subtribe",""":","""", #REF!,""",")</f>
        <v>#REF!</v>
      </c>
      <c r="R17" s="304" t="e">
        <f aca="false">concat("""","Genus",""":","""", #REF!,""",")</f>
        <v>#REF!</v>
      </c>
      <c r="S17" s="304" t="e">
        <f aca="false">concat("""","Subgenus",""":","""", #REF!,""",")</f>
        <v>#REF!</v>
      </c>
      <c r="T17" s="304" t="e">
        <f aca="false">concat("""","Species",""":","""", #REF!,""",")</f>
        <v>#REF!</v>
      </c>
      <c r="U17" s="304" t="e">
        <f aca="false">concat("""","VarSubsp",""":","""", #REF!,"""")</f>
        <v>#REF!</v>
      </c>
      <c r="V17" s="305"/>
      <c r="W17" s="305"/>
      <c r="X17" s="305"/>
      <c r="Y17" s="305"/>
      <c r="Z17" s="305"/>
    </row>
    <row r="18" customFormat="false" ht="14.25" hidden="false" customHeight="true" outlineLevel="0" collapsed="false">
      <c r="A18" s="302" t="s">
        <v>3195</v>
      </c>
      <c r="B18" s="303" t="e">
        <f aca="false">concat("{",C18,D18,E18,F18,G18,H18,I18,J18,K18,L18,M18,N18,O18,P18,Q18,R18,S18,T18,U18,"},")</f>
        <v>#NAME?</v>
      </c>
      <c r="C18" s="304" t="e">
        <f aca="false">(concat("""","KeggCode", """:","""",#REF!,""","))</f>
        <v>#REF!</v>
      </c>
      <c r="D18" s="304" t="e">
        <f aca="false">(concat("""","CommonName",""":", """",#REF!,""","))</f>
        <v>#REF!</v>
      </c>
      <c r="E18" s="304" t="e">
        <f aca="false">(concat("""","ScientificName",""":", """",#REF!,""","))</f>
        <v>#REF!</v>
      </c>
      <c r="F18" s="304" t="e">
        <f aca="false">concat("""","Kingdom", """:","""",#REF!,""",")</f>
        <v>#REF!</v>
      </c>
      <c r="G18" s="304" t="e">
        <f aca="false">concat("""","Subkingdom",""":", """",#REF!,""",")</f>
        <v>#REF!</v>
      </c>
      <c r="H18" s="304" t="e">
        <f aca="false">concat("""","Superdivision",""":", """",#REF!,""",")</f>
        <v>#REF!</v>
      </c>
      <c r="I18" s="304" t="e">
        <f aca="false">concat("""","Phylum", """:","""",#REF!,""",")</f>
        <v>#REF!</v>
      </c>
      <c r="J18" s="304" t="e">
        <f aca="false">concat("""","Subphylum", """:","""",#REF!,""",")</f>
        <v>#REF!</v>
      </c>
      <c r="K18" s="304" t="e">
        <f aca="false">concat("""","Class", """:","""",#REF!,""",")</f>
        <v>#REF!</v>
      </c>
      <c r="L18" s="304" t="e">
        <f aca="false">concat("""","Subclass", """:","""",#REF!,""",")</f>
        <v>#REF!</v>
      </c>
      <c r="M18" s="304" t="e">
        <f aca="false">concat("""","Order",""":","""", #REF!,""",")</f>
        <v>#REF!</v>
      </c>
      <c r="N18" s="304" t="e">
        <f aca="false">concat("""","Family",""":","""", #REF!,""",")</f>
        <v>#REF!</v>
      </c>
      <c r="O18" s="304" t="e">
        <f aca="false">concat("""","Subfamily",""":","""", #REF!,""",")</f>
        <v>#REF!</v>
      </c>
      <c r="P18" s="304" t="e">
        <f aca="false">concat("""","Tribe",""":","""", #REF!,""",")</f>
        <v>#REF!</v>
      </c>
      <c r="Q18" s="304" t="e">
        <f aca="false">concat("""","Subtribe",""":","""", #REF!,""",")</f>
        <v>#REF!</v>
      </c>
      <c r="R18" s="304" t="e">
        <f aca="false">concat("""","Genus",""":","""", #REF!,""",")</f>
        <v>#REF!</v>
      </c>
      <c r="S18" s="304" t="e">
        <f aca="false">concat("""","Subgenus",""":","""", #REF!,""",")</f>
        <v>#REF!</v>
      </c>
      <c r="T18" s="304" t="e">
        <f aca="false">concat("""","Species",""":","""", #REF!,""",")</f>
        <v>#REF!</v>
      </c>
      <c r="U18" s="304" t="e">
        <f aca="false">concat("""","VarSubsp",""":","""", #REF!,"""")</f>
        <v>#REF!</v>
      </c>
      <c r="V18" s="305"/>
      <c r="W18" s="305"/>
      <c r="X18" s="305"/>
      <c r="Y18" s="305"/>
      <c r="Z18" s="305"/>
    </row>
    <row r="19" customFormat="false" ht="14.25" hidden="false" customHeight="true" outlineLevel="0" collapsed="false">
      <c r="A19" s="302" t="s">
        <v>3196</v>
      </c>
      <c r="B19" s="303" t="e">
        <f aca="false">concat("{",C19,D19,E19,F19,G19,H19,I19,J19,K19,L19,M19,N19,O19,P19,Q19,R19,S19,T19,U19,"},")</f>
        <v>#NAME?</v>
      </c>
      <c r="C19" s="304" t="e">
        <f aca="false">(concat("""","KeggCode", """:","""",#REF!,""","))</f>
        <v>#REF!</v>
      </c>
      <c r="D19" s="304" t="e">
        <f aca="false">(concat("""","CommonName",""":", """",#REF!,""","))</f>
        <v>#REF!</v>
      </c>
      <c r="E19" s="304" t="e">
        <f aca="false">(concat("""","ScientificName",""":", """",#REF!,""","))</f>
        <v>#REF!</v>
      </c>
      <c r="F19" s="304" t="e">
        <f aca="false">concat("""","Kingdom", """:","""",#REF!,""",")</f>
        <v>#REF!</v>
      </c>
      <c r="G19" s="304" t="e">
        <f aca="false">concat("""","Subkingdom",""":", """",#REF!,""",")</f>
        <v>#REF!</v>
      </c>
      <c r="H19" s="304" t="e">
        <f aca="false">concat("""","Superdivision",""":", """",#REF!,""",")</f>
        <v>#REF!</v>
      </c>
      <c r="I19" s="304" t="e">
        <f aca="false">concat("""","Phylum", """:","""",#REF!,""",")</f>
        <v>#REF!</v>
      </c>
      <c r="J19" s="304" t="e">
        <f aca="false">concat("""","Subphylum", """:","""",#REF!,""",")</f>
        <v>#REF!</v>
      </c>
      <c r="K19" s="304" t="e">
        <f aca="false">concat("""","Class", """:","""",#REF!,""",")</f>
        <v>#REF!</v>
      </c>
      <c r="L19" s="304" t="e">
        <f aca="false">concat("""","Subclass", """:","""",#REF!,""",")</f>
        <v>#REF!</v>
      </c>
      <c r="M19" s="304" t="e">
        <f aca="false">concat("""","Order",""":","""", #REF!,""",")</f>
        <v>#REF!</v>
      </c>
      <c r="N19" s="304" t="e">
        <f aca="false">concat("""","Family",""":","""", #REF!,""",")</f>
        <v>#REF!</v>
      </c>
      <c r="O19" s="304" t="e">
        <f aca="false">concat("""","Subfamily",""":","""", #REF!,""",")</f>
        <v>#REF!</v>
      </c>
      <c r="P19" s="304" t="e">
        <f aca="false">concat("""","Tribe",""":","""", #REF!,""",")</f>
        <v>#REF!</v>
      </c>
      <c r="Q19" s="304" t="e">
        <f aca="false">concat("""","Subtribe",""":","""", #REF!,""",")</f>
        <v>#REF!</v>
      </c>
      <c r="R19" s="304" t="e">
        <f aca="false">concat("""","Genus",""":","""", #REF!,""",")</f>
        <v>#REF!</v>
      </c>
      <c r="S19" s="304" t="e">
        <f aca="false">concat("""","Subgenus",""":","""", #REF!,""",")</f>
        <v>#REF!</v>
      </c>
      <c r="T19" s="304" t="e">
        <f aca="false">concat("""","Species",""":","""", #REF!,""",")</f>
        <v>#REF!</v>
      </c>
      <c r="U19" s="304" t="e">
        <f aca="false">concat("""","VarSubsp",""":","""", #REF!,"""")</f>
        <v>#REF!</v>
      </c>
      <c r="V19" s="305"/>
      <c r="W19" s="305"/>
      <c r="X19" s="305"/>
      <c r="Y19" s="305"/>
      <c r="Z19" s="305"/>
    </row>
    <row r="20" customFormat="false" ht="14.25" hidden="false" customHeight="true" outlineLevel="0" collapsed="false">
      <c r="A20" s="302" t="s">
        <v>3197</v>
      </c>
      <c r="B20" s="303" t="e">
        <f aca="false">concat("{",C20,D20,E20,F20,G20,H20,I20,J20,K20,L20,M20,N20,O20,P20,Q20,R20,S20,T20,U20,"},")</f>
        <v>#NAME?</v>
      </c>
      <c r="C20" s="304" t="e">
        <f aca="false">(concat("""","KeggCode", """:","""",#REF!,""","))</f>
        <v>#REF!</v>
      </c>
      <c r="D20" s="304" t="e">
        <f aca="false">(concat("""","CommonName",""":", """",#REF!,""","))</f>
        <v>#REF!</v>
      </c>
      <c r="E20" s="304" t="e">
        <f aca="false">(concat("""","ScientificName",""":", """",#REF!,""","))</f>
        <v>#REF!</v>
      </c>
      <c r="F20" s="304" t="e">
        <f aca="false">concat("""","Kingdom", """:","""",#REF!,""",")</f>
        <v>#REF!</v>
      </c>
      <c r="G20" s="304" t="e">
        <f aca="false">concat("""","Subkingdom",""":", """",#REF!,""",")</f>
        <v>#REF!</v>
      </c>
      <c r="H20" s="304" t="e">
        <f aca="false">concat("""","Superdivision",""":", """",#REF!,""",")</f>
        <v>#REF!</v>
      </c>
      <c r="I20" s="304" t="e">
        <f aca="false">concat("""","Phylum", """:","""",#REF!,""",")</f>
        <v>#REF!</v>
      </c>
      <c r="J20" s="304" t="e">
        <f aca="false">concat("""","Subphylum", """:","""",#REF!,""",")</f>
        <v>#REF!</v>
      </c>
      <c r="K20" s="304" t="e">
        <f aca="false">concat("""","Class", """:","""",#REF!,""",")</f>
        <v>#REF!</v>
      </c>
      <c r="L20" s="304" t="e">
        <f aca="false">concat("""","Subclass", """:","""",#REF!,""",")</f>
        <v>#REF!</v>
      </c>
      <c r="M20" s="304" t="e">
        <f aca="false">concat("""","Order",""":","""", #REF!,""",")</f>
        <v>#REF!</v>
      </c>
      <c r="N20" s="304" t="e">
        <f aca="false">concat("""","Family",""":","""", #REF!,""",")</f>
        <v>#REF!</v>
      </c>
      <c r="O20" s="304" t="e">
        <f aca="false">concat("""","Subfamily",""":","""", #REF!,""",")</f>
        <v>#REF!</v>
      </c>
      <c r="P20" s="304" t="e">
        <f aca="false">concat("""","Tribe",""":","""", #REF!,""",")</f>
        <v>#REF!</v>
      </c>
      <c r="Q20" s="304" t="e">
        <f aca="false">concat("""","Subtribe",""":","""", #REF!,""",")</f>
        <v>#REF!</v>
      </c>
      <c r="R20" s="304" t="e">
        <f aca="false">concat("""","Genus",""":","""", #REF!,""",")</f>
        <v>#REF!</v>
      </c>
      <c r="S20" s="304" t="e">
        <f aca="false">concat("""","Subgenus",""":","""", #REF!,""",")</f>
        <v>#REF!</v>
      </c>
      <c r="T20" s="304" t="e">
        <f aca="false">concat("""","Species",""":","""", #REF!,""",")</f>
        <v>#REF!</v>
      </c>
      <c r="U20" s="304" t="e">
        <f aca="false">concat("""","VarSubsp",""":","""", #REF!,"""")</f>
        <v>#REF!</v>
      </c>
      <c r="V20" s="305"/>
      <c r="W20" s="305"/>
      <c r="X20" s="305"/>
      <c r="Y20" s="305"/>
      <c r="Z20" s="305"/>
    </row>
    <row r="21" customFormat="false" ht="14.25" hidden="false" customHeight="true" outlineLevel="0" collapsed="false">
      <c r="A21" s="302" t="s">
        <v>3198</v>
      </c>
      <c r="B21" s="303" t="e">
        <f aca="false">concat("{",C21,D21,E21,F21,G21,H21,I21,J21,K21,L21,M21,N21,O21,P21,Q21,R21,S21,T21,U21,"},")</f>
        <v>#NAME?</v>
      </c>
      <c r="C21" s="304" t="e">
        <f aca="false">(concat("""","KeggCode", """:","""",#REF!,""","))</f>
        <v>#REF!</v>
      </c>
      <c r="D21" s="304" t="e">
        <f aca="false">(concat("""","CommonName",""":", """",#REF!,""","))</f>
        <v>#REF!</v>
      </c>
      <c r="E21" s="304" t="e">
        <f aca="false">(concat("""","ScientificName",""":", """",#REF!,""","))</f>
        <v>#REF!</v>
      </c>
      <c r="F21" s="304" t="e">
        <f aca="false">concat("""","Kingdom", """:","""",#REF!,""",")</f>
        <v>#REF!</v>
      </c>
      <c r="G21" s="304" t="e">
        <f aca="false">concat("""","Subkingdom",""":", """",#REF!,""",")</f>
        <v>#REF!</v>
      </c>
      <c r="H21" s="304" t="e">
        <f aca="false">concat("""","Superdivision",""":", """",#REF!,""",")</f>
        <v>#REF!</v>
      </c>
      <c r="I21" s="304" t="e">
        <f aca="false">concat("""","Phylum", """:","""",#REF!,""",")</f>
        <v>#REF!</v>
      </c>
      <c r="J21" s="304" t="e">
        <f aca="false">concat("""","Subphylum", """:","""",#REF!,""",")</f>
        <v>#REF!</v>
      </c>
      <c r="K21" s="304" t="e">
        <f aca="false">concat("""","Class", """:","""",#REF!,""",")</f>
        <v>#REF!</v>
      </c>
      <c r="L21" s="304" t="e">
        <f aca="false">concat("""","Subclass", """:","""",#REF!,""",")</f>
        <v>#REF!</v>
      </c>
      <c r="M21" s="304" t="e">
        <f aca="false">concat("""","Order",""":","""", #REF!,""",")</f>
        <v>#REF!</v>
      </c>
      <c r="N21" s="304" t="e">
        <f aca="false">concat("""","Family",""":","""", #REF!,""",")</f>
        <v>#REF!</v>
      </c>
      <c r="O21" s="304" t="e">
        <f aca="false">concat("""","Subfamily",""":","""", #REF!,""",")</f>
        <v>#REF!</v>
      </c>
      <c r="P21" s="304" t="e">
        <f aca="false">concat("""","Tribe",""":","""", #REF!,""",")</f>
        <v>#REF!</v>
      </c>
      <c r="Q21" s="304" t="e">
        <f aca="false">concat("""","Subtribe",""":","""", #REF!,""",")</f>
        <v>#REF!</v>
      </c>
      <c r="R21" s="304" t="e">
        <f aca="false">concat("""","Genus",""":","""", #REF!,""",")</f>
        <v>#REF!</v>
      </c>
      <c r="S21" s="304" t="e">
        <f aca="false">concat("""","Subgenus",""":","""", #REF!,""",")</f>
        <v>#REF!</v>
      </c>
      <c r="T21" s="304" t="e">
        <f aca="false">concat("""","Species",""":","""", #REF!,""",")</f>
        <v>#REF!</v>
      </c>
      <c r="U21" s="304" t="e">
        <f aca="false">concat("""","VarSubsp",""":","""", #REF!,"""")</f>
        <v>#REF!</v>
      </c>
      <c r="V21" s="305"/>
      <c r="W21" s="305"/>
      <c r="X21" s="305"/>
      <c r="Y21" s="305"/>
      <c r="Z21" s="305"/>
    </row>
    <row r="22" customFormat="false" ht="14.25" hidden="false" customHeight="true" outlineLevel="0" collapsed="false">
      <c r="A22" s="302" t="s">
        <v>3199</v>
      </c>
      <c r="B22" s="303" t="e">
        <f aca="false">concat("{",C22,D22,E22,F22,G22,H22,I22,J22,K22,L22,M22,N22,O22,P22,Q22,R22,S22,T22,U22,"},")</f>
        <v>#NAME?</v>
      </c>
      <c r="C22" s="304" t="e">
        <f aca="false">(concat("""","KeggCode", """:","""",#REF!,""","))</f>
        <v>#REF!</v>
      </c>
      <c r="D22" s="304" t="e">
        <f aca="false">(concat("""","CommonName",""":", """",#REF!,""","))</f>
        <v>#REF!</v>
      </c>
      <c r="E22" s="304" t="e">
        <f aca="false">(concat("""","ScientificName",""":", """",#REF!,""","))</f>
        <v>#REF!</v>
      </c>
      <c r="F22" s="304" t="e">
        <f aca="false">concat("""","Kingdom", """:","""",#REF!,""",")</f>
        <v>#REF!</v>
      </c>
      <c r="G22" s="304" t="e">
        <f aca="false">concat("""","Subkingdom",""":", """",#REF!,""",")</f>
        <v>#REF!</v>
      </c>
      <c r="H22" s="304" t="e">
        <f aca="false">concat("""","Superdivision",""":", """",#REF!,""",")</f>
        <v>#REF!</v>
      </c>
      <c r="I22" s="304" t="e">
        <f aca="false">concat("""","Phylum", """:","""",#REF!,""",")</f>
        <v>#REF!</v>
      </c>
      <c r="J22" s="304" t="e">
        <f aca="false">concat("""","Subphylum", """:","""",#REF!,""",")</f>
        <v>#REF!</v>
      </c>
      <c r="K22" s="304" t="e">
        <f aca="false">concat("""","Class", """:","""",#REF!,""",")</f>
        <v>#REF!</v>
      </c>
      <c r="L22" s="304" t="e">
        <f aca="false">concat("""","Subclass", """:","""",#REF!,""",")</f>
        <v>#REF!</v>
      </c>
      <c r="M22" s="304" t="e">
        <f aca="false">concat("""","Order",""":","""", #REF!,""",")</f>
        <v>#REF!</v>
      </c>
      <c r="N22" s="304" t="e">
        <f aca="false">concat("""","Family",""":","""", #REF!,""",")</f>
        <v>#REF!</v>
      </c>
      <c r="O22" s="304" t="e">
        <f aca="false">concat("""","Subfamily",""":","""", #REF!,""",")</f>
        <v>#REF!</v>
      </c>
      <c r="P22" s="304" t="e">
        <f aca="false">concat("""","Tribe",""":","""", #REF!,""",")</f>
        <v>#REF!</v>
      </c>
      <c r="Q22" s="304" t="e">
        <f aca="false">concat("""","Subtribe",""":","""", #REF!,""",")</f>
        <v>#REF!</v>
      </c>
      <c r="R22" s="304" t="e">
        <f aca="false">concat("""","Genus",""":","""", #REF!,""",")</f>
        <v>#REF!</v>
      </c>
      <c r="S22" s="304" t="e">
        <f aca="false">concat("""","Subgenus",""":","""", #REF!,""",")</f>
        <v>#REF!</v>
      </c>
      <c r="T22" s="304" t="e">
        <f aca="false">concat("""","Species",""":","""", #REF!,""",")</f>
        <v>#REF!</v>
      </c>
      <c r="U22" s="304" t="e">
        <f aca="false">concat("""","VarSubsp",""":","""", #REF!,"""")</f>
        <v>#REF!</v>
      </c>
      <c r="V22" s="305"/>
      <c r="W22" s="305"/>
      <c r="X22" s="305"/>
      <c r="Y22" s="305"/>
      <c r="Z22" s="305"/>
    </row>
    <row r="23" customFormat="false" ht="14.25" hidden="false" customHeight="true" outlineLevel="0" collapsed="false">
      <c r="A23" s="302" t="s">
        <v>3200</v>
      </c>
      <c r="B23" s="303" t="e">
        <f aca="false">concat("{",C23,D23,E23,F23,G23,H23,I23,J23,K23,L23,M23,N23,O23,P23,Q23,R23,S23,T23,U23,"},")</f>
        <v>#NAME?</v>
      </c>
      <c r="C23" s="304" t="e">
        <f aca="false">(concat("""","KeggCode", """:","""",#REF!,""","))</f>
        <v>#REF!</v>
      </c>
      <c r="D23" s="304" t="e">
        <f aca="false">(concat("""","CommonName",""":", """",#REF!,""","))</f>
        <v>#REF!</v>
      </c>
      <c r="E23" s="304" t="e">
        <f aca="false">(concat("""","ScientificName",""":", """",#REF!,""","))</f>
        <v>#REF!</v>
      </c>
      <c r="F23" s="304" t="e">
        <f aca="false">concat("""","Kingdom", """:","""",#REF!,""",")</f>
        <v>#REF!</v>
      </c>
      <c r="G23" s="304" t="e">
        <f aca="false">concat("""","Subkingdom",""":", """",#REF!,""",")</f>
        <v>#REF!</v>
      </c>
      <c r="H23" s="304" t="e">
        <f aca="false">concat("""","Superdivision",""":", """",#REF!,""",")</f>
        <v>#REF!</v>
      </c>
      <c r="I23" s="304" t="e">
        <f aca="false">concat("""","Phylum", """:","""",#REF!,""",")</f>
        <v>#REF!</v>
      </c>
      <c r="J23" s="304" t="e">
        <f aca="false">concat("""","Subphylum", """:","""",#REF!,""",")</f>
        <v>#REF!</v>
      </c>
      <c r="K23" s="304" t="e">
        <f aca="false">concat("""","Class", """:","""",#REF!,""",")</f>
        <v>#REF!</v>
      </c>
      <c r="L23" s="304" t="e">
        <f aca="false">concat("""","Subclass", """:","""",#REF!,""",")</f>
        <v>#REF!</v>
      </c>
      <c r="M23" s="304" t="e">
        <f aca="false">concat("""","Order",""":","""", #REF!,""",")</f>
        <v>#REF!</v>
      </c>
      <c r="N23" s="304" t="e">
        <f aca="false">concat("""","Family",""":","""", #REF!,""",")</f>
        <v>#REF!</v>
      </c>
      <c r="O23" s="304" t="e">
        <f aca="false">concat("""","Subfamily",""":","""", #REF!,""",")</f>
        <v>#REF!</v>
      </c>
      <c r="P23" s="304" t="e">
        <f aca="false">concat("""","Tribe",""":","""", #REF!,""",")</f>
        <v>#REF!</v>
      </c>
      <c r="Q23" s="304" t="e">
        <f aca="false">concat("""","Subtribe",""":","""", #REF!,""",")</f>
        <v>#REF!</v>
      </c>
      <c r="R23" s="304" t="e">
        <f aca="false">concat("""","Genus",""":","""", #REF!,""",")</f>
        <v>#REF!</v>
      </c>
      <c r="S23" s="304" t="e">
        <f aca="false">concat("""","Subgenus",""":","""", #REF!,""",")</f>
        <v>#REF!</v>
      </c>
      <c r="T23" s="304" t="e">
        <f aca="false">concat("""","Species",""":","""", #REF!,""",")</f>
        <v>#REF!</v>
      </c>
      <c r="U23" s="304" t="e">
        <f aca="false">concat("""","VarSubsp",""":","""", #REF!,"""")</f>
        <v>#REF!</v>
      </c>
      <c r="V23" s="305"/>
      <c r="W23" s="305"/>
      <c r="X23" s="305"/>
      <c r="Y23" s="305"/>
      <c r="Z23" s="305"/>
    </row>
    <row r="24" customFormat="false" ht="14.25" hidden="false" customHeight="true" outlineLevel="0" collapsed="false">
      <c r="A24" s="302" t="s">
        <v>3201</v>
      </c>
      <c r="B24" s="303" t="e">
        <f aca="false">concat("{",C24,D24,E24,F24,G24,H24,I24,J24,K24,L24,M24,N24,O24,P24,Q24,R24,S24,T24,U24,"},")</f>
        <v>#NAME?</v>
      </c>
      <c r="C24" s="304" t="e">
        <f aca="false">(concat("""","KeggCode", """:","""",#REF!,""","))</f>
        <v>#REF!</v>
      </c>
      <c r="D24" s="304" t="e">
        <f aca="false">(concat("""","CommonName",""":", """",#REF!,""","))</f>
        <v>#REF!</v>
      </c>
      <c r="E24" s="304" t="e">
        <f aca="false">(concat("""","ScientificName",""":", """",#REF!,""","))</f>
        <v>#REF!</v>
      </c>
      <c r="F24" s="304" t="e">
        <f aca="false">concat("""","Kingdom", """:","""",#REF!,""",")</f>
        <v>#REF!</v>
      </c>
      <c r="G24" s="304" t="e">
        <f aca="false">concat("""","Subkingdom",""":", """",#REF!,""",")</f>
        <v>#REF!</v>
      </c>
      <c r="H24" s="304" t="e">
        <f aca="false">concat("""","Superdivision",""":", """",#REF!,""",")</f>
        <v>#REF!</v>
      </c>
      <c r="I24" s="304" t="e">
        <f aca="false">concat("""","Phylum", """:","""",#REF!,""",")</f>
        <v>#REF!</v>
      </c>
      <c r="J24" s="304" t="e">
        <f aca="false">concat("""","Subphylum", """:","""",#REF!,""",")</f>
        <v>#REF!</v>
      </c>
      <c r="K24" s="304" t="e">
        <f aca="false">concat("""","Class", """:","""",#REF!,""",")</f>
        <v>#REF!</v>
      </c>
      <c r="L24" s="304" t="e">
        <f aca="false">concat("""","Subclass", """:","""",#REF!,""",")</f>
        <v>#REF!</v>
      </c>
      <c r="M24" s="304" t="e">
        <f aca="false">concat("""","Order",""":","""", #REF!,""",")</f>
        <v>#REF!</v>
      </c>
      <c r="N24" s="304" t="e">
        <f aca="false">concat("""","Family",""":","""", #REF!,""",")</f>
        <v>#REF!</v>
      </c>
      <c r="O24" s="304" t="e">
        <f aca="false">concat("""","Subfamily",""":","""", #REF!,""",")</f>
        <v>#REF!</v>
      </c>
      <c r="P24" s="304" t="e">
        <f aca="false">concat("""","Tribe",""":","""", #REF!,""",")</f>
        <v>#REF!</v>
      </c>
      <c r="Q24" s="304" t="e">
        <f aca="false">concat("""","Subtribe",""":","""", #REF!,""",")</f>
        <v>#REF!</v>
      </c>
      <c r="R24" s="304" t="e">
        <f aca="false">concat("""","Genus",""":","""", #REF!,""",")</f>
        <v>#REF!</v>
      </c>
      <c r="S24" s="304" t="e">
        <f aca="false">concat("""","Subgenus",""":","""", #REF!,""",")</f>
        <v>#REF!</v>
      </c>
      <c r="T24" s="304" t="e">
        <f aca="false">concat("""","Species",""":","""", #REF!,""",")</f>
        <v>#REF!</v>
      </c>
      <c r="U24" s="304" t="e">
        <f aca="false">concat("""","VarSubsp",""":","""", #REF!,"""")</f>
        <v>#REF!</v>
      </c>
      <c r="V24" s="305"/>
      <c r="W24" s="305"/>
      <c r="X24" s="305"/>
      <c r="Y24" s="305"/>
      <c r="Z24" s="305"/>
    </row>
    <row r="25" customFormat="false" ht="14.25" hidden="false" customHeight="true" outlineLevel="0" collapsed="false">
      <c r="A25" s="302" t="s">
        <v>3202</v>
      </c>
      <c r="B25" s="303" t="e">
        <f aca="false">concat("{",C25,D25,E25,F25,G25,H25,I25,J25,K25,L25,M25,N25,O25,P25,Q25,R25,S25,T25,U25,"},")</f>
        <v>#NAME?</v>
      </c>
      <c r="C25" s="304" t="e">
        <f aca="false">(concat("""","KeggCode", """:","""",#REF!,""","))</f>
        <v>#REF!</v>
      </c>
      <c r="D25" s="304" t="e">
        <f aca="false">(concat("""","CommonName",""":", """",#REF!,""","))</f>
        <v>#REF!</v>
      </c>
      <c r="E25" s="304" t="e">
        <f aca="false">(concat("""","ScientificName",""":", """",#REF!,""","))</f>
        <v>#REF!</v>
      </c>
      <c r="F25" s="304" t="e">
        <f aca="false">concat("""","Kingdom", """:","""",#REF!,""",")</f>
        <v>#REF!</v>
      </c>
      <c r="G25" s="304" t="e">
        <f aca="false">concat("""","Subkingdom",""":", """",#REF!,""",")</f>
        <v>#REF!</v>
      </c>
      <c r="H25" s="304" t="e">
        <f aca="false">concat("""","Superdivision",""":", """",#REF!,""",")</f>
        <v>#REF!</v>
      </c>
      <c r="I25" s="304" t="e">
        <f aca="false">concat("""","Phylum", """:","""",#REF!,""",")</f>
        <v>#REF!</v>
      </c>
      <c r="J25" s="304" t="e">
        <f aca="false">concat("""","Subphylum", """:","""",#REF!,""",")</f>
        <v>#REF!</v>
      </c>
      <c r="K25" s="304" t="e">
        <f aca="false">concat("""","Class", """:","""",#REF!,""",")</f>
        <v>#REF!</v>
      </c>
      <c r="L25" s="304" t="e">
        <f aca="false">concat("""","Subclass", """:","""",#REF!,""",")</f>
        <v>#REF!</v>
      </c>
      <c r="M25" s="304" t="e">
        <f aca="false">concat("""","Order",""":","""", #REF!,""",")</f>
        <v>#REF!</v>
      </c>
      <c r="N25" s="304" t="e">
        <f aca="false">concat("""","Family",""":","""", #REF!,""",")</f>
        <v>#REF!</v>
      </c>
      <c r="O25" s="304" t="e">
        <f aca="false">concat("""","Subfamily",""":","""", #REF!,""",")</f>
        <v>#REF!</v>
      </c>
      <c r="P25" s="304" t="e">
        <f aca="false">concat("""","Tribe",""":","""", #REF!,""",")</f>
        <v>#REF!</v>
      </c>
      <c r="Q25" s="304" t="e">
        <f aca="false">concat("""","Subtribe",""":","""", #REF!,""",")</f>
        <v>#REF!</v>
      </c>
      <c r="R25" s="304" t="e">
        <f aca="false">concat("""","Genus",""":","""", #REF!,""",")</f>
        <v>#REF!</v>
      </c>
      <c r="S25" s="304" t="e">
        <f aca="false">concat("""","Subgenus",""":","""", #REF!,""",")</f>
        <v>#REF!</v>
      </c>
      <c r="T25" s="304" t="e">
        <f aca="false">concat("""","Species",""":","""", #REF!,""",")</f>
        <v>#REF!</v>
      </c>
      <c r="U25" s="304" t="e">
        <f aca="false">concat("""","VarSubsp",""":","""", #REF!,"""")</f>
        <v>#REF!</v>
      </c>
      <c r="V25" s="305"/>
      <c r="W25" s="305"/>
      <c r="X25" s="305"/>
      <c r="Y25" s="305"/>
      <c r="Z25" s="305"/>
    </row>
    <row r="26" customFormat="false" ht="14.25" hidden="false" customHeight="true" outlineLevel="0" collapsed="false">
      <c r="A26" s="302" t="s">
        <v>3203</v>
      </c>
      <c r="B26" s="303" t="e">
        <f aca="false">concat("{",C26,D26,E26,F26,G26,H26,I26,J26,K26,L26,M26,N26,O26,P26,Q26,R26,S26,T26,U26,"},")</f>
        <v>#NAME?</v>
      </c>
      <c r="C26" s="304" t="e">
        <f aca="false">(concat("""","KeggCode", """:","""",#REF!,""","))</f>
        <v>#REF!</v>
      </c>
      <c r="D26" s="304" t="e">
        <f aca="false">(concat("""","CommonName",""":", """",#REF!,""","))</f>
        <v>#REF!</v>
      </c>
      <c r="E26" s="304" t="e">
        <f aca="false">(concat("""","ScientificName",""":", """",#REF!,""","))</f>
        <v>#REF!</v>
      </c>
      <c r="F26" s="304" t="e">
        <f aca="false">concat("""","Kingdom", """:","""",#REF!,""",")</f>
        <v>#REF!</v>
      </c>
      <c r="G26" s="304" t="e">
        <f aca="false">concat("""","Subkingdom",""":", """",#REF!,""",")</f>
        <v>#REF!</v>
      </c>
      <c r="H26" s="304" t="e">
        <f aca="false">concat("""","Superdivision",""":", """",#REF!,""",")</f>
        <v>#REF!</v>
      </c>
      <c r="I26" s="304" t="e">
        <f aca="false">concat("""","Phylum", """:","""",#REF!,""",")</f>
        <v>#REF!</v>
      </c>
      <c r="J26" s="304" t="e">
        <f aca="false">concat("""","Subphylum", """:","""",#REF!,""",")</f>
        <v>#REF!</v>
      </c>
      <c r="K26" s="304" t="e">
        <f aca="false">concat("""","Class", """:","""",#REF!,""",")</f>
        <v>#REF!</v>
      </c>
      <c r="L26" s="304" t="e">
        <f aca="false">concat("""","Subclass", """:","""",#REF!,""",")</f>
        <v>#REF!</v>
      </c>
      <c r="M26" s="304" t="e">
        <f aca="false">concat("""","Order",""":","""", #REF!,""",")</f>
        <v>#REF!</v>
      </c>
      <c r="N26" s="304" t="e">
        <f aca="false">concat("""","Family",""":","""", #REF!,""",")</f>
        <v>#REF!</v>
      </c>
      <c r="O26" s="304" t="e">
        <f aca="false">concat("""","Subfamily",""":","""", #REF!,""",")</f>
        <v>#REF!</v>
      </c>
      <c r="P26" s="304" t="e">
        <f aca="false">concat("""","Tribe",""":","""", #REF!,""",")</f>
        <v>#REF!</v>
      </c>
      <c r="Q26" s="304" t="e">
        <f aca="false">concat("""","Subtribe",""":","""", #REF!,""",")</f>
        <v>#REF!</v>
      </c>
      <c r="R26" s="304" t="e">
        <f aca="false">concat("""","Genus",""":","""", #REF!,""",")</f>
        <v>#REF!</v>
      </c>
      <c r="S26" s="304" t="e">
        <f aca="false">concat("""","Subgenus",""":","""", #REF!,""",")</f>
        <v>#REF!</v>
      </c>
      <c r="T26" s="304" t="e">
        <f aca="false">concat("""","Species",""":","""", #REF!,""",")</f>
        <v>#REF!</v>
      </c>
      <c r="U26" s="304" t="e">
        <f aca="false">concat("""","VarSubsp",""":","""", #REF!,"""")</f>
        <v>#REF!</v>
      </c>
      <c r="V26" s="305"/>
      <c r="W26" s="305"/>
      <c r="X26" s="305"/>
      <c r="Y26" s="305"/>
      <c r="Z26" s="305"/>
    </row>
    <row r="27" customFormat="false" ht="14.25" hidden="false" customHeight="true" outlineLevel="0" collapsed="false">
      <c r="A27" s="302" t="s">
        <v>3204</v>
      </c>
      <c r="B27" s="303" t="e">
        <f aca="false">concat("{",C27,D27,E27,F27,G27,H27,I27,J27,K27,L27,M27,N27,O27,P27,Q27,R27,S27,T27,U27,"},")</f>
        <v>#NAME?</v>
      </c>
      <c r="C27" s="304" t="e">
        <f aca="false">(concat("""","KeggCode", """:","""",#REF!,""","))</f>
        <v>#REF!</v>
      </c>
      <c r="D27" s="304" t="e">
        <f aca="false">(concat("""","CommonName",""":", """",#REF!,""","))</f>
        <v>#REF!</v>
      </c>
      <c r="E27" s="304" t="e">
        <f aca="false">(concat("""","ScientificName",""":", """",#REF!,""","))</f>
        <v>#REF!</v>
      </c>
      <c r="F27" s="304" t="e">
        <f aca="false">concat("""","Kingdom", """:","""",#REF!,""",")</f>
        <v>#REF!</v>
      </c>
      <c r="G27" s="304" t="e">
        <f aca="false">concat("""","Subkingdom",""":", """",#REF!,""",")</f>
        <v>#REF!</v>
      </c>
      <c r="H27" s="304" t="e">
        <f aca="false">concat("""","Superdivision",""":", """",#REF!,""",")</f>
        <v>#REF!</v>
      </c>
      <c r="I27" s="304" t="e">
        <f aca="false">concat("""","Phylum", """:","""",#REF!,""",")</f>
        <v>#REF!</v>
      </c>
      <c r="J27" s="304" t="e">
        <f aca="false">concat("""","Subphylum", """:","""",#REF!,""",")</f>
        <v>#REF!</v>
      </c>
      <c r="K27" s="304" t="e">
        <f aca="false">concat("""","Class", """:","""",#REF!,""",")</f>
        <v>#REF!</v>
      </c>
      <c r="L27" s="304" t="e">
        <f aca="false">concat("""","Subclass", """:","""",#REF!,""",")</f>
        <v>#REF!</v>
      </c>
      <c r="M27" s="304" t="e">
        <f aca="false">concat("""","Order",""":","""", #REF!,""",")</f>
        <v>#REF!</v>
      </c>
      <c r="N27" s="304" t="e">
        <f aca="false">concat("""","Family",""":","""", #REF!,""",")</f>
        <v>#REF!</v>
      </c>
      <c r="O27" s="304" t="e">
        <f aca="false">concat("""","Subfamily",""":","""", #REF!,""",")</f>
        <v>#REF!</v>
      </c>
      <c r="P27" s="304" t="e">
        <f aca="false">concat("""","Tribe",""":","""", #REF!,""",")</f>
        <v>#REF!</v>
      </c>
      <c r="Q27" s="304" t="e">
        <f aca="false">concat("""","Subtribe",""":","""", #REF!,""",")</f>
        <v>#REF!</v>
      </c>
      <c r="R27" s="304" t="e">
        <f aca="false">concat("""","Genus",""":","""", #REF!,""",")</f>
        <v>#REF!</v>
      </c>
      <c r="S27" s="304" t="e">
        <f aca="false">concat("""","Subgenus",""":","""", #REF!,""",")</f>
        <v>#REF!</v>
      </c>
      <c r="T27" s="304" t="e">
        <f aca="false">concat("""","Species",""":","""", #REF!,""",")</f>
        <v>#REF!</v>
      </c>
      <c r="U27" s="304" t="e">
        <f aca="false">concat("""","VarSubsp",""":","""", #REF!,"""")</f>
        <v>#REF!</v>
      </c>
      <c r="V27" s="305"/>
      <c r="W27" s="305"/>
      <c r="X27" s="305"/>
      <c r="Y27" s="305"/>
      <c r="Z27" s="305"/>
    </row>
    <row r="28" customFormat="false" ht="14.25" hidden="false" customHeight="true" outlineLevel="0" collapsed="false">
      <c r="A28" s="302" t="s">
        <v>3205</v>
      </c>
      <c r="B28" s="303" t="e">
        <f aca="false">concat("{",C28,D28,E28,F28,G28,H28,I28,J28,K28,L28,M28,N28,O28,P28,Q28,R28,S28,T28,U28,"},")</f>
        <v>#NAME?</v>
      </c>
      <c r="C28" s="304" t="e">
        <f aca="false">(concat("""","KeggCode", """:","""",#REF!,""","))</f>
        <v>#REF!</v>
      </c>
      <c r="D28" s="304" t="e">
        <f aca="false">(concat("""","CommonName",""":", """",#REF!,""","))</f>
        <v>#REF!</v>
      </c>
      <c r="E28" s="304" t="e">
        <f aca="false">(concat("""","ScientificName",""":", """",#REF!,""","))</f>
        <v>#REF!</v>
      </c>
      <c r="F28" s="304" t="e">
        <f aca="false">concat("""","Kingdom", """:","""",#REF!,""",")</f>
        <v>#REF!</v>
      </c>
      <c r="G28" s="304" t="e">
        <f aca="false">concat("""","Subkingdom",""":", """",#REF!,""",")</f>
        <v>#REF!</v>
      </c>
      <c r="H28" s="304" t="e">
        <f aca="false">concat("""","Superdivision",""":", """",#REF!,""",")</f>
        <v>#REF!</v>
      </c>
      <c r="I28" s="304" t="e">
        <f aca="false">concat("""","Phylum", """:","""",#REF!,""",")</f>
        <v>#REF!</v>
      </c>
      <c r="J28" s="304" t="e">
        <f aca="false">concat("""","Subphylum", """:","""",#REF!,""",")</f>
        <v>#REF!</v>
      </c>
      <c r="K28" s="304" t="e">
        <f aca="false">concat("""","Class", """:","""",#REF!,""",")</f>
        <v>#REF!</v>
      </c>
      <c r="L28" s="304" t="e">
        <f aca="false">concat("""","Subclass", """:","""",#REF!,""",")</f>
        <v>#REF!</v>
      </c>
      <c r="M28" s="304" t="e">
        <f aca="false">concat("""","Order",""":","""", #REF!,""",")</f>
        <v>#REF!</v>
      </c>
      <c r="N28" s="304" t="e">
        <f aca="false">concat("""","Family",""":","""", #REF!,""",")</f>
        <v>#REF!</v>
      </c>
      <c r="O28" s="304" t="e">
        <f aca="false">concat("""","Subfamily",""":","""", #REF!,""",")</f>
        <v>#REF!</v>
      </c>
      <c r="P28" s="304" t="e">
        <f aca="false">concat("""","Tribe",""":","""", #REF!,""",")</f>
        <v>#REF!</v>
      </c>
      <c r="Q28" s="304" t="e">
        <f aca="false">concat("""","Subtribe",""":","""", #REF!,""",")</f>
        <v>#REF!</v>
      </c>
      <c r="R28" s="304" t="e">
        <f aca="false">concat("""","Genus",""":","""", #REF!,""",")</f>
        <v>#REF!</v>
      </c>
      <c r="S28" s="304" t="e">
        <f aca="false">concat("""","Subgenus",""":","""", #REF!,""",")</f>
        <v>#REF!</v>
      </c>
      <c r="T28" s="304" t="e">
        <f aca="false">concat("""","Species",""":","""", #REF!,""",")</f>
        <v>#REF!</v>
      </c>
      <c r="U28" s="304" t="e">
        <f aca="false">concat("""","VarSubsp",""":","""", #REF!,"""")</f>
        <v>#REF!</v>
      </c>
      <c r="V28" s="305"/>
      <c r="W28" s="305"/>
      <c r="X28" s="305"/>
      <c r="Y28" s="305"/>
      <c r="Z28" s="305"/>
    </row>
    <row r="29" customFormat="false" ht="14.25" hidden="false" customHeight="true" outlineLevel="0" collapsed="false">
      <c r="A29" s="302" t="s">
        <v>3206</v>
      </c>
      <c r="B29" s="303" t="e">
        <f aca="false">concat("{",C29,D29,E29,F29,G29,H29,I29,J29,K29,L29,M29,N29,O29,P29,Q29,R29,S29,T29,U29,"},")</f>
        <v>#NAME?</v>
      </c>
      <c r="C29" s="304" t="e">
        <f aca="false">(concat("""","KeggCode", """:","""",#REF!,""","))</f>
        <v>#REF!</v>
      </c>
      <c r="D29" s="304" t="e">
        <f aca="false">(concat("""","CommonName",""":", """",#REF!,""","))</f>
        <v>#REF!</v>
      </c>
      <c r="E29" s="304" t="e">
        <f aca="false">(concat("""","ScientificName",""":", """",#REF!,""","))</f>
        <v>#REF!</v>
      </c>
      <c r="F29" s="304" t="e">
        <f aca="false">concat("""","Kingdom", """:","""",#REF!,""",")</f>
        <v>#REF!</v>
      </c>
      <c r="G29" s="304" t="e">
        <f aca="false">concat("""","Subkingdom",""":", """",#REF!,""",")</f>
        <v>#REF!</v>
      </c>
      <c r="H29" s="304" t="e">
        <f aca="false">concat("""","Superdivision",""":", """",#REF!,""",")</f>
        <v>#REF!</v>
      </c>
      <c r="I29" s="304" t="e">
        <f aca="false">concat("""","Phylum", """:","""",#REF!,""",")</f>
        <v>#REF!</v>
      </c>
      <c r="J29" s="304" t="e">
        <f aca="false">concat("""","Subphylum", """:","""",#REF!,""",")</f>
        <v>#REF!</v>
      </c>
      <c r="K29" s="304" t="e">
        <f aca="false">concat("""","Class", """:","""",#REF!,""",")</f>
        <v>#REF!</v>
      </c>
      <c r="L29" s="304" t="e">
        <f aca="false">concat("""","Subclass", """:","""",#REF!,""",")</f>
        <v>#REF!</v>
      </c>
      <c r="M29" s="304" t="e">
        <f aca="false">concat("""","Order",""":","""", #REF!,""",")</f>
        <v>#REF!</v>
      </c>
      <c r="N29" s="304" t="e">
        <f aca="false">concat("""","Family",""":","""", #REF!,""",")</f>
        <v>#REF!</v>
      </c>
      <c r="O29" s="304" t="e">
        <f aca="false">concat("""","Subfamily",""":","""", #REF!,""",")</f>
        <v>#REF!</v>
      </c>
      <c r="P29" s="304" t="e">
        <f aca="false">concat("""","Tribe",""":","""", #REF!,""",")</f>
        <v>#REF!</v>
      </c>
      <c r="Q29" s="304" t="e">
        <f aca="false">concat("""","Subtribe",""":","""", #REF!,""",")</f>
        <v>#REF!</v>
      </c>
      <c r="R29" s="304" t="e">
        <f aca="false">concat("""","Genus",""":","""", #REF!,""",")</f>
        <v>#REF!</v>
      </c>
      <c r="S29" s="304" t="e">
        <f aca="false">concat("""","Subgenus",""":","""", #REF!,""",")</f>
        <v>#REF!</v>
      </c>
      <c r="T29" s="304" t="e">
        <f aca="false">concat("""","Species",""":","""", #REF!,""",")</f>
        <v>#REF!</v>
      </c>
      <c r="U29" s="304" t="e">
        <f aca="false">concat("""","VarSubsp",""":","""", #REF!,"""")</f>
        <v>#REF!</v>
      </c>
      <c r="V29" s="305"/>
      <c r="W29" s="305"/>
      <c r="X29" s="305"/>
      <c r="Y29" s="305"/>
      <c r="Z29" s="305"/>
    </row>
    <row r="30" customFormat="false" ht="14.25" hidden="false" customHeight="true" outlineLevel="0" collapsed="false">
      <c r="A30" s="302" t="s">
        <v>3207</v>
      </c>
      <c r="B30" s="303" t="e">
        <f aca="false">concat("{",C30,D30,E30,F30,G30,H30,I30,J30,K30,L30,M30,N30,O30,P30,Q30,R30,S30,T30,U30,"},")</f>
        <v>#NAME?</v>
      </c>
      <c r="C30" s="304" t="e">
        <f aca="false">(concat("""","KeggCode", """:","""",#REF!,""","))</f>
        <v>#REF!</v>
      </c>
      <c r="D30" s="304" t="e">
        <f aca="false">(concat("""","CommonName",""":", """",#REF!,""","))</f>
        <v>#REF!</v>
      </c>
      <c r="E30" s="304" t="e">
        <f aca="false">(concat("""","ScientificName",""":", """",#REF!,""","))</f>
        <v>#REF!</v>
      </c>
      <c r="F30" s="304" t="e">
        <f aca="false">concat("""","Kingdom", """:","""",#REF!,""",")</f>
        <v>#REF!</v>
      </c>
      <c r="G30" s="304" t="e">
        <f aca="false">concat("""","Subkingdom",""":", """",#REF!,""",")</f>
        <v>#REF!</v>
      </c>
      <c r="H30" s="304" t="e">
        <f aca="false">concat("""","Superdivision",""":", """",#REF!,""",")</f>
        <v>#REF!</v>
      </c>
      <c r="I30" s="304" t="e">
        <f aca="false">concat("""","Phylum", """:","""",#REF!,""",")</f>
        <v>#REF!</v>
      </c>
      <c r="J30" s="304" t="e">
        <f aca="false">concat("""","Subphylum", """:","""",#REF!,""",")</f>
        <v>#REF!</v>
      </c>
      <c r="K30" s="304" t="e">
        <f aca="false">concat("""","Class", """:","""",#REF!,""",")</f>
        <v>#REF!</v>
      </c>
      <c r="L30" s="304" t="e">
        <f aca="false">concat("""","Subclass", """:","""",#REF!,""",")</f>
        <v>#REF!</v>
      </c>
      <c r="M30" s="304" t="e">
        <f aca="false">concat("""","Order",""":","""", #REF!,""",")</f>
        <v>#REF!</v>
      </c>
      <c r="N30" s="304" t="e">
        <f aca="false">concat("""","Family",""":","""", #REF!,""",")</f>
        <v>#REF!</v>
      </c>
      <c r="O30" s="304" t="e">
        <f aca="false">concat("""","Subfamily",""":","""", #REF!,""",")</f>
        <v>#REF!</v>
      </c>
      <c r="P30" s="304" t="e">
        <f aca="false">concat("""","Tribe",""":","""", #REF!,""",")</f>
        <v>#REF!</v>
      </c>
      <c r="Q30" s="304" t="e">
        <f aca="false">concat("""","Subtribe",""":","""", #REF!,""",")</f>
        <v>#REF!</v>
      </c>
      <c r="R30" s="304" t="e">
        <f aca="false">concat("""","Genus",""":","""", #REF!,""",")</f>
        <v>#REF!</v>
      </c>
      <c r="S30" s="304" t="e">
        <f aca="false">concat("""","Subgenus",""":","""", #REF!,""",")</f>
        <v>#REF!</v>
      </c>
      <c r="T30" s="304" t="e">
        <f aca="false">concat("""","Species",""":","""", #REF!,""",")</f>
        <v>#REF!</v>
      </c>
      <c r="U30" s="304" t="e">
        <f aca="false">concat("""","VarSubsp",""":","""", #REF!,"""")</f>
        <v>#REF!</v>
      </c>
      <c r="V30" s="305"/>
      <c r="W30" s="305"/>
      <c r="X30" s="305"/>
      <c r="Y30" s="305"/>
      <c r="Z30" s="305"/>
    </row>
    <row r="31" customFormat="false" ht="14.25" hidden="false" customHeight="true" outlineLevel="0" collapsed="false">
      <c r="A31" s="302" t="s">
        <v>3208</v>
      </c>
      <c r="B31" s="303" t="e">
        <f aca="false">concat("{",C31,D31,E31,F31,G31,H31,I31,J31,K31,L31,M31,N31,O31,P31,Q31,R31,S31,T31,U31,"},")</f>
        <v>#NAME?</v>
      </c>
      <c r="C31" s="304" t="e">
        <f aca="false">(concat("""","KeggCode", """:","""",#REF!,""","))</f>
        <v>#REF!</v>
      </c>
      <c r="D31" s="304" t="e">
        <f aca="false">(concat("""","CommonName",""":", """",#REF!,""","))</f>
        <v>#REF!</v>
      </c>
      <c r="E31" s="304" t="e">
        <f aca="false">(concat("""","ScientificName",""":", """",#REF!,""","))</f>
        <v>#REF!</v>
      </c>
      <c r="F31" s="304" t="e">
        <f aca="false">concat("""","Kingdom", """:","""",#REF!,""",")</f>
        <v>#REF!</v>
      </c>
      <c r="G31" s="304" t="e">
        <f aca="false">concat("""","Subkingdom",""":", """",#REF!,""",")</f>
        <v>#REF!</v>
      </c>
      <c r="H31" s="304" t="e">
        <f aca="false">concat("""","Superdivision",""":", """",#REF!,""",")</f>
        <v>#REF!</v>
      </c>
      <c r="I31" s="304" t="e">
        <f aca="false">concat("""","Phylum", """:","""",#REF!,""",")</f>
        <v>#REF!</v>
      </c>
      <c r="J31" s="304" t="e">
        <f aca="false">concat("""","Subphylum", """:","""",#REF!,""",")</f>
        <v>#REF!</v>
      </c>
      <c r="K31" s="304" t="e">
        <f aca="false">concat("""","Class", """:","""",#REF!,""",")</f>
        <v>#REF!</v>
      </c>
      <c r="L31" s="304" t="e">
        <f aca="false">concat("""","Subclass", """:","""",#REF!,""",")</f>
        <v>#REF!</v>
      </c>
      <c r="M31" s="304" t="e">
        <f aca="false">concat("""","Order",""":","""", #REF!,""",")</f>
        <v>#REF!</v>
      </c>
      <c r="N31" s="304" t="e">
        <f aca="false">concat("""","Family",""":","""", #REF!,""",")</f>
        <v>#REF!</v>
      </c>
      <c r="O31" s="304" t="e">
        <f aca="false">concat("""","Subfamily",""":","""", #REF!,""",")</f>
        <v>#REF!</v>
      </c>
      <c r="P31" s="304" t="e">
        <f aca="false">concat("""","Tribe",""":","""", #REF!,""",")</f>
        <v>#REF!</v>
      </c>
      <c r="Q31" s="304" t="e">
        <f aca="false">concat("""","Subtribe",""":","""", #REF!,""",")</f>
        <v>#REF!</v>
      </c>
      <c r="R31" s="304" t="e">
        <f aca="false">concat("""","Genus",""":","""", #REF!,""",")</f>
        <v>#REF!</v>
      </c>
      <c r="S31" s="304" t="e">
        <f aca="false">concat("""","Subgenus",""":","""", #REF!,""",")</f>
        <v>#REF!</v>
      </c>
      <c r="T31" s="304" t="e">
        <f aca="false">concat("""","Species",""":","""", #REF!,""",")</f>
        <v>#REF!</v>
      </c>
      <c r="U31" s="304" t="e">
        <f aca="false">concat("""","VarSubsp",""":","""", #REF!,"""")</f>
        <v>#REF!</v>
      </c>
      <c r="V31" s="305"/>
      <c r="W31" s="305"/>
      <c r="X31" s="305"/>
      <c r="Y31" s="305"/>
      <c r="Z31" s="305"/>
    </row>
    <row r="32" customFormat="false" ht="14.25" hidden="false" customHeight="true" outlineLevel="0" collapsed="false">
      <c r="A32" s="302" t="s">
        <v>3209</v>
      </c>
      <c r="B32" s="303" t="e">
        <f aca="false">concat("{",C32,D32,E32,F32,G32,H32,I32,J32,K32,L32,M32,N32,O32,P32,Q32,R32,S32,T32,U32,"},")</f>
        <v>#NAME?</v>
      </c>
      <c r="C32" s="304" t="e">
        <f aca="false">(concat("""","KeggCode", """:","""",#REF!,""","))</f>
        <v>#REF!</v>
      </c>
      <c r="D32" s="304" t="e">
        <f aca="false">(concat("""","CommonName",""":", """",#REF!,""","))</f>
        <v>#REF!</v>
      </c>
      <c r="E32" s="304" t="e">
        <f aca="false">(concat("""","ScientificName",""":", """",#REF!,""","))</f>
        <v>#REF!</v>
      </c>
      <c r="F32" s="304" t="e">
        <f aca="false">concat("""","Kingdom", """:","""",#REF!,""",")</f>
        <v>#REF!</v>
      </c>
      <c r="G32" s="304" t="e">
        <f aca="false">concat("""","Subkingdom",""":", """",#REF!,""",")</f>
        <v>#REF!</v>
      </c>
      <c r="H32" s="304" t="e">
        <f aca="false">concat("""","Superdivision",""":", """",#REF!,""",")</f>
        <v>#REF!</v>
      </c>
      <c r="I32" s="304" t="e">
        <f aca="false">concat("""","Phylum", """:","""",#REF!,""",")</f>
        <v>#REF!</v>
      </c>
      <c r="J32" s="304" t="e">
        <f aca="false">concat("""","Subphylum", """:","""",#REF!,""",")</f>
        <v>#REF!</v>
      </c>
      <c r="K32" s="304" t="e">
        <f aca="false">concat("""","Class", """:","""",#REF!,""",")</f>
        <v>#REF!</v>
      </c>
      <c r="L32" s="304" t="e">
        <f aca="false">concat("""","Subclass", """:","""",#REF!,""",")</f>
        <v>#REF!</v>
      </c>
      <c r="M32" s="304" t="e">
        <f aca="false">concat("""","Order",""":","""", #REF!,""",")</f>
        <v>#REF!</v>
      </c>
      <c r="N32" s="304" t="e">
        <f aca="false">concat("""","Family",""":","""", #REF!,""",")</f>
        <v>#REF!</v>
      </c>
      <c r="O32" s="304" t="e">
        <f aca="false">concat("""","Subfamily",""":","""", #REF!,""",")</f>
        <v>#REF!</v>
      </c>
      <c r="P32" s="304" t="e">
        <f aca="false">concat("""","Tribe",""":","""", #REF!,""",")</f>
        <v>#REF!</v>
      </c>
      <c r="Q32" s="304" t="e">
        <f aca="false">concat("""","Subtribe",""":","""", #REF!,""",")</f>
        <v>#REF!</v>
      </c>
      <c r="R32" s="304" t="e">
        <f aca="false">concat("""","Genus",""":","""", #REF!,""",")</f>
        <v>#REF!</v>
      </c>
      <c r="S32" s="304" t="e">
        <f aca="false">concat("""","Subgenus",""":","""", #REF!,""",")</f>
        <v>#REF!</v>
      </c>
      <c r="T32" s="304" t="e">
        <f aca="false">concat("""","Species",""":","""", #REF!,""",")</f>
        <v>#REF!</v>
      </c>
      <c r="U32" s="304" t="e">
        <f aca="false">concat("""","VarSubsp",""":","""", #REF!,"""")</f>
        <v>#REF!</v>
      </c>
      <c r="V32" s="305"/>
      <c r="W32" s="305"/>
      <c r="X32" s="305"/>
      <c r="Y32" s="305"/>
      <c r="Z32" s="305"/>
    </row>
    <row r="33" customFormat="false" ht="14.25" hidden="false" customHeight="true" outlineLevel="0" collapsed="false">
      <c r="A33" s="302" t="s">
        <v>3210</v>
      </c>
      <c r="B33" s="303" t="e">
        <f aca="false">concat("{",C33,D33,E33,F33,G33,H33,I33,J33,K33,L33,M33,N33,O33,P33,Q33,R33,S33,T33,U33,"},")</f>
        <v>#NAME?</v>
      </c>
      <c r="C33" s="304" t="e">
        <f aca="false">(concat("""","KeggCode", """:","""",#REF!,""","))</f>
        <v>#REF!</v>
      </c>
      <c r="D33" s="304" t="e">
        <f aca="false">(concat("""","CommonName",""":", """",#REF!,""","))</f>
        <v>#REF!</v>
      </c>
      <c r="E33" s="304" t="e">
        <f aca="false">(concat("""","ScientificName",""":", """",#REF!,""","))</f>
        <v>#REF!</v>
      </c>
      <c r="F33" s="304" t="e">
        <f aca="false">concat("""","Kingdom", """:","""",#REF!,""",")</f>
        <v>#REF!</v>
      </c>
      <c r="G33" s="304" t="e">
        <f aca="false">concat("""","Subkingdom",""":", """",#REF!,""",")</f>
        <v>#REF!</v>
      </c>
      <c r="H33" s="304" t="e">
        <f aca="false">concat("""","Superdivision",""":", """",#REF!,""",")</f>
        <v>#REF!</v>
      </c>
      <c r="I33" s="304" t="e">
        <f aca="false">concat("""","Phylum", """:","""",#REF!,""",")</f>
        <v>#REF!</v>
      </c>
      <c r="J33" s="304" t="e">
        <f aca="false">concat("""","Subphylum", """:","""",#REF!,""",")</f>
        <v>#REF!</v>
      </c>
      <c r="K33" s="304" t="e">
        <f aca="false">concat("""","Class", """:","""",#REF!,""",")</f>
        <v>#REF!</v>
      </c>
      <c r="L33" s="304" t="e">
        <f aca="false">concat("""","Subclass", """:","""",#REF!,""",")</f>
        <v>#REF!</v>
      </c>
      <c r="M33" s="304" t="e">
        <f aca="false">concat("""","Order",""":","""", #REF!,""",")</f>
        <v>#REF!</v>
      </c>
      <c r="N33" s="304" t="e">
        <f aca="false">concat("""","Family",""":","""", #REF!,""",")</f>
        <v>#REF!</v>
      </c>
      <c r="O33" s="304" t="e">
        <f aca="false">concat("""","Subfamily",""":","""", #REF!,""",")</f>
        <v>#REF!</v>
      </c>
      <c r="P33" s="304" t="e">
        <f aca="false">concat("""","Tribe",""":","""", #REF!,""",")</f>
        <v>#REF!</v>
      </c>
      <c r="Q33" s="304" t="e">
        <f aca="false">concat("""","Subtribe",""":","""", #REF!,""",")</f>
        <v>#REF!</v>
      </c>
      <c r="R33" s="304" t="e">
        <f aca="false">concat("""","Genus",""":","""", #REF!,""",")</f>
        <v>#REF!</v>
      </c>
      <c r="S33" s="304" t="e">
        <f aca="false">concat("""","Subgenus",""":","""", #REF!,""",")</f>
        <v>#REF!</v>
      </c>
      <c r="T33" s="304" t="e">
        <f aca="false">concat("""","Species",""":","""", #REF!,""",")</f>
        <v>#REF!</v>
      </c>
      <c r="U33" s="304" t="e">
        <f aca="false">concat("""","VarSubsp",""":","""", #REF!,"""")</f>
        <v>#REF!</v>
      </c>
      <c r="V33" s="305"/>
      <c r="W33" s="305"/>
      <c r="X33" s="305"/>
      <c r="Y33" s="305"/>
      <c r="Z33" s="305"/>
    </row>
    <row r="34" customFormat="false" ht="14.25" hidden="false" customHeight="true" outlineLevel="0" collapsed="false">
      <c r="A34" s="302" t="s">
        <v>3211</v>
      </c>
      <c r="B34" s="303" t="e">
        <f aca="false">concat("{",C34,D34,E34,F34,G34,H34,I34,J34,K34,L34,M34,N34,O34,P34,Q34,R34,S34,T34,U34,"},")</f>
        <v>#NAME?</v>
      </c>
      <c r="C34" s="304" t="e">
        <f aca="false">(concat("""","KeggCode", """:","""",#REF!,""","))</f>
        <v>#REF!</v>
      </c>
      <c r="D34" s="304" t="e">
        <f aca="false">(concat("""","CommonName",""":", """",#REF!,""","))</f>
        <v>#REF!</v>
      </c>
      <c r="E34" s="304" t="e">
        <f aca="false">(concat("""","ScientificName",""":", """",#REF!,""","))</f>
        <v>#REF!</v>
      </c>
      <c r="F34" s="304" t="e">
        <f aca="false">concat("""","Kingdom", """:","""",#REF!,""",")</f>
        <v>#REF!</v>
      </c>
      <c r="G34" s="304" t="e">
        <f aca="false">concat("""","Subkingdom",""":", """",#REF!,""",")</f>
        <v>#REF!</v>
      </c>
      <c r="H34" s="304" t="e">
        <f aca="false">concat("""","Superdivision",""":", """",#REF!,""",")</f>
        <v>#REF!</v>
      </c>
      <c r="I34" s="304" t="e">
        <f aca="false">concat("""","Phylum", """:","""",#REF!,""",")</f>
        <v>#REF!</v>
      </c>
      <c r="J34" s="304" t="e">
        <f aca="false">concat("""","Subphylum", """:","""",#REF!,""",")</f>
        <v>#REF!</v>
      </c>
      <c r="K34" s="304" t="e">
        <f aca="false">concat("""","Class", """:","""",#REF!,""",")</f>
        <v>#REF!</v>
      </c>
      <c r="L34" s="304" t="e">
        <f aca="false">concat("""","Subclass", """:","""",#REF!,""",")</f>
        <v>#REF!</v>
      </c>
      <c r="M34" s="304" t="e">
        <f aca="false">concat("""","Order",""":","""", #REF!,""",")</f>
        <v>#REF!</v>
      </c>
      <c r="N34" s="304" t="e">
        <f aca="false">concat("""","Family",""":","""", #REF!,""",")</f>
        <v>#REF!</v>
      </c>
      <c r="O34" s="304" t="e">
        <f aca="false">concat("""","Subfamily",""":","""", #REF!,""",")</f>
        <v>#REF!</v>
      </c>
      <c r="P34" s="304" t="e">
        <f aca="false">concat("""","Tribe",""":","""", #REF!,""",")</f>
        <v>#REF!</v>
      </c>
      <c r="Q34" s="304" t="e">
        <f aca="false">concat("""","Subtribe",""":","""", #REF!,""",")</f>
        <v>#REF!</v>
      </c>
      <c r="R34" s="304" t="e">
        <f aca="false">concat("""","Genus",""":","""", #REF!,""",")</f>
        <v>#REF!</v>
      </c>
      <c r="S34" s="304" t="e">
        <f aca="false">concat("""","Subgenus",""":","""", #REF!,""",")</f>
        <v>#REF!</v>
      </c>
      <c r="T34" s="304" t="e">
        <f aca="false">concat("""","Species",""":","""", #REF!,""",")</f>
        <v>#REF!</v>
      </c>
      <c r="U34" s="304" t="e">
        <f aca="false">concat("""","VarSubsp",""":","""", #REF!,"""")</f>
        <v>#REF!</v>
      </c>
      <c r="V34" s="305"/>
      <c r="W34" s="305"/>
      <c r="X34" s="305"/>
      <c r="Y34" s="305"/>
      <c r="Z34" s="305"/>
    </row>
    <row r="35" customFormat="false" ht="14.25" hidden="false" customHeight="true" outlineLevel="0" collapsed="false">
      <c r="A35" s="302" t="s">
        <v>3212</v>
      </c>
      <c r="B35" s="303" t="e">
        <f aca="false">concat("{",C35,D35,E35,F35,G35,H35,I35,J35,K35,L35,M35,N35,O35,P35,Q35,R35,S35,T35,U35,"},")</f>
        <v>#NAME?</v>
      </c>
      <c r="C35" s="304" t="e">
        <f aca="false">(concat("""","KeggCode", """:","""",#REF!,""","))</f>
        <v>#REF!</v>
      </c>
      <c r="D35" s="304" t="e">
        <f aca="false">(concat("""","CommonName",""":", """",#REF!,""","))</f>
        <v>#REF!</v>
      </c>
      <c r="E35" s="304" t="e">
        <f aca="false">(concat("""","ScientificName",""":", """",#REF!,""","))</f>
        <v>#REF!</v>
      </c>
      <c r="F35" s="304" t="e">
        <f aca="false">concat("""","Kingdom", """:","""",#REF!,""",")</f>
        <v>#REF!</v>
      </c>
      <c r="G35" s="304" t="e">
        <f aca="false">concat("""","Subkingdom",""":", """",#REF!,""",")</f>
        <v>#REF!</v>
      </c>
      <c r="H35" s="304" t="e">
        <f aca="false">concat("""","Superdivision",""":", """",#REF!,""",")</f>
        <v>#REF!</v>
      </c>
      <c r="I35" s="304" t="e">
        <f aca="false">concat("""","Phylum", """:","""",#REF!,""",")</f>
        <v>#REF!</v>
      </c>
      <c r="J35" s="304" t="e">
        <f aca="false">concat("""","Subphylum", """:","""",#REF!,""",")</f>
        <v>#REF!</v>
      </c>
      <c r="K35" s="304" t="e">
        <f aca="false">concat("""","Class", """:","""",#REF!,""",")</f>
        <v>#REF!</v>
      </c>
      <c r="L35" s="304" t="e">
        <f aca="false">concat("""","Subclass", """:","""",#REF!,""",")</f>
        <v>#REF!</v>
      </c>
      <c r="M35" s="304" t="e">
        <f aca="false">concat("""","Order",""":","""", #REF!,""",")</f>
        <v>#REF!</v>
      </c>
      <c r="N35" s="304" t="e">
        <f aca="false">concat("""","Family",""":","""", #REF!,""",")</f>
        <v>#REF!</v>
      </c>
      <c r="O35" s="304" t="e">
        <f aca="false">concat("""","Subfamily",""":","""", #REF!,""",")</f>
        <v>#REF!</v>
      </c>
      <c r="P35" s="304" t="e">
        <f aca="false">concat("""","Tribe",""":","""", #REF!,""",")</f>
        <v>#REF!</v>
      </c>
      <c r="Q35" s="304" t="e">
        <f aca="false">concat("""","Subtribe",""":","""", #REF!,""",")</f>
        <v>#REF!</v>
      </c>
      <c r="R35" s="304" t="e">
        <f aca="false">concat("""","Genus",""":","""", #REF!,""",")</f>
        <v>#REF!</v>
      </c>
      <c r="S35" s="304" t="e">
        <f aca="false">concat("""","Subgenus",""":","""", #REF!,""",")</f>
        <v>#REF!</v>
      </c>
      <c r="T35" s="304" t="e">
        <f aca="false">concat("""","Species",""":","""", #REF!,""",")</f>
        <v>#REF!</v>
      </c>
      <c r="U35" s="304" t="e">
        <f aca="false">concat("""","VarSubsp",""":","""", #REF!,"""")</f>
        <v>#REF!</v>
      </c>
      <c r="V35" s="305"/>
      <c r="W35" s="305"/>
      <c r="X35" s="305"/>
      <c r="Y35" s="305"/>
      <c r="Z35" s="305"/>
    </row>
    <row r="36" customFormat="false" ht="14.25" hidden="false" customHeight="true" outlineLevel="0" collapsed="false">
      <c r="A36" s="302" t="s">
        <v>3213</v>
      </c>
      <c r="B36" s="303" t="e">
        <f aca="false">concat("{",C36,D36,E36,F36,G36,H36,I36,J36,K36,L36,M36,N36,O36,P36,Q36,R36,S36,T36,U36,"},")</f>
        <v>#NAME?</v>
      </c>
      <c r="C36" s="304" t="e">
        <f aca="false">(concat("""","KeggCode", """:","""",#REF!,""","))</f>
        <v>#REF!</v>
      </c>
      <c r="D36" s="304" t="e">
        <f aca="false">(concat("""","CommonName",""":", """",#REF!,""","))</f>
        <v>#REF!</v>
      </c>
      <c r="E36" s="304" t="e">
        <f aca="false">(concat("""","ScientificName",""":", """",#REF!,""","))</f>
        <v>#REF!</v>
      </c>
      <c r="F36" s="304" t="e">
        <f aca="false">concat("""","Kingdom", """:","""",#REF!,""",")</f>
        <v>#REF!</v>
      </c>
      <c r="G36" s="304" t="e">
        <f aca="false">concat("""","Subkingdom",""":", """",#REF!,""",")</f>
        <v>#REF!</v>
      </c>
      <c r="H36" s="304" t="e">
        <f aca="false">concat("""","Superdivision",""":", """",#REF!,""",")</f>
        <v>#REF!</v>
      </c>
      <c r="I36" s="304" t="e">
        <f aca="false">concat("""","Phylum", """:","""",#REF!,""",")</f>
        <v>#REF!</v>
      </c>
      <c r="J36" s="304" t="e">
        <f aca="false">concat("""","Subphylum", """:","""",#REF!,""",")</f>
        <v>#REF!</v>
      </c>
      <c r="K36" s="304" t="e">
        <f aca="false">concat("""","Class", """:","""",#REF!,""",")</f>
        <v>#REF!</v>
      </c>
      <c r="L36" s="304" t="e">
        <f aca="false">concat("""","Subclass", """:","""",#REF!,""",")</f>
        <v>#REF!</v>
      </c>
      <c r="M36" s="304" t="e">
        <f aca="false">concat("""","Order",""":","""", #REF!,""",")</f>
        <v>#REF!</v>
      </c>
      <c r="N36" s="304" t="e">
        <f aca="false">concat("""","Family",""":","""", #REF!,""",")</f>
        <v>#REF!</v>
      </c>
      <c r="O36" s="304" t="e">
        <f aca="false">concat("""","Subfamily",""":","""", #REF!,""",")</f>
        <v>#REF!</v>
      </c>
      <c r="P36" s="304" t="e">
        <f aca="false">concat("""","Tribe",""":","""", #REF!,""",")</f>
        <v>#REF!</v>
      </c>
      <c r="Q36" s="304" t="e">
        <f aca="false">concat("""","Subtribe",""":","""", #REF!,""",")</f>
        <v>#REF!</v>
      </c>
      <c r="R36" s="304" t="e">
        <f aca="false">concat("""","Genus",""":","""", #REF!,""",")</f>
        <v>#REF!</v>
      </c>
      <c r="S36" s="304" t="e">
        <f aca="false">concat("""","Subgenus",""":","""", #REF!,""",")</f>
        <v>#REF!</v>
      </c>
      <c r="T36" s="304" t="e">
        <f aca="false">concat("""","Species",""":","""", #REF!,""",")</f>
        <v>#REF!</v>
      </c>
      <c r="U36" s="304" t="e">
        <f aca="false">concat("""","VarSubsp",""":","""", #REF!,"""")</f>
        <v>#REF!</v>
      </c>
      <c r="V36" s="305"/>
      <c r="W36" s="305"/>
      <c r="X36" s="305"/>
      <c r="Y36" s="305"/>
      <c r="Z36" s="305"/>
    </row>
    <row r="37" customFormat="false" ht="14.25" hidden="false" customHeight="true" outlineLevel="0" collapsed="false">
      <c r="A37" s="302" t="s">
        <v>3214</v>
      </c>
      <c r="B37" s="303" t="e">
        <f aca="false">concat("{",C37,D37,E37,F37,G37,H37,I37,J37,K37,L37,M37,N37,O37,P37,Q37,R37,S37,T37,U37,"},")</f>
        <v>#NAME?</v>
      </c>
      <c r="C37" s="304" t="e">
        <f aca="false">(concat("""","KeggCode", """:","""",#REF!,""","))</f>
        <v>#REF!</v>
      </c>
      <c r="D37" s="304" t="e">
        <f aca="false">(concat("""","CommonName",""":", """",#REF!,""","))</f>
        <v>#REF!</v>
      </c>
      <c r="E37" s="304" t="e">
        <f aca="false">(concat("""","ScientificName",""":", """",#REF!,""","))</f>
        <v>#REF!</v>
      </c>
      <c r="F37" s="304" t="e">
        <f aca="false">concat("""","Kingdom", """:","""",#REF!,""",")</f>
        <v>#REF!</v>
      </c>
      <c r="G37" s="304" t="e">
        <f aca="false">concat("""","Subkingdom",""":", """",#REF!,""",")</f>
        <v>#REF!</v>
      </c>
      <c r="H37" s="304" t="e">
        <f aca="false">concat("""","Superdivision",""":", """",#REF!,""",")</f>
        <v>#REF!</v>
      </c>
      <c r="I37" s="304" t="e">
        <f aca="false">concat("""","Phylum", """:","""",#REF!,""",")</f>
        <v>#REF!</v>
      </c>
      <c r="J37" s="304" t="e">
        <f aca="false">concat("""","Subphylum", """:","""",#REF!,""",")</f>
        <v>#REF!</v>
      </c>
      <c r="K37" s="304" t="e">
        <f aca="false">concat("""","Class", """:","""",#REF!,""",")</f>
        <v>#REF!</v>
      </c>
      <c r="L37" s="304" t="e">
        <f aca="false">concat("""","Subclass", """:","""",#REF!,""",")</f>
        <v>#REF!</v>
      </c>
      <c r="M37" s="304" t="e">
        <f aca="false">concat("""","Order",""":","""", #REF!,""",")</f>
        <v>#REF!</v>
      </c>
      <c r="N37" s="304" t="e">
        <f aca="false">concat("""","Family",""":","""", #REF!,""",")</f>
        <v>#REF!</v>
      </c>
      <c r="O37" s="304" t="e">
        <f aca="false">concat("""","Subfamily",""":","""", #REF!,""",")</f>
        <v>#REF!</v>
      </c>
      <c r="P37" s="304" t="e">
        <f aca="false">concat("""","Tribe",""":","""", #REF!,""",")</f>
        <v>#REF!</v>
      </c>
      <c r="Q37" s="304" t="e">
        <f aca="false">concat("""","Subtribe",""":","""", #REF!,""",")</f>
        <v>#REF!</v>
      </c>
      <c r="R37" s="304" t="e">
        <f aca="false">concat("""","Genus",""":","""", #REF!,""",")</f>
        <v>#REF!</v>
      </c>
      <c r="S37" s="304" t="e">
        <f aca="false">concat("""","Subgenus",""":","""", #REF!,""",")</f>
        <v>#REF!</v>
      </c>
      <c r="T37" s="304" t="e">
        <f aca="false">concat("""","Species",""":","""", #REF!,""",")</f>
        <v>#REF!</v>
      </c>
      <c r="U37" s="304" t="e">
        <f aca="false">concat("""","VarSubsp",""":","""", #REF!,"""")</f>
        <v>#REF!</v>
      </c>
      <c r="V37" s="305"/>
      <c r="W37" s="305"/>
      <c r="X37" s="305"/>
      <c r="Y37" s="305"/>
      <c r="Z37" s="305"/>
    </row>
    <row r="38" customFormat="false" ht="14.25" hidden="false" customHeight="true" outlineLevel="0" collapsed="false">
      <c r="A38" s="302" t="s">
        <v>3215</v>
      </c>
      <c r="B38" s="303" t="e">
        <f aca="false">concat("{",C38,D38,E38,F38,G38,H38,I38,J38,K38,L38,M38,N38,O38,P38,Q38,R38,S38,T38,U38,"},")</f>
        <v>#NAME?</v>
      </c>
      <c r="C38" s="304" t="e">
        <f aca="false">(concat("""","KeggCode", """:","""",#REF!,""","))</f>
        <v>#REF!</v>
      </c>
      <c r="D38" s="304" t="e">
        <f aca="false">(concat("""","CommonName",""":", """",#REF!,""","))</f>
        <v>#REF!</v>
      </c>
      <c r="E38" s="304" t="e">
        <f aca="false">(concat("""","ScientificName",""":", """",#REF!,""","))</f>
        <v>#REF!</v>
      </c>
      <c r="F38" s="304" t="e">
        <f aca="false">concat("""","Kingdom", """:","""",#REF!,""",")</f>
        <v>#REF!</v>
      </c>
      <c r="G38" s="304" t="e">
        <f aca="false">concat("""","Subkingdom",""":", """",#REF!,""",")</f>
        <v>#REF!</v>
      </c>
      <c r="H38" s="304" t="e">
        <f aca="false">concat("""","Superdivision",""":", """",#REF!,""",")</f>
        <v>#REF!</v>
      </c>
      <c r="I38" s="304" t="e">
        <f aca="false">concat("""","Phylum", """:","""",#REF!,""",")</f>
        <v>#REF!</v>
      </c>
      <c r="J38" s="304" t="e">
        <f aca="false">concat("""","Subphylum", """:","""",#REF!,""",")</f>
        <v>#REF!</v>
      </c>
      <c r="K38" s="304" t="e">
        <f aca="false">concat("""","Class", """:","""",#REF!,""",")</f>
        <v>#REF!</v>
      </c>
      <c r="L38" s="304" t="e">
        <f aca="false">concat("""","Subclass", """:","""",#REF!,""",")</f>
        <v>#REF!</v>
      </c>
      <c r="M38" s="304" t="e">
        <f aca="false">concat("""","Order",""":","""", #REF!,""",")</f>
        <v>#REF!</v>
      </c>
      <c r="N38" s="304" t="e">
        <f aca="false">concat("""","Family",""":","""", #REF!,""",")</f>
        <v>#REF!</v>
      </c>
      <c r="O38" s="304" t="e">
        <f aca="false">concat("""","Subfamily",""":","""", #REF!,""",")</f>
        <v>#REF!</v>
      </c>
      <c r="P38" s="304" t="e">
        <f aca="false">concat("""","Tribe",""":","""", #REF!,""",")</f>
        <v>#REF!</v>
      </c>
      <c r="Q38" s="304" t="e">
        <f aca="false">concat("""","Subtribe",""":","""", #REF!,""",")</f>
        <v>#REF!</v>
      </c>
      <c r="R38" s="304" t="e">
        <f aca="false">concat("""","Genus",""":","""", #REF!,""",")</f>
        <v>#REF!</v>
      </c>
      <c r="S38" s="304" t="e">
        <f aca="false">concat("""","Subgenus",""":","""", #REF!,""",")</f>
        <v>#REF!</v>
      </c>
      <c r="T38" s="304" t="e">
        <f aca="false">concat("""","Species",""":","""", #REF!,""",")</f>
        <v>#REF!</v>
      </c>
      <c r="U38" s="304" t="e">
        <f aca="false">concat("""","VarSubsp",""":","""", #REF!,"""")</f>
        <v>#REF!</v>
      </c>
      <c r="V38" s="305"/>
      <c r="W38" s="305"/>
      <c r="X38" s="305"/>
      <c r="Y38" s="305"/>
      <c r="Z38" s="305"/>
    </row>
    <row r="39" customFormat="false" ht="14.25" hidden="false" customHeight="true" outlineLevel="0" collapsed="false">
      <c r="A39" s="302" t="s">
        <v>3216</v>
      </c>
      <c r="B39" s="303" t="e">
        <f aca="false">concat("{",C39,D39,E39,F39,G39,H39,I39,J39,K39,L39,M39,N39,O39,P39,Q39,R39,S39,T39,U39,"},")</f>
        <v>#NAME?</v>
      </c>
      <c r="C39" s="304" t="e">
        <f aca="false">(concat("""","KeggCode", """:","""",#REF!,""","))</f>
        <v>#REF!</v>
      </c>
      <c r="D39" s="304" t="e">
        <f aca="false">(concat("""","CommonName",""":", """",#REF!,""","))</f>
        <v>#REF!</v>
      </c>
      <c r="E39" s="304" t="e">
        <f aca="false">(concat("""","ScientificName",""":", """",#REF!,""","))</f>
        <v>#REF!</v>
      </c>
      <c r="F39" s="304" t="e">
        <f aca="false">concat("""","Kingdom", """:","""",#REF!,""",")</f>
        <v>#REF!</v>
      </c>
      <c r="G39" s="304" t="e">
        <f aca="false">concat("""","Subkingdom",""":", """",#REF!,""",")</f>
        <v>#REF!</v>
      </c>
      <c r="H39" s="304" t="e">
        <f aca="false">concat("""","Superdivision",""":", """",#REF!,""",")</f>
        <v>#REF!</v>
      </c>
      <c r="I39" s="304" t="e">
        <f aca="false">concat("""","Phylum", """:","""",#REF!,""",")</f>
        <v>#REF!</v>
      </c>
      <c r="J39" s="304" t="e">
        <f aca="false">concat("""","Subphylum", """:","""",#REF!,""",")</f>
        <v>#REF!</v>
      </c>
      <c r="K39" s="304" t="e">
        <f aca="false">concat("""","Class", """:","""",#REF!,""",")</f>
        <v>#REF!</v>
      </c>
      <c r="L39" s="304" t="e">
        <f aca="false">concat("""","Subclass", """:","""",#REF!,""",")</f>
        <v>#REF!</v>
      </c>
      <c r="M39" s="304" t="e">
        <f aca="false">concat("""","Order",""":","""", #REF!,""",")</f>
        <v>#REF!</v>
      </c>
      <c r="N39" s="304" t="e">
        <f aca="false">concat("""","Family",""":","""", #REF!,""",")</f>
        <v>#REF!</v>
      </c>
      <c r="O39" s="304" t="e">
        <f aca="false">concat("""","Subfamily",""":","""", #REF!,""",")</f>
        <v>#REF!</v>
      </c>
      <c r="P39" s="304" t="e">
        <f aca="false">concat("""","Tribe",""":","""", #REF!,""",")</f>
        <v>#REF!</v>
      </c>
      <c r="Q39" s="304" t="e">
        <f aca="false">concat("""","Subtribe",""":","""", #REF!,""",")</f>
        <v>#REF!</v>
      </c>
      <c r="R39" s="304" t="e">
        <f aca="false">concat("""","Genus",""":","""", #REF!,""",")</f>
        <v>#REF!</v>
      </c>
      <c r="S39" s="304" t="e">
        <f aca="false">concat("""","Subgenus",""":","""", #REF!,""",")</f>
        <v>#REF!</v>
      </c>
      <c r="T39" s="304" t="e">
        <f aca="false">concat("""","Species",""":","""", #REF!,""",")</f>
        <v>#REF!</v>
      </c>
      <c r="U39" s="304" t="e">
        <f aca="false">concat("""","VarSubsp",""":","""", #REF!,"""")</f>
        <v>#REF!</v>
      </c>
      <c r="V39" s="305"/>
      <c r="W39" s="305"/>
      <c r="X39" s="305"/>
      <c r="Y39" s="305"/>
      <c r="Z39" s="305"/>
    </row>
    <row r="40" customFormat="false" ht="14.25" hidden="false" customHeight="true" outlineLevel="0" collapsed="false">
      <c r="A40" s="302" t="s">
        <v>3217</v>
      </c>
      <c r="B40" s="303" t="e">
        <f aca="false">concat("{",C40,D40,E40,F40,G40,H40,I40,J40,K40,L40,M40,N40,O40,P40,Q40,R40,S40,T40,U40,"},")</f>
        <v>#NAME?</v>
      </c>
      <c r="C40" s="304" t="e">
        <f aca="false">(concat("""","KeggCode", """:","""",#REF!,""","))</f>
        <v>#REF!</v>
      </c>
      <c r="D40" s="304" t="e">
        <f aca="false">(concat("""","CommonName",""":", """",#REF!,""","))</f>
        <v>#REF!</v>
      </c>
      <c r="E40" s="304" t="e">
        <f aca="false">(concat("""","ScientificName",""":", """",#REF!,""","))</f>
        <v>#REF!</v>
      </c>
      <c r="F40" s="304" t="e">
        <f aca="false">concat("""","Kingdom", """:","""",#REF!,""",")</f>
        <v>#REF!</v>
      </c>
      <c r="G40" s="304" t="e">
        <f aca="false">concat("""","Subkingdom",""":", """",#REF!,""",")</f>
        <v>#REF!</v>
      </c>
      <c r="H40" s="304" t="e">
        <f aca="false">concat("""","Superdivision",""":", """",#REF!,""",")</f>
        <v>#REF!</v>
      </c>
      <c r="I40" s="304" t="e">
        <f aca="false">concat("""","Phylum", """:","""",#REF!,""",")</f>
        <v>#REF!</v>
      </c>
      <c r="J40" s="304" t="e">
        <f aca="false">concat("""","Subphylum", """:","""",#REF!,""",")</f>
        <v>#REF!</v>
      </c>
      <c r="K40" s="304" t="e">
        <f aca="false">concat("""","Class", """:","""",#REF!,""",")</f>
        <v>#REF!</v>
      </c>
      <c r="L40" s="304" t="e">
        <f aca="false">concat("""","Subclass", """:","""",#REF!,""",")</f>
        <v>#REF!</v>
      </c>
      <c r="M40" s="304" t="e">
        <f aca="false">concat("""","Order",""":","""", #REF!,""",")</f>
        <v>#REF!</v>
      </c>
      <c r="N40" s="304" t="e">
        <f aca="false">concat("""","Family",""":","""", #REF!,""",")</f>
        <v>#REF!</v>
      </c>
      <c r="O40" s="304" t="e">
        <f aca="false">concat("""","Subfamily",""":","""", #REF!,""",")</f>
        <v>#REF!</v>
      </c>
      <c r="P40" s="304" t="e">
        <f aca="false">concat("""","Tribe",""":","""", #REF!,""",")</f>
        <v>#REF!</v>
      </c>
      <c r="Q40" s="304" t="e">
        <f aca="false">concat("""","Subtribe",""":","""", #REF!,""",")</f>
        <v>#REF!</v>
      </c>
      <c r="R40" s="304" t="e">
        <f aca="false">concat("""","Genus",""":","""", #REF!,""",")</f>
        <v>#REF!</v>
      </c>
      <c r="S40" s="304" t="e">
        <f aca="false">concat("""","Subgenus",""":","""", #REF!,""",")</f>
        <v>#REF!</v>
      </c>
      <c r="T40" s="304" t="e">
        <f aca="false">concat("""","Species",""":","""", #REF!,""",")</f>
        <v>#REF!</v>
      </c>
      <c r="U40" s="304" t="e">
        <f aca="false">concat("""","VarSubsp",""":","""", #REF!,"""")</f>
        <v>#REF!</v>
      </c>
      <c r="V40" s="305"/>
      <c r="W40" s="305"/>
      <c r="X40" s="305"/>
      <c r="Y40" s="305"/>
      <c r="Z40" s="305"/>
    </row>
    <row r="41" customFormat="false" ht="14.25" hidden="false" customHeight="true" outlineLevel="0" collapsed="false">
      <c r="A41" s="302" t="s">
        <v>3218</v>
      </c>
      <c r="B41" s="303" t="e">
        <f aca="false">concat("{",C41,D41,E41,F41,G41,H41,I41,J41,K41,L41,M41,N41,O41,P41,Q41,R41,S41,T41,U41,"},")</f>
        <v>#NAME?</v>
      </c>
      <c r="C41" s="304" t="e">
        <f aca="false">(concat("""","KeggCode", """:","""",#REF!,""","))</f>
        <v>#REF!</v>
      </c>
      <c r="D41" s="304" t="e">
        <f aca="false">(concat("""","CommonName",""":", """",#REF!,""","))</f>
        <v>#REF!</v>
      </c>
      <c r="E41" s="304" t="e">
        <f aca="false">(concat("""","ScientificName",""":", """",#REF!,""","))</f>
        <v>#REF!</v>
      </c>
      <c r="F41" s="304" t="e">
        <f aca="false">concat("""","Kingdom", """:","""",#REF!,""",")</f>
        <v>#REF!</v>
      </c>
      <c r="G41" s="304" t="e">
        <f aca="false">concat("""","Subkingdom",""":", """",#REF!,""",")</f>
        <v>#REF!</v>
      </c>
      <c r="H41" s="304" t="e">
        <f aca="false">concat("""","Superdivision",""":", """",#REF!,""",")</f>
        <v>#REF!</v>
      </c>
      <c r="I41" s="304" t="e">
        <f aca="false">concat("""","Phylum", """:","""",#REF!,""",")</f>
        <v>#REF!</v>
      </c>
      <c r="J41" s="304" t="e">
        <f aca="false">concat("""","Subphylum", """:","""",#REF!,""",")</f>
        <v>#REF!</v>
      </c>
      <c r="K41" s="304" t="e">
        <f aca="false">concat("""","Class", """:","""",#REF!,""",")</f>
        <v>#REF!</v>
      </c>
      <c r="L41" s="304" t="e">
        <f aca="false">concat("""","Subclass", """:","""",#REF!,""",")</f>
        <v>#REF!</v>
      </c>
      <c r="M41" s="304" t="e">
        <f aca="false">concat("""","Order",""":","""", #REF!,""",")</f>
        <v>#REF!</v>
      </c>
      <c r="N41" s="304" t="e">
        <f aca="false">concat("""","Family",""":","""", #REF!,""",")</f>
        <v>#REF!</v>
      </c>
      <c r="O41" s="304" t="e">
        <f aca="false">concat("""","Subfamily",""":","""", #REF!,""",")</f>
        <v>#REF!</v>
      </c>
      <c r="P41" s="304" t="e">
        <f aca="false">concat("""","Tribe",""":","""", #REF!,""",")</f>
        <v>#REF!</v>
      </c>
      <c r="Q41" s="304" t="e">
        <f aca="false">concat("""","Subtribe",""":","""", #REF!,""",")</f>
        <v>#REF!</v>
      </c>
      <c r="R41" s="304" t="e">
        <f aca="false">concat("""","Genus",""":","""", #REF!,""",")</f>
        <v>#REF!</v>
      </c>
      <c r="S41" s="304" t="e">
        <f aca="false">concat("""","Subgenus",""":","""", #REF!,""",")</f>
        <v>#REF!</v>
      </c>
      <c r="T41" s="304" t="e">
        <f aca="false">concat("""","Species",""":","""", #REF!,""",")</f>
        <v>#REF!</v>
      </c>
      <c r="U41" s="304" t="e">
        <f aca="false">concat("""","VarSubsp",""":","""", #REF!,"""")</f>
        <v>#REF!</v>
      </c>
      <c r="V41" s="305"/>
      <c r="W41" s="305"/>
      <c r="X41" s="305"/>
      <c r="Y41" s="305"/>
      <c r="Z41" s="305"/>
    </row>
    <row r="42" customFormat="false" ht="14.25" hidden="false" customHeight="true" outlineLevel="0" collapsed="false">
      <c r="A42" s="302" t="s">
        <v>3219</v>
      </c>
      <c r="B42" s="303" t="e">
        <f aca="false">concat("{",C42,D42,E42,F42,G42,H42,I42,J42,K42,L42,M42,N42,O42,P42,Q42,R42,S42,T42,U42,"},")</f>
        <v>#NAME?</v>
      </c>
      <c r="C42" s="304" t="e">
        <f aca="false">(concat("""","KeggCode", """:","""",#REF!,""","))</f>
        <v>#REF!</v>
      </c>
      <c r="D42" s="304" t="e">
        <f aca="false">(concat("""","CommonName",""":", """",#REF!,""","))</f>
        <v>#REF!</v>
      </c>
      <c r="E42" s="304" t="e">
        <f aca="false">(concat("""","ScientificName",""":", """",#REF!,""","))</f>
        <v>#REF!</v>
      </c>
      <c r="F42" s="304" t="e">
        <f aca="false">concat("""","Kingdom", """:","""",#REF!,""",")</f>
        <v>#REF!</v>
      </c>
      <c r="G42" s="304" t="e">
        <f aca="false">concat("""","Subkingdom",""":", """",#REF!,""",")</f>
        <v>#REF!</v>
      </c>
      <c r="H42" s="304" t="e">
        <f aca="false">concat("""","Superdivision",""":", """",#REF!,""",")</f>
        <v>#REF!</v>
      </c>
      <c r="I42" s="304" t="e">
        <f aca="false">concat("""","Phylum", """:","""",#REF!,""",")</f>
        <v>#REF!</v>
      </c>
      <c r="J42" s="304" t="e">
        <f aca="false">concat("""","Subphylum", """:","""",#REF!,""",")</f>
        <v>#REF!</v>
      </c>
      <c r="K42" s="304" t="e">
        <f aca="false">concat("""","Class", """:","""",#REF!,""",")</f>
        <v>#REF!</v>
      </c>
      <c r="L42" s="304" t="e">
        <f aca="false">concat("""","Subclass", """:","""",#REF!,""",")</f>
        <v>#REF!</v>
      </c>
      <c r="M42" s="304" t="e">
        <f aca="false">concat("""","Order",""":","""", #REF!,""",")</f>
        <v>#REF!</v>
      </c>
      <c r="N42" s="304" t="e">
        <f aca="false">concat("""","Family",""":","""", #REF!,""",")</f>
        <v>#REF!</v>
      </c>
      <c r="O42" s="304" t="e">
        <f aca="false">concat("""","Subfamily",""":","""", #REF!,""",")</f>
        <v>#REF!</v>
      </c>
      <c r="P42" s="304" t="e">
        <f aca="false">concat("""","Tribe",""":","""", #REF!,""",")</f>
        <v>#REF!</v>
      </c>
      <c r="Q42" s="304" t="e">
        <f aca="false">concat("""","Subtribe",""":","""", #REF!,""",")</f>
        <v>#REF!</v>
      </c>
      <c r="R42" s="304" t="e">
        <f aca="false">concat("""","Genus",""":","""", #REF!,""",")</f>
        <v>#REF!</v>
      </c>
      <c r="S42" s="304" t="e">
        <f aca="false">concat("""","Subgenus",""":","""", #REF!,""",")</f>
        <v>#REF!</v>
      </c>
      <c r="T42" s="304" t="e">
        <f aca="false">concat("""","Species",""":","""", #REF!,""",")</f>
        <v>#REF!</v>
      </c>
      <c r="U42" s="304" t="e">
        <f aca="false">concat("""","VarSubsp",""":","""", #REF!,"""")</f>
        <v>#REF!</v>
      </c>
      <c r="V42" s="305"/>
      <c r="W42" s="305"/>
      <c r="X42" s="305"/>
      <c r="Y42" s="305"/>
      <c r="Z42" s="305"/>
    </row>
    <row r="43" customFormat="false" ht="14.25" hidden="false" customHeight="true" outlineLevel="0" collapsed="false">
      <c r="A43" s="302" t="s">
        <v>3220</v>
      </c>
      <c r="B43" s="303" t="e">
        <f aca="false">concat("{",C43,D43,E43,F43,G43,H43,I43,J43,K43,L43,M43,N43,O43,P43,Q43,R43,S43,T43,U43,"},")</f>
        <v>#NAME?</v>
      </c>
      <c r="C43" s="304" t="e">
        <f aca="false">(concat("""","KeggCode", """:","""",#REF!,""","))</f>
        <v>#REF!</v>
      </c>
      <c r="D43" s="304" t="e">
        <f aca="false">(concat("""","CommonName",""":", """",#REF!,""","))</f>
        <v>#REF!</v>
      </c>
      <c r="E43" s="304" t="e">
        <f aca="false">(concat("""","ScientificName",""":", """",#REF!,""","))</f>
        <v>#REF!</v>
      </c>
      <c r="F43" s="304" t="e">
        <f aca="false">concat("""","Kingdom", """:","""",#REF!,""",")</f>
        <v>#REF!</v>
      </c>
      <c r="G43" s="304" t="e">
        <f aca="false">concat("""","Subkingdom",""":", """",#REF!,""",")</f>
        <v>#REF!</v>
      </c>
      <c r="H43" s="304" t="e">
        <f aca="false">concat("""","Superdivision",""":", """",#REF!,""",")</f>
        <v>#REF!</v>
      </c>
      <c r="I43" s="304" t="e">
        <f aca="false">concat("""","Phylum", """:","""",#REF!,""",")</f>
        <v>#REF!</v>
      </c>
      <c r="J43" s="304" t="e">
        <f aca="false">concat("""","Subphylum", """:","""",#REF!,""",")</f>
        <v>#REF!</v>
      </c>
      <c r="K43" s="304" t="e">
        <f aca="false">concat("""","Class", """:","""",#REF!,""",")</f>
        <v>#REF!</v>
      </c>
      <c r="L43" s="304" t="e">
        <f aca="false">concat("""","Subclass", """:","""",#REF!,""",")</f>
        <v>#REF!</v>
      </c>
      <c r="M43" s="304" t="e">
        <f aca="false">concat("""","Order",""":","""", #REF!,""",")</f>
        <v>#REF!</v>
      </c>
      <c r="N43" s="304" t="e">
        <f aca="false">concat("""","Family",""":","""", #REF!,""",")</f>
        <v>#REF!</v>
      </c>
      <c r="O43" s="304" t="e">
        <f aca="false">concat("""","Subfamily",""":","""", #REF!,""",")</f>
        <v>#REF!</v>
      </c>
      <c r="P43" s="304" t="e">
        <f aca="false">concat("""","Tribe",""":","""", #REF!,""",")</f>
        <v>#REF!</v>
      </c>
      <c r="Q43" s="304" t="e">
        <f aca="false">concat("""","Subtribe",""":","""", #REF!,""",")</f>
        <v>#REF!</v>
      </c>
      <c r="R43" s="304" t="e">
        <f aca="false">concat("""","Genus",""":","""", #REF!,""",")</f>
        <v>#REF!</v>
      </c>
      <c r="S43" s="304" t="e">
        <f aca="false">concat("""","Subgenus",""":","""", #REF!,""",")</f>
        <v>#REF!</v>
      </c>
      <c r="T43" s="304" t="e">
        <f aca="false">concat("""","Species",""":","""", #REF!,""",")</f>
        <v>#REF!</v>
      </c>
      <c r="U43" s="304" t="e">
        <f aca="false">concat("""","VarSubsp",""":","""", #REF!,"""")</f>
        <v>#REF!</v>
      </c>
      <c r="V43" s="305"/>
      <c r="W43" s="305"/>
      <c r="X43" s="305"/>
      <c r="Y43" s="305"/>
      <c r="Z43" s="305"/>
    </row>
    <row r="44" customFormat="false" ht="14.25" hidden="false" customHeight="true" outlineLevel="0" collapsed="false">
      <c r="A44" s="302" t="s">
        <v>3221</v>
      </c>
      <c r="B44" s="303" t="e">
        <f aca="false">concat("{",C44,D44,E44,F44,G44,H44,I44,J44,K44,L44,M44,N44,O44,P44,Q44,R44,S44,T44,U44,"},")</f>
        <v>#NAME?</v>
      </c>
      <c r="C44" s="304" t="e">
        <f aca="false">(concat("""","KeggCode", """:","""",#REF!,""","))</f>
        <v>#REF!</v>
      </c>
      <c r="D44" s="304" t="e">
        <f aca="false">(concat("""","CommonName",""":", """",#REF!,""","))</f>
        <v>#REF!</v>
      </c>
      <c r="E44" s="304" t="e">
        <f aca="false">(concat("""","ScientificName",""":", """",#REF!,""","))</f>
        <v>#REF!</v>
      </c>
      <c r="F44" s="304" t="e">
        <f aca="false">concat("""","Kingdom", """:","""",#REF!,""",")</f>
        <v>#REF!</v>
      </c>
      <c r="G44" s="304" t="e">
        <f aca="false">concat("""","Subkingdom",""":", """",#REF!,""",")</f>
        <v>#REF!</v>
      </c>
      <c r="H44" s="304" t="e">
        <f aca="false">concat("""","Superdivision",""":", """",#REF!,""",")</f>
        <v>#REF!</v>
      </c>
      <c r="I44" s="304" t="e">
        <f aca="false">concat("""","Phylum", """:","""",#REF!,""",")</f>
        <v>#REF!</v>
      </c>
      <c r="J44" s="304" t="e">
        <f aca="false">concat("""","Subphylum", """:","""",#REF!,""",")</f>
        <v>#REF!</v>
      </c>
      <c r="K44" s="304" t="e">
        <f aca="false">concat("""","Class", """:","""",#REF!,""",")</f>
        <v>#REF!</v>
      </c>
      <c r="L44" s="304" t="e">
        <f aca="false">concat("""","Subclass", """:","""",#REF!,""",")</f>
        <v>#REF!</v>
      </c>
      <c r="M44" s="304" t="e">
        <f aca="false">concat("""","Order",""":","""", #REF!,""",")</f>
        <v>#REF!</v>
      </c>
      <c r="N44" s="304" t="e">
        <f aca="false">concat("""","Family",""":","""", #REF!,""",")</f>
        <v>#REF!</v>
      </c>
      <c r="O44" s="304" t="e">
        <f aca="false">concat("""","Subfamily",""":","""", #REF!,""",")</f>
        <v>#REF!</v>
      </c>
      <c r="P44" s="304" t="e">
        <f aca="false">concat("""","Tribe",""":","""", #REF!,""",")</f>
        <v>#REF!</v>
      </c>
      <c r="Q44" s="304" t="e">
        <f aca="false">concat("""","Subtribe",""":","""", #REF!,""",")</f>
        <v>#REF!</v>
      </c>
      <c r="R44" s="304" t="e">
        <f aca="false">concat("""","Genus",""":","""", #REF!,""",")</f>
        <v>#REF!</v>
      </c>
      <c r="S44" s="304" t="e">
        <f aca="false">concat("""","Subgenus",""":","""", #REF!,""",")</f>
        <v>#REF!</v>
      </c>
      <c r="T44" s="304" t="e">
        <f aca="false">concat("""","Species",""":","""", #REF!,""",")</f>
        <v>#REF!</v>
      </c>
      <c r="U44" s="304" t="e">
        <f aca="false">concat("""","VarSubsp",""":","""", #REF!,"""")</f>
        <v>#REF!</v>
      </c>
      <c r="V44" s="305"/>
      <c r="W44" s="305"/>
      <c r="X44" s="305"/>
      <c r="Y44" s="305"/>
      <c r="Z44" s="305"/>
    </row>
    <row r="45" customFormat="false" ht="14.25" hidden="false" customHeight="true" outlineLevel="0" collapsed="false">
      <c r="A45" s="302" t="s">
        <v>3222</v>
      </c>
      <c r="B45" s="303" t="e">
        <f aca="false">concat("{",C45,D45,E45,F45,G45,H45,I45,J45,K45,L45,M45,N45,O45,P45,Q45,R45,S45,T45,U45,"},")</f>
        <v>#NAME?</v>
      </c>
      <c r="C45" s="304" t="e">
        <f aca="false">(concat("""","KeggCode", """:","""",#REF!,""","))</f>
        <v>#REF!</v>
      </c>
      <c r="D45" s="304" t="e">
        <f aca="false">(concat("""","CommonName",""":", """",#REF!,""","))</f>
        <v>#REF!</v>
      </c>
      <c r="E45" s="304" t="e">
        <f aca="false">(concat("""","ScientificName",""":", """",#REF!,""","))</f>
        <v>#REF!</v>
      </c>
      <c r="F45" s="304" t="e">
        <f aca="false">concat("""","Kingdom", """:","""",#REF!,""",")</f>
        <v>#REF!</v>
      </c>
      <c r="G45" s="304" t="e">
        <f aca="false">concat("""","Subkingdom",""":", """",#REF!,""",")</f>
        <v>#REF!</v>
      </c>
      <c r="H45" s="304" t="e">
        <f aca="false">concat("""","Superdivision",""":", """",#REF!,""",")</f>
        <v>#REF!</v>
      </c>
      <c r="I45" s="304" t="e">
        <f aca="false">concat("""","Phylum", """:","""",#REF!,""",")</f>
        <v>#REF!</v>
      </c>
      <c r="J45" s="304" t="e">
        <f aca="false">concat("""","Subphylum", """:","""",#REF!,""",")</f>
        <v>#REF!</v>
      </c>
      <c r="K45" s="304" t="e">
        <f aca="false">concat("""","Class", """:","""",#REF!,""",")</f>
        <v>#REF!</v>
      </c>
      <c r="L45" s="304" t="e">
        <f aca="false">concat("""","Subclass", """:","""",#REF!,""",")</f>
        <v>#REF!</v>
      </c>
      <c r="M45" s="304" t="e">
        <f aca="false">concat("""","Order",""":","""", #REF!,""",")</f>
        <v>#REF!</v>
      </c>
      <c r="N45" s="304" t="e">
        <f aca="false">concat("""","Family",""":","""", #REF!,""",")</f>
        <v>#REF!</v>
      </c>
      <c r="O45" s="304" t="e">
        <f aca="false">concat("""","Subfamily",""":","""", #REF!,""",")</f>
        <v>#REF!</v>
      </c>
      <c r="P45" s="304" t="e">
        <f aca="false">concat("""","Tribe",""":","""", #REF!,""",")</f>
        <v>#REF!</v>
      </c>
      <c r="Q45" s="304" t="e">
        <f aca="false">concat("""","Subtribe",""":","""", #REF!,""",")</f>
        <v>#REF!</v>
      </c>
      <c r="R45" s="304" t="e">
        <f aca="false">concat("""","Genus",""":","""", #REF!,""",")</f>
        <v>#REF!</v>
      </c>
      <c r="S45" s="304" t="e">
        <f aca="false">concat("""","Subgenus",""":","""", #REF!,""",")</f>
        <v>#REF!</v>
      </c>
      <c r="T45" s="304" t="e">
        <f aca="false">concat("""","Species",""":","""", #REF!,""",")</f>
        <v>#REF!</v>
      </c>
      <c r="U45" s="304" t="e">
        <f aca="false">concat("""","VarSubsp",""":","""", #REF!,"""")</f>
        <v>#REF!</v>
      </c>
      <c r="V45" s="305"/>
      <c r="W45" s="305"/>
      <c r="X45" s="305"/>
      <c r="Y45" s="305"/>
      <c r="Z45" s="305"/>
    </row>
    <row r="46" customFormat="false" ht="14.25" hidden="false" customHeight="true" outlineLevel="0" collapsed="false">
      <c r="A46" s="302" t="s">
        <v>3223</v>
      </c>
      <c r="B46" s="303" t="e">
        <f aca="false">concat("{",C46,D46,E46,F46,G46,H46,I46,J46,K46,L46,M46,N46,O46,P46,Q46,R46,S46,T46,U46,"},")</f>
        <v>#NAME?</v>
      </c>
      <c r="C46" s="304" t="e">
        <f aca="false">(concat("""","KeggCode", """:","""",#REF!,""","))</f>
        <v>#REF!</v>
      </c>
      <c r="D46" s="304" t="e">
        <f aca="false">(concat("""","CommonName",""":", """",#REF!,""","))</f>
        <v>#REF!</v>
      </c>
      <c r="E46" s="304" t="e">
        <f aca="false">(concat("""","ScientificName",""":", """",#REF!,""","))</f>
        <v>#REF!</v>
      </c>
      <c r="F46" s="304" t="e">
        <f aca="false">concat("""","Kingdom", """:","""",#REF!,""",")</f>
        <v>#REF!</v>
      </c>
      <c r="G46" s="304" t="e">
        <f aca="false">concat("""","Subkingdom",""":", """",#REF!,""",")</f>
        <v>#REF!</v>
      </c>
      <c r="H46" s="304" t="e">
        <f aca="false">concat("""","Superdivision",""":", """",#REF!,""",")</f>
        <v>#REF!</v>
      </c>
      <c r="I46" s="304" t="e">
        <f aca="false">concat("""","Phylum", """:","""",#REF!,""",")</f>
        <v>#REF!</v>
      </c>
      <c r="J46" s="304" t="e">
        <f aca="false">concat("""","Subphylum", """:","""",#REF!,""",")</f>
        <v>#REF!</v>
      </c>
      <c r="K46" s="304" t="e">
        <f aca="false">concat("""","Class", """:","""",#REF!,""",")</f>
        <v>#REF!</v>
      </c>
      <c r="L46" s="304" t="e">
        <f aca="false">concat("""","Subclass", """:","""",#REF!,""",")</f>
        <v>#REF!</v>
      </c>
      <c r="M46" s="304" t="e">
        <f aca="false">concat("""","Order",""":","""", #REF!,""",")</f>
        <v>#REF!</v>
      </c>
      <c r="N46" s="304" t="e">
        <f aca="false">concat("""","Family",""":","""", #REF!,""",")</f>
        <v>#REF!</v>
      </c>
      <c r="O46" s="304" t="e">
        <f aca="false">concat("""","Subfamily",""":","""", #REF!,""",")</f>
        <v>#REF!</v>
      </c>
      <c r="P46" s="304" t="e">
        <f aca="false">concat("""","Tribe",""":","""", #REF!,""",")</f>
        <v>#REF!</v>
      </c>
      <c r="Q46" s="304" t="e">
        <f aca="false">concat("""","Subtribe",""":","""", #REF!,""",")</f>
        <v>#REF!</v>
      </c>
      <c r="R46" s="304" t="e">
        <f aca="false">concat("""","Genus",""":","""", #REF!,""",")</f>
        <v>#REF!</v>
      </c>
      <c r="S46" s="304" t="e">
        <f aca="false">concat("""","Subgenus",""":","""", #REF!,""",")</f>
        <v>#REF!</v>
      </c>
      <c r="T46" s="304" t="e">
        <f aca="false">concat("""","Species",""":","""", #REF!,""",")</f>
        <v>#REF!</v>
      </c>
      <c r="U46" s="304" t="e">
        <f aca="false">concat("""","VarSubsp",""":","""", #REF!,"""")</f>
        <v>#REF!</v>
      </c>
      <c r="V46" s="305"/>
      <c r="W46" s="305"/>
      <c r="X46" s="305"/>
      <c r="Y46" s="305"/>
      <c r="Z46" s="305"/>
    </row>
    <row r="47" customFormat="false" ht="14.25" hidden="false" customHeight="true" outlineLevel="0" collapsed="false">
      <c r="A47" s="302" t="s">
        <v>3224</v>
      </c>
      <c r="B47" s="303" t="e">
        <f aca="false">concat("{",C47,D47,E47,F47,G47,H47,I47,J47,K47,L47,M47,N47,O47,P47,Q47,R47,S47,T47,U47,"},")</f>
        <v>#NAME?</v>
      </c>
      <c r="C47" s="304" t="e">
        <f aca="false">(concat("""","KeggCode", """:","""",#REF!,""","))</f>
        <v>#REF!</v>
      </c>
      <c r="D47" s="304" t="e">
        <f aca="false">(concat("""","CommonName",""":", """",#REF!,""","))</f>
        <v>#REF!</v>
      </c>
      <c r="E47" s="304" t="e">
        <f aca="false">(concat("""","ScientificName",""":", """",#REF!,""","))</f>
        <v>#REF!</v>
      </c>
      <c r="F47" s="304" t="e">
        <f aca="false">concat("""","Kingdom", """:","""",#REF!,""",")</f>
        <v>#REF!</v>
      </c>
      <c r="G47" s="304" t="e">
        <f aca="false">concat("""","Subkingdom",""":", """",#REF!,""",")</f>
        <v>#REF!</v>
      </c>
      <c r="H47" s="304" t="e">
        <f aca="false">concat("""","Superdivision",""":", """",#REF!,""",")</f>
        <v>#REF!</v>
      </c>
      <c r="I47" s="304" t="e">
        <f aca="false">concat("""","Phylum", """:","""",#REF!,""",")</f>
        <v>#REF!</v>
      </c>
      <c r="J47" s="304" t="e">
        <f aca="false">concat("""","Subphylum", """:","""",#REF!,""",")</f>
        <v>#REF!</v>
      </c>
      <c r="K47" s="304" t="e">
        <f aca="false">concat("""","Class", """:","""",#REF!,""",")</f>
        <v>#REF!</v>
      </c>
      <c r="L47" s="304" t="e">
        <f aca="false">concat("""","Subclass", """:","""",#REF!,""",")</f>
        <v>#REF!</v>
      </c>
      <c r="M47" s="304" t="e">
        <f aca="false">concat("""","Order",""":","""", #REF!,""",")</f>
        <v>#REF!</v>
      </c>
      <c r="N47" s="304" t="e">
        <f aca="false">concat("""","Family",""":","""", #REF!,""",")</f>
        <v>#REF!</v>
      </c>
      <c r="O47" s="304" t="e">
        <f aca="false">concat("""","Subfamily",""":","""", #REF!,""",")</f>
        <v>#REF!</v>
      </c>
      <c r="P47" s="304" t="e">
        <f aca="false">concat("""","Tribe",""":","""", #REF!,""",")</f>
        <v>#REF!</v>
      </c>
      <c r="Q47" s="304" t="e">
        <f aca="false">concat("""","Subtribe",""":","""", #REF!,""",")</f>
        <v>#REF!</v>
      </c>
      <c r="R47" s="304" t="e">
        <f aca="false">concat("""","Genus",""":","""", #REF!,""",")</f>
        <v>#REF!</v>
      </c>
      <c r="S47" s="304" t="e">
        <f aca="false">concat("""","Subgenus",""":","""", #REF!,""",")</f>
        <v>#REF!</v>
      </c>
      <c r="T47" s="304" t="e">
        <f aca="false">concat("""","Species",""":","""", #REF!,""",")</f>
        <v>#REF!</v>
      </c>
      <c r="U47" s="304" t="e">
        <f aca="false">concat("""","VarSubsp",""":","""", #REF!,"""")</f>
        <v>#REF!</v>
      </c>
      <c r="V47" s="305"/>
      <c r="W47" s="305"/>
      <c r="X47" s="305"/>
      <c r="Y47" s="305"/>
      <c r="Z47" s="305"/>
    </row>
    <row r="48" customFormat="false" ht="14.25" hidden="false" customHeight="true" outlineLevel="0" collapsed="false">
      <c r="A48" s="302" t="s">
        <v>3225</v>
      </c>
      <c r="B48" s="303" t="e">
        <f aca="false">concat("{",C48,D48,E48,F48,G48,H48,I48,J48,K48,L48,M48,N48,O48,P48,Q48,R48,S48,T48,U48,"},")</f>
        <v>#NAME?</v>
      </c>
      <c r="C48" s="304" t="e">
        <f aca="false">(concat("""","KeggCode", """:","""",#REF!,""","))</f>
        <v>#REF!</v>
      </c>
      <c r="D48" s="304" t="e">
        <f aca="false">(concat("""","CommonName",""":", """",#REF!,""","))</f>
        <v>#REF!</v>
      </c>
      <c r="E48" s="304" t="e">
        <f aca="false">(concat("""","ScientificName",""":", """",#REF!,""","))</f>
        <v>#REF!</v>
      </c>
      <c r="F48" s="304" t="e">
        <f aca="false">concat("""","Kingdom", """:","""",#REF!,""",")</f>
        <v>#REF!</v>
      </c>
      <c r="G48" s="304" t="e">
        <f aca="false">concat("""","Subkingdom",""":", """",#REF!,""",")</f>
        <v>#REF!</v>
      </c>
      <c r="H48" s="304" t="e">
        <f aca="false">concat("""","Superdivision",""":", """",#REF!,""",")</f>
        <v>#REF!</v>
      </c>
      <c r="I48" s="304" t="e">
        <f aca="false">concat("""","Phylum", """:","""",#REF!,""",")</f>
        <v>#REF!</v>
      </c>
      <c r="J48" s="304" t="e">
        <f aca="false">concat("""","Subphylum", """:","""",#REF!,""",")</f>
        <v>#REF!</v>
      </c>
      <c r="K48" s="304" t="e">
        <f aca="false">concat("""","Class", """:","""",#REF!,""",")</f>
        <v>#REF!</v>
      </c>
      <c r="L48" s="304" t="e">
        <f aca="false">concat("""","Subclass", """:","""",#REF!,""",")</f>
        <v>#REF!</v>
      </c>
      <c r="M48" s="304" t="e">
        <f aca="false">concat("""","Order",""":","""", #REF!,""",")</f>
        <v>#REF!</v>
      </c>
      <c r="N48" s="304" t="e">
        <f aca="false">concat("""","Family",""":","""", #REF!,""",")</f>
        <v>#REF!</v>
      </c>
      <c r="O48" s="304" t="e">
        <f aca="false">concat("""","Subfamily",""":","""", #REF!,""",")</f>
        <v>#REF!</v>
      </c>
      <c r="P48" s="304" t="e">
        <f aca="false">concat("""","Tribe",""":","""", #REF!,""",")</f>
        <v>#REF!</v>
      </c>
      <c r="Q48" s="304" t="e">
        <f aca="false">concat("""","Subtribe",""":","""", #REF!,""",")</f>
        <v>#REF!</v>
      </c>
      <c r="R48" s="304" t="e">
        <f aca="false">concat("""","Genus",""":","""", #REF!,""",")</f>
        <v>#REF!</v>
      </c>
      <c r="S48" s="304" t="e">
        <f aca="false">concat("""","Subgenus",""":","""", #REF!,""",")</f>
        <v>#REF!</v>
      </c>
      <c r="T48" s="304" t="e">
        <f aca="false">concat("""","Species",""":","""", #REF!,""",")</f>
        <v>#REF!</v>
      </c>
      <c r="U48" s="304" t="e">
        <f aca="false">concat("""","VarSubsp",""":","""", #REF!,"""")</f>
        <v>#REF!</v>
      </c>
      <c r="V48" s="305"/>
      <c r="W48" s="305"/>
      <c r="X48" s="305"/>
      <c r="Y48" s="305"/>
      <c r="Z48" s="305"/>
    </row>
    <row r="49" customFormat="false" ht="14.25" hidden="false" customHeight="true" outlineLevel="0" collapsed="false">
      <c r="A49" s="302" t="s">
        <v>3226</v>
      </c>
      <c r="B49" s="303" t="e">
        <f aca="false">concat("{",C49,D49,E49,F49,G49,H49,I49,J49,K49,L49,M49,N49,O49,P49,Q49,R49,S49,T49,U49,"},")</f>
        <v>#NAME?</v>
      </c>
      <c r="C49" s="304" t="e">
        <f aca="false">(concat("""","KeggCode", """:","""",#REF!,""","))</f>
        <v>#REF!</v>
      </c>
      <c r="D49" s="304" t="e">
        <f aca="false">(concat("""","CommonName",""":", """",#REF!,""","))</f>
        <v>#REF!</v>
      </c>
      <c r="E49" s="304" t="e">
        <f aca="false">(concat("""","ScientificName",""":", """",#REF!,""","))</f>
        <v>#REF!</v>
      </c>
      <c r="F49" s="304" t="e">
        <f aca="false">concat("""","Kingdom", """:","""",#REF!,""",")</f>
        <v>#REF!</v>
      </c>
      <c r="G49" s="304" t="e">
        <f aca="false">concat("""","Subkingdom",""":", """",#REF!,""",")</f>
        <v>#REF!</v>
      </c>
      <c r="H49" s="304" t="e">
        <f aca="false">concat("""","Superdivision",""":", """",#REF!,""",")</f>
        <v>#REF!</v>
      </c>
      <c r="I49" s="304" t="e">
        <f aca="false">concat("""","Phylum", """:","""",#REF!,""",")</f>
        <v>#REF!</v>
      </c>
      <c r="J49" s="304" t="e">
        <f aca="false">concat("""","Subphylum", """:","""",#REF!,""",")</f>
        <v>#REF!</v>
      </c>
      <c r="K49" s="304" t="e">
        <f aca="false">concat("""","Class", """:","""",#REF!,""",")</f>
        <v>#REF!</v>
      </c>
      <c r="L49" s="304" t="e">
        <f aca="false">concat("""","Subclass", """:","""",#REF!,""",")</f>
        <v>#REF!</v>
      </c>
      <c r="M49" s="304" t="e">
        <f aca="false">concat("""","Order",""":","""", #REF!,""",")</f>
        <v>#REF!</v>
      </c>
      <c r="N49" s="304" t="e">
        <f aca="false">concat("""","Family",""":","""", #REF!,""",")</f>
        <v>#REF!</v>
      </c>
      <c r="O49" s="304" t="e">
        <f aca="false">concat("""","Subfamily",""":","""", #REF!,""",")</f>
        <v>#REF!</v>
      </c>
      <c r="P49" s="304" t="e">
        <f aca="false">concat("""","Tribe",""":","""", #REF!,""",")</f>
        <v>#REF!</v>
      </c>
      <c r="Q49" s="304" t="e">
        <f aca="false">concat("""","Subtribe",""":","""", #REF!,""",")</f>
        <v>#REF!</v>
      </c>
      <c r="R49" s="304" t="e">
        <f aca="false">concat("""","Genus",""":","""", #REF!,""",")</f>
        <v>#REF!</v>
      </c>
      <c r="S49" s="304" t="e">
        <f aca="false">concat("""","Subgenus",""":","""", #REF!,""",")</f>
        <v>#REF!</v>
      </c>
      <c r="T49" s="304" t="e">
        <f aca="false">concat("""","Species",""":","""", #REF!,""",")</f>
        <v>#REF!</v>
      </c>
      <c r="U49" s="304" t="e">
        <f aca="false">concat("""","VarSubsp",""":","""", #REF!,"""")</f>
        <v>#REF!</v>
      </c>
      <c r="V49" s="305"/>
      <c r="W49" s="305"/>
      <c r="X49" s="305"/>
      <c r="Y49" s="305"/>
      <c r="Z49" s="305"/>
    </row>
    <row r="50" customFormat="false" ht="14.25" hidden="false" customHeight="true" outlineLevel="0" collapsed="false">
      <c r="A50" s="302" t="s">
        <v>3227</v>
      </c>
      <c r="B50" s="303" t="e">
        <f aca="false">concat("{",C50,D50,E50,F50,G50,H50,I50,J50,K50,L50,M50,N50,O50,P50,Q50,R50,S50,T50,U50,"},")</f>
        <v>#NAME?</v>
      </c>
      <c r="C50" s="304" t="e">
        <f aca="false">(concat("""","KeggCode", """:","""",#REF!,""","))</f>
        <v>#REF!</v>
      </c>
      <c r="D50" s="304" t="e">
        <f aca="false">(concat("""","CommonName",""":", """",#REF!,""","))</f>
        <v>#REF!</v>
      </c>
      <c r="E50" s="304" t="e">
        <f aca="false">(concat("""","ScientificName",""":", """",#REF!,""","))</f>
        <v>#REF!</v>
      </c>
      <c r="F50" s="304" t="e">
        <f aca="false">concat("""","Kingdom", """:","""",#REF!,""",")</f>
        <v>#REF!</v>
      </c>
      <c r="G50" s="304" t="e">
        <f aca="false">concat("""","Subkingdom",""":", """",#REF!,""",")</f>
        <v>#REF!</v>
      </c>
      <c r="H50" s="304" t="e">
        <f aca="false">concat("""","Superdivision",""":", """",#REF!,""",")</f>
        <v>#REF!</v>
      </c>
      <c r="I50" s="304" t="e">
        <f aca="false">concat("""","Phylum", """:","""",#REF!,""",")</f>
        <v>#REF!</v>
      </c>
      <c r="J50" s="304" t="e">
        <f aca="false">concat("""","Subphylum", """:","""",#REF!,""",")</f>
        <v>#REF!</v>
      </c>
      <c r="K50" s="304" t="e">
        <f aca="false">concat("""","Class", """:","""",#REF!,""",")</f>
        <v>#REF!</v>
      </c>
      <c r="L50" s="304" t="e">
        <f aca="false">concat("""","Subclass", """:","""",#REF!,""",")</f>
        <v>#REF!</v>
      </c>
      <c r="M50" s="304" t="e">
        <f aca="false">concat("""","Order",""":","""", #REF!,""",")</f>
        <v>#REF!</v>
      </c>
      <c r="N50" s="304" t="e">
        <f aca="false">concat("""","Family",""":","""", #REF!,""",")</f>
        <v>#REF!</v>
      </c>
      <c r="O50" s="304" t="e">
        <f aca="false">concat("""","Subfamily",""":","""", #REF!,""",")</f>
        <v>#REF!</v>
      </c>
      <c r="P50" s="304" t="e">
        <f aca="false">concat("""","Tribe",""":","""", #REF!,""",")</f>
        <v>#REF!</v>
      </c>
      <c r="Q50" s="304" t="e">
        <f aca="false">concat("""","Subtribe",""":","""", #REF!,""",")</f>
        <v>#REF!</v>
      </c>
      <c r="R50" s="304" t="e">
        <f aca="false">concat("""","Genus",""":","""", #REF!,""",")</f>
        <v>#REF!</v>
      </c>
      <c r="S50" s="304" t="e">
        <f aca="false">concat("""","Subgenus",""":","""", #REF!,""",")</f>
        <v>#REF!</v>
      </c>
      <c r="T50" s="304" t="e">
        <f aca="false">concat("""","Species",""":","""", #REF!,""",")</f>
        <v>#REF!</v>
      </c>
      <c r="U50" s="304" t="e">
        <f aca="false">concat("""","VarSubsp",""":","""", #REF!,"""")</f>
        <v>#REF!</v>
      </c>
      <c r="V50" s="305"/>
      <c r="W50" s="305"/>
      <c r="X50" s="305"/>
      <c r="Y50" s="305"/>
      <c r="Z50" s="305"/>
    </row>
    <row r="51" customFormat="false" ht="14.25" hidden="false" customHeight="true" outlineLevel="0" collapsed="false">
      <c r="A51" s="302" t="s">
        <v>3228</v>
      </c>
      <c r="B51" s="303" t="e">
        <f aca="false">concat("{",C51,D51,E51,F51,G51,H51,I51,J51,K51,L51,M51,N51,O51,P51,Q51,R51,S51,T51,U51,"},")</f>
        <v>#NAME?</v>
      </c>
      <c r="C51" s="304" t="e">
        <f aca="false">(concat("""","KeggCode", """:","""",#REF!,""","))</f>
        <v>#REF!</v>
      </c>
      <c r="D51" s="304" t="e">
        <f aca="false">(concat("""","CommonName",""":", """",#REF!,""","))</f>
        <v>#REF!</v>
      </c>
      <c r="E51" s="304" t="e">
        <f aca="false">(concat("""","ScientificName",""":", """",#REF!,""","))</f>
        <v>#REF!</v>
      </c>
      <c r="F51" s="304" t="e">
        <f aca="false">concat("""","Kingdom", """:","""",#REF!,""",")</f>
        <v>#REF!</v>
      </c>
      <c r="G51" s="304" t="e">
        <f aca="false">concat("""","Subkingdom",""":", """",#REF!,""",")</f>
        <v>#REF!</v>
      </c>
      <c r="H51" s="304" t="e">
        <f aca="false">concat("""","Superdivision",""":", """",#REF!,""",")</f>
        <v>#REF!</v>
      </c>
      <c r="I51" s="304" t="e">
        <f aca="false">concat("""","Phylum", """:","""",#REF!,""",")</f>
        <v>#REF!</v>
      </c>
      <c r="J51" s="304" t="e">
        <f aca="false">concat("""","Subphylum", """:","""",#REF!,""",")</f>
        <v>#REF!</v>
      </c>
      <c r="K51" s="304" t="e">
        <f aca="false">concat("""","Class", """:","""",#REF!,""",")</f>
        <v>#REF!</v>
      </c>
      <c r="L51" s="304" t="e">
        <f aca="false">concat("""","Subclass", """:","""",#REF!,""",")</f>
        <v>#REF!</v>
      </c>
      <c r="M51" s="304" t="e">
        <f aca="false">concat("""","Order",""":","""", #REF!,""",")</f>
        <v>#REF!</v>
      </c>
      <c r="N51" s="304" t="e">
        <f aca="false">concat("""","Family",""":","""", #REF!,""",")</f>
        <v>#REF!</v>
      </c>
      <c r="O51" s="304" t="e">
        <f aca="false">concat("""","Subfamily",""":","""", #REF!,""",")</f>
        <v>#REF!</v>
      </c>
      <c r="P51" s="304" t="e">
        <f aca="false">concat("""","Tribe",""":","""", #REF!,""",")</f>
        <v>#REF!</v>
      </c>
      <c r="Q51" s="304" t="e">
        <f aca="false">concat("""","Subtribe",""":","""", #REF!,""",")</f>
        <v>#REF!</v>
      </c>
      <c r="R51" s="304" t="e">
        <f aca="false">concat("""","Genus",""":","""", #REF!,""",")</f>
        <v>#REF!</v>
      </c>
      <c r="S51" s="304" t="e">
        <f aca="false">concat("""","Subgenus",""":","""", #REF!,""",")</f>
        <v>#REF!</v>
      </c>
      <c r="T51" s="304" t="e">
        <f aca="false">concat("""","Species",""":","""", #REF!,""",")</f>
        <v>#REF!</v>
      </c>
      <c r="U51" s="304" t="e">
        <f aca="false">concat("""","VarSubsp",""":","""", #REF!,"""")</f>
        <v>#REF!</v>
      </c>
      <c r="V51" s="305"/>
      <c r="W51" s="305"/>
      <c r="X51" s="305"/>
      <c r="Y51" s="305"/>
      <c r="Z51" s="305"/>
    </row>
    <row r="52" customFormat="false" ht="14.25" hidden="false" customHeight="true" outlineLevel="0" collapsed="false">
      <c r="A52" s="302" t="s">
        <v>3229</v>
      </c>
      <c r="B52" s="303" t="e">
        <f aca="false">concat("{",C52,D52,E52,F52,G52,H52,I52,J52,K52,L52,M52,N52,O52,P52,Q52,R52,S52,T52,U52,"},")</f>
        <v>#NAME?</v>
      </c>
      <c r="C52" s="304" t="e">
        <f aca="false">(concat("""","KeggCode", """:","""",#REF!,""","))</f>
        <v>#REF!</v>
      </c>
      <c r="D52" s="304" t="e">
        <f aca="false">(concat("""","CommonName",""":", """",#REF!,""","))</f>
        <v>#REF!</v>
      </c>
      <c r="E52" s="304" t="e">
        <f aca="false">(concat("""","ScientificName",""":", """",#REF!,""","))</f>
        <v>#REF!</v>
      </c>
      <c r="F52" s="304" t="e">
        <f aca="false">concat("""","Kingdom", """:","""",#REF!,""",")</f>
        <v>#REF!</v>
      </c>
      <c r="G52" s="304" t="e">
        <f aca="false">concat("""","Subkingdom",""":", """",#REF!,""",")</f>
        <v>#REF!</v>
      </c>
      <c r="H52" s="304" t="e">
        <f aca="false">concat("""","Superdivision",""":", """",#REF!,""",")</f>
        <v>#REF!</v>
      </c>
      <c r="I52" s="304" t="e">
        <f aca="false">concat("""","Phylum", """:","""",#REF!,""",")</f>
        <v>#REF!</v>
      </c>
      <c r="J52" s="304" t="e">
        <f aca="false">concat("""","Subphylum", """:","""",#REF!,""",")</f>
        <v>#REF!</v>
      </c>
      <c r="K52" s="304" t="e">
        <f aca="false">concat("""","Class", """:","""",#REF!,""",")</f>
        <v>#REF!</v>
      </c>
      <c r="L52" s="304" t="e">
        <f aca="false">concat("""","Subclass", """:","""",#REF!,""",")</f>
        <v>#REF!</v>
      </c>
      <c r="M52" s="304" t="e">
        <f aca="false">concat("""","Order",""":","""", #REF!,""",")</f>
        <v>#REF!</v>
      </c>
      <c r="N52" s="304" t="e">
        <f aca="false">concat("""","Family",""":","""", #REF!,""",")</f>
        <v>#REF!</v>
      </c>
      <c r="O52" s="304" t="e">
        <f aca="false">concat("""","Subfamily",""":","""", #REF!,""",")</f>
        <v>#REF!</v>
      </c>
      <c r="P52" s="304" t="e">
        <f aca="false">concat("""","Tribe",""":","""", #REF!,""",")</f>
        <v>#REF!</v>
      </c>
      <c r="Q52" s="304" t="e">
        <f aca="false">concat("""","Subtribe",""":","""", #REF!,""",")</f>
        <v>#REF!</v>
      </c>
      <c r="R52" s="304" t="e">
        <f aca="false">concat("""","Genus",""":","""", #REF!,""",")</f>
        <v>#REF!</v>
      </c>
      <c r="S52" s="304" t="e">
        <f aca="false">concat("""","Subgenus",""":","""", #REF!,""",")</f>
        <v>#REF!</v>
      </c>
      <c r="T52" s="304" t="e">
        <f aca="false">concat("""","Species",""":","""", #REF!,""",")</f>
        <v>#REF!</v>
      </c>
      <c r="U52" s="304" t="e">
        <f aca="false">concat("""","VarSubsp",""":","""", #REF!,"""")</f>
        <v>#REF!</v>
      </c>
      <c r="V52" s="305"/>
      <c r="W52" s="305"/>
      <c r="X52" s="305"/>
      <c r="Y52" s="305"/>
      <c r="Z52" s="305"/>
    </row>
    <row r="53" customFormat="false" ht="14.25" hidden="false" customHeight="true" outlineLevel="0" collapsed="false">
      <c r="A53" s="302" t="s">
        <v>3230</v>
      </c>
      <c r="B53" s="303" t="e">
        <f aca="false">concat("{",C53,D53,E53,F53,G53,H53,I53,J53,K53,L53,M53,N53,O53,P53,Q53,R53,S53,T53,U53,"},")</f>
        <v>#NAME?</v>
      </c>
      <c r="C53" s="304" t="e">
        <f aca="false">(concat("""","KeggCode", """:","""",#REF!,""","))</f>
        <v>#REF!</v>
      </c>
      <c r="D53" s="304" t="e">
        <f aca="false">(concat("""","CommonName",""":", """",#REF!,""","))</f>
        <v>#REF!</v>
      </c>
      <c r="E53" s="304" t="e">
        <f aca="false">(concat("""","ScientificName",""":", """",#REF!,""","))</f>
        <v>#REF!</v>
      </c>
      <c r="F53" s="304" t="e">
        <f aca="false">concat("""","Kingdom", """:","""",#REF!,""",")</f>
        <v>#REF!</v>
      </c>
      <c r="G53" s="304" t="e">
        <f aca="false">concat("""","Subkingdom",""":", """",#REF!,""",")</f>
        <v>#REF!</v>
      </c>
      <c r="H53" s="304" t="e">
        <f aca="false">concat("""","Superdivision",""":", """",#REF!,""",")</f>
        <v>#REF!</v>
      </c>
      <c r="I53" s="304" t="e">
        <f aca="false">concat("""","Phylum", """:","""",#REF!,""",")</f>
        <v>#REF!</v>
      </c>
      <c r="J53" s="304" t="e">
        <f aca="false">concat("""","Subphylum", """:","""",#REF!,""",")</f>
        <v>#REF!</v>
      </c>
      <c r="K53" s="304" t="e">
        <f aca="false">concat("""","Class", """:","""",#REF!,""",")</f>
        <v>#REF!</v>
      </c>
      <c r="L53" s="304" t="e">
        <f aca="false">concat("""","Subclass", """:","""",#REF!,""",")</f>
        <v>#REF!</v>
      </c>
      <c r="M53" s="304" t="e">
        <f aca="false">concat("""","Order",""":","""", #REF!,""",")</f>
        <v>#REF!</v>
      </c>
      <c r="N53" s="304" t="e">
        <f aca="false">concat("""","Family",""":","""", #REF!,""",")</f>
        <v>#REF!</v>
      </c>
      <c r="O53" s="304" t="e">
        <f aca="false">concat("""","Subfamily",""":","""", #REF!,""",")</f>
        <v>#REF!</v>
      </c>
      <c r="P53" s="304" t="e">
        <f aca="false">concat("""","Tribe",""":","""", #REF!,""",")</f>
        <v>#REF!</v>
      </c>
      <c r="Q53" s="304" t="e">
        <f aca="false">concat("""","Subtribe",""":","""", #REF!,""",")</f>
        <v>#REF!</v>
      </c>
      <c r="R53" s="304" t="e">
        <f aca="false">concat("""","Genus",""":","""", #REF!,""",")</f>
        <v>#REF!</v>
      </c>
      <c r="S53" s="304" t="e">
        <f aca="false">concat("""","Subgenus",""":","""", #REF!,""",")</f>
        <v>#REF!</v>
      </c>
      <c r="T53" s="304" t="e">
        <f aca="false">concat("""","Species",""":","""", #REF!,""",")</f>
        <v>#REF!</v>
      </c>
      <c r="U53" s="304" t="e">
        <f aca="false">concat("""","VarSubsp",""":","""", #REF!,"""")</f>
        <v>#REF!</v>
      </c>
      <c r="V53" s="305"/>
      <c r="W53" s="305"/>
      <c r="X53" s="305"/>
      <c r="Y53" s="305"/>
      <c r="Z53" s="305"/>
    </row>
    <row r="54" customFormat="false" ht="14.25" hidden="false" customHeight="true" outlineLevel="0" collapsed="false">
      <c r="A54" s="302" t="s">
        <v>3231</v>
      </c>
      <c r="B54" s="303" t="e">
        <f aca="false">concat("{",C54,D54,E54,F54,G54,H54,I54,J54,K54,L54,M54,N54,O54,P54,Q54,R54,S54,T54,U54,"},")</f>
        <v>#NAME?</v>
      </c>
      <c r="C54" s="304" t="e">
        <f aca="false">(concat("""","KeggCode", """:","""",#REF!,""","))</f>
        <v>#REF!</v>
      </c>
      <c r="D54" s="304" t="e">
        <f aca="false">(concat("""","CommonName",""":", """",#REF!,""","))</f>
        <v>#REF!</v>
      </c>
      <c r="E54" s="304" t="e">
        <f aca="false">(concat("""","ScientificName",""":", """",#REF!,""","))</f>
        <v>#REF!</v>
      </c>
      <c r="F54" s="304" t="e">
        <f aca="false">concat("""","Kingdom", """:","""",#REF!,""",")</f>
        <v>#REF!</v>
      </c>
      <c r="G54" s="304" t="e">
        <f aca="false">concat("""","Subkingdom",""":", """",#REF!,""",")</f>
        <v>#REF!</v>
      </c>
      <c r="H54" s="304" t="e">
        <f aca="false">concat("""","Superdivision",""":", """",#REF!,""",")</f>
        <v>#REF!</v>
      </c>
      <c r="I54" s="304" t="e">
        <f aca="false">concat("""","Phylum", """:","""",#REF!,""",")</f>
        <v>#REF!</v>
      </c>
      <c r="J54" s="304" t="e">
        <f aca="false">concat("""","Subphylum", """:","""",#REF!,""",")</f>
        <v>#REF!</v>
      </c>
      <c r="K54" s="304" t="e">
        <f aca="false">concat("""","Class", """:","""",#REF!,""",")</f>
        <v>#REF!</v>
      </c>
      <c r="L54" s="304" t="e">
        <f aca="false">concat("""","Subclass", """:","""",#REF!,""",")</f>
        <v>#REF!</v>
      </c>
      <c r="M54" s="304" t="e">
        <f aca="false">concat("""","Order",""":","""", #REF!,""",")</f>
        <v>#REF!</v>
      </c>
      <c r="N54" s="304" t="e">
        <f aca="false">concat("""","Family",""":","""", #REF!,""",")</f>
        <v>#REF!</v>
      </c>
      <c r="O54" s="304" t="e">
        <f aca="false">concat("""","Subfamily",""":","""", #REF!,""",")</f>
        <v>#REF!</v>
      </c>
      <c r="P54" s="304" t="e">
        <f aca="false">concat("""","Tribe",""":","""", #REF!,""",")</f>
        <v>#REF!</v>
      </c>
      <c r="Q54" s="304" t="e">
        <f aca="false">concat("""","Subtribe",""":","""", #REF!,""",")</f>
        <v>#REF!</v>
      </c>
      <c r="R54" s="304" t="e">
        <f aca="false">concat("""","Genus",""":","""", #REF!,""",")</f>
        <v>#REF!</v>
      </c>
      <c r="S54" s="304" t="e">
        <f aca="false">concat("""","Subgenus",""":","""", #REF!,""",")</f>
        <v>#REF!</v>
      </c>
      <c r="T54" s="304" t="e">
        <f aca="false">concat("""","Species",""":","""", #REF!,""",")</f>
        <v>#REF!</v>
      </c>
      <c r="U54" s="304" t="e">
        <f aca="false">concat("""","VarSubsp",""":","""", #REF!,"""")</f>
        <v>#REF!</v>
      </c>
      <c r="V54" s="305"/>
      <c r="W54" s="305"/>
      <c r="X54" s="305"/>
      <c r="Y54" s="305"/>
      <c r="Z54" s="305"/>
    </row>
    <row r="55" customFormat="false" ht="14.25" hidden="false" customHeight="true" outlineLevel="0" collapsed="false">
      <c r="A55" s="302" t="s">
        <v>3232</v>
      </c>
      <c r="B55" s="303" t="e">
        <f aca="false">concat("{",C55,D55,E55,F55,G55,H55,I55,J55,K55,L55,M55,N55,O55,P55,Q55,R55,S55,T55,U55,"},")</f>
        <v>#NAME?</v>
      </c>
      <c r="C55" s="304" t="e">
        <f aca="false">(concat("""","KeggCode", """:","""",#REF!,""","))</f>
        <v>#REF!</v>
      </c>
      <c r="D55" s="304" t="e">
        <f aca="false">(concat("""","CommonName",""":", """",#REF!,""","))</f>
        <v>#REF!</v>
      </c>
      <c r="E55" s="304" t="e">
        <f aca="false">(concat("""","ScientificName",""":", """",#REF!,""","))</f>
        <v>#REF!</v>
      </c>
      <c r="F55" s="304" t="e">
        <f aca="false">concat("""","Kingdom", """:","""",#REF!,""",")</f>
        <v>#REF!</v>
      </c>
      <c r="G55" s="304" t="e">
        <f aca="false">concat("""","Subkingdom",""":", """",#REF!,""",")</f>
        <v>#REF!</v>
      </c>
      <c r="H55" s="304" t="e">
        <f aca="false">concat("""","Superdivision",""":", """",#REF!,""",")</f>
        <v>#REF!</v>
      </c>
      <c r="I55" s="304" t="e">
        <f aca="false">concat("""","Phylum", """:","""",#REF!,""",")</f>
        <v>#REF!</v>
      </c>
      <c r="J55" s="304" t="e">
        <f aca="false">concat("""","Subphylum", """:","""",#REF!,""",")</f>
        <v>#REF!</v>
      </c>
      <c r="K55" s="304" t="e">
        <f aca="false">concat("""","Class", """:","""",#REF!,""",")</f>
        <v>#REF!</v>
      </c>
      <c r="L55" s="304" t="e">
        <f aca="false">concat("""","Subclass", """:","""",#REF!,""",")</f>
        <v>#REF!</v>
      </c>
      <c r="M55" s="304" t="e">
        <f aca="false">concat("""","Order",""":","""", #REF!,""",")</f>
        <v>#REF!</v>
      </c>
      <c r="N55" s="304" t="e">
        <f aca="false">concat("""","Family",""":","""", #REF!,""",")</f>
        <v>#REF!</v>
      </c>
      <c r="O55" s="304" t="e">
        <f aca="false">concat("""","Subfamily",""":","""", #REF!,""",")</f>
        <v>#REF!</v>
      </c>
      <c r="P55" s="304" t="e">
        <f aca="false">concat("""","Tribe",""":","""", #REF!,""",")</f>
        <v>#REF!</v>
      </c>
      <c r="Q55" s="304" t="e">
        <f aca="false">concat("""","Subtribe",""":","""", #REF!,""",")</f>
        <v>#REF!</v>
      </c>
      <c r="R55" s="304" t="e">
        <f aca="false">concat("""","Genus",""":","""", #REF!,""",")</f>
        <v>#REF!</v>
      </c>
      <c r="S55" s="304" t="e">
        <f aca="false">concat("""","Subgenus",""":","""", #REF!,""",")</f>
        <v>#REF!</v>
      </c>
      <c r="T55" s="304" t="e">
        <f aca="false">concat("""","Species",""":","""", #REF!,""",")</f>
        <v>#REF!</v>
      </c>
      <c r="U55" s="304" t="e">
        <f aca="false">concat("""","VarSubsp",""":","""", #REF!,"""")</f>
        <v>#REF!</v>
      </c>
      <c r="V55" s="305"/>
      <c r="W55" s="305"/>
      <c r="X55" s="305"/>
      <c r="Y55" s="305"/>
      <c r="Z55" s="305"/>
    </row>
    <row r="56" customFormat="false" ht="14.25" hidden="false" customHeight="true" outlineLevel="0" collapsed="false">
      <c r="A56" s="302" t="s">
        <v>3233</v>
      </c>
      <c r="B56" s="303" t="e">
        <f aca="false">concat("{",C56,D56,E56,F56,G56,H56,I56,J56,K56,L56,M56,N56,O56,P56,Q56,R56,S56,T56,U56,"},")</f>
        <v>#NAME?</v>
      </c>
      <c r="C56" s="304" t="e">
        <f aca="false">(concat("""","KeggCode", """:","""",#REF!,""","))</f>
        <v>#REF!</v>
      </c>
      <c r="D56" s="304" t="e">
        <f aca="false">(concat("""","CommonName",""":", """",#REF!,""","))</f>
        <v>#REF!</v>
      </c>
      <c r="E56" s="304" t="e">
        <f aca="false">(concat("""","ScientificName",""":", """",#REF!,""","))</f>
        <v>#REF!</v>
      </c>
      <c r="F56" s="304" t="e">
        <f aca="false">concat("""","Kingdom", """:","""",#REF!,""",")</f>
        <v>#REF!</v>
      </c>
      <c r="G56" s="304" t="e">
        <f aca="false">concat("""","Subkingdom",""":", """",#REF!,""",")</f>
        <v>#REF!</v>
      </c>
      <c r="H56" s="304" t="e">
        <f aca="false">concat("""","Superdivision",""":", """",#REF!,""",")</f>
        <v>#REF!</v>
      </c>
      <c r="I56" s="304" t="e">
        <f aca="false">concat("""","Phylum", """:","""",#REF!,""",")</f>
        <v>#REF!</v>
      </c>
      <c r="J56" s="304" t="e">
        <f aca="false">concat("""","Subphylum", """:","""",#REF!,""",")</f>
        <v>#REF!</v>
      </c>
      <c r="K56" s="304" t="e">
        <f aca="false">concat("""","Class", """:","""",#REF!,""",")</f>
        <v>#REF!</v>
      </c>
      <c r="L56" s="304" t="e">
        <f aca="false">concat("""","Subclass", """:","""",#REF!,""",")</f>
        <v>#REF!</v>
      </c>
      <c r="M56" s="304" t="e">
        <f aca="false">concat("""","Order",""":","""", #REF!,""",")</f>
        <v>#REF!</v>
      </c>
      <c r="N56" s="304" t="e">
        <f aca="false">concat("""","Family",""":","""", #REF!,""",")</f>
        <v>#REF!</v>
      </c>
      <c r="O56" s="304" t="e">
        <f aca="false">concat("""","Subfamily",""":","""", #REF!,""",")</f>
        <v>#REF!</v>
      </c>
      <c r="P56" s="304" t="e">
        <f aca="false">concat("""","Tribe",""":","""", #REF!,""",")</f>
        <v>#REF!</v>
      </c>
      <c r="Q56" s="304" t="e">
        <f aca="false">concat("""","Subtribe",""":","""", #REF!,""",")</f>
        <v>#REF!</v>
      </c>
      <c r="R56" s="304" t="e">
        <f aca="false">concat("""","Genus",""":","""", #REF!,""",")</f>
        <v>#REF!</v>
      </c>
      <c r="S56" s="304" t="e">
        <f aca="false">concat("""","Subgenus",""":","""", #REF!,""",")</f>
        <v>#REF!</v>
      </c>
      <c r="T56" s="304" t="e">
        <f aca="false">concat("""","Species",""":","""", #REF!,""",")</f>
        <v>#REF!</v>
      </c>
      <c r="U56" s="304" t="e">
        <f aca="false">concat("""","VarSubsp",""":","""", #REF!,"""")</f>
        <v>#REF!</v>
      </c>
      <c r="V56" s="305"/>
      <c r="W56" s="305"/>
      <c r="X56" s="305"/>
      <c r="Y56" s="305"/>
      <c r="Z56" s="305"/>
    </row>
    <row r="57" customFormat="false" ht="14.25" hidden="false" customHeight="true" outlineLevel="0" collapsed="false">
      <c r="A57" s="302" t="s">
        <v>3234</v>
      </c>
      <c r="B57" s="303" t="e">
        <f aca="false">concat("{",C57,D57,E57,F57,G57,H57,I57,J57,K57,L57,M57,N57,O57,P57,Q57,R57,S57,T57,U57,"},")</f>
        <v>#NAME?</v>
      </c>
      <c r="C57" s="304" t="e">
        <f aca="false">(concat("""","KeggCode", """:","""",#REF!,""","))</f>
        <v>#REF!</v>
      </c>
      <c r="D57" s="304" t="e">
        <f aca="false">(concat("""","CommonName",""":", """",#REF!,""","))</f>
        <v>#REF!</v>
      </c>
      <c r="E57" s="304" t="e">
        <f aca="false">(concat("""","ScientificName",""":", """",#REF!,""","))</f>
        <v>#REF!</v>
      </c>
      <c r="F57" s="304" t="e">
        <f aca="false">concat("""","Kingdom", """:","""",#REF!,""",")</f>
        <v>#REF!</v>
      </c>
      <c r="G57" s="304" t="e">
        <f aca="false">concat("""","Subkingdom",""":", """",#REF!,""",")</f>
        <v>#REF!</v>
      </c>
      <c r="H57" s="304" t="e">
        <f aca="false">concat("""","Superdivision",""":", """",#REF!,""",")</f>
        <v>#REF!</v>
      </c>
      <c r="I57" s="304" t="e">
        <f aca="false">concat("""","Phylum", """:","""",#REF!,""",")</f>
        <v>#REF!</v>
      </c>
      <c r="J57" s="304" t="e">
        <f aca="false">concat("""","Subphylum", """:","""",#REF!,""",")</f>
        <v>#REF!</v>
      </c>
      <c r="K57" s="304" t="e">
        <f aca="false">concat("""","Class", """:","""",#REF!,""",")</f>
        <v>#REF!</v>
      </c>
      <c r="L57" s="304" t="e">
        <f aca="false">concat("""","Subclass", """:","""",#REF!,""",")</f>
        <v>#REF!</v>
      </c>
      <c r="M57" s="304" t="e">
        <f aca="false">concat("""","Order",""":","""", #REF!,""",")</f>
        <v>#REF!</v>
      </c>
      <c r="N57" s="304" t="e">
        <f aca="false">concat("""","Family",""":","""", #REF!,""",")</f>
        <v>#REF!</v>
      </c>
      <c r="O57" s="304" t="e">
        <f aca="false">concat("""","Subfamily",""":","""", #REF!,""",")</f>
        <v>#REF!</v>
      </c>
      <c r="P57" s="304" t="e">
        <f aca="false">concat("""","Tribe",""":","""", #REF!,""",")</f>
        <v>#REF!</v>
      </c>
      <c r="Q57" s="304" t="e">
        <f aca="false">concat("""","Subtribe",""":","""", #REF!,""",")</f>
        <v>#REF!</v>
      </c>
      <c r="R57" s="304" t="e">
        <f aca="false">concat("""","Genus",""":","""", #REF!,""",")</f>
        <v>#REF!</v>
      </c>
      <c r="S57" s="304" t="e">
        <f aca="false">concat("""","Subgenus",""":","""", #REF!,""",")</f>
        <v>#REF!</v>
      </c>
      <c r="T57" s="304" t="e">
        <f aca="false">concat("""","Species",""":","""", #REF!,""",")</f>
        <v>#REF!</v>
      </c>
      <c r="U57" s="304" t="e">
        <f aca="false">concat("""","VarSubsp",""":","""", #REF!,"""")</f>
        <v>#REF!</v>
      </c>
      <c r="V57" s="305"/>
      <c r="W57" s="305"/>
      <c r="X57" s="305"/>
      <c r="Y57" s="305"/>
      <c r="Z57" s="305"/>
    </row>
    <row r="58" customFormat="false" ht="14.25" hidden="false" customHeight="true" outlineLevel="0" collapsed="false">
      <c r="A58" s="302" t="s">
        <v>3235</v>
      </c>
      <c r="B58" s="303" t="e">
        <f aca="false">concat("{",C58,D58,E58,F58,G58,H58,I58,J58,K58,L58,M58,N58,O58,P58,Q58,R58,S58,T58,U58,"},")</f>
        <v>#NAME?</v>
      </c>
      <c r="C58" s="304" t="e">
        <f aca="false">(concat("""","KeggCode", """:","""",#REF!,""","))</f>
        <v>#REF!</v>
      </c>
      <c r="D58" s="304" t="e">
        <f aca="false">(concat("""","CommonName",""":", """",#REF!,""","))</f>
        <v>#REF!</v>
      </c>
      <c r="E58" s="304" t="e">
        <f aca="false">(concat("""","ScientificName",""":", """",#REF!,""","))</f>
        <v>#REF!</v>
      </c>
      <c r="F58" s="304" t="e">
        <f aca="false">concat("""","Kingdom", """:","""",#REF!,""",")</f>
        <v>#REF!</v>
      </c>
      <c r="G58" s="304" t="e">
        <f aca="false">concat("""","Subkingdom",""":", """",#REF!,""",")</f>
        <v>#REF!</v>
      </c>
      <c r="H58" s="304" t="e">
        <f aca="false">concat("""","Superdivision",""":", """",#REF!,""",")</f>
        <v>#REF!</v>
      </c>
      <c r="I58" s="304" t="e">
        <f aca="false">concat("""","Phylum", """:","""",#REF!,""",")</f>
        <v>#REF!</v>
      </c>
      <c r="J58" s="304" t="e">
        <f aca="false">concat("""","Subphylum", """:","""",#REF!,""",")</f>
        <v>#REF!</v>
      </c>
      <c r="K58" s="304" t="e">
        <f aca="false">concat("""","Class", """:","""",#REF!,""",")</f>
        <v>#REF!</v>
      </c>
      <c r="L58" s="304" t="e">
        <f aca="false">concat("""","Subclass", """:","""",#REF!,""",")</f>
        <v>#REF!</v>
      </c>
      <c r="M58" s="304" t="e">
        <f aca="false">concat("""","Order",""":","""", #REF!,""",")</f>
        <v>#REF!</v>
      </c>
      <c r="N58" s="304" t="e">
        <f aca="false">concat("""","Family",""":","""", #REF!,""",")</f>
        <v>#REF!</v>
      </c>
      <c r="O58" s="304" t="e">
        <f aca="false">concat("""","Subfamily",""":","""", #REF!,""",")</f>
        <v>#REF!</v>
      </c>
      <c r="P58" s="304" t="e">
        <f aca="false">concat("""","Tribe",""":","""", #REF!,""",")</f>
        <v>#REF!</v>
      </c>
      <c r="Q58" s="304" t="e">
        <f aca="false">concat("""","Subtribe",""":","""", #REF!,""",")</f>
        <v>#REF!</v>
      </c>
      <c r="R58" s="304" t="e">
        <f aca="false">concat("""","Genus",""":","""", #REF!,""",")</f>
        <v>#REF!</v>
      </c>
      <c r="S58" s="304" t="e">
        <f aca="false">concat("""","Subgenus",""":","""", #REF!,""",")</f>
        <v>#REF!</v>
      </c>
      <c r="T58" s="304" t="e">
        <f aca="false">concat("""","Species",""":","""", #REF!,""",")</f>
        <v>#REF!</v>
      </c>
      <c r="U58" s="304" t="e">
        <f aca="false">concat("""","VarSubsp",""":","""", #REF!,"""")</f>
        <v>#REF!</v>
      </c>
      <c r="V58" s="305"/>
      <c r="W58" s="305"/>
      <c r="X58" s="305"/>
      <c r="Y58" s="305"/>
      <c r="Z58" s="305"/>
    </row>
    <row r="59" customFormat="false" ht="14.25" hidden="false" customHeight="true" outlineLevel="0" collapsed="false">
      <c r="A59" s="302" t="s">
        <v>3236</v>
      </c>
      <c r="B59" s="303" t="e">
        <f aca="false">concat("{",C59,D59,E59,F59,G59,H59,I59,J59,K59,L59,M59,N59,O59,P59,Q59,R59,S59,T59,U59,"},")</f>
        <v>#NAME?</v>
      </c>
      <c r="C59" s="304" t="e">
        <f aca="false">(concat("""","KeggCode", """:","""",#REF!,""","))</f>
        <v>#REF!</v>
      </c>
      <c r="D59" s="304" t="e">
        <f aca="false">(concat("""","CommonName",""":", """",#REF!,""","))</f>
        <v>#REF!</v>
      </c>
      <c r="E59" s="304" t="e">
        <f aca="false">(concat("""","ScientificName",""":", """",#REF!,""","))</f>
        <v>#REF!</v>
      </c>
      <c r="F59" s="304" t="e">
        <f aca="false">concat("""","Kingdom", """:","""",#REF!,""",")</f>
        <v>#REF!</v>
      </c>
      <c r="G59" s="304" t="e">
        <f aca="false">concat("""","Subkingdom",""":", """",#REF!,""",")</f>
        <v>#REF!</v>
      </c>
      <c r="H59" s="304" t="e">
        <f aca="false">concat("""","Superdivision",""":", """",#REF!,""",")</f>
        <v>#REF!</v>
      </c>
      <c r="I59" s="304" t="e">
        <f aca="false">concat("""","Phylum", """:","""",#REF!,""",")</f>
        <v>#REF!</v>
      </c>
      <c r="J59" s="304" t="e">
        <f aca="false">concat("""","Subphylum", """:","""",#REF!,""",")</f>
        <v>#REF!</v>
      </c>
      <c r="K59" s="304" t="e">
        <f aca="false">concat("""","Class", """:","""",#REF!,""",")</f>
        <v>#REF!</v>
      </c>
      <c r="L59" s="304" t="e">
        <f aca="false">concat("""","Subclass", """:","""",#REF!,""",")</f>
        <v>#REF!</v>
      </c>
      <c r="M59" s="304" t="e">
        <f aca="false">concat("""","Order",""":","""", #REF!,""",")</f>
        <v>#REF!</v>
      </c>
      <c r="N59" s="304" t="e">
        <f aca="false">concat("""","Family",""":","""", #REF!,""",")</f>
        <v>#REF!</v>
      </c>
      <c r="O59" s="304" t="e">
        <f aca="false">concat("""","Subfamily",""":","""", #REF!,""",")</f>
        <v>#REF!</v>
      </c>
      <c r="P59" s="304" t="e">
        <f aca="false">concat("""","Tribe",""":","""", #REF!,""",")</f>
        <v>#REF!</v>
      </c>
      <c r="Q59" s="304" t="e">
        <f aca="false">concat("""","Subtribe",""":","""", #REF!,""",")</f>
        <v>#REF!</v>
      </c>
      <c r="R59" s="304" t="e">
        <f aca="false">concat("""","Genus",""":","""", #REF!,""",")</f>
        <v>#REF!</v>
      </c>
      <c r="S59" s="304" t="e">
        <f aca="false">concat("""","Subgenus",""":","""", #REF!,""",")</f>
        <v>#REF!</v>
      </c>
      <c r="T59" s="304" t="e">
        <f aca="false">concat("""","Species",""":","""", #REF!,""",")</f>
        <v>#REF!</v>
      </c>
      <c r="U59" s="304" t="e">
        <f aca="false">concat("""","VarSubsp",""":","""", #REF!,"""")</f>
        <v>#REF!</v>
      </c>
      <c r="V59" s="305"/>
      <c r="W59" s="305"/>
      <c r="X59" s="305"/>
      <c r="Y59" s="305"/>
      <c r="Z59" s="305"/>
    </row>
    <row r="60" customFormat="false" ht="14.25" hidden="false" customHeight="true" outlineLevel="0" collapsed="false">
      <c r="A60" s="302" t="s">
        <v>3237</v>
      </c>
      <c r="B60" s="303" t="e">
        <f aca="false">concat("{",C60,D60,E60,F60,G60,H60,I60,J60,K60,L60,M60,N60,O60,P60,Q60,R60,S60,T60,U60,"},")</f>
        <v>#NAME?</v>
      </c>
      <c r="C60" s="304" t="e">
        <f aca="false">(concat("""","KeggCode", """:","""",#REF!,""","))</f>
        <v>#REF!</v>
      </c>
      <c r="D60" s="304" t="e">
        <f aca="false">(concat("""","CommonName",""":", """",#REF!,""","))</f>
        <v>#REF!</v>
      </c>
      <c r="E60" s="304" t="e">
        <f aca="false">(concat("""","ScientificName",""":", """",#REF!,""","))</f>
        <v>#REF!</v>
      </c>
      <c r="F60" s="304" t="e">
        <f aca="false">concat("""","Kingdom", """:","""",#REF!,""",")</f>
        <v>#REF!</v>
      </c>
      <c r="G60" s="304" t="e">
        <f aca="false">concat("""","Subkingdom",""":", """",#REF!,""",")</f>
        <v>#REF!</v>
      </c>
      <c r="H60" s="304" t="e">
        <f aca="false">concat("""","Superdivision",""":", """",#REF!,""",")</f>
        <v>#REF!</v>
      </c>
      <c r="I60" s="304" t="e">
        <f aca="false">concat("""","Phylum", """:","""",#REF!,""",")</f>
        <v>#REF!</v>
      </c>
      <c r="J60" s="304" t="e">
        <f aca="false">concat("""","Subphylum", """:","""",#REF!,""",")</f>
        <v>#REF!</v>
      </c>
      <c r="K60" s="304" t="e">
        <f aca="false">concat("""","Class", """:","""",#REF!,""",")</f>
        <v>#REF!</v>
      </c>
      <c r="L60" s="304" t="e">
        <f aca="false">concat("""","Subclass", """:","""",#REF!,""",")</f>
        <v>#REF!</v>
      </c>
      <c r="M60" s="304" t="e">
        <f aca="false">concat("""","Order",""":","""", #REF!,""",")</f>
        <v>#REF!</v>
      </c>
      <c r="N60" s="304" t="e">
        <f aca="false">concat("""","Family",""":","""", #REF!,""",")</f>
        <v>#REF!</v>
      </c>
      <c r="O60" s="304" t="e">
        <f aca="false">concat("""","Subfamily",""":","""", #REF!,""",")</f>
        <v>#REF!</v>
      </c>
      <c r="P60" s="304" t="e">
        <f aca="false">concat("""","Tribe",""":","""", #REF!,""",")</f>
        <v>#REF!</v>
      </c>
      <c r="Q60" s="304" t="e">
        <f aca="false">concat("""","Subtribe",""":","""", #REF!,""",")</f>
        <v>#REF!</v>
      </c>
      <c r="R60" s="304" t="e">
        <f aca="false">concat("""","Genus",""":","""", #REF!,""",")</f>
        <v>#REF!</v>
      </c>
      <c r="S60" s="304" t="e">
        <f aca="false">concat("""","Subgenus",""":","""", #REF!,""",")</f>
        <v>#REF!</v>
      </c>
      <c r="T60" s="304" t="e">
        <f aca="false">concat("""","Species",""":","""", #REF!,""",")</f>
        <v>#REF!</v>
      </c>
      <c r="U60" s="304" t="e">
        <f aca="false">concat("""","VarSubsp",""":","""", #REF!,"""")</f>
        <v>#REF!</v>
      </c>
      <c r="V60" s="305"/>
      <c r="W60" s="305"/>
      <c r="X60" s="305"/>
      <c r="Y60" s="305"/>
      <c r="Z60" s="305"/>
    </row>
    <row r="61" customFormat="false" ht="14.25" hidden="false" customHeight="true" outlineLevel="0" collapsed="false">
      <c r="A61" s="302" t="s">
        <v>3238</v>
      </c>
      <c r="B61" s="303" t="e">
        <f aca="false">concat("{",C61,D61,E61,F61,G61,H61,I61,J61,K61,L61,M61,N61,O61,P61,Q61,R61,S61,T61,U61,"},")</f>
        <v>#NAME?</v>
      </c>
      <c r="C61" s="304" t="e">
        <f aca="false">(concat("""","KeggCode", """:","""",#REF!,""","))</f>
        <v>#REF!</v>
      </c>
      <c r="D61" s="304" t="e">
        <f aca="false">(concat("""","CommonName",""":", """",#REF!,""","))</f>
        <v>#REF!</v>
      </c>
      <c r="E61" s="304" t="e">
        <f aca="false">(concat("""","ScientificName",""":", """",#REF!,""","))</f>
        <v>#REF!</v>
      </c>
      <c r="F61" s="304" t="e">
        <f aca="false">concat("""","Kingdom", """:","""",#REF!,""",")</f>
        <v>#REF!</v>
      </c>
      <c r="G61" s="304" t="e">
        <f aca="false">concat("""","Subkingdom",""":", """",#REF!,""",")</f>
        <v>#REF!</v>
      </c>
      <c r="H61" s="304" t="e">
        <f aca="false">concat("""","Superdivision",""":", """",#REF!,""",")</f>
        <v>#REF!</v>
      </c>
      <c r="I61" s="304" t="e">
        <f aca="false">concat("""","Phylum", """:","""",#REF!,""",")</f>
        <v>#REF!</v>
      </c>
      <c r="J61" s="304" t="e">
        <f aca="false">concat("""","Subphylum", """:","""",#REF!,""",")</f>
        <v>#REF!</v>
      </c>
      <c r="K61" s="304" t="e">
        <f aca="false">concat("""","Class", """:","""",#REF!,""",")</f>
        <v>#REF!</v>
      </c>
      <c r="L61" s="304" t="e">
        <f aca="false">concat("""","Subclass", """:","""",#REF!,""",")</f>
        <v>#REF!</v>
      </c>
      <c r="M61" s="304" t="e">
        <f aca="false">concat("""","Order",""":","""", #REF!,""",")</f>
        <v>#REF!</v>
      </c>
      <c r="N61" s="304" t="e">
        <f aca="false">concat("""","Family",""":","""", #REF!,""",")</f>
        <v>#REF!</v>
      </c>
      <c r="O61" s="304" t="e">
        <f aca="false">concat("""","Subfamily",""":","""", #REF!,""",")</f>
        <v>#REF!</v>
      </c>
      <c r="P61" s="304" t="e">
        <f aca="false">concat("""","Tribe",""":","""", #REF!,""",")</f>
        <v>#REF!</v>
      </c>
      <c r="Q61" s="304" t="e">
        <f aca="false">concat("""","Subtribe",""":","""", #REF!,""",")</f>
        <v>#REF!</v>
      </c>
      <c r="R61" s="304" t="e">
        <f aca="false">concat("""","Genus",""":","""", #REF!,""",")</f>
        <v>#REF!</v>
      </c>
      <c r="S61" s="304" t="e">
        <f aca="false">concat("""","Subgenus",""":","""", #REF!,""",")</f>
        <v>#REF!</v>
      </c>
      <c r="T61" s="304" t="e">
        <f aca="false">concat("""","Species",""":","""", #REF!,""",")</f>
        <v>#REF!</v>
      </c>
      <c r="U61" s="304" t="e">
        <f aca="false">concat("""","VarSubsp",""":","""", #REF!,"""")</f>
        <v>#REF!</v>
      </c>
      <c r="V61" s="305"/>
      <c r="W61" s="305"/>
      <c r="X61" s="305"/>
      <c r="Y61" s="305"/>
      <c r="Z61" s="305"/>
    </row>
    <row r="62" customFormat="false" ht="14.25" hidden="false" customHeight="true" outlineLevel="0" collapsed="false">
      <c r="A62" s="302" t="s">
        <v>3239</v>
      </c>
      <c r="B62" s="303" t="e">
        <f aca="false">concat("{",C62,D62,E62,F62,G62,H62,I62,J62,K62,L62,M62,N62,O62,P62,Q62,R62,S62,T62,U62,"},")</f>
        <v>#NAME?</v>
      </c>
      <c r="C62" s="304" t="e">
        <f aca="false">(concat("""","KeggCode", """:","""",#REF!,""","))</f>
        <v>#REF!</v>
      </c>
      <c r="D62" s="304" t="e">
        <f aca="false">(concat("""","CommonName",""":", """",#REF!,""","))</f>
        <v>#REF!</v>
      </c>
      <c r="E62" s="304" t="e">
        <f aca="false">(concat("""","ScientificName",""":", """",#REF!,""","))</f>
        <v>#REF!</v>
      </c>
      <c r="F62" s="304" t="e">
        <f aca="false">concat("""","Kingdom", """:","""",#REF!,""",")</f>
        <v>#REF!</v>
      </c>
      <c r="G62" s="304" t="e">
        <f aca="false">concat("""","Subkingdom",""":", """",#REF!,""",")</f>
        <v>#REF!</v>
      </c>
      <c r="H62" s="304" t="e">
        <f aca="false">concat("""","Superdivision",""":", """",#REF!,""",")</f>
        <v>#REF!</v>
      </c>
      <c r="I62" s="304" t="e">
        <f aca="false">concat("""","Phylum", """:","""",#REF!,""",")</f>
        <v>#REF!</v>
      </c>
      <c r="J62" s="304" t="e">
        <f aca="false">concat("""","Subphylum", """:","""",#REF!,""",")</f>
        <v>#REF!</v>
      </c>
      <c r="K62" s="304" t="e">
        <f aca="false">concat("""","Class", """:","""",#REF!,""",")</f>
        <v>#REF!</v>
      </c>
      <c r="L62" s="304" t="e">
        <f aca="false">concat("""","Subclass", """:","""",#REF!,""",")</f>
        <v>#REF!</v>
      </c>
      <c r="M62" s="304" t="e">
        <f aca="false">concat("""","Order",""":","""", #REF!,""",")</f>
        <v>#REF!</v>
      </c>
      <c r="N62" s="304" t="e">
        <f aca="false">concat("""","Family",""":","""", #REF!,""",")</f>
        <v>#REF!</v>
      </c>
      <c r="O62" s="304" t="e">
        <f aca="false">concat("""","Subfamily",""":","""", #REF!,""",")</f>
        <v>#REF!</v>
      </c>
      <c r="P62" s="304" t="e">
        <f aca="false">concat("""","Tribe",""":","""", #REF!,""",")</f>
        <v>#REF!</v>
      </c>
      <c r="Q62" s="304" t="e">
        <f aca="false">concat("""","Subtribe",""":","""", #REF!,""",")</f>
        <v>#REF!</v>
      </c>
      <c r="R62" s="304" t="e">
        <f aca="false">concat("""","Genus",""":","""", #REF!,""",")</f>
        <v>#REF!</v>
      </c>
      <c r="S62" s="304" t="e">
        <f aca="false">concat("""","Subgenus",""":","""", #REF!,""",")</f>
        <v>#REF!</v>
      </c>
      <c r="T62" s="304" t="e">
        <f aca="false">concat("""","Species",""":","""", #REF!,""",")</f>
        <v>#REF!</v>
      </c>
      <c r="U62" s="304" t="e">
        <f aca="false">concat("""","VarSubsp",""":","""", #REF!,"""")</f>
        <v>#REF!</v>
      </c>
      <c r="V62" s="305"/>
      <c r="W62" s="305"/>
      <c r="X62" s="305"/>
      <c r="Y62" s="305"/>
      <c r="Z62" s="305"/>
    </row>
    <row r="63" customFormat="false" ht="14.25" hidden="false" customHeight="true" outlineLevel="0" collapsed="false">
      <c r="A63" s="302" t="s">
        <v>3240</v>
      </c>
      <c r="B63" s="303" t="e">
        <f aca="false">concat("{",C63,D63,E63,F63,G63,H63,I63,J63,K63,L63,M63,N63,O63,P63,Q63,R63,S63,T63,U63,"},")</f>
        <v>#NAME?</v>
      </c>
      <c r="C63" s="304" t="e">
        <f aca="false">(concat("""","KeggCode", """:","""",#REF!,""","))</f>
        <v>#REF!</v>
      </c>
      <c r="D63" s="304" t="e">
        <f aca="false">(concat("""","CommonName",""":", """",#REF!,""","))</f>
        <v>#REF!</v>
      </c>
      <c r="E63" s="304" t="e">
        <f aca="false">(concat("""","ScientificName",""":", """",#REF!,""","))</f>
        <v>#REF!</v>
      </c>
      <c r="F63" s="304" t="e">
        <f aca="false">concat("""","Kingdom", """:","""",#REF!,""",")</f>
        <v>#REF!</v>
      </c>
      <c r="G63" s="304" t="e">
        <f aca="false">concat("""","Subkingdom",""":", """",#REF!,""",")</f>
        <v>#REF!</v>
      </c>
      <c r="H63" s="304" t="e">
        <f aca="false">concat("""","Superdivision",""":", """",#REF!,""",")</f>
        <v>#REF!</v>
      </c>
      <c r="I63" s="304" t="e">
        <f aca="false">concat("""","Phylum", """:","""",#REF!,""",")</f>
        <v>#REF!</v>
      </c>
      <c r="J63" s="304" t="e">
        <f aca="false">concat("""","Subphylum", """:","""",#REF!,""",")</f>
        <v>#REF!</v>
      </c>
      <c r="K63" s="304" t="e">
        <f aca="false">concat("""","Class", """:","""",#REF!,""",")</f>
        <v>#REF!</v>
      </c>
      <c r="L63" s="304" t="e">
        <f aca="false">concat("""","Subclass", """:","""",#REF!,""",")</f>
        <v>#REF!</v>
      </c>
      <c r="M63" s="304" t="e">
        <f aca="false">concat("""","Order",""":","""", #REF!,""",")</f>
        <v>#REF!</v>
      </c>
      <c r="N63" s="304" t="e">
        <f aca="false">concat("""","Family",""":","""", #REF!,""",")</f>
        <v>#REF!</v>
      </c>
      <c r="O63" s="304" t="e">
        <f aca="false">concat("""","Subfamily",""":","""", #REF!,""",")</f>
        <v>#REF!</v>
      </c>
      <c r="P63" s="304" t="e">
        <f aca="false">concat("""","Tribe",""":","""", #REF!,""",")</f>
        <v>#REF!</v>
      </c>
      <c r="Q63" s="304" t="e">
        <f aca="false">concat("""","Subtribe",""":","""", #REF!,""",")</f>
        <v>#REF!</v>
      </c>
      <c r="R63" s="304" t="e">
        <f aca="false">concat("""","Genus",""":","""", #REF!,""",")</f>
        <v>#REF!</v>
      </c>
      <c r="S63" s="304" t="e">
        <f aca="false">concat("""","Subgenus",""":","""", #REF!,""",")</f>
        <v>#REF!</v>
      </c>
      <c r="T63" s="304" t="e">
        <f aca="false">concat("""","Species",""":","""", #REF!,""",")</f>
        <v>#REF!</v>
      </c>
      <c r="U63" s="304" t="e">
        <f aca="false">concat("""","VarSubsp",""":","""", #REF!,"""")</f>
        <v>#REF!</v>
      </c>
      <c r="V63" s="305"/>
      <c r="W63" s="305"/>
      <c r="X63" s="305"/>
      <c r="Y63" s="305"/>
      <c r="Z63" s="305"/>
    </row>
    <row r="64" customFormat="false" ht="14.25" hidden="false" customHeight="true" outlineLevel="0" collapsed="false">
      <c r="A64" s="302" t="s">
        <v>3241</v>
      </c>
      <c r="B64" s="303" t="e">
        <f aca="false">concat("{",C64,D64,E64,F64,G64,H64,I64,J64,K64,L64,M64,N64,O64,P64,Q64,R64,S64,T64,U64,"},")</f>
        <v>#NAME?</v>
      </c>
      <c r="C64" s="304" t="e">
        <f aca="false">(concat("""","KeggCode", """:","""",#REF!,""","))</f>
        <v>#REF!</v>
      </c>
      <c r="D64" s="304" t="e">
        <f aca="false">(concat("""","CommonName",""":", """",#REF!,""","))</f>
        <v>#REF!</v>
      </c>
      <c r="E64" s="304" t="e">
        <f aca="false">(concat("""","ScientificName",""":", """",#REF!,""","))</f>
        <v>#REF!</v>
      </c>
      <c r="F64" s="304" t="e">
        <f aca="false">concat("""","Kingdom", """:","""",#REF!,""",")</f>
        <v>#REF!</v>
      </c>
      <c r="G64" s="304" t="e">
        <f aca="false">concat("""","Subkingdom",""":", """",#REF!,""",")</f>
        <v>#REF!</v>
      </c>
      <c r="H64" s="304" t="e">
        <f aca="false">concat("""","Superdivision",""":", """",#REF!,""",")</f>
        <v>#REF!</v>
      </c>
      <c r="I64" s="304" t="e">
        <f aca="false">concat("""","Phylum", """:","""",#REF!,""",")</f>
        <v>#REF!</v>
      </c>
      <c r="J64" s="304" t="e">
        <f aca="false">concat("""","Subphylum", """:","""",#REF!,""",")</f>
        <v>#REF!</v>
      </c>
      <c r="K64" s="304" t="e">
        <f aca="false">concat("""","Class", """:","""",#REF!,""",")</f>
        <v>#REF!</v>
      </c>
      <c r="L64" s="304" t="e">
        <f aca="false">concat("""","Subclass", """:","""",#REF!,""",")</f>
        <v>#REF!</v>
      </c>
      <c r="M64" s="304" t="e">
        <f aca="false">concat("""","Order",""":","""", #REF!,""",")</f>
        <v>#REF!</v>
      </c>
      <c r="N64" s="304" t="e">
        <f aca="false">concat("""","Family",""":","""", #REF!,""",")</f>
        <v>#REF!</v>
      </c>
      <c r="O64" s="304" t="e">
        <f aca="false">concat("""","Subfamily",""":","""", #REF!,""",")</f>
        <v>#REF!</v>
      </c>
      <c r="P64" s="304" t="e">
        <f aca="false">concat("""","Tribe",""":","""", #REF!,""",")</f>
        <v>#REF!</v>
      </c>
      <c r="Q64" s="304" t="e">
        <f aca="false">concat("""","Subtribe",""":","""", #REF!,""",")</f>
        <v>#REF!</v>
      </c>
      <c r="R64" s="304" t="e">
        <f aca="false">concat("""","Genus",""":","""", #REF!,""",")</f>
        <v>#REF!</v>
      </c>
      <c r="S64" s="304" t="e">
        <f aca="false">concat("""","Subgenus",""":","""", #REF!,""",")</f>
        <v>#REF!</v>
      </c>
      <c r="T64" s="304" t="e">
        <f aca="false">concat("""","Species",""":","""", #REF!,""",")</f>
        <v>#REF!</v>
      </c>
      <c r="U64" s="304" t="e">
        <f aca="false">concat("""","VarSubsp",""":","""", #REF!,"""")</f>
        <v>#REF!</v>
      </c>
      <c r="V64" s="305"/>
      <c r="W64" s="305"/>
      <c r="X64" s="305"/>
      <c r="Y64" s="305"/>
      <c r="Z64" s="305"/>
    </row>
    <row r="65" customFormat="false" ht="14.25" hidden="false" customHeight="true" outlineLevel="0" collapsed="false">
      <c r="A65" s="302" t="s">
        <v>3242</v>
      </c>
      <c r="B65" s="303" t="e">
        <f aca="false">concat("{",C65,D65,E65,F65,G65,H65,I65,J65,K65,L65,M65,N65,O65,P65,Q65,R65,S65,T65,U65,"},")</f>
        <v>#NAME?</v>
      </c>
      <c r="C65" s="304" t="e">
        <f aca="false">(concat("""","KeggCode", """:","""",#REF!,""","))</f>
        <v>#REF!</v>
      </c>
      <c r="D65" s="304" t="e">
        <f aca="false">(concat("""","CommonName",""":", """",#REF!,""","))</f>
        <v>#REF!</v>
      </c>
      <c r="E65" s="304" t="e">
        <f aca="false">(concat("""","ScientificName",""":", """",#REF!,""","))</f>
        <v>#REF!</v>
      </c>
      <c r="F65" s="304" t="e">
        <f aca="false">concat("""","Kingdom", """:","""",#REF!,""",")</f>
        <v>#REF!</v>
      </c>
      <c r="G65" s="304" t="e">
        <f aca="false">concat("""","Subkingdom",""":", """",#REF!,""",")</f>
        <v>#REF!</v>
      </c>
      <c r="H65" s="304" t="e">
        <f aca="false">concat("""","Superdivision",""":", """",#REF!,""",")</f>
        <v>#REF!</v>
      </c>
      <c r="I65" s="304" t="e">
        <f aca="false">concat("""","Phylum", """:","""",#REF!,""",")</f>
        <v>#REF!</v>
      </c>
      <c r="J65" s="304" t="e">
        <f aca="false">concat("""","Subphylum", """:","""",#REF!,""",")</f>
        <v>#REF!</v>
      </c>
      <c r="K65" s="304" t="e">
        <f aca="false">concat("""","Class", """:","""",#REF!,""",")</f>
        <v>#REF!</v>
      </c>
      <c r="L65" s="304" t="e">
        <f aca="false">concat("""","Subclass", """:","""",#REF!,""",")</f>
        <v>#REF!</v>
      </c>
      <c r="M65" s="304" t="e">
        <f aca="false">concat("""","Order",""":","""", #REF!,""",")</f>
        <v>#REF!</v>
      </c>
      <c r="N65" s="304" t="e">
        <f aca="false">concat("""","Family",""":","""", #REF!,""",")</f>
        <v>#REF!</v>
      </c>
      <c r="O65" s="304" t="e">
        <f aca="false">concat("""","Subfamily",""":","""", #REF!,""",")</f>
        <v>#REF!</v>
      </c>
      <c r="P65" s="304" t="e">
        <f aca="false">concat("""","Tribe",""":","""", #REF!,""",")</f>
        <v>#REF!</v>
      </c>
      <c r="Q65" s="304" t="e">
        <f aca="false">concat("""","Subtribe",""":","""", #REF!,""",")</f>
        <v>#REF!</v>
      </c>
      <c r="R65" s="304" t="e">
        <f aca="false">concat("""","Genus",""":","""", #REF!,""",")</f>
        <v>#REF!</v>
      </c>
      <c r="S65" s="304" t="e">
        <f aca="false">concat("""","Subgenus",""":","""", #REF!,""",")</f>
        <v>#REF!</v>
      </c>
      <c r="T65" s="304" t="e">
        <f aca="false">concat("""","Species",""":","""", #REF!,""",")</f>
        <v>#REF!</v>
      </c>
      <c r="U65" s="304" t="e">
        <f aca="false">concat("""","VarSubsp",""":","""", #REF!,"""")</f>
        <v>#REF!</v>
      </c>
      <c r="V65" s="305"/>
      <c r="W65" s="305"/>
      <c r="X65" s="305"/>
      <c r="Y65" s="305"/>
      <c r="Z65" s="305"/>
    </row>
    <row r="66" customFormat="false" ht="14.25" hidden="false" customHeight="true" outlineLevel="0" collapsed="false">
      <c r="A66" s="302" t="s">
        <v>3243</v>
      </c>
      <c r="B66" s="303" t="e">
        <f aca="false">concat("{",C66,D66,E66,F66,G66,H66,I66,J66,K66,L66,M66,N66,O66,P66,Q66,R66,S66,T66,U66,"},")</f>
        <v>#NAME?</v>
      </c>
      <c r="C66" s="304" t="e">
        <f aca="false">(concat("""","KeggCode", """:","""",#REF!,""","))</f>
        <v>#REF!</v>
      </c>
      <c r="D66" s="304" t="e">
        <f aca="false">(concat("""","CommonName",""":", """",#REF!,""","))</f>
        <v>#REF!</v>
      </c>
      <c r="E66" s="304" t="e">
        <f aca="false">(concat("""","ScientificName",""":", """",#REF!,""","))</f>
        <v>#REF!</v>
      </c>
      <c r="F66" s="304" t="e">
        <f aca="false">concat("""","Kingdom", """:","""",#REF!,""",")</f>
        <v>#REF!</v>
      </c>
      <c r="G66" s="304" t="e">
        <f aca="false">concat("""","Subkingdom",""":", """",#REF!,""",")</f>
        <v>#REF!</v>
      </c>
      <c r="H66" s="304" t="e">
        <f aca="false">concat("""","Superdivision",""":", """",#REF!,""",")</f>
        <v>#REF!</v>
      </c>
      <c r="I66" s="304" t="e">
        <f aca="false">concat("""","Phylum", """:","""",#REF!,""",")</f>
        <v>#REF!</v>
      </c>
      <c r="J66" s="304" t="e">
        <f aca="false">concat("""","Subphylum", """:","""",#REF!,""",")</f>
        <v>#REF!</v>
      </c>
      <c r="K66" s="304" t="e">
        <f aca="false">concat("""","Class", """:","""",#REF!,""",")</f>
        <v>#REF!</v>
      </c>
      <c r="L66" s="304" t="e">
        <f aca="false">concat("""","Subclass", """:","""",#REF!,""",")</f>
        <v>#REF!</v>
      </c>
      <c r="M66" s="304" t="e">
        <f aca="false">concat("""","Order",""":","""", #REF!,""",")</f>
        <v>#REF!</v>
      </c>
      <c r="N66" s="304" t="e">
        <f aca="false">concat("""","Family",""":","""", #REF!,""",")</f>
        <v>#REF!</v>
      </c>
      <c r="O66" s="304" t="e">
        <f aca="false">concat("""","Subfamily",""":","""", #REF!,""",")</f>
        <v>#REF!</v>
      </c>
      <c r="P66" s="304" t="e">
        <f aca="false">concat("""","Tribe",""":","""", #REF!,""",")</f>
        <v>#REF!</v>
      </c>
      <c r="Q66" s="304" t="e">
        <f aca="false">concat("""","Subtribe",""":","""", #REF!,""",")</f>
        <v>#REF!</v>
      </c>
      <c r="R66" s="304" t="e">
        <f aca="false">concat("""","Genus",""":","""", #REF!,""",")</f>
        <v>#REF!</v>
      </c>
      <c r="S66" s="304" t="e">
        <f aca="false">concat("""","Subgenus",""":","""", #REF!,""",")</f>
        <v>#REF!</v>
      </c>
      <c r="T66" s="304" t="e">
        <f aca="false">concat("""","Species",""":","""", #REF!,""",")</f>
        <v>#REF!</v>
      </c>
      <c r="U66" s="304" t="e">
        <f aca="false">concat("""","VarSubsp",""":","""", #REF!,"""")</f>
        <v>#REF!</v>
      </c>
      <c r="V66" s="305"/>
      <c r="W66" s="305"/>
      <c r="X66" s="305"/>
      <c r="Y66" s="305"/>
      <c r="Z66" s="305"/>
    </row>
    <row r="67" customFormat="false" ht="14.25" hidden="false" customHeight="true" outlineLevel="0" collapsed="false">
      <c r="A67" s="302" t="s">
        <v>3244</v>
      </c>
      <c r="B67" s="303" t="e">
        <f aca="false">concat("{",C67,D67,E67,F67,G67,H67,I67,J67,K67,L67,M67,N67,O67,P67,Q67,R67,S67,T67,U67,"},")</f>
        <v>#NAME?</v>
      </c>
      <c r="C67" s="304" t="e">
        <f aca="false">(concat("""","KeggCode", """:","""",#REF!,""","))</f>
        <v>#REF!</v>
      </c>
      <c r="D67" s="304" t="e">
        <f aca="false">(concat("""","CommonName",""":", """",#REF!,""","))</f>
        <v>#REF!</v>
      </c>
      <c r="E67" s="304" t="e">
        <f aca="false">(concat("""","ScientificName",""":", """",#REF!,""","))</f>
        <v>#REF!</v>
      </c>
      <c r="F67" s="304" t="e">
        <f aca="false">concat("""","Kingdom", """:","""",#REF!,""",")</f>
        <v>#REF!</v>
      </c>
      <c r="G67" s="304" t="e">
        <f aca="false">concat("""","Subkingdom",""":", """",#REF!,""",")</f>
        <v>#REF!</v>
      </c>
      <c r="H67" s="304" t="e">
        <f aca="false">concat("""","Superdivision",""":", """",#REF!,""",")</f>
        <v>#REF!</v>
      </c>
      <c r="I67" s="304" t="e">
        <f aca="false">concat("""","Phylum", """:","""",#REF!,""",")</f>
        <v>#REF!</v>
      </c>
      <c r="J67" s="304" t="e">
        <f aca="false">concat("""","Subphylum", """:","""",#REF!,""",")</f>
        <v>#REF!</v>
      </c>
      <c r="K67" s="304" t="e">
        <f aca="false">concat("""","Class", """:","""",#REF!,""",")</f>
        <v>#REF!</v>
      </c>
      <c r="L67" s="304" t="e">
        <f aca="false">concat("""","Subclass", """:","""",#REF!,""",")</f>
        <v>#REF!</v>
      </c>
      <c r="M67" s="304" t="e">
        <f aca="false">concat("""","Order",""":","""", #REF!,""",")</f>
        <v>#REF!</v>
      </c>
      <c r="N67" s="304" t="e">
        <f aca="false">concat("""","Family",""":","""", #REF!,""",")</f>
        <v>#REF!</v>
      </c>
      <c r="O67" s="304" t="e">
        <f aca="false">concat("""","Subfamily",""":","""", #REF!,""",")</f>
        <v>#REF!</v>
      </c>
      <c r="P67" s="304" t="e">
        <f aca="false">concat("""","Tribe",""":","""", #REF!,""",")</f>
        <v>#REF!</v>
      </c>
      <c r="Q67" s="304" t="e">
        <f aca="false">concat("""","Subtribe",""":","""", #REF!,""",")</f>
        <v>#REF!</v>
      </c>
      <c r="R67" s="304" t="e">
        <f aca="false">concat("""","Genus",""":","""", #REF!,""",")</f>
        <v>#REF!</v>
      </c>
      <c r="S67" s="304" t="e">
        <f aca="false">concat("""","Subgenus",""":","""", #REF!,""",")</f>
        <v>#REF!</v>
      </c>
      <c r="T67" s="304" t="e">
        <f aca="false">concat("""","Species",""":","""", #REF!,""",")</f>
        <v>#REF!</v>
      </c>
      <c r="U67" s="304" t="e">
        <f aca="false">concat("""","VarSubsp",""":","""", #REF!,"""")</f>
        <v>#REF!</v>
      </c>
      <c r="V67" s="305"/>
      <c r="W67" s="305"/>
      <c r="X67" s="305"/>
      <c r="Y67" s="305"/>
      <c r="Z67" s="305"/>
    </row>
    <row r="68" customFormat="false" ht="14.25" hidden="false" customHeight="true" outlineLevel="0" collapsed="false">
      <c r="A68" s="302" t="s">
        <v>3245</v>
      </c>
      <c r="B68" s="303" t="e">
        <f aca="false">concat("{",C68,D68,E68,F68,G68,H68,I68,J68,K68,L68,M68,N68,O68,P68,Q68,R68,S68,T68,U68,"},")</f>
        <v>#NAME?</v>
      </c>
      <c r="C68" s="304" t="e">
        <f aca="false">(concat("""","KeggCode", """:","""",#REF!,""","))</f>
        <v>#REF!</v>
      </c>
      <c r="D68" s="304" t="e">
        <f aca="false">(concat("""","CommonName",""":", """",#REF!,""","))</f>
        <v>#REF!</v>
      </c>
      <c r="E68" s="304" t="e">
        <f aca="false">(concat("""","ScientificName",""":", """",#REF!,""","))</f>
        <v>#REF!</v>
      </c>
      <c r="F68" s="304" t="e">
        <f aca="false">concat("""","Kingdom", """:","""",#REF!,""",")</f>
        <v>#REF!</v>
      </c>
      <c r="G68" s="304" t="e">
        <f aca="false">concat("""","Subkingdom",""":", """",#REF!,""",")</f>
        <v>#REF!</v>
      </c>
      <c r="H68" s="304" t="e">
        <f aca="false">concat("""","Superdivision",""":", """",#REF!,""",")</f>
        <v>#REF!</v>
      </c>
      <c r="I68" s="304" t="e">
        <f aca="false">concat("""","Phylum", """:","""",#REF!,""",")</f>
        <v>#REF!</v>
      </c>
      <c r="J68" s="304" t="e">
        <f aca="false">concat("""","Subphylum", """:","""",#REF!,""",")</f>
        <v>#REF!</v>
      </c>
      <c r="K68" s="304" t="e">
        <f aca="false">concat("""","Class", """:","""",#REF!,""",")</f>
        <v>#REF!</v>
      </c>
      <c r="L68" s="304" t="e">
        <f aca="false">concat("""","Subclass", """:","""",#REF!,""",")</f>
        <v>#REF!</v>
      </c>
      <c r="M68" s="304" t="e">
        <f aca="false">concat("""","Order",""":","""", #REF!,""",")</f>
        <v>#REF!</v>
      </c>
      <c r="N68" s="304" t="e">
        <f aca="false">concat("""","Family",""":","""", #REF!,""",")</f>
        <v>#REF!</v>
      </c>
      <c r="O68" s="304" t="e">
        <f aca="false">concat("""","Subfamily",""":","""", #REF!,""",")</f>
        <v>#REF!</v>
      </c>
      <c r="P68" s="304" t="e">
        <f aca="false">concat("""","Tribe",""":","""", #REF!,""",")</f>
        <v>#REF!</v>
      </c>
      <c r="Q68" s="304" t="e">
        <f aca="false">concat("""","Subtribe",""":","""", #REF!,""",")</f>
        <v>#REF!</v>
      </c>
      <c r="R68" s="304" t="e">
        <f aca="false">concat("""","Genus",""":","""", #REF!,""",")</f>
        <v>#REF!</v>
      </c>
      <c r="S68" s="304" t="e">
        <f aca="false">concat("""","Subgenus",""":","""", #REF!,""",")</f>
        <v>#REF!</v>
      </c>
      <c r="T68" s="304" t="e">
        <f aca="false">concat("""","Species",""":","""", #REF!,""",")</f>
        <v>#REF!</v>
      </c>
      <c r="U68" s="304" t="e">
        <f aca="false">concat("""","VarSubsp",""":","""", #REF!,"""")</f>
        <v>#REF!</v>
      </c>
      <c r="V68" s="305"/>
      <c r="W68" s="305"/>
      <c r="X68" s="305"/>
      <c r="Y68" s="305"/>
      <c r="Z68" s="305"/>
    </row>
    <row r="69" customFormat="false" ht="14.25" hidden="false" customHeight="true" outlineLevel="0" collapsed="false">
      <c r="A69" s="302" t="s">
        <v>3246</v>
      </c>
      <c r="B69" s="303" t="e">
        <f aca="false">concat("{",C69,D69,E69,F69,G69,H69,I69,J69,K69,L69,M69,N69,O69,P69,Q69,R69,S69,T69,U69,"},")</f>
        <v>#NAME?</v>
      </c>
      <c r="C69" s="304" t="e">
        <f aca="false">(concat("""","KeggCode", """:","""",#REF!,""","))</f>
        <v>#REF!</v>
      </c>
      <c r="D69" s="304" t="e">
        <f aca="false">(concat("""","CommonName",""":", """",#REF!,""","))</f>
        <v>#REF!</v>
      </c>
      <c r="E69" s="304" t="e">
        <f aca="false">(concat("""","ScientificName",""":", """",#REF!,""","))</f>
        <v>#REF!</v>
      </c>
      <c r="F69" s="304" t="e">
        <f aca="false">concat("""","Kingdom", """:","""",#REF!,""",")</f>
        <v>#REF!</v>
      </c>
      <c r="G69" s="304" t="e">
        <f aca="false">concat("""","Subkingdom",""":", """",#REF!,""",")</f>
        <v>#REF!</v>
      </c>
      <c r="H69" s="304" t="e">
        <f aca="false">concat("""","Superdivision",""":", """",#REF!,""",")</f>
        <v>#REF!</v>
      </c>
      <c r="I69" s="304" t="e">
        <f aca="false">concat("""","Phylum", """:","""",#REF!,""",")</f>
        <v>#REF!</v>
      </c>
      <c r="J69" s="304" t="e">
        <f aca="false">concat("""","Subphylum", """:","""",#REF!,""",")</f>
        <v>#REF!</v>
      </c>
      <c r="K69" s="304" t="e">
        <f aca="false">concat("""","Class", """:","""",#REF!,""",")</f>
        <v>#REF!</v>
      </c>
      <c r="L69" s="304" t="e">
        <f aca="false">concat("""","Subclass", """:","""",#REF!,""",")</f>
        <v>#REF!</v>
      </c>
      <c r="M69" s="304" t="e">
        <f aca="false">concat("""","Order",""":","""", #REF!,""",")</f>
        <v>#REF!</v>
      </c>
      <c r="N69" s="304" t="e">
        <f aca="false">concat("""","Family",""":","""", #REF!,""",")</f>
        <v>#REF!</v>
      </c>
      <c r="O69" s="304" t="e">
        <f aca="false">concat("""","Subfamily",""":","""", #REF!,""",")</f>
        <v>#REF!</v>
      </c>
      <c r="P69" s="304" t="e">
        <f aca="false">concat("""","Tribe",""":","""", #REF!,""",")</f>
        <v>#REF!</v>
      </c>
      <c r="Q69" s="304" t="e">
        <f aca="false">concat("""","Subtribe",""":","""", #REF!,""",")</f>
        <v>#REF!</v>
      </c>
      <c r="R69" s="304" t="e">
        <f aca="false">concat("""","Genus",""":","""", #REF!,""",")</f>
        <v>#REF!</v>
      </c>
      <c r="S69" s="304" t="e">
        <f aca="false">concat("""","Subgenus",""":","""", #REF!,""",")</f>
        <v>#REF!</v>
      </c>
      <c r="T69" s="304" t="e">
        <f aca="false">concat("""","Species",""":","""", #REF!,""",")</f>
        <v>#REF!</v>
      </c>
      <c r="U69" s="304" t="e">
        <f aca="false">concat("""","VarSubsp",""":","""", #REF!,"""")</f>
        <v>#REF!</v>
      </c>
      <c r="V69" s="305"/>
      <c r="W69" s="305"/>
      <c r="X69" s="305"/>
      <c r="Y69" s="305"/>
      <c r="Z69" s="305"/>
    </row>
    <row r="70" customFormat="false" ht="14.25" hidden="false" customHeight="true" outlineLevel="0" collapsed="false">
      <c r="A70" s="302" t="s">
        <v>3247</v>
      </c>
      <c r="B70" s="303" t="e">
        <f aca="false">concat("{",C70,D70,E70,F70,G70,H70,I70,J70,K70,L70,M70,N70,O70,P70,Q70,R70,S70,T70,U70,"},")</f>
        <v>#NAME?</v>
      </c>
      <c r="C70" s="304" t="e">
        <f aca="false">(concat("""","KeggCode", """:","""",#REF!,""","))</f>
        <v>#REF!</v>
      </c>
      <c r="D70" s="304" t="e">
        <f aca="false">(concat("""","CommonName",""":", """",#REF!,""","))</f>
        <v>#REF!</v>
      </c>
      <c r="E70" s="304" t="e">
        <f aca="false">(concat("""","ScientificName",""":", """",#REF!,""","))</f>
        <v>#REF!</v>
      </c>
      <c r="F70" s="304" t="e">
        <f aca="false">concat("""","Kingdom", """:","""",#REF!,""",")</f>
        <v>#REF!</v>
      </c>
      <c r="G70" s="304" t="e">
        <f aca="false">concat("""","Subkingdom",""":", """",#REF!,""",")</f>
        <v>#REF!</v>
      </c>
      <c r="H70" s="304" t="e">
        <f aca="false">concat("""","Superdivision",""":", """",#REF!,""",")</f>
        <v>#REF!</v>
      </c>
      <c r="I70" s="304" t="e">
        <f aca="false">concat("""","Phylum", """:","""",#REF!,""",")</f>
        <v>#REF!</v>
      </c>
      <c r="J70" s="304" t="e">
        <f aca="false">concat("""","Subphylum", """:","""",#REF!,""",")</f>
        <v>#REF!</v>
      </c>
      <c r="K70" s="304" t="e">
        <f aca="false">concat("""","Class", """:","""",#REF!,""",")</f>
        <v>#REF!</v>
      </c>
      <c r="L70" s="304" t="e">
        <f aca="false">concat("""","Subclass", """:","""",#REF!,""",")</f>
        <v>#REF!</v>
      </c>
      <c r="M70" s="304" t="e">
        <f aca="false">concat("""","Order",""":","""", #REF!,""",")</f>
        <v>#REF!</v>
      </c>
      <c r="N70" s="304" t="e">
        <f aca="false">concat("""","Family",""":","""", #REF!,""",")</f>
        <v>#REF!</v>
      </c>
      <c r="O70" s="304" t="e">
        <f aca="false">concat("""","Subfamily",""":","""", #REF!,""",")</f>
        <v>#REF!</v>
      </c>
      <c r="P70" s="304" t="e">
        <f aca="false">concat("""","Tribe",""":","""", #REF!,""",")</f>
        <v>#REF!</v>
      </c>
      <c r="Q70" s="304" t="e">
        <f aca="false">concat("""","Subtribe",""":","""", #REF!,""",")</f>
        <v>#REF!</v>
      </c>
      <c r="R70" s="304" t="e">
        <f aca="false">concat("""","Genus",""":","""", #REF!,""",")</f>
        <v>#REF!</v>
      </c>
      <c r="S70" s="304" t="e">
        <f aca="false">concat("""","Subgenus",""":","""", #REF!,""",")</f>
        <v>#REF!</v>
      </c>
      <c r="T70" s="304" t="e">
        <f aca="false">concat("""","Species",""":","""", #REF!,""",")</f>
        <v>#REF!</v>
      </c>
      <c r="U70" s="304" t="e">
        <f aca="false">concat("""","VarSubsp",""":","""", #REF!,"""")</f>
        <v>#REF!</v>
      </c>
      <c r="V70" s="305"/>
      <c r="W70" s="305"/>
      <c r="X70" s="305"/>
      <c r="Y70" s="305"/>
      <c r="Z70" s="305"/>
    </row>
    <row r="71" customFormat="false" ht="14.25" hidden="false" customHeight="true" outlineLevel="0" collapsed="false">
      <c r="A71" s="302" t="s">
        <v>3248</v>
      </c>
      <c r="B71" s="303" t="e">
        <f aca="false">concat("{",C71,D71,E71,F71,G71,H71,I71,J71,K71,L71,M71,N71,O71,P71,Q71,R71,S71,T71,U71,"},")</f>
        <v>#NAME?</v>
      </c>
      <c r="C71" s="304" t="e">
        <f aca="false">(concat("""","KeggCode", """:","""",#REF!,""","))</f>
        <v>#REF!</v>
      </c>
      <c r="D71" s="304" t="e">
        <f aca="false">(concat("""","CommonName",""":", """",#REF!,""","))</f>
        <v>#REF!</v>
      </c>
      <c r="E71" s="304" t="e">
        <f aca="false">(concat("""","ScientificName",""":", """",#REF!,""","))</f>
        <v>#REF!</v>
      </c>
      <c r="F71" s="304" t="e">
        <f aca="false">concat("""","Kingdom", """:","""",#REF!,""",")</f>
        <v>#REF!</v>
      </c>
      <c r="G71" s="304" t="e">
        <f aca="false">concat("""","Subkingdom",""":", """",#REF!,""",")</f>
        <v>#REF!</v>
      </c>
      <c r="H71" s="304" t="e">
        <f aca="false">concat("""","Superdivision",""":", """",#REF!,""",")</f>
        <v>#REF!</v>
      </c>
      <c r="I71" s="304" t="e">
        <f aca="false">concat("""","Phylum", """:","""",#REF!,""",")</f>
        <v>#REF!</v>
      </c>
      <c r="J71" s="304" t="e">
        <f aca="false">concat("""","Subphylum", """:","""",#REF!,""",")</f>
        <v>#REF!</v>
      </c>
      <c r="K71" s="304" t="e">
        <f aca="false">concat("""","Class", """:","""",#REF!,""",")</f>
        <v>#REF!</v>
      </c>
      <c r="L71" s="304" t="e">
        <f aca="false">concat("""","Subclass", """:","""",#REF!,""",")</f>
        <v>#REF!</v>
      </c>
      <c r="M71" s="304" t="e">
        <f aca="false">concat("""","Order",""":","""", #REF!,""",")</f>
        <v>#REF!</v>
      </c>
      <c r="N71" s="304" t="e">
        <f aca="false">concat("""","Family",""":","""", #REF!,""",")</f>
        <v>#REF!</v>
      </c>
      <c r="O71" s="304" t="e">
        <f aca="false">concat("""","Subfamily",""":","""", #REF!,""",")</f>
        <v>#REF!</v>
      </c>
      <c r="P71" s="304" t="e">
        <f aca="false">concat("""","Tribe",""":","""", #REF!,""",")</f>
        <v>#REF!</v>
      </c>
      <c r="Q71" s="304" t="e">
        <f aca="false">concat("""","Subtribe",""":","""", #REF!,""",")</f>
        <v>#REF!</v>
      </c>
      <c r="R71" s="304" t="e">
        <f aca="false">concat("""","Genus",""":","""", #REF!,""",")</f>
        <v>#REF!</v>
      </c>
      <c r="S71" s="304" t="e">
        <f aca="false">concat("""","Subgenus",""":","""", #REF!,""",")</f>
        <v>#REF!</v>
      </c>
      <c r="T71" s="304" t="e">
        <f aca="false">concat("""","Species",""":","""", #REF!,""",")</f>
        <v>#REF!</v>
      </c>
      <c r="U71" s="304" t="e">
        <f aca="false">concat("""","VarSubsp",""":","""", #REF!,"""")</f>
        <v>#REF!</v>
      </c>
      <c r="V71" s="305"/>
      <c r="W71" s="305"/>
      <c r="X71" s="305"/>
      <c r="Y71" s="305"/>
      <c r="Z71" s="305"/>
    </row>
    <row r="72" customFormat="false" ht="14.25" hidden="false" customHeight="true" outlineLevel="0" collapsed="false">
      <c r="A72" s="302" t="s">
        <v>3249</v>
      </c>
      <c r="B72" s="303" t="e">
        <f aca="false">concat("{",C72,D72,E72,F72,G72,H72,I72,J72,K72,L72,M72,N72,O72,P72,Q72,R72,S72,T72,U72,"},")</f>
        <v>#NAME?</v>
      </c>
      <c r="C72" s="304" t="e">
        <f aca="false">(concat("""","KeggCode", """:","""",#REF!,""","))</f>
        <v>#REF!</v>
      </c>
      <c r="D72" s="304" t="e">
        <f aca="false">(concat("""","CommonName",""":", """",#REF!,""","))</f>
        <v>#REF!</v>
      </c>
      <c r="E72" s="304" t="e">
        <f aca="false">(concat("""","ScientificName",""":", """",#REF!,""","))</f>
        <v>#REF!</v>
      </c>
      <c r="F72" s="304" t="e">
        <f aca="false">concat("""","Kingdom", """:","""",#REF!,""",")</f>
        <v>#REF!</v>
      </c>
      <c r="G72" s="304" t="e">
        <f aca="false">concat("""","Subkingdom",""":", """",#REF!,""",")</f>
        <v>#REF!</v>
      </c>
      <c r="H72" s="304" t="e">
        <f aca="false">concat("""","Superdivision",""":", """",#REF!,""",")</f>
        <v>#REF!</v>
      </c>
      <c r="I72" s="304" t="e">
        <f aca="false">concat("""","Phylum", """:","""",#REF!,""",")</f>
        <v>#REF!</v>
      </c>
      <c r="J72" s="304" t="e">
        <f aca="false">concat("""","Subphylum", """:","""",#REF!,""",")</f>
        <v>#REF!</v>
      </c>
      <c r="K72" s="304" t="e">
        <f aca="false">concat("""","Class", """:","""",#REF!,""",")</f>
        <v>#REF!</v>
      </c>
      <c r="L72" s="304" t="e">
        <f aca="false">concat("""","Subclass", """:","""",#REF!,""",")</f>
        <v>#REF!</v>
      </c>
      <c r="M72" s="304" t="e">
        <f aca="false">concat("""","Order",""":","""", #REF!,""",")</f>
        <v>#REF!</v>
      </c>
      <c r="N72" s="304" t="e">
        <f aca="false">concat("""","Family",""":","""", #REF!,""",")</f>
        <v>#REF!</v>
      </c>
      <c r="O72" s="304" t="e">
        <f aca="false">concat("""","Subfamily",""":","""", #REF!,""",")</f>
        <v>#REF!</v>
      </c>
      <c r="P72" s="304" t="e">
        <f aca="false">concat("""","Tribe",""":","""", #REF!,""",")</f>
        <v>#REF!</v>
      </c>
      <c r="Q72" s="304" t="e">
        <f aca="false">concat("""","Subtribe",""":","""", #REF!,""",")</f>
        <v>#REF!</v>
      </c>
      <c r="R72" s="304" t="e">
        <f aca="false">concat("""","Genus",""":","""", #REF!,""",")</f>
        <v>#REF!</v>
      </c>
      <c r="S72" s="304" t="e">
        <f aca="false">concat("""","Subgenus",""":","""", #REF!,""",")</f>
        <v>#REF!</v>
      </c>
      <c r="T72" s="304" t="e">
        <f aca="false">concat("""","Species",""":","""", #REF!,""",")</f>
        <v>#REF!</v>
      </c>
      <c r="U72" s="304" t="e">
        <f aca="false">concat("""","VarSubsp",""":","""", #REF!,"""")</f>
        <v>#REF!</v>
      </c>
      <c r="V72" s="305"/>
      <c r="W72" s="305"/>
      <c r="X72" s="305"/>
      <c r="Y72" s="305"/>
      <c r="Z72" s="305"/>
    </row>
    <row r="73" customFormat="false" ht="14.25" hidden="false" customHeight="true" outlineLevel="0" collapsed="false">
      <c r="A73" s="302" t="s">
        <v>3250</v>
      </c>
      <c r="B73" s="303" t="e">
        <f aca="false">concat("{",C73,D73,E73,F73,G73,H73,I73,J73,K73,L73,M73,N73,O73,P73,Q73,R73,S73,T73,U73,"},")</f>
        <v>#NAME?</v>
      </c>
      <c r="C73" s="304" t="e">
        <f aca="false">(concat("""","KeggCode", """:","""",#REF!,""","))</f>
        <v>#REF!</v>
      </c>
      <c r="D73" s="304" t="e">
        <f aca="false">(concat("""","CommonName",""":", """",#REF!,""","))</f>
        <v>#REF!</v>
      </c>
      <c r="E73" s="304" t="e">
        <f aca="false">(concat("""","ScientificName",""":", """",#REF!,""","))</f>
        <v>#REF!</v>
      </c>
      <c r="F73" s="304" t="e">
        <f aca="false">concat("""","Kingdom", """:","""",#REF!,""",")</f>
        <v>#REF!</v>
      </c>
      <c r="G73" s="304" t="e">
        <f aca="false">concat("""","Subkingdom",""":", """",#REF!,""",")</f>
        <v>#REF!</v>
      </c>
      <c r="H73" s="304" t="e">
        <f aca="false">concat("""","Superdivision",""":", """",#REF!,""",")</f>
        <v>#REF!</v>
      </c>
      <c r="I73" s="304" t="e">
        <f aca="false">concat("""","Phylum", """:","""",#REF!,""",")</f>
        <v>#REF!</v>
      </c>
      <c r="J73" s="304" t="e">
        <f aca="false">concat("""","Subphylum", """:","""",#REF!,""",")</f>
        <v>#REF!</v>
      </c>
      <c r="K73" s="304" t="e">
        <f aca="false">concat("""","Class", """:","""",#REF!,""",")</f>
        <v>#REF!</v>
      </c>
      <c r="L73" s="304" t="e">
        <f aca="false">concat("""","Subclass", """:","""",#REF!,""",")</f>
        <v>#REF!</v>
      </c>
      <c r="M73" s="304" t="e">
        <f aca="false">concat("""","Order",""":","""", #REF!,""",")</f>
        <v>#REF!</v>
      </c>
      <c r="N73" s="304" t="e">
        <f aca="false">concat("""","Family",""":","""", #REF!,""",")</f>
        <v>#REF!</v>
      </c>
      <c r="O73" s="304" t="e">
        <f aca="false">concat("""","Subfamily",""":","""", #REF!,""",")</f>
        <v>#REF!</v>
      </c>
      <c r="P73" s="304" t="e">
        <f aca="false">concat("""","Tribe",""":","""", #REF!,""",")</f>
        <v>#REF!</v>
      </c>
      <c r="Q73" s="304" t="e">
        <f aca="false">concat("""","Subtribe",""":","""", #REF!,""",")</f>
        <v>#REF!</v>
      </c>
      <c r="R73" s="304" t="e">
        <f aca="false">concat("""","Genus",""":","""", #REF!,""",")</f>
        <v>#REF!</v>
      </c>
      <c r="S73" s="304" t="e">
        <f aca="false">concat("""","Subgenus",""":","""", #REF!,""",")</f>
        <v>#REF!</v>
      </c>
      <c r="T73" s="304" t="e">
        <f aca="false">concat("""","Species",""":","""", #REF!,""",")</f>
        <v>#REF!</v>
      </c>
      <c r="U73" s="304" t="e">
        <f aca="false">concat("""","VarSubsp",""":","""", #REF!,"""")</f>
        <v>#REF!</v>
      </c>
      <c r="V73" s="305"/>
      <c r="W73" s="305"/>
      <c r="X73" s="305"/>
      <c r="Y73" s="305"/>
      <c r="Z73" s="305"/>
    </row>
    <row r="74" customFormat="false" ht="14.25" hidden="false" customHeight="true" outlineLevel="0" collapsed="false">
      <c r="A74" s="302" t="s">
        <v>3251</v>
      </c>
      <c r="B74" s="303" t="e">
        <f aca="false">concat("{",C74,D74,E74,F74,G74,H74,I74,J74,K74,L74,M74,N74,O74,P74,Q74,R74,S74,T74,U74,"},")</f>
        <v>#NAME?</v>
      </c>
      <c r="C74" s="304" t="e">
        <f aca="false">(concat("""","KeggCode", """:","""",#REF!,""","))</f>
        <v>#REF!</v>
      </c>
      <c r="D74" s="304" t="e">
        <f aca="false">(concat("""","CommonName",""":", """",#REF!,""","))</f>
        <v>#REF!</v>
      </c>
      <c r="E74" s="304" t="e">
        <f aca="false">(concat("""","ScientificName",""":", """",#REF!,""","))</f>
        <v>#REF!</v>
      </c>
      <c r="F74" s="304" t="e">
        <f aca="false">concat("""","Kingdom", """:","""",#REF!,""",")</f>
        <v>#REF!</v>
      </c>
      <c r="G74" s="304" t="e">
        <f aca="false">concat("""","Subkingdom",""":", """",#REF!,""",")</f>
        <v>#REF!</v>
      </c>
      <c r="H74" s="304" t="e">
        <f aca="false">concat("""","Superdivision",""":", """",#REF!,""",")</f>
        <v>#REF!</v>
      </c>
      <c r="I74" s="304" t="e">
        <f aca="false">concat("""","Phylum", """:","""",#REF!,""",")</f>
        <v>#REF!</v>
      </c>
      <c r="J74" s="304" t="e">
        <f aca="false">concat("""","Subphylum", """:","""",#REF!,""",")</f>
        <v>#REF!</v>
      </c>
      <c r="K74" s="304" t="e">
        <f aca="false">concat("""","Class", """:","""",#REF!,""",")</f>
        <v>#REF!</v>
      </c>
      <c r="L74" s="304" t="e">
        <f aca="false">concat("""","Subclass", """:","""",#REF!,""",")</f>
        <v>#REF!</v>
      </c>
      <c r="M74" s="304" t="e">
        <f aca="false">concat("""","Order",""":","""", #REF!,""",")</f>
        <v>#REF!</v>
      </c>
      <c r="N74" s="304" t="e">
        <f aca="false">concat("""","Family",""":","""", #REF!,""",")</f>
        <v>#REF!</v>
      </c>
      <c r="O74" s="304" t="e">
        <f aca="false">concat("""","Subfamily",""":","""", #REF!,""",")</f>
        <v>#REF!</v>
      </c>
      <c r="P74" s="304" t="e">
        <f aca="false">concat("""","Tribe",""":","""", #REF!,""",")</f>
        <v>#REF!</v>
      </c>
      <c r="Q74" s="304" t="e">
        <f aca="false">concat("""","Subtribe",""":","""", #REF!,""",")</f>
        <v>#REF!</v>
      </c>
      <c r="R74" s="304" t="e">
        <f aca="false">concat("""","Genus",""":","""", #REF!,""",")</f>
        <v>#REF!</v>
      </c>
      <c r="S74" s="304" t="e">
        <f aca="false">concat("""","Subgenus",""":","""", #REF!,""",")</f>
        <v>#REF!</v>
      </c>
      <c r="T74" s="304" t="e">
        <f aca="false">concat("""","Species",""":","""", #REF!,""",")</f>
        <v>#REF!</v>
      </c>
      <c r="U74" s="304" t="e">
        <f aca="false">concat("""","VarSubsp",""":","""", #REF!,"""")</f>
        <v>#REF!</v>
      </c>
      <c r="V74" s="305"/>
      <c r="W74" s="305"/>
      <c r="X74" s="305"/>
      <c r="Y74" s="305"/>
      <c r="Z74" s="305"/>
    </row>
    <row r="75" customFormat="false" ht="14.25" hidden="false" customHeight="true" outlineLevel="0" collapsed="false">
      <c r="A75" s="302" t="s">
        <v>3252</v>
      </c>
      <c r="B75" s="303" t="e">
        <f aca="false">concat("{",C75,D75,E75,F75,G75,H75,I75,J75,K75,L75,M75,N75,O75,P75,Q75,R75,S75,T75,U75,"},")</f>
        <v>#NAME?</v>
      </c>
      <c r="C75" s="304" t="e">
        <f aca="false">(concat("""","KeggCode", """:","""",#REF!,""","))</f>
        <v>#REF!</v>
      </c>
      <c r="D75" s="304" t="e">
        <f aca="false">(concat("""","CommonName",""":", """",#REF!,""","))</f>
        <v>#REF!</v>
      </c>
      <c r="E75" s="304" t="e">
        <f aca="false">(concat("""","ScientificName",""":", """",#REF!,""","))</f>
        <v>#REF!</v>
      </c>
      <c r="F75" s="304" t="e">
        <f aca="false">concat("""","Kingdom", """:","""",#REF!,""",")</f>
        <v>#REF!</v>
      </c>
      <c r="G75" s="304" t="e">
        <f aca="false">concat("""","Subkingdom",""":", """",#REF!,""",")</f>
        <v>#REF!</v>
      </c>
      <c r="H75" s="304" t="e">
        <f aca="false">concat("""","Superdivision",""":", """",#REF!,""",")</f>
        <v>#REF!</v>
      </c>
      <c r="I75" s="304" t="e">
        <f aca="false">concat("""","Phylum", """:","""",#REF!,""",")</f>
        <v>#REF!</v>
      </c>
      <c r="J75" s="304" t="e">
        <f aca="false">concat("""","Subphylum", """:","""",#REF!,""",")</f>
        <v>#REF!</v>
      </c>
      <c r="K75" s="304" t="e">
        <f aca="false">concat("""","Class", """:","""",#REF!,""",")</f>
        <v>#REF!</v>
      </c>
      <c r="L75" s="304" t="e">
        <f aca="false">concat("""","Subclass", """:","""",#REF!,""",")</f>
        <v>#REF!</v>
      </c>
      <c r="M75" s="304" t="e">
        <f aca="false">concat("""","Order",""":","""", #REF!,""",")</f>
        <v>#REF!</v>
      </c>
      <c r="N75" s="304" t="e">
        <f aca="false">concat("""","Family",""":","""", #REF!,""",")</f>
        <v>#REF!</v>
      </c>
      <c r="O75" s="304" t="e">
        <f aca="false">concat("""","Subfamily",""":","""", #REF!,""",")</f>
        <v>#REF!</v>
      </c>
      <c r="P75" s="304" t="e">
        <f aca="false">concat("""","Tribe",""":","""", #REF!,""",")</f>
        <v>#REF!</v>
      </c>
      <c r="Q75" s="304" t="e">
        <f aca="false">concat("""","Subtribe",""":","""", #REF!,""",")</f>
        <v>#REF!</v>
      </c>
      <c r="R75" s="304" t="e">
        <f aca="false">concat("""","Genus",""":","""", #REF!,""",")</f>
        <v>#REF!</v>
      </c>
      <c r="S75" s="304" t="e">
        <f aca="false">concat("""","Subgenus",""":","""", #REF!,""",")</f>
        <v>#REF!</v>
      </c>
      <c r="T75" s="304" t="e">
        <f aca="false">concat("""","Species",""":","""", #REF!,""",")</f>
        <v>#REF!</v>
      </c>
      <c r="U75" s="304" t="e">
        <f aca="false">concat("""","VarSubsp",""":","""", #REF!,"""")</f>
        <v>#REF!</v>
      </c>
      <c r="V75" s="305"/>
      <c r="W75" s="305"/>
      <c r="X75" s="305"/>
      <c r="Y75" s="305"/>
      <c r="Z75" s="305"/>
    </row>
    <row r="76" customFormat="false" ht="14.25" hidden="false" customHeight="true" outlineLevel="0" collapsed="false">
      <c r="A76" s="302" t="s">
        <v>3253</v>
      </c>
      <c r="B76" s="303" t="e">
        <f aca="false">concat("{",C76,D76,E76,F76,G76,H76,I76,J76,K76,L76,M76,N76,O76,P76,Q76,R76,S76,T76,U76,"},")</f>
        <v>#NAME?</v>
      </c>
      <c r="C76" s="304" t="e">
        <f aca="false">(concat("""","KeggCode", """:","""",#REF!,""","))</f>
        <v>#REF!</v>
      </c>
      <c r="D76" s="304" t="e">
        <f aca="false">(concat("""","CommonName",""":", """",#REF!,""","))</f>
        <v>#REF!</v>
      </c>
      <c r="E76" s="304" t="e">
        <f aca="false">(concat("""","ScientificName",""":", """",#REF!,""","))</f>
        <v>#REF!</v>
      </c>
      <c r="F76" s="304" t="e">
        <f aca="false">concat("""","Kingdom", """:","""",#REF!,""",")</f>
        <v>#REF!</v>
      </c>
      <c r="G76" s="304" t="e">
        <f aca="false">concat("""","Subkingdom",""":", """",#REF!,""",")</f>
        <v>#REF!</v>
      </c>
      <c r="H76" s="304" t="e">
        <f aca="false">concat("""","Superdivision",""":", """",#REF!,""",")</f>
        <v>#REF!</v>
      </c>
      <c r="I76" s="304" t="e">
        <f aca="false">concat("""","Phylum", """:","""",#REF!,""",")</f>
        <v>#REF!</v>
      </c>
      <c r="J76" s="304" t="e">
        <f aca="false">concat("""","Subphylum", """:","""",#REF!,""",")</f>
        <v>#REF!</v>
      </c>
      <c r="K76" s="304" t="e">
        <f aca="false">concat("""","Class", """:","""",#REF!,""",")</f>
        <v>#REF!</v>
      </c>
      <c r="L76" s="304" t="e">
        <f aca="false">concat("""","Subclass", """:","""",#REF!,""",")</f>
        <v>#REF!</v>
      </c>
      <c r="M76" s="304" t="e">
        <f aca="false">concat("""","Order",""":","""", #REF!,""",")</f>
        <v>#REF!</v>
      </c>
      <c r="N76" s="304" t="e">
        <f aca="false">concat("""","Family",""":","""", #REF!,""",")</f>
        <v>#REF!</v>
      </c>
      <c r="O76" s="304" t="e">
        <f aca="false">concat("""","Subfamily",""":","""", #REF!,""",")</f>
        <v>#REF!</v>
      </c>
      <c r="P76" s="304" t="e">
        <f aca="false">concat("""","Tribe",""":","""", #REF!,""",")</f>
        <v>#REF!</v>
      </c>
      <c r="Q76" s="304" t="e">
        <f aca="false">concat("""","Subtribe",""":","""", #REF!,""",")</f>
        <v>#REF!</v>
      </c>
      <c r="R76" s="304" t="e">
        <f aca="false">concat("""","Genus",""":","""", #REF!,""",")</f>
        <v>#REF!</v>
      </c>
      <c r="S76" s="304" t="e">
        <f aca="false">concat("""","Subgenus",""":","""", #REF!,""",")</f>
        <v>#REF!</v>
      </c>
      <c r="T76" s="304" t="e">
        <f aca="false">concat("""","Species",""":","""", #REF!,""",")</f>
        <v>#REF!</v>
      </c>
      <c r="U76" s="304" t="e">
        <f aca="false">concat("""","VarSubsp",""":","""", #REF!,"""")</f>
        <v>#REF!</v>
      </c>
      <c r="V76" s="305"/>
      <c r="W76" s="305"/>
      <c r="X76" s="305"/>
      <c r="Y76" s="305"/>
      <c r="Z76" s="305"/>
    </row>
    <row r="77" customFormat="false" ht="14.25" hidden="false" customHeight="true" outlineLevel="0" collapsed="false">
      <c r="A77" s="302" t="s">
        <v>3254</v>
      </c>
      <c r="B77" s="303" t="e">
        <f aca="false">concat("{",C77,D77,E77,F77,G77,H77,I77,J77,K77,L77,M77,N77,O77,P77,Q77,R77,S77,T77,U77,"},")</f>
        <v>#NAME?</v>
      </c>
      <c r="C77" s="304" t="e">
        <f aca="false">(concat("""","KeggCode", """:","""",#REF!,""","))</f>
        <v>#REF!</v>
      </c>
      <c r="D77" s="304" t="e">
        <f aca="false">(concat("""","CommonName",""":", """",#REF!,""","))</f>
        <v>#REF!</v>
      </c>
      <c r="E77" s="304" t="e">
        <f aca="false">(concat("""","ScientificName",""":", """",#REF!,""","))</f>
        <v>#REF!</v>
      </c>
      <c r="F77" s="304" t="e">
        <f aca="false">concat("""","Kingdom", """:","""",#REF!,""",")</f>
        <v>#REF!</v>
      </c>
      <c r="G77" s="304" t="e">
        <f aca="false">concat("""","Subkingdom",""":", """",#REF!,""",")</f>
        <v>#REF!</v>
      </c>
      <c r="H77" s="304" t="e">
        <f aca="false">concat("""","Superdivision",""":", """",#REF!,""",")</f>
        <v>#REF!</v>
      </c>
      <c r="I77" s="304" t="e">
        <f aca="false">concat("""","Phylum", """:","""",#REF!,""",")</f>
        <v>#REF!</v>
      </c>
      <c r="J77" s="304" t="e">
        <f aca="false">concat("""","Subphylum", """:","""",#REF!,""",")</f>
        <v>#REF!</v>
      </c>
      <c r="K77" s="304" t="e">
        <f aca="false">concat("""","Class", """:","""",#REF!,""",")</f>
        <v>#REF!</v>
      </c>
      <c r="L77" s="304" t="e">
        <f aca="false">concat("""","Subclass", """:","""",#REF!,""",")</f>
        <v>#REF!</v>
      </c>
      <c r="M77" s="304" t="e">
        <f aca="false">concat("""","Order",""":","""", #REF!,""",")</f>
        <v>#REF!</v>
      </c>
      <c r="N77" s="304" t="e">
        <f aca="false">concat("""","Family",""":","""", #REF!,""",")</f>
        <v>#REF!</v>
      </c>
      <c r="O77" s="304" t="e">
        <f aca="false">concat("""","Subfamily",""":","""", #REF!,""",")</f>
        <v>#REF!</v>
      </c>
      <c r="P77" s="304" t="e">
        <f aca="false">concat("""","Tribe",""":","""", #REF!,""",")</f>
        <v>#REF!</v>
      </c>
      <c r="Q77" s="304" t="e">
        <f aca="false">concat("""","Subtribe",""":","""", #REF!,""",")</f>
        <v>#REF!</v>
      </c>
      <c r="R77" s="304" t="e">
        <f aca="false">concat("""","Genus",""":","""", #REF!,""",")</f>
        <v>#REF!</v>
      </c>
      <c r="S77" s="304" t="e">
        <f aca="false">concat("""","Subgenus",""":","""", #REF!,""",")</f>
        <v>#REF!</v>
      </c>
      <c r="T77" s="304" t="e">
        <f aca="false">concat("""","Species",""":","""", #REF!,""",")</f>
        <v>#REF!</v>
      </c>
      <c r="U77" s="304" t="e">
        <f aca="false">concat("""","VarSubsp",""":","""", #REF!,"""")</f>
        <v>#REF!</v>
      </c>
      <c r="V77" s="305"/>
      <c r="W77" s="305"/>
      <c r="X77" s="305"/>
      <c r="Y77" s="305"/>
      <c r="Z77" s="305"/>
    </row>
    <row r="78" customFormat="false" ht="14.25" hidden="false" customHeight="true" outlineLevel="0" collapsed="false">
      <c r="A78" s="302" t="s">
        <v>3255</v>
      </c>
      <c r="B78" s="303" t="e">
        <f aca="false">concat("{",C78,D78,E78,F78,G78,H78,I78,J78,K78,L78,M78,N78,O78,P78,Q78,R78,S78,T78,U78,"},")</f>
        <v>#NAME?</v>
      </c>
      <c r="C78" s="304" t="e">
        <f aca="false">(concat("""","KeggCode", """:","""",#REF!,""","))</f>
        <v>#REF!</v>
      </c>
      <c r="D78" s="304" t="e">
        <f aca="false">(concat("""","CommonName",""":", """",#REF!,""","))</f>
        <v>#REF!</v>
      </c>
      <c r="E78" s="304" t="e">
        <f aca="false">(concat("""","ScientificName",""":", """",#REF!,""","))</f>
        <v>#REF!</v>
      </c>
      <c r="F78" s="304" t="e">
        <f aca="false">concat("""","Kingdom", """:","""",#REF!,""",")</f>
        <v>#REF!</v>
      </c>
      <c r="G78" s="304" t="e">
        <f aca="false">concat("""","Subkingdom",""":", """",#REF!,""",")</f>
        <v>#REF!</v>
      </c>
      <c r="H78" s="304" t="e">
        <f aca="false">concat("""","Superdivision",""":", """",#REF!,""",")</f>
        <v>#REF!</v>
      </c>
      <c r="I78" s="304" t="e">
        <f aca="false">concat("""","Phylum", """:","""",#REF!,""",")</f>
        <v>#REF!</v>
      </c>
      <c r="J78" s="304" t="e">
        <f aca="false">concat("""","Subphylum", """:","""",#REF!,""",")</f>
        <v>#REF!</v>
      </c>
      <c r="K78" s="304" t="e">
        <f aca="false">concat("""","Class", """:","""",#REF!,""",")</f>
        <v>#REF!</v>
      </c>
      <c r="L78" s="304" t="e">
        <f aca="false">concat("""","Subclass", """:","""",#REF!,""",")</f>
        <v>#REF!</v>
      </c>
      <c r="M78" s="304" t="e">
        <f aca="false">concat("""","Order",""":","""", #REF!,""",")</f>
        <v>#REF!</v>
      </c>
      <c r="N78" s="304" t="e">
        <f aca="false">concat("""","Family",""":","""", #REF!,""",")</f>
        <v>#REF!</v>
      </c>
      <c r="O78" s="304" t="e">
        <f aca="false">concat("""","Subfamily",""":","""", #REF!,""",")</f>
        <v>#REF!</v>
      </c>
      <c r="P78" s="304" t="e">
        <f aca="false">concat("""","Tribe",""":","""", #REF!,""",")</f>
        <v>#REF!</v>
      </c>
      <c r="Q78" s="304" t="e">
        <f aca="false">concat("""","Subtribe",""":","""", #REF!,""",")</f>
        <v>#REF!</v>
      </c>
      <c r="R78" s="304" t="e">
        <f aca="false">concat("""","Genus",""":","""", #REF!,""",")</f>
        <v>#REF!</v>
      </c>
      <c r="S78" s="304" t="e">
        <f aca="false">concat("""","Subgenus",""":","""", #REF!,""",")</f>
        <v>#REF!</v>
      </c>
      <c r="T78" s="304" t="e">
        <f aca="false">concat("""","Species",""":","""", #REF!,""",")</f>
        <v>#REF!</v>
      </c>
      <c r="U78" s="304" t="e">
        <f aca="false">concat("""","VarSubsp",""":","""", #REF!,"""")</f>
        <v>#REF!</v>
      </c>
      <c r="V78" s="305"/>
      <c r="W78" s="305"/>
      <c r="X78" s="305"/>
      <c r="Y78" s="305"/>
      <c r="Z78" s="305"/>
    </row>
    <row r="79" customFormat="false" ht="14.25" hidden="false" customHeight="true" outlineLevel="0" collapsed="false">
      <c r="A79" s="302" t="s">
        <v>3256</v>
      </c>
      <c r="B79" s="303" t="e">
        <f aca="false">concat("{",C79,D79,E79,F79,G79,H79,I79,J79,K79,L79,M79,N79,O79,P79,Q79,R79,S79,T79,U79,"},")</f>
        <v>#NAME?</v>
      </c>
      <c r="C79" s="304" t="e">
        <f aca="false">(concat("""","KeggCode", """:","""",#REF!,""","))</f>
        <v>#REF!</v>
      </c>
      <c r="D79" s="304" t="e">
        <f aca="false">(concat("""","CommonName",""":", """",#REF!,""","))</f>
        <v>#REF!</v>
      </c>
      <c r="E79" s="304" t="e">
        <f aca="false">(concat("""","ScientificName",""":", """",#REF!,""","))</f>
        <v>#REF!</v>
      </c>
      <c r="F79" s="304" t="e">
        <f aca="false">concat("""","Kingdom", """:","""",#REF!,""",")</f>
        <v>#REF!</v>
      </c>
      <c r="G79" s="304" t="e">
        <f aca="false">concat("""","Subkingdom",""":", """",#REF!,""",")</f>
        <v>#REF!</v>
      </c>
      <c r="H79" s="304" t="e">
        <f aca="false">concat("""","Superdivision",""":", """",#REF!,""",")</f>
        <v>#REF!</v>
      </c>
      <c r="I79" s="304" t="e">
        <f aca="false">concat("""","Phylum", """:","""",#REF!,""",")</f>
        <v>#REF!</v>
      </c>
      <c r="J79" s="304" t="e">
        <f aca="false">concat("""","Subphylum", """:","""",#REF!,""",")</f>
        <v>#REF!</v>
      </c>
      <c r="K79" s="304" t="e">
        <f aca="false">concat("""","Class", """:","""",#REF!,""",")</f>
        <v>#REF!</v>
      </c>
      <c r="L79" s="304" t="e">
        <f aca="false">concat("""","Subclass", """:","""",#REF!,""",")</f>
        <v>#REF!</v>
      </c>
      <c r="M79" s="304" t="e">
        <f aca="false">concat("""","Order",""":","""", #REF!,""",")</f>
        <v>#REF!</v>
      </c>
      <c r="N79" s="304" t="e">
        <f aca="false">concat("""","Family",""":","""", #REF!,""",")</f>
        <v>#REF!</v>
      </c>
      <c r="O79" s="304" t="e">
        <f aca="false">concat("""","Subfamily",""":","""", #REF!,""",")</f>
        <v>#REF!</v>
      </c>
      <c r="P79" s="304" t="e">
        <f aca="false">concat("""","Tribe",""":","""", #REF!,""",")</f>
        <v>#REF!</v>
      </c>
      <c r="Q79" s="304" t="e">
        <f aca="false">concat("""","Subtribe",""":","""", #REF!,""",")</f>
        <v>#REF!</v>
      </c>
      <c r="R79" s="304" t="e">
        <f aca="false">concat("""","Genus",""":","""", #REF!,""",")</f>
        <v>#REF!</v>
      </c>
      <c r="S79" s="304" t="e">
        <f aca="false">concat("""","Subgenus",""":","""", #REF!,""",")</f>
        <v>#REF!</v>
      </c>
      <c r="T79" s="304" t="e">
        <f aca="false">concat("""","Species",""":","""", #REF!,""",")</f>
        <v>#REF!</v>
      </c>
      <c r="U79" s="304" t="e">
        <f aca="false">concat("""","VarSubsp",""":","""", #REF!,"""")</f>
        <v>#REF!</v>
      </c>
      <c r="V79" s="305"/>
      <c r="W79" s="305"/>
      <c r="X79" s="305"/>
      <c r="Y79" s="305"/>
      <c r="Z79" s="305"/>
    </row>
    <row r="80" customFormat="false" ht="14.25" hidden="false" customHeight="true" outlineLevel="0" collapsed="false">
      <c r="A80" s="302" t="s">
        <v>3257</v>
      </c>
      <c r="B80" s="303" t="e">
        <f aca="false">concat("{",C80,D80,E80,F80,G80,H80,I80,J80,K80,L80,M80,N80,O80,P80,Q80,R80,S80,T80,U80,"},")</f>
        <v>#NAME?</v>
      </c>
      <c r="C80" s="304" t="e">
        <f aca="false">(concat("""","KeggCode", """:","""",#REF!,""","))</f>
        <v>#REF!</v>
      </c>
      <c r="D80" s="304" t="e">
        <f aca="false">(concat("""","CommonName",""":", """",#REF!,""","))</f>
        <v>#REF!</v>
      </c>
      <c r="E80" s="304" t="e">
        <f aca="false">(concat("""","ScientificName",""":", """",#REF!,""","))</f>
        <v>#REF!</v>
      </c>
      <c r="F80" s="304" t="e">
        <f aca="false">concat("""","Kingdom", """:","""",#REF!,""",")</f>
        <v>#REF!</v>
      </c>
      <c r="G80" s="304" t="e">
        <f aca="false">concat("""","Subkingdom",""":", """",#REF!,""",")</f>
        <v>#REF!</v>
      </c>
      <c r="H80" s="304" t="e">
        <f aca="false">concat("""","Superdivision",""":", """",#REF!,""",")</f>
        <v>#REF!</v>
      </c>
      <c r="I80" s="304" t="e">
        <f aca="false">concat("""","Phylum", """:","""",#REF!,""",")</f>
        <v>#REF!</v>
      </c>
      <c r="J80" s="304" t="e">
        <f aca="false">concat("""","Subphylum", """:","""",#REF!,""",")</f>
        <v>#REF!</v>
      </c>
      <c r="K80" s="304" t="e">
        <f aca="false">concat("""","Class", """:","""",#REF!,""",")</f>
        <v>#REF!</v>
      </c>
      <c r="L80" s="304" t="e">
        <f aca="false">concat("""","Subclass", """:","""",#REF!,""",")</f>
        <v>#REF!</v>
      </c>
      <c r="M80" s="304" t="e">
        <f aca="false">concat("""","Order",""":","""", #REF!,""",")</f>
        <v>#REF!</v>
      </c>
      <c r="N80" s="304" t="e">
        <f aca="false">concat("""","Family",""":","""", #REF!,""",")</f>
        <v>#REF!</v>
      </c>
      <c r="O80" s="304" t="e">
        <f aca="false">concat("""","Subfamily",""":","""", #REF!,""",")</f>
        <v>#REF!</v>
      </c>
      <c r="P80" s="304" t="e">
        <f aca="false">concat("""","Tribe",""":","""", #REF!,""",")</f>
        <v>#REF!</v>
      </c>
      <c r="Q80" s="304" t="e">
        <f aca="false">concat("""","Subtribe",""":","""", #REF!,""",")</f>
        <v>#REF!</v>
      </c>
      <c r="R80" s="304" t="e">
        <f aca="false">concat("""","Genus",""":","""", #REF!,""",")</f>
        <v>#REF!</v>
      </c>
      <c r="S80" s="304" t="e">
        <f aca="false">concat("""","Subgenus",""":","""", #REF!,""",")</f>
        <v>#REF!</v>
      </c>
      <c r="T80" s="304" t="e">
        <f aca="false">concat("""","Species",""":","""", #REF!,""",")</f>
        <v>#REF!</v>
      </c>
      <c r="U80" s="304" t="e">
        <f aca="false">concat("""","VarSubsp",""":","""", #REF!,"""")</f>
        <v>#REF!</v>
      </c>
      <c r="V80" s="305"/>
      <c r="W80" s="305"/>
      <c r="X80" s="305"/>
      <c r="Y80" s="305"/>
      <c r="Z80" s="305"/>
    </row>
    <row r="81" customFormat="false" ht="14.25" hidden="false" customHeight="true" outlineLevel="0" collapsed="false">
      <c r="A81" s="302" t="s">
        <v>3258</v>
      </c>
      <c r="B81" s="303" t="e">
        <f aca="false">concat("{",C81,D81,E81,F81,G81,H81,I81,J81,K81,L81,M81,N81,O81,P81,Q81,R81,S81,T81,U81,"},")</f>
        <v>#NAME?</v>
      </c>
      <c r="C81" s="304" t="e">
        <f aca="false">(concat("""","KeggCode", """:","""",#REF!,""","))</f>
        <v>#REF!</v>
      </c>
      <c r="D81" s="304" t="e">
        <f aca="false">(concat("""","CommonName",""":", """",#REF!,""","))</f>
        <v>#REF!</v>
      </c>
      <c r="E81" s="304" t="e">
        <f aca="false">(concat("""","ScientificName",""":", """",#REF!,""","))</f>
        <v>#REF!</v>
      </c>
      <c r="F81" s="304" t="e">
        <f aca="false">concat("""","Kingdom", """:","""",#REF!,""",")</f>
        <v>#REF!</v>
      </c>
      <c r="G81" s="304" t="e">
        <f aca="false">concat("""","Subkingdom",""":", """",#REF!,""",")</f>
        <v>#REF!</v>
      </c>
      <c r="H81" s="304" t="e">
        <f aca="false">concat("""","Superdivision",""":", """",#REF!,""",")</f>
        <v>#REF!</v>
      </c>
      <c r="I81" s="304" t="e">
        <f aca="false">concat("""","Phylum", """:","""",#REF!,""",")</f>
        <v>#REF!</v>
      </c>
      <c r="J81" s="304" t="e">
        <f aca="false">concat("""","Subphylum", """:","""",#REF!,""",")</f>
        <v>#REF!</v>
      </c>
      <c r="K81" s="304" t="e">
        <f aca="false">concat("""","Class", """:","""",#REF!,""",")</f>
        <v>#REF!</v>
      </c>
      <c r="L81" s="304" t="e">
        <f aca="false">concat("""","Subclass", """:","""",#REF!,""",")</f>
        <v>#REF!</v>
      </c>
      <c r="M81" s="304" t="e">
        <f aca="false">concat("""","Order",""":","""", #REF!,""",")</f>
        <v>#REF!</v>
      </c>
      <c r="N81" s="304" t="e">
        <f aca="false">concat("""","Family",""":","""", #REF!,""",")</f>
        <v>#REF!</v>
      </c>
      <c r="O81" s="304" t="e">
        <f aca="false">concat("""","Subfamily",""":","""", #REF!,""",")</f>
        <v>#REF!</v>
      </c>
      <c r="P81" s="304" t="e">
        <f aca="false">concat("""","Tribe",""":","""", #REF!,""",")</f>
        <v>#REF!</v>
      </c>
      <c r="Q81" s="304" t="e">
        <f aca="false">concat("""","Subtribe",""":","""", #REF!,""",")</f>
        <v>#REF!</v>
      </c>
      <c r="R81" s="304" t="e">
        <f aca="false">concat("""","Genus",""":","""", #REF!,""",")</f>
        <v>#REF!</v>
      </c>
      <c r="S81" s="304" t="e">
        <f aca="false">concat("""","Subgenus",""":","""", #REF!,""",")</f>
        <v>#REF!</v>
      </c>
      <c r="T81" s="304" t="e">
        <f aca="false">concat("""","Species",""":","""", #REF!,""",")</f>
        <v>#REF!</v>
      </c>
      <c r="U81" s="304" t="e">
        <f aca="false">concat("""","VarSubsp",""":","""", #REF!,"""")</f>
        <v>#REF!</v>
      </c>
      <c r="V81" s="305"/>
      <c r="W81" s="305"/>
      <c r="X81" s="305"/>
      <c r="Y81" s="305"/>
      <c r="Z81" s="305"/>
    </row>
    <row r="82" customFormat="false" ht="14.25" hidden="false" customHeight="true" outlineLevel="0" collapsed="false">
      <c r="A82" s="302" t="s">
        <v>3259</v>
      </c>
      <c r="B82" s="303" t="e">
        <f aca="false">concat("{",C82,D82,E82,F82,G82,H82,I82,J82,K82,L82,M82,N82,O82,P82,Q82,R82,S82,T82,U82,"},")</f>
        <v>#NAME?</v>
      </c>
      <c r="C82" s="304" t="e">
        <f aca="false">(concat("""","KeggCode", """:","""",#REF!,""","))</f>
        <v>#REF!</v>
      </c>
      <c r="D82" s="304" t="e">
        <f aca="false">(concat("""","CommonName",""":", """",#REF!,""","))</f>
        <v>#REF!</v>
      </c>
      <c r="E82" s="304" t="e">
        <f aca="false">(concat("""","ScientificName",""":", """",#REF!,""","))</f>
        <v>#REF!</v>
      </c>
      <c r="F82" s="304" t="e">
        <f aca="false">concat("""","Kingdom", """:","""",#REF!,""",")</f>
        <v>#REF!</v>
      </c>
      <c r="G82" s="304" t="e">
        <f aca="false">concat("""","Subkingdom",""":", """",#REF!,""",")</f>
        <v>#REF!</v>
      </c>
      <c r="H82" s="304" t="e">
        <f aca="false">concat("""","Superdivision",""":", """",#REF!,""",")</f>
        <v>#REF!</v>
      </c>
      <c r="I82" s="304" t="e">
        <f aca="false">concat("""","Phylum", """:","""",#REF!,""",")</f>
        <v>#REF!</v>
      </c>
      <c r="J82" s="304" t="e">
        <f aca="false">concat("""","Subphylum", """:","""",#REF!,""",")</f>
        <v>#REF!</v>
      </c>
      <c r="K82" s="304" t="e">
        <f aca="false">concat("""","Class", """:","""",#REF!,""",")</f>
        <v>#REF!</v>
      </c>
      <c r="L82" s="304" t="e">
        <f aca="false">concat("""","Subclass", """:","""",#REF!,""",")</f>
        <v>#REF!</v>
      </c>
      <c r="M82" s="304" t="e">
        <f aca="false">concat("""","Order",""":","""", #REF!,""",")</f>
        <v>#REF!</v>
      </c>
      <c r="N82" s="304" t="e">
        <f aca="false">concat("""","Family",""":","""", #REF!,""",")</f>
        <v>#REF!</v>
      </c>
      <c r="O82" s="304" t="e">
        <f aca="false">concat("""","Subfamily",""":","""", #REF!,""",")</f>
        <v>#REF!</v>
      </c>
      <c r="P82" s="304" t="e">
        <f aca="false">concat("""","Tribe",""":","""", #REF!,""",")</f>
        <v>#REF!</v>
      </c>
      <c r="Q82" s="304" t="e">
        <f aca="false">concat("""","Subtribe",""":","""", #REF!,""",")</f>
        <v>#REF!</v>
      </c>
      <c r="R82" s="304" t="e">
        <f aca="false">concat("""","Genus",""":","""", #REF!,""",")</f>
        <v>#REF!</v>
      </c>
      <c r="S82" s="304" t="e">
        <f aca="false">concat("""","Subgenus",""":","""", #REF!,""",")</f>
        <v>#REF!</v>
      </c>
      <c r="T82" s="304" t="e">
        <f aca="false">concat("""","Species",""":","""", #REF!,""",")</f>
        <v>#REF!</v>
      </c>
      <c r="U82" s="304" t="e">
        <f aca="false">concat("""","VarSubsp",""":","""", #REF!,"""")</f>
        <v>#REF!</v>
      </c>
      <c r="V82" s="305"/>
      <c r="W82" s="305"/>
      <c r="X82" s="305"/>
      <c r="Y82" s="305"/>
      <c r="Z82" s="305"/>
    </row>
    <row r="83" customFormat="false" ht="14.25" hidden="false" customHeight="true" outlineLevel="0" collapsed="false">
      <c r="A83" s="302" t="s">
        <v>3260</v>
      </c>
      <c r="B83" s="303" t="e">
        <f aca="false">concat("{",C83,D83,E83,F83,G83,H83,I83,J83,K83,L83,M83,N83,O83,P83,Q83,R83,S83,T83,U83,"},")</f>
        <v>#NAME?</v>
      </c>
      <c r="C83" s="304" t="e">
        <f aca="false">(concat("""","KeggCode", """:","""",#REF!,""","))</f>
        <v>#REF!</v>
      </c>
      <c r="D83" s="304" t="e">
        <f aca="false">(concat("""","CommonName",""":", """",#REF!,""","))</f>
        <v>#REF!</v>
      </c>
      <c r="E83" s="304" t="e">
        <f aca="false">(concat("""","ScientificName",""":", """",#REF!,""","))</f>
        <v>#REF!</v>
      </c>
      <c r="F83" s="304" t="e">
        <f aca="false">concat("""","Kingdom", """:","""",#REF!,""",")</f>
        <v>#REF!</v>
      </c>
      <c r="G83" s="304" t="e">
        <f aca="false">concat("""","Subkingdom",""":", """",#REF!,""",")</f>
        <v>#REF!</v>
      </c>
      <c r="H83" s="304" t="e">
        <f aca="false">concat("""","Superdivision",""":", """",#REF!,""",")</f>
        <v>#REF!</v>
      </c>
      <c r="I83" s="304" t="e">
        <f aca="false">concat("""","Phylum", """:","""",#REF!,""",")</f>
        <v>#REF!</v>
      </c>
      <c r="J83" s="304" t="e">
        <f aca="false">concat("""","Subphylum", """:","""",#REF!,""",")</f>
        <v>#REF!</v>
      </c>
      <c r="K83" s="304" t="e">
        <f aca="false">concat("""","Class", """:","""",#REF!,""",")</f>
        <v>#REF!</v>
      </c>
      <c r="L83" s="304" t="e">
        <f aca="false">concat("""","Subclass", """:","""",#REF!,""",")</f>
        <v>#REF!</v>
      </c>
      <c r="M83" s="304" t="e">
        <f aca="false">concat("""","Order",""":","""", #REF!,""",")</f>
        <v>#REF!</v>
      </c>
      <c r="N83" s="304" t="e">
        <f aca="false">concat("""","Family",""":","""", #REF!,""",")</f>
        <v>#REF!</v>
      </c>
      <c r="O83" s="304" t="e">
        <f aca="false">concat("""","Subfamily",""":","""", #REF!,""",")</f>
        <v>#REF!</v>
      </c>
      <c r="P83" s="304" t="e">
        <f aca="false">concat("""","Tribe",""":","""", #REF!,""",")</f>
        <v>#REF!</v>
      </c>
      <c r="Q83" s="304" t="e">
        <f aca="false">concat("""","Subtribe",""":","""", #REF!,""",")</f>
        <v>#REF!</v>
      </c>
      <c r="R83" s="304" t="e">
        <f aca="false">concat("""","Genus",""":","""", #REF!,""",")</f>
        <v>#REF!</v>
      </c>
      <c r="S83" s="304" t="e">
        <f aca="false">concat("""","Subgenus",""":","""", #REF!,""",")</f>
        <v>#REF!</v>
      </c>
      <c r="T83" s="304" t="e">
        <f aca="false">concat("""","Species",""":","""", #REF!,""",")</f>
        <v>#REF!</v>
      </c>
      <c r="U83" s="304" t="e">
        <f aca="false">concat("""","VarSubsp",""":","""", #REF!,"""")</f>
        <v>#REF!</v>
      </c>
      <c r="V83" s="305"/>
      <c r="W83" s="305"/>
      <c r="X83" s="305"/>
      <c r="Y83" s="305"/>
      <c r="Z83" s="305"/>
    </row>
    <row r="84" customFormat="false" ht="14.25" hidden="false" customHeight="true" outlineLevel="0" collapsed="false">
      <c r="A84" s="302" t="s">
        <v>3261</v>
      </c>
      <c r="B84" s="303" t="e">
        <f aca="false">concat("{",C84,D84,E84,F84,G84,H84,I84,J84,K84,L84,M84,N84,O84,P84,Q84,R84,S84,T84,U84,"},")</f>
        <v>#NAME?</v>
      </c>
      <c r="C84" s="304" t="e">
        <f aca="false">(concat("""","KeggCode", """:","""",#REF!,""","))</f>
        <v>#REF!</v>
      </c>
      <c r="D84" s="304" t="e">
        <f aca="false">(concat("""","CommonName",""":", """",#REF!,""","))</f>
        <v>#REF!</v>
      </c>
      <c r="E84" s="304" t="e">
        <f aca="false">(concat("""","ScientificName",""":", """",#REF!,""","))</f>
        <v>#REF!</v>
      </c>
      <c r="F84" s="304" t="e">
        <f aca="false">concat("""","Kingdom", """:","""",#REF!,""",")</f>
        <v>#REF!</v>
      </c>
      <c r="G84" s="304" t="e">
        <f aca="false">concat("""","Subkingdom",""":", """",#REF!,""",")</f>
        <v>#REF!</v>
      </c>
      <c r="H84" s="304" t="e">
        <f aca="false">concat("""","Superdivision",""":", """",#REF!,""",")</f>
        <v>#REF!</v>
      </c>
      <c r="I84" s="304" t="e">
        <f aca="false">concat("""","Phylum", """:","""",#REF!,""",")</f>
        <v>#REF!</v>
      </c>
      <c r="J84" s="304" t="e">
        <f aca="false">concat("""","Subphylum", """:","""",#REF!,""",")</f>
        <v>#REF!</v>
      </c>
      <c r="K84" s="304" t="e">
        <f aca="false">concat("""","Class", """:","""",#REF!,""",")</f>
        <v>#REF!</v>
      </c>
      <c r="L84" s="304" t="e">
        <f aca="false">concat("""","Subclass", """:","""",#REF!,""",")</f>
        <v>#REF!</v>
      </c>
      <c r="M84" s="304" t="e">
        <f aca="false">concat("""","Order",""":","""", #REF!,""",")</f>
        <v>#REF!</v>
      </c>
      <c r="N84" s="304" t="e">
        <f aca="false">concat("""","Family",""":","""", #REF!,""",")</f>
        <v>#REF!</v>
      </c>
      <c r="O84" s="304" t="e">
        <f aca="false">concat("""","Subfamily",""":","""", #REF!,""",")</f>
        <v>#REF!</v>
      </c>
      <c r="P84" s="304" t="e">
        <f aca="false">concat("""","Tribe",""":","""", #REF!,""",")</f>
        <v>#REF!</v>
      </c>
      <c r="Q84" s="304" t="e">
        <f aca="false">concat("""","Subtribe",""":","""", #REF!,""",")</f>
        <v>#REF!</v>
      </c>
      <c r="R84" s="304" t="e">
        <f aca="false">concat("""","Genus",""":","""", #REF!,""",")</f>
        <v>#REF!</v>
      </c>
      <c r="S84" s="304" t="e">
        <f aca="false">concat("""","Subgenus",""":","""", #REF!,""",")</f>
        <v>#REF!</v>
      </c>
      <c r="T84" s="304" t="e">
        <f aca="false">concat("""","Species",""":","""", #REF!,""",")</f>
        <v>#REF!</v>
      </c>
      <c r="U84" s="304" t="e">
        <f aca="false">concat("""","VarSubsp",""":","""", #REF!,"""")</f>
        <v>#REF!</v>
      </c>
      <c r="V84" s="305"/>
      <c r="W84" s="305"/>
      <c r="X84" s="305"/>
      <c r="Y84" s="305"/>
      <c r="Z84" s="305"/>
    </row>
    <row r="85" customFormat="false" ht="14.25" hidden="false" customHeight="true" outlineLevel="0" collapsed="false">
      <c r="A85" s="302" t="s">
        <v>3262</v>
      </c>
      <c r="B85" s="303" t="e">
        <f aca="false">concat("{",C85,D85,E85,F85,G85,H85,I85,J85,K85,L85,M85,N85,O85,P85,Q85,R85,S85,T85,U85,"},")</f>
        <v>#NAME?</v>
      </c>
      <c r="C85" s="304" t="e">
        <f aca="false">(concat("""","KeggCode", """:","""",#REF!,""","))</f>
        <v>#REF!</v>
      </c>
      <c r="D85" s="304" t="e">
        <f aca="false">(concat("""","CommonName",""":", """",#REF!,""","))</f>
        <v>#REF!</v>
      </c>
      <c r="E85" s="304" t="e">
        <f aca="false">(concat("""","ScientificName",""":", """",#REF!,""","))</f>
        <v>#REF!</v>
      </c>
      <c r="F85" s="304" t="e">
        <f aca="false">concat("""","Kingdom", """:","""",#REF!,""",")</f>
        <v>#REF!</v>
      </c>
      <c r="G85" s="304" t="e">
        <f aca="false">concat("""","Subkingdom",""":", """",#REF!,""",")</f>
        <v>#REF!</v>
      </c>
      <c r="H85" s="304" t="e">
        <f aca="false">concat("""","Superdivision",""":", """",#REF!,""",")</f>
        <v>#REF!</v>
      </c>
      <c r="I85" s="304" t="e">
        <f aca="false">concat("""","Phylum", """:","""",#REF!,""",")</f>
        <v>#REF!</v>
      </c>
      <c r="J85" s="304" t="e">
        <f aca="false">concat("""","Subphylum", """:","""",#REF!,""",")</f>
        <v>#REF!</v>
      </c>
      <c r="K85" s="304" t="e">
        <f aca="false">concat("""","Class", """:","""",#REF!,""",")</f>
        <v>#REF!</v>
      </c>
      <c r="L85" s="304" t="e">
        <f aca="false">concat("""","Subclass", """:","""",#REF!,""",")</f>
        <v>#REF!</v>
      </c>
      <c r="M85" s="304" t="e">
        <f aca="false">concat("""","Order",""":","""", #REF!,""",")</f>
        <v>#REF!</v>
      </c>
      <c r="N85" s="304" t="e">
        <f aca="false">concat("""","Family",""":","""", #REF!,""",")</f>
        <v>#REF!</v>
      </c>
      <c r="O85" s="304" t="e">
        <f aca="false">concat("""","Subfamily",""":","""", #REF!,""",")</f>
        <v>#REF!</v>
      </c>
      <c r="P85" s="304" t="e">
        <f aca="false">concat("""","Tribe",""":","""", #REF!,""",")</f>
        <v>#REF!</v>
      </c>
      <c r="Q85" s="304" t="e">
        <f aca="false">concat("""","Subtribe",""":","""", #REF!,""",")</f>
        <v>#REF!</v>
      </c>
      <c r="R85" s="304" t="e">
        <f aca="false">concat("""","Genus",""":","""", #REF!,""",")</f>
        <v>#REF!</v>
      </c>
      <c r="S85" s="304" t="e">
        <f aca="false">concat("""","Subgenus",""":","""", #REF!,""",")</f>
        <v>#REF!</v>
      </c>
      <c r="T85" s="304" t="e">
        <f aca="false">concat("""","Species",""":","""", #REF!,""",")</f>
        <v>#REF!</v>
      </c>
      <c r="U85" s="304" t="e">
        <f aca="false">concat("""","VarSubsp",""":","""", #REF!,"""")</f>
        <v>#REF!</v>
      </c>
      <c r="V85" s="305"/>
      <c r="W85" s="305"/>
      <c r="X85" s="305"/>
      <c r="Y85" s="305"/>
      <c r="Z85" s="305"/>
    </row>
    <row r="86" customFormat="false" ht="14.25" hidden="false" customHeight="true" outlineLevel="0" collapsed="false">
      <c r="A86" s="302" t="s">
        <v>3263</v>
      </c>
      <c r="B86" s="303" t="e">
        <f aca="false">concat("{",C86,D86,E86,F86,G86,H86,I86,J86,K86,L86,M86,N86,O86,P86,Q86,R86,S86,T86,U86,"},")</f>
        <v>#NAME?</v>
      </c>
      <c r="C86" s="304" t="e">
        <f aca="false">(concat("""","KeggCode", """:","""",#REF!,""","))</f>
        <v>#REF!</v>
      </c>
      <c r="D86" s="304" t="e">
        <f aca="false">(concat("""","CommonName",""":", """",#REF!,""","))</f>
        <v>#REF!</v>
      </c>
      <c r="E86" s="304" t="e">
        <f aca="false">(concat("""","ScientificName",""":", """",#REF!,""","))</f>
        <v>#REF!</v>
      </c>
      <c r="F86" s="304" t="e">
        <f aca="false">concat("""","Kingdom", """:","""",#REF!,""",")</f>
        <v>#REF!</v>
      </c>
      <c r="G86" s="304" t="e">
        <f aca="false">concat("""","Subkingdom",""":", """",#REF!,""",")</f>
        <v>#REF!</v>
      </c>
      <c r="H86" s="304" t="e">
        <f aca="false">concat("""","Superdivision",""":", """",#REF!,""",")</f>
        <v>#REF!</v>
      </c>
      <c r="I86" s="304" t="e">
        <f aca="false">concat("""","Phylum", """:","""",#REF!,""",")</f>
        <v>#REF!</v>
      </c>
      <c r="J86" s="304" t="e">
        <f aca="false">concat("""","Subphylum", """:","""",#REF!,""",")</f>
        <v>#REF!</v>
      </c>
      <c r="K86" s="304" t="e">
        <f aca="false">concat("""","Class", """:","""",#REF!,""",")</f>
        <v>#REF!</v>
      </c>
      <c r="L86" s="304" t="e">
        <f aca="false">concat("""","Subclass", """:","""",#REF!,""",")</f>
        <v>#REF!</v>
      </c>
      <c r="M86" s="304" t="e">
        <f aca="false">concat("""","Order",""":","""", #REF!,""",")</f>
        <v>#REF!</v>
      </c>
      <c r="N86" s="304" t="e">
        <f aca="false">concat("""","Family",""":","""", #REF!,""",")</f>
        <v>#REF!</v>
      </c>
      <c r="O86" s="304" t="e">
        <f aca="false">concat("""","Subfamily",""":","""", #REF!,""",")</f>
        <v>#REF!</v>
      </c>
      <c r="P86" s="304" t="e">
        <f aca="false">concat("""","Tribe",""":","""", #REF!,""",")</f>
        <v>#REF!</v>
      </c>
      <c r="Q86" s="304" t="e">
        <f aca="false">concat("""","Subtribe",""":","""", #REF!,""",")</f>
        <v>#REF!</v>
      </c>
      <c r="R86" s="304" t="e">
        <f aca="false">concat("""","Genus",""":","""", #REF!,""",")</f>
        <v>#REF!</v>
      </c>
      <c r="S86" s="304" t="e">
        <f aca="false">concat("""","Subgenus",""":","""", #REF!,""",")</f>
        <v>#REF!</v>
      </c>
      <c r="T86" s="304" t="e">
        <f aca="false">concat("""","Species",""":","""", #REF!,""",")</f>
        <v>#REF!</v>
      </c>
      <c r="U86" s="304" t="e">
        <f aca="false">concat("""","VarSubsp",""":","""", #REF!,"""")</f>
        <v>#REF!</v>
      </c>
      <c r="V86" s="305"/>
      <c r="W86" s="305"/>
      <c r="X86" s="305"/>
      <c r="Y86" s="305"/>
      <c r="Z86" s="305"/>
    </row>
    <row r="87" customFormat="false" ht="14.25" hidden="false" customHeight="true" outlineLevel="0" collapsed="false">
      <c r="A87" s="302" t="s">
        <v>3264</v>
      </c>
      <c r="B87" s="303" t="e">
        <f aca="false">concat("{",C87,D87,E87,F87,G87,H87,I87,J87,K87,L87,M87,N87,O87,P87,Q87,R87,S87,T87,U87,"},")</f>
        <v>#NAME?</v>
      </c>
      <c r="C87" s="304" t="e">
        <f aca="false">(concat("""","KeggCode", """:","""",#REF!,""","))</f>
        <v>#REF!</v>
      </c>
      <c r="D87" s="304" t="e">
        <f aca="false">(concat("""","CommonName",""":", """",#REF!,""","))</f>
        <v>#REF!</v>
      </c>
      <c r="E87" s="304" t="e">
        <f aca="false">(concat("""","ScientificName",""":", """",#REF!,""","))</f>
        <v>#REF!</v>
      </c>
      <c r="F87" s="304" t="e">
        <f aca="false">concat("""","Kingdom", """:","""",#REF!,""",")</f>
        <v>#REF!</v>
      </c>
      <c r="G87" s="304" t="e">
        <f aca="false">concat("""","Subkingdom",""":", """",#REF!,""",")</f>
        <v>#REF!</v>
      </c>
      <c r="H87" s="304" t="e">
        <f aca="false">concat("""","Superdivision",""":", """",#REF!,""",")</f>
        <v>#REF!</v>
      </c>
      <c r="I87" s="304" t="e">
        <f aca="false">concat("""","Phylum", """:","""",#REF!,""",")</f>
        <v>#REF!</v>
      </c>
      <c r="J87" s="304" t="e">
        <f aca="false">concat("""","Subphylum", """:","""",#REF!,""",")</f>
        <v>#REF!</v>
      </c>
      <c r="K87" s="304" t="e">
        <f aca="false">concat("""","Class", """:","""",#REF!,""",")</f>
        <v>#REF!</v>
      </c>
      <c r="L87" s="304" t="e">
        <f aca="false">concat("""","Subclass", """:","""",#REF!,""",")</f>
        <v>#REF!</v>
      </c>
      <c r="M87" s="304" t="e">
        <f aca="false">concat("""","Order",""":","""", #REF!,""",")</f>
        <v>#REF!</v>
      </c>
      <c r="N87" s="304" t="e">
        <f aca="false">concat("""","Family",""":","""", #REF!,""",")</f>
        <v>#REF!</v>
      </c>
      <c r="O87" s="304" t="e">
        <f aca="false">concat("""","Subfamily",""":","""", #REF!,""",")</f>
        <v>#REF!</v>
      </c>
      <c r="P87" s="304" t="e">
        <f aca="false">concat("""","Tribe",""":","""", #REF!,""",")</f>
        <v>#REF!</v>
      </c>
      <c r="Q87" s="304" t="e">
        <f aca="false">concat("""","Subtribe",""":","""", #REF!,""",")</f>
        <v>#REF!</v>
      </c>
      <c r="R87" s="304" t="e">
        <f aca="false">concat("""","Genus",""":","""", #REF!,""",")</f>
        <v>#REF!</v>
      </c>
      <c r="S87" s="304" t="e">
        <f aca="false">concat("""","Subgenus",""":","""", #REF!,""",")</f>
        <v>#REF!</v>
      </c>
      <c r="T87" s="304" t="e">
        <f aca="false">concat("""","Species",""":","""", #REF!,""",")</f>
        <v>#REF!</v>
      </c>
      <c r="U87" s="304" t="e">
        <f aca="false">concat("""","VarSubsp",""":","""", #REF!,"""")</f>
        <v>#REF!</v>
      </c>
      <c r="V87" s="305"/>
      <c r="W87" s="305"/>
      <c r="X87" s="305"/>
      <c r="Y87" s="305"/>
      <c r="Z87" s="305"/>
    </row>
    <row r="88" customFormat="false" ht="14.25" hidden="false" customHeight="true" outlineLevel="0" collapsed="false">
      <c r="A88" s="302" t="s">
        <v>3265</v>
      </c>
      <c r="B88" s="303" t="e">
        <f aca="false">concat("{",C88,D88,E88,F88,G88,H88,I88,J88,K88,L88,M88,N88,O88,P88,Q88,R88,S88,T88,U88,"},")</f>
        <v>#NAME?</v>
      </c>
      <c r="C88" s="304" t="e">
        <f aca="false">(concat("""","KeggCode", """:","""",#REF!,""","))</f>
        <v>#REF!</v>
      </c>
      <c r="D88" s="304" t="e">
        <f aca="false">(concat("""","CommonName",""":", """",#REF!,""","))</f>
        <v>#REF!</v>
      </c>
      <c r="E88" s="304" t="e">
        <f aca="false">(concat("""","ScientificName",""":", """",#REF!,""","))</f>
        <v>#REF!</v>
      </c>
      <c r="F88" s="304" t="e">
        <f aca="false">concat("""","Kingdom", """:","""",#REF!,""",")</f>
        <v>#REF!</v>
      </c>
      <c r="G88" s="304" t="e">
        <f aca="false">concat("""","Subkingdom",""":", """",#REF!,""",")</f>
        <v>#REF!</v>
      </c>
      <c r="H88" s="304" t="e">
        <f aca="false">concat("""","Superdivision",""":", """",#REF!,""",")</f>
        <v>#REF!</v>
      </c>
      <c r="I88" s="304" t="e">
        <f aca="false">concat("""","Phylum", """:","""",#REF!,""",")</f>
        <v>#REF!</v>
      </c>
      <c r="J88" s="304" t="e">
        <f aca="false">concat("""","Subphylum", """:","""",#REF!,""",")</f>
        <v>#REF!</v>
      </c>
      <c r="K88" s="304" t="e">
        <f aca="false">concat("""","Class", """:","""",#REF!,""",")</f>
        <v>#REF!</v>
      </c>
      <c r="L88" s="304" t="e">
        <f aca="false">concat("""","Subclass", """:","""",#REF!,""",")</f>
        <v>#REF!</v>
      </c>
      <c r="M88" s="304" t="e">
        <f aca="false">concat("""","Order",""":","""", #REF!,""",")</f>
        <v>#REF!</v>
      </c>
      <c r="N88" s="304" t="e">
        <f aca="false">concat("""","Family",""":","""", #REF!,""",")</f>
        <v>#REF!</v>
      </c>
      <c r="O88" s="304" t="e">
        <f aca="false">concat("""","Subfamily",""":","""", #REF!,""",")</f>
        <v>#REF!</v>
      </c>
      <c r="P88" s="304" t="e">
        <f aca="false">concat("""","Tribe",""":","""", #REF!,""",")</f>
        <v>#REF!</v>
      </c>
      <c r="Q88" s="304" t="e">
        <f aca="false">concat("""","Subtribe",""":","""", #REF!,""",")</f>
        <v>#REF!</v>
      </c>
      <c r="R88" s="304" t="e">
        <f aca="false">concat("""","Genus",""":","""", #REF!,""",")</f>
        <v>#REF!</v>
      </c>
      <c r="S88" s="304" t="e">
        <f aca="false">concat("""","Subgenus",""":","""", #REF!,""",")</f>
        <v>#REF!</v>
      </c>
      <c r="T88" s="304" t="e">
        <f aca="false">concat("""","Species",""":","""", #REF!,""",")</f>
        <v>#REF!</v>
      </c>
      <c r="U88" s="304" t="e">
        <f aca="false">concat("""","VarSubsp",""":","""", #REF!,"""")</f>
        <v>#REF!</v>
      </c>
      <c r="V88" s="305"/>
      <c r="W88" s="305"/>
      <c r="X88" s="305"/>
      <c r="Y88" s="305"/>
      <c r="Z88" s="305"/>
    </row>
    <row r="89" customFormat="false" ht="14.25" hidden="false" customHeight="true" outlineLevel="0" collapsed="false">
      <c r="A89" s="302" t="s">
        <v>3266</v>
      </c>
      <c r="B89" s="303" t="e">
        <f aca="false">concat("{",C89,D89,E89,F89,G89,H89,I89,J89,K89,L89,M89,N89,O89,P89,Q89,R89,S89,T89,U89,"},")</f>
        <v>#NAME?</v>
      </c>
      <c r="C89" s="304" t="e">
        <f aca="false">(concat("""","KeggCode", """:","""",#REF!,""","))</f>
        <v>#REF!</v>
      </c>
      <c r="D89" s="304" t="e">
        <f aca="false">(concat("""","CommonName",""":", """",#REF!,""","))</f>
        <v>#REF!</v>
      </c>
      <c r="E89" s="304" t="e">
        <f aca="false">(concat("""","ScientificName",""":", """",#REF!,""","))</f>
        <v>#REF!</v>
      </c>
      <c r="F89" s="304" t="e">
        <f aca="false">concat("""","Kingdom", """:","""",#REF!,""",")</f>
        <v>#REF!</v>
      </c>
      <c r="G89" s="304" t="e">
        <f aca="false">concat("""","Subkingdom",""":", """",#REF!,""",")</f>
        <v>#REF!</v>
      </c>
      <c r="H89" s="304" t="e">
        <f aca="false">concat("""","Superdivision",""":", """",#REF!,""",")</f>
        <v>#REF!</v>
      </c>
      <c r="I89" s="304" t="e">
        <f aca="false">concat("""","Phylum", """:","""",#REF!,""",")</f>
        <v>#REF!</v>
      </c>
      <c r="J89" s="304" t="e">
        <f aca="false">concat("""","Subphylum", """:","""",#REF!,""",")</f>
        <v>#REF!</v>
      </c>
      <c r="K89" s="304" t="e">
        <f aca="false">concat("""","Class", """:","""",#REF!,""",")</f>
        <v>#REF!</v>
      </c>
      <c r="L89" s="304" t="e">
        <f aca="false">concat("""","Subclass", """:","""",#REF!,""",")</f>
        <v>#REF!</v>
      </c>
      <c r="M89" s="304" t="e">
        <f aca="false">concat("""","Order",""":","""", #REF!,""",")</f>
        <v>#REF!</v>
      </c>
      <c r="N89" s="304" t="e">
        <f aca="false">concat("""","Family",""":","""", #REF!,""",")</f>
        <v>#REF!</v>
      </c>
      <c r="O89" s="304" t="e">
        <f aca="false">concat("""","Subfamily",""":","""", #REF!,""",")</f>
        <v>#REF!</v>
      </c>
      <c r="P89" s="304" t="e">
        <f aca="false">concat("""","Tribe",""":","""", #REF!,""",")</f>
        <v>#REF!</v>
      </c>
      <c r="Q89" s="304" t="e">
        <f aca="false">concat("""","Subtribe",""":","""", #REF!,""",")</f>
        <v>#REF!</v>
      </c>
      <c r="R89" s="304" t="e">
        <f aca="false">concat("""","Genus",""":","""", #REF!,""",")</f>
        <v>#REF!</v>
      </c>
      <c r="S89" s="304" t="e">
        <f aca="false">concat("""","Subgenus",""":","""", #REF!,""",")</f>
        <v>#REF!</v>
      </c>
      <c r="T89" s="304" t="e">
        <f aca="false">concat("""","Species",""":","""", #REF!,""",")</f>
        <v>#REF!</v>
      </c>
      <c r="U89" s="304" t="e">
        <f aca="false">concat("""","VarSubsp",""":","""", #REF!,"""")</f>
        <v>#REF!</v>
      </c>
      <c r="V89" s="305"/>
      <c r="W89" s="305"/>
      <c r="X89" s="305"/>
      <c r="Y89" s="305"/>
      <c r="Z89" s="305"/>
    </row>
    <row r="90" customFormat="false" ht="14.25" hidden="false" customHeight="true" outlineLevel="0" collapsed="false">
      <c r="A90" s="302" t="s">
        <v>3267</v>
      </c>
      <c r="B90" s="303" t="e">
        <f aca="false">concat("{",C90,D90,E90,F90,G90,H90,I90,J90,K90,L90,M90,N90,O90,P90,Q90,R90,S90,T90,U90,"},")</f>
        <v>#NAME?</v>
      </c>
      <c r="C90" s="304" t="e">
        <f aca="false">(concat("""","KeggCode", """:","""",#REF!,""","))</f>
        <v>#REF!</v>
      </c>
      <c r="D90" s="304" t="e">
        <f aca="false">(concat("""","CommonName",""":", """",#REF!,""","))</f>
        <v>#REF!</v>
      </c>
      <c r="E90" s="304" t="e">
        <f aca="false">(concat("""","ScientificName",""":", """",#REF!,""","))</f>
        <v>#REF!</v>
      </c>
      <c r="F90" s="304" t="e">
        <f aca="false">concat("""","Kingdom", """:","""",#REF!,""",")</f>
        <v>#REF!</v>
      </c>
      <c r="G90" s="304" t="e">
        <f aca="false">concat("""","Subkingdom",""":", """",#REF!,""",")</f>
        <v>#REF!</v>
      </c>
      <c r="H90" s="304" t="e">
        <f aca="false">concat("""","Superdivision",""":", """",#REF!,""",")</f>
        <v>#REF!</v>
      </c>
      <c r="I90" s="304" t="e">
        <f aca="false">concat("""","Phylum", """:","""",#REF!,""",")</f>
        <v>#REF!</v>
      </c>
      <c r="J90" s="304" t="e">
        <f aca="false">concat("""","Subphylum", """:","""",#REF!,""",")</f>
        <v>#REF!</v>
      </c>
      <c r="K90" s="304" t="e">
        <f aca="false">concat("""","Class", """:","""",#REF!,""",")</f>
        <v>#REF!</v>
      </c>
      <c r="L90" s="304" t="e">
        <f aca="false">concat("""","Subclass", """:","""",#REF!,""",")</f>
        <v>#REF!</v>
      </c>
      <c r="M90" s="304" t="e">
        <f aca="false">concat("""","Order",""":","""", #REF!,""",")</f>
        <v>#REF!</v>
      </c>
      <c r="N90" s="304" t="e">
        <f aca="false">concat("""","Family",""":","""", #REF!,""",")</f>
        <v>#REF!</v>
      </c>
      <c r="O90" s="304" t="e">
        <f aca="false">concat("""","Subfamily",""":","""", #REF!,""",")</f>
        <v>#REF!</v>
      </c>
      <c r="P90" s="304" t="e">
        <f aca="false">concat("""","Tribe",""":","""", #REF!,""",")</f>
        <v>#REF!</v>
      </c>
      <c r="Q90" s="304" t="e">
        <f aca="false">concat("""","Subtribe",""":","""", #REF!,""",")</f>
        <v>#REF!</v>
      </c>
      <c r="R90" s="304" t="e">
        <f aca="false">concat("""","Genus",""":","""", #REF!,""",")</f>
        <v>#REF!</v>
      </c>
      <c r="S90" s="304" t="e">
        <f aca="false">concat("""","Subgenus",""":","""", #REF!,""",")</f>
        <v>#REF!</v>
      </c>
      <c r="T90" s="304" t="e">
        <f aca="false">concat("""","Species",""":","""", #REF!,""",")</f>
        <v>#REF!</v>
      </c>
      <c r="U90" s="304" t="e">
        <f aca="false">concat("""","VarSubsp",""":","""", #REF!,"""")</f>
        <v>#REF!</v>
      </c>
      <c r="V90" s="305"/>
      <c r="W90" s="305"/>
      <c r="X90" s="305"/>
      <c r="Y90" s="305"/>
      <c r="Z90" s="305"/>
    </row>
    <row r="91" customFormat="false" ht="14.25" hidden="false" customHeight="true" outlineLevel="0" collapsed="false">
      <c r="A91" s="302" t="s">
        <v>3268</v>
      </c>
      <c r="B91" s="303" t="e">
        <f aca="false">concat("{",C91,D91,E91,F91,G91,H91,I91,J91,K91,L91,M91,N91,O91,P91,Q91,R91,S91,T91,U91,"},")</f>
        <v>#NAME?</v>
      </c>
      <c r="C91" s="304" t="e">
        <f aca="false">(concat("""","KeggCode", """:","""",#REF!,""","))</f>
        <v>#REF!</v>
      </c>
      <c r="D91" s="304" t="e">
        <f aca="false">(concat("""","CommonName",""":", """",#REF!,""","))</f>
        <v>#REF!</v>
      </c>
      <c r="E91" s="304" t="e">
        <f aca="false">(concat("""","ScientificName",""":", """",#REF!,""","))</f>
        <v>#REF!</v>
      </c>
      <c r="F91" s="304" t="e">
        <f aca="false">concat("""","Kingdom", """:","""",#REF!,""",")</f>
        <v>#REF!</v>
      </c>
      <c r="G91" s="304" t="e">
        <f aca="false">concat("""","Subkingdom",""":", """",#REF!,""",")</f>
        <v>#REF!</v>
      </c>
      <c r="H91" s="304" t="e">
        <f aca="false">concat("""","Superdivision",""":", """",#REF!,""",")</f>
        <v>#REF!</v>
      </c>
      <c r="I91" s="304" t="e">
        <f aca="false">concat("""","Phylum", """:","""",#REF!,""",")</f>
        <v>#REF!</v>
      </c>
      <c r="J91" s="304" t="e">
        <f aca="false">concat("""","Subphylum", """:","""",#REF!,""",")</f>
        <v>#REF!</v>
      </c>
      <c r="K91" s="304" t="e">
        <f aca="false">concat("""","Class", """:","""",#REF!,""",")</f>
        <v>#REF!</v>
      </c>
      <c r="L91" s="304" t="e">
        <f aca="false">concat("""","Subclass", """:","""",#REF!,""",")</f>
        <v>#REF!</v>
      </c>
      <c r="M91" s="304" t="e">
        <f aca="false">concat("""","Order",""":","""", #REF!,""",")</f>
        <v>#REF!</v>
      </c>
      <c r="N91" s="304" t="e">
        <f aca="false">concat("""","Family",""":","""", #REF!,""",")</f>
        <v>#REF!</v>
      </c>
      <c r="O91" s="304" t="e">
        <f aca="false">concat("""","Subfamily",""":","""", #REF!,""",")</f>
        <v>#REF!</v>
      </c>
      <c r="P91" s="304" t="e">
        <f aca="false">concat("""","Tribe",""":","""", #REF!,""",")</f>
        <v>#REF!</v>
      </c>
      <c r="Q91" s="304" t="e">
        <f aca="false">concat("""","Subtribe",""":","""", #REF!,""",")</f>
        <v>#REF!</v>
      </c>
      <c r="R91" s="304" t="e">
        <f aca="false">concat("""","Genus",""":","""", #REF!,""",")</f>
        <v>#REF!</v>
      </c>
      <c r="S91" s="304" t="e">
        <f aca="false">concat("""","Subgenus",""":","""", #REF!,""",")</f>
        <v>#REF!</v>
      </c>
      <c r="T91" s="304" t="e">
        <f aca="false">concat("""","Species",""":","""", #REF!,""",")</f>
        <v>#REF!</v>
      </c>
      <c r="U91" s="304" t="e">
        <f aca="false">concat("""","VarSubsp",""":","""", #REF!,"""")</f>
        <v>#REF!</v>
      </c>
      <c r="V91" s="305"/>
      <c r="W91" s="305"/>
      <c r="X91" s="305"/>
      <c r="Y91" s="305"/>
      <c r="Z91" s="305"/>
    </row>
    <row r="92" customFormat="false" ht="14.25" hidden="false" customHeight="true" outlineLevel="0" collapsed="false">
      <c r="A92" s="302" t="s">
        <v>3269</v>
      </c>
      <c r="B92" s="303" t="e">
        <f aca="false">concat("{",C92,D92,E92,F92,G92,H92,I92,J92,K92,L92,M92,N92,O92,P92,Q92,R92,S92,T92,U92,"},")</f>
        <v>#NAME?</v>
      </c>
      <c r="C92" s="304" t="e">
        <f aca="false">(concat("""","KeggCode", """:","""",#REF!,""","))</f>
        <v>#REF!</v>
      </c>
      <c r="D92" s="304" t="e">
        <f aca="false">(concat("""","CommonName",""":", """",#REF!,""","))</f>
        <v>#REF!</v>
      </c>
      <c r="E92" s="304" t="e">
        <f aca="false">(concat("""","ScientificName",""":", """",#REF!,""","))</f>
        <v>#REF!</v>
      </c>
      <c r="F92" s="304" t="e">
        <f aca="false">concat("""","Kingdom", """:","""",#REF!,""",")</f>
        <v>#REF!</v>
      </c>
      <c r="G92" s="304" t="e">
        <f aca="false">concat("""","Subkingdom",""":", """",#REF!,""",")</f>
        <v>#REF!</v>
      </c>
      <c r="H92" s="304" t="e">
        <f aca="false">concat("""","Superdivision",""":", """",#REF!,""",")</f>
        <v>#REF!</v>
      </c>
      <c r="I92" s="304" t="e">
        <f aca="false">concat("""","Phylum", """:","""",#REF!,""",")</f>
        <v>#REF!</v>
      </c>
      <c r="J92" s="304" t="e">
        <f aca="false">concat("""","Subphylum", """:","""",#REF!,""",")</f>
        <v>#REF!</v>
      </c>
      <c r="K92" s="304" t="e">
        <f aca="false">concat("""","Class", """:","""",#REF!,""",")</f>
        <v>#REF!</v>
      </c>
      <c r="L92" s="304" t="e">
        <f aca="false">concat("""","Subclass", """:","""",#REF!,""",")</f>
        <v>#REF!</v>
      </c>
      <c r="M92" s="304" t="e">
        <f aca="false">concat("""","Order",""":","""", #REF!,""",")</f>
        <v>#REF!</v>
      </c>
      <c r="N92" s="304" t="e">
        <f aca="false">concat("""","Family",""":","""", #REF!,""",")</f>
        <v>#REF!</v>
      </c>
      <c r="O92" s="304" t="e">
        <f aca="false">concat("""","Subfamily",""":","""", #REF!,""",")</f>
        <v>#REF!</v>
      </c>
      <c r="P92" s="304" t="e">
        <f aca="false">concat("""","Tribe",""":","""", #REF!,""",")</f>
        <v>#REF!</v>
      </c>
      <c r="Q92" s="304" t="e">
        <f aca="false">concat("""","Subtribe",""":","""", #REF!,""",")</f>
        <v>#REF!</v>
      </c>
      <c r="R92" s="304" t="e">
        <f aca="false">concat("""","Genus",""":","""", #REF!,""",")</f>
        <v>#REF!</v>
      </c>
      <c r="S92" s="304" t="e">
        <f aca="false">concat("""","Subgenus",""":","""", #REF!,""",")</f>
        <v>#REF!</v>
      </c>
      <c r="T92" s="304" t="e">
        <f aca="false">concat("""","Species",""":","""", #REF!,""",")</f>
        <v>#REF!</v>
      </c>
      <c r="U92" s="304" t="e">
        <f aca="false">concat("""","VarSubsp",""":","""", #REF!,"""")</f>
        <v>#REF!</v>
      </c>
      <c r="V92" s="305"/>
      <c r="W92" s="305"/>
      <c r="X92" s="305"/>
      <c r="Y92" s="305"/>
      <c r="Z92" s="305"/>
    </row>
    <row r="93" customFormat="false" ht="14.25" hidden="false" customHeight="true" outlineLevel="0" collapsed="false">
      <c r="A93" s="302" t="s">
        <v>3270</v>
      </c>
      <c r="B93" s="303" t="e">
        <f aca="false">concat("{",C93,D93,E93,F93,G93,H93,I93,J93,K93,L93,M93,N93,O93,P93,Q93,R93,S93,T93,U93,"},")</f>
        <v>#NAME?</v>
      </c>
      <c r="C93" s="304" t="e">
        <f aca="false">(concat("""","KeggCode", """:","""",#REF!,""","))</f>
        <v>#REF!</v>
      </c>
      <c r="D93" s="304" t="e">
        <f aca="false">(concat("""","CommonName",""":", """",#REF!,""","))</f>
        <v>#REF!</v>
      </c>
      <c r="E93" s="304" t="e">
        <f aca="false">(concat("""","ScientificName",""":", """",#REF!,""","))</f>
        <v>#REF!</v>
      </c>
      <c r="F93" s="304" t="e">
        <f aca="false">concat("""","Kingdom", """:","""",#REF!,""",")</f>
        <v>#REF!</v>
      </c>
      <c r="G93" s="304" t="e">
        <f aca="false">concat("""","Subkingdom",""":", """",#REF!,""",")</f>
        <v>#REF!</v>
      </c>
      <c r="H93" s="304" t="e">
        <f aca="false">concat("""","Superdivision",""":", """",#REF!,""",")</f>
        <v>#REF!</v>
      </c>
      <c r="I93" s="304" t="e">
        <f aca="false">concat("""","Phylum", """:","""",#REF!,""",")</f>
        <v>#REF!</v>
      </c>
      <c r="J93" s="304" t="e">
        <f aca="false">concat("""","Subphylum", """:","""",#REF!,""",")</f>
        <v>#REF!</v>
      </c>
      <c r="K93" s="304" t="e">
        <f aca="false">concat("""","Class", """:","""",#REF!,""",")</f>
        <v>#REF!</v>
      </c>
      <c r="L93" s="304" t="e">
        <f aca="false">concat("""","Subclass", """:","""",#REF!,""",")</f>
        <v>#REF!</v>
      </c>
      <c r="M93" s="304" t="e">
        <f aca="false">concat("""","Order",""":","""", #REF!,""",")</f>
        <v>#REF!</v>
      </c>
      <c r="N93" s="304" t="e">
        <f aca="false">concat("""","Family",""":","""", #REF!,""",")</f>
        <v>#REF!</v>
      </c>
      <c r="O93" s="304" t="e">
        <f aca="false">concat("""","Subfamily",""":","""", #REF!,""",")</f>
        <v>#REF!</v>
      </c>
      <c r="P93" s="304" t="e">
        <f aca="false">concat("""","Tribe",""":","""", #REF!,""",")</f>
        <v>#REF!</v>
      </c>
      <c r="Q93" s="304" t="e">
        <f aca="false">concat("""","Subtribe",""":","""", #REF!,""",")</f>
        <v>#REF!</v>
      </c>
      <c r="R93" s="304" t="e">
        <f aca="false">concat("""","Genus",""":","""", #REF!,""",")</f>
        <v>#REF!</v>
      </c>
      <c r="S93" s="304" t="e">
        <f aca="false">concat("""","Subgenus",""":","""", #REF!,""",")</f>
        <v>#REF!</v>
      </c>
      <c r="T93" s="304" t="e">
        <f aca="false">concat("""","Species",""":","""", #REF!,""",")</f>
        <v>#REF!</v>
      </c>
      <c r="U93" s="304" t="e">
        <f aca="false">concat("""","VarSubsp",""":","""", #REF!,"""")</f>
        <v>#REF!</v>
      </c>
      <c r="V93" s="305"/>
      <c r="W93" s="305"/>
      <c r="X93" s="305"/>
      <c r="Y93" s="305"/>
      <c r="Z93" s="305"/>
    </row>
    <row r="94" customFormat="false" ht="14.25" hidden="false" customHeight="true" outlineLevel="0" collapsed="false">
      <c r="A94" s="302" t="s">
        <v>3271</v>
      </c>
      <c r="B94" s="303" t="e">
        <f aca="false">concat("{",C94,D94,E94,F94,G94,H94,I94,J94,K94,L94,M94,N94,O94,P94,Q94,R94,S94,T94,U94,"},")</f>
        <v>#NAME?</v>
      </c>
      <c r="C94" s="304" t="e">
        <f aca="false">(concat("""","KeggCode", """:","""",#REF!,""","))</f>
        <v>#REF!</v>
      </c>
      <c r="D94" s="304" t="e">
        <f aca="false">(concat("""","CommonName",""":", """",#REF!,""","))</f>
        <v>#REF!</v>
      </c>
      <c r="E94" s="304" t="e">
        <f aca="false">(concat("""","ScientificName",""":", """",#REF!,""","))</f>
        <v>#REF!</v>
      </c>
      <c r="F94" s="304" t="e">
        <f aca="false">concat("""","Kingdom", """:","""",#REF!,""",")</f>
        <v>#REF!</v>
      </c>
      <c r="G94" s="304" t="e">
        <f aca="false">concat("""","Subkingdom",""":", """",#REF!,""",")</f>
        <v>#REF!</v>
      </c>
      <c r="H94" s="304" t="e">
        <f aca="false">concat("""","Superdivision",""":", """",#REF!,""",")</f>
        <v>#REF!</v>
      </c>
      <c r="I94" s="304" t="e">
        <f aca="false">concat("""","Phylum", """:","""",#REF!,""",")</f>
        <v>#REF!</v>
      </c>
      <c r="J94" s="304" t="e">
        <f aca="false">concat("""","Subphylum", """:","""",#REF!,""",")</f>
        <v>#REF!</v>
      </c>
      <c r="K94" s="304" t="e">
        <f aca="false">concat("""","Class", """:","""",#REF!,""",")</f>
        <v>#REF!</v>
      </c>
      <c r="L94" s="304" t="e">
        <f aca="false">concat("""","Subclass", """:","""",#REF!,""",")</f>
        <v>#REF!</v>
      </c>
      <c r="M94" s="304" t="e">
        <f aca="false">concat("""","Order",""":","""", #REF!,""",")</f>
        <v>#REF!</v>
      </c>
      <c r="N94" s="304" t="e">
        <f aca="false">concat("""","Family",""":","""", #REF!,""",")</f>
        <v>#REF!</v>
      </c>
      <c r="O94" s="304" t="e">
        <f aca="false">concat("""","Subfamily",""":","""", #REF!,""",")</f>
        <v>#REF!</v>
      </c>
      <c r="P94" s="304" t="e">
        <f aca="false">concat("""","Tribe",""":","""", #REF!,""",")</f>
        <v>#REF!</v>
      </c>
      <c r="Q94" s="304" t="e">
        <f aca="false">concat("""","Subtribe",""":","""", #REF!,""",")</f>
        <v>#REF!</v>
      </c>
      <c r="R94" s="304" t="e">
        <f aca="false">concat("""","Genus",""":","""", #REF!,""",")</f>
        <v>#REF!</v>
      </c>
      <c r="S94" s="304" t="e">
        <f aca="false">concat("""","Subgenus",""":","""", #REF!,""",")</f>
        <v>#REF!</v>
      </c>
      <c r="T94" s="304" t="e">
        <f aca="false">concat("""","Species",""":","""", #REF!,""",")</f>
        <v>#REF!</v>
      </c>
      <c r="U94" s="304" t="e">
        <f aca="false">concat("""","VarSubsp",""":","""", #REF!,"""")</f>
        <v>#REF!</v>
      </c>
      <c r="V94" s="305"/>
      <c r="W94" s="305"/>
      <c r="X94" s="305"/>
      <c r="Y94" s="305"/>
      <c r="Z94" s="305"/>
    </row>
    <row r="95" customFormat="false" ht="14.25" hidden="false" customHeight="true" outlineLevel="0" collapsed="false">
      <c r="A95" s="302" t="s">
        <v>3272</v>
      </c>
      <c r="B95" s="303" t="e">
        <f aca="false">concat("{",C95,D95,E95,F95,G95,H95,I95,J95,K95,L95,M95,N95,O95,P95,Q95,R95,S95,T95,U95,"},")</f>
        <v>#NAME?</v>
      </c>
      <c r="C95" s="304" t="e">
        <f aca="false">(concat("""","KeggCode", """:","""",#REF!,""","))</f>
        <v>#REF!</v>
      </c>
      <c r="D95" s="304" t="e">
        <f aca="false">(concat("""","CommonName",""":", """",#REF!,""","))</f>
        <v>#REF!</v>
      </c>
      <c r="E95" s="304" t="e">
        <f aca="false">(concat("""","ScientificName",""":", """",#REF!,""","))</f>
        <v>#REF!</v>
      </c>
      <c r="F95" s="304" t="e">
        <f aca="false">concat("""","Kingdom", """:","""",#REF!,""",")</f>
        <v>#REF!</v>
      </c>
      <c r="G95" s="304" t="e">
        <f aca="false">concat("""","Subkingdom",""":", """",#REF!,""",")</f>
        <v>#REF!</v>
      </c>
      <c r="H95" s="304" t="e">
        <f aca="false">concat("""","Superdivision",""":", """",#REF!,""",")</f>
        <v>#REF!</v>
      </c>
      <c r="I95" s="304" t="e">
        <f aca="false">concat("""","Phylum", """:","""",#REF!,""",")</f>
        <v>#REF!</v>
      </c>
      <c r="J95" s="304" t="e">
        <f aca="false">concat("""","Subphylum", """:","""",#REF!,""",")</f>
        <v>#REF!</v>
      </c>
      <c r="K95" s="304" t="e">
        <f aca="false">concat("""","Class", """:","""",#REF!,""",")</f>
        <v>#REF!</v>
      </c>
      <c r="L95" s="304" t="e">
        <f aca="false">concat("""","Subclass", """:","""",#REF!,""",")</f>
        <v>#REF!</v>
      </c>
      <c r="M95" s="304" t="e">
        <f aca="false">concat("""","Order",""":","""", #REF!,""",")</f>
        <v>#REF!</v>
      </c>
      <c r="N95" s="304" t="e">
        <f aca="false">concat("""","Family",""":","""", #REF!,""",")</f>
        <v>#REF!</v>
      </c>
      <c r="O95" s="304" t="e">
        <f aca="false">concat("""","Subfamily",""":","""", #REF!,""",")</f>
        <v>#REF!</v>
      </c>
      <c r="P95" s="304" t="e">
        <f aca="false">concat("""","Tribe",""":","""", #REF!,""",")</f>
        <v>#REF!</v>
      </c>
      <c r="Q95" s="304" t="e">
        <f aca="false">concat("""","Subtribe",""":","""", #REF!,""",")</f>
        <v>#REF!</v>
      </c>
      <c r="R95" s="304" t="e">
        <f aca="false">concat("""","Genus",""":","""", #REF!,""",")</f>
        <v>#REF!</v>
      </c>
      <c r="S95" s="304" t="e">
        <f aca="false">concat("""","Subgenus",""":","""", #REF!,""",")</f>
        <v>#REF!</v>
      </c>
      <c r="T95" s="304" t="e">
        <f aca="false">concat("""","Species",""":","""", #REF!,""",")</f>
        <v>#REF!</v>
      </c>
      <c r="U95" s="304" t="e">
        <f aca="false">concat("""","VarSubsp",""":","""", #REF!,"""")</f>
        <v>#REF!</v>
      </c>
      <c r="V95" s="305"/>
      <c r="W95" s="305"/>
      <c r="X95" s="305"/>
      <c r="Y95" s="305"/>
      <c r="Z95" s="305"/>
    </row>
    <row r="96" customFormat="false" ht="14.25" hidden="false" customHeight="true" outlineLevel="0" collapsed="false">
      <c r="A96" s="302" t="s">
        <v>3273</v>
      </c>
      <c r="B96" s="303" t="e">
        <f aca="false">concat("{",C96,D96,E96,F96,G96,H96,I96,J96,K96,L96,M96,N96,O96,P96,Q96,R96,S96,T96,U96,"},")</f>
        <v>#NAME?</v>
      </c>
      <c r="C96" s="304" t="e">
        <f aca="false">(concat("""","KeggCode", """:","""",#REF!,""","))</f>
        <v>#REF!</v>
      </c>
      <c r="D96" s="304" t="e">
        <f aca="false">(concat("""","CommonName",""":", """",#REF!,""","))</f>
        <v>#REF!</v>
      </c>
      <c r="E96" s="304" t="e">
        <f aca="false">(concat("""","ScientificName",""":", """",#REF!,""","))</f>
        <v>#REF!</v>
      </c>
      <c r="F96" s="304" t="e">
        <f aca="false">concat("""","Kingdom", """:","""",#REF!,""",")</f>
        <v>#REF!</v>
      </c>
      <c r="G96" s="304" t="e">
        <f aca="false">concat("""","Subkingdom",""":", """",#REF!,""",")</f>
        <v>#REF!</v>
      </c>
      <c r="H96" s="304" t="e">
        <f aca="false">concat("""","Superdivision",""":", """",#REF!,""",")</f>
        <v>#REF!</v>
      </c>
      <c r="I96" s="304" t="e">
        <f aca="false">concat("""","Phylum", """:","""",#REF!,""",")</f>
        <v>#REF!</v>
      </c>
      <c r="J96" s="304" t="e">
        <f aca="false">concat("""","Subphylum", """:","""",#REF!,""",")</f>
        <v>#REF!</v>
      </c>
      <c r="K96" s="304" t="e">
        <f aca="false">concat("""","Class", """:","""",#REF!,""",")</f>
        <v>#REF!</v>
      </c>
      <c r="L96" s="304" t="e">
        <f aca="false">concat("""","Subclass", """:","""",#REF!,""",")</f>
        <v>#REF!</v>
      </c>
      <c r="M96" s="304" t="e">
        <f aca="false">concat("""","Order",""":","""", #REF!,""",")</f>
        <v>#REF!</v>
      </c>
      <c r="N96" s="304" t="e">
        <f aca="false">concat("""","Family",""":","""", #REF!,""",")</f>
        <v>#REF!</v>
      </c>
      <c r="O96" s="304" t="e">
        <f aca="false">concat("""","Subfamily",""":","""", #REF!,""",")</f>
        <v>#REF!</v>
      </c>
      <c r="P96" s="304" t="e">
        <f aca="false">concat("""","Tribe",""":","""", #REF!,""",")</f>
        <v>#REF!</v>
      </c>
      <c r="Q96" s="304" t="e">
        <f aca="false">concat("""","Subtribe",""":","""", #REF!,""",")</f>
        <v>#REF!</v>
      </c>
      <c r="R96" s="304" t="e">
        <f aca="false">concat("""","Genus",""":","""", #REF!,""",")</f>
        <v>#REF!</v>
      </c>
      <c r="S96" s="304" t="e">
        <f aca="false">concat("""","Subgenus",""":","""", #REF!,""",")</f>
        <v>#REF!</v>
      </c>
      <c r="T96" s="304" t="e">
        <f aca="false">concat("""","Species",""":","""", #REF!,""",")</f>
        <v>#REF!</v>
      </c>
      <c r="U96" s="304" t="e">
        <f aca="false">concat("""","VarSubsp",""":","""", #REF!,"""")</f>
        <v>#REF!</v>
      </c>
      <c r="V96" s="305"/>
      <c r="W96" s="305"/>
      <c r="X96" s="305"/>
      <c r="Y96" s="305"/>
      <c r="Z96" s="305"/>
    </row>
    <row r="97" customFormat="false" ht="14.25" hidden="false" customHeight="true" outlineLevel="0" collapsed="false">
      <c r="A97" s="302" t="s">
        <v>3274</v>
      </c>
      <c r="B97" s="303" t="e">
        <f aca="false">concat("{",C97,D97,E97,F97,G97,H97,I97,J97,K97,L97,M97,N97,O97,P97,Q97,R97,S97,T97,U97,"},")</f>
        <v>#NAME?</v>
      </c>
      <c r="C97" s="304" t="e">
        <f aca="false">(concat("""","KeggCode", """:","""",#REF!,""","))</f>
        <v>#REF!</v>
      </c>
      <c r="D97" s="304" t="e">
        <f aca="false">(concat("""","CommonName",""":", """",#REF!,""","))</f>
        <v>#REF!</v>
      </c>
      <c r="E97" s="304" t="e">
        <f aca="false">(concat("""","ScientificName",""":", """",#REF!,""","))</f>
        <v>#REF!</v>
      </c>
      <c r="F97" s="304" t="e">
        <f aca="false">concat("""","Kingdom", """:","""",#REF!,""",")</f>
        <v>#REF!</v>
      </c>
      <c r="G97" s="304" t="e">
        <f aca="false">concat("""","Subkingdom",""":", """",#REF!,""",")</f>
        <v>#REF!</v>
      </c>
      <c r="H97" s="304" t="e">
        <f aca="false">concat("""","Superdivision",""":", """",#REF!,""",")</f>
        <v>#REF!</v>
      </c>
      <c r="I97" s="304" t="e">
        <f aca="false">concat("""","Phylum", """:","""",#REF!,""",")</f>
        <v>#REF!</v>
      </c>
      <c r="J97" s="304" t="e">
        <f aca="false">concat("""","Subphylum", """:","""",#REF!,""",")</f>
        <v>#REF!</v>
      </c>
      <c r="K97" s="304" t="e">
        <f aca="false">concat("""","Class", """:","""",#REF!,""",")</f>
        <v>#REF!</v>
      </c>
      <c r="L97" s="304" t="e">
        <f aca="false">concat("""","Subclass", """:","""",#REF!,""",")</f>
        <v>#REF!</v>
      </c>
      <c r="M97" s="304" t="e">
        <f aca="false">concat("""","Order",""":","""", #REF!,""",")</f>
        <v>#REF!</v>
      </c>
      <c r="N97" s="304" t="e">
        <f aca="false">concat("""","Family",""":","""", #REF!,""",")</f>
        <v>#REF!</v>
      </c>
      <c r="O97" s="304" t="e">
        <f aca="false">concat("""","Subfamily",""":","""", #REF!,""",")</f>
        <v>#REF!</v>
      </c>
      <c r="P97" s="304" t="e">
        <f aca="false">concat("""","Tribe",""":","""", #REF!,""",")</f>
        <v>#REF!</v>
      </c>
      <c r="Q97" s="304" t="e">
        <f aca="false">concat("""","Subtribe",""":","""", #REF!,""",")</f>
        <v>#REF!</v>
      </c>
      <c r="R97" s="304" t="e">
        <f aca="false">concat("""","Genus",""":","""", #REF!,""",")</f>
        <v>#REF!</v>
      </c>
      <c r="S97" s="304" t="e">
        <f aca="false">concat("""","Subgenus",""":","""", #REF!,""",")</f>
        <v>#REF!</v>
      </c>
      <c r="T97" s="304" t="e">
        <f aca="false">concat("""","Species",""":","""", #REF!,""",")</f>
        <v>#REF!</v>
      </c>
      <c r="U97" s="304" t="e">
        <f aca="false">concat("""","VarSubsp",""":","""", #REF!,"""")</f>
        <v>#REF!</v>
      </c>
      <c r="V97" s="305"/>
      <c r="W97" s="305"/>
      <c r="X97" s="305"/>
      <c r="Y97" s="305"/>
      <c r="Z97" s="305"/>
    </row>
    <row r="98" customFormat="false" ht="14.25" hidden="false" customHeight="true" outlineLevel="0" collapsed="false">
      <c r="A98" s="302" t="s">
        <v>3275</v>
      </c>
      <c r="B98" s="303" t="e">
        <f aca="false">concat("{",C98,D98,E98,F98,G98,H98,I98,J98,K98,L98,M98,N98,O98,P98,Q98,R98,S98,T98,U98,"},")</f>
        <v>#NAME?</v>
      </c>
      <c r="C98" s="304" t="e">
        <f aca="false">(concat("""","KeggCode", """:","""",#REF!,""","))</f>
        <v>#REF!</v>
      </c>
      <c r="D98" s="304" t="e">
        <f aca="false">(concat("""","CommonName",""":", """",#REF!,""","))</f>
        <v>#REF!</v>
      </c>
      <c r="E98" s="304" t="e">
        <f aca="false">(concat("""","ScientificName",""":", """",#REF!,""","))</f>
        <v>#REF!</v>
      </c>
      <c r="F98" s="304" t="e">
        <f aca="false">concat("""","Kingdom", """:","""",#REF!,""",")</f>
        <v>#REF!</v>
      </c>
      <c r="G98" s="304" t="e">
        <f aca="false">concat("""","Subkingdom",""":", """",#REF!,""",")</f>
        <v>#REF!</v>
      </c>
      <c r="H98" s="304" t="e">
        <f aca="false">concat("""","Superdivision",""":", """",#REF!,""",")</f>
        <v>#REF!</v>
      </c>
      <c r="I98" s="304" t="e">
        <f aca="false">concat("""","Phylum", """:","""",#REF!,""",")</f>
        <v>#REF!</v>
      </c>
      <c r="J98" s="304" t="e">
        <f aca="false">concat("""","Subphylum", """:","""",#REF!,""",")</f>
        <v>#REF!</v>
      </c>
      <c r="K98" s="304" t="e">
        <f aca="false">concat("""","Class", """:","""",#REF!,""",")</f>
        <v>#REF!</v>
      </c>
      <c r="L98" s="304" t="e">
        <f aca="false">concat("""","Subclass", """:","""",#REF!,""",")</f>
        <v>#REF!</v>
      </c>
      <c r="M98" s="304" t="e">
        <f aca="false">concat("""","Order",""":","""", #REF!,""",")</f>
        <v>#REF!</v>
      </c>
      <c r="N98" s="304" t="e">
        <f aca="false">concat("""","Family",""":","""", #REF!,""",")</f>
        <v>#REF!</v>
      </c>
      <c r="O98" s="304" t="e">
        <f aca="false">concat("""","Subfamily",""":","""", #REF!,""",")</f>
        <v>#REF!</v>
      </c>
      <c r="P98" s="304" t="e">
        <f aca="false">concat("""","Tribe",""":","""", #REF!,""",")</f>
        <v>#REF!</v>
      </c>
      <c r="Q98" s="304" t="e">
        <f aca="false">concat("""","Subtribe",""":","""", #REF!,""",")</f>
        <v>#REF!</v>
      </c>
      <c r="R98" s="304" t="e">
        <f aca="false">concat("""","Genus",""":","""", #REF!,""",")</f>
        <v>#REF!</v>
      </c>
      <c r="S98" s="304" t="e">
        <f aca="false">concat("""","Subgenus",""":","""", #REF!,""",")</f>
        <v>#REF!</v>
      </c>
      <c r="T98" s="304" t="e">
        <f aca="false">concat("""","Species",""":","""", #REF!,""",")</f>
        <v>#REF!</v>
      </c>
      <c r="U98" s="304" t="e">
        <f aca="false">concat("""","VarSubsp",""":","""", #REF!,"""")</f>
        <v>#REF!</v>
      </c>
      <c r="V98" s="305"/>
      <c r="W98" s="305"/>
      <c r="X98" s="305"/>
      <c r="Y98" s="305"/>
      <c r="Z98" s="305"/>
    </row>
    <row r="99" customFormat="false" ht="14.25" hidden="false" customHeight="true" outlineLevel="0" collapsed="false">
      <c r="A99" s="302" t="s">
        <v>3276</v>
      </c>
      <c r="B99" s="303" t="e">
        <f aca="false">concat("{",C99,D99,E99,F99,G99,H99,I99,J99,K99,L99,M99,N99,O99,P99,Q99,R99,S99,T99,U99,"},")</f>
        <v>#NAME?</v>
      </c>
      <c r="C99" s="304" t="e">
        <f aca="false">(concat("""","KeggCode", """:","""",#REF!,""","))</f>
        <v>#REF!</v>
      </c>
      <c r="D99" s="304" t="e">
        <f aca="false">(concat("""","CommonName",""":", """",#REF!,""","))</f>
        <v>#REF!</v>
      </c>
      <c r="E99" s="304" t="e">
        <f aca="false">(concat("""","ScientificName",""":", """",#REF!,""","))</f>
        <v>#REF!</v>
      </c>
      <c r="F99" s="304" t="e">
        <f aca="false">concat("""","Kingdom", """:","""",#REF!,""",")</f>
        <v>#REF!</v>
      </c>
      <c r="G99" s="304" t="e">
        <f aca="false">concat("""","Subkingdom",""":", """",#REF!,""",")</f>
        <v>#REF!</v>
      </c>
      <c r="H99" s="304" t="e">
        <f aca="false">concat("""","Superdivision",""":", """",#REF!,""",")</f>
        <v>#REF!</v>
      </c>
      <c r="I99" s="304" t="e">
        <f aca="false">concat("""","Phylum", """:","""",#REF!,""",")</f>
        <v>#REF!</v>
      </c>
      <c r="J99" s="304" t="e">
        <f aca="false">concat("""","Subphylum", """:","""",#REF!,""",")</f>
        <v>#REF!</v>
      </c>
      <c r="K99" s="304" t="e">
        <f aca="false">concat("""","Class", """:","""",#REF!,""",")</f>
        <v>#REF!</v>
      </c>
      <c r="L99" s="304" t="e">
        <f aca="false">concat("""","Subclass", """:","""",#REF!,""",")</f>
        <v>#REF!</v>
      </c>
      <c r="M99" s="304" t="e">
        <f aca="false">concat("""","Order",""":","""", #REF!,""",")</f>
        <v>#REF!</v>
      </c>
      <c r="N99" s="304" t="e">
        <f aca="false">concat("""","Family",""":","""", #REF!,""",")</f>
        <v>#REF!</v>
      </c>
      <c r="O99" s="304" t="e">
        <f aca="false">concat("""","Subfamily",""":","""", #REF!,""",")</f>
        <v>#REF!</v>
      </c>
      <c r="P99" s="304" t="e">
        <f aca="false">concat("""","Tribe",""":","""", #REF!,""",")</f>
        <v>#REF!</v>
      </c>
      <c r="Q99" s="304" t="e">
        <f aca="false">concat("""","Subtribe",""":","""", #REF!,""",")</f>
        <v>#REF!</v>
      </c>
      <c r="R99" s="304" t="e">
        <f aca="false">concat("""","Genus",""":","""", #REF!,""",")</f>
        <v>#REF!</v>
      </c>
      <c r="S99" s="304" t="e">
        <f aca="false">concat("""","Subgenus",""":","""", #REF!,""",")</f>
        <v>#REF!</v>
      </c>
      <c r="T99" s="304" t="e">
        <f aca="false">concat("""","Species",""":","""", #REF!,""",")</f>
        <v>#REF!</v>
      </c>
      <c r="U99" s="304" t="e">
        <f aca="false">concat("""","VarSubsp",""":","""", #REF!,"""")</f>
        <v>#REF!</v>
      </c>
      <c r="V99" s="305"/>
      <c r="W99" s="305"/>
      <c r="X99" s="305"/>
      <c r="Y99" s="305"/>
      <c r="Z99" s="305"/>
    </row>
    <row r="100" customFormat="false" ht="14.25" hidden="false" customHeight="true" outlineLevel="0" collapsed="false">
      <c r="A100" s="302" t="s">
        <v>3277</v>
      </c>
      <c r="B100" s="303" t="e">
        <f aca="false">concat("{",C100,D100,E100,F100,G100,H100,I100,J100,K100,L100,M100,N100,O100,P100,Q100,R100,S100,T100,U100,"},")</f>
        <v>#NAME?</v>
      </c>
      <c r="C100" s="304" t="e">
        <f aca="false">(concat("""","KeggCode", """:","""",#REF!,""","))</f>
        <v>#REF!</v>
      </c>
      <c r="D100" s="304" t="e">
        <f aca="false">(concat("""","CommonName",""":", """",#REF!,""","))</f>
        <v>#REF!</v>
      </c>
      <c r="E100" s="304" t="e">
        <f aca="false">(concat("""","ScientificName",""":", """",#REF!,""","))</f>
        <v>#REF!</v>
      </c>
      <c r="F100" s="304" t="e">
        <f aca="false">concat("""","Kingdom", """:","""",#REF!,""",")</f>
        <v>#REF!</v>
      </c>
      <c r="G100" s="304" t="e">
        <f aca="false">concat("""","Subkingdom",""":", """",#REF!,""",")</f>
        <v>#REF!</v>
      </c>
      <c r="H100" s="304" t="e">
        <f aca="false">concat("""","Superdivision",""":", """",#REF!,""",")</f>
        <v>#REF!</v>
      </c>
      <c r="I100" s="304" t="e">
        <f aca="false">concat("""","Phylum", """:","""",#REF!,""",")</f>
        <v>#REF!</v>
      </c>
      <c r="J100" s="304" t="e">
        <f aca="false">concat("""","Subphylum", """:","""",#REF!,""",")</f>
        <v>#REF!</v>
      </c>
      <c r="K100" s="304" t="e">
        <f aca="false">concat("""","Class", """:","""",#REF!,""",")</f>
        <v>#REF!</v>
      </c>
      <c r="L100" s="304" t="e">
        <f aca="false">concat("""","Subclass", """:","""",#REF!,""",")</f>
        <v>#REF!</v>
      </c>
      <c r="M100" s="304" t="e">
        <f aca="false">concat("""","Order",""":","""", #REF!,""",")</f>
        <v>#REF!</v>
      </c>
      <c r="N100" s="304" t="e">
        <f aca="false">concat("""","Family",""":","""", #REF!,""",")</f>
        <v>#REF!</v>
      </c>
      <c r="O100" s="304" t="e">
        <f aca="false">concat("""","Subfamily",""":","""", #REF!,""",")</f>
        <v>#REF!</v>
      </c>
      <c r="P100" s="304" t="e">
        <f aca="false">concat("""","Tribe",""":","""", #REF!,""",")</f>
        <v>#REF!</v>
      </c>
      <c r="Q100" s="304" t="e">
        <f aca="false">concat("""","Subtribe",""":","""", #REF!,""",")</f>
        <v>#REF!</v>
      </c>
      <c r="R100" s="304" t="e">
        <f aca="false">concat("""","Genus",""":","""", #REF!,""",")</f>
        <v>#REF!</v>
      </c>
      <c r="S100" s="304" t="e">
        <f aca="false">concat("""","Subgenus",""":","""", #REF!,""",")</f>
        <v>#REF!</v>
      </c>
      <c r="T100" s="304" t="e">
        <f aca="false">concat("""","Species",""":","""", #REF!,""",")</f>
        <v>#REF!</v>
      </c>
      <c r="U100" s="304" t="e">
        <f aca="false">concat("""","VarSubsp",""":","""", #REF!,"""")</f>
        <v>#REF!</v>
      </c>
      <c r="V100" s="305"/>
      <c r="W100" s="305"/>
      <c r="X100" s="305"/>
      <c r="Y100" s="305"/>
      <c r="Z100" s="305"/>
    </row>
    <row r="101" customFormat="false" ht="14.25" hidden="false" customHeight="true" outlineLevel="0" collapsed="false">
      <c r="A101" s="302" t="s">
        <v>3278</v>
      </c>
      <c r="B101" s="303" t="e">
        <f aca="false">concat("{",C101,D101,E101,F101,G101,H101,I101,J101,K101,L101,M101,N101,O101,P101,Q101,R101,S101,T101,U101,"},")</f>
        <v>#NAME?</v>
      </c>
      <c r="C101" s="304" t="e">
        <f aca="false">(concat("""","KeggCode", """:","""",#REF!,""","))</f>
        <v>#REF!</v>
      </c>
      <c r="D101" s="304" t="e">
        <f aca="false">(concat("""","CommonName",""":", """",#REF!,""","))</f>
        <v>#REF!</v>
      </c>
      <c r="E101" s="304" t="e">
        <f aca="false">(concat("""","ScientificName",""":", """",#REF!,""","))</f>
        <v>#REF!</v>
      </c>
      <c r="F101" s="304" t="e">
        <f aca="false">concat("""","Kingdom", """:","""",#REF!,""",")</f>
        <v>#REF!</v>
      </c>
      <c r="G101" s="304" t="e">
        <f aca="false">concat("""","Subkingdom",""":", """",#REF!,""",")</f>
        <v>#REF!</v>
      </c>
      <c r="H101" s="304" t="e">
        <f aca="false">concat("""","Superdivision",""":", """",#REF!,""",")</f>
        <v>#REF!</v>
      </c>
      <c r="I101" s="304" t="e">
        <f aca="false">concat("""","Phylum", """:","""",#REF!,""",")</f>
        <v>#REF!</v>
      </c>
      <c r="J101" s="304" t="e">
        <f aca="false">concat("""","Subphylum", """:","""",#REF!,""",")</f>
        <v>#REF!</v>
      </c>
      <c r="K101" s="304" t="e">
        <f aca="false">concat("""","Class", """:","""",#REF!,""",")</f>
        <v>#REF!</v>
      </c>
      <c r="L101" s="304" t="e">
        <f aca="false">concat("""","Subclass", """:","""",#REF!,""",")</f>
        <v>#REF!</v>
      </c>
      <c r="M101" s="304" t="e">
        <f aca="false">concat("""","Order",""":","""", #REF!,""",")</f>
        <v>#REF!</v>
      </c>
      <c r="N101" s="304" t="e">
        <f aca="false">concat("""","Family",""":","""", #REF!,""",")</f>
        <v>#REF!</v>
      </c>
      <c r="O101" s="304" t="e">
        <f aca="false">concat("""","Subfamily",""":","""", #REF!,""",")</f>
        <v>#REF!</v>
      </c>
      <c r="P101" s="304" t="e">
        <f aca="false">concat("""","Tribe",""":","""", #REF!,""",")</f>
        <v>#REF!</v>
      </c>
      <c r="Q101" s="304" t="e">
        <f aca="false">concat("""","Subtribe",""":","""", #REF!,""",")</f>
        <v>#REF!</v>
      </c>
      <c r="R101" s="304" t="e">
        <f aca="false">concat("""","Genus",""":","""", #REF!,""",")</f>
        <v>#REF!</v>
      </c>
      <c r="S101" s="304" t="e">
        <f aca="false">concat("""","Subgenus",""":","""", #REF!,""",")</f>
        <v>#REF!</v>
      </c>
      <c r="T101" s="304" t="e">
        <f aca="false">concat("""","Species",""":","""", #REF!,""",")</f>
        <v>#REF!</v>
      </c>
      <c r="U101" s="304" t="e">
        <f aca="false">concat("""","VarSubsp",""":","""", #REF!,"""")</f>
        <v>#REF!</v>
      </c>
      <c r="V101" s="305"/>
      <c r="W101" s="305"/>
      <c r="X101" s="305"/>
      <c r="Y101" s="305"/>
      <c r="Z101" s="305"/>
    </row>
    <row r="102" customFormat="false" ht="14.25" hidden="false" customHeight="true" outlineLevel="0" collapsed="false">
      <c r="A102" s="302" t="s">
        <v>3279</v>
      </c>
      <c r="B102" s="303" t="e">
        <f aca="false">concat("{",C102,D102,E102,F102,G102,H102,I102,J102,K102,L102,M102,N102,O102,P102,Q102,R102,S102,T102,U102,"},")</f>
        <v>#NAME?</v>
      </c>
      <c r="C102" s="304" t="e">
        <f aca="false">(concat("""","KeggCode", """:","""",#REF!,""","))</f>
        <v>#REF!</v>
      </c>
      <c r="D102" s="304" t="e">
        <f aca="false">(concat("""","CommonName",""":", """",#REF!,""","))</f>
        <v>#REF!</v>
      </c>
      <c r="E102" s="304" t="e">
        <f aca="false">(concat("""","ScientificName",""":", """",#REF!,""","))</f>
        <v>#REF!</v>
      </c>
      <c r="F102" s="304" t="e">
        <f aca="false">concat("""","Kingdom", """:","""",#REF!,""",")</f>
        <v>#REF!</v>
      </c>
      <c r="G102" s="304" t="e">
        <f aca="false">concat("""","Subkingdom",""":", """",#REF!,""",")</f>
        <v>#REF!</v>
      </c>
      <c r="H102" s="304" t="e">
        <f aca="false">concat("""","Superdivision",""":", """",#REF!,""",")</f>
        <v>#REF!</v>
      </c>
      <c r="I102" s="304" t="e">
        <f aca="false">concat("""","Phylum", """:","""",#REF!,""",")</f>
        <v>#REF!</v>
      </c>
      <c r="J102" s="304" t="e">
        <f aca="false">concat("""","Subphylum", """:","""",#REF!,""",")</f>
        <v>#REF!</v>
      </c>
      <c r="K102" s="304" t="e">
        <f aca="false">concat("""","Class", """:","""",#REF!,""",")</f>
        <v>#REF!</v>
      </c>
      <c r="L102" s="304" t="e">
        <f aca="false">concat("""","Subclass", """:","""",#REF!,""",")</f>
        <v>#REF!</v>
      </c>
      <c r="M102" s="304" t="e">
        <f aca="false">concat("""","Order",""":","""", #REF!,""",")</f>
        <v>#REF!</v>
      </c>
      <c r="N102" s="304" t="e">
        <f aca="false">concat("""","Family",""":","""", #REF!,""",")</f>
        <v>#REF!</v>
      </c>
      <c r="O102" s="304" t="e">
        <f aca="false">concat("""","Subfamily",""":","""", #REF!,""",")</f>
        <v>#REF!</v>
      </c>
      <c r="P102" s="304" t="e">
        <f aca="false">concat("""","Tribe",""":","""", #REF!,""",")</f>
        <v>#REF!</v>
      </c>
      <c r="Q102" s="304" t="e">
        <f aca="false">concat("""","Subtribe",""":","""", #REF!,""",")</f>
        <v>#REF!</v>
      </c>
      <c r="R102" s="304" t="e">
        <f aca="false">concat("""","Genus",""":","""", #REF!,""",")</f>
        <v>#REF!</v>
      </c>
      <c r="S102" s="304" t="e">
        <f aca="false">concat("""","Subgenus",""":","""", #REF!,""",")</f>
        <v>#REF!</v>
      </c>
      <c r="T102" s="304" t="e">
        <f aca="false">concat("""","Species",""":","""", #REF!,""",")</f>
        <v>#REF!</v>
      </c>
      <c r="U102" s="304" t="e">
        <f aca="false">concat("""","VarSubsp",""":","""", #REF!,"""")</f>
        <v>#REF!</v>
      </c>
      <c r="V102" s="305"/>
      <c r="W102" s="305"/>
      <c r="X102" s="305"/>
      <c r="Y102" s="305"/>
      <c r="Z102" s="305"/>
    </row>
    <row r="103" customFormat="false" ht="14.25" hidden="false" customHeight="true" outlineLevel="0" collapsed="false">
      <c r="A103" s="302" t="s">
        <v>3280</v>
      </c>
      <c r="B103" s="303" t="e">
        <f aca="false">concat("{",C103,D103,E103,F103,G103,H103,I103,J103,K103,L103,M103,N103,O103,P103,Q103,R103,S103,T103,U103,"},")</f>
        <v>#NAME?</v>
      </c>
      <c r="C103" s="304" t="e">
        <f aca="false">(concat("""","KeggCode", """:","""",#REF!,""","))</f>
        <v>#REF!</v>
      </c>
      <c r="D103" s="304" t="e">
        <f aca="false">(concat("""","CommonName",""":", """",#REF!,""","))</f>
        <v>#REF!</v>
      </c>
      <c r="E103" s="304" t="e">
        <f aca="false">(concat("""","ScientificName",""":", """",#REF!,""","))</f>
        <v>#REF!</v>
      </c>
      <c r="F103" s="304" t="e">
        <f aca="false">concat("""","Kingdom", """:","""",#REF!,""",")</f>
        <v>#REF!</v>
      </c>
      <c r="G103" s="304" t="e">
        <f aca="false">concat("""","Subkingdom",""":", """",#REF!,""",")</f>
        <v>#REF!</v>
      </c>
      <c r="H103" s="304" t="e">
        <f aca="false">concat("""","Superdivision",""":", """",#REF!,""",")</f>
        <v>#REF!</v>
      </c>
      <c r="I103" s="304" t="e">
        <f aca="false">concat("""","Phylum", """:","""",#REF!,""",")</f>
        <v>#REF!</v>
      </c>
      <c r="J103" s="304" t="e">
        <f aca="false">concat("""","Subphylum", """:","""",#REF!,""",")</f>
        <v>#REF!</v>
      </c>
      <c r="K103" s="304" t="e">
        <f aca="false">concat("""","Class", """:","""",#REF!,""",")</f>
        <v>#REF!</v>
      </c>
      <c r="L103" s="304" t="e">
        <f aca="false">concat("""","Subclass", """:","""",#REF!,""",")</f>
        <v>#REF!</v>
      </c>
      <c r="M103" s="304" t="e">
        <f aca="false">concat("""","Order",""":","""", #REF!,""",")</f>
        <v>#REF!</v>
      </c>
      <c r="N103" s="304" t="e">
        <f aca="false">concat("""","Family",""":","""", #REF!,""",")</f>
        <v>#REF!</v>
      </c>
      <c r="O103" s="304" t="e">
        <f aca="false">concat("""","Subfamily",""":","""", #REF!,""",")</f>
        <v>#REF!</v>
      </c>
      <c r="P103" s="304" t="e">
        <f aca="false">concat("""","Tribe",""":","""", #REF!,""",")</f>
        <v>#REF!</v>
      </c>
      <c r="Q103" s="304" t="e">
        <f aca="false">concat("""","Subtribe",""":","""", #REF!,""",")</f>
        <v>#REF!</v>
      </c>
      <c r="R103" s="304" t="e">
        <f aca="false">concat("""","Genus",""":","""", #REF!,""",")</f>
        <v>#REF!</v>
      </c>
      <c r="S103" s="304" t="e">
        <f aca="false">concat("""","Subgenus",""":","""", #REF!,""",")</f>
        <v>#REF!</v>
      </c>
      <c r="T103" s="304" t="e">
        <f aca="false">concat("""","Species",""":","""", #REF!,""",")</f>
        <v>#REF!</v>
      </c>
      <c r="U103" s="304" t="e">
        <f aca="false">concat("""","VarSubsp",""":","""", #REF!,"""")</f>
        <v>#REF!</v>
      </c>
      <c r="V103" s="305"/>
      <c r="W103" s="305"/>
      <c r="X103" s="305"/>
      <c r="Y103" s="305"/>
      <c r="Z103" s="305"/>
    </row>
    <row r="104" customFormat="false" ht="14.25" hidden="false" customHeight="true" outlineLevel="0" collapsed="false">
      <c r="A104" s="302" t="s">
        <v>3281</v>
      </c>
      <c r="B104" s="303" t="e">
        <f aca="false">concat("{",C104,D104,E104,F104,G104,H104,I104,J104,K104,L104,M104,N104,O104,P104,Q104,R104,S104,T104,U104,"},")</f>
        <v>#NAME?</v>
      </c>
      <c r="C104" s="304" t="e">
        <f aca="false">(concat("""","KeggCode", """:","""",#REF!,""","))</f>
        <v>#REF!</v>
      </c>
      <c r="D104" s="304" t="e">
        <f aca="false">(concat("""","CommonName",""":", """",#REF!,""","))</f>
        <v>#REF!</v>
      </c>
      <c r="E104" s="304" t="e">
        <f aca="false">(concat("""","ScientificName",""":", """",#REF!,""","))</f>
        <v>#REF!</v>
      </c>
      <c r="F104" s="304" t="e">
        <f aca="false">concat("""","Kingdom", """:","""",#REF!,""",")</f>
        <v>#REF!</v>
      </c>
      <c r="G104" s="304" t="e">
        <f aca="false">concat("""","Subkingdom",""":", """",#REF!,""",")</f>
        <v>#REF!</v>
      </c>
      <c r="H104" s="304" t="e">
        <f aca="false">concat("""","Superdivision",""":", """",#REF!,""",")</f>
        <v>#REF!</v>
      </c>
      <c r="I104" s="304" t="e">
        <f aca="false">concat("""","Phylum", """:","""",#REF!,""",")</f>
        <v>#REF!</v>
      </c>
      <c r="J104" s="304" t="e">
        <f aca="false">concat("""","Subphylum", """:","""",#REF!,""",")</f>
        <v>#REF!</v>
      </c>
      <c r="K104" s="304" t="e">
        <f aca="false">concat("""","Class", """:","""",#REF!,""",")</f>
        <v>#REF!</v>
      </c>
      <c r="L104" s="304" t="e">
        <f aca="false">concat("""","Subclass", """:","""",#REF!,""",")</f>
        <v>#REF!</v>
      </c>
      <c r="M104" s="304" t="e">
        <f aca="false">concat("""","Order",""":","""", #REF!,""",")</f>
        <v>#REF!</v>
      </c>
      <c r="N104" s="304" t="e">
        <f aca="false">concat("""","Family",""":","""", #REF!,""",")</f>
        <v>#REF!</v>
      </c>
      <c r="O104" s="304" t="e">
        <f aca="false">concat("""","Subfamily",""":","""", #REF!,""",")</f>
        <v>#REF!</v>
      </c>
      <c r="P104" s="304" t="e">
        <f aca="false">concat("""","Tribe",""":","""", #REF!,""",")</f>
        <v>#REF!</v>
      </c>
      <c r="Q104" s="304" t="e">
        <f aca="false">concat("""","Subtribe",""":","""", #REF!,""",")</f>
        <v>#REF!</v>
      </c>
      <c r="R104" s="304" t="e">
        <f aca="false">concat("""","Genus",""":","""", #REF!,""",")</f>
        <v>#REF!</v>
      </c>
      <c r="S104" s="304" t="e">
        <f aca="false">concat("""","Subgenus",""":","""", #REF!,""",")</f>
        <v>#REF!</v>
      </c>
      <c r="T104" s="304" t="e">
        <f aca="false">concat("""","Species",""":","""", #REF!,""",")</f>
        <v>#REF!</v>
      </c>
      <c r="U104" s="304" t="e">
        <f aca="false">concat("""","VarSubsp",""":","""", #REF!,"""")</f>
        <v>#REF!</v>
      </c>
      <c r="V104" s="305"/>
      <c r="W104" s="305"/>
      <c r="X104" s="305"/>
      <c r="Y104" s="305"/>
      <c r="Z104" s="305"/>
    </row>
    <row r="105" customFormat="false" ht="14.25" hidden="false" customHeight="true" outlineLevel="0" collapsed="false">
      <c r="A105" s="302" t="s">
        <v>3282</v>
      </c>
      <c r="B105" s="303" t="e">
        <f aca="false">concat("{",C105,D105,E105,F105,G105,H105,I105,J105,K105,L105,M105,N105,O105,P105,Q105,R105,S105,T105,U105,"},")</f>
        <v>#NAME?</v>
      </c>
      <c r="C105" s="304" t="e">
        <f aca="false">(concat("""","KeggCode", """:","""",#REF!,""","))</f>
        <v>#REF!</v>
      </c>
      <c r="D105" s="304" t="e">
        <f aca="false">(concat("""","CommonName",""":", """",#REF!,""","))</f>
        <v>#REF!</v>
      </c>
      <c r="E105" s="304" t="e">
        <f aca="false">(concat("""","ScientificName",""":", """",#REF!,""","))</f>
        <v>#REF!</v>
      </c>
      <c r="F105" s="304" t="e">
        <f aca="false">concat("""","Kingdom", """:","""",#REF!,""",")</f>
        <v>#REF!</v>
      </c>
      <c r="G105" s="304" t="e">
        <f aca="false">concat("""","Subkingdom",""":", """",#REF!,""",")</f>
        <v>#REF!</v>
      </c>
      <c r="H105" s="304" t="e">
        <f aca="false">concat("""","Superdivision",""":", """",#REF!,""",")</f>
        <v>#REF!</v>
      </c>
      <c r="I105" s="304" t="e">
        <f aca="false">concat("""","Phylum", """:","""",#REF!,""",")</f>
        <v>#REF!</v>
      </c>
      <c r="J105" s="304" t="e">
        <f aca="false">concat("""","Subphylum", """:","""",#REF!,""",")</f>
        <v>#REF!</v>
      </c>
      <c r="K105" s="304" t="e">
        <f aca="false">concat("""","Class", """:","""",#REF!,""",")</f>
        <v>#REF!</v>
      </c>
      <c r="L105" s="304" t="e">
        <f aca="false">concat("""","Subclass", """:","""",#REF!,""",")</f>
        <v>#REF!</v>
      </c>
      <c r="M105" s="304" t="e">
        <f aca="false">concat("""","Order",""":","""", #REF!,""",")</f>
        <v>#REF!</v>
      </c>
      <c r="N105" s="304" t="e">
        <f aca="false">concat("""","Family",""":","""", #REF!,""",")</f>
        <v>#REF!</v>
      </c>
      <c r="O105" s="304" t="e">
        <f aca="false">concat("""","Subfamily",""":","""", #REF!,""",")</f>
        <v>#REF!</v>
      </c>
      <c r="P105" s="304" t="e">
        <f aca="false">concat("""","Tribe",""":","""", #REF!,""",")</f>
        <v>#REF!</v>
      </c>
      <c r="Q105" s="304" t="e">
        <f aca="false">concat("""","Subtribe",""":","""", #REF!,""",")</f>
        <v>#REF!</v>
      </c>
      <c r="R105" s="304" t="e">
        <f aca="false">concat("""","Genus",""":","""", #REF!,""",")</f>
        <v>#REF!</v>
      </c>
      <c r="S105" s="304" t="e">
        <f aca="false">concat("""","Subgenus",""":","""", #REF!,""",")</f>
        <v>#REF!</v>
      </c>
      <c r="T105" s="304" t="e">
        <f aca="false">concat("""","Species",""":","""", #REF!,""",")</f>
        <v>#REF!</v>
      </c>
      <c r="U105" s="304" t="e">
        <f aca="false">concat("""","VarSubsp",""":","""", #REF!,"""")</f>
        <v>#REF!</v>
      </c>
      <c r="V105" s="305"/>
      <c r="W105" s="305"/>
      <c r="X105" s="305"/>
      <c r="Y105" s="305"/>
      <c r="Z105" s="305"/>
    </row>
    <row r="106" customFormat="false" ht="14.25" hidden="false" customHeight="true" outlineLevel="0" collapsed="false">
      <c r="A106" s="302" t="s">
        <v>3283</v>
      </c>
      <c r="B106" s="303" t="e">
        <f aca="false">concat("{",C106,D106,E106,F106,G106,H106,I106,J106,K106,L106,M106,N106,O106,P106,Q106,R106,S106,T106,U106,"},")</f>
        <v>#NAME?</v>
      </c>
      <c r="C106" s="304" t="e">
        <f aca="false">(concat("""","KeggCode", """:","""",#REF!,""","))</f>
        <v>#REF!</v>
      </c>
      <c r="D106" s="304" t="e">
        <f aca="false">(concat("""","CommonName",""":", """",#REF!,""","))</f>
        <v>#REF!</v>
      </c>
      <c r="E106" s="304" t="e">
        <f aca="false">(concat("""","ScientificName",""":", """",#REF!,""","))</f>
        <v>#REF!</v>
      </c>
      <c r="F106" s="304" t="e">
        <f aca="false">concat("""","Kingdom", """:","""",#REF!,""",")</f>
        <v>#REF!</v>
      </c>
      <c r="G106" s="304" t="e">
        <f aca="false">concat("""","Subkingdom",""":", """",#REF!,""",")</f>
        <v>#REF!</v>
      </c>
      <c r="H106" s="304" t="e">
        <f aca="false">concat("""","Superdivision",""":", """",#REF!,""",")</f>
        <v>#REF!</v>
      </c>
      <c r="I106" s="304" t="e">
        <f aca="false">concat("""","Phylum", """:","""",#REF!,""",")</f>
        <v>#REF!</v>
      </c>
      <c r="J106" s="304" t="e">
        <f aca="false">concat("""","Subphylum", """:","""",#REF!,""",")</f>
        <v>#REF!</v>
      </c>
      <c r="K106" s="304" t="e">
        <f aca="false">concat("""","Class", """:","""",#REF!,""",")</f>
        <v>#REF!</v>
      </c>
      <c r="L106" s="304" t="e">
        <f aca="false">concat("""","Subclass", """:","""",#REF!,""",")</f>
        <v>#REF!</v>
      </c>
      <c r="M106" s="304" t="e">
        <f aca="false">concat("""","Order",""":","""", #REF!,""",")</f>
        <v>#REF!</v>
      </c>
      <c r="N106" s="304" t="e">
        <f aca="false">concat("""","Family",""":","""", #REF!,""",")</f>
        <v>#REF!</v>
      </c>
      <c r="O106" s="304" t="e">
        <f aca="false">concat("""","Subfamily",""":","""", #REF!,""",")</f>
        <v>#REF!</v>
      </c>
      <c r="P106" s="304" t="e">
        <f aca="false">concat("""","Tribe",""":","""", #REF!,""",")</f>
        <v>#REF!</v>
      </c>
      <c r="Q106" s="304" t="e">
        <f aca="false">concat("""","Subtribe",""":","""", #REF!,""",")</f>
        <v>#REF!</v>
      </c>
      <c r="R106" s="304" t="e">
        <f aca="false">concat("""","Genus",""":","""", #REF!,""",")</f>
        <v>#REF!</v>
      </c>
      <c r="S106" s="304" t="e">
        <f aca="false">concat("""","Subgenus",""":","""", #REF!,""",")</f>
        <v>#REF!</v>
      </c>
      <c r="T106" s="304" t="e">
        <f aca="false">concat("""","Species",""":","""", #REF!,""",")</f>
        <v>#REF!</v>
      </c>
      <c r="U106" s="304" t="e">
        <f aca="false">concat("""","VarSubsp",""":","""", #REF!,"""")</f>
        <v>#REF!</v>
      </c>
      <c r="V106" s="305"/>
      <c r="W106" s="305"/>
      <c r="X106" s="305"/>
      <c r="Y106" s="305"/>
      <c r="Z106" s="305"/>
    </row>
    <row r="107" customFormat="false" ht="14.25" hidden="false" customHeight="true" outlineLevel="0" collapsed="false">
      <c r="A107" s="302" t="s">
        <v>3284</v>
      </c>
      <c r="B107" s="303" t="e">
        <f aca="false">concat("{",C107,D107,E107,F107,G107,H107,I107,J107,K107,L107,M107,N107,O107,P107,Q107,R107,S107,T107,U107,"}")</f>
        <v>#NAME?</v>
      </c>
      <c r="C107" s="304" t="e">
        <f aca="false">(concat("""","KeggCode", """:","""",#REF!,""","))</f>
        <v>#REF!</v>
      </c>
      <c r="D107" s="304" t="e">
        <f aca="false">(concat("""","CommonName",""":", """",#REF!,""","))</f>
        <v>#REF!</v>
      </c>
      <c r="E107" s="304" t="e">
        <f aca="false">(concat("""","ScientificName",""":", """",#REF!,""","))</f>
        <v>#REF!</v>
      </c>
      <c r="F107" s="304" t="e">
        <f aca="false">concat("""","Kingdom", """:","""",#REF!,""",")</f>
        <v>#REF!</v>
      </c>
      <c r="G107" s="304" t="e">
        <f aca="false">concat("""","Subkingdom",""":", """",#REF!,""",")</f>
        <v>#REF!</v>
      </c>
      <c r="H107" s="304" t="e">
        <f aca="false">concat("""","Superdivision",""":", """",#REF!,""",")</f>
        <v>#REF!</v>
      </c>
      <c r="I107" s="304" t="e">
        <f aca="false">concat("""","Phylum", """:","""",#REF!,""",")</f>
        <v>#REF!</v>
      </c>
      <c r="J107" s="304" t="e">
        <f aca="false">concat("""","Subphylum", """:","""",#REF!,""",")</f>
        <v>#REF!</v>
      </c>
      <c r="K107" s="304" t="e">
        <f aca="false">concat("""","Class", """:","""",#REF!,""",")</f>
        <v>#REF!</v>
      </c>
      <c r="L107" s="304" t="e">
        <f aca="false">concat("""","Subclass", """:","""",#REF!,""",")</f>
        <v>#REF!</v>
      </c>
      <c r="M107" s="304" t="e">
        <f aca="false">concat("""","Order",""":","""", #REF!,""",")</f>
        <v>#REF!</v>
      </c>
      <c r="N107" s="304" t="e">
        <f aca="false">concat("""","Family",""":","""", #REF!,""",")</f>
        <v>#REF!</v>
      </c>
      <c r="O107" s="304" t="e">
        <f aca="false">concat("""","Subfamily",""":","""", #REF!,""",")</f>
        <v>#REF!</v>
      </c>
      <c r="P107" s="304" t="e">
        <f aca="false">concat("""","Tribe",""":","""", #REF!,""",")</f>
        <v>#REF!</v>
      </c>
      <c r="Q107" s="304" t="e">
        <f aca="false">concat("""","Subtribe",""":","""", #REF!,""",")</f>
        <v>#REF!</v>
      </c>
      <c r="R107" s="304" t="e">
        <f aca="false">concat("""","Genus",""":","""", #REF!,""",")</f>
        <v>#REF!</v>
      </c>
      <c r="S107" s="304" t="e">
        <f aca="false">concat("""","Subgenus",""":","""", #REF!,""",")</f>
        <v>#REF!</v>
      </c>
      <c r="T107" s="304" t="e">
        <f aca="false">concat("""","Species",""":","""", #REF!,""",")</f>
        <v>#REF!</v>
      </c>
      <c r="U107" s="304" t="e">
        <f aca="false">concat("""","VarSubsp",""":","""", #REF!,"""")</f>
        <v>#REF!</v>
      </c>
      <c r="V107" s="305"/>
      <c r="W107" s="305"/>
      <c r="X107" s="305"/>
      <c r="Y107" s="305"/>
      <c r="Z107" s="305"/>
    </row>
    <row r="108" customFormat="false" ht="14.25" hidden="false" customHeight="true" outlineLevel="0" collapsed="false">
      <c r="A108" s="305"/>
      <c r="B108" s="303"/>
      <c r="C108" s="304"/>
      <c r="D108" s="304"/>
      <c r="E108" s="304"/>
      <c r="F108" s="304"/>
      <c r="G108" s="304"/>
      <c r="H108" s="30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04"/>
      <c r="T108" s="304"/>
      <c r="U108" s="304"/>
      <c r="V108" s="305"/>
      <c r="W108" s="305"/>
      <c r="X108" s="305"/>
      <c r="Y108" s="305"/>
      <c r="Z108" s="305"/>
    </row>
    <row r="109" customFormat="false" ht="14.25" hidden="false" customHeight="true" outlineLevel="0" collapsed="false">
      <c r="A109" s="305"/>
      <c r="B109" s="303"/>
      <c r="C109" s="304"/>
      <c r="D109" s="304"/>
      <c r="E109" s="304"/>
      <c r="F109" s="304"/>
      <c r="G109" s="304"/>
      <c r="H109" s="304"/>
      <c r="I109" s="304"/>
      <c r="J109" s="304"/>
      <c r="K109" s="304"/>
      <c r="L109" s="304"/>
      <c r="M109" s="304"/>
      <c r="N109" s="304"/>
      <c r="O109" s="304"/>
      <c r="P109" s="304"/>
      <c r="Q109" s="304"/>
      <c r="R109" s="304"/>
      <c r="S109" s="304"/>
      <c r="T109" s="304"/>
      <c r="U109" s="304"/>
      <c r="V109" s="305"/>
      <c r="W109" s="305"/>
      <c r="X109" s="305"/>
      <c r="Y109" s="305"/>
      <c r="Z109" s="305"/>
    </row>
    <row r="110" customFormat="false" ht="14.25" hidden="false" customHeight="true" outlineLevel="0" collapsed="false">
      <c r="A110" s="305"/>
      <c r="B110" s="303"/>
      <c r="C110" s="304"/>
      <c r="D110" s="304"/>
      <c r="E110" s="304"/>
      <c r="F110" s="304"/>
      <c r="G110" s="304"/>
      <c r="H110" s="304"/>
      <c r="I110" s="304"/>
      <c r="J110" s="304"/>
      <c r="K110" s="304"/>
      <c r="L110" s="304"/>
      <c r="M110" s="304"/>
      <c r="N110" s="304"/>
      <c r="O110" s="304"/>
      <c r="P110" s="304"/>
      <c r="Q110" s="304"/>
      <c r="R110" s="304"/>
      <c r="S110" s="304"/>
      <c r="T110" s="304"/>
      <c r="U110" s="304"/>
      <c r="V110" s="305"/>
      <c r="W110" s="305"/>
      <c r="X110" s="305"/>
      <c r="Y110" s="305"/>
      <c r="Z110" s="305"/>
    </row>
    <row r="111" customFormat="false" ht="14.25" hidden="false" customHeight="true" outlineLevel="0" collapsed="false">
      <c r="A111" s="305"/>
      <c r="B111" s="303"/>
      <c r="C111" s="304"/>
      <c r="D111" s="304"/>
      <c r="E111" s="304"/>
      <c r="F111" s="304"/>
      <c r="G111" s="304"/>
      <c r="H111" s="304"/>
      <c r="I111" s="304"/>
      <c r="J111" s="304"/>
      <c r="K111" s="304"/>
      <c r="L111" s="304"/>
      <c r="M111" s="304"/>
      <c r="N111" s="304"/>
      <c r="O111" s="304"/>
      <c r="P111" s="304"/>
      <c r="Q111" s="304"/>
      <c r="R111" s="304"/>
      <c r="S111" s="304"/>
      <c r="T111" s="304"/>
      <c r="U111" s="304"/>
      <c r="V111" s="305"/>
      <c r="W111" s="305"/>
      <c r="X111" s="305"/>
      <c r="Y111" s="305"/>
      <c r="Z111" s="305"/>
    </row>
    <row r="112" customFormat="false" ht="14.25" hidden="false" customHeight="true" outlineLevel="0" collapsed="false">
      <c r="A112" s="305"/>
      <c r="B112" s="303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4"/>
      <c r="P112" s="304"/>
      <c r="Q112" s="304"/>
      <c r="R112" s="304"/>
      <c r="S112" s="304"/>
      <c r="T112" s="304"/>
      <c r="U112" s="304"/>
      <c r="V112" s="305"/>
      <c r="W112" s="305"/>
      <c r="X112" s="305"/>
      <c r="Y112" s="305"/>
      <c r="Z112" s="305"/>
    </row>
    <row r="113" customFormat="false" ht="14.25" hidden="false" customHeight="true" outlineLevel="0" collapsed="false">
      <c r="A113" s="305"/>
      <c r="B113" s="303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</row>
    <row r="114" customFormat="false" ht="14.25" hidden="false" customHeight="true" outlineLevel="0" collapsed="false">
      <c r="A114" s="305"/>
      <c r="B114" s="303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</row>
    <row r="115" customFormat="false" ht="14.25" hidden="false" customHeight="true" outlineLevel="0" collapsed="false">
      <c r="A115" s="305"/>
      <c r="B115" s="303"/>
      <c r="C115" s="305"/>
      <c r="D115" s="305"/>
      <c r="E115" s="305"/>
      <c r="F115" s="305"/>
      <c r="G115" s="305"/>
      <c r="H115" s="305"/>
      <c r="I115" s="305"/>
      <c r="J115" s="305"/>
      <c r="K115" s="305"/>
      <c r="L115" s="305"/>
      <c r="M115" s="305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</row>
    <row r="116" customFormat="false" ht="14.25" hidden="false" customHeight="true" outlineLevel="0" collapsed="false">
      <c r="A116" s="305"/>
      <c r="B116" s="303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  <c r="Y116" s="305"/>
      <c r="Z116" s="305"/>
    </row>
    <row r="117" customFormat="false" ht="14.25" hidden="false" customHeight="true" outlineLevel="0" collapsed="false">
      <c r="A117" s="305"/>
      <c r="B117" s="303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</row>
    <row r="118" customFormat="false" ht="14.25" hidden="false" customHeight="true" outlineLevel="0" collapsed="false">
      <c r="A118" s="305"/>
      <c r="B118" s="303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</row>
    <row r="119" customFormat="false" ht="14.25" hidden="false" customHeight="true" outlineLevel="0" collapsed="false">
      <c r="A119" s="305"/>
      <c r="B119" s="303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</row>
    <row r="120" customFormat="false" ht="14.25" hidden="false" customHeight="true" outlineLevel="0" collapsed="false">
      <c r="A120" s="305"/>
      <c r="B120" s="303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</row>
    <row r="121" customFormat="false" ht="14.25" hidden="false" customHeight="true" outlineLevel="0" collapsed="false">
      <c r="A121" s="305"/>
      <c r="B121" s="303"/>
      <c r="C121" s="305"/>
      <c r="D121" s="305"/>
      <c r="E121" s="305"/>
      <c r="F121" s="305"/>
      <c r="G121" s="305"/>
      <c r="H121" s="305"/>
      <c r="I121" s="305"/>
      <c r="J121" s="305"/>
      <c r="K121" s="305"/>
      <c r="L121" s="305"/>
      <c r="M121" s="305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305"/>
    </row>
    <row r="122" customFormat="false" ht="14.25" hidden="false" customHeight="true" outlineLevel="0" collapsed="false">
      <c r="A122" s="305"/>
      <c r="B122" s="303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  <c r="Y122" s="305"/>
      <c r="Z122" s="305"/>
    </row>
    <row r="123" customFormat="false" ht="14.25" hidden="false" customHeight="true" outlineLevel="0" collapsed="false">
      <c r="A123" s="305"/>
      <c r="B123" s="303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305"/>
      <c r="Z123" s="305"/>
    </row>
    <row r="124" customFormat="false" ht="14.25" hidden="false" customHeight="true" outlineLevel="0" collapsed="false">
      <c r="A124" s="305"/>
      <c r="B124" s="303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</row>
    <row r="125" customFormat="false" ht="14.25" hidden="false" customHeight="true" outlineLevel="0" collapsed="false">
      <c r="A125" s="305"/>
      <c r="B125" s="303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</row>
    <row r="126" customFormat="false" ht="14.25" hidden="false" customHeight="true" outlineLevel="0" collapsed="false">
      <c r="A126" s="305"/>
      <c r="B126" s="303"/>
      <c r="C126" s="305"/>
      <c r="D126" s="305"/>
      <c r="E126" s="305"/>
      <c r="F126" s="305"/>
      <c r="G126" s="305"/>
      <c r="H126" s="305"/>
      <c r="I126" s="305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305"/>
      <c r="Z126" s="305"/>
    </row>
    <row r="127" customFormat="false" ht="14.25" hidden="false" customHeight="true" outlineLevel="0" collapsed="false">
      <c r="A127" s="305"/>
      <c r="B127" s="303"/>
      <c r="C127" s="305"/>
      <c r="D127" s="305"/>
      <c r="E127" s="305"/>
      <c r="F127" s="305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</row>
    <row r="128" customFormat="false" ht="14.25" hidden="false" customHeight="true" outlineLevel="0" collapsed="false">
      <c r="A128" s="305"/>
      <c r="B128" s="303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</row>
    <row r="129" customFormat="false" ht="14.25" hidden="false" customHeight="true" outlineLevel="0" collapsed="false">
      <c r="A129" s="305"/>
      <c r="B129" s="303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</row>
    <row r="130" customFormat="false" ht="14.25" hidden="false" customHeight="true" outlineLevel="0" collapsed="false">
      <c r="A130" s="305"/>
      <c r="B130" s="303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</row>
    <row r="131" customFormat="false" ht="14.25" hidden="false" customHeight="true" outlineLevel="0" collapsed="false">
      <c r="A131" s="305"/>
      <c r="B131" s="303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</row>
    <row r="132" customFormat="false" ht="14.25" hidden="false" customHeight="true" outlineLevel="0" collapsed="false">
      <c r="A132" s="305"/>
      <c r="B132" s="303"/>
      <c r="C132" s="305"/>
      <c r="D132" s="305"/>
      <c r="E132" s="305"/>
      <c r="F132" s="305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</row>
    <row r="133" customFormat="false" ht="14.25" hidden="false" customHeight="true" outlineLevel="0" collapsed="false">
      <c r="A133" s="305"/>
      <c r="B133" s="303"/>
      <c r="C133" s="305"/>
      <c r="D133" s="305"/>
      <c r="E133" s="305"/>
      <c r="F133" s="305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  <c r="Y133" s="305"/>
      <c r="Z133" s="305"/>
    </row>
    <row r="134" customFormat="false" ht="14.25" hidden="false" customHeight="true" outlineLevel="0" collapsed="false">
      <c r="A134" s="305"/>
      <c r="B134" s="303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</row>
    <row r="135" customFormat="false" ht="14.25" hidden="false" customHeight="true" outlineLevel="0" collapsed="false">
      <c r="A135" s="305"/>
      <c r="B135" s="303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</row>
    <row r="136" customFormat="false" ht="14.25" hidden="false" customHeight="true" outlineLevel="0" collapsed="false">
      <c r="A136" s="305"/>
      <c r="B136" s="303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</row>
    <row r="137" customFormat="false" ht="14.25" hidden="false" customHeight="true" outlineLevel="0" collapsed="false">
      <c r="A137" s="305"/>
      <c r="B137" s="303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</row>
    <row r="138" customFormat="false" ht="14.25" hidden="false" customHeight="true" outlineLevel="0" collapsed="false">
      <c r="A138" s="305"/>
      <c r="B138" s="303"/>
      <c r="C138" s="305"/>
      <c r="D138" s="305"/>
      <c r="E138" s="305"/>
      <c r="F138" s="305"/>
      <c r="G138" s="305"/>
      <c r="H138" s="305"/>
      <c r="I138" s="305"/>
      <c r="J138" s="305"/>
      <c r="K138" s="305"/>
      <c r="L138" s="305"/>
      <c r="M138" s="305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  <c r="Y138" s="305"/>
      <c r="Z138" s="305"/>
    </row>
    <row r="139" customFormat="false" ht="14.25" hidden="false" customHeight="true" outlineLevel="0" collapsed="false">
      <c r="A139" s="305"/>
      <c r="B139" s="303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305"/>
      <c r="Z139" s="305"/>
    </row>
    <row r="140" customFormat="false" ht="14.25" hidden="false" customHeight="true" outlineLevel="0" collapsed="false">
      <c r="A140" s="305"/>
      <c r="B140" s="303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  <c r="Y140" s="305"/>
      <c r="Z140" s="305"/>
    </row>
    <row r="141" customFormat="false" ht="14.25" hidden="false" customHeight="true" outlineLevel="0" collapsed="false">
      <c r="A141" s="305"/>
      <c r="B141" s="303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</row>
    <row r="142" customFormat="false" ht="14.25" hidden="false" customHeight="true" outlineLevel="0" collapsed="false">
      <c r="A142" s="305"/>
      <c r="B142" s="303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</row>
    <row r="143" customFormat="false" ht="14.25" hidden="false" customHeight="true" outlineLevel="0" collapsed="false">
      <c r="A143" s="305"/>
      <c r="B143" s="303"/>
      <c r="C143" s="305"/>
      <c r="D143" s="305"/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</row>
    <row r="144" customFormat="false" ht="14.25" hidden="false" customHeight="true" outlineLevel="0" collapsed="false">
      <c r="A144" s="305"/>
      <c r="B144" s="303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  <c r="Y144" s="305"/>
      <c r="Z144" s="305"/>
    </row>
    <row r="145" customFormat="false" ht="14.25" hidden="false" customHeight="true" outlineLevel="0" collapsed="false">
      <c r="A145" s="305"/>
      <c r="B145" s="303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  <c r="Y145" s="305"/>
      <c r="Z145" s="305"/>
    </row>
    <row r="146" customFormat="false" ht="14.25" hidden="false" customHeight="true" outlineLevel="0" collapsed="false">
      <c r="A146" s="305"/>
      <c r="B146" s="303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</row>
    <row r="147" customFormat="false" ht="14.25" hidden="false" customHeight="true" outlineLevel="0" collapsed="false">
      <c r="A147" s="305"/>
      <c r="B147" s="303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</row>
    <row r="148" customFormat="false" ht="14.25" hidden="false" customHeight="true" outlineLevel="0" collapsed="false">
      <c r="A148" s="305"/>
      <c r="B148" s="303"/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</row>
    <row r="149" customFormat="false" ht="14.25" hidden="false" customHeight="true" outlineLevel="0" collapsed="false">
      <c r="A149" s="305"/>
      <c r="B149" s="303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  <c r="Y149" s="305"/>
      <c r="Z149" s="305"/>
    </row>
    <row r="150" customFormat="false" ht="14.25" hidden="false" customHeight="true" outlineLevel="0" collapsed="false">
      <c r="A150" s="305"/>
      <c r="B150" s="303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</row>
    <row r="151" customFormat="false" ht="14.25" hidden="false" customHeight="true" outlineLevel="0" collapsed="false">
      <c r="A151" s="305"/>
      <c r="B151" s="303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</row>
    <row r="152" customFormat="false" ht="14.25" hidden="false" customHeight="true" outlineLevel="0" collapsed="false">
      <c r="A152" s="305"/>
      <c r="B152" s="303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</row>
    <row r="153" customFormat="false" ht="14.25" hidden="false" customHeight="true" outlineLevel="0" collapsed="false">
      <c r="A153" s="305"/>
      <c r="B153" s="303"/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</row>
    <row r="154" customFormat="false" ht="14.25" hidden="false" customHeight="true" outlineLevel="0" collapsed="false">
      <c r="A154" s="305"/>
      <c r="B154" s="303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305"/>
      <c r="Z154" s="305"/>
    </row>
    <row r="155" customFormat="false" ht="14.25" hidden="false" customHeight="true" outlineLevel="0" collapsed="false">
      <c r="A155" s="305"/>
      <c r="B155" s="303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305"/>
      <c r="Y155" s="305"/>
      <c r="Z155" s="305"/>
    </row>
    <row r="156" customFormat="false" ht="14.25" hidden="false" customHeight="true" outlineLevel="0" collapsed="false">
      <c r="A156" s="305"/>
      <c r="B156" s="303"/>
      <c r="C156" s="305"/>
      <c r="D156" s="305"/>
      <c r="E156" s="305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  <c r="Y156" s="305"/>
      <c r="Z156" s="305"/>
    </row>
    <row r="157" customFormat="false" ht="14.25" hidden="false" customHeight="true" outlineLevel="0" collapsed="false">
      <c r="A157" s="305"/>
      <c r="B157" s="303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</row>
    <row r="158" customFormat="false" ht="14.25" hidden="false" customHeight="true" outlineLevel="0" collapsed="false">
      <c r="A158" s="305"/>
      <c r="B158" s="303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</row>
    <row r="159" customFormat="false" ht="14.25" hidden="false" customHeight="true" outlineLevel="0" collapsed="false">
      <c r="A159" s="305"/>
      <c r="B159" s="303"/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305"/>
      <c r="Z159" s="305"/>
    </row>
    <row r="160" customFormat="false" ht="14.25" hidden="false" customHeight="true" outlineLevel="0" collapsed="false">
      <c r="A160" s="305"/>
      <c r="B160" s="303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305"/>
      <c r="Y160" s="305"/>
      <c r="Z160" s="305"/>
    </row>
    <row r="161" customFormat="false" ht="14.25" hidden="false" customHeight="true" outlineLevel="0" collapsed="false">
      <c r="A161" s="305"/>
      <c r="B161" s="303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V161" s="305"/>
      <c r="W161" s="305"/>
      <c r="X161" s="305"/>
      <c r="Y161" s="305"/>
      <c r="Z161" s="305"/>
    </row>
    <row r="162" customFormat="false" ht="14.25" hidden="false" customHeight="true" outlineLevel="0" collapsed="false">
      <c r="A162" s="305"/>
      <c r="B162" s="303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  <c r="Y162" s="305"/>
      <c r="Z162" s="305"/>
    </row>
    <row r="163" customFormat="false" ht="14.25" hidden="false" customHeight="true" outlineLevel="0" collapsed="false">
      <c r="A163" s="305"/>
      <c r="B163" s="303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</row>
    <row r="164" customFormat="false" ht="14.25" hidden="false" customHeight="true" outlineLevel="0" collapsed="false">
      <c r="A164" s="305"/>
      <c r="B164" s="303"/>
      <c r="C164" s="305"/>
      <c r="D164" s="305"/>
      <c r="E164" s="305"/>
      <c r="F164" s="305"/>
      <c r="G164" s="305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/>
      <c r="Y164" s="305"/>
      <c r="Z164" s="305"/>
    </row>
    <row r="165" customFormat="false" ht="14.25" hidden="false" customHeight="true" outlineLevel="0" collapsed="false">
      <c r="A165" s="305"/>
      <c r="B165" s="303"/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  <c r="Y165" s="305"/>
      <c r="Z165" s="305"/>
    </row>
    <row r="166" customFormat="false" ht="14.25" hidden="false" customHeight="true" outlineLevel="0" collapsed="false">
      <c r="A166" s="305"/>
      <c r="B166" s="303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</row>
    <row r="167" customFormat="false" ht="14.25" hidden="false" customHeight="true" outlineLevel="0" collapsed="false">
      <c r="A167" s="305"/>
      <c r="B167" s="303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05"/>
      <c r="P167" s="305"/>
      <c r="Q167" s="305"/>
      <c r="R167" s="305"/>
      <c r="S167" s="305"/>
      <c r="T167" s="305"/>
      <c r="U167" s="305"/>
      <c r="V167" s="305"/>
      <c r="W167" s="305"/>
      <c r="X167" s="305"/>
      <c r="Y167" s="305"/>
      <c r="Z167" s="305"/>
    </row>
    <row r="168" customFormat="false" ht="14.25" hidden="false" customHeight="true" outlineLevel="0" collapsed="false">
      <c r="A168" s="305"/>
      <c r="B168" s="303"/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  <c r="Y168" s="305"/>
      <c r="Z168" s="305"/>
    </row>
    <row r="169" customFormat="false" ht="14.25" hidden="false" customHeight="true" outlineLevel="0" collapsed="false">
      <c r="A169" s="305"/>
      <c r="B169" s="303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</row>
    <row r="170" customFormat="false" ht="14.25" hidden="false" customHeight="true" outlineLevel="0" collapsed="false">
      <c r="A170" s="305"/>
      <c r="B170" s="303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</row>
    <row r="171" customFormat="false" ht="14.25" hidden="false" customHeight="true" outlineLevel="0" collapsed="false">
      <c r="A171" s="305"/>
      <c r="B171" s="303"/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  <c r="Y171" s="305"/>
      <c r="Z171" s="305"/>
    </row>
    <row r="172" customFormat="false" ht="14.25" hidden="false" customHeight="true" outlineLevel="0" collapsed="false">
      <c r="A172" s="305"/>
      <c r="B172" s="303"/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  <c r="Y172" s="305"/>
      <c r="Z172" s="305"/>
    </row>
    <row r="173" customFormat="false" ht="14.25" hidden="false" customHeight="true" outlineLevel="0" collapsed="false">
      <c r="A173" s="305"/>
      <c r="B173" s="303"/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05"/>
      <c r="P173" s="305"/>
      <c r="Q173" s="305"/>
      <c r="R173" s="305"/>
      <c r="S173" s="305"/>
      <c r="T173" s="305"/>
      <c r="U173" s="305"/>
      <c r="V173" s="305"/>
      <c r="W173" s="305"/>
      <c r="X173" s="305"/>
      <c r="Y173" s="305"/>
      <c r="Z173" s="305"/>
    </row>
    <row r="174" customFormat="false" ht="14.25" hidden="false" customHeight="true" outlineLevel="0" collapsed="false">
      <c r="A174" s="305"/>
      <c r="B174" s="303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  <c r="Y174" s="305"/>
      <c r="Z174" s="305"/>
    </row>
    <row r="175" customFormat="false" ht="14.25" hidden="false" customHeight="true" outlineLevel="0" collapsed="false">
      <c r="A175" s="305"/>
      <c r="B175" s="303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  <c r="Y175" s="305"/>
      <c r="Z175" s="305"/>
    </row>
    <row r="176" customFormat="false" ht="14.25" hidden="false" customHeight="true" outlineLevel="0" collapsed="false">
      <c r="A176" s="305"/>
      <c r="B176" s="303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</row>
    <row r="177" customFormat="false" ht="14.25" hidden="false" customHeight="true" outlineLevel="0" collapsed="false">
      <c r="A177" s="305"/>
      <c r="B177" s="303"/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  <c r="Y177" s="305"/>
      <c r="Z177" s="305"/>
    </row>
    <row r="178" customFormat="false" ht="14.25" hidden="false" customHeight="true" outlineLevel="0" collapsed="false">
      <c r="A178" s="305"/>
      <c r="B178" s="303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/>
      <c r="Z178" s="305"/>
    </row>
    <row r="179" customFormat="false" ht="14.25" hidden="false" customHeight="true" outlineLevel="0" collapsed="false">
      <c r="A179" s="305"/>
      <c r="B179" s="303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  <c r="Y179" s="305"/>
      <c r="Z179" s="305"/>
    </row>
    <row r="180" customFormat="false" ht="14.25" hidden="false" customHeight="true" outlineLevel="0" collapsed="false">
      <c r="A180" s="305"/>
      <c r="B180" s="303"/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  <c r="Y180" s="305"/>
      <c r="Z180" s="305"/>
    </row>
    <row r="181" customFormat="false" ht="14.25" hidden="false" customHeight="true" outlineLevel="0" collapsed="false">
      <c r="A181" s="305"/>
      <c r="B181" s="303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</row>
    <row r="182" customFormat="false" ht="14.25" hidden="false" customHeight="true" outlineLevel="0" collapsed="false">
      <c r="A182" s="305"/>
      <c r="B182" s="303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</row>
    <row r="183" customFormat="false" ht="14.25" hidden="false" customHeight="true" outlineLevel="0" collapsed="false">
      <c r="A183" s="305"/>
      <c r="B183" s="303"/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  <c r="Y183" s="305"/>
      <c r="Z183" s="305"/>
    </row>
    <row r="184" customFormat="false" ht="14.25" hidden="false" customHeight="true" outlineLevel="0" collapsed="false">
      <c r="A184" s="305"/>
      <c r="B184" s="303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305"/>
      <c r="Z184" s="305"/>
    </row>
    <row r="185" customFormat="false" ht="14.25" hidden="false" customHeight="true" outlineLevel="0" collapsed="false">
      <c r="A185" s="305"/>
      <c r="B185" s="303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  <c r="Y185" s="305"/>
      <c r="Z185" s="305"/>
    </row>
    <row r="186" customFormat="false" ht="14.25" hidden="false" customHeight="true" outlineLevel="0" collapsed="false">
      <c r="A186" s="305"/>
      <c r="B186" s="303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</row>
    <row r="187" customFormat="false" ht="14.25" hidden="false" customHeight="true" outlineLevel="0" collapsed="false">
      <c r="A187" s="305"/>
      <c r="B187" s="303"/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</row>
    <row r="188" customFormat="false" ht="14.25" hidden="false" customHeight="true" outlineLevel="0" collapsed="false">
      <c r="A188" s="305"/>
      <c r="B188" s="303"/>
      <c r="C188" s="305"/>
      <c r="D188" s="305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  <c r="Y188" s="305"/>
      <c r="Z188" s="305"/>
    </row>
    <row r="189" customFormat="false" ht="14.25" hidden="false" customHeight="true" outlineLevel="0" collapsed="false">
      <c r="A189" s="305"/>
      <c r="B189" s="303"/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  <c r="Y189" s="305"/>
      <c r="Z189" s="305"/>
    </row>
    <row r="190" customFormat="false" ht="14.25" hidden="false" customHeight="true" outlineLevel="0" collapsed="false">
      <c r="A190" s="305"/>
      <c r="B190" s="303"/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305"/>
      <c r="Z190" s="305"/>
    </row>
    <row r="191" customFormat="false" ht="14.25" hidden="false" customHeight="true" outlineLevel="0" collapsed="false">
      <c r="A191" s="305"/>
      <c r="B191" s="303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</row>
    <row r="192" customFormat="false" ht="14.25" hidden="false" customHeight="true" outlineLevel="0" collapsed="false">
      <c r="A192" s="305"/>
      <c r="B192" s="303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305"/>
      <c r="Z192" s="305"/>
    </row>
    <row r="193" customFormat="false" ht="14.25" hidden="false" customHeight="true" outlineLevel="0" collapsed="false">
      <c r="A193" s="305"/>
      <c r="B193" s="303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</row>
    <row r="194" customFormat="false" ht="14.25" hidden="false" customHeight="true" outlineLevel="0" collapsed="false">
      <c r="A194" s="305"/>
      <c r="B194" s="303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</row>
    <row r="195" customFormat="false" ht="14.25" hidden="false" customHeight="true" outlineLevel="0" collapsed="false">
      <c r="A195" s="305"/>
      <c r="B195" s="303"/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305"/>
      <c r="Z195" s="305"/>
    </row>
    <row r="196" customFormat="false" ht="14.25" hidden="false" customHeight="true" outlineLevel="0" collapsed="false">
      <c r="A196" s="305"/>
      <c r="B196" s="303"/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  <c r="Y196" s="305"/>
      <c r="Z196" s="305"/>
    </row>
    <row r="197" customFormat="false" ht="14.25" hidden="false" customHeight="true" outlineLevel="0" collapsed="false">
      <c r="A197" s="305"/>
      <c r="B197" s="303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305"/>
      <c r="Z197" s="305"/>
    </row>
    <row r="198" customFormat="false" ht="14.25" hidden="false" customHeight="true" outlineLevel="0" collapsed="false">
      <c r="A198" s="305"/>
      <c r="B198" s="303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</row>
    <row r="199" customFormat="false" ht="14.25" hidden="false" customHeight="true" outlineLevel="0" collapsed="false">
      <c r="A199" s="305"/>
      <c r="B199" s="303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</row>
    <row r="200" customFormat="false" ht="14.25" hidden="false" customHeight="true" outlineLevel="0" collapsed="false">
      <c r="A200" s="305"/>
      <c r="B200" s="303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</row>
    <row r="201" customFormat="false" ht="14.25" hidden="false" customHeight="true" outlineLevel="0" collapsed="false">
      <c r="A201" s="305"/>
      <c r="B201" s="303"/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305"/>
      <c r="Z201" s="305"/>
    </row>
    <row r="202" customFormat="false" ht="14.25" hidden="false" customHeight="true" outlineLevel="0" collapsed="false">
      <c r="A202" s="305"/>
      <c r="B202" s="303"/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305"/>
      <c r="Z202" s="305"/>
    </row>
    <row r="203" customFormat="false" ht="14.25" hidden="false" customHeight="true" outlineLevel="0" collapsed="false">
      <c r="A203" s="305"/>
      <c r="B203" s="303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  <c r="Y203" s="305"/>
      <c r="Z203" s="305"/>
    </row>
    <row r="204" customFormat="false" ht="14.25" hidden="false" customHeight="true" outlineLevel="0" collapsed="false">
      <c r="A204" s="305"/>
      <c r="B204" s="303"/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  <c r="Y204" s="305"/>
      <c r="Z204" s="305"/>
    </row>
    <row r="205" customFormat="false" ht="14.25" hidden="false" customHeight="true" outlineLevel="0" collapsed="false">
      <c r="A205" s="305"/>
      <c r="B205" s="303"/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  <c r="Y205" s="305"/>
      <c r="Z205" s="305"/>
    </row>
    <row r="206" customFormat="false" ht="14.25" hidden="false" customHeight="true" outlineLevel="0" collapsed="false">
      <c r="A206" s="305"/>
      <c r="B206" s="303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</row>
    <row r="207" customFormat="false" ht="14.25" hidden="false" customHeight="true" outlineLevel="0" collapsed="false">
      <c r="A207" s="305"/>
      <c r="B207" s="303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</row>
    <row r="208" customFormat="false" ht="14.25" hidden="false" customHeight="true" outlineLevel="0" collapsed="false">
      <c r="A208" s="305"/>
      <c r="B208" s="303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305"/>
      <c r="Z208" s="305"/>
    </row>
    <row r="209" customFormat="false" ht="14.25" hidden="false" customHeight="true" outlineLevel="0" collapsed="false">
      <c r="A209" s="305"/>
      <c r="B209" s="303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</row>
    <row r="210" customFormat="false" ht="14.25" hidden="false" customHeight="true" outlineLevel="0" collapsed="false">
      <c r="A210" s="305"/>
      <c r="B210" s="303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</row>
    <row r="211" customFormat="false" ht="14.25" hidden="false" customHeight="true" outlineLevel="0" collapsed="false">
      <c r="A211" s="305"/>
      <c r="B211" s="303"/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  <c r="Y211" s="305"/>
      <c r="Z211" s="305"/>
    </row>
    <row r="212" customFormat="false" ht="14.25" hidden="false" customHeight="true" outlineLevel="0" collapsed="false">
      <c r="A212" s="305"/>
      <c r="B212" s="303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  <c r="Y212" s="305"/>
      <c r="Z212" s="305"/>
    </row>
    <row r="213" customFormat="false" ht="14.25" hidden="false" customHeight="true" outlineLevel="0" collapsed="false">
      <c r="A213" s="305"/>
      <c r="B213" s="303"/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  <c r="Y213" s="305"/>
      <c r="Z213" s="305"/>
    </row>
    <row r="214" customFormat="false" ht="14.25" hidden="false" customHeight="true" outlineLevel="0" collapsed="false">
      <c r="A214" s="305"/>
      <c r="B214" s="303"/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05"/>
      <c r="P214" s="305"/>
      <c r="Q214" s="305"/>
      <c r="R214" s="305"/>
      <c r="S214" s="305"/>
      <c r="T214" s="305"/>
      <c r="U214" s="305"/>
      <c r="V214" s="305"/>
      <c r="W214" s="305"/>
      <c r="X214" s="305"/>
      <c r="Y214" s="305"/>
      <c r="Z214" s="305"/>
    </row>
    <row r="215" customFormat="false" ht="14.25" hidden="false" customHeight="true" outlineLevel="0" collapsed="false">
      <c r="A215" s="305"/>
      <c r="B215" s="303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05"/>
      <c r="P215" s="305"/>
      <c r="Q215" s="305"/>
      <c r="R215" s="305"/>
      <c r="S215" s="305"/>
      <c r="T215" s="305"/>
      <c r="U215" s="305"/>
      <c r="V215" s="305"/>
      <c r="W215" s="305"/>
      <c r="X215" s="305"/>
      <c r="Y215" s="305"/>
      <c r="Z215" s="305"/>
    </row>
    <row r="216" customFormat="false" ht="14.25" hidden="false" customHeight="true" outlineLevel="0" collapsed="false">
      <c r="A216" s="305"/>
      <c r="B216" s="303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  <c r="Y216" s="305"/>
      <c r="Z216" s="305"/>
    </row>
    <row r="217" customFormat="false" ht="14.25" hidden="false" customHeight="true" outlineLevel="0" collapsed="false">
      <c r="A217" s="305"/>
      <c r="B217" s="303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</row>
    <row r="218" customFormat="false" ht="14.25" hidden="false" customHeight="true" outlineLevel="0" collapsed="false">
      <c r="A218" s="305"/>
      <c r="B218" s="303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</row>
    <row r="219" customFormat="false" ht="14.25" hidden="false" customHeight="true" outlineLevel="0" collapsed="false">
      <c r="A219" s="305"/>
      <c r="B219" s="303"/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</row>
    <row r="220" customFormat="false" ht="14.25" hidden="false" customHeight="true" outlineLevel="0" collapsed="false">
      <c r="A220" s="305"/>
      <c r="B220" s="303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05"/>
      <c r="P220" s="305"/>
      <c r="Q220" s="305"/>
      <c r="R220" s="305"/>
      <c r="S220" s="305"/>
      <c r="T220" s="305"/>
      <c r="U220" s="305"/>
      <c r="V220" s="305"/>
      <c r="W220" s="305"/>
      <c r="X220" s="305"/>
      <c r="Y220" s="305"/>
      <c r="Z220" s="305"/>
    </row>
    <row r="221" customFormat="false" ht="14.25" hidden="false" customHeight="true" outlineLevel="0" collapsed="false">
      <c r="A221" s="305"/>
      <c r="B221" s="303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305"/>
    </row>
    <row r="222" customFormat="false" ht="14.25" hidden="false" customHeight="true" outlineLevel="0" collapsed="false">
      <c r="A222" s="305"/>
      <c r="B222" s="303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</row>
    <row r="223" customFormat="false" ht="14.25" hidden="false" customHeight="true" outlineLevel="0" collapsed="false">
      <c r="A223" s="305"/>
      <c r="B223" s="303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</row>
    <row r="224" customFormat="false" ht="14.25" hidden="false" customHeight="true" outlineLevel="0" collapsed="false">
      <c r="A224" s="305"/>
      <c r="B224" s="303"/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305"/>
      <c r="Z224" s="305"/>
    </row>
    <row r="225" customFormat="false" ht="14.25" hidden="false" customHeight="true" outlineLevel="0" collapsed="false">
      <c r="A225" s="305"/>
      <c r="B225" s="303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  <c r="Y225" s="305"/>
      <c r="Z225" s="305"/>
    </row>
    <row r="226" customFormat="false" ht="14.25" hidden="false" customHeight="true" outlineLevel="0" collapsed="false">
      <c r="A226" s="305"/>
      <c r="B226" s="303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  <c r="Y226" s="305"/>
      <c r="Z226" s="305"/>
    </row>
    <row r="227" customFormat="false" ht="14.25" hidden="false" customHeight="true" outlineLevel="0" collapsed="false">
      <c r="A227" s="305"/>
      <c r="B227" s="303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</row>
    <row r="228" customFormat="false" ht="14.25" hidden="false" customHeight="true" outlineLevel="0" collapsed="false">
      <c r="A228" s="305"/>
      <c r="B228" s="303"/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</row>
    <row r="229" customFormat="false" ht="14.25" hidden="false" customHeight="true" outlineLevel="0" collapsed="false">
      <c r="A229" s="305"/>
      <c r="B229" s="303"/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</row>
    <row r="230" customFormat="false" ht="14.25" hidden="false" customHeight="true" outlineLevel="0" collapsed="false">
      <c r="A230" s="305"/>
      <c r="B230" s="303"/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  <c r="Y230" s="305"/>
      <c r="Z230" s="305"/>
    </row>
    <row r="231" customFormat="false" ht="14.25" hidden="false" customHeight="true" outlineLevel="0" collapsed="false">
      <c r="A231" s="305"/>
      <c r="B231" s="303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  <c r="Y231" s="305"/>
      <c r="Z231" s="305"/>
    </row>
    <row r="232" customFormat="false" ht="14.25" hidden="false" customHeight="true" outlineLevel="0" collapsed="false">
      <c r="A232" s="305"/>
      <c r="B232" s="303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  <c r="Y232" s="305"/>
      <c r="Z232" s="305"/>
    </row>
    <row r="233" customFormat="false" ht="14.25" hidden="false" customHeight="true" outlineLevel="0" collapsed="false">
      <c r="A233" s="305"/>
      <c r="B233" s="303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</row>
    <row r="234" customFormat="false" ht="14.25" hidden="false" customHeight="true" outlineLevel="0" collapsed="false">
      <c r="A234" s="305"/>
      <c r="B234" s="303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</row>
    <row r="235" customFormat="false" ht="14.25" hidden="false" customHeight="true" outlineLevel="0" collapsed="false">
      <c r="A235" s="305"/>
      <c r="B235" s="303"/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</row>
    <row r="236" customFormat="false" ht="14.25" hidden="false" customHeight="true" outlineLevel="0" collapsed="false">
      <c r="A236" s="305"/>
      <c r="B236" s="303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  <c r="Y236" s="305"/>
      <c r="Z236" s="305"/>
    </row>
    <row r="237" customFormat="false" ht="14.25" hidden="false" customHeight="true" outlineLevel="0" collapsed="false">
      <c r="A237" s="305"/>
      <c r="B237" s="303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05"/>
      <c r="P237" s="305"/>
      <c r="Q237" s="305"/>
      <c r="R237" s="305"/>
      <c r="S237" s="305"/>
      <c r="T237" s="305"/>
      <c r="U237" s="305"/>
      <c r="V237" s="305"/>
      <c r="W237" s="305"/>
      <c r="X237" s="305"/>
      <c r="Y237" s="305"/>
      <c r="Z237" s="305"/>
    </row>
    <row r="238" customFormat="false" ht="14.25" hidden="false" customHeight="true" outlineLevel="0" collapsed="false">
      <c r="A238" s="305"/>
      <c r="B238" s="303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  <c r="Y238" s="305"/>
      <c r="Z238" s="305"/>
    </row>
    <row r="239" customFormat="false" ht="14.25" hidden="false" customHeight="true" outlineLevel="0" collapsed="false">
      <c r="A239" s="305"/>
      <c r="B239" s="303"/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05"/>
      <c r="P239" s="305"/>
      <c r="Q239" s="305"/>
      <c r="R239" s="305"/>
      <c r="S239" s="305"/>
      <c r="T239" s="305"/>
      <c r="U239" s="305"/>
      <c r="V239" s="305"/>
      <c r="W239" s="305"/>
      <c r="X239" s="305"/>
      <c r="Y239" s="305"/>
      <c r="Z239" s="305"/>
    </row>
    <row r="240" customFormat="false" ht="14.25" hidden="false" customHeight="true" outlineLevel="0" collapsed="false">
      <c r="A240" s="305"/>
      <c r="B240" s="303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</row>
    <row r="241" customFormat="false" ht="14.25" hidden="false" customHeight="true" outlineLevel="0" collapsed="false">
      <c r="A241" s="305"/>
      <c r="B241" s="303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</row>
    <row r="242" customFormat="false" ht="14.25" hidden="false" customHeight="true" outlineLevel="0" collapsed="false">
      <c r="A242" s="305"/>
      <c r="B242" s="303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</row>
    <row r="243" customFormat="false" ht="14.25" hidden="false" customHeight="true" outlineLevel="0" collapsed="false">
      <c r="A243" s="305"/>
      <c r="B243" s="303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/>
      <c r="W243" s="305"/>
      <c r="X243" s="305"/>
      <c r="Y243" s="305"/>
      <c r="Z243" s="305"/>
    </row>
    <row r="244" customFormat="false" ht="14.25" hidden="false" customHeight="true" outlineLevel="0" collapsed="false">
      <c r="A244" s="305"/>
      <c r="B244" s="303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05"/>
      <c r="P244" s="305"/>
      <c r="Q244" s="305"/>
      <c r="R244" s="305"/>
      <c r="S244" s="305"/>
      <c r="T244" s="305"/>
      <c r="U244" s="305"/>
      <c r="V244" s="305"/>
      <c r="W244" s="305"/>
      <c r="X244" s="305"/>
      <c r="Y244" s="305"/>
      <c r="Z244" s="305"/>
    </row>
    <row r="245" customFormat="false" ht="14.25" hidden="false" customHeight="true" outlineLevel="0" collapsed="false">
      <c r="A245" s="305"/>
      <c r="B245" s="303"/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  <c r="Y245" s="305"/>
      <c r="Z245" s="305"/>
    </row>
    <row r="246" customFormat="false" ht="14.25" hidden="false" customHeight="true" outlineLevel="0" collapsed="false">
      <c r="A246" s="305"/>
      <c r="B246" s="303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</row>
    <row r="247" customFormat="false" ht="14.25" hidden="false" customHeight="true" outlineLevel="0" collapsed="false">
      <c r="A247" s="305"/>
      <c r="B247" s="303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</row>
    <row r="248" customFormat="false" ht="14.25" hidden="false" customHeight="true" outlineLevel="0" collapsed="false">
      <c r="A248" s="305"/>
      <c r="B248" s="303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  <c r="Y248" s="305"/>
      <c r="Z248" s="305"/>
    </row>
    <row r="249" customFormat="false" ht="14.25" hidden="false" customHeight="true" outlineLevel="0" collapsed="false">
      <c r="A249" s="305"/>
      <c r="B249" s="303"/>
      <c r="C249" s="305"/>
      <c r="D249" s="305"/>
      <c r="E249" s="305"/>
      <c r="F249" s="305"/>
      <c r="G249" s="305"/>
      <c r="H249" s="305"/>
      <c r="I249" s="305"/>
      <c r="J249" s="305"/>
      <c r="K249" s="305"/>
      <c r="L249" s="305"/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  <c r="Y249" s="305"/>
      <c r="Z249" s="305"/>
    </row>
    <row r="250" customFormat="false" ht="14.25" hidden="false" customHeight="true" outlineLevel="0" collapsed="false">
      <c r="A250" s="305"/>
      <c r="B250" s="303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305"/>
      <c r="X250" s="305"/>
      <c r="Y250" s="305"/>
      <c r="Z250" s="305"/>
    </row>
    <row r="251" customFormat="false" ht="14.25" hidden="false" customHeight="true" outlineLevel="0" collapsed="false">
      <c r="A251" s="305"/>
      <c r="B251" s="303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  <c r="Y251" s="305"/>
      <c r="Z251" s="305"/>
    </row>
    <row r="252" customFormat="false" ht="14.25" hidden="false" customHeight="true" outlineLevel="0" collapsed="false">
      <c r="A252" s="305"/>
      <c r="B252" s="303"/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05"/>
      <c r="P252" s="305"/>
      <c r="Q252" s="305"/>
      <c r="R252" s="305"/>
      <c r="S252" s="305"/>
      <c r="T252" s="305"/>
      <c r="U252" s="305"/>
      <c r="V252" s="305"/>
      <c r="W252" s="305"/>
      <c r="X252" s="305"/>
      <c r="Y252" s="305"/>
      <c r="Z252" s="305"/>
    </row>
    <row r="253" customFormat="false" ht="14.25" hidden="false" customHeight="true" outlineLevel="0" collapsed="false">
      <c r="A253" s="305"/>
      <c r="B253" s="303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</row>
    <row r="254" customFormat="false" ht="14.25" hidden="false" customHeight="true" outlineLevel="0" collapsed="false">
      <c r="A254" s="305"/>
      <c r="B254" s="303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</row>
    <row r="255" customFormat="false" ht="14.25" hidden="false" customHeight="true" outlineLevel="0" collapsed="false">
      <c r="A255" s="305"/>
      <c r="B255" s="303"/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  <c r="Y255" s="305"/>
      <c r="Z255" s="305"/>
    </row>
    <row r="256" customFormat="false" ht="14.25" hidden="false" customHeight="true" outlineLevel="0" collapsed="false">
      <c r="A256" s="305"/>
      <c r="B256" s="303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305"/>
      <c r="X256" s="305"/>
      <c r="Y256" s="305"/>
      <c r="Z256" s="305"/>
    </row>
    <row r="257" customFormat="false" ht="14.25" hidden="false" customHeight="true" outlineLevel="0" collapsed="false">
      <c r="A257" s="305"/>
      <c r="B257" s="303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305"/>
      <c r="Y257" s="305"/>
      <c r="Z257" s="305"/>
    </row>
    <row r="258" customFormat="false" ht="14.25" hidden="false" customHeight="true" outlineLevel="0" collapsed="false">
      <c r="A258" s="305"/>
      <c r="B258" s="303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</row>
    <row r="259" customFormat="false" ht="14.25" hidden="false" customHeight="true" outlineLevel="0" collapsed="false">
      <c r="A259" s="305"/>
      <c r="B259" s="303"/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  <c r="Y259" s="305"/>
      <c r="Z259" s="305"/>
    </row>
    <row r="260" customFormat="false" ht="14.25" hidden="false" customHeight="true" outlineLevel="0" collapsed="false">
      <c r="A260" s="305"/>
      <c r="B260" s="303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05"/>
      <c r="P260" s="305"/>
      <c r="Q260" s="305"/>
      <c r="R260" s="305"/>
      <c r="S260" s="305"/>
      <c r="T260" s="305"/>
      <c r="U260" s="305"/>
      <c r="V260" s="305"/>
      <c r="W260" s="305"/>
      <c r="X260" s="305"/>
      <c r="Y260" s="305"/>
      <c r="Z260" s="305"/>
    </row>
    <row r="261" customFormat="false" ht="14.25" hidden="false" customHeight="true" outlineLevel="0" collapsed="false">
      <c r="A261" s="305"/>
      <c r="B261" s="303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  <c r="Y261" s="305"/>
      <c r="Z261" s="305"/>
    </row>
    <row r="262" customFormat="false" ht="14.25" hidden="false" customHeight="true" outlineLevel="0" collapsed="false">
      <c r="A262" s="305"/>
      <c r="B262" s="303"/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305"/>
      <c r="Z262" s="305"/>
    </row>
    <row r="263" customFormat="false" ht="14.25" hidden="false" customHeight="true" outlineLevel="0" collapsed="false">
      <c r="A263" s="305"/>
      <c r="B263" s="303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</row>
    <row r="264" customFormat="false" ht="14.25" hidden="false" customHeight="true" outlineLevel="0" collapsed="false">
      <c r="A264" s="305"/>
      <c r="B264" s="303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</row>
    <row r="265" customFormat="false" ht="14.25" hidden="false" customHeight="true" outlineLevel="0" collapsed="false">
      <c r="A265" s="305"/>
      <c r="B265" s="303"/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</row>
    <row r="266" customFormat="false" ht="14.25" hidden="false" customHeight="true" outlineLevel="0" collapsed="false">
      <c r="A266" s="305"/>
      <c r="B266" s="303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305"/>
      <c r="Z266" s="305"/>
    </row>
    <row r="267" customFormat="false" ht="14.25" hidden="false" customHeight="true" outlineLevel="0" collapsed="false">
      <c r="A267" s="305"/>
      <c r="B267" s="303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  <c r="Y267" s="305"/>
      <c r="Z267" s="305"/>
    </row>
    <row r="268" customFormat="false" ht="14.25" hidden="false" customHeight="true" outlineLevel="0" collapsed="false">
      <c r="A268" s="305"/>
      <c r="B268" s="303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305"/>
      <c r="Z268" s="305"/>
    </row>
    <row r="269" customFormat="false" ht="14.25" hidden="false" customHeight="true" outlineLevel="0" collapsed="false">
      <c r="A269" s="305"/>
      <c r="B269" s="303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  <c r="Y269" s="305"/>
      <c r="Z269" s="305"/>
    </row>
    <row r="270" customFormat="false" ht="14.25" hidden="false" customHeight="true" outlineLevel="0" collapsed="false">
      <c r="A270" s="305"/>
      <c r="B270" s="303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</row>
    <row r="271" customFormat="false" ht="14.25" hidden="false" customHeight="true" outlineLevel="0" collapsed="false">
      <c r="A271" s="305"/>
      <c r="B271" s="303"/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</row>
    <row r="272" customFormat="false" ht="14.25" hidden="false" customHeight="true" outlineLevel="0" collapsed="false">
      <c r="A272" s="305"/>
      <c r="B272" s="303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  <c r="Y272" s="305"/>
      <c r="Z272" s="305"/>
    </row>
    <row r="273" customFormat="false" ht="14.25" hidden="false" customHeight="true" outlineLevel="0" collapsed="false">
      <c r="A273" s="305"/>
      <c r="B273" s="303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5"/>
      <c r="U273" s="305"/>
      <c r="V273" s="305"/>
      <c r="W273" s="305"/>
      <c r="X273" s="305"/>
      <c r="Y273" s="305"/>
      <c r="Z273" s="305"/>
    </row>
    <row r="274" customFormat="false" ht="14.25" hidden="false" customHeight="true" outlineLevel="0" collapsed="false">
      <c r="A274" s="305"/>
      <c r="B274" s="303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</row>
    <row r="275" customFormat="false" ht="14.25" hidden="false" customHeight="true" outlineLevel="0" collapsed="false">
      <c r="A275" s="305"/>
      <c r="B275" s="303"/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  <c r="Y275" s="305"/>
      <c r="Z275" s="305"/>
    </row>
    <row r="276" customFormat="false" ht="14.25" hidden="false" customHeight="true" outlineLevel="0" collapsed="false">
      <c r="A276" s="305"/>
      <c r="B276" s="303"/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05"/>
      <c r="P276" s="305"/>
      <c r="Q276" s="305"/>
      <c r="R276" s="305"/>
      <c r="S276" s="305"/>
      <c r="T276" s="305"/>
      <c r="U276" s="305"/>
      <c r="V276" s="305"/>
      <c r="W276" s="305"/>
      <c r="X276" s="305"/>
      <c r="Y276" s="305"/>
      <c r="Z276" s="305"/>
    </row>
    <row r="277" customFormat="false" ht="14.25" hidden="false" customHeight="true" outlineLevel="0" collapsed="false">
      <c r="A277" s="305"/>
      <c r="B277" s="303"/>
      <c r="C277" s="305"/>
      <c r="D277" s="305"/>
      <c r="E277" s="305"/>
      <c r="F277" s="305"/>
      <c r="G277" s="305"/>
      <c r="H277" s="305"/>
      <c r="I277" s="305"/>
      <c r="J277" s="305"/>
      <c r="K277" s="305"/>
      <c r="L277" s="305"/>
      <c r="M277" s="305"/>
      <c r="N277" s="305"/>
      <c r="O277" s="305"/>
      <c r="P277" s="305"/>
      <c r="Q277" s="305"/>
      <c r="R277" s="305"/>
      <c r="S277" s="305"/>
      <c r="T277" s="305"/>
      <c r="U277" s="305"/>
      <c r="V277" s="305"/>
      <c r="W277" s="305"/>
      <c r="X277" s="305"/>
      <c r="Y277" s="305"/>
      <c r="Z277" s="305"/>
    </row>
    <row r="278" customFormat="false" ht="14.25" hidden="false" customHeight="true" outlineLevel="0" collapsed="false">
      <c r="A278" s="305"/>
      <c r="B278" s="303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305"/>
      <c r="Y278" s="305"/>
      <c r="Z278" s="305"/>
    </row>
    <row r="279" customFormat="false" ht="14.25" hidden="false" customHeight="true" outlineLevel="0" collapsed="false">
      <c r="A279" s="305"/>
      <c r="B279" s="303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05"/>
      <c r="P279" s="305"/>
      <c r="Q279" s="305"/>
      <c r="R279" s="305"/>
      <c r="S279" s="305"/>
      <c r="T279" s="305"/>
      <c r="U279" s="305"/>
      <c r="V279" s="305"/>
      <c r="W279" s="305"/>
      <c r="X279" s="305"/>
      <c r="Y279" s="305"/>
      <c r="Z279" s="305"/>
    </row>
    <row r="280" customFormat="false" ht="14.25" hidden="false" customHeight="true" outlineLevel="0" collapsed="false">
      <c r="A280" s="305"/>
      <c r="B280" s="303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</row>
    <row r="281" customFormat="false" ht="14.25" hidden="false" customHeight="true" outlineLevel="0" collapsed="false">
      <c r="A281" s="305"/>
      <c r="B281" s="303"/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  <c r="Y281" s="305"/>
      <c r="Z281" s="305"/>
    </row>
    <row r="282" customFormat="false" ht="14.25" hidden="false" customHeight="true" outlineLevel="0" collapsed="false">
      <c r="A282" s="305"/>
      <c r="B282" s="303"/>
      <c r="C282" s="305"/>
      <c r="D282" s="305"/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305"/>
      <c r="R282" s="305"/>
      <c r="S282" s="305"/>
      <c r="T282" s="305"/>
      <c r="U282" s="305"/>
      <c r="V282" s="305"/>
      <c r="W282" s="305"/>
      <c r="X282" s="305"/>
      <c r="Y282" s="305"/>
      <c r="Z282" s="305"/>
    </row>
    <row r="283" customFormat="false" ht="14.25" hidden="false" customHeight="true" outlineLevel="0" collapsed="false">
      <c r="A283" s="305"/>
      <c r="B283" s="303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305"/>
      <c r="Y283" s="305"/>
      <c r="Z283" s="305"/>
    </row>
    <row r="284" customFormat="false" ht="14.25" hidden="false" customHeight="true" outlineLevel="0" collapsed="false">
      <c r="A284" s="305"/>
      <c r="B284" s="303"/>
      <c r="C284" s="305"/>
      <c r="D284" s="305"/>
      <c r="E284" s="305"/>
      <c r="F284" s="305"/>
      <c r="G284" s="305"/>
      <c r="H284" s="305"/>
      <c r="I284" s="305"/>
      <c r="J284" s="305"/>
      <c r="K284" s="305"/>
      <c r="L284" s="305"/>
      <c r="M284" s="305"/>
      <c r="N284" s="305"/>
      <c r="O284" s="305"/>
      <c r="P284" s="305"/>
      <c r="Q284" s="305"/>
      <c r="R284" s="305"/>
      <c r="S284" s="305"/>
      <c r="T284" s="305"/>
      <c r="U284" s="305"/>
      <c r="V284" s="305"/>
      <c r="W284" s="305"/>
      <c r="X284" s="305"/>
      <c r="Y284" s="305"/>
      <c r="Z284" s="305"/>
    </row>
    <row r="285" customFormat="false" ht="14.25" hidden="false" customHeight="true" outlineLevel="0" collapsed="false">
      <c r="A285" s="305"/>
      <c r="B285" s="303"/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  <c r="Y285" s="305"/>
      <c r="Z285" s="305"/>
    </row>
    <row r="286" customFormat="false" ht="14.25" hidden="false" customHeight="true" outlineLevel="0" collapsed="false">
      <c r="A286" s="305"/>
      <c r="B286" s="303"/>
      <c r="C286" s="305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305"/>
      <c r="X286" s="305"/>
      <c r="Y286" s="305"/>
      <c r="Z286" s="305"/>
    </row>
    <row r="287" customFormat="false" ht="14.25" hidden="false" customHeight="true" outlineLevel="0" collapsed="false">
      <c r="A287" s="305"/>
      <c r="B287" s="303"/>
      <c r="C287" s="305"/>
      <c r="D287" s="305"/>
      <c r="E287" s="305"/>
      <c r="F287" s="305"/>
      <c r="G287" s="305"/>
      <c r="H287" s="305"/>
      <c r="I287" s="305"/>
      <c r="J287" s="305"/>
      <c r="K287" s="305"/>
      <c r="L287" s="305"/>
      <c r="M287" s="305"/>
      <c r="N287" s="305"/>
      <c r="O287" s="305"/>
      <c r="P287" s="305"/>
      <c r="Q287" s="305"/>
      <c r="R287" s="305"/>
      <c r="S287" s="305"/>
      <c r="T287" s="305"/>
      <c r="U287" s="305"/>
      <c r="V287" s="305"/>
      <c r="W287" s="305"/>
      <c r="X287" s="305"/>
      <c r="Y287" s="305"/>
      <c r="Z287" s="305"/>
    </row>
    <row r="288" customFormat="false" ht="14.25" hidden="false" customHeight="true" outlineLevel="0" collapsed="false">
      <c r="A288" s="305"/>
      <c r="B288" s="303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305"/>
      <c r="Y288" s="305"/>
      <c r="Z288" s="305"/>
    </row>
    <row r="289" customFormat="false" ht="14.25" hidden="false" customHeight="true" outlineLevel="0" collapsed="false">
      <c r="A289" s="305"/>
      <c r="B289" s="303"/>
      <c r="C289" s="305"/>
      <c r="D289" s="305"/>
      <c r="E289" s="305"/>
      <c r="F289" s="305"/>
      <c r="G289" s="305"/>
      <c r="H289" s="305"/>
      <c r="I289" s="305"/>
      <c r="J289" s="305"/>
      <c r="K289" s="305"/>
      <c r="L289" s="305"/>
      <c r="M289" s="305"/>
      <c r="N289" s="305"/>
      <c r="O289" s="305"/>
      <c r="P289" s="305"/>
      <c r="Q289" s="305"/>
      <c r="R289" s="305"/>
      <c r="S289" s="305"/>
      <c r="T289" s="305"/>
      <c r="U289" s="305"/>
      <c r="V289" s="305"/>
      <c r="W289" s="305"/>
      <c r="X289" s="305"/>
      <c r="Y289" s="305"/>
      <c r="Z289" s="305"/>
    </row>
    <row r="290" customFormat="false" ht="14.25" hidden="false" customHeight="true" outlineLevel="0" collapsed="false">
      <c r="A290" s="305"/>
      <c r="B290" s="303"/>
      <c r="C290" s="305"/>
      <c r="D290" s="305"/>
      <c r="E290" s="305"/>
      <c r="F290" s="305"/>
      <c r="G290" s="305"/>
      <c r="H290" s="305"/>
      <c r="I290" s="305"/>
      <c r="J290" s="305"/>
      <c r="K290" s="305"/>
      <c r="L290" s="305"/>
      <c r="M290" s="305"/>
      <c r="N290" s="305"/>
      <c r="O290" s="305"/>
      <c r="P290" s="305"/>
      <c r="Q290" s="305"/>
      <c r="R290" s="305"/>
      <c r="S290" s="305"/>
      <c r="T290" s="305"/>
      <c r="U290" s="305"/>
      <c r="V290" s="305"/>
      <c r="W290" s="305"/>
      <c r="X290" s="305"/>
      <c r="Y290" s="305"/>
      <c r="Z290" s="305"/>
    </row>
    <row r="291" customFormat="false" ht="14.25" hidden="false" customHeight="true" outlineLevel="0" collapsed="false">
      <c r="A291" s="305"/>
      <c r="B291" s="303"/>
      <c r="C291" s="305"/>
      <c r="D291" s="305"/>
      <c r="E291" s="305"/>
      <c r="F291" s="305"/>
      <c r="G291" s="305"/>
      <c r="H291" s="305"/>
      <c r="I291" s="305"/>
      <c r="J291" s="305"/>
      <c r="K291" s="305"/>
      <c r="L291" s="305"/>
      <c r="M291" s="305"/>
      <c r="N291" s="305"/>
      <c r="O291" s="305"/>
      <c r="P291" s="305"/>
      <c r="Q291" s="305"/>
      <c r="R291" s="305"/>
      <c r="S291" s="305"/>
      <c r="T291" s="305"/>
      <c r="U291" s="305"/>
      <c r="V291" s="305"/>
      <c r="W291" s="305"/>
      <c r="X291" s="305"/>
      <c r="Y291" s="305"/>
      <c r="Z291" s="305"/>
    </row>
    <row r="292" customFormat="false" ht="14.25" hidden="false" customHeight="true" outlineLevel="0" collapsed="false">
      <c r="A292" s="305"/>
      <c r="B292" s="303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305"/>
      <c r="Y292" s="305"/>
      <c r="Z292" s="305"/>
    </row>
    <row r="293" customFormat="false" ht="14.25" hidden="false" customHeight="true" outlineLevel="0" collapsed="false">
      <c r="A293" s="305"/>
      <c r="B293" s="303"/>
      <c r="C293" s="305"/>
      <c r="D293" s="305"/>
      <c r="E293" s="305"/>
      <c r="F293" s="305"/>
      <c r="G293" s="305"/>
      <c r="H293" s="305"/>
      <c r="I293" s="305"/>
      <c r="J293" s="305"/>
      <c r="K293" s="305"/>
      <c r="L293" s="305"/>
      <c r="M293" s="305"/>
      <c r="N293" s="305"/>
      <c r="O293" s="305"/>
      <c r="P293" s="305"/>
      <c r="Q293" s="305"/>
      <c r="R293" s="305"/>
      <c r="S293" s="305"/>
      <c r="T293" s="305"/>
      <c r="U293" s="305"/>
      <c r="V293" s="305"/>
      <c r="W293" s="305"/>
      <c r="X293" s="305"/>
      <c r="Y293" s="305"/>
      <c r="Z293" s="305"/>
    </row>
    <row r="294" customFormat="false" ht="14.25" hidden="false" customHeight="true" outlineLevel="0" collapsed="false">
      <c r="A294" s="305"/>
      <c r="B294" s="303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</row>
    <row r="295" customFormat="false" ht="14.25" hidden="false" customHeight="true" outlineLevel="0" collapsed="false">
      <c r="A295" s="305"/>
      <c r="B295" s="303"/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05"/>
      <c r="P295" s="305"/>
      <c r="Q295" s="305"/>
      <c r="R295" s="305"/>
      <c r="S295" s="305"/>
      <c r="T295" s="305"/>
      <c r="U295" s="305"/>
      <c r="V295" s="305"/>
      <c r="W295" s="305"/>
      <c r="X295" s="305"/>
      <c r="Y295" s="305"/>
      <c r="Z295" s="305"/>
    </row>
    <row r="296" customFormat="false" ht="14.25" hidden="false" customHeight="true" outlineLevel="0" collapsed="false">
      <c r="A296" s="305"/>
      <c r="B296" s="303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305"/>
      <c r="Y296" s="305"/>
      <c r="Z296" s="305"/>
    </row>
    <row r="297" customFormat="false" ht="14.25" hidden="false" customHeight="true" outlineLevel="0" collapsed="false">
      <c r="A297" s="305"/>
      <c r="B297" s="303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5"/>
      <c r="Y297" s="305"/>
      <c r="Z297" s="305"/>
    </row>
    <row r="298" customFormat="false" ht="14.25" hidden="false" customHeight="true" outlineLevel="0" collapsed="false">
      <c r="A298" s="305"/>
      <c r="B298" s="303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5"/>
      <c r="P298" s="305"/>
      <c r="Q298" s="305"/>
      <c r="R298" s="305"/>
      <c r="S298" s="305"/>
      <c r="T298" s="305"/>
      <c r="U298" s="305"/>
      <c r="V298" s="305"/>
      <c r="W298" s="305"/>
      <c r="X298" s="305"/>
      <c r="Y298" s="305"/>
      <c r="Z298" s="305"/>
    </row>
    <row r="299" customFormat="false" ht="14.25" hidden="false" customHeight="true" outlineLevel="0" collapsed="false">
      <c r="A299" s="305"/>
      <c r="B299" s="303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5"/>
      <c r="P299" s="305"/>
      <c r="Q299" s="305"/>
      <c r="R299" s="305"/>
      <c r="S299" s="305"/>
      <c r="T299" s="305"/>
      <c r="U299" s="305"/>
      <c r="V299" s="305"/>
      <c r="W299" s="305"/>
      <c r="X299" s="305"/>
      <c r="Y299" s="305"/>
      <c r="Z299" s="305"/>
    </row>
    <row r="300" customFormat="false" ht="14.25" hidden="false" customHeight="true" outlineLevel="0" collapsed="false">
      <c r="A300" s="305"/>
      <c r="B300" s="303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  <c r="Y300" s="305"/>
      <c r="Z300" s="305"/>
    </row>
    <row r="301" customFormat="false" ht="14.25" hidden="false" customHeight="true" outlineLevel="0" collapsed="false">
      <c r="A301" s="305"/>
      <c r="B301" s="303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  <c r="Y301" s="305"/>
      <c r="Z301" s="305"/>
    </row>
    <row r="302" customFormat="false" ht="14.25" hidden="false" customHeight="true" outlineLevel="0" collapsed="false">
      <c r="A302" s="305"/>
      <c r="B302" s="303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305"/>
      <c r="X302" s="305"/>
      <c r="Y302" s="305"/>
      <c r="Z302" s="305"/>
    </row>
    <row r="303" customFormat="false" ht="14.25" hidden="false" customHeight="true" outlineLevel="0" collapsed="false">
      <c r="A303" s="305"/>
      <c r="B303" s="303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V303" s="305"/>
      <c r="W303" s="305"/>
      <c r="X303" s="305"/>
      <c r="Y303" s="305"/>
      <c r="Z303" s="305"/>
    </row>
    <row r="304" customFormat="false" ht="14.25" hidden="false" customHeight="true" outlineLevel="0" collapsed="false">
      <c r="A304" s="305"/>
      <c r="B304" s="303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305"/>
      <c r="Y304" s="305"/>
      <c r="Z304" s="305"/>
    </row>
    <row r="305" customFormat="false" ht="14.25" hidden="false" customHeight="true" outlineLevel="0" collapsed="false">
      <c r="A305" s="305"/>
      <c r="B305" s="303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305"/>
      <c r="X305" s="305"/>
      <c r="Y305" s="305"/>
      <c r="Z305" s="305"/>
    </row>
    <row r="306" customFormat="false" ht="14.25" hidden="false" customHeight="true" outlineLevel="0" collapsed="false">
      <c r="A306" s="305"/>
      <c r="B306" s="303"/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V306" s="305"/>
      <c r="W306" s="305"/>
      <c r="X306" s="305"/>
      <c r="Y306" s="305"/>
      <c r="Z306" s="305"/>
    </row>
    <row r="307" customFormat="false" ht="14.25" hidden="false" customHeight="true" outlineLevel="0" collapsed="false">
      <c r="A307" s="305"/>
      <c r="B307" s="303"/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305"/>
      <c r="P307" s="305"/>
      <c r="Q307" s="305"/>
      <c r="R307" s="305"/>
      <c r="S307" s="305"/>
      <c r="T307" s="305"/>
      <c r="U307" s="305"/>
      <c r="V307" s="305"/>
      <c r="W307" s="305"/>
      <c r="X307" s="305"/>
      <c r="Y307" s="305"/>
      <c r="Z307" s="305"/>
    </row>
    <row r="308" customFormat="false" ht="14.25" hidden="false" customHeight="true" outlineLevel="0" collapsed="false">
      <c r="A308" s="305"/>
      <c r="B308" s="303"/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5"/>
      <c r="V308" s="305"/>
      <c r="W308" s="305"/>
      <c r="X308" s="305"/>
      <c r="Y308" s="305"/>
      <c r="Z308" s="305"/>
    </row>
    <row r="309" customFormat="false" ht="14.25" hidden="false" customHeight="true" outlineLevel="0" collapsed="false">
      <c r="A309" s="305"/>
      <c r="B309" s="303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  <c r="Y309" s="305"/>
      <c r="Z309" s="305"/>
    </row>
    <row r="310" customFormat="false" ht="14.25" hidden="false" customHeight="true" outlineLevel="0" collapsed="false">
      <c r="A310" s="305"/>
      <c r="B310" s="303"/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305"/>
      <c r="P310" s="305"/>
      <c r="Q310" s="305"/>
      <c r="R310" s="305"/>
      <c r="S310" s="305"/>
      <c r="T310" s="305"/>
      <c r="U310" s="305"/>
      <c r="V310" s="305"/>
      <c r="W310" s="305"/>
      <c r="X310" s="305"/>
      <c r="Y310" s="305"/>
      <c r="Z310" s="305"/>
    </row>
    <row r="311" customFormat="false" ht="14.25" hidden="false" customHeight="true" outlineLevel="0" collapsed="false">
      <c r="A311" s="305"/>
      <c r="B311" s="303"/>
      <c r="C311" s="305"/>
      <c r="D311" s="305"/>
      <c r="E311" s="305"/>
      <c r="F311" s="305"/>
      <c r="G311" s="305"/>
      <c r="H311" s="305"/>
      <c r="I311" s="305"/>
      <c r="J311" s="305"/>
      <c r="K311" s="305"/>
      <c r="L311" s="305"/>
      <c r="M311" s="305"/>
      <c r="N311" s="305"/>
      <c r="O311" s="305"/>
      <c r="P311" s="305"/>
      <c r="Q311" s="305"/>
      <c r="R311" s="305"/>
      <c r="S311" s="305"/>
      <c r="T311" s="305"/>
      <c r="U311" s="305"/>
      <c r="V311" s="305"/>
      <c r="W311" s="305"/>
      <c r="X311" s="305"/>
      <c r="Y311" s="305"/>
      <c r="Z311" s="305"/>
    </row>
    <row r="312" customFormat="false" ht="14.25" hidden="false" customHeight="true" outlineLevel="0" collapsed="false">
      <c r="A312" s="305"/>
      <c r="B312" s="303"/>
      <c r="C312" s="305"/>
      <c r="D312" s="305"/>
      <c r="E312" s="305"/>
      <c r="F312" s="305"/>
      <c r="G312" s="305"/>
      <c r="H312" s="305"/>
      <c r="I312" s="305"/>
      <c r="J312" s="305"/>
      <c r="K312" s="305"/>
      <c r="L312" s="305"/>
      <c r="M312" s="305"/>
      <c r="N312" s="305"/>
      <c r="O312" s="305"/>
      <c r="P312" s="305"/>
      <c r="Q312" s="305"/>
      <c r="R312" s="305"/>
      <c r="S312" s="305"/>
      <c r="T312" s="305"/>
      <c r="U312" s="305"/>
      <c r="V312" s="305"/>
      <c r="W312" s="305"/>
      <c r="X312" s="305"/>
      <c r="Y312" s="305"/>
      <c r="Z312" s="305"/>
    </row>
    <row r="313" customFormat="false" ht="14.25" hidden="false" customHeight="true" outlineLevel="0" collapsed="false">
      <c r="A313" s="305"/>
      <c r="B313" s="303"/>
      <c r="C313" s="305"/>
      <c r="D313" s="305"/>
      <c r="E313" s="305"/>
      <c r="F313" s="305"/>
      <c r="G313" s="305"/>
      <c r="H313" s="305"/>
      <c r="I313" s="305"/>
      <c r="J313" s="305"/>
      <c r="K313" s="305"/>
      <c r="L313" s="305"/>
      <c r="M313" s="305"/>
      <c r="N313" s="305"/>
      <c r="O313" s="305"/>
      <c r="P313" s="305"/>
      <c r="Q313" s="305"/>
      <c r="R313" s="305"/>
      <c r="S313" s="305"/>
      <c r="T313" s="305"/>
      <c r="U313" s="305"/>
      <c r="V313" s="305"/>
      <c r="W313" s="305"/>
      <c r="X313" s="305"/>
      <c r="Y313" s="305"/>
      <c r="Z313" s="305"/>
    </row>
    <row r="314" customFormat="false" ht="14.25" hidden="false" customHeight="true" outlineLevel="0" collapsed="false">
      <c r="A314" s="305"/>
      <c r="B314" s="303"/>
      <c r="C314" s="305"/>
      <c r="D314" s="305"/>
      <c r="E314" s="305"/>
      <c r="F314" s="305"/>
      <c r="G314" s="305"/>
      <c r="H314" s="305"/>
      <c r="I314" s="305"/>
      <c r="J314" s="305"/>
      <c r="K314" s="305"/>
      <c r="L314" s="305"/>
      <c r="M314" s="305"/>
      <c r="N314" s="305"/>
      <c r="O314" s="305"/>
      <c r="P314" s="305"/>
      <c r="Q314" s="305"/>
      <c r="R314" s="305"/>
      <c r="S314" s="305"/>
      <c r="T314" s="305"/>
      <c r="U314" s="305"/>
      <c r="V314" s="305"/>
      <c r="W314" s="305"/>
      <c r="X314" s="305"/>
      <c r="Y314" s="305"/>
      <c r="Z314" s="305"/>
    </row>
    <row r="315" customFormat="false" ht="14.25" hidden="false" customHeight="true" outlineLevel="0" collapsed="false">
      <c r="A315" s="305"/>
      <c r="B315" s="303"/>
      <c r="C315" s="305"/>
      <c r="D315" s="305"/>
      <c r="E315" s="305"/>
      <c r="F315" s="305"/>
      <c r="G315" s="305"/>
      <c r="H315" s="305"/>
      <c r="I315" s="305"/>
      <c r="J315" s="305"/>
      <c r="K315" s="305"/>
      <c r="L315" s="305"/>
      <c r="M315" s="305"/>
      <c r="N315" s="305"/>
      <c r="O315" s="305"/>
      <c r="P315" s="305"/>
      <c r="Q315" s="305"/>
      <c r="R315" s="305"/>
      <c r="S315" s="305"/>
      <c r="T315" s="305"/>
      <c r="U315" s="305"/>
      <c r="V315" s="305"/>
      <c r="W315" s="305"/>
      <c r="X315" s="305"/>
      <c r="Y315" s="305"/>
      <c r="Z315" s="305"/>
    </row>
    <row r="316" customFormat="false" ht="14.25" hidden="false" customHeight="true" outlineLevel="0" collapsed="false">
      <c r="A316" s="305"/>
      <c r="B316" s="303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305"/>
      <c r="Y316" s="305"/>
      <c r="Z316" s="305"/>
    </row>
    <row r="317" customFormat="false" ht="14.25" hidden="false" customHeight="true" outlineLevel="0" collapsed="false">
      <c r="A317" s="305"/>
      <c r="B317" s="303"/>
      <c r="C317" s="305"/>
      <c r="D317" s="305"/>
      <c r="E317" s="305"/>
      <c r="F317" s="305"/>
      <c r="G317" s="305"/>
      <c r="H317" s="305"/>
      <c r="I317" s="305"/>
      <c r="J317" s="305"/>
      <c r="K317" s="305"/>
      <c r="L317" s="305"/>
      <c r="M317" s="305"/>
      <c r="N317" s="305"/>
      <c r="O317" s="305"/>
      <c r="P317" s="305"/>
      <c r="Q317" s="305"/>
      <c r="R317" s="305"/>
      <c r="S317" s="305"/>
      <c r="T317" s="305"/>
      <c r="U317" s="305"/>
      <c r="V317" s="305"/>
      <c r="W317" s="305"/>
      <c r="X317" s="305"/>
      <c r="Y317" s="305"/>
      <c r="Z317" s="305"/>
    </row>
    <row r="318" customFormat="false" ht="14.25" hidden="false" customHeight="true" outlineLevel="0" collapsed="false">
      <c r="A318" s="305"/>
      <c r="B318" s="303"/>
      <c r="C318" s="305"/>
      <c r="D318" s="305"/>
      <c r="E318" s="305"/>
      <c r="F318" s="305"/>
      <c r="G318" s="305"/>
      <c r="H318" s="305"/>
      <c r="I318" s="305"/>
      <c r="J318" s="305"/>
      <c r="K318" s="305"/>
      <c r="L318" s="305"/>
      <c r="M318" s="305"/>
      <c r="N318" s="305"/>
      <c r="O318" s="305"/>
      <c r="P318" s="305"/>
      <c r="Q318" s="305"/>
      <c r="R318" s="305"/>
      <c r="S318" s="305"/>
      <c r="T318" s="305"/>
      <c r="U318" s="305"/>
      <c r="V318" s="305"/>
      <c r="W318" s="305"/>
      <c r="X318" s="305"/>
      <c r="Y318" s="305"/>
      <c r="Z318" s="305"/>
    </row>
    <row r="319" customFormat="false" ht="14.25" hidden="false" customHeight="true" outlineLevel="0" collapsed="false">
      <c r="A319" s="305"/>
      <c r="B319" s="303"/>
      <c r="C319" s="305"/>
      <c r="D319" s="305"/>
      <c r="E319" s="305"/>
      <c r="F319" s="305"/>
      <c r="G319" s="305"/>
      <c r="H319" s="305"/>
      <c r="I319" s="305"/>
      <c r="J319" s="305"/>
      <c r="K319" s="305"/>
      <c r="L319" s="305"/>
      <c r="M319" s="305"/>
      <c r="N319" s="305"/>
      <c r="O319" s="305"/>
      <c r="P319" s="305"/>
      <c r="Q319" s="305"/>
      <c r="R319" s="305"/>
      <c r="S319" s="305"/>
      <c r="T319" s="305"/>
      <c r="U319" s="305"/>
      <c r="V319" s="305"/>
      <c r="W319" s="305"/>
      <c r="X319" s="305"/>
      <c r="Y319" s="305"/>
      <c r="Z319" s="305"/>
    </row>
    <row r="320" customFormat="false" ht="14.25" hidden="false" customHeight="true" outlineLevel="0" collapsed="false">
      <c r="A320" s="305"/>
      <c r="B320" s="303"/>
      <c r="C320" s="305"/>
      <c r="D320" s="305"/>
      <c r="E320" s="305"/>
      <c r="F320" s="305"/>
      <c r="G320" s="305"/>
      <c r="H320" s="305"/>
      <c r="I320" s="305"/>
      <c r="J320" s="305"/>
      <c r="K320" s="305"/>
      <c r="L320" s="305"/>
      <c r="M320" s="305"/>
      <c r="N320" s="305"/>
      <c r="O320" s="305"/>
      <c r="P320" s="305"/>
      <c r="Q320" s="305"/>
      <c r="R320" s="305"/>
      <c r="S320" s="305"/>
      <c r="T320" s="305"/>
      <c r="U320" s="305"/>
      <c r="V320" s="305"/>
      <c r="W320" s="305"/>
      <c r="X320" s="305"/>
      <c r="Y320" s="305"/>
      <c r="Z320" s="305"/>
    </row>
    <row r="321" customFormat="false" ht="14.25" hidden="false" customHeight="true" outlineLevel="0" collapsed="false">
      <c r="A321" s="305"/>
      <c r="B321" s="303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305"/>
      <c r="Y321" s="305"/>
      <c r="Z321" s="305"/>
    </row>
    <row r="322" customFormat="false" ht="14.25" hidden="false" customHeight="true" outlineLevel="0" collapsed="false">
      <c r="A322" s="305"/>
      <c r="B322" s="303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305"/>
      <c r="Y322" s="305"/>
      <c r="Z322" s="305"/>
    </row>
    <row r="323" customFormat="false" ht="14.25" hidden="false" customHeight="true" outlineLevel="0" collapsed="false">
      <c r="A323" s="305"/>
      <c r="B323" s="303"/>
      <c r="C323" s="305"/>
      <c r="D323" s="305"/>
      <c r="E323" s="305"/>
      <c r="F323" s="305"/>
      <c r="G323" s="305"/>
      <c r="H323" s="305"/>
      <c r="I323" s="305"/>
      <c r="J323" s="305"/>
      <c r="K323" s="305"/>
      <c r="L323" s="305"/>
      <c r="M323" s="305"/>
      <c r="N323" s="305"/>
      <c r="O323" s="305"/>
      <c r="P323" s="305"/>
      <c r="Q323" s="305"/>
      <c r="R323" s="305"/>
      <c r="S323" s="305"/>
      <c r="T323" s="305"/>
      <c r="U323" s="305"/>
      <c r="V323" s="305"/>
      <c r="W323" s="305"/>
      <c r="X323" s="305"/>
      <c r="Y323" s="305"/>
      <c r="Z323" s="305"/>
    </row>
    <row r="324" customFormat="false" ht="14.25" hidden="false" customHeight="true" outlineLevel="0" collapsed="false">
      <c r="A324" s="305"/>
      <c r="B324" s="303"/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5"/>
      <c r="V324" s="305"/>
      <c r="W324" s="305"/>
      <c r="X324" s="305"/>
      <c r="Y324" s="305"/>
      <c r="Z324" s="305"/>
    </row>
    <row r="325" customFormat="false" ht="14.25" hidden="false" customHeight="true" outlineLevel="0" collapsed="false">
      <c r="A325" s="305"/>
      <c r="B325" s="303"/>
      <c r="C325" s="305"/>
      <c r="D325" s="305"/>
      <c r="E325" s="305"/>
      <c r="F325" s="305"/>
      <c r="G325" s="305"/>
      <c r="H325" s="305"/>
      <c r="I325" s="305"/>
      <c r="J325" s="305"/>
      <c r="K325" s="305"/>
      <c r="L325" s="305"/>
      <c r="M325" s="305"/>
      <c r="N325" s="305"/>
      <c r="O325" s="305"/>
      <c r="P325" s="305"/>
      <c r="Q325" s="305"/>
      <c r="R325" s="305"/>
      <c r="S325" s="305"/>
      <c r="T325" s="305"/>
      <c r="U325" s="305"/>
      <c r="V325" s="305"/>
      <c r="W325" s="305"/>
      <c r="X325" s="305"/>
      <c r="Y325" s="305"/>
      <c r="Z325" s="305"/>
    </row>
    <row r="326" customFormat="false" ht="14.25" hidden="false" customHeight="true" outlineLevel="0" collapsed="false">
      <c r="A326" s="305"/>
      <c r="B326" s="303"/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305"/>
      <c r="N326" s="305"/>
      <c r="O326" s="305"/>
      <c r="P326" s="305"/>
      <c r="Q326" s="305"/>
      <c r="R326" s="305"/>
      <c r="S326" s="305"/>
      <c r="T326" s="305"/>
      <c r="U326" s="305"/>
      <c r="V326" s="305"/>
      <c r="W326" s="305"/>
      <c r="X326" s="305"/>
      <c r="Y326" s="305"/>
      <c r="Z326" s="305"/>
    </row>
    <row r="327" customFormat="false" ht="14.25" hidden="false" customHeight="true" outlineLevel="0" collapsed="false">
      <c r="A327" s="305"/>
      <c r="B327" s="303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305"/>
      <c r="Y327" s="305"/>
      <c r="Z327" s="305"/>
    </row>
    <row r="328" customFormat="false" ht="14.25" hidden="false" customHeight="true" outlineLevel="0" collapsed="false">
      <c r="A328" s="305"/>
      <c r="B328" s="303"/>
      <c r="C328" s="305"/>
      <c r="D328" s="305"/>
      <c r="E328" s="305"/>
      <c r="F328" s="305"/>
      <c r="G328" s="305"/>
      <c r="H328" s="305"/>
      <c r="I328" s="305"/>
      <c r="J328" s="305"/>
      <c r="K328" s="305"/>
      <c r="L328" s="305"/>
      <c r="M328" s="305"/>
      <c r="N328" s="305"/>
      <c r="O328" s="305"/>
      <c r="P328" s="305"/>
      <c r="Q328" s="305"/>
      <c r="R328" s="305"/>
      <c r="S328" s="305"/>
      <c r="T328" s="305"/>
      <c r="U328" s="305"/>
      <c r="V328" s="305"/>
      <c r="W328" s="305"/>
      <c r="X328" s="305"/>
      <c r="Y328" s="305"/>
      <c r="Z328" s="305"/>
    </row>
    <row r="329" customFormat="false" ht="14.25" hidden="false" customHeight="true" outlineLevel="0" collapsed="false">
      <c r="A329" s="305"/>
      <c r="B329" s="303"/>
      <c r="C329" s="305"/>
      <c r="D329" s="305"/>
      <c r="E329" s="305"/>
      <c r="F329" s="305"/>
      <c r="G329" s="305"/>
      <c r="H329" s="305"/>
      <c r="I329" s="305"/>
      <c r="J329" s="305"/>
      <c r="K329" s="305"/>
      <c r="L329" s="305"/>
      <c r="M329" s="305"/>
      <c r="N329" s="305"/>
      <c r="O329" s="305"/>
      <c r="P329" s="305"/>
      <c r="Q329" s="305"/>
      <c r="R329" s="305"/>
      <c r="S329" s="305"/>
      <c r="T329" s="305"/>
      <c r="U329" s="305"/>
      <c r="V329" s="305"/>
      <c r="W329" s="305"/>
      <c r="X329" s="305"/>
      <c r="Y329" s="305"/>
      <c r="Z329" s="305"/>
    </row>
    <row r="330" customFormat="false" ht="14.25" hidden="false" customHeight="true" outlineLevel="0" collapsed="false">
      <c r="A330" s="305"/>
      <c r="B330" s="303"/>
      <c r="C330" s="305"/>
      <c r="D330" s="305"/>
      <c r="E330" s="305"/>
      <c r="F330" s="305"/>
      <c r="G330" s="305"/>
      <c r="H330" s="305"/>
      <c r="I330" s="305"/>
      <c r="J330" s="305"/>
      <c r="K330" s="305"/>
      <c r="L330" s="305"/>
      <c r="M330" s="305"/>
      <c r="N330" s="305"/>
      <c r="O330" s="305"/>
      <c r="P330" s="305"/>
      <c r="Q330" s="305"/>
      <c r="R330" s="305"/>
      <c r="S330" s="305"/>
      <c r="T330" s="305"/>
      <c r="U330" s="305"/>
      <c r="V330" s="305"/>
      <c r="W330" s="305"/>
      <c r="X330" s="305"/>
      <c r="Y330" s="305"/>
      <c r="Z330" s="305"/>
    </row>
    <row r="331" customFormat="false" ht="14.25" hidden="false" customHeight="true" outlineLevel="0" collapsed="false">
      <c r="A331" s="305"/>
      <c r="B331" s="303"/>
      <c r="C331" s="305"/>
      <c r="D331" s="305"/>
      <c r="E331" s="305"/>
      <c r="F331" s="305"/>
      <c r="G331" s="305"/>
      <c r="H331" s="305"/>
      <c r="I331" s="305"/>
      <c r="J331" s="305"/>
      <c r="K331" s="305"/>
      <c r="L331" s="305"/>
      <c r="M331" s="305"/>
      <c r="N331" s="305"/>
      <c r="O331" s="305"/>
      <c r="P331" s="305"/>
      <c r="Q331" s="305"/>
      <c r="R331" s="305"/>
      <c r="S331" s="305"/>
      <c r="T331" s="305"/>
      <c r="U331" s="305"/>
      <c r="V331" s="305"/>
      <c r="W331" s="305"/>
      <c r="X331" s="305"/>
      <c r="Y331" s="305"/>
      <c r="Z331" s="305"/>
    </row>
    <row r="332" customFormat="false" ht="14.25" hidden="false" customHeight="true" outlineLevel="0" collapsed="false">
      <c r="A332" s="305"/>
      <c r="B332" s="303"/>
      <c r="C332" s="305"/>
      <c r="D332" s="305"/>
      <c r="E332" s="305"/>
      <c r="F332" s="305"/>
      <c r="G332" s="305"/>
      <c r="H332" s="305"/>
      <c r="I332" s="305"/>
      <c r="J332" s="305"/>
      <c r="K332" s="305"/>
      <c r="L332" s="305"/>
      <c r="M332" s="305"/>
      <c r="N332" s="305"/>
      <c r="O332" s="305"/>
      <c r="P332" s="305"/>
      <c r="Q332" s="305"/>
      <c r="R332" s="305"/>
      <c r="S332" s="305"/>
      <c r="T332" s="305"/>
      <c r="U332" s="305"/>
      <c r="V332" s="305"/>
      <c r="W332" s="305"/>
      <c r="X332" s="305"/>
      <c r="Y332" s="305"/>
      <c r="Z332" s="305"/>
    </row>
    <row r="333" customFormat="false" ht="14.25" hidden="false" customHeight="true" outlineLevel="0" collapsed="false">
      <c r="A333" s="305"/>
      <c r="B333" s="303"/>
      <c r="C333" s="305"/>
      <c r="D333" s="305"/>
      <c r="E333" s="305"/>
      <c r="F333" s="305"/>
      <c r="G333" s="305"/>
      <c r="H333" s="305"/>
      <c r="I333" s="305"/>
      <c r="J333" s="305"/>
      <c r="K333" s="305"/>
      <c r="L333" s="305"/>
      <c r="M333" s="305"/>
      <c r="N333" s="305"/>
      <c r="O333" s="305"/>
      <c r="P333" s="305"/>
      <c r="Q333" s="305"/>
      <c r="R333" s="305"/>
      <c r="S333" s="305"/>
      <c r="T333" s="305"/>
      <c r="U333" s="305"/>
      <c r="V333" s="305"/>
      <c r="W333" s="305"/>
      <c r="X333" s="305"/>
      <c r="Y333" s="305"/>
      <c r="Z333" s="305"/>
    </row>
    <row r="334" customFormat="false" ht="14.25" hidden="false" customHeight="true" outlineLevel="0" collapsed="false">
      <c r="A334" s="305"/>
      <c r="B334" s="303"/>
      <c r="C334" s="305"/>
      <c r="D334" s="305"/>
      <c r="E334" s="305"/>
      <c r="F334" s="305"/>
      <c r="G334" s="305"/>
      <c r="H334" s="305"/>
      <c r="I334" s="305"/>
      <c r="J334" s="305"/>
      <c r="K334" s="305"/>
      <c r="L334" s="305"/>
      <c r="M334" s="305"/>
      <c r="N334" s="305"/>
      <c r="O334" s="305"/>
      <c r="P334" s="305"/>
      <c r="Q334" s="305"/>
      <c r="R334" s="305"/>
      <c r="S334" s="305"/>
      <c r="T334" s="305"/>
      <c r="U334" s="305"/>
      <c r="V334" s="305"/>
      <c r="W334" s="305"/>
      <c r="X334" s="305"/>
      <c r="Y334" s="305"/>
      <c r="Z334" s="305"/>
    </row>
    <row r="335" customFormat="false" ht="14.25" hidden="false" customHeight="true" outlineLevel="0" collapsed="false">
      <c r="A335" s="305"/>
      <c r="B335" s="303"/>
      <c r="C335" s="305"/>
      <c r="D335" s="305"/>
      <c r="E335" s="305"/>
      <c r="F335" s="305"/>
      <c r="G335" s="305"/>
      <c r="H335" s="305"/>
      <c r="I335" s="305"/>
      <c r="J335" s="305"/>
      <c r="K335" s="305"/>
      <c r="L335" s="305"/>
      <c r="M335" s="305"/>
      <c r="N335" s="305"/>
      <c r="O335" s="305"/>
      <c r="P335" s="305"/>
      <c r="Q335" s="305"/>
      <c r="R335" s="305"/>
      <c r="S335" s="305"/>
      <c r="T335" s="305"/>
      <c r="U335" s="305"/>
      <c r="V335" s="305"/>
      <c r="W335" s="305"/>
      <c r="X335" s="305"/>
      <c r="Y335" s="305"/>
      <c r="Z335" s="305"/>
    </row>
    <row r="336" customFormat="false" ht="14.25" hidden="false" customHeight="true" outlineLevel="0" collapsed="false">
      <c r="A336" s="305"/>
      <c r="B336" s="303"/>
      <c r="C336" s="305"/>
      <c r="D336" s="305"/>
      <c r="E336" s="305"/>
      <c r="F336" s="305"/>
      <c r="G336" s="305"/>
      <c r="H336" s="305"/>
      <c r="I336" s="305"/>
      <c r="J336" s="305"/>
      <c r="K336" s="305"/>
      <c r="L336" s="305"/>
      <c r="M336" s="305"/>
      <c r="N336" s="305"/>
      <c r="O336" s="305"/>
      <c r="P336" s="305"/>
      <c r="Q336" s="305"/>
      <c r="R336" s="305"/>
      <c r="S336" s="305"/>
      <c r="T336" s="305"/>
      <c r="U336" s="305"/>
      <c r="V336" s="305"/>
      <c r="W336" s="305"/>
      <c r="X336" s="305"/>
      <c r="Y336" s="305"/>
      <c r="Z336" s="305"/>
    </row>
    <row r="337" customFormat="false" ht="14.25" hidden="false" customHeight="true" outlineLevel="0" collapsed="false">
      <c r="A337" s="305"/>
      <c r="B337" s="303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305"/>
      <c r="Z337" s="305"/>
    </row>
    <row r="338" customFormat="false" ht="14.25" hidden="false" customHeight="true" outlineLevel="0" collapsed="false">
      <c r="A338" s="305"/>
      <c r="B338" s="303"/>
      <c r="C338" s="305"/>
      <c r="D338" s="305"/>
      <c r="E338" s="305"/>
      <c r="F338" s="305"/>
      <c r="G338" s="305"/>
      <c r="H338" s="305"/>
      <c r="I338" s="305"/>
      <c r="J338" s="305"/>
      <c r="K338" s="305"/>
      <c r="L338" s="305"/>
      <c r="M338" s="305"/>
      <c r="N338" s="305"/>
      <c r="O338" s="305"/>
      <c r="P338" s="305"/>
      <c r="Q338" s="305"/>
      <c r="R338" s="305"/>
      <c r="S338" s="305"/>
      <c r="T338" s="305"/>
      <c r="U338" s="305"/>
      <c r="V338" s="305"/>
      <c r="W338" s="305"/>
      <c r="X338" s="305"/>
      <c r="Y338" s="305"/>
      <c r="Z338" s="305"/>
    </row>
    <row r="339" customFormat="false" ht="14.25" hidden="false" customHeight="true" outlineLevel="0" collapsed="false">
      <c r="A339" s="305"/>
      <c r="B339" s="303"/>
      <c r="C339" s="305"/>
      <c r="D339" s="305"/>
      <c r="E339" s="305"/>
      <c r="F339" s="305"/>
      <c r="G339" s="305"/>
      <c r="H339" s="305"/>
      <c r="I339" s="305"/>
      <c r="J339" s="305"/>
      <c r="K339" s="305"/>
      <c r="L339" s="305"/>
      <c r="M339" s="305"/>
      <c r="N339" s="305"/>
      <c r="O339" s="305"/>
      <c r="P339" s="305"/>
      <c r="Q339" s="305"/>
      <c r="R339" s="305"/>
      <c r="S339" s="305"/>
      <c r="T339" s="305"/>
      <c r="U339" s="305"/>
      <c r="V339" s="305"/>
      <c r="W339" s="305"/>
      <c r="X339" s="305"/>
      <c r="Y339" s="305"/>
      <c r="Z339" s="305"/>
    </row>
    <row r="340" customFormat="false" ht="14.25" hidden="false" customHeight="true" outlineLevel="0" collapsed="false">
      <c r="A340" s="305"/>
      <c r="B340" s="303"/>
      <c r="C340" s="305"/>
      <c r="D340" s="305"/>
      <c r="E340" s="305"/>
      <c r="F340" s="305"/>
      <c r="G340" s="305"/>
      <c r="H340" s="305"/>
      <c r="I340" s="305"/>
      <c r="J340" s="305"/>
      <c r="K340" s="305"/>
      <c r="L340" s="305"/>
      <c r="M340" s="305"/>
      <c r="N340" s="305"/>
      <c r="O340" s="305"/>
      <c r="P340" s="305"/>
      <c r="Q340" s="305"/>
      <c r="R340" s="305"/>
      <c r="S340" s="305"/>
      <c r="T340" s="305"/>
      <c r="U340" s="305"/>
      <c r="V340" s="305"/>
      <c r="W340" s="305"/>
      <c r="X340" s="305"/>
      <c r="Y340" s="305"/>
      <c r="Z340" s="305"/>
    </row>
    <row r="341" customFormat="false" ht="14.25" hidden="false" customHeight="true" outlineLevel="0" collapsed="false">
      <c r="A341" s="305"/>
      <c r="B341" s="303"/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  <c r="Y341" s="305"/>
      <c r="Z341" s="305"/>
    </row>
    <row r="342" customFormat="false" ht="14.25" hidden="false" customHeight="true" outlineLevel="0" collapsed="false">
      <c r="A342" s="305"/>
      <c r="B342" s="303"/>
      <c r="C342" s="305"/>
      <c r="D342" s="305"/>
      <c r="E342" s="305"/>
      <c r="F342" s="305"/>
      <c r="G342" s="305"/>
      <c r="H342" s="305"/>
      <c r="I342" s="305"/>
      <c r="J342" s="305"/>
      <c r="K342" s="305"/>
      <c r="L342" s="305"/>
      <c r="M342" s="305"/>
      <c r="N342" s="305"/>
      <c r="O342" s="305"/>
      <c r="P342" s="305"/>
      <c r="Q342" s="305"/>
      <c r="R342" s="305"/>
      <c r="S342" s="305"/>
      <c r="T342" s="305"/>
      <c r="U342" s="305"/>
      <c r="V342" s="305"/>
      <c r="W342" s="305"/>
      <c r="X342" s="305"/>
      <c r="Y342" s="305"/>
      <c r="Z342" s="305"/>
    </row>
    <row r="343" customFormat="false" ht="14.25" hidden="false" customHeight="true" outlineLevel="0" collapsed="false">
      <c r="A343" s="305"/>
      <c r="B343" s="303"/>
      <c r="C343" s="305"/>
      <c r="D343" s="305"/>
      <c r="E343" s="305"/>
      <c r="F343" s="305"/>
      <c r="G343" s="305"/>
      <c r="H343" s="305"/>
      <c r="I343" s="305"/>
      <c r="J343" s="305"/>
      <c r="K343" s="305"/>
      <c r="L343" s="305"/>
      <c r="M343" s="305"/>
      <c r="N343" s="305"/>
      <c r="O343" s="305"/>
      <c r="P343" s="305"/>
      <c r="Q343" s="305"/>
      <c r="R343" s="305"/>
      <c r="S343" s="305"/>
      <c r="T343" s="305"/>
      <c r="U343" s="305"/>
      <c r="V343" s="305"/>
      <c r="W343" s="305"/>
      <c r="X343" s="305"/>
      <c r="Y343" s="305"/>
      <c r="Z343" s="305"/>
    </row>
    <row r="344" customFormat="false" ht="14.25" hidden="false" customHeight="true" outlineLevel="0" collapsed="false">
      <c r="A344" s="305"/>
      <c r="B344" s="303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  <c r="Y344" s="305"/>
      <c r="Z344" s="305"/>
    </row>
    <row r="345" customFormat="false" ht="14.25" hidden="false" customHeight="true" outlineLevel="0" collapsed="false">
      <c r="A345" s="305"/>
      <c r="B345" s="303"/>
      <c r="C345" s="305"/>
      <c r="D345" s="305"/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305"/>
      <c r="R345" s="305"/>
      <c r="S345" s="305"/>
      <c r="T345" s="305"/>
      <c r="U345" s="305"/>
      <c r="V345" s="305"/>
      <c r="W345" s="305"/>
      <c r="X345" s="305"/>
      <c r="Y345" s="305"/>
      <c r="Z345" s="305"/>
    </row>
    <row r="346" customFormat="false" ht="14.25" hidden="false" customHeight="true" outlineLevel="0" collapsed="false">
      <c r="A346" s="305"/>
      <c r="B346" s="303"/>
      <c r="C346" s="305"/>
      <c r="D346" s="305"/>
      <c r="E346" s="305"/>
      <c r="F346" s="305"/>
      <c r="G346" s="305"/>
      <c r="H346" s="305"/>
      <c r="I346" s="305"/>
      <c r="J346" s="305"/>
      <c r="K346" s="305"/>
      <c r="L346" s="305"/>
      <c r="M346" s="305"/>
      <c r="N346" s="305"/>
      <c r="O346" s="305"/>
      <c r="P346" s="305"/>
      <c r="Q346" s="305"/>
      <c r="R346" s="305"/>
      <c r="S346" s="305"/>
      <c r="T346" s="305"/>
      <c r="U346" s="305"/>
      <c r="V346" s="305"/>
      <c r="W346" s="305"/>
      <c r="X346" s="305"/>
      <c r="Y346" s="305"/>
      <c r="Z346" s="305"/>
    </row>
    <row r="347" customFormat="false" ht="14.25" hidden="false" customHeight="true" outlineLevel="0" collapsed="false">
      <c r="A347" s="305"/>
      <c r="B347" s="303"/>
      <c r="C347" s="305"/>
      <c r="D347" s="305"/>
      <c r="E347" s="305"/>
      <c r="F347" s="305"/>
      <c r="G347" s="305"/>
      <c r="H347" s="305"/>
      <c r="I347" s="305"/>
      <c r="J347" s="305"/>
      <c r="K347" s="305"/>
      <c r="L347" s="305"/>
      <c r="M347" s="305"/>
      <c r="N347" s="305"/>
      <c r="O347" s="305"/>
      <c r="P347" s="305"/>
      <c r="Q347" s="305"/>
      <c r="R347" s="305"/>
      <c r="S347" s="305"/>
      <c r="T347" s="305"/>
      <c r="U347" s="305"/>
      <c r="V347" s="305"/>
      <c r="W347" s="305"/>
      <c r="X347" s="305"/>
      <c r="Y347" s="305"/>
      <c r="Z347" s="305"/>
    </row>
    <row r="348" customFormat="false" ht="14.25" hidden="false" customHeight="true" outlineLevel="0" collapsed="false">
      <c r="A348" s="305"/>
      <c r="B348" s="303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305"/>
      <c r="Y348" s="305"/>
      <c r="Z348" s="305"/>
    </row>
    <row r="349" customFormat="false" ht="14.25" hidden="false" customHeight="true" outlineLevel="0" collapsed="false">
      <c r="A349" s="305"/>
      <c r="B349" s="303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305"/>
      <c r="Y349" s="305"/>
      <c r="Z349" s="305"/>
    </row>
    <row r="350" customFormat="false" ht="14.25" hidden="false" customHeight="true" outlineLevel="0" collapsed="false">
      <c r="A350" s="305"/>
      <c r="B350" s="303"/>
      <c r="C350" s="305"/>
      <c r="D350" s="305"/>
      <c r="E350" s="305"/>
      <c r="F350" s="305"/>
      <c r="G350" s="305"/>
      <c r="H350" s="305"/>
      <c r="I350" s="305"/>
      <c r="J350" s="305"/>
      <c r="K350" s="305"/>
      <c r="L350" s="305"/>
      <c r="M350" s="305"/>
      <c r="N350" s="305"/>
      <c r="O350" s="305"/>
      <c r="P350" s="305"/>
      <c r="Q350" s="305"/>
      <c r="R350" s="305"/>
      <c r="S350" s="305"/>
      <c r="T350" s="305"/>
      <c r="U350" s="305"/>
      <c r="V350" s="305"/>
      <c r="W350" s="305"/>
      <c r="X350" s="305"/>
      <c r="Y350" s="305"/>
      <c r="Z350" s="305"/>
    </row>
    <row r="351" customFormat="false" ht="14.25" hidden="false" customHeight="true" outlineLevel="0" collapsed="false">
      <c r="A351" s="305"/>
      <c r="B351" s="303"/>
      <c r="C351" s="305"/>
      <c r="D351" s="305"/>
      <c r="E351" s="305"/>
      <c r="F351" s="305"/>
      <c r="G351" s="305"/>
      <c r="H351" s="305"/>
      <c r="I351" s="305"/>
      <c r="J351" s="305"/>
      <c r="K351" s="305"/>
      <c r="L351" s="305"/>
      <c r="M351" s="305"/>
      <c r="N351" s="305"/>
      <c r="O351" s="305"/>
      <c r="P351" s="305"/>
      <c r="Q351" s="305"/>
      <c r="R351" s="305"/>
      <c r="S351" s="305"/>
      <c r="T351" s="305"/>
      <c r="U351" s="305"/>
      <c r="V351" s="305"/>
      <c r="W351" s="305"/>
      <c r="X351" s="305"/>
      <c r="Y351" s="305"/>
      <c r="Z351" s="305"/>
    </row>
    <row r="352" customFormat="false" ht="14.25" hidden="false" customHeight="true" outlineLevel="0" collapsed="false">
      <c r="A352" s="305"/>
      <c r="B352" s="303"/>
      <c r="C352" s="305"/>
      <c r="D352" s="305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305"/>
      <c r="R352" s="305"/>
      <c r="S352" s="305"/>
      <c r="T352" s="305"/>
      <c r="U352" s="305"/>
      <c r="V352" s="305"/>
      <c r="W352" s="305"/>
      <c r="X352" s="305"/>
      <c r="Y352" s="305"/>
      <c r="Z352" s="305"/>
    </row>
    <row r="353" customFormat="false" ht="14.25" hidden="false" customHeight="true" outlineLevel="0" collapsed="false">
      <c r="A353" s="305"/>
      <c r="B353" s="303"/>
      <c r="C353" s="305"/>
      <c r="D353" s="305"/>
      <c r="E353" s="305"/>
      <c r="F353" s="305"/>
      <c r="G353" s="305"/>
      <c r="H353" s="305"/>
      <c r="I353" s="305"/>
      <c r="J353" s="305"/>
      <c r="K353" s="305"/>
      <c r="L353" s="305"/>
      <c r="M353" s="305"/>
      <c r="N353" s="305"/>
      <c r="O353" s="305"/>
      <c r="P353" s="305"/>
      <c r="Q353" s="305"/>
      <c r="R353" s="305"/>
      <c r="S353" s="305"/>
      <c r="T353" s="305"/>
      <c r="U353" s="305"/>
      <c r="V353" s="305"/>
      <c r="W353" s="305"/>
      <c r="X353" s="305"/>
      <c r="Y353" s="305"/>
      <c r="Z353" s="305"/>
    </row>
    <row r="354" customFormat="false" ht="14.25" hidden="false" customHeight="true" outlineLevel="0" collapsed="false">
      <c r="A354" s="305"/>
      <c r="B354" s="303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305"/>
      <c r="Y354" s="305"/>
      <c r="Z354" s="305"/>
    </row>
    <row r="355" customFormat="false" ht="14.25" hidden="false" customHeight="true" outlineLevel="0" collapsed="false">
      <c r="A355" s="305"/>
      <c r="B355" s="303"/>
      <c r="C355" s="305"/>
      <c r="D355" s="305"/>
      <c r="E355" s="305"/>
      <c r="F355" s="305"/>
      <c r="G355" s="305"/>
      <c r="H355" s="305"/>
      <c r="I355" s="305"/>
      <c r="J355" s="305"/>
      <c r="K355" s="305"/>
      <c r="L355" s="305"/>
      <c r="M355" s="305"/>
      <c r="N355" s="305"/>
      <c r="O355" s="305"/>
      <c r="P355" s="305"/>
      <c r="Q355" s="305"/>
      <c r="R355" s="305"/>
      <c r="S355" s="305"/>
      <c r="T355" s="305"/>
      <c r="U355" s="305"/>
      <c r="V355" s="305"/>
      <c r="W355" s="305"/>
      <c r="X355" s="305"/>
      <c r="Y355" s="305"/>
      <c r="Z355" s="305"/>
    </row>
    <row r="356" customFormat="false" ht="14.25" hidden="false" customHeight="true" outlineLevel="0" collapsed="false">
      <c r="A356" s="305"/>
      <c r="B356" s="303"/>
      <c r="C356" s="305"/>
      <c r="D356" s="305"/>
      <c r="E356" s="305"/>
      <c r="F356" s="305"/>
      <c r="G356" s="305"/>
      <c r="H356" s="305"/>
      <c r="I356" s="305"/>
      <c r="J356" s="305"/>
      <c r="K356" s="305"/>
      <c r="L356" s="305"/>
      <c r="M356" s="305"/>
      <c r="N356" s="305"/>
      <c r="O356" s="305"/>
      <c r="P356" s="305"/>
      <c r="Q356" s="305"/>
      <c r="R356" s="305"/>
      <c r="S356" s="305"/>
      <c r="T356" s="305"/>
      <c r="U356" s="305"/>
      <c r="V356" s="305"/>
      <c r="W356" s="305"/>
      <c r="X356" s="305"/>
      <c r="Y356" s="305"/>
      <c r="Z356" s="305"/>
    </row>
    <row r="357" customFormat="false" ht="14.25" hidden="false" customHeight="true" outlineLevel="0" collapsed="false">
      <c r="A357" s="305"/>
      <c r="B357" s="303"/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  <c r="Y357" s="305"/>
      <c r="Z357" s="305"/>
    </row>
    <row r="358" customFormat="false" ht="14.25" hidden="false" customHeight="true" outlineLevel="0" collapsed="false">
      <c r="A358" s="305"/>
      <c r="B358" s="303"/>
      <c r="C358" s="305"/>
      <c r="D358" s="305"/>
      <c r="E358" s="305"/>
      <c r="F358" s="305"/>
      <c r="G358" s="305"/>
      <c r="H358" s="305"/>
      <c r="I358" s="305"/>
      <c r="J358" s="305"/>
      <c r="K358" s="305"/>
      <c r="L358" s="305"/>
      <c r="M358" s="305"/>
      <c r="N358" s="305"/>
      <c r="O358" s="305"/>
      <c r="P358" s="305"/>
      <c r="Q358" s="305"/>
      <c r="R358" s="305"/>
      <c r="S358" s="305"/>
      <c r="T358" s="305"/>
      <c r="U358" s="305"/>
      <c r="V358" s="305"/>
      <c r="W358" s="305"/>
      <c r="X358" s="305"/>
      <c r="Y358" s="305"/>
      <c r="Z358" s="305"/>
    </row>
    <row r="359" customFormat="false" ht="14.25" hidden="false" customHeight="true" outlineLevel="0" collapsed="false">
      <c r="A359" s="305"/>
      <c r="B359" s="303"/>
      <c r="C359" s="305"/>
      <c r="D359" s="305"/>
      <c r="E359" s="305"/>
      <c r="F359" s="305"/>
      <c r="G359" s="305"/>
      <c r="H359" s="305"/>
      <c r="I359" s="305"/>
      <c r="J359" s="305"/>
      <c r="K359" s="305"/>
      <c r="L359" s="305"/>
      <c r="M359" s="305"/>
      <c r="N359" s="305"/>
      <c r="O359" s="305"/>
      <c r="P359" s="305"/>
      <c r="Q359" s="305"/>
      <c r="R359" s="305"/>
      <c r="S359" s="305"/>
      <c r="T359" s="305"/>
      <c r="U359" s="305"/>
      <c r="V359" s="305"/>
      <c r="W359" s="305"/>
      <c r="X359" s="305"/>
      <c r="Y359" s="305"/>
      <c r="Z359" s="305"/>
    </row>
    <row r="360" customFormat="false" ht="14.25" hidden="false" customHeight="true" outlineLevel="0" collapsed="false">
      <c r="A360" s="305"/>
      <c r="B360" s="303"/>
      <c r="C360" s="305"/>
      <c r="D360" s="305"/>
      <c r="E360" s="305"/>
      <c r="F360" s="305"/>
      <c r="G360" s="305"/>
      <c r="H360" s="305"/>
      <c r="I360" s="305"/>
      <c r="J360" s="305"/>
      <c r="K360" s="305"/>
      <c r="L360" s="305"/>
      <c r="M360" s="305"/>
      <c r="N360" s="305"/>
      <c r="O360" s="305"/>
      <c r="P360" s="305"/>
      <c r="Q360" s="305"/>
      <c r="R360" s="305"/>
      <c r="S360" s="305"/>
      <c r="T360" s="305"/>
      <c r="U360" s="305"/>
      <c r="V360" s="305"/>
      <c r="W360" s="305"/>
      <c r="X360" s="305"/>
      <c r="Y360" s="305"/>
      <c r="Z360" s="305"/>
    </row>
    <row r="361" customFormat="false" ht="14.25" hidden="false" customHeight="true" outlineLevel="0" collapsed="false">
      <c r="A361" s="305"/>
      <c r="B361" s="303"/>
      <c r="C361" s="305"/>
      <c r="D361" s="305"/>
      <c r="E361" s="305"/>
      <c r="F361" s="305"/>
      <c r="G361" s="305"/>
      <c r="H361" s="305"/>
      <c r="I361" s="305"/>
      <c r="J361" s="305"/>
      <c r="K361" s="305"/>
      <c r="L361" s="305"/>
      <c r="M361" s="305"/>
      <c r="N361" s="305"/>
      <c r="O361" s="305"/>
      <c r="P361" s="305"/>
      <c r="Q361" s="305"/>
      <c r="R361" s="305"/>
      <c r="S361" s="305"/>
      <c r="T361" s="305"/>
      <c r="U361" s="305"/>
      <c r="V361" s="305"/>
      <c r="W361" s="305"/>
      <c r="X361" s="305"/>
      <c r="Y361" s="305"/>
      <c r="Z361" s="305"/>
    </row>
    <row r="362" customFormat="false" ht="14.25" hidden="false" customHeight="true" outlineLevel="0" collapsed="false">
      <c r="A362" s="305"/>
      <c r="B362" s="303"/>
      <c r="C362" s="305"/>
      <c r="D362" s="305"/>
      <c r="E362" s="305"/>
      <c r="F362" s="305"/>
      <c r="G362" s="305"/>
      <c r="H362" s="305"/>
      <c r="I362" s="305"/>
      <c r="J362" s="305"/>
      <c r="K362" s="305"/>
      <c r="L362" s="305"/>
      <c r="M362" s="305"/>
      <c r="N362" s="305"/>
      <c r="O362" s="305"/>
      <c r="P362" s="305"/>
      <c r="Q362" s="305"/>
      <c r="R362" s="305"/>
      <c r="S362" s="305"/>
      <c r="T362" s="305"/>
      <c r="U362" s="305"/>
      <c r="V362" s="305"/>
      <c r="W362" s="305"/>
      <c r="X362" s="305"/>
      <c r="Y362" s="305"/>
      <c r="Z362" s="305"/>
    </row>
    <row r="363" customFormat="false" ht="14.25" hidden="false" customHeight="true" outlineLevel="0" collapsed="false">
      <c r="A363" s="305"/>
      <c r="B363" s="303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305"/>
      <c r="Y363" s="305"/>
      <c r="Z363" s="305"/>
    </row>
    <row r="364" customFormat="false" ht="14.25" hidden="false" customHeight="true" outlineLevel="0" collapsed="false">
      <c r="A364" s="305"/>
      <c r="B364" s="303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305"/>
      <c r="Y364" s="305"/>
      <c r="Z364" s="305"/>
    </row>
    <row r="365" customFormat="false" ht="14.25" hidden="false" customHeight="true" outlineLevel="0" collapsed="false">
      <c r="A365" s="305"/>
      <c r="B365" s="303"/>
      <c r="C365" s="305"/>
      <c r="D365" s="305"/>
      <c r="E365" s="305"/>
      <c r="F365" s="305"/>
      <c r="G365" s="305"/>
      <c r="H365" s="305"/>
      <c r="I365" s="305"/>
      <c r="J365" s="305"/>
      <c r="K365" s="305"/>
      <c r="L365" s="305"/>
      <c r="M365" s="305"/>
      <c r="N365" s="305"/>
      <c r="O365" s="305"/>
      <c r="P365" s="305"/>
      <c r="Q365" s="305"/>
      <c r="R365" s="305"/>
      <c r="S365" s="305"/>
      <c r="T365" s="305"/>
      <c r="U365" s="305"/>
      <c r="V365" s="305"/>
      <c r="W365" s="305"/>
      <c r="X365" s="305"/>
      <c r="Y365" s="305"/>
      <c r="Z365" s="305"/>
    </row>
    <row r="366" customFormat="false" ht="14.25" hidden="false" customHeight="true" outlineLevel="0" collapsed="false">
      <c r="A366" s="305"/>
      <c r="B366" s="303"/>
      <c r="C366" s="305"/>
      <c r="D366" s="305"/>
      <c r="E366" s="305"/>
      <c r="F366" s="305"/>
      <c r="G366" s="305"/>
      <c r="H366" s="305"/>
      <c r="I366" s="305"/>
      <c r="J366" s="305"/>
      <c r="K366" s="305"/>
      <c r="L366" s="305"/>
      <c r="M366" s="305"/>
      <c r="N366" s="305"/>
      <c r="O366" s="305"/>
      <c r="P366" s="305"/>
      <c r="Q366" s="305"/>
      <c r="R366" s="305"/>
      <c r="S366" s="305"/>
      <c r="T366" s="305"/>
      <c r="U366" s="305"/>
      <c r="V366" s="305"/>
      <c r="W366" s="305"/>
      <c r="X366" s="305"/>
      <c r="Y366" s="305"/>
      <c r="Z366" s="305"/>
    </row>
    <row r="367" customFormat="false" ht="14.25" hidden="false" customHeight="true" outlineLevel="0" collapsed="false">
      <c r="A367" s="305"/>
      <c r="B367" s="303"/>
      <c r="C367" s="305"/>
      <c r="D367" s="305"/>
      <c r="E367" s="305"/>
      <c r="F367" s="305"/>
      <c r="G367" s="305"/>
      <c r="H367" s="305"/>
      <c r="I367" s="305"/>
      <c r="J367" s="305"/>
      <c r="K367" s="305"/>
      <c r="L367" s="305"/>
      <c r="M367" s="305"/>
      <c r="N367" s="305"/>
      <c r="O367" s="305"/>
      <c r="P367" s="305"/>
      <c r="Q367" s="305"/>
      <c r="R367" s="305"/>
      <c r="S367" s="305"/>
      <c r="T367" s="305"/>
      <c r="U367" s="305"/>
      <c r="V367" s="305"/>
      <c r="W367" s="305"/>
      <c r="X367" s="305"/>
      <c r="Y367" s="305"/>
      <c r="Z367" s="305"/>
    </row>
    <row r="368" customFormat="false" ht="14.25" hidden="false" customHeight="true" outlineLevel="0" collapsed="false">
      <c r="A368" s="305"/>
      <c r="B368" s="303"/>
      <c r="C368" s="305"/>
      <c r="D368" s="305"/>
      <c r="E368" s="305"/>
      <c r="F368" s="305"/>
      <c r="G368" s="305"/>
      <c r="H368" s="305"/>
      <c r="I368" s="305"/>
      <c r="J368" s="305"/>
      <c r="K368" s="305"/>
      <c r="L368" s="305"/>
      <c r="M368" s="305"/>
      <c r="N368" s="305"/>
      <c r="O368" s="305"/>
      <c r="P368" s="305"/>
      <c r="Q368" s="305"/>
      <c r="R368" s="305"/>
      <c r="S368" s="305"/>
      <c r="T368" s="305"/>
      <c r="U368" s="305"/>
      <c r="V368" s="305"/>
      <c r="W368" s="305"/>
      <c r="X368" s="305"/>
      <c r="Y368" s="305"/>
      <c r="Z368" s="305"/>
    </row>
    <row r="369" customFormat="false" ht="14.25" hidden="false" customHeight="true" outlineLevel="0" collapsed="false">
      <c r="A369" s="305"/>
      <c r="B369" s="303"/>
      <c r="C369" s="305"/>
      <c r="D369" s="305"/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305"/>
      <c r="R369" s="305"/>
      <c r="S369" s="305"/>
      <c r="T369" s="305"/>
      <c r="U369" s="305"/>
      <c r="V369" s="305"/>
      <c r="W369" s="305"/>
      <c r="X369" s="305"/>
      <c r="Y369" s="305"/>
      <c r="Z369" s="305"/>
    </row>
    <row r="370" customFormat="false" ht="14.25" hidden="false" customHeight="true" outlineLevel="0" collapsed="false">
      <c r="A370" s="305"/>
      <c r="B370" s="303"/>
      <c r="C370" s="305"/>
      <c r="D370" s="305"/>
      <c r="E370" s="305"/>
      <c r="F370" s="305"/>
      <c r="G370" s="305"/>
      <c r="H370" s="305"/>
      <c r="I370" s="305"/>
      <c r="J370" s="305"/>
      <c r="K370" s="305"/>
      <c r="L370" s="305"/>
      <c r="M370" s="305"/>
      <c r="N370" s="305"/>
      <c r="O370" s="305"/>
      <c r="P370" s="305"/>
      <c r="Q370" s="305"/>
      <c r="R370" s="305"/>
      <c r="S370" s="305"/>
      <c r="T370" s="305"/>
      <c r="U370" s="305"/>
      <c r="V370" s="305"/>
      <c r="W370" s="305"/>
      <c r="X370" s="305"/>
      <c r="Y370" s="305"/>
      <c r="Z370" s="305"/>
    </row>
    <row r="371" customFormat="false" ht="14.25" hidden="false" customHeight="true" outlineLevel="0" collapsed="false">
      <c r="A371" s="305"/>
      <c r="B371" s="303"/>
      <c r="C371" s="305"/>
      <c r="D371" s="305"/>
      <c r="E371" s="305"/>
      <c r="F371" s="305"/>
      <c r="G371" s="305"/>
      <c r="H371" s="305"/>
      <c r="I371" s="305"/>
      <c r="J371" s="305"/>
      <c r="K371" s="305"/>
      <c r="L371" s="305"/>
      <c r="M371" s="305"/>
      <c r="N371" s="305"/>
      <c r="O371" s="305"/>
      <c r="P371" s="305"/>
      <c r="Q371" s="305"/>
      <c r="R371" s="305"/>
      <c r="S371" s="305"/>
      <c r="T371" s="305"/>
      <c r="U371" s="305"/>
      <c r="V371" s="305"/>
      <c r="W371" s="305"/>
      <c r="X371" s="305"/>
      <c r="Y371" s="305"/>
      <c r="Z371" s="305"/>
    </row>
    <row r="372" customFormat="false" ht="14.25" hidden="false" customHeight="true" outlineLevel="0" collapsed="false">
      <c r="A372" s="305"/>
      <c r="B372" s="303"/>
      <c r="C372" s="305"/>
      <c r="D372" s="305"/>
      <c r="E372" s="305"/>
      <c r="F372" s="305"/>
      <c r="G372" s="305"/>
      <c r="H372" s="305"/>
      <c r="I372" s="305"/>
      <c r="J372" s="305"/>
      <c r="K372" s="305"/>
      <c r="L372" s="305"/>
      <c r="M372" s="305"/>
      <c r="N372" s="305"/>
      <c r="O372" s="305"/>
      <c r="P372" s="305"/>
      <c r="Q372" s="305"/>
      <c r="R372" s="305"/>
      <c r="S372" s="305"/>
      <c r="T372" s="305"/>
      <c r="U372" s="305"/>
      <c r="V372" s="305"/>
      <c r="W372" s="305"/>
      <c r="X372" s="305"/>
      <c r="Y372" s="305"/>
      <c r="Z372" s="305"/>
    </row>
    <row r="373" customFormat="false" ht="14.25" hidden="false" customHeight="true" outlineLevel="0" collapsed="false">
      <c r="A373" s="305"/>
      <c r="B373" s="303"/>
      <c r="C373" s="305"/>
      <c r="D373" s="305"/>
      <c r="E373" s="305"/>
      <c r="F373" s="305"/>
      <c r="G373" s="305"/>
      <c r="H373" s="305"/>
      <c r="I373" s="305"/>
      <c r="J373" s="305"/>
      <c r="K373" s="305"/>
      <c r="L373" s="305"/>
      <c r="M373" s="305"/>
      <c r="N373" s="305"/>
      <c r="O373" s="305"/>
      <c r="P373" s="305"/>
      <c r="Q373" s="305"/>
      <c r="R373" s="305"/>
      <c r="S373" s="305"/>
      <c r="T373" s="305"/>
      <c r="U373" s="305"/>
      <c r="V373" s="305"/>
      <c r="W373" s="305"/>
      <c r="X373" s="305"/>
      <c r="Y373" s="305"/>
      <c r="Z373" s="305"/>
    </row>
    <row r="374" customFormat="false" ht="14.25" hidden="false" customHeight="true" outlineLevel="0" collapsed="false">
      <c r="A374" s="305"/>
      <c r="B374" s="303"/>
      <c r="C374" s="305"/>
      <c r="D374" s="305"/>
      <c r="E374" s="305"/>
      <c r="F374" s="305"/>
      <c r="G374" s="305"/>
      <c r="H374" s="305"/>
      <c r="I374" s="305"/>
      <c r="J374" s="305"/>
      <c r="K374" s="305"/>
      <c r="L374" s="305"/>
      <c r="M374" s="305"/>
      <c r="N374" s="305"/>
      <c r="O374" s="305"/>
      <c r="P374" s="305"/>
      <c r="Q374" s="305"/>
      <c r="R374" s="305"/>
      <c r="S374" s="305"/>
      <c r="T374" s="305"/>
      <c r="U374" s="305"/>
      <c r="V374" s="305"/>
      <c r="W374" s="305"/>
      <c r="X374" s="305"/>
      <c r="Y374" s="305"/>
      <c r="Z374" s="305"/>
    </row>
    <row r="375" customFormat="false" ht="14.25" hidden="false" customHeight="true" outlineLevel="0" collapsed="false">
      <c r="A375" s="305"/>
      <c r="B375" s="303"/>
      <c r="C375" s="305"/>
      <c r="D375" s="305"/>
      <c r="E375" s="305"/>
      <c r="F375" s="305"/>
      <c r="G375" s="305"/>
      <c r="H375" s="305"/>
      <c r="I375" s="305"/>
      <c r="J375" s="305"/>
      <c r="K375" s="305"/>
      <c r="L375" s="305"/>
      <c r="M375" s="305"/>
      <c r="N375" s="305"/>
      <c r="O375" s="305"/>
      <c r="P375" s="305"/>
      <c r="Q375" s="305"/>
      <c r="R375" s="305"/>
      <c r="S375" s="305"/>
      <c r="T375" s="305"/>
      <c r="U375" s="305"/>
      <c r="V375" s="305"/>
      <c r="W375" s="305"/>
      <c r="X375" s="305"/>
      <c r="Y375" s="305"/>
      <c r="Z375" s="305"/>
    </row>
    <row r="376" customFormat="false" ht="14.25" hidden="false" customHeight="true" outlineLevel="0" collapsed="false">
      <c r="A376" s="305"/>
      <c r="B376" s="303"/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05"/>
      <c r="Q376" s="305"/>
      <c r="R376" s="305"/>
      <c r="S376" s="305"/>
      <c r="T376" s="305"/>
      <c r="U376" s="305"/>
      <c r="V376" s="305"/>
      <c r="W376" s="305"/>
      <c r="X376" s="305"/>
      <c r="Y376" s="305"/>
      <c r="Z376" s="305"/>
    </row>
    <row r="377" customFormat="false" ht="14.25" hidden="false" customHeight="true" outlineLevel="0" collapsed="false">
      <c r="A377" s="305"/>
      <c r="B377" s="303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305"/>
      <c r="Y377" s="305"/>
      <c r="Z377" s="305"/>
    </row>
    <row r="378" customFormat="false" ht="14.25" hidden="false" customHeight="true" outlineLevel="0" collapsed="false">
      <c r="A378" s="305"/>
      <c r="B378" s="303"/>
      <c r="C378" s="305"/>
      <c r="D378" s="305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305"/>
      <c r="R378" s="305"/>
      <c r="S378" s="305"/>
      <c r="T378" s="305"/>
      <c r="U378" s="305"/>
      <c r="V378" s="305"/>
      <c r="W378" s="305"/>
      <c r="X378" s="305"/>
      <c r="Y378" s="305"/>
      <c r="Z378" s="305"/>
    </row>
    <row r="379" customFormat="false" ht="14.25" hidden="false" customHeight="true" outlineLevel="0" collapsed="false">
      <c r="A379" s="305"/>
      <c r="B379" s="303"/>
      <c r="C379" s="305"/>
      <c r="D379" s="305"/>
      <c r="E379" s="305"/>
      <c r="F379" s="305"/>
      <c r="G379" s="305"/>
      <c r="H379" s="305"/>
      <c r="I379" s="305"/>
      <c r="J379" s="305"/>
      <c r="K379" s="305"/>
      <c r="L379" s="305"/>
      <c r="M379" s="305"/>
      <c r="N379" s="305"/>
      <c r="O379" s="305"/>
      <c r="P379" s="305"/>
      <c r="Q379" s="305"/>
      <c r="R379" s="305"/>
      <c r="S379" s="305"/>
      <c r="T379" s="305"/>
      <c r="U379" s="305"/>
      <c r="V379" s="305"/>
      <c r="W379" s="305"/>
      <c r="X379" s="305"/>
      <c r="Y379" s="305"/>
      <c r="Z379" s="305"/>
    </row>
    <row r="380" customFormat="false" ht="14.25" hidden="false" customHeight="true" outlineLevel="0" collapsed="false">
      <c r="A380" s="305"/>
      <c r="B380" s="303"/>
      <c r="C380" s="305"/>
      <c r="D380" s="305"/>
      <c r="E380" s="305"/>
      <c r="F380" s="305"/>
      <c r="G380" s="305"/>
      <c r="H380" s="305"/>
      <c r="I380" s="305"/>
      <c r="J380" s="305"/>
      <c r="K380" s="305"/>
      <c r="L380" s="305"/>
      <c r="M380" s="305"/>
      <c r="N380" s="305"/>
      <c r="O380" s="305"/>
      <c r="P380" s="305"/>
      <c r="Q380" s="305"/>
      <c r="R380" s="305"/>
      <c r="S380" s="305"/>
      <c r="T380" s="305"/>
      <c r="U380" s="305"/>
      <c r="V380" s="305"/>
      <c r="W380" s="305"/>
      <c r="X380" s="305"/>
      <c r="Y380" s="305"/>
      <c r="Z380" s="305"/>
    </row>
    <row r="381" customFormat="false" ht="14.25" hidden="false" customHeight="true" outlineLevel="0" collapsed="false">
      <c r="A381" s="305"/>
      <c r="B381" s="303"/>
      <c r="C381" s="305"/>
      <c r="D381" s="305"/>
      <c r="E381" s="305"/>
      <c r="F381" s="305"/>
      <c r="G381" s="305"/>
      <c r="H381" s="305"/>
      <c r="I381" s="305"/>
      <c r="J381" s="305"/>
      <c r="K381" s="305"/>
      <c r="L381" s="305"/>
      <c r="M381" s="305"/>
      <c r="N381" s="305"/>
      <c r="O381" s="305"/>
      <c r="P381" s="305"/>
      <c r="Q381" s="305"/>
      <c r="R381" s="305"/>
      <c r="S381" s="305"/>
      <c r="T381" s="305"/>
      <c r="U381" s="305"/>
      <c r="V381" s="305"/>
      <c r="W381" s="305"/>
      <c r="X381" s="305"/>
      <c r="Y381" s="305"/>
      <c r="Z381" s="305"/>
    </row>
    <row r="382" customFormat="false" ht="14.25" hidden="false" customHeight="true" outlineLevel="0" collapsed="false">
      <c r="A382" s="305"/>
      <c r="B382" s="303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305"/>
      <c r="Y382" s="305"/>
      <c r="Z382" s="305"/>
    </row>
    <row r="383" customFormat="false" ht="14.25" hidden="false" customHeight="true" outlineLevel="0" collapsed="false">
      <c r="A383" s="305"/>
      <c r="B383" s="303"/>
      <c r="C383" s="305"/>
      <c r="D383" s="305"/>
      <c r="E383" s="305"/>
      <c r="F383" s="305"/>
      <c r="G383" s="305"/>
      <c r="H383" s="305"/>
      <c r="I383" s="305"/>
      <c r="J383" s="305"/>
      <c r="K383" s="305"/>
      <c r="L383" s="305"/>
      <c r="M383" s="305"/>
      <c r="N383" s="305"/>
      <c r="O383" s="305"/>
      <c r="P383" s="305"/>
      <c r="Q383" s="305"/>
      <c r="R383" s="305"/>
      <c r="S383" s="305"/>
      <c r="T383" s="305"/>
      <c r="U383" s="305"/>
      <c r="V383" s="305"/>
      <c r="W383" s="305"/>
      <c r="X383" s="305"/>
      <c r="Y383" s="305"/>
      <c r="Z383" s="305"/>
    </row>
    <row r="384" customFormat="false" ht="14.25" hidden="false" customHeight="true" outlineLevel="0" collapsed="false">
      <c r="A384" s="305"/>
      <c r="B384" s="303"/>
      <c r="C384" s="305"/>
      <c r="D384" s="305"/>
      <c r="E384" s="305"/>
      <c r="F384" s="305"/>
      <c r="G384" s="305"/>
      <c r="H384" s="305"/>
      <c r="I384" s="305"/>
      <c r="J384" s="305"/>
      <c r="K384" s="305"/>
      <c r="L384" s="305"/>
      <c r="M384" s="305"/>
      <c r="N384" s="305"/>
      <c r="O384" s="305"/>
      <c r="P384" s="305"/>
      <c r="Q384" s="305"/>
      <c r="R384" s="305"/>
      <c r="S384" s="305"/>
      <c r="T384" s="305"/>
      <c r="U384" s="305"/>
      <c r="V384" s="305"/>
      <c r="W384" s="305"/>
      <c r="X384" s="305"/>
      <c r="Y384" s="305"/>
      <c r="Z384" s="305"/>
    </row>
    <row r="385" customFormat="false" ht="14.25" hidden="false" customHeight="true" outlineLevel="0" collapsed="false">
      <c r="A385" s="305"/>
      <c r="B385" s="303"/>
      <c r="C385" s="305"/>
      <c r="D385" s="305"/>
      <c r="E385" s="305"/>
      <c r="F385" s="305"/>
      <c r="G385" s="305"/>
      <c r="H385" s="305"/>
      <c r="I385" s="305"/>
      <c r="J385" s="305"/>
      <c r="K385" s="305"/>
      <c r="L385" s="305"/>
      <c r="M385" s="305"/>
      <c r="N385" s="305"/>
      <c r="O385" s="305"/>
      <c r="P385" s="305"/>
      <c r="Q385" s="305"/>
      <c r="R385" s="305"/>
      <c r="S385" s="305"/>
      <c r="T385" s="305"/>
      <c r="U385" s="305"/>
      <c r="V385" s="305"/>
      <c r="W385" s="305"/>
      <c r="X385" s="305"/>
      <c r="Y385" s="305"/>
      <c r="Z385" s="305"/>
    </row>
    <row r="386" customFormat="false" ht="14.25" hidden="false" customHeight="true" outlineLevel="0" collapsed="false">
      <c r="A386" s="305"/>
      <c r="B386" s="303"/>
      <c r="C386" s="305"/>
      <c r="D386" s="305"/>
      <c r="E386" s="305"/>
      <c r="F386" s="305"/>
      <c r="G386" s="305"/>
      <c r="H386" s="305"/>
      <c r="I386" s="305"/>
      <c r="J386" s="305"/>
      <c r="K386" s="305"/>
      <c r="L386" s="305"/>
      <c r="M386" s="305"/>
      <c r="N386" s="305"/>
      <c r="O386" s="305"/>
      <c r="P386" s="305"/>
      <c r="Q386" s="305"/>
      <c r="R386" s="305"/>
      <c r="S386" s="305"/>
      <c r="T386" s="305"/>
      <c r="U386" s="305"/>
      <c r="V386" s="305"/>
      <c r="W386" s="305"/>
      <c r="X386" s="305"/>
      <c r="Y386" s="305"/>
      <c r="Z386" s="305"/>
    </row>
    <row r="387" customFormat="false" ht="14.25" hidden="false" customHeight="true" outlineLevel="0" collapsed="false">
      <c r="A387" s="305"/>
      <c r="B387" s="303"/>
      <c r="C387" s="305"/>
      <c r="D387" s="305"/>
      <c r="E387" s="305"/>
      <c r="F387" s="305"/>
      <c r="G387" s="305"/>
      <c r="H387" s="305"/>
      <c r="I387" s="305"/>
      <c r="J387" s="305"/>
      <c r="K387" s="305"/>
      <c r="L387" s="305"/>
      <c r="M387" s="305"/>
      <c r="N387" s="305"/>
      <c r="O387" s="305"/>
      <c r="P387" s="305"/>
      <c r="Q387" s="305"/>
      <c r="R387" s="305"/>
      <c r="S387" s="305"/>
      <c r="T387" s="305"/>
      <c r="U387" s="305"/>
      <c r="V387" s="305"/>
      <c r="W387" s="305"/>
      <c r="X387" s="305"/>
      <c r="Y387" s="305"/>
      <c r="Z387" s="305"/>
    </row>
    <row r="388" customFormat="false" ht="14.25" hidden="false" customHeight="true" outlineLevel="0" collapsed="false">
      <c r="A388" s="305"/>
      <c r="B388" s="303"/>
      <c r="C388" s="305"/>
      <c r="D388" s="305"/>
      <c r="E388" s="305"/>
      <c r="F388" s="305"/>
      <c r="G388" s="305"/>
      <c r="H388" s="305"/>
      <c r="I388" s="305"/>
      <c r="J388" s="305"/>
      <c r="K388" s="305"/>
      <c r="L388" s="305"/>
      <c r="M388" s="305"/>
      <c r="N388" s="305"/>
      <c r="O388" s="305"/>
      <c r="P388" s="305"/>
      <c r="Q388" s="305"/>
      <c r="R388" s="305"/>
      <c r="S388" s="305"/>
      <c r="T388" s="305"/>
      <c r="U388" s="305"/>
      <c r="V388" s="305"/>
      <c r="W388" s="305"/>
      <c r="X388" s="305"/>
      <c r="Y388" s="305"/>
      <c r="Z388" s="305"/>
    </row>
    <row r="389" customFormat="false" ht="14.25" hidden="false" customHeight="true" outlineLevel="0" collapsed="false">
      <c r="A389" s="305"/>
      <c r="B389" s="303"/>
      <c r="C389" s="305"/>
      <c r="D389" s="305"/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305"/>
      <c r="R389" s="305"/>
      <c r="S389" s="305"/>
      <c r="T389" s="305"/>
      <c r="U389" s="305"/>
      <c r="V389" s="305"/>
      <c r="W389" s="305"/>
      <c r="X389" s="305"/>
      <c r="Y389" s="305"/>
      <c r="Z389" s="305"/>
    </row>
    <row r="390" customFormat="false" ht="14.25" hidden="false" customHeight="true" outlineLevel="0" collapsed="false">
      <c r="A390" s="305"/>
      <c r="B390" s="303"/>
      <c r="C390" s="305"/>
      <c r="D390" s="305"/>
      <c r="E390" s="305"/>
      <c r="F390" s="305"/>
      <c r="G390" s="305"/>
      <c r="H390" s="305"/>
      <c r="I390" s="305"/>
      <c r="J390" s="305"/>
      <c r="K390" s="305"/>
      <c r="L390" s="305"/>
      <c r="M390" s="305"/>
      <c r="N390" s="305"/>
      <c r="O390" s="305"/>
      <c r="P390" s="305"/>
      <c r="Q390" s="305"/>
      <c r="R390" s="305"/>
      <c r="S390" s="305"/>
      <c r="T390" s="305"/>
      <c r="U390" s="305"/>
      <c r="V390" s="305"/>
      <c r="W390" s="305"/>
      <c r="X390" s="305"/>
      <c r="Y390" s="305"/>
      <c r="Z390" s="305"/>
    </row>
    <row r="391" customFormat="false" ht="14.25" hidden="false" customHeight="true" outlineLevel="0" collapsed="false">
      <c r="A391" s="305"/>
      <c r="B391" s="303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305"/>
      <c r="Y391" s="305"/>
      <c r="Z391" s="305"/>
    </row>
    <row r="392" customFormat="false" ht="14.25" hidden="false" customHeight="true" outlineLevel="0" collapsed="false">
      <c r="A392" s="305"/>
      <c r="B392" s="303"/>
      <c r="C392" s="305"/>
      <c r="D392" s="305"/>
      <c r="E392" s="305"/>
      <c r="F392" s="305"/>
      <c r="G392" s="305"/>
      <c r="H392" s="305"/>
      <c r="I392" s="305"/>
      <c r="J392" s="305"/>
      <c r="K392" s="305"/>
      <c r="L392" s="305"/>
      <c r="M392" s="305"/>
      <c r="N392" s="305"/>
      <c r="O392" s="305"/>
      <c r="P392" s="305"/>
      <c r="Q392" s="305"/>
      <c r="R392" s="305"/>
      <c r="S392" s="305"/>
      <c r="T392" s="305"/>
      <c r="U392" s="305"/>
      <c r="V392" s="305"/>
      <c r="W392" s="305"/>
      <c r="X392" s="305"/>
      <c r="Y392" s="305"/>
      <c r="Z392" s="305"/>
    </row>
    <row r="393" customFormat="false" ht="14.25" hidden="false" customHeight="true" outlineLevel="0" collapsed="false">
      <c r="A393" s="305"/>
      <c r="B393" s="303"/>
      <c r="C393" s="305"/>
      <c r="D393" s="305"/>
      <c r="E393" s="305"/>
      <c r="F393" s="305"/>
      <c r="G393" s="305"/>
      <c r="H393" s="305"/>
      <c r="I393" s="305"/>
      <c r="J393" s="305"/>
      <c r="K393" s="305"/>
      <c r="L393" s="305"/>
      <c r="M393" s="305"/>
      <c r="N393" s="305"/>
      <c r="O393" s="305"/>
      <c r="P393" s="305"/>
      <c r="Q393" s="305"/>
      <c r="R393" s="305"/>
      <c r="S393" s="305"/>
      <c r="T393" s="305"/>
      <c r="U393" s="305"/>
      <c r="V393" s="305"/>
      <c r="W393" s="305"/>
      <c r="X393" s="305"/>
      <c r="Y393" s="305"/>
      <c r="Z393" s="305"/>
    </row>
    <row r="394" customFormat="false" ht="14.25" hidden="false" customHeight="true" outlineLevel="0" collapsed="false">
      <c r="A394" s="305"/>
      <c r="B394" s="303"/>
      <c r="C394" s="305"/>
      <c r="D394" s="305"/>
      <c r="E394" s="305"/>
      <c r="F394" s="305"/>
      <c r="G394" s="305"/>
      <c r="H394" s="305"/>
      <c r="I394" s="305"/>
      <c r="J394" s="305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  <c r="Y394" s="305"/>
      <c r="Z394" s="305"/>
    </row>
    <row r="395" customFormat="false" ht="14.25" hidden="false" customHeight="true" outlineLevel="0" collapsed="false">
      <c r="A395" s="305"/>
      <c r="B395" s="303"/>
      <c r="C395" s="305"/>
      <c r="D395" s="305"/>
      <c r="E395" s="305"/>
      <c r="F395" s="305"/>
      <c r="G395" s="305"/>
      <c r="H395" s="305"/>
      <c r="I395" s="305"/>
      <c r="J395" s="305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  <c r="Y395" s="305"/>
      <c r="Z395" s="305"/>
    </row>
    <row r="396" customFormat="false" ht="14.25" hidden="false" customHeight="true" outlineLevel="0" collapsed="false">
      <c r="A396" s="305"/>
      <c r="B396" s="303"/>
      <c r="C396" s="305"/>
      <c r="D396" s="305"/>
      <c r="E396" s="305"/>
      <c r="F396" s="305"/>
      <c r="G396" s="305"/>
      <c r="H396" s="305"/>
      <c r="I396" s="305"/>
      <c r="J396" s="305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  <c r="Y396" s="305"/>
      <c r="Z396" s="305"/>
    </row>
    <row r="397" customFormat="false" ht="14.25" hidden="false" customHeight="true" outlineLevel="0" collapsed="false">
      <c r="A397" s="305"/>
      <c r="B397" s="303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  <c r="Y397" s="305"/>
      <c r="Z397" s="305"/>
    </row>
    <row r="398" customFormat="false" ht="14.25" hidden="false" customHeight="true" outlineLevel="0" collapsed="false">
      <c r="A398" s="305"/>
      <c r="B398" s="303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  <c r="Y398" s="305"/>
      <c r="Z398" s="305"/>
    </row>
    <row r="399" customFormat="false" ht="14.25" hidden="false" customHeight="true" outlineLevel="0" collapsed="false">
      <c r="A399" s="305"/>
      <c r="B399" s="303"/>
      <c r="C399" s="305"/>
      <c r="D399" s="305"/>
      <c r="E399" s="305"/>
      <c r="F399" s="305"/>
      <c r="G399" s="305"/>
      <c r="H399" s="305"/>
      <c r="I399" s="305"/>
      <c r="J399" s="30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  <c r="Y399" s="305"/>
      <c r="Z399" s="305"/>
    </row>
    <row r="400" customFormat="false" ht="14.25" hidden="false" customHeight="true" outlineLevel="0" collapsed="false">
      <c r="A400" s="305"/>
      <c r="B400" s="303"/>
      <c r="C400" s="305"/>
      <c r="D400" s="305"/>
      <c r="E400" s="305"/>
      <c r="F400" s="305"/>
      <c r="G400" s="305"/>
      <c r="H400" s="305"/>
      <c r="I400" s="305"/>
      <c r="J400" s="30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  <c r="Y400" s="305"/>
      <c r="Z400" s="305"/>
    </row>
    <row r="401" customFormat="false" ht="14.25" hidden="false" customHeight="true" outlineLevel="0" collapsed="false">
      <c r="A401" s="305"/>
      <c r="B401" s="303"/>
      <c r="C401" s="305"/>
      <c r="D401" s="305"/>
      <c r="E401" s="305"/>
      <c r="F401" s="305"/>
      <c r="G401" s="305"/>
      <c r="H401" s="305"/>
      <c r="I401" s="305"/>
      <c r="J401" s="30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  <c r="Y401" s="305"/>
      <c r="Z401" s="305"/>
    </row>
    <row r="402" customFormat="false" ht="14.25" hidden="false" customHeight="true" outlineLevel="0" collapsed="false">
      <c r="A402" s="305"/>
      <c r="B402" s="303"/>
      <c r="C402" s="305"/>
      <c r="D402" s="305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  <c r="Y402" s="305"/>
      <c r="Z402" s="305"/>
    </row>
    <row r="403" customFormat="false" ht="14.25" hidden="false" customHeight="true" outlineLevel="0" collapsed="false">
      <c r="A403" s="305"/>
      <c r="B403" s="303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  <c r="Y403" s="305"/>
      <c r="Z403" s="305"/>
    </row>
    <row r="404" customFormat="false" ht="14.25" hidden="false" customHeight="true" outlineLevel="0" collapsed="false">
      <c r="A404" s="305"/>
      <c r="B404" s="303"/>
      <c r="C404" s="305"/>
      <c r="D404" s="305"/>
      <c r="E404" s="305"/>
      <c r="F404" s="305"/>
      <c r="G404" s="305"/>
      <c r="H404" s="305"/>
      <c r="I404" s="305"/>
      <c r="J404" s="305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  <c r="Y404" s="305"/>
      <c r="Z404" s="305"/>
    </row>
    <row r="405" customFormat="false" ht="14.25" hidden="false" customHeight="true" outlineLevel="0" collapsed="false">
      <c r="A405" s="305"/>
      <c r="B405" s="303"/>
      <c r="C405" s="305"/>
      <c r="D405" s="305"/>
      <c r="E405" s="305"/>
      <c r="F405" s="305"/>
      <c r="G405" s="305"/>
      <c r="H405" s="305"/>
      <c r="I405" s="305"/>
      <c r="J405" s="305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  <c r="Y405" s="305"/>
      <c r="Z405" s="305"/>
    </row>
    <row r="406" customFormat="false" ht="14.25" hidden="false" customHeight="true" outlineLevel="0" collapsed="false">
      <c r="A406" s="305"/>
      <c r="B406" s="303"/>
      <c r="C406" s="305"/>
      <c r="D406" s="305"/>
      <c r="E406" s="305"/>
      <c r="F406" s="305"/>
      <c r="G406" s="305"/>
      <c r="H406" s="305"/>
      <c r="I406" s="305"/>
      <c r="J406" s="305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  <c r="Y406" s="305"/>
      <c r="Z406" s="305"/>
    </row>
    <row r="407" customFormat="false" ht="14.25" hidden="false" customHeight="true" outlineLevel="0" collapsed="false">
      <c r="A407" s="305"/>
      <c r="B407" s="303"/>
      <c r="C407" s="305"/>
      <c r="D407" s="305"/>
      <c r="E407" s="305"/>
      <c r="F407" s="305"/>
      <c r="G407" s="305"/>
      <c r="H407" s="305"/>
      <c r="I407" s="305"/>
      <c r="J407" s="305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  <c r="Y407" s="305"/>
      <c r="Z407" s="305"/>
    </row>
    <row r="408" customFormat="false" ht="14.25" hidden="false" customHeight="true" outlineLevel="0" collapsed="false">
      <c r="A408" s="305"/>
      <c r="B408" s="303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305"/>
      <c r="Y408" s="305"/>
      <c r="Z408" s="305"/>
    </row>
    <row r="409" customFormat="false" ht="14.25" hidden="false" customHeight="true" outlineLevel="0" collapsed="false">
      <c r="A409" s="305"/>
      <c r="B409" s="303"/>
      <c r="C409" s="305"/>
      <c r="D409" s="305"/>
      <c r="E409" s="305"/>
      <c r="F409" s="305"/>
      <c r="G409" s="305"/>
      <c r="H409" s="305"/>
      <c r="I409" s="305"/>
      <c r="J409" s="305"/>
      <c r="K409" s="305"/>
      <c r="L409" s="305"/>
      <c r="M409" s="305"/>
      <c r="N409" s="305"/>
      <c r="O409" s="305"/>
      <c r="P409" s="305"/>
      <c r="Q409" s="305"/>
      <c r="R409" s="305"/>
      <c r="S409" s="305"/>
      <c r="T409" s="305"/>
      <c r="U409" s="305"/>
      <c r="V409" s="305"/>
      <c r="W409" s="305"/>
      <c r="X409" s="305"/>
      <c r="Y409" s="305"/>
      <c r="Z409" s="305"/>
    </row>
    <row r="410" customFormat="false" ht="14.25" hidden="false" customHeight="true" outlineLevel="0" collapsed="false">
      <c r="A410" s="305"/>
      <c r="B410" s="303"/>
      <c r="C410" s="305"/>
      <c r="D410" s="305"/>
      <c r="E410" s="305"/>
      <c r="F410" s="305"/>
      <c r="G410" s="305"/>
      <c r="H410" s="305"/>
      <c r="I410" s="305"/>
      <c r="J410" s="305"/>
      <c r="K410" s="305"/>
      <c r="L410" s="305"/>
      <c r="M410" s="305"/>
      <c r="N410" s="305"/>
      <c r="O410" s="305"/>
      <c r="P410" s="305"/>
      <c r="Q410" s="305"/>
      <c r="R410" s="305"/>
      <c r="S410" s="305"/>
      <c r="T410" s="305"/>
      <c r="U410" s="305"/>
      <c r="V410" s="305"/>
      <c r="W410" s="305"/>
      <c r="X410" s="305"/>
      <c r="Y410" s="305"/>
      <c r="Z410" s="305"/>
    </row>
    <row r="411" customFormat="false" ht="14.25" hidden="false" customHeight="true" outlineLevel="0" collapsed="false">
      <c r="A411" s="305"/>
      <c r="B411" s="303"/>
      <c r="C411" s="305"/>
      <c r="D411" s="305"/>
      <c r="E411" s="305"/>
      <c r="F411" s="305"/>
      <c r="G411" s="305"/>
      <c r="H411" s="305"/>
      <c r="I411" s="305"/>
      <c r="J411" s="305"/>
      <c r="K411" s="305"/>
      <c r="L411" s="305"/>
      <c r="M411" s="305"/>
      <c r="N411" s="305"/>
      <c r="O411" s="305"/>
      <c r="P411" s="305"/>
      <c r="Q411" s="305"/>
      <c r="R411" s="305"/>
      <c r="S411" s="305"/>
      <c r="T411" s="305"/>
      <c r="U411" s="305"/>
      <c r="V411" s="305"/>
      <c r="W411" s="305"/>
      <c r="X411" s="305"/>
      <c r="Y411" s="305"/>
      <c r="Z411" s="305"/>
    </row>
    <row r="412" customFormat="false" ht="14.25" hidden="false" customHeight="true" outlineLevel="0" collapsed="false">
      <c r="A412" s="305"/>
      <c r="B412" s="303"/>
      <c r="C412" s="305"/>
      <c r="D412" s="305"/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305"/>
      <c r="R412" s="305"/>
      <c r="S412" s="305"/>
      <c r="T412" s="305"/>
      <c r="U412" s="305"/>
      <c r="V412" s="305"/>
      <c r="W412" s="305"/>
      <c r="X412" s="305"/>
      <c r="Y412" s="305"/>
      <c r="Z412" s="305"/>
    </row>
    <row r="413" customFormat="false" ht="14.25" hidden="false" customHeight="true" outlineLevel="0" collapsed="false">
      <c r="A413" s="305"/>
      <c r="B413" s="303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305"/>
      <c r="Y413" s="305"/>
      <c r="Z413" s="305"/>
    </row>
    <row r="414" customFormat="false" ht="14.25" hidden="false" customHeight="true" outlineLevel="0" collapsed="false">
      <c r="A414" s="305"/>
      <c r="B414" s="303"/>
      <c r="C414" s="305"/>
      <c r="D414" s="305"/>
      <c r="E414" s="305"/>
      <c r="F414" s="305"/>
      <c r="G414" s="305"/>
      <c r="H414" s="305"/>
      <c r="I414" s="305"/>
      <c r="J414" s="305"/>
      <c r="K414" s="305"/>
      <c r="L414" s="305"/>
      <c r="M414" s="305"/>
      <c r="N414" s="305"/>
      <c r="O414" s="305"/>
      <c r="P414" s="305"/>
      <c r="Q414" s="305"/>
      <c r="R414" s="305"/>
      <c r="S414" s="305"/>
      <c r="T414" s="305"/>
      <c r="U414" s="305"/>
      <c r="V414" s="305"/>
      <c r="W414" s="305"/>
      <c r="X414" s="305"/>
      <c r="Y414" s="305"/>
      <c r="Z414" s="305"/>
    </row>
    <row r="415" customFormat="false" ht="14.25" hidden="false" customHeight="true" outlineLevel="0" collapsed="false">
      <c r="A415" s="305"/>
      <c r="B415" s="303"/>
      <c r="C415" s="305"/>
      <c r="D415" s="305"/>
      <c r="E415" s="305"/>
      <c r="F415" s="305"/>
      <c r="G415" s="305"/>
      <c r="H415" s="305"/>
      <c r="I415" s="305"/>
      <c r="J415" s="305"/>
      <c r="K415" s="305"/>
      <c r="L415" s="305"/>
      <c r="M415" s="305"/>
      <c r="N415" s="305"/>
      <c r="O415" s="305"/>
      <c r="P415" s="305"/>
      <c r="Q415" s="305"/>
      <c r="R415" s="305"/>
      <c r="S415" s="305"/>
      <c r="T415" s="305"/>
      <c r="U415" s="305"/>
      <c r="V415" s="305"/>
      <c r="W415" s="305"/>
      <c r="X415" s="305"/>
      <c r="Y415" s="305"/>
      <c r="Z415" s="305"/>
    </row>
    <row r="416" customFormat="false" ht="14.25" hidden="false" customHeight="true" outlineLevel="0" collapsed="false">
      <c r="A416" s="305"/>
      <c r="B416" s="303"/>
      <c r="C416" s="305"/>
      <c r="D416" s="305"/>
      <c r="E416" s="305"/>
      <c r="F416" s="305"/>
      <c r="G416" s="305"/>
      <c r="H416" s="305"/>
      <c r="I416" s="305"/>
      <c r="J416" s="305"/>
      <c r="K416" s="305"/>
      <c r="L416" s="305"/>
      <c r="M416" s="305"/>
      <c r="N416" s="305"/>
      <c r="O416" s="305"/>
      <c r="P416" s="305"/>
      <c r="Q416" s="305"/>
      <c r="R416" s="305"/>
      <c r="S416" s="305"/>
      <c r="T416" s="305"/>
      <c r="U416" s="305"/>
      <c r="V416" s="305"/>
      <c r="W416" s="305"/>
      <c r="X416" s="305"/>
      <c r="Y416" s="305"/>
      <c r="Z416" s="305"/>
    </row>
    <row r="417" customFormat="false" ht="14.25" hidden="false" customHeight="true" outlineLevel="0" collapsed="false">
      <c r="A417" s="305"/>
      <c r="B417" s="303"/>
      <c r="C417" s="305"/>
      <c r="D417" s="305"/>
      <c r="E417" s="305"/>
      <c r="F417" s="305"/>
      <c r="G417" s="305"/>
      <c r="H417" s="305"/>
      <c r="I417" s="305"/>
      <c r="J417" s="305"/>
      <c r="K417" s="305"/>
      <c r="L417" s="305"/>
      <c r="M417" s="305"/>
      <c r="N417" s="305"/>
      <c r="O417" s="305"/>
      <c r="P417" s="305"/>
      <c r="Q417" s="305"/>
      <c r="R417" s="305"/>
      <c r="S417" s="305"/>
      <c r="T417" s="305"/>
      <c r="U417" s="305"/>
      <c r="V417" s="305"/>
      <c r="W417" s="305"/>
      <c r="X417" s="305"/>
      <c r="Y417" s="305"/>
      <c r="Z417" s="305"/>
    </row>
    <row r="418" customFormat="false" ht="14.25" hidden="false" customHeight="true" outlineLevel="0" collapsed="false">
      <c r="A418" s="305"/>
      <c r="B418" s="303"/>
      <c r="C418" s="305"/>
      <c r="D418" s="305"/>
      <c r="E418" s="305"/>
      <c r="F418" s="305"/>
      <c r="G418" s="305"/>
      <c r="H418" s="305"/>
      <c r="I418" s="305"/>
      <c r="J418" s="305"/>
      <c r="K418" s="305"/>
      <c r="L418" s="305"/>
      <c r="M418" s="305"/>
      <c r="N418" s="305"/>
      <c r="O418" s="305"/>
      <c r="P418" s="305"/>
      <c r="Q418" s="305"/>
      <c r="R418" s="305"/>
      <c r="S418" s="305"/>
      <c r="T418" s="305"/>
      <c r="U418" s="305"/>
      <c r="V418" s="305"/>
      <c r="W418" s="305"/>
      <c r="X418" s="305"/>
      <c r="Y418" s="305"/>
      <c r="Z418" s="305"/>
    </row>
    <row r="419" customFormat="false" ht="14.25" hidden="false" customHeight="true" outlineLevel="0" collapsed="false">
      <c r="A419" s="305"/>
      <c r="B419" s="303"/>
      <c r="C419" s="305"/>
      <c r="D419" s="305"/>
      <c r="E419" s="305"/>
      <c r="F419" s="305"/>
      <c r="G419" s="305"/>
      <c r="H419" s="305"/>
      <c r="I419" s="305"/>
      <c r="J419" s="305"/>
      <c r="K419" s="305"/>
      <c r="L419" s="305"/>
      <c r="M419" s="305"/>
      <c r="N419" s="305"/>
      <c r="O419" s="305"/>
      <c r="P419" s="305"/>
      <c r="Q419" s="305"/>
      <c r="R419" s="305"/>
      <c r="S419" s="305"/>
      <c r="T419" s="305"/>
      <c r="U419" s="305"/>
      <c r="V419" s="305"/>
      <c r="W419" s="305"/>
      <c r="X419" s="305"/>
      <c r="Y419" s="305"/>
      <c r="Z419" s="305"/>
    </row>
    <row r="420" customFormat="false" ht="14.25" hidden="false" customHeight="true" outlineLevel="0" collapsed="false">
      <c r="A420" s="305"/>
      <c r="B420" s="303"/>
      <c r="C420" s="305"/>
      <c r="D420" s="305"/>
      <c r="E420" s="305"/>
      <c r="F420" s="305"/>
      <c r="G420" s="305"/>
      <c r="H420" s="305"/>
      <c r="I420" s="305"/>
      <c r="J420" s="305"/>
      <c r="K420" s="305"/>
      <c r="L420" s="305"/>
      <c r="M420" s="305"/>
      <c r="N420" s="305"/>
      <c r="O420" s="305"/>
      <c r="P420" s="305"/>
      <c r="Q420" s="305"/>
      <c r="R420" s="305"/>
      <c r="S420" s="305"/>
      <c r="T420" s="305"/>
      <c r="U420" s="305"/>
      <c r="V420" s="305"/>
      <c r="W420" s="305"/>
      <c r="X420" s="305"/>
      <c r="Y420" s="305"/>
      <c r="Z420" s="305"/>
    </row>
    <row r="421" customFormat="false" ht="14.25" hidden="false" customHeight="true" outlineLevel="0" collapsed="false">
      <c r="A421" s="305"/>
      <c r="B421" s="303"/>
      <c r="C421" s="305"/>
      <c r="D421" s="305"/>
      <c r="E421" s="305"/>
      <c r="F421" s="305"/>
      <c r="G421" s="305"/>
      <c r="H421" s="305"/>
      <c r="I421" s="305"/>
      <c r="J421" s="305"/>
      <c r="K421" s="305"/>
      <c r="L421" s="305"/>
      <c r="M421" s="305"/>
      <c r="N421" s="305"/>
      <c r="O421" s="305"/>
      <c r="P421" s="305"/>
      <c r="Q421" s="305"/>
      <c r="R421" s="305"/>
      <c r="S421" s="305"/>
      <c r="T421" s="305"/>
      <c r="U421" s="305"/>
      <c r="V421" s="305"/>
      <c r="W421" s="305"/>
      <c r="X421" s="305"/>
      <c r="Y421" s="305"/>
      <c r="Z421" s="305"/>
    </row>
    <row r="422" customFormat="false" ht="14.25" hidden="false" customHeight="true" outlineLevel="0" collapsed="false">
      <c r="A422" s="305"/>
      <c r="B422" s="303"/>
      <c r="C422" s="305"/>
      <c r="D422" s="305"/>
      <c r="E422" s="305"/>
      <c r="F422" s="305"/>
      <c r="G422" s="305"/>
      <c r="H422" s="305"/>
      <c r="I422" s="305"/>
      <c r="J422" s="305"/>
      <c r="K422" s="305"/>
      <c r="L422" s="305"/>
      <c r="M422" s="305"/>
      <c r="N422" s="305"/>
      <c r="O422" s="305"/>
      <c r="P422" s="305"/>
      <c r="Q422" s="305"/>
      <c r="R422" s="305"/>
      <c r="S422" s="305"/>
      <c r="T422" s="305"/>
      <c r="U422" s="305"/>
      <c r="V422" s="305"/>
      <c r="W422" s="305"/>
      <c r="X422" s="305"/>
      <c r="Y422" s="305"/>
      <c r="Z422" s="305"/>
    </row>
    <row r="423" customFormat="false" ht="14.25" hidden="false" customHeight="true" outlineLevel="0" collapsed="false">
      <c r="A423" s="305"/>
      <c r="B423" s="303"/>
      <c r="C423" s="305"/>
      <c r="D423" s="305"/>
      <c r="E423" s="305"/>
      <c r="F423" s="305"/>
      <c r="G423" s="305"/>
      <c r="H423" s="305"/>
      <c r="I423" s="305"/>
      <c r="J423" s="305"/>
      <c r="K423" s="305"/>
      <c r="L423" s="305"/>
      <c r="M423" s="305"/>
      <c r="N423" s="305"/>
      <c r="O423" s="305"/>
      <c r="P423" s="305"/>
      <c r="Q423" s="305"/>
      <c r="R423" s="305"/>
      <c r="S423" s="305"/>
      <c r="T423" s="305"/>
      <c r="U423" s="305"/>
      <c r="V423" s="305"/>
      <c r="W423" s="305"/>
      <c r="X423" s="305"/>
      <c r="Y423" s="305"/>
      <c r="Z423" s="305"/>
    </row>
    <row r="424" customFormat="false" ht="14.25" hidden="false" customHeight="true" outlineLevel="0" collapsed="false">
      <c r="A424" s="305"/>
      <c r="B424" s="303"/>
      <c r="C424" s="305"/>
      <c r="D424" s="305"/>
      <c r="E424" s="305"/>
      <c r="F424" s="305"/>
      <c r="G424" s="305"/>
      <c r="H424" s="305"/>
      <c r="I424" s="305"/>
      <c r="J424" s="305"/>
      <c r="K424" s="305"/>
      <c r="L424" s="305"/>
      <c r="M424" s="305"/>
      <c r="N424" s="305"/>
      <c r="O424" s="305"/>
      <c r="P424" s="305"/>
      <c r="Q424" s="305"/>
      <c r="R424" s="305"/>
      <c r="S424" s="305"/>
      <c r="T424" s="305"/>
      <c r="U424" s="305"/>
      <c r="V424" s="305"/>
      <c r="W424" s="305"/>
      <c r="X424" s="305"/>
      <c r="Y424" s="305"/>
      <c r="Z424" s="305"/>
    </row>
    <row r="425" customFormat="false" ht="14.25" hidden="false" customHeight="true" outlineLevel="0" collapsed="false">
      <c r="A425" s="305"/>
      <c r="B425" s="303"/>
      <c r="C425" s="305"/>
      <c r="D425" s="305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305"/>
      <c r="R425" s="305"/>
      <c r="S425" s="305"/>
      <c r="T425" s="305"/>
      <c r="U425" s="305"/>
      <c r="V425" s="305"/>
      <c r="W425" s="305"/>
      <c r="X425" s="305"/>
      <c r="Y425" s="305"/>
      <c r="Z425" s="305"/>
    </row>
    <row r="426" customFormat="false" ht="14.25" hidden="false" customHeight="true" outlineLevel="0" collapsed="false">
      <c r="A426" s="305"/>
      <c r="B426" s="303"/>
      <c r="C426" s="305"/>
      <c r="D426" s="305"/>
      <c r="E426" s="305"/>
      <c r="F426" s="305"/>
      <c r="G426" s="305"/>
      <c r="H426" s="305"/>
      <c r="I426" s="305"/>
      <c r="J426" s="305"/>
      <c r="K426" s="305"/>
      <c r="L426" s="305"/>
      <c r="M426" s="305"/>
      <c r="N426" s="305"/>
      <c r="O426" s="305"/>
      <c r="P426" s="305"/>
      <c r="Q426" s="305"/>
      <c r="R426" s="305"/>
      <c r="S426" s="305"/>
      <c r="T426" s="305"/>
      <c r="U426" s="305"/>
      <c r="V426" s="305"/>
      <c r="W426" s="305"/>
      <c r="X426" s="305"/>
      <c r="Y426" s="305"/>
      <c r="Z426" s="305"/>
    </row>
    <row r="427" customFormat="false" ht="14.25" hidden="false" customHeight="true" outlineLevel="0" collapsed="false">
      <c r="A427" s="305"/>
      <c r="B427" s="303"/>
      <c r="C427" s="305"/>
      <c r="D427" s="305"/>
      <c r="E427" s="305"/>
      <c r="F427" s="305"/>
      <c r="G427" s="305"/>
      <c r="H427" s="305"/>
      <c r="I427" s="305"/>
      <c r="J427" s="305"/>
      <c r="K427" s="305"/>
      <c r="L427" s="305"/>
      <c r="M427" s="305"/>
      <c r="N427" s="305"/>
      <c r="O427" s="305"/>
      <c r="P427" s="305"/>
      <c r="Q427" s="305"/>
      <c r="R427" s="305"/>
      <c r="S427" s="305"/>
      <c r="T427" s="305"/>
      <c r="U427" s="305"/>
      <c r="V427" s="305"/>
      <c r="W427" s="305"/>
      <c r="X427" s="305"/>
      <c r="Y427" s="305"/>
      <c r="Z427" s="305"/>
    </row>
    <row r="428" customFormat="false" ht="14.25" hidden="false" customHeight="true" outlineLevel="0" collapsed="false">
      <c r="A428" s="305"/>
      <c r="B428" s="303"/>
      <c r="C428" s="305"/>
      <c r="D428" s="305"/>
      <c r="E428" s="305"/>
      <c r="F428" s="305"/>
      <c r="G428" s="305"/>
      <c r="H428" s="305"/>
      <c r="I428" s="305"/>
      <c r="J428" s="305"/>
      <c r="K428" s="305"/>
      <c r="L428" s="305"/>
      <c r="M428" s="305"/>
      <c r="N428" s="305"/>
      <c r="O428" s="305"/>
      <c r="P428" s="305"/>
      <c r="Q428" s="305"/>
      <c r="R428" s="305"/>
      <c r="S428" s="305"/>
      <c r="T428" s="305"/>
      <c r="U428" s="305"/>
      <c r="V428" s="305"/>
      <c r="W428" s="305"/>
      <c r="X428" s="305"/>
      <c r="Y428" s="305"/>
      <c r="Z428" s="305"/>
    </row>
    <row r="429" customFormat="false" ht="14.25" hidden="false" customHeight="true" outlineLevel="0" collapsed="false">
      <c r="A429" s="305"/>
      <c r="B429" s="303"/>
      <c r="C429" s="305"/>
      <c r="D429" s="305"/>
      <c r="E429" s="305"/>
      <c r="F429" s="305"/>
      <c r="G429" s="305"/>
      <c r="H429" s="305"/>
      <c r="I429" s="305"/>
      <c r="J429" s="305"/>
      <c r="K429" s="305"/>
      <c r="L429" s="305"/>
      <c r="M429" s="305"/>
      <c r="N429" s="305"/>
      <c r="O429" s="305"/>
      <c r="P429" s="305"/>
      <c r="Q429" s="305"/>
      <c r="R429" s="305"/>
      <c r="S429" s="305"/>
      <c r="T429" s="305"/>
      <c r="U429" s="305"/>
      <c r="V429" s="305"/>
      <c r="W429" s="305"/>
      <c r="X429" s="305"/>
      <c r="Y429" s="305"/>
      <c r="Z429" s="305"/>
    </row>
    <row r="430" customFormat="false" ht="14.25" hidden="false" customHeight="true" outlineLevel="0" collapsed="false">
      <c r="A430" s="305"/>
      <c r="B430" s="303"/>
      <c r="C430" s="305"/>
      <c r="D430" s="305"/>
      <c r="E430" s="305"/>
      <c r="F430" s="305"/>
      <c r="G430" s="305"/>
      <c r="H430" s="305"/>
      <c r="I430" s="305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  <c r="Y430" s="305"/>
      <c r="Z430" s="305"/>
    </row>
    <row r="431" customFormat="false" ht="14.25" hidden="false" customHeight="true" outlineLevel="0" collapsed="false">
      <c r="A431" s="305"/>
      <c r="B431" s="303"/>
      <c r="C431" s="305"/>
      <c r="D431" s="305"/>
      <c r="E431" s="305"/>
      <c r="F431" s="305"/>
      <c r="G431" s="305"/>
      <c r="H431" s="305"/>
      <c r="I431" s="305"/>
      <c r="J431" s="305"/>
      <c r="K431" s="305"/>
      <c r="L431" s="305"/>
      <c r="M431" s="305"/>
      <c r="N431" s="305"/>
      <c r="O431" s="305"/>
      <c r="P431" s="305"/>
      <c r="Q431" s="305"/>
      <c r="R431" s="305"/>
      <c r="S431" s="305"/>
      <c r="T431" s="305"/>
      <c r="U431" s="305"/>
      <c r="V431" s="305"/>
      <c r="W431" s="305"/>
      <c r="X431" s="305"/>
      <c r="Y431" s="305"/>
      <c r="Z431" s="305"/>
    </row>
    <row r="432" customFormat="false" ht="14.25" hidden="false" customHeight="true" outlineLevel="0" collapsed="false">
      <c r="A432" s="305"/>
      <c r="B432" s="303"/>
      <c r="C432" s="305"/>
      <c r="D432" s="305"/>
      <c r="E432" s="305"/>
      <c r="F432" s="305"/>
      <c r="G432" s="305"/>
      <c r="H432" s="305"/>
      <c r="I432" s="305"/>
      <c r="J432" s="305"/>
      <c r="K432" s="305"/>
      <c r="L432" s="305"/>
      <c r="M432" s="305"/>
      <c r="N432" s="305"/>
      <c r="O432" s="305"/>
      <c r="P432" s="305"/>
      <c r="Q432" s="305"/>
      <c r="R432" s="305"/>
      <c r="S432" s="305"/>
      <c r="T432" s="305"/>
      <c r="U432" s="305"/>
      <c r="V432" s="305"/>
      <c r="W432" s="305"/>
      <c r="X432" s="305"/>
      <c r="Y432" s="305"/>
      <c r="Z432" s="305"/>
    </row>
    <row r="433" customFormat="false" ht="14.25" hidden="false" customHeight="true" outlineLevel="0" collapsed="false">
      <c r="A433" s="305"/>
      <c r="B433" s="303"/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5"/>
      <c r="V433" s="305"/>
      <c r="W433" s="305"/>
      <c r="X433" s="305"/>
      <c r="Y433" s="305"/>
      <c r="Z433" s="305"/>
    </row>
    <row r="434" customFormat="false" ht="14.25" hidden="false" customHeight="true" outlineLevel="0" collapsed="false">
      <c r="A434" s="305"/>
      <c r="B434" s="303"/>
      <c r="C434" s="305"/>
      <c r="D434" s="305"/>
      <c r="E434" s="305"/>
      <c r="F434" s="305"/>
      <c r="G434" s="305"/>
      <c r="H434" s="305"/>
      <c r="I434" s="305"/>
      <c r="J434" s="305"/>
      <c r="K434" s="305"/>
      <c r="L434" s="305"/>
      <c r="M434" s="305"/>
      <c r="N434" s="305"/>
      <c r="O434" s="305"/>
      <c r="P434" s="305"/>
      <c r="Q434" s="305"/>
      <c r="R434" s="305"/>
      <c r="S434" s="305"/>
      <c r="T434" s="305"/>
      <c r="U434" s="305"/>
      <c r="V434" s="305"/>
      <c r="W434" s="305"/>
      <c r="X434" s="305"/>
      <c r="Y434" s="305"/>
      <c r="Z434" s="305"/>
    </row>
    <row r="435" customFormat="false" ht="14.25" hidden="false" customHeight="true" outlineLevel="0" collapsed="false">
      <c r="A435" s="305"/>
      <c r="B435" s="303"/>
      <c r="C435" s="305"/>
      <c r="D435" s="305"/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305"/>
      <c r="R435" s="305"/>
      <c r="S435" s="305"/>
      <c r="T435" s="305"/>
      <c r="U435" s="305"/>
      <c r="V435" s="305"/>
      <c r="W435" s="305"/>
      <c r="X435" s="305"/>
      <c r="Y435" s="305"/>
      <c r="Z435" s="305"/>
    </row>
    <row r="436" customFormat="false" ht="14.25" hidden="false" customHeight="true" outlineLevel="0" collapsed="false">
      <c r="A436" s="305"/>
      <c r="B436" s="303"/>
      <c r="C436" s="305"/>
      <c r="D436" s="305"/>
      <c r="E436" s="305"/>
      <c r="F436" s="305"/>
      <c r="G436" s="305"/>
      <c r="H436" s="305"/>
      <c r="I436" s="305"/>
      <c r="J436" s="305"/>
      <c r="K436" s="305"/>
      <c r="L436" s="305"/>
      <c r="M436" s="305"/>
      <c r="N436" s="305"/>
      <c r="O436" s="305"/>
      <c r="P436" s="305"/>
      <c r="Q436" s="305"/>
      <c r="R436" s="305"/>
      <c r="S436" s="305"/>
      <c r="T436" s="305"/>
      <c r="U436" s="305"/>
      <c r="V436" s="305"/>
      <c r="W436" s="305"/>
      <c r="X436" s="305"/>
      <c r="Y436" s="305"/>
      <c r="Z436" s="305"/>
    </row>
    <row r="437" customFormat="false" ht="14.25" hidden="false" customHeight="true" outlineLevel="0" collapsed="false">
      <c r="A437" s="305"/>
      <c r="B437" s="303"/>
      <c r="C437" s="305"/>
      <c r="D437" s="305"/>
      <c r="E437" s="305"/>
      <c r="F437" s="305"/>
      <c r="G437" s="305"/>
      <c r="H437" s="305"/>
      <c r="I437" s="305"/>
      <c r="J437" s="305"/>
      <c r="K437" s="305"/>
      <c r="L437" s="305"/>
      <c r="M437" s="305"/>
      <c r="N437" s="305"/>
      <c r="O437" s="305"/>
      <c r="P437" s="305"/>
      <c r="Q437" s="305"/>
      <c r="R437" s="305"/>
      <c r="S437" s="305"/>
      <c r="T437" s="305"/>
      <c r="U437" s="305"/>
      <c r="V437" s="305"/>
      <c r="W437" s="305"/>
      <c r="X437" s="305"/>
      <c r="Y437" s="305"/>
      <c r="Z437" s="305"/>
    </row>
    <row r="438" customFormat="false" ht="14.25" hidden="false" customHeight="true" outlineLevel="0" collapsed="false">
      <c r="A438" s="305"/>
      <c r="B438" s="303"/>
      <c r="C438" s="305"/>
      <c r="D438" s="305"/>
      <c r="E438" s="305"/>
      <c r="F438" s="305"/>
      <c r="G438" s="305"/>
      <c r="H438" s="305"/>
      <c r="I438" s="305"/>
      <c r="J438" s="305"/>
      <c r="K438" s="305"/>
      <c r="L438" s="305"/>
      <c r="M438" s="305"/>
      <c r="N438" s="305"/>
      <c r="O438" s="305"/>
      <c r="P438" s="305"/>
      <c r="Q438" s="305"/>
      <c r="R438" s="305"/>
      <c r="S438" s="305"/>
      <c r="T438" s="305"/>
      <c r="U438" s="305"/>
      <c r="V438" s="305"/>
      <c r="W438" s="305"/>
      <c r="X438" s="305"/>
      <c r="Y438" s="305"/>
      <c r="Z438" s="305"/>
    </row>
    <row r="439" customFormat="false" ht="14.25" hidden="false" customHeight="true" outlineLevel="0" collapsed="false">
      <c r="A439" s="305"/>
      <c r="B439" s="303"/>
      <c r="C439" s="305"/>
      <c r="D439" s="305"/>
      <c r="E439" s="305"/>
      <c r="F439" s="305"/>
      <c r="G439" s="305"/>
      <c r="H439" s="305"/>
      <c r="I439" s="305"/>
      <c r="J439" s="305"/>
      <c r="K439" s="305"/>
      <c r="L439" s="305"/>
      <c r="M439" s="305"/>
      <c r="N439" s="305"/>
      <c r="O439" s="305"/>
      <c r="P439" s="305"/>
      <c r="Q439" s="305"/>
      <c r="R439" s="305"/>
      <c r="S439" s="305"/>
      <c r="T439" s="305"/>
      <c r="U439" s="305"/>
      <c r="V439" s="305"/>
      <c r="W439" s="305"/>
      <c r="X439" s="305"/>
      <c r="Y439" s="305"/>
      <c r="Z439" s="305"/>
    </row>
    <row r="440" customFormat="false" ht="14.25" hidden="false" customHeight="true" outlineLevel="0" collapsed="false">
      <c r="A440" s="305"/>
      <c r="B440" s="303"/>
      <c r="C440" s="305"/>
      <c r="D440" s="305"/>
      <c r="E440" s="305"/>
      <c r="F440" s="305"/>
      <c r="G440" s="305"/>
      <c r="H440" s="305"/>
      <c r="I440" s="305"/>
      <c r="J440" s="305"/>
      <c r="K440" s="305"/>
      <c r="L440" s="305"/>
      <c r="M440" s="305"/>
      <c r="N440" s="305"/>
      <c r="O440" s="305"/>
      <c r="P440" s="305"/>
      <c r="Q440" s="305"/>
      <c r="R440" s="305"/>
      <c r="S440" s="305"/>
      <c r="T440" s="305"/>
      <c r="U440" s="305"/>
      <c r="V440" s="305"/>
      <c r="W440" s="305"/>
      <c r="X440" s="305"/>
      <c r="Y440" s="305"/>
      <c r="Z440" s="305"/>
    </row>
    <row r="441" customFormat="false" ht="14.25" hidden="false" customHeight="true" outlineLevel="0" collapsed="false">
      <c r="A441" s="305"/>
      <c r="B441" s="303"/>
      <c r="C441" s="305"/>
      <c r="D441" s="305"/>
      <c r="E441" s="305"/>
      <c r="F441" s="305"/>
      <c r="G441" s="305"/>
      <c r="H441" s="305"/>
      <c r="I441" s="305"/>
      <c r="J441" s="305"/>
      <c r="K441" s="305"/>
      <c r="L441" s="305"/>
      <c r="M441" s="305"/>
      <c r="N441" s="305"/>
      <c r="O441" s="305"/>
      <c r="P441" s="305"/>
      <c r="Q441" s="305"/>
      <c r="R441" s="305"/>
      <c r="S441" s="305"/>
      <c r="T441" s="305"/>
      <c r="U441" s="305"/>
      <c r="V441" s="305"/>
      <c r="W441" s="305"/>
      <c r="X441" s="305"/>
      <c r="Y441" s="305"/>
      <c r="Z441" s="305"/>
    </row>
    <row r="442" customFormat="false" ht="14.25" hidden="false" customHeight="true" outlineLevel="0" collapsed="false">
      <c r="A442" s="305"/>
      <c r="B442" s="303"/>
      <c r="C442" s="305"/>
      <c r="D442" s="305"/>
      <c r="E442" s="305"/>
      <c r="F442" s="305"/>
      <c r="G442" s="305"/>
      <c r="H442" s="305"/>
      <c r="I442" s="305"/>
      <c r="J442" s="305"/>
      <c r="K442" s="305"/>
      <c r="L442" s="305"/>
      <c r="M442" s="305"/>
      <c r="N442" s="305"/>
      <c r="O442" s="305"/>
      <c r="P442" s="305"/>
      <c r="Q442" s="305"/>
      <c r="R442" s="305"/>
      <c r="S442" s="305"/>
      <c r="T442" s="305"/>
      <c r="U442" s="305"/>
      <c r="V442" s="305"/>
      <c r="W442" s="305"/>
      <c r="X442" s="305"/>
      <c r="Y442" s="305"/>
      <c r="Z442" s="305"/>
    </row>
    <row r="443" customFormat="false" ht="14.25" hidden="false" customHeight="true" outlineLevel="0" collapsed="false">
      <c r="A443" s="305"/>
      <c r="B443" s="303"/>
      <c r="C443" s="305"/>
      <c r="D443" s="305"/>
      <c r="E443" s="305"/>
      <c r="F443" s="305"/>
      <c r="G443" s="305"/>
      <c r="H443" s="305"/>
      <c r="I443" s="305"/>
      <c r="J443" s="305"/>
      <c r="K443" s="305"/>
      <c r="L443" s="305"/>
      <c r="M443" s="305"/>
      <c r="N443" s="305"/>
      <c r="O443" s="305"/>
      <c r="P443" s="305"/>
      <c r="Q443" s="305"/>
      <c r="R443" s="305"/>
      <c r="S443" s="305"/>
      <c r="T443" s="305"/>
      <c r="U443" s="305"/>
      <c r="V443" s="305"/>
      <c r="W443" s="305"/>
      <c r="X443" s="305"/>
      <c r="Y443" s="305"/>
      <c r="Z443" s="305"/>
    </row>
    <row r="444" customFormat="false" ht="14.25" hidden="false" customHeight="true" outlineLevel="0" collapsed="false">
      <c r="A444" s="305"/>
      <c r="B444" s="303"/>
      <c r="C444" s="305"/>
      <c r="D444" s="305"/>
      <c r="E444" s="305"/>
      <c r="F444" s="305"/>
      <c r="G444" s="305"/>
      <c r="H444" s="305"/>
      <c r="I444" s="305"/>
      <c r="J444" s="305"/>
      <c r="K444" s="305"/>
      <c r="L444" s="305"/>
      <c r="M444" s="305"/>
      <c r="N444" s="305"/>
      <c r="O444" s="305"/>
      <c r="P444" s="305"/>
      <c r="Q444" s="305"/>
      <c r="R444" s="305"/>
      <c r="S444" s="305"/>
      <c r="T444" s="305"/>
      <c r="U444" s="305"/>
      <c r="V444" s="305"/>
      <c r="W444" s="305"/>
      <c r="X444" s="305"/>
      <c r="Y444" s="305"/>
      <c r="Z444" s="305"/>
    </row>
    <row r="445" customFormat="false" ht="14.25" hidden="false" customHeight="true" outlineLevel="0" collapsed="false">
      <c r="A445" s="305"/>
      <c r="B445" s="303"/>
      <c r="C445" s="305"/>
      <c r="D445" s="305"/>
      <c r="E445" s="305"/>
      <c r="F445" s="305"/>
      <c r="G445" s="305"/>
      <c r="H445" s="305"/>
      <c r="I445" s="305"/>
      <c r="J445" s="305"/>
      <c r="K445" s="305"/>
      <c r="L445" s="305"/>
      <c r="M445" s="305"/>
      <c r="N445" s="305"/>
      <c r="O445" s="305"/>
      <c r="P445" s="305"/>
      <c r="Q445" s="305"/>
      <c r="R445" s="305"/>
      <c r="S445" s="305"/>
      <c r="T445" s="305"/>
      <c r="U445" s="305"/>
      <c r="V445" s="305"/>
      <c r="W445" s="305"/>
      <c r="X445" s="305"/>
      <c r="Y445" s="305"/>
      <c r="Z445" s="305"/>
    </row>
    <row r="446" customFormat="false" ht="14.25" hidden="false" customHeight="true" outlineLevel="0" collapsed="false">
      <c r="A446" s="305"/>
      <c r="B446" s="303"/>
      <c r="C446" s="305"/>
      <c r="D446" s="305"/>
      <c r="E446" s="305"/>
      <c r="F446" s="305"/>
      <c r="G446" s="305"/>
      <c r="H446" s="305"/>
      <c r="I446" s="305"/>
      <c r="J446" s="305"/>
      <c r="K446" s="305"/>
      <c r="L446" s="305"/>
      <c r="M446" s="305"/>
      <c r="N446" s="305"/>
      <c r="O446" s="305"/>
      <c r="P446" s="305"/>
      <c r="Q446" s="305"/>
      <c r="R446" s="305"/>
      <c r="S446" s="305"/>
      <c r="T446" s="305"/>
      <c r="U446" s="305"/>
      <c r="V446" s="305"/>
      <c r="W446" s="305"/>
      <c r="X446" s="305"/>
      <c r="Y446" s="305"/>
      <c r="Z446" s="305"/>
    </row>
    <row r="447" customFormat="false" ht="14.25" hidden="false" customHeight="true" outlineLevel="0" collapsed="false">
      <c r="A447" s="305"/>
      <c r="B447" s="303"/>
      <c r="C447" s="305"/>
      <c r="D447" s="305"/>
      <c r="E447" s="305"/>
      <c r="F447" s="305"/>
      <c r="G447" s="305"/>
      <c r="H447" s="305"/>
      <c r="I447" s="305"/>
      <c r="J447" s="305"/>
      <c r="K447" s="305"/>
      <c r="L447" s="305"/>
      <c r="M447" s="305"/>
      <c r="N447" s="305"/>
      <c r="O447" s="305"/>
      <c r="P447" s="305"/>
      <c r="Q447" s="305"/>
      <c r="R447" s="305"/>
      <c r="S447" s="305"/>
      <c r="T447" s="305"/>
      <c r="U447" s="305"/>
      <c r="V447" s="305"/>
      <c r="W447" s="305"/>
      <c r="X447" s="305"/>
      <c r="Y447" s="305"/>
      <c r="Z447" s="305"/>
    </row>
    <row r="448" customFormat="false" ht="14.25" hidden="false" customHeight="true" outlineLevel="0" collapsed="false">
      <c r="A448" s="305"/>
      <c r="B448" s="303"/>
      <c r="C448" s="305"/>
      <c r="D448" s="305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305"/>
      <c r="R448" s="305"/>
      <c r="S448" s="305"/>
      <c r="T448" s="305"/>
      <c r="U448" s="305"/>
      <c r="V448" s="305"/>
      <c r="W448" s="305"/>
      <c r="X448" s="305"/>
      <c r="Y448" s="305"/>
      <c r="Z448" s="305"/>
    </row>
    <row r="449" customFormat="false" ht="14.25" hidden="false" customHeight="true" outlineLevel="0" collapsed="false">
      <c r="A449" s="305"/>
      <c r="B449" s="303"/>
      <c r="C449" s="305"/>
      <c r="D449" s="305"/>
      <c r="E449" s="305"/>
      <c r="F449" s="305"/>
      <c r="G449" s="305"/>
      <c r="H449" s="305"/>
      <c r="I449" s="305"/>
      <c r="J449" s="305"/>
      <c r="K449" s="305"/>
      <c r="L449" s="305"/>
      <c r="M449" s="305"/>
      <c r="N449" s="305"/>
      <c r="O449" s="305"/>
      <c r="P449" s="305"/>
      <c r="Q449" s="305"/>
      <c r="R449" s="305"/>
      <c r="S449" s="305"/>
      <c r="T449" s="305"/>
      <c r="U449" s="305"/>
      <c r="V449" s="305"/>
      <c r="W449" s="305"/>
      <c r="X449" s="305"/>
      <c r="Y449" s="305"/>
      <c r="Z449" s="305"/>
    </row>
    <row r="450" customFormat="false" ht="14.25" hidden="false" customHeight="true" outlineLevel="0" collapsed="false">
      <c r="A450" s="305"/>
      <c r="B450" s="303"/>
      <c r="C450" s="305"/>
      <c r="D450" s="305"/>
      <c r="E450" s="305"/>
      <c r="F450" s="305"/>
      <c r="G450" s="305"/>
      <c r="H450" s="305"/>
      <c r="I450" s="305"/>
      <c r="J450" s="305"/>
      <c r="K450" s="305"/>
      <c r="L450" s="305"/>
      <c r="M450" s="305"/>
      <c r="N450" s="305"/>
      <c r="O450" s="305"/>
      <c r="P450" s="305"/>
      <c r="Q450" s="305"/>
      <c r="R450" s="305"/>
      <c r="S450" s="305"/>
      <c r="T450" s="305"/>
      <c r="U450" s="305"/>
      <c r="V450" s="305"/>
      <c r="W450" s="305"/>
      <c r="X450" s="305"/>
      <c r="Y450" s="305"/>
      <c r="Z450" s="305"/>
    </row>
    <row r="451" customFormat="false" ht="14.25" hidden="false" customHeight="true" outlineLevel="0" collapsed="false">
      <c r="A451" s="305"/>
      <c r="B451" s="303"/>
      <c r="C451" s="305"/>
      <c r="D451" s="305"/>
      <c r="E451" s="305"/>
      <c r="F451" s="305"/>
      <c r="G451" s="305"/>
      <c r="H451" s="305"/>
      <c r="I451" s="305"/>
      <c r="J451" s="305"/>
      <c r="K451" s="305"/>
      <c r="L451" s="305"/>
      <c r="M451" s="305"/>
      <c r="N451" s="305"/>
      <c r="O451" s="305"/>
      <c r="P451" s="305"/>
      <c r="Q451" s="305"/>
      <c r="R451" s="305"/>
      <c r="S451" s="305"/>
      <c r="T451" s="305"/>
      <c r="U451" s="305"/>
      <c r="V451" s="305"/>
      <c r="W451" s="305"/>
      <c r="X451" s="305"/>
      <c r="Y451" s="305"/>
      <c r="Z451" s="305"/>
    </row>
    <row r="452" customFormat="false" ht="14.25" hidden="false" customHeight="true" outlineLevel="0" collapsed="false">
      <c r="A452" s="305"/>
      <c r="B452" s="303"/>
      <c r="C452" s="305"/>
      <c r="D452" s="305"/>
      <c r="E452" s="305"/>
      <c r="F452" s="305"/>
      <c r="G452" s="305"/>
      <c r="H452" s="305"/>
      <c r="I452" s="305"/>
      <c r="J452" s="305"/>
      <c r="K452" s="305"/>
      <c r="L452" s="305"/>
      <c r="M452" s="305"/>
      <c r="N452" s="305"/>
      <c r="O452" s="305"/>
      <c r="P452" s="305"/>
      <c r="Q452" s="305"/>
      <c r="R452" s="305"/>
      <c r="S452" s="305"/>
      <c r="T452" s="305"/>
      <c r="U452" s="305"/>
      <c r="V452" s="305"/>
      <c r="W452" s="305"/>
      <c r="X452" s="305"/>
      <c r="Y452" s="305"/>
      <c r="Z452" s="305"/>
    </row>
    <row r="453" customFormat="false" ht="14.25" hidden="false" customHeight="true" outlineLevel="0" collapsed="false">
      <c r="A453" s="305"/>
      <c r="B453" s="303"/>
      <c r="C453" s="305"/>
      <c r="D453" s="305"/>
      <c r="E453" s="305"/>
      <c r="F453" s="305"/>
      <c r="G453" s="305"/>
      <c r="H453" s="305"/>
      <c r="I453" s="305"/>
      <c r="J453" s="305"/>
      <c r="K453" s="305"/>
      <c r="L453" s="305"/>
      <c r="M453" s="305"/>
      <c r="N453" s="305"/>
      <c r="O453" s="305"/>
      <c r="P453" s="305"/>
      <c r="Q453" s="305"/>
      <c r="R453" s="305"/>
      <c r="S453" s="305"/>
      <c r="T453" s="305"/>
      <c r="U453" s="305"/>
      <c r="V453" s="305"/>
      <c r="W453" s="305"/>
      <c r="X453" s="305"/>
      <c r="Y453" s="305"/>
      <c r="Z453" s="305"/>
    </row>
    <row r="454" customFormat="false" ht="14.25" hidden="false" customHeight="true" outlineLevel="0" collapsed="false">
      <c r="A454" s="305"/>
      <c r="B454" s="303"/>
      <c r="C454" s="305"/>
      <c r="D454" s="305"/>
      <c r="E454" s="305"/>
      <c r="F454" s="305"/>
      <c r="G454" s="305"/>
      <c r="H454" s="305"/>
      <c r="I454" s="305"/>
      <c r="J454" s="305"/>
      <c r="K454" s="305"/>
      <c r="L454" s="305"/>
      <c r="M454" s="305"/>
      <c r="N454" s="305"/>
      <c r="O454" s="305"/>
      <c r="P454" s="305"/>
      <c r="Q454" s="305"/>
      <c r="R454" s="305"/>
      <c r="S454" s="305"/>
      <c r="T454" s="305"/>
      <c r="U454" s="305"/>
      <c r="V454" s="305"/>
      <c r="W454" s="305"/>
      <c r="X454" s="305"/>
      <c r="Y454" s="305"/>
      <c r="Z454" s="305"/>
    </row>
    <row r="455" customFormat="false" ht="14.25" hidden="false" customHeight="true" outlineLevel="0" collapsed="false">
      <c r="A455" s="305"/>
      <c r="B455" s="303"/>
      <c r="C455" s="305"/>
      <c r="D455" s="305"/>
      <c r="E455" s="305"/>
      <c r="F455" s="305"/>
      <c r="G455" s="305"/>
      <c r="H455" s="305"/>
      <c r="I455" s="305"/>
      <c r="J455" s="305"/>
      <c r="K455" s="305"/>
      <c r="L455" s="305"/>
      <c r="M455" s="305"/>
      <c r="N455" s="305"/>
      <c r="O455" s="305"/>
      <c r="P455" s="305"/>
      <c r="Q455" s="305"/>
      <c r="R455" s="305"/>
      <c r="S455" s="305"/>
      <c r="T455" s="305"/>
      <c r="U455" s="305"/>
      <c r="V455" s="305"/>
      <c r="W455" s="305"/>
      <c r="X455" s="305"/>
      <c r="Y455" s="305"/>
      <c r="Z455" s="305"/>
    </row>
    <row r="456" customFormat="false" ht="14.25" hidden="false" customHeight="true" outlineLevel="0" collapsed="false">
      <c r="A456" s="305"/>
      <c r="B456" s="303"/>
      <c r="C456" s="305"/>
      <c r="D456" s="305"/>
      <c r="E456" s="305"/>
      <c r="F456" s="305"/>
      <c r="G456" s="305"/>
      <c r="H456" s="305"/>
      <c r="I456" s="305"/>
      <c r="J456" s="305"/>
      <c r="K456" s="305"/>
      <c r="L456" s="305"/>
      <c r="M456" s="305"/>
      <c r="N456" s="305"/>
      <c r="O456" s="305"/>
      <c r="P456" s="305"/>
      <c r="Q456" s="305"/>
      <c r="R456" s="305"/>
      <c r="S456" s="305"/>
      <c r="T456" s="305"/>
      <c r="U456" s="305"/>
      <c r="V456" s="305"/>
      <c r="W456" s="305"/>
      <c r="X456" s="305"/>
      <c r="Y456" s="305"/>
      <c r="Z456" s="305"/>
    </row>
    <row r="457" customFormat="false" ht="14.25" hidden="false" customHeight="true" outlineLevel="0" collapsed="false">
      <c r="A457" s="305"/>
      <c r="B457" s="303"/>
      <c r="C457" s="305"/>
      <c r="D457" s="305"/>
      <c r="E457" s="305"/>
      <c r="F457" s="305"/>
      <c r="G457" s="305"/>
      <c r="H457" s="305"/>
      <c r="I457" s="305"/>
      <c r="J457" s="305"/>
      <c r="K457" s="305"/>
      <c r="L457" s="305"/>
      <c r="M457" s="305"/>
      <c r="N457" s="305"/>
      <c r="O457" s="305"/>
      <c r="P457" s="305"/>
      <c r="Q457" s="305"/>
      <c r="R457" s="305"/>
      <c r="S457" s="305"/>
      <c r="T457" s="305"/>
      <c r="U457" s="305"/>
      <c r="V457" s="305"/>
      <c r="W457" s="305"/>
      <c r="X457" s="305"/>
      <c r="Y457" s="305"/>
      <c r="Z457" s="305"/>
    </row>
    <row r="458" customFormat="false" ht="14.25" hidden="false" customHeight="true" outlineLevel="0" collapsed="false">
      <c r="A458" s="305"/>
      <c r="B458" s="303"/>
      <c r="C458" s="305"/>
      <c r="D458" s="305"/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  <c r="Y458" s="305"/>
      <c r="Z458" s="305"/>
    </row>
    <row r="459" customFormat="false" ht="14.25" hidden="false" customHeight="true" outlineLevel="0" collapsed="false">
      <c r="A459" s="305"/>
      <c r="B459" s="303"/>
      <c r="C459" s="305"/>
      <c r="D459" s="305"/>
      <c r="E459" s="305"/>
      <c r="F459" s="305"/>
      <c r="G459" s="305"/>
      <c r="H459" s="305"/>
      <c r="I459" s="305"/>
      <c r="J459" s="305"/>
      <c r="K459" s="305"/>
      <c r="L459" s="305"/>
      <c r="M459" s="305"/>
      <c r="N459" s="305"/>
      <c r="O459" s="305"/>
      <c r="P459" s="305"/>
      <c r="Q459" s="305"/>
      <c r="R459" s="305"/>
      <c r="S459" s="305"/>
      <c r="T459" s="305"/>
      <c r="U459" s="305"/>
      <c r="V459" s="305"/>
      <c r="W459" s="305"/>
      <c r="X459" s="305"/>
      <c r="Y459" s="305"/>
      <c r="Z459" s="305"/>
    </row>
    <row r="460" customFormat="false" ht="14.25" hidden="false" customHeight="true" outlineLevel="0" collapsed="false">
      <c r="A460" s="305"/>
      <c r="B460" s="303"/>
      <c r="C460" s="305"/>
      <c r="D460" s="305"/>
      <c r="E460" s="305"/>
      <c r="F460" s="305"/>
      <c r="G460" s="305"/>
      <c r="H460" s="305"/>
      <c r="I460" s="305"/>
      <c r="J460" s="305"/>
      <c r="K460" s="305"/>
      <c r="L460" s="305"/>
      <c r="M460" s="305"/>
      <c r="N460" s="305"/>
      <c r="O460" s="305"/>
      <c r="P460" s="305"/>
      <c r="Q460" s="305"/>
      <c r="R460" s="305"/>
      <c r="S460" s="305"/>
      <c r="T460" s="305"/>
      <c r="U460" s="305"/>
      <c r="V460" s="305"/>
      <c r="W460" s="305"/>
      <c r="X460" s="305"/>
      <c r="Y460" s="305"/>
      <c r="Z460" s="305"/>
    </row>
    <row r="461" customFormat="false" ht="14.25" hidden="false" customHeight="true" outlineLevel="0" collapsed="false">
      <c r="A461" s="305"/>
      <c r="B461" s="303"/>
      <c r="C461" s="305"/>
      <c r="D461" s="305"/>
      <c r="E461" s="305"/>
      <c r="F461" s="305"/>
      <c r="G461" s="305"/>
      <c r="H461" s="305"/>
      <c r="I461" s="305"/>
      <c r="J461" s="305"/>
      <c r="K461" s="305"/>
      <c r="L461" s="305"/>
      <c r="M461" s="305"/>
      <c r="N461" s="305"/>
      <c r="O461" s="305"/>
      <c r="P461" s="305"/>
      <c r="Q461" s="305"/>
      <c r="R461" s="305"/>
      <c r="S461" s="305"/>
      <c r="T461" s="305"/>
      <c r="U461" s="305"/>
      <c r="V461" s="305"/>
      <c r="W461" s="305"/>
      <c r="X461" s="305"/>
      <c r="Y461" s="305"/>
      <c r="Z461" s="305"/>
    </row>
    <row r="462" customFormat="false" ht="14.25" hidden="false" customHeight="true" outlineLevel="0" collapsed="false">
      <c r="A462" s="305"/>
      <c r="B462" s="303"/>
      <c r="C462" s="305"/>
      <c r="D462" s="305"/>
      <c r="E462" s="305"/>
      <c r="F462" s="305"/>
      <c r="G462" s="305"/>
      <c r="H462" s="305"/>
      <c r="I462" s="305"/>
      <c r="J462" s="305"/>
      <c r="K462" s="305"/>
      <c r="L462" s="305"/>
      <c r="M462" s="305"/>
      <c r="N462" s="305"/>
      <c r="O462" s="305"/>
      <c r="P462" s="305"/>
      <c r="Q462" s="305"/>
      <c r="R462" s="305"/>
      <c r="S462" s="305"/>
      <c r="T462" s="305"/>
      <c r="U462" s="305"/>
      <c r="V462" s="305"/>
      <c r="W462" s="305"/>
      <c r="X462" s="305"/>
      <c r="Y462" s="305"/>
      <c r="Z462" s="305"/>
    </row>
    <row r="463" customFormat="false" ht="14.25" hidden="false" customHeight="true" outlineLevel="0" collapsed="false">
      <c r="A463" s="305"/>
      <c r="B463" s="303"/>
      <c r="C463" s="305"/>
      <c r="D463" s="305"/>
      <c r="E463" s="305"/>
      <c r="F463" s="305"/>
      <c r="G463" s="305"/>
      <c r="H463" s="305"/>
      <c r="I463" s="305"/>
      <c r="J463" s="305"/>
      <c r="K463" s="305"/>
      <c r="L463" s="305"/>
      <c r="M463" s="305"/>
      <c r="N463" s="305"/>
      <c r="O463" s="305"/>
      <c r="P463" s="305"/>
      <c r="Q463" s="305"/>
      <c r="R463" s="305"/>
      <c r="S463" s="305"/>
      <c r="T463" s="305"/>
      <c r="U463" s="305"/>
      <c r="V463" s="305"/>
      <c r="W463" s="305"/>
      <c r="X463" s="305"/>
      <c r="Y463" s="305"/>
      <c r="Z463" s="305"/>
    </row>
    <row r="464" customFormat="false" ht="14.25" hidden="false" customHeight="true" outlineLevel="0" collapsed="false">
      <c r="A464" s="305"/>
      <c r="B464" s="303"/>
      <c r="C464" s="305"/>
      <c r="D464" s="305"/>
      <c r="E464" s="305"/>
      <c r="F464" s="305"/>
      <c r="G464" s="305"/>
      <c r="H464" s="305"/>
      <c r="I464" s="305"/>
      <c r="J464" s="305"/>
      <c r="K464" s="305"/>
      <c r="L464" s="305"/>
      <c r="M464" s="305"/>
      <c r="N464" s="305"/>
      <c r="O464" s="305"/>
      <c r="P464" s="305"/>
      <c r="Q464" s="305"/>
      <c r="R464" s="305"/>
      <c r="S464" s="305"/>
      <c r="T464" s="305"/>
      <c r="U464" s="305"/>
      <c r="V464" s="305"/>
      <c r="W464" s="305"/>
      <c r="X464" s="305"/>
      <c r="Y464" s="305"/>
      <c r="Z464" s="305"/>
    </row>
    <row r="465" customFormat="false" ht="14.25" hidden="false" customHeight="true" outlineLevel="0" collapsed="false">
      <c r="A465" s="305"/>
      <c r="B465" s="303"/>
      <c r="C465" s="305"/>
      <c r="D465" s="305"/>
      <c r="E465" s="305"/>
      <c r="F465" s="305"/>
      <c r="G465" s="305"/>
      <c r="H465" s="305"/>
      <c r="I465" s="305"/>
      <c r="J465" s="305"/>
      <c r="K465" s="305"/>
      <c r="L465" s="305"/>
      <c r="M465" s="305"/>
      <c r="N465" s="305"/>
      <c r="O465" s="305"/>
      <c r="P465" s="305"/>
      <c r="Q465" s="305"/>
      <c r="R465" s="305"/>
      <c r="S465" s="305"/>
      <c r="T465" s="305"/>
      <c r="U465" s="305"/>
      <c r="V465" s="305"/>
      <c r="W465" s="305"/>
      <c r="X465" s="305"/>
      <c r="Y465" s="305"/>
      <c r="Z465" s="305"/>
    </row>
    <row r="466" customFormat="false" ht="14.25" hidden="false" customHeight="true" outlineLevel="0" collapsed="false">
      <c r="A466" s="305"/>
      <c r="B466" s="303"/>
      <c r="C466" s="305"/>
      <c r="D466" s="305"/>
      <c r="E466" s="305"/>
      <c r="F466" s="305"/>
      <c r="G466" s="305"/>
      <c r="H466" s="305"/>
      <c r="I466" s="305"/>
      <c r="J466" s="305"/>
      <c r="K466" s="305"/>
      <c r="L466" s="305"/>
      <c r="M466" s="305"/>
      <c r="N466" s="305"/>
      <c r="O466" s="305"/>
      <c r="P466" s="305"/>
      <c r="Q466" s="305"/>
      <c r="R466" s="305"/>
      <c r="S466" s="305"/>
      <c r="T466" s="305"/>
      <c r="U466" s="305"/>
      <c r="V466" s="305"/>
      <c r="W466" s="305"/>
      <c r="X466" s="305"/>
      <c r="Y466" s="305"/>
      <c r="Z466" s="305"/>
    </row>
    <row r="467" customFormat="false" ht="14.25" hidden="false" customHeight="true" outlineLevel="0" collapsed="false">
      <c r="A467" s="305"/>
      <c r="B467" s="303"/>
      <c r="C467" s="305"/>
      <c r="D467" s="305"/>
      <c r="E467" s="305"/>
      <c r="F467" s="305"/>
      <c r="G467" s="305"/>
      <c r="H467" s="305"/>
      <c r="I467" s="305"/>
      <c r="J467" s="305"/>
      <c r="K467" s="305"/>
      <c r="L467" s="305"/>
      <c r="M467" s="305"/>
      <c r="N467" s="305"/>
      <c r="O467" s="305"/>
      <c r="P467" s="305"/>
      <c r="Q467" s="305"/>
      <c r="R467" s="305"/>
      <c r="S467" s="305"/>
      <c r="T467" s="305"/>
      <c r="U467" s="305"/>
      <c r="V467" s="305"/>
      <c r="W467" s="305"/>
      <c r="X467" s="305"/>
      <c r="Y467" s="305"/>
      <c r="Z467" s="305"/>
    </row>
    <row r="468" customFormat="false" ht="14.25" hidden="false" customHeight="true" outlineLevel="0" collapsed="false">
      <c r="A468" s="305"/>
      <c r="B468" s="303"/>
      <c r="C468" s="305"/>
      <c r="D468" s="305"/>
      <c r="E468" s="305"/>
      <c r="F468" s="305"/>
      <c r="G468" s="305"/>
      <c r="H468" s="305"/>
      <c r="I468" s="305"/>
      <c r="J468" s="305"/>
      <c r="K468" s="305"/>
      <c r="L468" s="305"/>
      <c r="M468" s="305"/>
      <c r="N468" s="305"/>
      <c r="O468" s="305"/>
      <c r="P468" s="305"/>
      <c r="Q468" s="305"/>
      <c r="R468" s="305"/>
      <c r="S468" s="305"/>
      <c r="T468" s="305"/>
      <c r="U468" s="305"/>
      <c r="V468" s="305"/>
      <c r="W468" s="305"/>
      <c r="X468" s="305"/>
      <c r="Y468" s="305"/>
      <c r="Z468" s="305"/>
    </row>
    <row r="469" customFormat="false" ht="14.25" hidden="false" customHeight="true" outlineLevel="0" collapsed="false">
      <c r="A469" s="305"/>
      <c r="B469" s="303"/>
      <c r="C469" s="305"/>
      <c r="D469" s="305"/>
      <c r="E469" s="305"/>
      <c r="F469" s="305"/>
      <c r="G469" s="305"/>
      <c r="H469" s="305"/>
      <c r="I469" s="305"/>
      <c r="J469" s="305"/>
      <c r="K469" s="305"/>
      <c r="L469" s="305"/>
      <c r="M469" s="305"/>
      <c r="N469" s="305"/>
      <c r="O469" s="305"/>
      <c r="P469" s="305"/>
      <c r="Q469" s="305"/>
      <c r="R469" s="305"/>
      <c r="S469" s="305"/>
      <c r="T469" s="305"/>
      <c r="U469" s="305"/>
      <c r="V469" s="305"/>
      <c r="W469" s="305"/>
      <c r="X469" s="305"/>
      <c r="Y469" s="305"/>
      <c r="Z469" s="305"/>
    </row>
    <row r="470" customFormat="false" ht="14.25" hidden="false" customHeight="true" outlineLevel="0" collapsed="false">
      <c r="A470" s="305"/>
      <c r="B470" s="303"/>
      <c r="C470" s="305"/>
      <c r="D470" s="305"/>
      <c r="E470" s="305"/>
      <c r="F470" s="305"/>
      <c r="G470" s="305"/>
      <c r="H470" s="305"/>
      <c r="I470" s="305"/>
      <c r="J470" s="305"/>
      <c r="K470" s="305"/>
      <c r="L470" s="305"/>
      <c r="M470" s="305"/>
      <c r="N470" s="305"/>
      <c r="O470" s="305"/>
      <c r="P470" s="305"/>
      <c r="Q470" s="305"/>
      <c r="R470" s="305"/>
      <c r="S470" s="305"/>
      <c r="T470" s="305"/>
      <c r="U470" s="305"/>
      <c r="V470" s="305"/>
      <c r="W470" s="305"/>
      <c r="X470" s="305"/>
      <c r="Y470" s="305"/>
      <c r="Z470" s="305"/>
    </row>
    <row r="471" customFormat="false" ht="14.25" hidden="false" customHeight="true" outlineLevel="0" collapsed="false">
      <c r="A471" s="305"/>
      <c r="B471" s="303"/>
      <c r="C471" s="305"/>
      <c r="D471" s="305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305"/>
      <c r="R471" s="305"/>
      <c r="S471" s="305"/>
      <c r="T471" s="305"/>
      <c r="U471" s="305"/>
      <c r="V471" s="305"/>
      <c r="W471" s="305"/>
      <c r="X471" s="305"/>
      <c r="Y471" s="305"/>
      <c r="Z471" s="305"/>
    </row>
    <row r="472" customFormat="false" ht="14.25" hidden="false" customHeight="true" outlineLevel="0" collapsed="false">
      <c r="A472" s="305"/>
      <c r="B472" s="303"/>
      <c r="C472" s="305"/>
      <c r="D472" s="305"/>
      <c r="E472" s="305"/>
      <c r="F472" s="305"/>
      <c r="G472" s="305"/>
      <c r="H472" s="305"/>
      <c r="I472" s="305"/>
      <c r="J472" s="305"/>
      <c r="K472" s="305"/>
      <c r="L472" s="305"/>
      <c r="M472" s="305"/>
      <c r="N472" s="305"/>
      <c r="O472" s="305"/>
      <c r="P472" s="305"/>
      <c r="Q472" s="305"/>
      <c r="R472" s="305"/>
      <c r="S472" s="305"/>
      <c r="T472" s="305"/>
      <c r="U472" s="305"/>
      <c r="V472" s="305"/>
      <c r="W472" s="305"/>
      <c r="X472" s="305"/>
      <c r="Y472" s="305"/>
      <c r="Z472" s="305"/>
    </row>
    <row r="473" customFormat="false" ht="14.25" hidden="false" customHeight="true" outlineLevel="0" collapsed="false">
      <c r="A473" s="305"/>
      <c r="B473" s="303"/>
      <c r="C473" s="305"/>
      <c r="D473" s="305"/>
      <c r="E473" s="305"/>
      <c r="F473" s="305"/>
      <c r="G473" s="305"/>
      <c r="H473" s="305"/>
      <c r="I473" s="305"/>
      <c r="J473" s="305"/>
      <c r="K473" s="305"/>
      <c r="L473" s="305"/>
      <c r="M473" s="305"/>
      <c r="N473" s="305"/>
      <c r="O473" s="305"/>
      <c r="P473" s="305"/>
      <c r="Q473" s="305"/>
      <c r="R473" s="305"/>
      <c r="S473" s="305"/>
      <c r="T473" s="305"/>
      <c r="U473" s="305"/>
      <c r="V473" s="305"/>
      <c r="W473" s="305"/>
      <c r="X473" s="305"/>
      <c r="Y473" s="305"/>
      <c r="Z473" s="305"/>
    </row>
    <row r="474" customFormat="false" ht="14.25" hidden="false" customHeight="true" outlineLevel="0" collapsed="false">
      <c r="A474" s="305"/>
      <c r="B474" s="303"/>
      <c r="C474" s="305"/>
      <c r="D474" s="305"/>
      <c r="E474" s="305"/>
      <c r="F474" s="305"/>
      <c r="G474" s="305"/>
      <c r="H474" s="305"/>
      <c r="I474" s="305"/>
      <c r="J474" s="305"/>
      <c r="K474" s="305"/>
      <c r="L474" s="305"/>
      <c r="M474" s="305"/>
      <c r="N474" s="305"/>
      <c r="O474" s="305"/>
      <c r="P474" s="305"/>
      <c r="Q474" s="305"/>
      <c r="R474" s="305"/>
      <c r="S474" s="305"/>
      <c r="T474" s="305"/>
      <c r="U474" s="305"/>
      <c r="V474" s="305"/>
      <c r="W474" s="305"/>
      <c r="X474" s="305"/>
      <c r="Y474" s="305"/>
      <c r="Z474" s="305"/>
    </row>
    <row r="475" customFormat="false" ht="14.25" hidden="false" customHeight="true" outlineLevel="0" collapsed="false">
      <c r="A475" s="305"/>
      <c r="B475" s="303"/>
      <c r="C475" s="305"/>
      <c r="D475" s="305"/>
      <c r="E475" s="305"/>
      <c r="F475" s="305"/>
      <c r="G475" s="305"/>
      <c r="H475" s="305"/>
      <c r="I475" s="305"/>
      <c r="J475" s="305"/>
      <c r="K475" s="305"/>
      <c r="L475" s="305"/>
      <c r="M475" s="305"/>
      <c r="N475" s="305"/>
      <c r="O475" s="305"/>
      <c r="P475" s="305"/>
      <c r="Q475" s="305"/>
      <c r="R475" s="305"/>
      <c r="S475" s="305"/>
      <c r="T475" s="305"/>
      <c r="U475" s="305"/>
      <c r="V475" s="305"/>
      <c r="W475" s="305"/>
      <c r="X475" s="305"/>
      <c r="Y475" s="305"/>
      <c r="Z475" s="305"/>
    </row>
    <row r="476" customFormat="false" ht="14.25" hidden="false" customHeight="true" outlineLevel="0" collapsed="false">
      <c r="A476" s="305"/>
      <c r="B476" s="303"/>
      <c r="C476" s="305"/>
      <c r="D476" s="305"/>
      <c r="E476" s="305"/>
      <c r="F476" s="305"/>
      <c r="G476" s="305"/>
      <c r="H476" s="305"/>
      <c r="I476" s="305"/>
      <c r="J476" s="305"/>
      <c r="K476" s="305"/>
      <c r="L476" s="305"/>
      <c r="M476" s="305"/>
      <c r="N476" s="305"/>
      <c r="O476" s="305"/>
      <c r="P476" s="305"/>
      <c r="Q476" s="305"/>
      <c r="R476" s="305"/>
      <c r="S476" s="305"/>
      <c r="T476" s="305"/>
      <c r="U476" s="305"/>
      <c r="V476" s="305"/>
      <c r="W476" s="305"/>
      <c r="X476" s="305"/>
      <c r="Y476" s="305"/>
      <c r="Z476" s="305"/>
    </row>
    <row r="477" customFormat="false" ht="14.25" hidden="false" customHeight="true" outlineLevel="0" collapsed="false">
      <c r="A477" s="305"/>
      <c r="B477" s="303"/>
      <c r="C477" s="305"/>
      <c r="D477" s="305"/>
      <c r="E477" s="305"/>
      <c r="F477" s="305"/>
      <c r="G477" s="305"/>
      <c r="H477" s="305"/>
      <c r="I477" s="305"/>
      <c r="J477" s="305"/>
      <c r="K477" s="305"/>
      <c r="L477" s="305"/>
      <c r="M477" s="305"/>
      <c r="N477" s="305"/>
      <c r="O477" s="305"/>
      <c r="P477" s="305"/>
      <c r="Q477" s="305"/>
      <c r="R477" s="305"/>
      <c r="S477" s="305"/>
      <c r="T477" s="305"/>
      <c r="U477" s="305"/>
      <c r="V477" s="305"/>
      <c r="W477" s="305"/>
      <c r="X477" s="305"/>
      <c r="Y477" s="305"/>
      <c r="Z477" s="305"/>
    </row>
    <row r="478" customFormat="false" ht="14.25" hidden="false" customHeight="true" outlineLevel="0" collapsed="false">
      <c r="A478" s="305"/>
      <c r="B478" s="303"/>
      <c r="C478" s="305"/>
      <c r="D478" s="305"/>
      <c r="E478" s="305"/>
      <c r="F478" s="305"/>
      <c r="G478" s="305"/>
      <c r="H478" s="305"/>
      <c r="I478" s="305"/>
      <c r="J478" s="305"/>
      <c r="K478" s="305"/>
      <c r="L478" s="305"/>
      <c r="M478" s="305"/>
      <c r="N478" s="305"/>
      <c r="O478" s="305"/>
      <c r="P478" s="305"/>
      <c r="Q478" s="305"/>
      <c r="R478" s="305"/>
      <c r="S478" s="305"/>
      <c r="T478" s="305"/>
      <c r="U478" s="305"/>
      <c r="V478" s="305"/>
      <c r="W478" s="305"/>
      <c r="X478" s="305"/>
      <c r="Y478" s="305"/>
      <c r="Z478" s="305"/>
    </row>
    <row r="479" customFormat="false" ht="14.25" hidden="false" customHeight="true" outlineLevel="0" collapsed="false">
      <c r="A479" s="305"/>
      <c r="B479" s="303"/>
      <c r="C479" s="305"/>
      <c r="D479" s="305"/>
      <c r="E479" s="305"/>
      <c r="F479" s="305"/>
      <c r="G479" s="305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305"/>
      <c r="T479" s="305"/>
      <c r="U479" s="305"/>
      <c r="V479" s="305"/>
      <c r="W479" s="305"/>
      <c r="X479" s="305"/>
      <c r="Y479" s="305"/>
      <c r="Z479" s="305"/>
    </row>
    <row r="480" customFormat="false" ht="14.25" hidden="false" customHeight="true" outlineLevel="0" collapsed="false">
      <c r="A480" s="305"/>
      <c r="B480" s="303"/>
      <c r="C480" s="305"/>
      <c r="D480" s="305"/>
      <c r="E480" s="305"/>
      <c r="F480" s="305"/>
      <c r="G480" s="305"/>
      <c r="H480" s="305"/>
      <c r="I480" s="305"/>
      <c r="J480" s="305"/>
      <c r="K480" s="305"/>
      <c r="L480" s="305"/>
      <c r="M480" s="305"/>
      <c r="N480" s="305"/>
      <c r="O480" s="305"/>
      <c r="P480" s="305"/>
      <c r="Q480" s="305"/>
      <c r="R480" s="305"/>
      <c r="S480" s="305"/>
      <c r="T480" s="305"/>
      <c r="U480" s="305"/>
      <c r="V480" s="305"/>
      <c r="W480" s="305"/>
      <c r="X480" s="305"/>
      <c r="Y480" s="305"/>
      <c r="Z480" s="305"/>
    </row>
    <row r="481" customFormat="false" ht="14.25" hidden="false" customHeight="true" outlineLevel="0" collapsed="false">
      <c r="A481" s="305"/>
      <c r="B481" s="303"/>
      <c r="C481" s="305"/>
      <c r="D481" s="305"/>
      <c r="E481" s="305"/>
      <c r="F481" s="305"/>
      <c r="G481" s="305"/>
      <c r="H481" s="305"/>
      <c r="I481" s="305"/>
      <c r="J481" s="305"/>
      <c r="K481" s="305"/>
      <c r="L481" s="305"/>
      <c r="M481" s="305"/>
      <c r="N481" s="305"/>
      <c r="O481" s="305"/>
      <c r="P481" s="305"/>
      <c r="Q481" s="305"/>
      <c r="R481" s="305"/>
      <c r="S481" s="305"/>
      <c r="T481" s="305"/>
      <c r="U481" s="305"/>
      <c r="V481" s="305"/>
      <c r="W481" s="305"/>
      <c r="X481" s="305"/>
      <c r="Y481" s="305"/>
      <c r="Z481" s="305"/>
    </row>
    <row r="482" customFormat="false" ht="14.25" hidden="false" customHeight="true" outlineLevel="0" collapsed="false">
      <c r="A482" s="305"/>
      <c r="B482" s="303"/>
      <c r="C482" s="305"/>
      <c r="D482" s="305"/>
      <c r="E482" s="305"/>
      <c r="F482" s="305"/>
      <c r="G482" s="305"/>
      <c r="H482" s="305"/>
      <c r="I482" s="305"/>
      <c r="J482" s="305"/>
      <c r="K482" s="305"/>
      <c r="L482" s="305"/>
      <c r="M482" s="305"/>
      <c r="N482" s="305"/>
      <c r="O482" s="305"/>
      <c r="P482" s="305"/>
      <c r="Q482" s="305"/>
      <c r="R482" s="305"/>
      <c r="S482" s="305"/>
      <c r="T482" s="305"/>
      <c r="U482" s="305"/>
      <c r="V482" s="305"/>
      <c r="W482" s="305"/>
      <c r="X482" s="305"/>
      <c r="Y482" s="305"/>
      <c r="Z482" s="305"/>
    </row>
    <row r="483" customFormat="false" ht="14.25" hidden="false" customHeight="true" outlineLevel="0" collapsed="false">
      <c r="A483" s="305"/>
      <c r="B483" s="303"/>
      <c r="C483" s="305"/>
      <c r="D483" s="305"/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305"/>
      <c r="R483" s="305"/>
      <c r="S483" s="305"/>
      <c r="T483" s="305"/>
      <c r="U483" s="305"/>
      <c r="V483" s="305"/>
      <c r="W483" s="305"/>
      <c r="X483" s="305"/>
      <c r="Y483" s="305"/>
      <c r="Z483" s="305"/>
    </row>
    <row r="484" customFormat="false" ht="14.25" hidden="false" customHeight="true" outlineLevel="0" collapsed="false">
      <c r="A484" s="305"/>
      <c r="B484" s="303"/>
      <c r="C484" s="305"/>
      <c r="D484" s="305"/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305"/>
      <c r="R484" s="305"/>
      <c r="S484" s="305"/>
      <c r="T484" s="305"/>
      <c r="U484" s="305"/>
      <c r="V484" s="305"/>
      <c r="W484" s="305"/>
      <c r="X484" s="305"/>
      <c r="Y484" s="305"/>
      <c r="Z484" s="305"/>
    </row>
    <row r="485" customFormat="false" ht="14.25" hidden="false" customHeight="true" outlineLevel="0" collapsed="false">
      <c r="A485" s="305"/>
      <c r="B485" s="303"/>
      <c r="C485" s="305"/>
      <c r="D485" s="305"/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305"/>
      <c r="R485" s="305"/>
      <c r="S485" s="305"/>
      <c r="T485" s="305"/>
      <c r="U485" s="305"/>
      <c r="V485" s="305"/>
      <c r="W485" s="305"/>
      <c r="X485" s="305"/>
      <c r="Y485" s="305"/>
      <c r="Z485" s="305"/>
    </row>
    <row r="486" customFormat="false" ht="14.25" hidden="false" customHeight="true" outlineLevel="0" collapsed="false">
      <c r="A486" s="305"/>
      <c r="B486" s="303"/>
      <c r="C486" s="305"/>
      <c r="D486" s="305"/>
      <c r="E486" s="305"/>
      <c r="F486" s="305"/>
      <c r="G486" s="305"/>
      <c r="H486" s="305"/>
      <c r="I486" s="305"/>
      <c r="J486" s="305"/>
      <c r="K486" s="305"/>
      <c r="L486" s="305"/>
      <c r="M486" s="305"/>
      <c r="N486" s="305"/>
      <c r="O486" s="305"/>
      <c r="P486" s="305"/>
      <c r="Q486" s="305"/>
      <c r="R486" s="305"/>
      <c r="S486" s="305"/>
      <c r="T486" s="305"/>
      <c r="U486" s="305"/>
      <c r="V486" s="305"/>
      <c r="W486" s="305"/>
      <c r="X486" s="305"/>
      <c r="Y486" s="305"/>
      <c r="Z486" s="305"/>
    </row>
    <row r="487" customFormat="false" ht="14.25" hidden="false" customHeight="true" outlineLevel="0" collapsed="false">
      <c r="A487" s="305"/>
      <c r="B487" s="303"/>
      <c r="C487" s="305"/>
      <c r="D487" s="305"/>
      <c r="E487" s="305"/>
      <c r="F487" s="305"/>
      <c r="G487" s="305"/>
      <c r="H487" s="305"/>
      <c r="I487" s="305"/>
      <c r="J487" s="305"/>
      <c r="K487" s="305"/>
      <c r="L487" s="305"/>
      <c r="M487" s="305"/>
      <c r="N487" s="305"/>
      <c r="O487" s="305"/>
      <c r="P487" s="305"/>
      <c r="Q487" s="305"/>
      <c r="R487" s="305"/>
      <c r="S487" s="305"/>
      <c r="T487" s="305"/>
      <c r="U487" s="305"/>
      <c r="V487" s="305"/>
      <c r="W487" s="305"/>
      <c r="X487" s="305"/>
      <c r="Y487" s="305"/>
      <c r="Z487" s="305"/>
    </row>
    <row r="488" customFormat="false" ht="14.25" hidden="false" customHeight="true" outlineLevel="0" collapsed="false">
      <c r="A488" s="305"/>
      <c r="B488" s="303"/>
      <c r="C488" s="305"/>
      <c r="D488" s="305"/>
      <c r="E488" s="305"/>
      <c r="F488" s="305"/>
      <c r="G488" s="305"/>
      <c r="H488" s="305"/>
      <c r="I488" s="305"/>
      <c r="J488" s="305"/>
      <c r="K488" s="305"/>
      <c r="L488" s="305"/>
      <c r="M488" s="305"/>
      <c r="N488" s="305"/>
      <c r="O488" s="305"/>
      <c r="P488" s="305"/>
      <c r="Q488" s="305"/>
      <c r="R488" s="305"/>
      <c r="S488" s="305"/>
      <c r="T488" s="305"/>
      <c r="U488" s="305"/>
      <c r="V488" s="305"/>
      <c r="W488" s="305"/>
      <c r="X488" s="305"/>
      <c r="Y488" s="305"/>
      <c r="Z488" s="305"/>
    </row>
    <row r="489" customFormat="false" ht="14.25" hidden="false" customHeight="true" outlineLevel="0" collapsed="false">
      <c r="A489" s="305"/>
      <c r="B489" s="303"/>
      <c r="C489" s="305"/>
      <c r="D489" s="305"/>
      <c r="E489" s="305"/>
      <c r="F489" s="305"/>
      <c r="G489" s="305"/>
      <c r="H489" s="305"/>
      <c r="I489" s="305"/>
      <c r="J489" s="305"/>
      <c r="K489" s="305"/>
      <c r="L489" s="305"/>
      <c r="M489" s="305"/>
      <c r="N489" s="305"/>
      <c r="O489" s="305"/>
      <c r="P489" s="305"/>
      <c r="Q489" s="305"/>
      <c r="R489" s="305"/>
      <c r="S489" s="305"/>
      <c r="T489" s="305"/>
      <c r="U489" s="305"/>
      <c r="V489" s="305"/>
      <c r="W489" s="305"/>
      <c r="X489" s="305"/>
      <c r="Y489" s="305"/>
      <c r="Z489" s="305"/>
    </row>
    <row r="490" customFormat="false" ht="14.25" hidden="false" customHeight="true" outlineLevel="0" collapsed="false">
      <c r="A490" s="305"/>
      <c r="B490" s="303"/>
      <c r="C490" s="305"/>
      <c r="D490" s="305"/>
      <c r="E490" s="305"/>
      <c r="F490" s="305"/>
      <c r="G490" s="305"/>
      <c r="H490" s="305"/>
      <c r="I490" s="305"/>
      <c r="J490" s="305"/>
      <c r="K490" s="305"/>
      <c r="L490" s="305"/>
      <c r="M490" s="305"/>
      <c r="N490" s="305"/>
      <c r="O490" s="305"/>
      <c r="P490" s="305"/>
      <c r="Q490" s="305"/>
      <c r="R490" s="305"/>
      <c r="S490" s="305"/>
      <c r="T490" s="305"/>
      <c r="U490" s="305"/>
      <c r="V490" s="305"/>
      <c r="W490" s="305"/>
      <c r="X490" s="305"/>
      <c r="Y490" s="305"/>
      <c r="Z490" s="305"/>
    </row>
    <row r="491" customFormat="false" ht="14.25" hidden="false" customHeight="true" outlineLevel="0" collapsed="false">
      <c r="A491" s="305"/>
      <c r="B491" s="303"/>
      <c r="C491" s="305"/>
      <c r="D491" s="305"/>
      <c r="E491" s="305"/>
      <c r="F491" s="305"/>
      <c r="G491" s="305"/>
      <c r="H491" s="305"/>
      <c r="I491" s="305"/>
      <c r="J491" s="305"/>
      <c r="K491" s="305"/>
      <c r="L491" s="305"/>
      <c r="M491" s="305"/>
      <c r="N491" s="305"/>
      <c r="O491" s="305"/>
      <c r="P491" s="305"/>
      <c r="Q491" s="305"/>
      <c r="R491" s="305"/>
      <c r="S491" s="305"/>
      <c r="T491" s="305"/>
      <c r="U491" s="305"/>
      <c r="V491" s="305"/>
      <c r="W491" s="305"/>
      <c r="X491" s="305"/>
      <c r="Y491" s="305"/>
      <c r="Z491" s="305"/>
    </row>
    <row r="492" customFormat="false" ht="14.25" hidden="false" customHeight="true" outlineLevel="0" collapsed="false">
      <c r="A492" s="305"/>
      <c r="B492" s="303"/>
      <c r="C492" s="305"/>
      <c r="D492" s="305"/>
      <c r="E492" s="305"/>
      <c r="F492" s="305"/>
      <c r="G492" s="305"/>
      <c r="H492" s="305"/>
      <c r="I492" s="305"/>
      <c r="J492" s="305"/>
      <c r="K492" s="305"/>
      <c r="L492" s="305"/>
      <c r="M492" s="305"/>
      <c r="N492" s="305"/>
      <c r="O492" s="305"/>
      <c r="P492" s="305"/>
      <c r="Q492" s="305"/>
      <c r="R492" s="305"/>
      <c r="S492" s="305"/>
      <c r="T492" s="305"/>
      <c r="U492" s="305"/>
      <c r="V492" s="305"/>
      <c r="W492" s="305"/>
      <c r="X492" s="305"/>
      <c r="Y492" s="305"/>
      <c r="Z492" s="305"/>
    </row>
    <row r="493" customFormat="false" ht="14.25" hidden="false" customHeight="true" outlineLevel="0" collapsed="false">
      <c r="A493" s="305"/>
      <c r="B493" s="303"/>
      <c r="C493" s="305"/>
      <c r="D493" s="305"/>
      <c r="E493" s="305"/>
      <c r="F493" s="305"/>
      <c r="G493" s="305"/>
      <c r="H493" s="305"/>
      <c r="I493" s="305"/>
      <c r="J493" s="305"/>
      <c r="K493" s="305"/>
      <c r="L493" s="305"/>
      <c r="M493" s="305"/>
      <c r="N493" s="305"/>
      <c r="O493" s="305"/>
      <c r="P493" s="305"/>
      <c r="Q493" s="305"/>
      <c r="R493" s="305"/>
      <c r="S493" s="305"/>
      <c r="T493" s="305"/>
      <c r="U493" s="305"/>
      <c r="V493" s="305"/>
      <c r="W493" s="305"/>
      <c r="X493" s="305"/>
      <c r="Y493" s="305"/>
      <c r="Z493" s="305"/>
    </row>
    <row r="494" customFormat="false" ht="14.25" hidden="false" customHeight="true" outlineLevel="0" collapsed="false">
      <c r="A494" s="305"/>
      <c r="B494" s="303"/>
      <c r="C494" s="305"/>
      <c r="D494" s="305"/>
      <c r="E494" s="305"/>
      <c r="F494" s="305"/>
      <c r="G494" s="305"/>
      <c r="H494" s="305"/>
      <c r="I494" s="305"/>
      <c r="J494" s="305"/>
      <c r="K494" s="305"/>
      <c r="L494" s="305"/>
      <c r="M494" s="305"/>
      <c r="N494" s="305"/>
      <c r="O494" s="305"/>
      <c r="P494" s="305"/>
      <c r="Q494" s="305"/>
      <c r="R494" s="305"/>
      <c r="S494" s="305"/>
      <c r="T494" s="305"/>
      <c r="U494" s="305"/>
      <c r="V494" s="305"/>
      <c r="W494" s="305"/>
      <c r="X494" s="305"/>
      <c r="Y494" s="305"/>
      <c r="Z494" s="305"/>
    </row>
    <row r="495" customFormat="false" ht="14.25" hidden="false" customHeight="true" outlineLevel="0" collapsed="false">
      <c r="A495" s="305"/>
      <c r="B495" s="303"/>
      <c r="C495" s="305"/>
      <c r="D495" s="305"/>
      <c r="E495" s="305"/>
      <c r="F495" s="305"/>
      <c r="G495" s="305"/>
      <c r="H495" s="305"/>
      <c r="I495" s="305"/>
      <c r="J495" s="305"/>
      <c r="K495" s="305"/>
      <c r="L495" s="305"/>
      <c r="M495" s="305"/>
      <c r="N495" s="305"/>
      <c r="O495" s="305"/>
      <c r="P495" s="305"/>
      <c r="Q495" s="305"/>
      <c r="R495" s="305"/>
      <c r="S495" s="305"/>
      <c r="T495" s="305"/>
      <c r="U495" s="305"/>
      <c r="V495" s="305"/>
      <c r="W495" s="305"/>
      <c r="X495" s="305"/>
      <c r="Y495" s="305"/>
      <c r="Z495" s="305"/>
    </row>
    <row r="496" customFormat="false" ht="14.25" hidden="false" customHeight="true" outlineLevel="0" collapsed="false">
      <c r="A496" s="305"/>
      <c r="B496" s="303"/>
      <c r="C496" s="305"/>
      <c r="D496" s="305"/>
      <c r="E496" s="305"/>
      <c r="F496" s="305"/>
      <c r="G496" s="305"/>
      <c r="H496" s="305"/>
      <c r="I496" s="305"/>
      <c r="J496" s="305"/>
      <c r="K496" s="305"/>
      <c r="L496" s="305"/>
      <c r="M496" s="305"/>
      <c r="N496" s="305"/>
      <c r="O496" s="305"/>
      <c r="P496" s="305"/>
      <c r="Q496" s="305"/>
      <c r="R496" s="305"/>
      <c r="S496" s="305"/>
      <c r="T496" s="305"/>
      <c r="U496" s="305"/>
      <c r="V496" s="305"/>
      <c r="W496" s="305"/>
      <c r="X496" s="305"/>
      <c r="Y496" s="305"/>
      <c r="Z496" s="305"/>
    </row>
    <row r="497" customFormat="false" ht="14.25" hidden="false" customHeight="true" outlineLevel="0" collapsed="false">
      <c r="A497" s="305"/>
      <c r="B497" s="303"/>
      <c r="C497" s="305"/>
      <c r="D497" s="305"/>
      <c r="E497" s="305"/>
      <c r="F497" s="305"/>
      <c r="G497" s="305"/>
      <c r="H497" s="305"/>
      <c r="I497" s="305"/>
      <c r="J497" s="305"/>
      <c r="K497" s="305"/>
      <c r="L497" s="305"/>
      <c r="M497" s="305"/>
      <c r="N497" s="305"/>
      <c r="O497" s="305"/>
      <c r="P497" s="305"/>
      <c r="Q497" s="305"/>
      <c r="R497" s="305"/>
      <c r="S497" s="305"/>
      <c r="T497" s="305"/>
      <c r="U497" s="305"/>
      <c r="V497" s="305"/>
      <c r="W497" s="305"/>
      <c r="X497" s="305"/>
      <c r="Y497" s="305"/>
      <c r="Z497" s="305"/>
    </row>
    <row r="498" customFormat="false" ht="14.25" hidden="false" customHeight="true" outlineLevel="0" collapsed="false">
      <c r="A498" s="305"/>
      <c r="B498" s="303"/>
      <c r="C498" s="305"/>
      <c r="D498" s="305"/>
      <c r="E498" s="305"/>
      <c r="F498" s="305"/>
      <c r="G498" s="305"/>
      <c r="H498" s="305"/>
      <c r="I498" s="305"/>
      <c r="J498" s="305"/>
      <c r="K498" s="305"/>
      <c r="L498" s="305"/>
      <c r="M498" s="305"/>
      <c r="N498" s="305"/>
      <c r="O498" s="305"/>
      <c r="P498" s="305"/>
      <c r="Q498" s="305"/>
      <c r="R498" s="305"/>
      <c r="S498" s="305"/>
      <c r="T498" s="305"/>
      <c r="U498" s="305"/>
      <c r="V498" s="305"/>
      <c r="W498" s="305"/>
      <c r="X498" s="305"/>
      <c r="Y498" s="305"/>
      <c r="Z498" s="305"/>
    </row>
    <row r="499" customFormat="false" ht="14.25" hidden="false" customHeight="true" outlineLevel="0" collapsed="false">
      <c r="A499" s="305"/>
      <c r="B499" s="303"/>
      <c r="C499" s="305"/>
      <c r="D499" s="305"/>
      <c r="E499" s="305"/>
      <c r="F499" s="305"/>
      <c r="G499" s="305"/>
      <c r="H499" s="305"/>
      <c r="I499" s="305"/>
      <c r="J499" s="305"/>
      <c r="K499" s="305"/>
      <c r="L499" s="305"/>
      <c r="M499" s="305"/>
      <c r="N499" s="305"/>
      <c r="O499" s="305"/>
      <c r="P499" s="305"/>
      <c r="Q499" s="305"/>
      <c r="R499" s="305"/>
      <c r="S499" s="305"/>
      <c r="T499" s="305"/>
      <c r="U499" s="305"/>
      <c r="V499" s="305"/>
      <c r="W499" s="305"/>
      <c r="X499" s="305"/>
      <c r="Y499" s="305"/>
      <c r="Z499" s="305"/>
    </row>
    <row r="500" customFormat="false" ht="14.25" hidden="false" customHeight="true" outlineLevel="0" collapsed="false">
      <c r="A500" s="305"/>
      <c r="B500" s="303"/>
      <c r="C500" s="305"/>
      <c r="D500" s="305"/>
      <c r="E500" s="305"/>
      <c r="F500" s="305"/>
      <c r="G500" s="305"/>
      <c r="H500" s="305"/>
      <c r="I500" s="305"/>
      <c r="J500" s="305"/>
      <c r="K500" s="305"/>
      <c r="L500" s="305"/>
      <c r="M500" s="305"/>
      <c r="N500" s="305"/>
      <c r="O500" s="305"/>
      <c r="P500" s="305"/>
      <c r="Q500" s="305"/>
      <c r="R500" s="305"/>
      <c r="S500" s="305"/>
      <c r="T500" s="305"/>
      <c r="U500" s="305"/>
      <c r="V500" s="305"/>
      <c r="W500" s="305"/>
      <c r="X500" s="305"/>
      <c r="Y500" s="305"/>
      <c r="Z500" s="305"/>
    </row>
    <row r="501" customFormat="false" ht="14.25" hidden="false" customHeight="true" outlineLevel="0" collapsed="false">
      <c r="A501" s="305"/>
      <c r="B501" s="303"/>
      <c r="C501" s="305"/>
      <c r="D501" s="305"/>
      <c r="E501" s="305"/>
      <c r="F501" s="305"/>
      <c r="G501" s="305"/>
      <c r="H501" s="305"/>
      <c r="I501" s="305"/>
      <c r="J501" s="305"/>
      <c r="K501" s="305"/>
      <c r="L501" s="305"/>
      <c r="M501" s="305"/>
      <c r="N501" s="305"/>
      <c r="O501" s="305"/>
      <c r="P501" s="305"/>
      <c r="Q501" s="305"/>
      <c r="R501" s="305"/>
      <c r="S501" s="305"/>
      <c r="T501" s="305"/>
      <c r="U501" s="305"/>
      <c r="V501" s="305"/>
      <c r="W501" s="305"/>
      <c r="X501" s="305"/>
      <c r="Y501" s="305"/>
      <c r="Z501" s="305"/>
    </row>
    <row r="502" customFormat="false" ht="14.25" hidden="false" customHeight="true" outlineLevel="0" collapsed="false">
      <c r="A502" s="305"/>
      <c r="B502" s="303"/>
      <c r="C502" s="305"/>
      <c r="D502" s="305"/>
      <c r="E502" s="305"/>
      <c r="F502" s="305"/>
      <c r="G502" s="305"/>
      <c r="H502" s="305"/>
      <c r="I502" s="305"/>
      <c r="J502" s="305"/>
      <c r="K502" s="305"/>
      <c r="L502" s="305"/>
      <c r="M502" s="305"/>
      <c r="N502" s="305"/>
      <c r="O502" s="305"/>
      <c r="P502" s="305"/>
      <c r="Q502" s="305"/>
      <c r="R502" s="305"/>
      <c r="S502" s="305"/>
      <c r="T502" s="305"/>
      <c r="U502" s="305"/>
      <c r="V502" s="305"/>
      <c r="W502" s="305"/>
      <c r="X502" s="305"/>
      <c r="Y502" s="305"/>
      <c r="Z502" s="305"/>
    </row>
    <row r="503" customFormat="false" ht="14.25" hidden="false" customHeight="true" outlineLevel="0" collapsed="false">
      <c r="A503" s="305"/>
      <c r="B503" s="303"/>
      <c r="C503" s="305"/>
      <c r="D503" s="305"/>
      <c r="E503" s="305"/>
      <c r="F503" s="305"/>
      <c r="G503" s="305"/>
      <c r="H503" s="305"/>
      <c r="I503" s="305"/>
      <c r="J503" s="305"/>
      <c r="K503" s="305"/>
      <c r="L503" s="305"/>
      <c r="M503" s="305"/>
      <c r="N503" s="305"/>
      <c r="O503" s="305"/>
      <c r="P503" s="305"/>
      <c r="Q503" s="305"/>
      <c r="R503" s="305"/>
      <c r="S503" s="305"/>
      <c r="T503" s="305"/>
      <c r="U503" s="305"/>
      <c r="V503" s="305"/>
      <c r="W503" s="305"/>
      <c r="X503" s="305"/>
      <c r="Y503" s="305"/>
      <c r="Z503" s="305"/>
    </row>
    <row r="504" customFormat="false" ht="14.25" hidden="false" customHeight="true" outlineLevel="0" collapsed="false">
      <c r="A504" s="305"/>
      <c r="B504" s="303"/>
      <c r="C504" s="305"/>
      <c r="D504" s="305"/>
      <c r="E504" s="305"/>
      <c r="F504" s="305"/>
      <c r="G504" s="305"/>
      <c r="H504" s="305"/>
      <c r="I504" s="305"/>
      <c r="J504" s="305"/>
      <c r="K504" s="305"/>
      <c r="L504" s="305"/>
      <c r="M504" s="305"/>
      <c r="N504" s="305"/>
      <c r="O504" s="305"/>
      <c r="P504" s="305"/>
      <c r="Q504" s="305"/>
      <c r="R504" s="305"/>
      <c r="S504" s="305"/>
      <c r="T504" s="305"/>
      <c r="U504" s="305"/>
      <c r="V504" s="305"/>
      <c r="W504" s="305"/>
      <c r="X504" s="305"/>
      <c r="Y504" s="305"/>
      <c r="Z504" s="305"/>
    </row>
    <row r="505" customFormat="false" ht="14.25" hidden="false" customHeight="true" outlineLevel="0" collapsed="false">
      <c r="A505" s="305"/>
      <c r="B505" s="303"/>
      <c r="C505" s="305"/>
      <c r="D505" s="305"/>
      <c r="E505" s="305"/>
      <c r="F505" s="305"/>
      <c r="G505" s="305"/>
      <c r="H505" s="305"/>
      <c r="I505" s="305"/>
      <c r="J505" s="305"/>
      <c r="K505" s="305"/>
      <c r="L505" s="305"/>
      <c r="M505" s="305"/>
      <c r="N505" s="305"/>
      <c r="O505" s="305"/>
      <c r="P505" s="305"/>
      <c r="Q505" s="305"/>
      <c r="R505" s="305"/>
      <c r="S505" s="305"/>
      <c r="T505" s="305"/>
      <c r="U505" s="305"/>
      <c r="V505" s="305"/>
      <c r="W505" s="305"/>
      <c r="X505" s="305"/>
      <c r="Y505" s="305"/>
      <c r="Z505" s="305"/>
    </row>
    <row r="506" customFormat="false" ht="14.25" hidden="false" customHeight="true" outlineLevel="0" collapsed="false">
      <c r="A506" s="305"/>
      <c r="B506" s="303"/>
      <c r="C506" s="305"/>
      <c r="D506" s="305"/>
      <c r="E506" s="305"/>
      <c r="F506" s="305"/>
      <c r="G506" s="305"/>
      <c r="H506" s="305"/>
      <c r="I506" s="305"/>
      <c r="J506" s="305"/>
      <c r="K506" s="305"/>
      <c r="L506" s="305"/>
      <c r="M506" s="305"/>
      <c r="N506" s="305"/>
      <c r="O506" s="305"/>
      <c r="P506" s="305"/>
      <c r="Q506" s="305"/>
      <c r="R506" s="305"/>
      <c r="S506" s="305"/>
      <c r="T506" s="305"/>
      <c r="U506" s="305"/>
      <c r="V506" s="305"/>
      <c r="W506" s="305"/>
      <c r="X506" s="305"/>
      <c r="Y506" s="305"/>
      <c r="Z506" s="305"/>
    </row>
    <row r="507" customFormat="false" ht="14.25" hidden="false" customHeight="true" outlineLevel="0" collapsed="false">
      <c r="A507" s="305"/>
      <c r="B507" s="303"/>
      <c r="C507" s="305"/>
      <c r="D507" s="305"/>
      <c r="E507" s="305"/>
      <c r="F507" s="305"/>
      <c r="G507" s="305"/>
      <c r="H507" s="305"/>
      <c r="I507" s="305"/>
      <c r="J507" s="305"/>
      <c r="K507" s="305"/>
      <c r="L507" s="305"/>
      <c r="M507" s="305"/>
      <c r="N507" s="305"/>
      <c r="O507" s="305"/>
      <c r="P507" s="305"/>
      <c r="Q507" s="305"/>
      <c r="R507" s="305"/>
      <c r="S507" s="305"/>
      <c r="T507" s="305"/>
      <c r="U507" s="305"/>
      <c r="V507" s="305"/>
      <c r="W507" s="305"/>
      <c r="X507" s="305"/>
      <c r="Y507" s="305"/>
      <c r="Z507" s="305"/>
    </row>
    <row r="508" customFormat="false" ht="14.25" hidden="false" customHeight="true" outlineLevel="0" collapsed="false">
      <c r="A508" s="305"/>
      <c r="B508" s="303"/>
      <c r="C508" s="305"/>
      <c r="D508" s="305"/>
      <c r="E508" s="305"/>
      <c r="F508" s="305"/>
      <c r="G508" s="305"/>
      <c r="H508" s="305"/>
      <c r="I508" s="305"/>
      <c r="J508" s="305"/>
      <c r="K508" s="305"/>
      <c r="L508" s="305"/>
      <c r="M508" s="305"/>
      <c r="N508" s="305"/>
      <c r="O508" s="305"/>
      <c r="P508" s="305"/>
      <c r="Q508" s="305"/>
      <c r="R508" s="305"/>
      <c r="S508" s="305"/>
      <c r="T508" s="305"/>
      <c r="U508" s="305"/>
      <c r="V508" s="305"/>
      <c r="W508" s="305"/>
      <c r="X508" s="305"/>
      <c r="Y508" s="305"/>
      <c r="Z508" s="305"/>
    </row>
    <row r="509" customFormat="false" ht="14.25" hidden="false" customHeight="true" outlineLevel="0" collapsed="false">
      <c r="A509" s="305"/>
      <c r="B509" s="303"/>
      <c r="C509" s="305"/>
      <c r="D509" s="305"/>
      <c r="E509" s="305"/>
      <c r="F509" s="305"/>
      <c r="G509" s="305"/>
      <c r="H509" s="305"/>
      <c r="I509" s="305"/>
      <c r="J509" s="305"/>
      <c r="K509" s="305"/>
      <c r="L509" s="305"/>
      <c r="M509" s="305"/>
      <c r="N509" s="305"/>
      <c r="O509" s="305"/>
      <c r="P509" s="305"/>
      <c r="Q509" s="305"/>
      <c r="R509" s="305"/>
      <c r="S509" s="305"/>
      <c r="T509" s="305"/>
      <c r="U509" s="305"/>
      <c r="V509" s="305"/>
      <c r="W509" s="305"/>
      <c r="X509" s="305"/>
      <c r="Y509" s="305"/>
      <c r="Z509" s="305"/>
    </row>
    <row r="510" customFormat="false" ht="14.25" hidden="false" customHeight="true" outlineLevel="0" collapsed="false">
      <c r="A510" s="305"/>
      <c r="B510" s="303"/>
      <c r="C510" s="305"/>
      <c r="D510" s="305"/>
      <c r="E510" s="305"/>
      <c r="F510" s="305"/>
      <c r="G510" s="305"/>
      <c r="H510" s="305"/>
      <c r="I510" s="305"/>
      <c r="J510" s="305"/>
      <c r="K510" s="305"/>
      <c r="L510" s="305"/>
      <c r="M510" s="305"/>
      <c r="N510" s="305"/>
      <c r="O510" s="305"/>
      <c r="P510" s="305"/>
      <c r="Q510" s="305"/>
      <c r="R510" s="305"/>
      <c r="S510" s="305"/>
      <c r="T510" s="305"/>
      <c r="U510" s="305"/>
      <c r="V510" s="305"/>
      <c r="W510" s="305"/>
      <c r="X510" s="305"/>
      <c r="Y510" s="305"/>
      <c r="Z510" s="305"/>
    </row>
    <row r="511" customFormat="false" ht="14.25" hidden="false" customHeight="true" outlineLevel="0" collapsed="false">
      <c r="A511" s="305"/>
      <c r="B511" s="303"/>
      <c r="C511" s="305"/>
      <c r="D511" s="305"/>
      <c r="E511" s="305"/>
      <c r="F511" s="305"/>
      <c r="G511" s="305"/>
      <c r="H511" s="305"/>
      <c r="I511" s="305"/>
      <c r="J511" s="305"/>
      <c r="K511" s="305"/>
      <c r="L511" s="305"/>
      <c r="M511" s="305"/>
      <c r="N511" s="305"/>
      <c r="O511" s="305"/>
      <c r="P511" s="305"/>
      <c r="Q511" s="305"/>
      <c r="R511" s="305"/>
      <c r="S511" s="305"/>
      <c r="T511" s="305"/>
      <c r="U511" s="305"/>
      <c r="V511" s="305"/>
      <c r="W511" s="305"/>
      <c r="X511" s="305"/>
      <c r="Y511" s="305"/>
      <c r="Z511" s="305"/>
    </row>
    <row r="512" customFormat="false" ht="14.25" hidden="false" customHeight="true" outlineLevel="0" collapsed="false">
      <c r="A512" s="305"/>
      <c r="B512" s="303"/>
      <c r="C512" s="305"/>
      <c r="D512" s="305"/>
      <c r="E512" s="305"/>
      <c r="F512" s="305"/>
      <c r="G512" s="305"/>
      <c r="H512" s="305"/>
      <c r="I512" s="305"/>
      <c r="J512" s="305"/>
      <c r="K512" s="305"/>
      <c r="L512" s="305"/>
      <c r="M512" s="305"/>
      <c r="N512" s="305"/>
      <c r="O512" s="305"/>
      <c r="P512" s="305"/>
      <c r="Q512" s="305"/>
      <c r="R512" s="305"/>
      <c r="S512" s="305"/>
      <c r="T512" s="305"/>
      <c r="U512" s="305"/>
      <c r="V512" s="305"/>
      <c r="W512" s="305"/>
      <c r="X512" s="305"/>
      <c r="Y512" s="305"/>
      <c r="Z512" s="305"/>
    </row>
    <row r="513" customFormat="false" ht="14.25" hidden="false" customHeight="true" outlineLevel="0" collapsed="false">
      <c r="A513" s="305"/>
      <c r="B513" s="303"/>
      <c r="C513" s="305"/>
      <c r="D513" s="305"/>
      <c r="E513" s="305"/>
      <c r="F513" s="305"/>
      <c r="G513" s="305"/>
      <c r="H513" s="305"/>
      <c r="I513" s="305"/>
      <c r="J513" s="305"/>
      <c r="K513" s="305"/>
      <c r="L513" s="305"/>
      <c r="M513" s="305"/>
      <c r="N513" s="305"/>
      <c r="O513" s="305"/>
      <c r="P513" s="305"/>
      <c r="Q513" s="305"/>
      <c r="R513" s="305"/>
      <c r="S513" s="305"/>
      <c r="T513" s="305"/>
      <c r="U513" s="305"/>
      <c r="V513" s="305"/>
      <c r="W513" s="305"/>
      <c r="X513" s="305"/>
      <c r="Y513" s="305"/>
      <c r="Z513" s="305"/>
    </row>
    <row r="514" customFormat="false" ht="14.25" hidden="false" customHeight="true" outlineLevel="0" collapsed="false">
      <c r="A514" s="305"/>
      <c r="B514" s="303"/>
      <c r="C514" s="305"/>
      <c r="D514" s="305"/>
      <c r="E514" s="305"/>
      <c r="F514" s="305"/>
      <c r="G514" s="305"/>
      <c r="H514" s="305"/>
      <c r="I514" s="305"/>
      <c r="J514" s="305"/>
      <c r="K514" s="305"/>
      <c r="L514" s="305"/>
      <c r="M514" s="305"/>
      <c r="N514" s="305"/>
      <c r="O514" s="305"/>
      <c r="P514" s="305"/>
      <c r="Q514" s="305"/>
      <c r="R514" s="305"/>
      <c r="S514" s="305"/>
      <c r="T514" s="305"/>
      <c r="U514" s="305"/>
      <c r="V514" s="305"/>
      <c r="W514" s="305"/>
      <c r="X514" s="305"/>
      <c r="Y514" s="305"/>
      <c r="Z514" s="305"/>
    </row>
    <row r="515" customFormat="false" ht="14.25" hidden="false" customHeight="true" outlineLevel="0" collapsed="false">
      <c r="A515" s="305"/>
      <c r="B515" s="303"/>
      <c r="C515" s="305"/>
      <c r="D515" s="305"/>
      <c r="E515" s="305"/>
      <c r="F515" s="305"/>
      <c r="G515" s="305"/>
      <c r="H515" s="305"/>
      <c r="I515" s="305"/>
      <c r="J515" s="305"/>
      <c r="K515" s="305"/>
      <c r="L515" s="305"/>
      <c r="M515" s="305"/>
      <c r="N515" s="305"/>
      <c r="O515" s="305"/>
      <c r="P515" s="305"/>
      <c r="Q515" s="305"/>
      <c r="R515" s="305"/>
      <c r="S515" s="305"/>
      <c r="T515" s="305"/>
      <c r="U515" s="305"/>
      <c r="V515" s="305"/>
      <c r="W515" s="305"/>
      <c r="X515" s="305"/>
      <c r="Y515" s="305"/>
      <c r="Z515" s="305"/>
    </row>
    <row r="516" customFormat="false" ht="14.25" hidden="false" customHeight="true" outlineLevel="0" collapsed="false">
      <c r="A516" s="305"/>
      <c r="B516" s="303"/>
      <c r="C516" s="305"/>
      <c r="D516" s="305"/>
      <c r="E516" s="305"/>
      <c r="F516" s="305"/>
      <c r="G516" s="305"/>
      <c r="H516" s="305"/>
      <c r="I516" s="305"/>
      <c r="J516" s="305"/>
      <c r="K516" s="305"/>
      <c r="L516" s="305"/>
      <c r="M516" s="305"/>
      <c r="N516" s="305"/>
      <c r="O516" s="305"/>
      <c r="P516" s="305"/>
      <c r="Q516" s="305"/>
      <c r="R516" s="305"/>
      <c r="S516" s="305"/>
      <c r="T516" s="305"/>
      <c r="U516" s="305"/>
      <c r="V516" s="305"/>
      <c r="W516" s="305"/>
      <c r="X516" s="305"/>
      <c r="Y516" s="305"/>
      <c r="Z516" s="305"/>
    </row>
    <row r="517" customFormat="false" ht="14.25" hidden="false" customHeight="true" outlineLevel="0" collapsed="false">
      <c r="A517" s="305"/>
      <c r="B517" s="303"/>
      <c r="C517" s="305"/>
      <c r="D517" s="305"/>
      <c r="E517" s="305"/>
      <c r="F517" s="305"/>
      <c r="G517" s="305"/>
      <c r="H517" s="305"/>
      <c r="I517" s="305"/>
      <c r="J517" s="305"/>
      <c r="K517" s="305"/>
      <c r="L517" s="305"/>
      <c r="M517" s="305"/>
      <c r="N517" s="305"/>
      <c r="O517" s="305"/>
      <c r="P517" s="305"/>
      <c r="Q517" s="305"/>
      <c r="R517" s="305"/>
      <c r="S517" s="305"/>
      <c r="T517" s="305"/>
      <c r="U517" s="305"/>
      <c r="V517" s="305"/>
      <c r="W517" s="305"/>
      <c r="X517" s="305"/>
      <c r="Y517" s="305"/>
      <c r="Z517" s="305"/>
    </row>
    <row r="518" customFormat="false" ht="14.25" hidden="false" customHeight="true" outlineLevel="0" collapsed="false">
      <c r="A518" s="305"/>
      <c r="B518" s="303"/>
      <c r="C518" s="305"/>
      <c r="D518" s="305"/>
      <c r="E518" s="305"/>
      <c r="F518" s="305"/>
      <c r="G518" s="305"/>
      <c r="H518" s="305"/>
      <c r="I518" s="305"/>
      <c r="J518" s="305"/>
      <c r="K518" s="305"/>
      <c r="L518" s="305"/>
      <c r="M518" s="305"/>
      <c r="N518" s="305"/>
      <c r="O518" s="305"/>
      <c r="P518" s="305"/>
      <c r="Q518" s="305"/>
      <c r="R518" s="305"/>
      <c r="S518" s="305"/>
      <c r="T518" s="305"/>
      <c r="U518" s="305"/>
      <c r="V518" s="305"/>
      <c r="W518" s="305"/>
      <c r="X518" s="305"/>
      <c r="Y518" s="305"/>
      <c r="Z518" s="305"/>
    </row>
    <row r="519" customFormat="false" ht="14.25" hidden="false" customHeight="true" outlineLevel="0" collapsed="false">
      <c r="A519" s="305"/>
      <c r="B519" s="303"/>
      <c r="C519" s="305"/>
      <c r="D519" s="305"/>
      <c r="E519" s="305"/>
      <c r="F519" s="305"/>
      <c r="G519" s="305"/>
      <c r="H519" s="305"/>
      <c r="I519" s="305"/>
      <c r="J519" s="305"/>
      <c r="K519" s="305"/>
      <c r="L519" s="305"/>
      <c r="M519" s="305"/>
      <c r="N519" s="305"/>
      <c r="O519" s="305"/>
      <c r="P519" s="305"/>
      <c r="Q519" s="305"/>
      <c r="R519" s="305"/>
      <c r="S519" s="305"/>
      <c r="T519" s="305"/>
      <c r="U519" s="305"/>
      <c r="V519" s="305"/>
      <c r="W519" s="305"/>
      <c r="X519" s="305"/>
      <c r="Y519" s="305"/>
      <c r="Z519" s="305"/>
    </row>
    <row r="520" customFormat="false" ht="14.25" hidden="false" customHeight="true" outlineLevel="0" collapsed="false">
      <c r="A520" s="305"/>
      <c r="B520" s="303"/>
      <c r="C520" s="305"/>
      <c r="D520" s="305"/>
      <c r="E520" s="305"/>
      <c r="F520" s="305"/>
      <c r="G520" s="305"/>
      <c r="H520" s="305"/>
      <c r="I520" s="305"/>
      <c r="J520" s="305"/>
      <c r="K520" s="305"/>
      <c r="L520" s="305"/>
      <c r="M520" s="305"/>
      <c r="N520" s="305"/>
      <c r="O520" s="305"/>
      <c r="P520" s="305"/>
      <c r="Q520" s="305"/>
      <c r="R520" s="305"/>
      <c r="S520" s="305"/>
      <c r="T520" s="305"/>
      <c r="U520" s="305"/>
      <c r="V520" s="305"/>
      <c r="W520" s="305"/>
      <c r="X520" s="305"/>
      <c r="Y520" s="305"/>
      <c r="Z520" s="305"/>
    </row>
    <row r="521" customFormat="false" ht="14.25" hidden="false" customHeight="true" outlineLevel="0" collapsed="false">
      <c r="A521" s="305"/>
      <c r="B521" s="303"/>
      <c r="C521" s="305"/>
      <c r="D521" s="305"/>
      <c r="E521" s="305"/>
      <c r="F521" s="305"/>
      <c r="G521" s="305"/>
      <c r="H521" s="305"/>
      <c r="I521" s="305"/>
      <c r="J521" s="305"/>
      <c r="K521" s="305"/>
      <c r="L521" s="305"/>
      <c r="M521" s="305"/>
      <c r="N521" s="305"/>
      <c r="O521" s="305"/>
      <c r="P521" s="305"/>
      <c r="Q521" s="305"/>
      <c r="R521" s="305"/>
      <c r="S521" s="305"/>
      <c r="T521" s="305"/>
      <c r="U521" s="305"/>
      <c r="V521" s="305"/>
      <c r="W521" s="305"/>
      <c r="X521" s="305"/>
      <c r="Y521" s="305"/>
      <c r="Z521" s="305"/>
    </row>
    <row r="522" customFormat="false" ht="14.25" hidden="false" customHeight="true" outlineLevel="0" collapsed="false">
      <c r="A522" s="305"/>
      <c r="B522" s="303"/>
      <c r="C522" s="305"/>
      <c r="D522" s="305"/>
      <c r="E522" s="305"/>
      <c r="F522" s="305"/>
      <c r="G522" s="305"/>
      <c r="H522" s="305"/>
      <c r="I522" s="305"/>
      <c r="J522" s="305"/>
      <c r="K522" s="305"/>
      <c r="L522" s="305"/>
      <c r="M522" s="305"/>
      <c r="N522" s="305"/>
      <c r="O522" s="305"/>
      <c r="P522" s="305"/>
      <c r="Q522" s="305"/>
      <c r="R522" s="305"/>
      <c r="S522" s="305"/>
      <c r="T522" s="305"/>
      <c r="U522" s="305"/>
      <c r="V522" s="305"/>
      <c r="W522" s="305"/>
      <c r="X522" s="305"/>
      <c r="Y522" s="305"/>
      <c r="Z522" s="305"/>
    </row>
    <row r="523" customFormat="false" ht="14.25" hidden="false" customHeight="true" outlineLevel="0" collapsed="false">
      <c r="A523" s="305"/>
      <c r="B523" s="303"/>
      <c r="C523" s="305"/>
      <c r="D523" s="305"/>
      <c r="E523" s="305"/>
      <c r="F523" s="305"/>
      <c r="G523" s="305"/>
      <c r="H523" s="305"/>
      <c r="I523" s="305"/>
      <c r="J523" s="305"/>
      <c r="K523" s="305"/>
      <c r="L523" s="305"/>
      <c r="M523" s="305"/>
      <c r="N523" s="305"/>
      <c r="O523" s="305"/>
      <c r="P523" s="305"/>
      <c r="Q523" s="305"/>
      <c r="R523" s="305"/>
      <c r="S523" s="305"/>
      <c r="T523" s="305"/>
      <c r="U523" s="305"/>
      <c r="V523" s="305"/>
      <c r="W523" s="305"/>
      <c r="X523" s="305"/>
      <c r="Y523" s="305"/>
      <c r="Z523" s="305"/>
    </row>
    <row r="524" customFormat="false" ht="14.25" hidden="false" customHeight="true" outlineLevel="0" collapsed="false">
      <c r="A524" s="305"/>
      <c r="B524" s="303"/>
      <c r="C524" s="305"/>
      <c r="D524" s="305"/>
      <c r="E524" s="305"/>
      <c r="F524" s="305"/>
      <c r="G524" s="305"/>
      <c r="H524" s="305"/>
      <c r="I524" s="305"/>
      <c r="J524" s="305"/>
      <c r="K524" s="305"/>
      <c r="L524" s="305"/>
      <c r="M524" s="305"/>
      <c r="N524" s="305"/>
      <c r="O524" s="305"/>
      <c r="P524" s="305"/>
      <c r="Q524" s="305"/>
      <c r="R524" s="305"/>
      <c r="S524" s="305"/>
      <c r="T524" s="305"/>
      <c r="U524" s="305"/>
      <c r="V524" s="305"/>
      <c r="W524" s="305"/>
      <c r="X524" s="305"/>
      <c r="Y524" s="305"/>
      <c r="Z524" s="305"/>
    </row>
    <row r="525" customFormat="false" ht="14.25" hidden="false" customHeight="true" outlineLevel="0" collapsed="false">
      <c r="A525" s="305"/>
      <c r="B525" s="303"/>
      <c r="C525" s="305"/>
      <c r="D525" s="305"/>
      <c r="E525" s="305"/>
      <c r="F525" s="305"/>
      <c r="G525" s="305"/>
      <c r="H525" s="305"/>
      <c r="I525" s="305"/>
      <c r="J525" s="305"/>
      <c r="K525" s="305"/>
      <c r="L525" s="305"/>
      <c r="M525" s="305"/>
      <c r="N525" s="305"/>
      <c r="O525" s="305"/>
      <c r="P525" s="305"/>
      <c r="Q525" s="305"/>
      <c r="R525" s="305"/>
      <c r="S525" s="305"/>
      <c r="T525" s="305"/>
      <c r="U525" s="305"/>
      <c r="V525" s="305"/>
      <c r="W525" s="305"/>
      <c r="X525" s="305"/>
      <c r="Y525" s="305"/>
      <c r="Z525" s="305"/>
    </row>
    <row r="526" customFormat="false" ht="14.25" hidden="false" customHeight="true" outlineLevel="0" collapsed="false">
      <c r="A526" s="305"/>
      <c r="B526" s="303"/>
      <c r="C526" s="305"/>
      <c r="D526" s="305"/>
      <c r="E526" s="305"/>
      <c r="F526" s="305"/>
      <c r="G526" s="305"/>
      <c r="H526" s="305"/>
      <c r="I526" s="305"/>
      <c r="J526" s="305"/>
      <c r="K526" s="305"/>
      <c r="L526" s="305"/>
      <c r="M526" s="305"/>
      <c r="N526" s="305"/>
      <c r="O526" s="305"/>
      <c r="P526" s="305"/>
      <c r="Q526" s="305"/>
      <c r="R526" s="305"/>
      <c r="S526" s="305"/>
      <c r="T526" s="305"/>
      <c r="U526" s="305"/>
      <c r="V526" s="305"/>
      <c r="W526" s="305"/>
      <c r="X526" s="305"/>
      <c r="Y526" s="305"/>
      <c r="Z526" s="305"/>
    </row>
    <row r="527" customFormat="false" ht="14.25" hidden="false" customHeight="true" outlineLevel="0" collapsed="false">
      <c r="A527" s="305"/>
      <c r="B527" s="303"/>
      <c r="C527" s="305"/>
      <c r="D527" s="305"/>
      <c r="E527" s="305"/>
      <c r="F527" s="305"/>
      <c r="G527" s="305"/>
      <c r="H527" s="305"/>
      <c r="I527" s="305"/>
      <c r="J527" s="305"/>
      <c r="K527" s="305"/>
      <c r="L527" s="305"/>
      <c r="M527" s="305"/>
      <c r="N527" s="305"/>
      <c r="O527" s="305"/>
      <c r="P527" s="305"/>
      <c r="Q527" s="305"/>
      <c r="R527" s="305"/>
      <c r="S527" s="305"/>
      <c r="T527" s="305"/>
      <c r="U527" s="305"/>
      <c r="V527" s="305"/>
      <c r="W527" s="305"/>
      <c r="X527" s="305"/>
      <c r="Y527" s="305"/>
      <c r="Z527" s="305"/>
    </row>
    <row r="528" customFormat="false" ht="14.25" hidden="false" customHeight="true" outlineLevel="0" collapsed="false">
      <c r="A528" s="305"/>
      <c r="B528" s="303"/>
      <c r="C528" s="305"/>
      <c r="D528" s="305"/>
      <c r="E528" s="305"/>
      <c r="F528" s="305"/>
      <c r="G528" s="305"/>
      <c r="H528" s="305"/>
      <c r="I528" s="305"/>
      <c r="J528" s="305"/>
      <c r="K528" s="305"/>
      <c r="L528" s="305"/>
      <c r="M528" s="305"/>
      <c r="N528" s="305"/>
      <c r="O528" s="305"/>
      <c r="P528" s="305"/>
      <c r="Q528" s="305"/>
      <c r="R528" s="305"/>
      <c r="S528" s="305"/>
      <c r="T528" s="305"/>
      <c r="U528" s="305"/>
      <c r="V528" s="305"/>
      <c r="W528" s="305"/>
      <c r="X528" s="305"/>
      <c r="Y528" s="305"/>
      <c r="Z528" s="305"/>
    </row>
    <row r="529" customFormat="false" ht="14.25" hidden="false" customHeight="true" outlineLevel="0" collapsed="false">
      <c r="A529" s="305"/>
      <c r="B529" s="303"/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  <c r="O529" s="305"/>
      <c r="P529" s="305"/>
      <c r="Q529" s="305"/>
      <c r="R529" s="305"/>
      <c r="S529" s="305"/>
      <c r="T529" s="305"/>
      <c r="U529" s="305"/>
      <c r="V529" s="305"/>
      <c r="W529" s="305"/>
      <c r="X529" s="305"/>
      <c r="Y529" s="305"/>
      <c r="Z529" s="305"/>
    </row>
    <row r="530" customFormat="false" ht="14.25" hidden="false" customHeight="true" outlineLevel="0" collapsed="false">
      <c r="A530" s="305"/>
      <c r="B530" s="303"/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  <c r="O530" s="305"/>
      <c r="P530" s="305"/>
      <c r="Q530" s="305"/>
      <c r="R530" s="305"/>
      <c r="S530" s="305"/>
      <c r="T530" s="305"/>
      <c r="U530" s="305"/>
      <c r="V530" s="305"/>
      <c r="W530" s="305"/>
      <c r="X530" s="305"/>
      <c r="Y530" s="305"/>
      <c r="Z530" s="305"/>
    </row>
    <row r="531" customFormat="false" ht="14.25" hidden="false" customHeight="true" outlineLevel="0" collapsed="false">
      <c r="A531" s="305"/>
      <c r="B531" s="303"/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  <c r="O531" s="305"/>
      <c r="P531" s="305"/>
      <c r="Q531" s="305"/>
      <c r="R531" s="305"/>
      <c r="S531" s="305"/>
      <c r="T531" s="305"/>
      <c r="U531" s="305"/>
      <c r="V531" s="305"/>
      <c r="W531" s="305"/>
      <c r="X531" s="305"/>
      <c r="Y531" s="305"/>
      <c r="Z531" s="305"/>
    </row>
    <row r="532" customFormat="false" ht="14.25" hidden="false" customHeight="true" outlineLevel="0" collapsed="false">
      <c r="A532" s="305"/>
      <c r="B532" s="303"/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  <c r="O532" s="305"/>
      <c r="P532" s="305"/>
      <c r="Q532" s="305"/>
      <c r="R532" s="305"/>
      <c r="S532" s="305"/>
      <c r="T532" s="305"/>
      <c r="U532" s="305"/>
      <c r="V532" s="305"/>
      <c r="W532" s="305"/>
      <c r="X532" s="305"/>
      <c r="Y532" s="305"/>
      <c r="Z532" s="305"/>
    </row>
    <row r="533" customFormat="false" ht="14.25" hidden="false" customHeight="true" outlineLevel="0" collapsed="false">
      <c r="A533" s="305"/>
      <c r="B533" s="303"/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  <c r="O533" s="305"/>
      <c r="P533" s="305"/>
      <c r="Q533" s="305"/>
      <c r="R533" s="305"/>
      <c r="S533" s="305"/>
      <c r="T533" s="305"/>
      <c r="U533" s="305"/>
      <c r="V533" s="305"/>
      <c r="W533" s="305"/>
      <c r="X533" s="305"/>
      <c r="Y533" s="305"/>
      <c r="Z533" s="305"/>
    </row>
    <row r="534" customFormat="false" ht="14.25" hidden="false" customHeight="true" outlineLevel="0" collapsed="false">
      <c r="A534" s="305"/>
      <c r="B534" s="303"/>
      <c r="C534" s="305"/>
      <c r="D534" s="305"/>
      <c r="E534" s="305"/>
      <c r="F534" s="305"/>
      <c r="G534" s="305"/>
      <c r="H534" s="305"/>
      <c r="I534" s="305"/>
      <c r="J534" s="305"/>
      <c r="K534" s="305"/>
      <c r="L534" s="305"/>
      <c r="M534" s="305"/>
      <c r="N534" s="305"/>
      <c r="O534" s="305"/>
      <c r="P534" s="305"/>
      <c r="Q534" s="305"/>
      <c r="R534" s="305"/>
      <c r="S534" s="305"/>
      <c r="T534" s="305"/>
      <c r="U534" s="305"/>
      <c r="V534" s="305"/>
      <c r="W534" s="305"/>
      <c r="X534" s="305"/>
      <c r="Y534" s="305"/>
      <c r="Z534" s="305"/>
    </row>
    <row r="535" customFormat="false" ht="14.25" hidden="false" customHeight="true" outlineLevel="0" collapsed="false">
      <c r="A535" s="305"/>
      <c r="B535" s="303"/>
      <c r="C535" s="305"/>
      <c r="D535" s="305"/>
      <c r="E535" s="305"/>
      <c r="F535" s="305"/>
      <c r="G535" s="305"/>
      <c r="H535" s="305"/>
      <c r="I535" s="305"/>
      <c r="J535" s="305"/>
      <c r="K535" s="305"/>
      <c r="L535" s="305"/>
      <c r="M535" s="305"/>
      <c r="N535" s="305"/>
      <c r="O535" s="305"/>
      <c r="P535" s="305"/>
      <c r="Q535" s="305"/>
      <c r="R535" s="305"/>
      <c r="S535" s="305"/>
      <c r="T535" s="305"/>
      <c r="U535" s="305"/>
      <c r="V535" s="305"/>
      <c r="W535" s="305"/>
      <c r="X535" s="305"/>
      <c r="Y535" s="305"/>
      <c r="Z535" s="305"/>
    </row>
    <row r="536" customFormat="false" ht="14.25" hidden="false" customHeight="true" outlineLevel="0" collapsed="false">
      <c r="A536" s="305"/>
      <c r="B536" s="303"/>
      <c r="C536" s="305"/>
      <c r="D536" s="305"/>
      <c r="E536" s="305"/>
      <c r="F536" s="305"/>
      <c r="G536" s="305"/>
      <c r="H536" s="305"/>
      <c r="I536" s="305"/>
      <c r="J536" s="305"/>
      <c r="K536" s="305"/>
      <c r="L536" s="305"/>
      <c r="M536" s="305"/>
      <c r="N536" s="305"/>
      <c r="O536" s="305"/>
      <c r="P536" s="305"/>
      <c r="Q536" s="305"/>
      <c r="R536" s="305"/>
      <c r="S536" s="305"/>
      <c r="T536" s="305"/>
      <c r="U536" s="305"/>
      <c r="V536" s="305"/>
      <c r="W536" s="305"/>
      <c r="X536" s="305"/>
      <c r="Y536" s="305"/>
      <c r="Z536" s="305"/>
    </row>
    <row r="537" customFormat="false" ht="14.25" hidden="false" customHeight="true" outlineLevel="0" collapsed="false">
      <c r="A537" s="305"/>
      <c r="B537" s="303"/>
      <c r="C537" s="305"/>
      <c r="D537" s="305"/>
      <c r="E537" s="305"/>
      <c r="F537" s="305"/>
      <c r="G537" s="305"/>
      <c r="H537" s="305"/>
      <c r="I537" s="305"/>
      <c r="J537" s="305"/>
      <c r="K537" s="305"/>
      <c r="L537" s="305"/>
      <c r="M537" s="305"/>
      <c r="N537" s="305"/>
      <c r="O537" s="305"/>
      <c r="P537" s="305"/>
      <c r="Q537" s="305"/>
      <c r="R537" s="305"/>
      <c r="S537" s="305"/>
      <c r="T537" s="305"/>
      <c r="U537" s="305"/>
      <c r="V537" s="305"/>
      <c r="W537" s="305"/>
      <c r="X537" s="305"/>
      <c r="Y537" s="305"/>
      <c r="Z537" s="305"/>
    </row>
    <row r="538" customFormat="false" ht="14.25" hidden="false" customHeight="true" outlineLevel="0" collapsed="false">
      <c r="A538" s="305"/>
      <c r="B538" s="303"/>
      <c r="C538" s="305"/>
      <c r="D538" s="305"/>
      <c r="E538" s="305"/>
      <c r="F538" s="305"/>
      <c r="G538" s="305"/>
      <c r="H538" s="305"/>
      <c r="I538" s="305"/>
      <c r="J538" s="305"/>
      <c r="K538" s="305"/>
      <c r="L538" s="305"/>
      <c r="M538" s="305"/>
      <c r="N538" s="305"/>
      <c r="O538" s="305"/>
      <c r="P538" s="305"/>
      <c r="Q538" s="305"/>
      <c r="R538" s="305"/>
      <c r="S538" s="305"/>
      <c r="T538" s="305"/>
      <c r="U538" s="305"/>
      <c r="V538" s="305"/>
      <c r="W538" s="305"/>
      <c r="X538" s="305"/>
      <c r="Y538" s="305"/>
      <c r="Z538" s="305"/>
    </row>
    <row r="539" customFormat="false" ht="14.25" hidden="false" customHeight="true" outlineLevel="0" collapsed="false">
      <c r="A539" s="305"/>
      <c r="B539" s="303"/>
      <c r="C539" s="305"/>
      <c r="D539" s="305"/>
      <c r="E539" s="305"/>
      <c r="F539" s="305"/>
      <c r="G539" s="305"/>
      <c r="H539" s="305"/>
      <c r="I539" s="305"/>
      <c r="J539" s="305"/>
      <c r="K539" s="305"/>
      <c r="L539" s="305"/>
      <c r="M539" s="305"/>
      <c r="N539" s="305"/>
      <c r="O539" s="305"/>
      <c r="P539" s="305"/>
      <c r="Q539" s="305"/>
      <c r="R539" s="305"/>
      <c r="S539" s="305"/>
      <c r="T539" s="305"/>
      <c r="U539" s="305"/>
      <c r="V539" s="305"/>
      <c r="W539" s="305"/>
      <c r="X539" s="305"/>
      <c r="Y539" s="305"/>
      <c r="Z539" s="305"/>
    </row>
    <row r="540" customFormat="false" ht="14.25" hidden="false" customHeight="true" outlineLevel="0" collapsed="false">
      <c r="A540" s="305"/>
      <c r="B540" s="303"/>
      <c r="C540" s="305"/>
      <c r="D540" s="305"/>
      <c r="E540" s="305"/>
      <c r="F540" s="305"/>
      <c r="G540" s="305"/>
      <c r="H540" s="305"/>
      <c r="I540" s="305"/>
      <c r="J540" s="305"/>
      <c r="K540" s="305"/>
      <c r="L540" s="305"/>
      <c r="M540" s="305"/>
      <c r="N540" s="305"/>
      <c r="O540" s="305"/>
      <c r="P540" s="305"/>
      <c r="Q540" s="305"/>
      <c r="R540" s="305"/>
      <c r="S540" s="305"/>
      <c r="T540" s="305"/>
      <c r="U540" s="305"/>
      <c r="V540" s="305"/>
      <c r="W540" s="305"/>
      <c r="X540" s="305"/>
      <c r="Y540" s="305"/>
      <c r="Z540" s="305"/>
    </row>
    <row r="541" customFormat="false" ht="14.25" hidden="false" customHeight="true" outlineLevel="0" collapsed="false">
      <c r="A541" s="305"/>
      <c r="B541" s="303"/>
      <c r="C541" s="305"/>
      <c r="D541" s="305"/>
      <c r="E541" s="305"/>
      <c r="F541" s="305"/>
      <c r="G541" s="305"/>
      <c r="H541" s="305"/>
      <c r="I541" s="305"/>
      <c r="J541" s="305"/>
      <c r="K541" s="305"/>
      <c r="L541" s="305"/>
      <c r="M541" s="305"/>
      <c r="N541" s="305"/>
      <c r="O541" s="305"/>
      <c r="P541" s="305"/>
      <c r="Q541" s="305"/>
      <c r="R541" s="305"/>
      <c r="S541" s="305"/>
      <c r="T541" s="305"/>
      <c r="U541" s="305"/>
      <c r="V541" s="305"/>
      <c r="W541" s="305"/>
      <c r="X541" s="305"/>
      <c r="Y541" s="305"/>
      <c r="Z541" s="305"/>
    </row>
    <row r="542" customFormat="false" ht="14.25" hidden="false" customHeight="true" outlineLevel="0" collapsed="false">
      <c r="A542" s="305"/>
      <c r="B542" s="303"/>
      <c r="C542" s="305"/>
      <c r="D542" s="305"/>
      <c r="E542" s="305"/>
      <c r="F542" s="305"/>
      <c r="G542" s="305"/>
      <c r="H542" s="305"/>
      <c r="I542" s="305"/>
      <c r="J542" s="305"/>
      <c r="K542" s="305"/>
      <c r="L542" s="305"/>
      <c r="M542" s="305"/>
      <c r="N542" s="305"/>
      <c r="O542" s="305"/>
      <c r="P542" s="305"/>
      <c r="Q542" s="305"/>
      <c r="R542" s="305"/>
      <c r="S542" s="305"/>
      <c r="T542" s="305"/>
      <c r="U542" s="305"/>
      <c r="V542" s="305"/>
      <c r="W542" s="305"/>
      <c r="X542" s="305"/>
      <c r="Y542" s="305"/>
      <c r="Z542" s="305"/>
    </row>
    <row r="543" customFormat="false" ht="14.25" hidden="false" customHeight="true" outlineLevel="0" collapsed="false">
      <c r="A543" s="305"/>
      <c r="B543" s="303"/>
      <c r="C543" s="305"/>
      <c r="D543" s="305"/>
      <c r="E543" s="305"/>
      <c r="F543" s="305"/>
      <c r="G543" s="305"/>
      <c r="H543" s="305"/>
      <c r="I543" s="305"/>
      <c r="J543" s="305"/>
      <c r="K543" s="305"/>
      <c r="L543" s="305"/>
      <c r="M543" s="305"/>
      <c r="N543" s="305"/>
      <c r="O543" s="305"/>
      <c r="P543" s="305"/>
      <c r="Q543" s="305"/>
      <c r="R543" s="305"/>
      <c r="S543" s="305"/>
      <c r="T543" s="305"/>
      <c r="U543" s="305"/>
      <c r="V543" s="305"/>
      <c r="W543" s="305"/>
      <c r="X543" s="305"/>
      <c r="Y543" s="305"/>
      <c r="Z543" s="305"/>
    </row>
    <row r="544" customFormat="false" ht="14.25" hidden="false" customHeight="true" outlineLevel="0" collapsed="false">
      <c r="A544" s="305"/>
      <c r="B544" s="303"/>
      <c r="C544" s="305"/>
      <c r="D544" s="305"/>
      <c r="E544" s="305"/>
      <c r="F544" s="305"/>
      <c r="G544" s="305"/>
      <c r="H544" s="305"/>
      <c r="I544" s="305"/>
      <c r="J544" s="305"/>
      <c r="K544" s="305"/>
      <c r="L544" s="305"/>
      <c r="M544" s="305"/>
      <c r="N544" s="305"/>
      <c r="O544" s="305"/>
      <c r="P544" s="305"/>
      <c r="Q544" s="305"/>
      <c r="R544" s="305"/>
      <c r="S544" s="305"/>
      <c r="T544" s="305"/>
      <c r="U544" s="305"/>
      <c r="V544" s="305"/>
      <c r="W544" s="305"/>
      <c r="X544" s="305"/>
      <c r="Y544" s="305"/>
      <c r="Z544" s="305"/>
    </row>
    <row r="545" customFormat="false" ht="14.25" hidden="false" customHeight="true" outlineLevel="0" collapsed="false">
      <c r="A545" s="305"/>
      <c r="B545" s="303"/>
      <c r="C545" s="305"/>
      <c r="D545" s="305"/>
      <c r="E545" s="305"/>
      <c r="F545" s="305"/>
      <c r="G545" s="305"/>
      <c r="H545" s="305"/>
      <c r="I545" s="305"/>
      <c r="J545" s="305"/>
      <c r="K545" s="305"/>
      <c r="L545" s="305"/>
      <c r="M545" s="305"/>
      <c r="N545" s="305"/>
      <c r="O545" s="305"/>
      <c r="P545" s="305"/>
      <c r="Q545" s="305"/>
      <c r="R545" s="305"/>
      <c r="S545" s="305"/>
      <c r="T545" s="305"/>
      <c r="U545" s="305"/>
      <c r="V545" s="305"/>
      <c r="W545" s="305"/>
      <c r="X545" s="305"/>
      <c r="Y545" s="305"/>
      <c r="Z545" s="305"/>
    </row>
    <row r="546" customFormat="false" ht="14.25" hidden="false" customHeight="true" outlineLevel="0" collapsed="false">
      <c r="A546" s="305"/>
      <c r="B546" s="303"/>
      <c r="C546" s="305"/>
      <c r="D546" s="305"/>
      <c r="E546" s="305"/>
      <c r="F546" s="305"/>
      <c r="G546" s="305"/>
      <c r="H546" s="305"/>
      <c r="I546" s="305"/>
      <c r="J546" s="305"/>
      <c r="K546" s="305"/>
      <c r="L546" s="305"/>
      <c r="M546" s="305"/>
      <c r="N546" s="305"/>
      <c r="O546" s="305"/>
      <c r="P546" s="305"/>
      <c r="Q546" s="305"/>
      <c r="R546" s="305"/>
      <c r="S546" s="305"/>
      <c r="T546" s="305"/>
      <c r="U546" s="305"/>
      <c r="V546" s="305"/>
      <c r="W546" s="305"/>
      <c r="X546" s="305"/>
      <c r="Y546" s="305"/>
      <c r="Z546" s="305"/>
    </row>
    <row r="547" customFormat="false" ht="14.25" hidden="false" customHeight="true" outlineLevel="0" collapsed="false">
      <c r="A547" s="305"/>
      <c r="B547" s="303"/>
      <c r="C547" s="305"/>
      <c r="D547" s="305"/>
      <c r="E547" s="305"/>
      <c r="F547" s="305"/>
      <c r="G547" s="305"/>
      <c r="H547" s="305"/>
      <c r="I547" s="305"/>
      <c r="J547" s="305"/>
      <c r="K547" s="305"/>
      <c r="L547" s="305"/>
      <c r="M547" s="305"/>
      <c r="N547" s="305"/>
      <c r="O547" s="305"/>
      <c r="P547" s="305"/>
      <c r="Q547" s="305"/>
      <c r="R547" s="305"/>
      <c r="S547" s="305"/>
      <c r="T547" s="305"/>
      <c r="U547" s="305"/>
      <c r="V547" s="305"/>
      <c r="W547" s="305"/>
      <c r="X547" s="305"/>
      <c r="Y547" s="305"/>
      <c r="Z547" s="305"/>
    </row>
    <row r="548" customFormat="false" ht="14.25" hidden="false" customHeight="true" outlineLevel="0" collapsed="false">
      <c r="A548" s="305"/>
      <c r="B548" s="303"/>
      <c r="C548" s="305"/>
      <c r="D548" s="305"/>
      <c r="E548" s="305"/>
      <c r="F548" s="305"/>
      <c r="G548" s="305"/>
      <c r="H548" s="305"/>
      <c r="I548" s="305"/>
      <c r="J548" s="305"/>
      <c r="K548" s="305"/>
      <c r="L548" s="305"/>
      <c r="M548" s="305"/>
      <c r="N548" s="305"/>
      <c r="O548" s="305"/>
      <c r="P548" s="305"/>
      <c r="Q548" s="305"/>
      <c r="R548" s="305"/>
      <c r="S548" s="305"/>
      <c r="T548" s="305"/>
      <c r="U548" s="305"/>
      <c r="V548" s="305"/>
      <c r="W548" s="305"/>
      <c r="X548" s="305"/>
      <c r="Y548" s="305"/>
      <c r="Z548" s="305"/>
    </row>
    <row r="549" customFormat="false" ht="14.25" hidden="false" customHeight="true" outlineLevel="0" collapsed="false">
      <c r="A549" s="305"/>
      <c r="B549" s="303"/>
      <c r="C549" s="305"/>
      <c r="D549" s="305"/>
      <c r="E549" s="305"/>
      <c r="F549" s="305"/>
      <c r="G549" s="305"/>
      <c r="H549" s="305"/>
      <c r="I549" s="305"/>
      <c r="J549" s="305"/>
      <c r="K549" s="305"/>
      <c r="L549" s="305"/>
      <c r="M549" s="305"/>
      <c r="N549" s="305"/>
      <c r="O549" s="305"/>
      <c r="P549" s="305"/>
      <c r="Q549" s="305"/>
      <c r="R549" s="305"/>
      <c r="S549" s="305"/>
      <c r="T549" s="305"/>
      <c r="U549" s="305"/>
      <c r="V549" s="305"/>
      <c r="W549" s="305"/>
      <c r="X549" s="305"/>
      <c r="Y549" s="305"/>
      <c r="Z549" s="305"/>
    </row>
    <row r="550" customFormat="false" ht="14.25" hidden="false" customHeight="true" outlineLevel="0" collapsed="false">
      <c r="A550" s="305"/>
      <c r="B550" s="303"/>
      <c r="C550" s="305"/>
      <c r="D550" s="305"/>
      <c r="E550" s="305"/>
      <c r="F550" s="305"/>
      <c r="G550" s="305"/>
      <c r="H550" s="305"/>
      <c r="I550" s="305"/>
      <c r="J550" s="305"/>
      <c r="K550" s="305"/>
      <c r="L550" s="305"/>
      <c r="M550" s="305"/>
      <c r="N550" s="305"/>
      <c r="O550" s="305"/>
      <c r="P550" s="305"/>
      <c r="Q550" s="305"/>
      <c r="R550" s="305"/>
      <c r="S550" s="305"/>
      <c r="T550" s="305"/>
      <c r="U550" s="305"/>
      <c r="V550" s="305"/>
      <c r="W550" s="305"/>
      <c r="X550" s="305"/>
      <c r="Y550" s="305"/>
      <c r="Z550" s="305"/>
    </row>
    <row r="551" customFormat="false" ht="14.25" hidden="false" customHeight="true" outlineLevel="0" collapsed="false">
      <c r="A551" s="305"/>
      <c r="B551" s="303"/>
      <c r="C551" s="305"/>
      <c r="D551" s="305"/>
      <c r="E551" s="305"/>
      <c r="F551" s="305"/>
      <c r="G551" s="305"/>
      <c r="H551" s="305"/>
      <c r="I551" s="305"/>
      <c r="J551" s="305"/>
      <c r="K551" s="305"/>
      <c r="L551" s="305"/>
      <c r="M551" s="305"/>
      <c r="N551" s="305"/>
      <c r="O551" s="305"/>
      <c r="P551" s="305"/>
      <c r="Q551" s="305"/>
      <c r="R551" s="305"/>
      <c r="S551" s="305"/>
      <c r="T551" s="305"/>
      <c r="U551" s="305"/>
      <c r="V551" s="305"/>
      <c r="W551" s="305"/>
      <c r="X551" s="305"/>
      <c r="Y551" s="305"/>
      <c r="Z551" s="305"/>
    </row>
    <row r="552" customFormat="false" ht="14.25" hidden="false" customHeight="true" outlineLevel="0" collapsed="false">
      <c r="A552" s="305"/>
      <c r="B552" s="303"/>
      <c r="C552" s="305"/>
      <c r="D552" s="305"/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305"/>
      <c r="R552" s="305"/>
      <c r="S552" s="305"/>
      <c r="T552" s="305"/>
      <c r="U552" s="305"/>
      <c r="V552" s="305"/>
      <c r="W552" s="305"/>
      <c r="X552" s="305"/>
      <c r="Y552" s="305"/>
      <c r="Z552" s="305"/>
    </row>
    <row r="553" customFormat="false" ht="14.25" hidden="false" customHeight="true" outlineLevel="0" collapsed="false">
      <c r="A553" s="305"/>
      <c r="B553" s="303"/>
      <c r="C553" s="305"/>
      <c r="D553" s="305"/>
      <c r="E553" s="305"/>
      <c r="F553" s="305"/>
      <c r="G553" s="305"/>
      <c r="H553" s="305"/>
      <c r="I553" s="305"/>
      <c r="J553" s="305"/>
      <c r="K553" s="305"/>
      <c r="L553" s="305"/>
      <c r="M553" s="305"/>
      <c r="N553" s="305"/>
      <c r="O553" s="305"/>
      <c r="P553" s="305"/>
      <c r="Q553" s="305"/>
      <c r="R553" s="305"/>
      <c r="S553" s="305"/>
      <c r="T553" s="305"/>
      <c r="U553" s="305"/>
      <c r="V553" s="305"/>
      <c r="W553" s="305"/>
      <c r="X553" s="305"/>
      <c r="Y553" s="305"/>
      <c r="Z553" s="305"/>
    </row>
    <row r="554" customFormat="false" ht="14.25" hidden="false" customHeight="true" outlineLevel="0" collapsed="false">
      <c r="A554" s="305"/>
      <c r="B554" s="303"/>
      <c r="C554" s="305"/>
      <c r="D554" s="305"/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305"/>
      <c r="R554" s="305"/>
      <c r="S554" s="305"/>
      <c r="T554" s="305"/>
      <c r="U554" s="305"/>
      <c r="V554" s="305"/>
      <c r="W554" s="305"/>
      <c r="X554" s="305"/>
      <c r="Y554" s="305"/>
      <c r="Z554" s="305"/>
    </row>
    <row r="555" customFormat="false" ht="14.25" hidden="false" customHeight="true" outlineLevel="0" collapsed="false">
      <c r="A555" s="305"/>
      <c r="B555" s="303"/>
      <c r="C555" s="305"/>
      <c r="D555" s="305"/>
      <c r="E555" s="305"/>
      <c r="F555" s="305"/>
      <c r="G555" s="305"/>
      <c r="H555" s="305"/>
      <c r="I555" s="305"/>
      <c r="J555" s="305"/>
      <c r="K555" s="305"/>
      <c r="L555" s="305"/>
      <c r="M555" s="305"/>
      <c r="N555" s="305"/>
      <c r="O555" s="305"/>
      <c r="P555" s="305"/>
      <c r="Q555" s="305"/>
      <c r="R555" s="305"/>
      <c r="S555" s="305"/>
      <c r="T555" s="305"/>
      <c r="U555" s="305"/>
      <c r="V555" s="305"/>
      <c r="W555" s="305"/>
      <c r="X555" s="305"/>
      <c r="Y555" s="305"/>
      <c r="Z555" s="305"/>
    </row>
    <row r="556" customFormat="false" ht="14.25" hidden="false" customHeight="true" outlineLevel="0" collapsed="false">
      <c r="A556" s="305"/>
      <c r="B556" s="303"/>
      <c r="C556" s="305"/>
      <c r="D556" s="305"/>
      <c r="E556" s="305"/>
      <c r="F556" s="305"/>
      <c r="G556" s="305"/>
      <c r="H556" s="305"/>
      <c r="I556" s="305"/>
      <c r="J556" s="305"/>
      <c r="K556" s="305"/>
      <c r="L556" s="305"/>
      <c r="M556" s="305"/>
      <c r="N556" s="305"/>
      <c r="O556" s="305"/>
      <c r="P556" s="305"/>
      <c r="Q556" s="305"/>
      <c r="R556" s="305"/>
      <c r="S556" s="305"/>
      <c r="T556" s="305"/>
      <c r="U556" s="305"/>
      <c r="V556" s="305"/>
      <c r="W556" s="305"/>
      <c r="X556" s="305"/>
      <c r="Y556" s="305"/>
      <c r="Z556" s="305"/>
    </row>
    <row r="557" customFormat="false" ht="14.25" hidden="false" customHeight="true" outlineLevel="0" collapsed="false">
      <c r="A557" s="305"/>
      <c r="B557" s="303"/>
      <c r="C557" s="305"/>
      <c r="D557" s="305"/>
      <c r="E557" s="305"/>
      <c r="F557" s="305"/>
      <c r="G557" s="305"/>
      <c r="H557" s="305"/>
      <c r="I557" s="305"/>
      <c r="J557" s="305"/>
      <c r="K557" s="305"/>
      <c r="L557" s="305"/>
      <c r="M557" s="305"/>
      <c r="N557" s="305"/>
      <c r="O557" s="305"/>
      <c r="P557" s="305"/>
      <c r="Q557" s="305"/>
      <c r="R557" s="305"/>
      <c r="S557" s="305"/>
      <c r="T557" s="305"/>
      <c r="U557" s="305"/>
      <c r="V557" s="305"/>
      <c r="W557" s="305"/>
      <c r="X557" s="305"/>
      <c r="Y557" s="305"/>
      <c r="Z557" s="305"/>
    </row>
    <row r="558" customFormat="false" ht="14.25" hidden="false" customHeight="true" outlineLevel="0" collapsed="false">
      <c r="A558" s="305"/>
      <c r="B558" s="303"/>
      <c r="C558" s="305"/>
      <c r="D558" s="305"/>
      <c r="E558" s="305"/>
      <c r="F558" s="305"/>
      <c r="G558" s="305"/>
      <c r="H558" s="305"/>
      <c r="I558" s="305"/>
      <c r="J558" s="305"/>
      <c r="K558" s="305"/>
      <c r="L558" s="305"/>
      <c r="M558" s="305"/>
      <c r="N558" s="305"/>
      <c r="O558" s="305"/>
      <c r="P558" s="305"/>
      <c r="Q558" s="305"/>
      <c r="R558" s="305"/>
      <c r="S558" s="305"/>
      <c r="T558" s="305"/>
      <c r="U558" s="305"/>
      <c r="V558" s="305"/>
      <c r="W558" s="305"/>
      <c r="X558" s="305"/>
      <c r="Y558" s="305"/>
      <c r="Z558" s="305"/>
    </row>
    <row r="559" customFormat="false" ht="14.25" hidden="false" customHeight="true" outlineLevel="0" collapsed="false">
      <c r="A559" s="305"/>
      <c r="B559" s="303"/>
      <c r="C559" s="305"/>
      <c r="D559" s="305"/>
      <c r="E559" s="305"/>
      <c r="F559" s="305"/>
      <c r="G559" s="305"/>
      <c r="H559" s="305"/>
      <c r="I559" s="305"/>
      <c r="J559" s="305"/>
      <c r="K559" s="305"/>
      <c r="L559" s="305"/>
      <c r="M559" s="305"/>
      <c r="N559" s="305"/>
      <c r="O559" s="305"/>
      <c r="P559" s="305"/>
      <c r="Q559" s="305"/>
      <c r="R559" s="305"/>
      <c r="S559" s="305"/>
      <c r="T559" s="305"/>
      <c r="U559" s="305"/>
      <c r="V559" s="305"/>
      <c r="W559" s="305"/>
      <c r="X559" s="305"/>
      <c r="Y559" s="305"/>
      <c r="Z559" s="305"/>
    </row>
    <row r="560" customFormat="false" ht="14.25" hidden="false" customHeight="true" outlineLevel="0" collapsed="false">
      <c r="A560" s="305"/>
      <c r="B560" s="303"/>
      <c r="C560" s="305"/>
      <c r="D560" s="305"/>
      <c r="E560" s="305"/>
      <c r="F560" s="305"/>
      <c r="G560" s="305"/>
      <c r="H560" s="305"/>
      <c r="I560" s="305"/>
      <c r="J560" s="305"/>
      <c r="K560" s="305"/>
      <c r="L560" s="305"/>
      <c r="M560" s="305"/>
      <c r="N560" s="305"/>
      <c r="O560" s="305"/>
      <c r="P560" s="305"/>
      <c r="Q560" s="305"/>
      <c r="R560" s="305"/>
      <c r="S560" s="305"/>
      <c r="T560" s="305"/>
      <c r="U560" s="305"/>
      <c r="V560" s="305"/>
      <c r="W560" s="305"/>
      <c r="X560" s="305"/>
      <c r="Y560" s="305"/>
      <c r="Z560" s="305"/>
    </row>
    <row r="561" customFormat="false" ht="14.25" hidden="false" customHeight="true" outlineLevel="0" collapsed="false">
      <c r="A561" s="305"/>
      <c r="B561" s="303"/>
      <c r="C561" s="305"/>
      <c r="D561" s="305"/>
      <c r="E561" s="305"/>
      <c r="F561" s="305"/>
      <c r="G561" s="305"/>
      <c r="H561" s="305"/>
      <c r="I561" s="305"/>
      <c r="J561" s="305"/>
      <c r="K561" s="305"/>
      <c r="L561" s="305"/>
      <c r="M561" s="305"/>
      <c r="N561" s="305"/>
      <c r="O561" s="305"/>
      <c r="P561" s="305"/>
      <c r="Q561" s="305"/>
      <c r="R561" s="305"/>
      <c r="S561" s="305"/>
      <c r="T561" s="305"/>
      <c r="U561" s="305"/>
      <c r="V561" s="305"/>
      <c r="W561" s="305"/>
      <c r="X561" s="305"/>
      <c r="Y561" s="305"/>
      <c r="Z561" s="305"/>
    </row>
    <row r="562" customFormat="false" ht="14.25" hidden="false" customHeight="true" outlineLevel="0" collapsed="false">
      <c r="A562" s="305"/>
      <c r="B562" s="303"/>
      <c r="C562" s="305"/>
      <c r="D562" s="305"/>
      <c r="E562" s="305"/>
      <c r="F562" s="305"/>
      <c r="G562" s="305"/>
      <c r="H562" s="305"/>
      <c r="I562" s="305"/>
      <c r="J562" s="305"/>
      <c r="K562" s="305"/>
      <c r="L562" s="305"/>
      <c r="M562" s="305"/>
      <c r="N562" s="305"/>
      <c r="O562" s="305"/>
      <c r="P562" s="305"/>
      <c r="Q562" s="305"/>
      <c r="R562" s="305"/>
      <c r="S562" s="305"/>
      <c r="T562" s="305"/>
      <c r="U562" s="305"/>
      <c r="V562" s="305"/>
      <c r="W562" s="305"/>
      <c r="X562" s="305"/>
      <c r="Y562" s="305"/>
      <c r="Z562" s="305"/>
    </row>
    <row r="563" customFormat="false" ht="14.25" hidden="false" customHeight="true" outlineLevel="0" collapsed="false">
      <c r="A563" s="305"/>
      <c r="B563" s="303"/>
      <c r="C563" s="305"/>
      <c r="D563" s="305"/>
      <c r="E563" s="305"/>
      <c r="F563" s="305"/>
      <c r="G563" s="305"/>
      <c r="H563" s="305"/>
      <c r="I563" s="305"/>
      <c r="J563" s="305"/>
      <c r="K563" s="305"/>
      <c r="L563" s="305"/>
      <c r="M563" s="305"/>
      <c r="N563" s="305"/>
      <c r="O563" s="305"/>
      <c r="P563" s="305"/>
      <c r="Q563" s="305"/>
      <c r="R563" s="305"/>
      <c r="S563" s="305"/>
      <c r="T563" s="305"/>
      <c r="U563" s="305"/>
      <c r="V563" s="305"/>
      <c r="W563" s="305"/>
      <c r="X563" s="305"/>
      <c r="Y563" s="305"/>
      <c r="Z563" s="305"/>
    </row>
    <row r="564" customFormat="false" ht="14.25" hidden="false" customHeight="true" outlineLevel="0" collapsed="false">
      <c r="A564" s="305"/>
      <c r="B564" s="303"/>
      <c r="C564" s="305"/>
      <c r="D564" s="305"/>
      <c r="E564" s="305"/>
      <c r="F564" s="305"/>
      <c r="G564" s="305"/>
      <c r="H564" s="305"/>
      <c r="I564" s="305"/>
      <c r="J564" s="305"/>
      <c r="K564" s="305"/>
      <c r="L564" s="305"/>
      <c r="M564" s="305"/>
      <c r="N564" s="305"/>
      <c r="O564" s="305"/>
      <c r="P564" s="305"/>
      <c r="Q564" s="305"/>
      <c r="R564" s="305"/>
      <c r="S564" s="305"/>
      <c r="T564" s="305"/>
      <c r="U564" s="305"/>
      <c r="V564" s="305"/>
      <c r="W564" s="305"/>
      <c r="X564" s="305"/>
      <c r="Y564" s="305"/>
      <c r="Z564" s="305"/>
    </row>
    <row r="565" customFormat="false" ht="14.25" hidden="false" customHeight="true" outlineLevel="0" collapsed="false">
      <c r="A565" s="305"/>
      <c r="B565" s="303"/>
      <c r="C565" s="305"/>
      <c r="D565" s="305"/>
      <c r="E565" s="305"/>
      <c r="F565" s="305"/>
      <c r="G565" s="305"/>
      <c r="H565" s="305"/>
      <c r="I565" s="305"/>
      <c r="J565" s="305"/>
      <c r="K565" s="305"/>
      <c r="L565" s="305"/>
      <c r="M565" s="305"/>
      <c r="N565" s="305"/>
      <c r="O565" s="305"/>
      <c r="P565" s="305"/>
      <c r="Q565" s="305"/>
      <c r="R565" s="305"/>
      <c r="S565" s="305"/>
      <c r="T565" s="305"/>
      <c r="U565" s="305"/>
      <c r="V565" s="305"/>
      <c r="W565" s="305"/>
      <c r="X565" s="305"/>
      <c r="Y565" s="305"/>
      <c r="Z565" s="305"/>
    </row>
    <row r="566" customFormat="false" ht="14.25" hidden="false" customHeight="true" outlineLevel="0" collapsed="false">
      <c r="A566" s="305"/>
      <c r="B566" s="303"/>
      <c r="C566" s="305"/>
      <c r="D566" s="305"/>
      <c r="E566" s="305"/>
      <c r="F566" s="305"/>
      <c r="G566" s="305"/>
      <c r="H566" s="305"/>
      <c r="I566" s="305"/>
      <c r="J566" s="305"/>
      <c r="K566" s="305"/>
      <c r="L566" s="305"/>
      <c r="M566" s="305"/>
      <c r="N566" s="305"/>
      <c r="O566" s="305"/>
      <c r="P566" s="305"/>
      <c r="Q566" s="305"/>
      <c r="R566" s="305"/>
      <c r="S566" s="305"/>
      <c r="T566" s="305"/>
      <c r="U566" s="305"/>
      <c r="V566" s="305"/>
      <c r="W566" s="305"/>
      <c r="X566" s="305"/>
      <c r="Y566" s="305"/>
      <c r="Z566" s="305"/>
    </row>
    <row r="567" customFormat="false" ht="14.25" hidden="false" customHeight="true" outlineLevel="0" collapsed="false">
      <c r="A567" s="305"/>
      <c r="B567" s="303"/>
      <c r="C567" s="305"/>
      <c r="D567" s="305"/>
      <c r="E567" s="305"/>
      <c r="F567" s="305"/>
      <c r="G567" s="305"/>
      <c r="H567" s="305"/>
      <c r="I567" s="305"/>
      <c r="J567" s="305"/>
      <c r="K567" s="305"/>
      <c r="L567" s="305"/>
      <c r="M567" s="305"/>
      <c r="N567" s="305"/>
      <c r="O567" s="305"/>
      <c r="P567" s="305"/>
      <c r="Q567" s="305"/>
      <c r="R567" s="305"/>
      <c r="S567" s="305"/>
      <c r="T567" s="305"/>
      <c r="U567" s="305"/>
      <c r="V567" s="305"/>
      <c r="W567" s="305"/>
      <c r="X567" s="305"/>
      <c r="Y567" s="305"/>
      <c r="Z567" s="305"/>
    </row>
    <row r="568" customFormat="false" ht="14.25" hidden="false" customHeight="true" outlineLevel="0" collapsed="false">
      <c r="A568" s="305"/>
      <c r="B568" s="303"/>
      <c r="C568" s="305"/>
      <c r="D568" s="305"/>
      <c r="E568" s="305"/>
      <c r="F568" s="305"/>
      <c r="G568" s="305"/>
      <c r="H568" s="305"/>
      <c r="I568" s="305"/>
      <c r="J568" s="305"/>
      <c r="K568" s="305"/>
      <c r="L568" s="305"/>
      <c r="M568" s="305"/>
      <c r="N568" s="305"/>
      <c r="O568" s="305"/>
      <c r="P568" s="305"/>
      <c r="Q568" s="305"/>
      <c r="R568" s="305"/>
      <c r="S568" s="305"/>
      <c r="T568" s="305"/>
      <c r="U568" s="305"/>
      <c r="V568" s="305"/>
      <c r="W568" s="305"/>
      <c r="X568" s="305"/>
      <c r="Y568" s="305"/>
      <c r="Z568" s="305"/>
    </row>
    <row r="569" customFormat="false" ht="14.25" hidden="false" customHeight="true" outlineLevel="0" collapsed="false">
      <c r="A569" s="305"/>
      <c r="B569" s="303"/>
      <c r="C569" s="305"/>
      <c r="D569" s="305"/>
      <c r="E569" s="305"/>
      <c r="F569" s="305"/>
      <c r="G569" s="305"/>
      <c r="H569" s="305"/>
      <c r="I569" s="305"/>
      <c r="J569" s="305"/>
      <c r="K569" s="305"/>
      <c r="L569" s="305"/>
      <c r="M569" s="305"/>
      <c r="N569" s="305"/>
      <c r="O569" s="305"/>
      <c r="P569" s="305"/>
      <c r="Q569" s="305"/>
      <c r="R569" s="305"/>
      <c r="S569" s="305"/>
      <c r="T569" s="305"/>
      <c r="U569" s="305"/>
      <c r="V569" s="305"/>
      <c r="W569" s="305"/>
      <c r="X569" s="305"/>
      <c r="Y569" s="305"/>
      <c r="Z569" s="305"/>
    </row>
    <row r="570" customFormat="false" ht="14.25" hidden="false" customHeight="true" outlineLevel="0" collapsed="false">
      <c r="A570" s="305"/>
      <c r="B570" s="303"/>
      <c r="C570" s="305"/>
      <c r="D570" s="305"/>
      <c r="E570" s="305"/>
      <c r="F570" s="305"/>
      <c r="G570" s="305"/>
      <c r="H570" s="305"/>
      <c r="I570" s="305"/>
      <c r="J570" s="305"/>
      <c r="K570" s="305"/>
      <c r="L570" s="305"/>
      <c r="M570" s="305"/>
      <c r="N570" s="305"/>
      <c r="O570" s="305"/>
      <c r="P570" s="305"/>
      <c r="Q570" s="305"/>
      <c r="R570" s="305"/>
      <c r="S570" s="305"/>
      <c r="T570" s="305"/>
      <c r="U570" s="305"/>
      <c r="V570" s="305"/>
      <c r="W570" s="305"/>
      <c r="X570" s="305"/>
      <c r="Y570" s="305"/>
      <c r="Z570" s="305"/>
    </row>
    <row r="571" customFormat="false" ht="14.25" hidden="false" customHeight="true" outlineLevel="0" collapsed="false">
      <c r="A571" s="305"/>
      <c r="B571" s="303"/>
      <c r="C571" s="305"/>
      <c r="D571" s="305"/>
      <c r="E571" s="305"/>
      <c r="F571" s="305"/>
      <c r="G571" s="305"/>
      <c r="H571" s="305"/>
      <c r="I571" s="305"/>
      <c r="J571" s="305"/>
      <c r="K571" s="305"/>
      <c r="L571" s="305"/>
      <c r="M571" s="305"/>
      <c r="N571" s="305"/>
      <c r="O571" s="305"/>
      <c r="P571" s="305"/>
      <c r="Q571" s="305"/>
      <c r="R571" s="305"/>
      <c r="S571" s="305"/>
      <c r="T571" s="305"/>
      <c r="U571" s="305"/>
      <c r="V571" s="305"/>
      <c r="W571" s="305"/>
      <c r="X571" s="305"/>
      <c r="Y571" s="305"/>
      <c r="Z571" s="305"/>
    </row>
    <row r="572" customFormat="false" ht="14.25" hidden="false" customHeight="true" outlineLevel="0" collapsed="false">
      <c r="A572" s="305"/>
      <c r="B572" s="303"/>
      <c r="C572" s="305"/>
      <c r="D572" s="305"/>
      <c r="E572" s="305"/>
      <c r="F572" s="305"/>
      <c r="G572" s="305"/>
      <c r="H572" s="305"/>
      <c r="I572" s="305"/>
      <c r="J572" s="305"/>
      <c r="K572" s="305"/>
      <c r="L572" s="305"/>
      <c r="M572" s="305"/>
      <c r="N572" s="305"/>
      <c r="O572" s="305"/>
      <c r="P572" s="305"/>
      <c r="Q572" s="305"/>
      <c r="R572" s="305"/>
      <c r="S572" s="305"/>
      <c r="T572" s="305"/>
      <c r="U572" s="305"/>
      <c r="V572" s="305"/>
      <c r="W572" s="305"/>
      <c r="X572" s="305"/>
      <c r="Y572" s="305"/>
      <c r="Z572" s="305"/>
    </row>
    <row r="573" customFormat="false" ht="14.25" hidden="false" customHeight="true" outlineLevel="0" collapsed="false">
      <c r="A573" s="305"/>
      <c r="B573" s="303"/>
      <c r="C573" s="305"/>
      <c r="D573" s="305"/>
      <c r="E573" s="305"/>
      <c r="F573" s="305"/>
      <c r="G573" s="305"/>
      <c r="H573" s="305"/>
      <c r="I573" s="305"/>
      <c r="J573" s="305"/>
      <c r="K573" s="305"/>
      <c r="L573" s="305"/>
      <c r="M573" s="305"/>
      <c r="N573" s="305"/>
      <c r="O573" s="305"/>
      <c r="P573" s="305"/>
      <c r="Q573" s="305"/>
      <c r="R573" s="305"/>
      <c r="S573" s="305"/>
      <c r="T573" s="305"/>
      <c r="U573" s="305"/>
      <c r="V573" s="305"/>
      <c r="W573" s="305"/>
      <c r="X573" s="305"/>
      <c r="Y573" s="305"/>
      <c r="Z573" s="305"/>
    </row>
    <row r="574" customFormat="false" ht="14.25" hidden="false" customHeight="true" outlineLevel="0" collapsed="false">
      <c r="A574" s="305"/>
      <c r="B574" s="303"/>
      <c r="C574" s="305"/>
      <c r="D574" s="305"/>
      <c r="E574" s="305"/>
      <c r="F574" s="305"/>
      <c r="G574" s="305"/>
      <c r="H574" s="305"/>
      <c r="I574" s="305"/>
      <c r="J574" s="305"/>
      <c r="K574" s="305"/>
      <c r="L574" s="305"/>
      <c r="M574" s="305"/>
      <c r="N574" s="305"/>
      <c r="O574" s="305"/>
      <c r="P574" s="305"/>
      <c r="Q574" s="305"/>
      <c r="R574" s="305"/>
      <c r="S574" s="305"/>
      <c r="T574" s="305"/>
      <c r="U574" s="305"/>
      <c r="V574" s="305"/>
      <c r="W574" s="305"/>
      <c r="X574" s="305"/>
      <c r="Y574" s="305"/>
      <c r="Z574" s="305"/>
    </row>
    <row r="575" customFormat="false" ht="14.25" hidden="false" customHeight="true" outlineLevel="0" collapsed="false">
      <c r="A575" s="305"/>
      <c r="B575" s="303"/>
      <c r="C575" s="305"/>
      <c r="D575" s="305"/>
      <c r="E575" s="305"/>
      <c r="F575" s="305"/>
      <c r="G575" s="305"/>
      <c r="H575" s="305"/>
      <c r="I575" s="305"/>
      <c r="J575" s="305"/>
      <c r="K575" s="305"/>
      <c r="L575" s="305"/>
      <c r="M575" s="305"/>
      <c r="N575" s="305"/>
      <c r="O575" s="305"/>
      <c r="P575" s="305"/>
      <c r="Q575" s="305"/>
      <c r="R575" s="305"/>
      <c r="S575" s="305"/>
      <c r="T575" s="305"/>
      <c r="U575" s="305"/>
      <c r="V575" s="305"/>
      <c r="W575" s="305"/>
      <c r="X575" s="305"/>
      <c r="Y575" s="305"/>
      <c r="Z575" s="305"/>
    </row>
    <row r="576" customFormat="false" ht="14.25" hidden="false" customHeight="true" outlineLevel="0" collapsed="false">
      <c r="A576" s="305"/>
      <c r="B576" s="303"/>
      <c r="C576" s="305"/>
      <c r="D576" s="305"/>
      <c r="E576" s="305"/>
      <c r="F576" s="305"/>
      <c r="G576" s="305"/>
      <c r="H576" s="305"/>
      <c r="I576" s="305"/>
      <c r="J576" s="305"/>
      <c r="K576" s="305"/>
      <c r="L576" s="305"/>
      <c r="M576" s="305"/>
      <c r="N576" s="305"/>
      <c r="O576" s="305"/>
      <c r="P576" s="305"/>
      <c r="Q576" s="305"/>
      <c r="R576" s="305"/>
      <c r="S576" s="305"/>
      <c r="T576" s="305"/>
      <c r="U576" s="305"/>
      <c r="V576" s="305"/>
      <c r="W576" s="305"/>
      <c r="X576" s="305"/>
      <c r="Y576" s="305"/>
      <c r="Z576" s="305"/>
    </row>
    <row r="577" customFormat="false" ht="14.25" hidden="false" customHeight="true" outlineLevel="0" collapsed="false">
      <c r="A577" s="305"/>
      <c r="B577" s="303"/>
      <c r="C577" s="305"/>
      <c r="D577" s="305"/>
      <c r="E577" s="305"/>
      <c r="F577" s="305"/>
      <c r="G577" s="305"/>
      <c r="H577" s="305"/>
      <c r="I577" s="305"/>
      <c r="J577" s="305"/>
      <c r="K577" s="305"/>
      <c r="L577" s="305"/>
      <c r="M577" s="305"/>
      <c r="N577" s="305"/>
      <c r="O577" s="305"/>
      <c r="P577" s="305"/>
      <c r="Q577" s="305"/>
      <c r="R577" s="305"/>
      <c r="S577" s="305"/>
      <c r="T577" s="305"/>
      <c r="U577" s="305"/>
      <c r="V577" s="305"/>
      <c r="W577" s="305"/>
      <c r="X577" s="305"/>
      <c r="Y577" s="305"/>
      <c r="Z577" s="305"/>
    </row>
    <row r="578" customFormat="false" ht="14.25" hidden="false" customHeight="true" outlineLevel="0" collapsed="false">
      <c r="A578" s="305"/>
      <c r="B578" s="303"/>
      <c r="C578" s="305"/>
      <c r="D578" s="305"/>
      <c r="E578" s="305"/>
      <c r="F578" s="305"/>
      <c r="G578" s="305"/>
      <c r="H578" s="305"/>
      <c r="I578" s="305"/>
      <c r="J578" s="305"/>
      <c r="K578" s="305"/>
      <c r="L578" s="305"/>
      <c r="M578" s="305"/>
      <c r="N578" s="305"/>
      <c r="O578" s="305"/>
      <c r="P578" s="305"/>
      <c r="Q578" s="305"/>
      <c r="R578" s="305"/>
      <c r="S578" s="305"/>
      <c r="T578" s="305"/>
      <c r="U578" s="305"/>
      <c r="V578" s="305"/>
      <c r="W578" s="305"/>
      <c r="X578" s="305"/>
      <c r="Y578" s="305"/>
      <c r="Z578" s="305"/>
    </row>
    <row r="579" customFormat="false" ht="14.25" hidden="false" customHeight="true" outlineLevel="0" collapsed="false">
      <c r="A579" s="305"/>
      <c r="B579" s="303"/>
      <c r="C579" s="305"/>
      <c r="D579" s="305"/>
      <c r="E579" s="305"/>
      <c r="F579" s="305"/>
      <c r="G579" s="305"/>
      <c r="H579" s="305"/>
      <c r="I579" s="305"/>
      <c r="J579" s="305"/>
      <c r="K579" s="305"/>
      <c r="L579" s="305"/>
      <c r="M579" s="305"/>
      <c r="N579" s="305"/>
      <c r="O579" s="305"/>
      <c r="P579" s="305"/>
      <c r="Q579" s="305"/>
      <c r="R579" s="305"/>
      <c r="S579" s="305"/>
      <c r="T579" s="305"/>
      <c r="U579" s="305"/>
      <c r="V579" s="305"/>
      <c r="W579" s="305"/>
      <c r="X579" s="305"/>
      <c r="Y579" s="305"/>
      <c r="Z579" s="305"/>
    </row>
    <row r="580" customFormat="false" ht="14.25" hidden="false" customHeight="true" outlineLevel="0" collapsed="false">
      <c r="A580" s="305"/>
      <c r="B580" s="303"/>
      <c r="C580" s="305"/>
      <c r="D580" s="305"/>
      <c r="E580" s="305"/>
      <c r="F580" s="305"/>
      <c r="G580" s="305"/>
      <c r="H580" s="305"/>
      <c r="I580" s="305"/>
      <c r="J580" s="305"/>
      <c r="K580" s="305"/>
      <c r="L580" s="305"/>
      <c r="M580" s="305"/>
      <c r="N580" s="305"/>
      <c r="O580" s="305"/>
      <c r="P580" s="305"/>
      <c r="Q580" s="305"/>
      <c r="R580" s="305"/>
      <c r="S580" s="305"/>
      <c r="T580" s="305"/>
      <c r="U580" s="305"/>
      <c r="V580" s="305"/>
      <c r="W580" s="305"/>
      <c r="X580" s="305"/>
      <c r="Y580" s="305"/>
      <c r="Z580" s="305"/>
    </row>
    <row r="581" customFormat="false" ht="14.25" hidden="false" customHeight="true" outlineLevel="0" collapsed="false">
      <c r="A581" s="305"/>
      <c r="B581" s="303"/>
      <c r="C581" s="305"/>
      <c r="D581" s="305"/>
      <c r="E581" s="305"/>
      <c r="F581" s="305"/>
      <c r="G581" s="305"/>
      <c r="H581" s="305"/>
      <c r="I581" s="305"/>
      <c r="J581" s="305"/>
      <c r="K581" s="305"/>
      <c r="L581" s="305"/>
      <c r="M581" s="305"/>
      <c r="N581" s="305"/>
      <c r="O581" s="305"/>
      <c r="P581" s="305"/>
      <c r="Q581" s="305"/>
      <c r="R581" s="305"/>
      <c r="S581" s="305"/>
      <c r="T581" s="305"/>
      <c r="U581" s="305"/>
      <c r="V581" s="305"/>
      <c r="W581" s="305"/>
      <c r="X581" s="305"/>
      <c r="Y581" s="305"/>
      <c r="Z581" s="305"/>
    </row>
    <row r="582" customFormat="false" ht="14.25" hidden="false" customHeight="true" outlineLevel="0" collapsed="false">
      <c r="A582" s="305"/>
      <c r="B582" s="303"/>
      <c r="C582" s="305"/>
      <c r="D582" s="305"/>
      <c r="E582" s="305"/>
      <c r="F582" s="305"/>
      <c r="G582" s="305"/>
      <c r="H582" s="305"/>
      <c r="I582" s="305"/>
      <c r="J582" s="305"/>
      <c r="K582" s="305"/>
      <c r="L582" s="305"/>
      <c r="M582" s="305"/>
      <c r="N582" s="305"/>
      <c r="O582" s="305"/>
      <c r="P582" s="305"/>
      <c r="Q582" s="305"/>
      <c r="R582" s="305"/>
      <c r="S582" s="305"/>
      <c r="T582" s="305"/>
      <c r="U582" s="305"/>
      <c r="V582" s="305"/>
      <c r="W582" s="305"/>
      <c r="X582" s="305"/>
      <c r="Y582" s="305"/>
      <c r="Z582" s="305"/>
    </row>
    <row r="583" customFormat="false" ht="14.25" hidden="false" customHeight="true" outlineLevel="0" collapsed="false">
      <c r="A583" s="305"/>
      <c r="B583" s="303"/>
      <c r="C583" s="305"/>
      <c r="D583" s="305"/>
      <c r="E583" s="305"/>
      <c r="F583" s="305"/>
      <c r="G583" s="305"/>
      <c r="H583" s="305"/>
      <c r="I583" s="305"/>
      <c r="J583" s="305"/>
      <c r="K583" s="305"/>
      <c r="L583" s="305"/>
      <c r="M583" s="305"/>
      <c r="N583" s="305"/>
      <c r="O583" s="305"/>
      <c r="P583" s="305"/>
      <c r="Q583" s="305"/>
      <c r="R583" s="305"/>
      <c r="S583" s="305"/>
      <c r="T583" s="305"/>
      <c r="U583" s="305"/>
      <c r="V583" s="305"/>
      <c r="W583" s="305"/>
      <c r="X583" s="305"/>
      <c r="Y583" s="305"/>
      <c r="Z583" s="305"/>
    </row>
    <row r="584" customFormat="false" ht="14.25" hidden="false" customHeight="true" outlineLevel="0" collapsed="false">
      <c r="A584" s="305"/>
      <c r="B584" s="303"/>
      <c r="C584" s="305"/>
      <c r="D584" s="305"/>
      <c r="E584" s="305"/>
      <c r="F584" s="305"/>
      <c r="G584" s="305"/>
      <c r="H584" s="305"/>
      <c r="I584" s="305"/>
      <c r="J584" s="305"/>
      <c r="K584" s="305"/>
      <c r="L584" s="305"/>
      <c r="M584" s="305"/>
      <c r="N584" s="305"/>
      <c r="O584" s="305"/>
      <c r="P584" s="305"/>
      <c r="Q584" s="305"/>
      <c r="R584" s="305"/>
      <c r="S584" s="305"/>
      <c r="T584" s="305"/>
      <c r="U584" s="305"/>
      <c r="V584" s="305"/>
      <c r="W584" s="305"/>
      <c r="X584" s="305"/>
      <c r="Y584" s="305"/>
      <c r="Z584" s="305"/>
    </row>
    <row r="585" customFormat="false" ht="14.25" hidden="false" customHeight="true" outlineLevel="0" collapsed="false">
      <c r="A585" s="305"/>
      <c r="B585" s="303"/>
      <c r="C585" s="305"/>
      <c r="D585" s="305"/>
      <c r="E585" s="305"/>
      <c r="F585" s="305"/>
      <c r="G585" s="305"/>
      <c r="H585" s="305"/>
      <c r="I585" s="305"/>
      <c r="J585" s="305"/>
      <c r="K585" s="305"/>
      <c r="L585" s="305"/>
      <c r="M585" s="305"/>
      <c r="N585" s="305"/>
      <c r="O585" s="305"/>
      <c r="P585" s="305"/>
      <c r="Q585" s="305"/>
      <c r="R585" s="305"/>
      <c r="S585" s="305"/>
      <c r="T585" s="305"/>
      <c r="U585" s="305"/>
      <c r="V585" s="305"/>
      <c r="W585" s="305"/>
      <c r="X585" s="305"/>
      <c r="Y585" s="305"/>
      <c r="Z585" s="305"/>
    </row>
    <row r="586" customFormat="false" ht="14.25" hidden="false" customHeight="true" outlineLevel="0" collapsed="false">
      <c r="A586" s="305"/>
      <c r="B586" s="303"/>
      <c r="C586" s="305"/>
      <c r="D586" s="305"/>
      <c r="E586" s="305"/>
      <c r="F586" s="305"/>
      <c r="G586" s="305"/>
      <c r="H586" s="305"/>
      <c r="I586" s="305"/>
      <c r="J586" s="305"/>
      <c r="K586" s="305"/>
      <c r="L586" s="305"/>
      <c r="M586" s="305"/>
      <c r="N586" s="305"/>
      <c r="O586" s="305"/>
      <c r="P586" s="305"/>
      <c r="Q586" s="305"/>
      <c r="R586" s="305"/>
      <c r="S586" s="305"/>
      <c r="T586" s="305"/>
      <c r="U586" s="305"/>
      <c r="V586" s="305"/>
      <c r="W586" s="305"/>
      <c r="X586" s="305"/>
      <c r="Y586" s="305"/>
      <c r="Z586" s="305"/>
    </row>
    <row r="587" customFormat="false" ht="14.25" hidden="false" customHeight="true" outlineLevel="0" collapsed="false">
      <c r="A587" s="305"/>
      <c r="B587" s="303"/>
      <c r="C587" s="305"/>
      <c r="D587" s="305"/>
      <c r="E587" s="305"/>
      <c r="F587" s="305"/>
      <c r="G587" s="305"/>
      <c r="H587" s="305"/>
      <c r="I587" s="305"/>
      <c r="J587" s="305"/>
      <c r="K587" s="305"/>
      <c r="L587" s="305"/>
      <c r="M587" s="305"/>
      <c r="N587" s="305"/>
      <c r="O587" s="305"/>
      <c r="P587" s="305"/>
      <c r="Q587" s="305"/>
      <c r="R587" s="305"/>
      <c r="S587" s="305"/>
      <c r="T587" s="305"/>
      <c r="U587" s="305"/>
      <c r="V587" s="305"/>
      <c r="W587" s="305"/>
      <c r="X587" s="305"/>
      <c r="Y587" s="305"/>
      <c r="Z587" s="305"/>
    </row>
    <row r="588" customFormat="false" ht="14.25" hidden="false" customHeight="true" outlineLevel="0" collapsed="false">
      <c r="A588" s="305"/>
      <c r="B588" s="303"/>
      <c r="C588" s="305"/>
      <c r="D588" s="305"/>
      <c r="E588" s="305"/>
      <c r="F588" s="305"/>
      <c r="G588" s="305"/>
      <c r="H588" s="305"/>
      <c r="I588" s="305"/>
      <c r="J588" s="305"/>
      <c r="K588" s="305"/>
      <c r="L588" s="305"/>
      <c r="M588" s="305"/>
      <c r="N588" s="305"/>
      <c r="O588" s="305"/>
      <c r="P588" s="305"/>
      <c r="Q588" s="305"/>
      <c r="R588" s="305"/>
      <c r="S588" s="305"/>
      <c r="T588" s="305"/>
      <c r="U588" s="305"/>
      <c r="V588" s="305"/>
      <c r="W588" s="305"/>
      <c r="X588" s="305"/>
      <c r="Y588" s="305"/>
      <c r="Z588" s="305"/>
    </row>
    <row r="589" customFormat="false" ht="14.25" hidden="false" customHeight="true" outlineLevel="0" collapsed="false">
      <c r="A589" s="305"/>
      <c r="B589" s="303"/>
      <c r="C589" s="305"/>
      <c r="D589" s="305"/>
      <c r="E589" s="305"/>
      <c r="F589" s="305"/>
      <c r="G589" s="305"/>
      <c r="H589" s="305"/>
      <c r="I589" s="305"/>
      <c r="J589" s="305"/>
      <c r="K589" s="305"/>
      <c r="L589" s="305"/>
      <c r="M589" s="305"/>
      <c r="N589" s="305"/>
      <c r="O589" s="305"/>
      <c r="P589" s="305"/>
      <c r="Q589" s="305"/>
      <c r="R589" s="305"/>
      <c r="S589" s="305"/>
      <c r="T589" s="305"/>
      <c r="U589" s="305"/>
      <c r="V589" s="305"/>
      <c r="W589" s="305"/>
      <c r="X589" s="305"/>
      <c r="Y589" s="305"/>
      <c r="Z589" s="305"/>
    </row>
    <row r="590" customFormat="false" ht="14.25" hidden="false" customHeight="true" outlineLevel="0" collapsed="false">
      <c r="A590" s="305"/>
      <c r="B590" s="303"/>
      <c r="C590" s="305"/>
      <c r="D590" s="305"/>
      <c r="E590" s="305"/>
      <c r="F590" s="305"/>
      <c r="G590" s="305"/>
      <c r="H590" s="305"/>
      <c r="I590" s="305"/>
      <c r="J590" s="305"/>
      <c r="K590" s="305"/>
      <c r="L590" s="305"/>
      <c r="M590" s="305"/>
      <c r="N590" s="305"/>
      <c r="O590" s="305"/>
      <c r="P590" s="305"/>
      <c r="Q590" s="305"/>
      <c r="R590" s="305"/>
      <c r="S590" s="305"/>
      <c r="T590" s="305"/>
      <c r="U590" s="305"/>
      <c r="V590" s="305"/>
      <c r="W590" s="305"/>
      <c r="X590" s="305"/>
      <c r="Y590" s="305"/>
      <c r="Z590" s="305"/>
    </row>
    <row r="591" customFormat="false" ht="14.25" hidden="false" customHeight="true" outlineLevel="0" collapsed="false">
      <c r="A591" s="305"/>
      <c r="B591" s="303"/>
      <c r="C591" s="305"/>
      <c r="D591" s="305"/>
      <c r="E591" s="305"/>
      <c r="F591" s="305"/>
      <c r="G591" s="305"/>
      <c r="H591" s="305"/>
      <c r="I591" s="305"/>
      <c r="J591" s="305"/>
      <c r="K591" s="305"/>
      <c r="L591" s="305"/>
      <c r="M591" s="305"/>
      <c r="N591" s="305"/>
      <c r="O591" s="305"/>
      <c r="P591" s="305"/>
      <c r="Q591" s="305"/>
      <c r="R591" s="305"/>
      <c r="S591" s="305"/>
      <c r="T591" s="305"/>
      <c r="U591" s="305"/>
      <c r="V591" s="305"/>
      <c r="W591" s="305"/>
      <c r="X591" s="305"/>
      <c r="Y591" s="305"/>
      <c r="Z591" s="305"/>
    </row>
    <row r="592" customFormat="false" ht="14.25" hidden="false" customHeight="true" outlineLevel="0" collapsed="false">
      <c r="A592" s="305"/>
      <c r="B592" s="303"/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  <c r="O592" s="305"/>
      <c r="P592" s="305"/>
      <c r="Q592" s="305"/>
      <c r="R592" s="305"/>
      <c r="S592" s="305"/>
      <c r="T592" s="305"/>
      <c r="U592" s="305"/>
      <c r="V592" s="305"/>
      <c r="W592" s="305"/>
      <c r="X592" s="305"/>
      <c r="Y592" s="305"/>
      <c r="Z592" s="305"/>
    </row>
    <row r="593" customFormat="false" ht="14.25" hidden="false" customHeight="true" outlineLevel="0" collapsed="false">
      <c r="A593" s="305"/>
      <c r="B593" s="303"/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  <c r="O593" s="305"/>
      <c r="P593" s="305"/>
      <c r="Q593" s="305"/>
      <c r="R593" s="305"/>
      <c r="S593" s="305"/>
      <c r="T593" s="305"/>
      <c r="U593" s="305"/>
      <c r="V593" s="305"/>
      <c r="W593" s="305"/>
      <c r="X593" s="305"/>
      <c r="Y593" s="305"/>
      <c r="Z593" s="305"/>
    </row>
    <row r="594" customFormat="false" ht="14.25" hidden="false" customHeight="true" outlineLevel="0" collapsed="false">
      <c r="A594" s="305"/>
      <c r="B594" s="303"/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  <c r="O594" s="305"/>
      <c r="P594" s="305"/>
      <c r="Q594" s="305"/>
      <c r="R594" s="305"/>
      <c r="S594" s="305"/>
      <c r="T594" s="305"/>
      <c r="U594" s="305"/>
      <c r="V594" s="305"/>
      <c r="W594" s="305"/>
      <c r="X594" s="305"/>
      <c r="Y594" s="305"/>
      <c r="Z594" s="305"/>
    </row>
    <row r="595" customFormat="false" ht="14.25" hidden="false" customHeight="true" outlineLevel="0" collapsed="false">
      <c r="A595" s="305"/>
      <c r="B595" s="303"/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  <c r="O595" s="305"/>
      <c r="P595" s="305"/>
      <c r="Q595" s="305"/>
      <c r="R595" s="305"/>
      <c r="S595" s="305"/>
      <c r="T595" s="305"/>
      <c r="U595" s="305"/>
      <c r="V595" s="305"/>
      <c r="W595" s="305"/>
      <c r="X595" s="305"/>
      <c r="Y595" s="305"/>
      <c r="Z595" s="305"/>
    </row>
    <row r="596" customFormat="false" ht="14.25" hidden="false" customHeight="true" outlineLevel="0" collapsed="false">
      <c r="A596" s="305"/>
      <c r="B596" s="303"/>
      <c r="C596" s="305"/>
      <c r="D596" s="305"/>
      <c r="E596" s="305"/>
      <c r="F596" s="305"/>
      <c r="G596" s="305"/>
      <c r="H596" s="305"/>
      <c r="I596" s="305"/>
      <c r="J596" s="305"/>
      <c r="K596" s="305"/>
      <c r="L596" s="305"/>
      <c r="M596" s="305"/>
      <c r="N596" s="305"/>
      <c r="O596" s="305"/>
      <c r="P596" s="305"/>
      <c r="Q596" s="305"/>
      <c r="R596" s="305"/>
      <c r="S596" s="305"/>
      <c r="T596" s="305"/>
      <c r="U596" s="305"/>
      <c r="V596" s="305"/>
      <c r="W596" s="305"/>
      <c r="X596" s="305"/>
      <c r="Y596" s="305"/>
      <c r="Z596" s="305"/>
    </row>
    <row r="597" customFormat="false" ht="14.25" hidden="false" customHeight="true" outlineLevel="0" collapsed="false">
      <c r="A597" s="305"/>
      <c r="B597" s="303"/>
      <c r="C597" s="305"/>
      <c r="D597" s="305"/>
      <c r="E597" s="305"/>
      <c r="F597" s="305"/>
      <c r="G597" s="305"/>
      <c r="H597" s="305"/>
      <c r="I597" s="305"/>
      <c r="J597" s="305"/>
      <c r="K597" s="305"/>
      <c r="L597" s="305"/>
      <c r="M597" s="305"/>
      <c r="N597" s="305"/>
      <c r="O597" s="305"/>
      <c r="P597" s="305"/>
      <c r="Q597" s="305"/>
      <c r="R597" s="305"/>
      <c r="S597" s="305"/>
      <c r="T597" s="305"/>
      <c r="U597" s="305"/>
      <c r="V597" s="305"/>
      <c r="W597" s="305"/>
      <c r="X597" s="305"/>
      <c r="Y597" s="305"/>
      <c r="Z597" s="305"/>
    </row>
    <row r="598" customFormat="false" ht="14.25" hidden="false" customHeight="true" outlineLevel="0" collapsed="false">
      <c r="A598" s="305"/>
      <c r="B598" s="303"/>
      <c r="C598" s="305"/>
      <c r="D598" s="305"/>
      <c r="E598" s="305"/>
      <c r="F598" s="305"/>
      <c r="G598" s="305"/>
      <c r="H598" s="305"/>
      <c r="I598" s="305"/>
      <c r="J598" s="305"/>
      <c r="K598" s="305"/>
      <c r="L598" s="305"/>
      <c r="M598" s="305"/>
      <c r="N598" s="305"/>
      <c r="O598" s="305"/>
      <c r="P598" s="305"/>
      <c r="Q598" s="305"/>
      <c r="R598" s="305"/>
      <c r="S598" s="305"/>
      <c r="T598" s="305"/>
      <c r="U598" s="305"/>
      <c r="V598" s="305"/>
      <c r="W598" s="305"/>
      <c r="X598" s="305"/>
      <c r="Y598" s="305"/>
      <c r="Z598" s="305"/>
    </row>
    <row r="599" customFormat="false" ht="14.25" hidden="false" customHeight="true" outlineLevel="0" collapsed="false">
      <c r="A599" s="305"/>
      <c r="B599" s="303"/>
      <c r="C599" s="305"/>
      <c r="D599" s="305"/>
      <c r="E599" s="305"/>
      <c r="F599" s="305"/>
      <c r="G599" s="305"/>
      <c r="H599" s="305"/>
      <c r="I599" s="305"/>
      <c r="J599" s="305"/>
      <c r="K599" s="305"/>
      <c r="L599" s="305"/>
      <c r="M599" s="305"/>
      <c r="N599" s="305"/>
      <c r="O599" s="305"/>
      <c r="P599" s="305"/>
      <c r="Q599" s="305"/>
      <c r="R599" s="305"/>
      <c r="S599" s="305"/>
      <c r="T599" s="305"/>
      <c r="U599" s="305"/>
      <c r="V599" s="305"/>
      <c r="W599" s="305"/>
      <c r="X599" s="305"/>
      <c r="Y599" s="305"/>
      <c r="Z599" s="305"/>
    </row>
    <row r="600" customFormat="false" ht="14.25" hidden="false" customHeight="true" outlineLevel="0" collapsed="false">
      <c r="A600" s="305"/>
      <c r="B600" s="303"/>
      <c r="C600" s="305"/>
      <c r="D600" s="305"/>
      <c r="E600" s="305"/>
      <c r="F600" s="305"/>
      <c r="G600" s="305"/>
      <c r="H600" s="305"/>
      <c r="I600" s="305"/>
      <c r="J600" s="305"/>
      <c r="K600" s="305"/>
      <c r="L600" s="305"/>
      <c r="M600" s="305"/>
      <c r="N600" s="305"/>
      <c r="O600" s="305"/>
      <c r="P600" s="305"/>
      <c r="Q600" s="305"/>
      <c r="R600" s="305"/>
      <c r="S600" s="305"/>
      <c r="T600" s="305"/>
      <c r="U600" s="305"/>
      <c r="V600" s="305"/>
      <c r="W600" s="305"/>
      <c r="X600" s="305"/>
      <c r="Y600" s="305"/>
      <c r="Z600" s="305"/>
    </row>
    <row r="601" customFormat="false" ht="14.25" hidden="false" customHeight="true" outlineLevel="0" collapsed="false">
      <c r="A601" s="305"/>
      <c r="B601" s="303"/>
      <c r="C601" s="305"/>
      <c r="D601" s="305"/>
      <c r="E601" s="305"/>
      <c r="F601" s="305"/>
      <c r="G601" s="305"/>
      <c r="H601" s="305"/>
      <c r="I601" s="305"/>
      <c r="J601" s="305"/>
      <c r="K601" s="305"/>
      <c r="L601" s="305"/>
      <c r="M601" s="305"/>
      <c r="N601" s="305"/>
      <c r="O601" s="305"/>
      <c r="P601" s="305"/>
      <c r="Q601" s="305"/>
      <c r="R601" s="305"/>
      <c r="S601" s="305"/>
      <c r="T601" s="305"/>
      <c r="U601" s="305"/>
      <c r="V601" s="305"/>
      <c r="W601" s="305"/>
      <c r="X601" s="305"/>
      <c r="Y601" s="305"/>
      <c r="Z601" s="305"/>
    </row>
    <row r="602" customFormat="false" ht="14.25" hidden="false" customHeight="true" outlineLevel="0" collapsed="false">
      <c r="A602" s="305"/>
      <c r="B602" s="303"/>
      <c r="C602" s="305"/>
      <c r="D602" s="305"/>
      <c r="E602" s="305"/>
      <c r="F602" s="305"/>
      <c r="G602" s="305"/>
      <c r="H602" s="305"/>
      <c r="I602" s="305"/>
      <c r="J602" s="305"/>
      <c r="K602" s="305"/>
      <c r="L602" s="305"/>
      <c r="M602" s="305"/>
      <c r="N602" s="305"/>
      <c r="O602" s="305"/>
      <c r="P602" s="305"/>
      <c r="Q602" s="305"/>
      <c r="R602" s="305"/>
      <c r="S602" s="305"/>
      <c r="T602" s="305"/>
      <c r="U602" s="305"/>
      <c r="V602" s="305"/>
      <c r="W602" s="305"/>
      <c r="X602" s="305"/>
      <c r="Y602" s="305"/>
      <c r="Z602" s="305"/>
    </row>
    <row r="603" customFormat="false" ht="14.25" hidden="false" customHeight="true" outlineLevel="0" collapsed="false">
      <c r="A603" s="305"/>
      <c r="B603" s="303"/>
      <c r="C603" s="305"/>
      <c r="D603" s="305"/>
      <c r="E603" s="305"/>
      <c r="F603" s="305"/>
      <c r="G603" s="305"/>
      <c r="H603" s="305"/>
      <c r="I603" s="305"/>
      <c r="J603" s="305"/>
      <c r="K603" s="305"/>
      <c r="L603" s="305"/>
      <c r="M603" s="305"/>
      <c r="N603" s="305"/>
      <c r="O603" s="305"/>
      <c r="P603" s="305"/>
      <c r="Q603" s="305"/>
      <c r="R603" s="305"/>
      <c r="S603" s="305"/>
      <c r="T603" s="305"/>
      <c r="U603" s="305"/>
      <c r="V603" s="305"/>
      <c r="W603" s="305"/>
      <c r="X603" s="305"/>
      <c r="Y603" s="305"/>
      <c r="Z603" s="305"/>
    </row>
    <row r="604" customFormat="false" ht="14.25" hidden="false" customHeight="true" outlineLevel="0" collapsed="false">
      <c r="A604" s="305"/>
      <c r="B604" s="303"/>
      <c r="C604" s="305"/>
      <c r="D604" s="305"/>
      <c r="E604" s="305"/>
      <c r="F604" s="305"/>
      <c r="G604" s="305"/>
      <c r="H604" s="305"/>
      <c r="I604" s="305"/>
      <c r="J604" s="305"/>
      <c r="K604" s="305"/>
      <c r="L604" s="305"/>
      <c r="M604" s="305"/>
      <c r="N604" s="305"/>
      <c r="O604" s="305"/>
      <c r="P604" s="305"/>
      <c r="Q604" s="305"/>
      <c r="R604" s="305"/>
      <c r="S604" s="305"/>
      <c r="T604" s="305"/>
      <c r="U604" s="305"/>
      <c r="V604" s="305"/>
      <c r="W604" s="305"/>
      <c r="X604" s="305"/>
      <c r="Y604" s="305"/>
      <c r="Z604" s="305"/>
    </row>
    <row r="605" customFormat="false" ht="14.25" hidden="false" customHeight="true" outlineLevel="0" collapsed="false">
      <c r="A605" s="305"/>
      <c r="B605" s="303"/>
      <c r="C605" s="305"/>
      <c r="D605" s="305"/>
      <c r="E605" s="305"/>
      <c r="F605" s="305"/>
      <c r="G605" s="305"/>
      <c r="H605" s="305"/>
      <c r="I605" s="305"/>
      <c r="J605" s="305"/>
      <c r="K605" s="305"/>
      <c r="L605" s="305"/>
      <c r="M605" s="305"/>
      <c r="N605" s="305"/>
      <c r="O605" s="305"/>
      <c r="P605" s="305"/>
      <c r="Q605" s="305"/>
      <c r="R605" s="305"/>
      <c r="S605" s="305"/>
      <c r="T605" s="305"/>
      <c r="U605" s="305"/>
      <c r="V605" s="305"/>
      <c r="W605" s="305"/>
      <c r="X605" s="305"/>
      <c r="Y605" s="305"/>
      <c r="Z605" s="305"/>
    </row>
    <row r="606" customFormat="false" ht="14.25" hidden="false" customHeight="true" outlineLevel="0" collapsed="false">
      <c r="A606" s="305"/>
      <c r="B606" s="303"/>
      <c r="C606" s="305"/>
      <c r="D606" s="305"/>
      <c r="E606" s="305"/>
      <c r="F606" s="305"/>
      <c r="G606" s="305"/>
      <c r="H606" s="305"/>
      <c r="I606" s="305"/>
      <c r="J606" s="305"/>
      <c r="K606" s="305"/>
      <c r="L606" s="305"/>
      <c r="M606" s="305"/>
      <c r="N606" s="305"/>
      <c r="O606" s="305"/>
      <c r="P606" s="305"/>
      <c r="Q606" s="305"/>
      <c r="R606" s="305"/>
      <c r="S606" s="305"/>
      <c r="T606" s="305"/>
      <c r="U606" s="305"/>
      <c r="V606" s="305"/>
      <c r="W606" s="305"/>
      <c r="X606" s="305"/>
      <c r="Y606" s="305"/>
      <c r="Z606" s="305"/>
    </row>
    <row r="607" customFormat="false" ht="14.25" hidden="false" customHeight="true" outlineLevel="0" collapsed="false">
      <c r="A607" s="305"/>
      <c r="B607" s="303"/>
      <c r="C607" s="305"/>
      <c r="D607" s="305"/>
      <c r="E607" s="305"/>
      <c r="F607" s="305"/>
      <c r="G607" s="305"/>
      <c r="H607" s="305"/>
      <c r="I607" s="305"/>
      <c r="J607" s="305"/>
      <c r="K607" s="305"/>
      <c r="L607" s="305"/>
      <c r="M607" s="305"/>
      <c r="N607" s="305"/>
      <c r="O607" s="305"/>
      <c r="P607" s="305"/>
      <c r="Q607" s="305"/>
      <c r="R607" s="305"/>
      <c r="S607" s="305"/>
      <c r="T607" s="305"/>
      <c r="U607" s="305"/>
      <c r="V607" s="305"/>
      <c r="W607" s="305"/>
      <c r="X607" s="305"/>
      <c r="Y607" s="305"/>
      <c r="Z607" s="305"/>
    </row>
    <row r="608" customFormat="false" ht="14.25" hidden="false" customHeight="true" outlineLevel="0" collapsed="false">
      <c r="A608" s="305"/>
      <c r="B608" s="303"/>
      <c r="C608" s="305"/>
      <c r="D608" s="305"/>
      <c r="E608" s="305"/>
      <c r="F608" s="305"/>
      <c r="G608" s="305"/>
      <c r="H608" s="305"/>
      <c r="I608" s="305"/>
      <c r="J608" s="305"/>
      <c r="K608" s="305"/>
      <c r="L608" s="305"/>
      <c r="M608" s="305"/>
      <c r="N608" s="305"/>
      <c r="O608" s="305"/>
      <c r="P608" s="305"/>
      <c r="Q608" s="305"/>
      <c r="R608" s="305"/>
      <c r="S608" s="305"/>
      <c r="T608" s="305"/>
      <c r="U608" s="305"/>
      <c r="V608" s="305"/>
      <c r="W608" s="305"/>
      <c r="X608" s="305"/>
      <c r="Y608" s="305"/>
      <c r="Z608" s="305"/>
    </row>
    <row r="609" customFormat="false" ht="14.25" hidden="false" customHeight="true" outlineLevel="0" collapsed="false">
      <c r="A609" s="305"/>
      <c r="B609" s="303"/>
      <c r="C609" s="305"/>
      <c r="D609" s="305"/>
      <c r="E609" s="305"/>
      <c r="F609" s="305"/>
      <c r="G609" s="305"/>
      <c r="H609" s="305"/>
      <c r="I609" s="305"/>
      <c r="J609" s="305"/>
      <c r="K609" s="305"/>
      <c r="L609" s="305"/>
      <c r="M609" s="305"/>
      <c r="N609" s="305"/>
      <c r="O609" s="305"/>
      <c r="P609" s="305"/>
      <c r="Q609" s="305"/>
      <c r="R609" s="305"/>
      <c r="S609" s="305"/>
      <c r="T609" s="305"/>
      <c r="U609" s="305"/>
      <c r="V609" s="305"/>
      <c r="W609" s="305"/>
      <c r="X609" s="305"/>
      <c r="Y609" s="305"/>
      <c r="Z609" s="305"/>
    </row>
    <row r="610" customFormat="false" ht="14.25" hidden="false" customHeight="true" outlineLevel="0" collapsed="false">
      <c r="A610" s="305"/>
      <c r="B610" s="303"/>
      <c r="C610" s="305"/>
      <c r="D610" s="305"/>
      <c r="E610" s="305"/>
      <c r="F610" s="305"/>
      <c r="G610" s="305"/>
      <c r="H610" s="305"/>
      <c r="I610" s="305"/>
      <c r="J610" s="305"/>
      <c r="K610" s="305"/>
      <c r="L610" s="305"/>
      <c r="M610" s="305"/>
      <c r="N610" s="305"/>
      <c r="O610" s="305"/>
      <c r="P610" s="305"/>
      <c r="Q610" s="305"/>
      <c r="R610" s="305"/>
      <c r="S610" s="305"/>
      <c r="T610" s="305"/>
      <c r="U610" s="305"/>
      <c r="V610" s="305"/>
      <c r="W610" s="305"/>
      <c r="X610" s="305"/>
      <c r="Y610" s="305"/>
      <c r="Z610" s="305"/>
    </row>
    <row r="611" customFormat="false" ht="14.25" hidden="false" customHeight="true" outlineLevel="0" collapsed="false">
      <c r="A611" s="305"/>
      <c r="B611" s="303"/>
      <c r="C611" s="305"/>
      <c r="D611" s="305"/>
      <c r="E611" s="305"/>
      <c r="F611" s="305"/>
      <c r="G611" s="305"/>
      <c r="H611" s="305"/>
      <c r="I611" s="305"/>
      <c r="J611" s="305"/>
      <c r="K611" s="305"/>
      <c r="L611" s="305"/>
      <c r="M611" s="305"/>
      <c r="N611" s="305"/>
      <c r="O611" s="305"/>
      <c r="P611" s="305"/>
      <c r="Q611" s="305"/>
      <c r="R611" s="305"/>
      <c r="S611" s="305"/>
      <c r="T611" s="305"/>
      <c r="U611" s="305"/>
      <c r="V611" s="305"/>
      <c r="W611" s="305"/>
      <c r="X611" s="305"/>
      <c r="Y611" s="305"/>
      <c r="Z611" s="305"/>
    </row>
    <row r="612" customFormat="false" ht="14.25" hidden="false" customHeight="true" outlineLevel="0" collapsed="false">
      <c r="A612" s="305"/>
      <c r="B612" s="303"/>
      <c r="C612" s="305"/>
      <c r="D612" s="305"/>
      <c r="E612" s="305"/>
      <c r="F612" s="305"/>
      <c r="G612" s="305"/>
      <c r="H612" s="305"/>
      <c r="I612" s="305"/>
      <c r="J612" s="305"/>
      <c r="K612" s="305"/>
      <c r="L612" s="305"/>
      <c r="M612" s="305"/>
      <c r="N612" s="305"/>
      <c r="O612" s="305"/>
      <c r="P612" s="305"/>
      <c r="Q612" s="305"/>
      <c r="R612" s="305"/>
      <c r="S612" s="305"/>
      <c r="T612" s="305"/>
      <c r="U612" s="305"/>
      <c r="V612" s="305"/>
      <c r="W612" s="305"/>
      <c r="X612" s="305"/>
      <c r="Y612" s="305"/>
      <c r="Z612" s="305"/>
    </row>
    <row r="613" customFormat="false" ht="14.25" hidden="false" customHeight="true" outlineLevel="0" collapsed="false">
      <c r="A613" s="305"/>
      <c r="B613" s="303"/>
      <c r="C613" s="305"/>
      <c r="D613" s="305"/>
      <c r="E613" s="305"/>
      <c r="F613" s="305"/>
      <c r="G613" s="305"/>
      <c r="H613" s="305"/>
      <c r="I613" s="305"/>
      <c r="J613" s="305"/>
      <c r="K613" s="305"/>
      <c r="L613" s="305"/>
      <c r="M613" s="305"/>
      <c r="N613" s="305"/>
      <c r="O613" s="305"/>
      <c r="P613" s="305"/>
      <c r="Q613" s="305"/>
      <c r="R613" s="305"/>
      <c r="S613" s="305"/>
      <c r="T613" s="305"/>
      <c r="U613" s="305"/>
      <c r="V613" s="305"/>
      <c r="W613" s="305"/>
      <c r="X613" s="305"/>
      <c r="Y613" s="305"/>
      <c r="Z613" s="305"/>
    </row>
    <row r="614" customFormat="false" ht="14.25" hidden="false" customHeight="true" outlineLevel="0" collapsed="false">
      <c r="A614" s="305"/>
      <c r="B614" s="303"/>
      <c r="C614" s="305"/>
      <c r="D614" s="305"/>
      <c r="E614" s="305"/>
      <c r="F614" s="305"/>
      <c r="G614" s="305"/>
      <c r="H614" s="305"/>
      <c r="I614" s="305"/>
      <c r="J614" s="305"/>
      <c r="K614" s="305"/>
      <c r="L614" s="305"/>
      <c r="M614" s="305"/>
      <c r="N614" s="305"/>
      <c r="O614" s="305"/>
      <c r="P614" s="305"/>
      <c r="Q614" s="305"/>
      <c r="R614" s="305"/>
      <c r="S614" s="305"/>
      <c r="T614" s="305"/>
      <c r="U614" s="305"/>
      <c r="V614" s="305"/>
      <c r="W614" s="305"/>
      <c r="X614" s="305"/>
      <c r="Y614" s="305"/>
      <c r="Z614" s="305"/>
    </row>
    <row r="615" customFormat="false" ht="14.25" hidden="false" customHeight="true" outlineLevel="0" collapsed="false">
      <c r="A615" s="305"/>
      <c r="B615" s="303"/>
      <c r="C615" s="305"/>
      <c r="D615" s="305"/>
      <c r="E615" s="305"/>
      <c r="F615" s="305"/>
      <c r="G615" s="305"/>
      <c r="H615" s="305"/>
      <c r="I615" s="305"/>
      <c r="J615" s="305"/>
      <c r="K615" s="305"/>
      <c r="L615" s="305"/>
      <c r="M615" s="305"/>
      <c r="N615" s="305"/>
      <c r="O615" s="305"/>
      <c r="P615" s="305"/>
      <c r="Q615" s="305"/>
      <c r="R615" s="305"/>
      <c r="S615" s="305"/>
      <c r="T615" s="305"/>
      <c r="U615" s="305"/>
      <c r="V615" s="305"/>
      <c r="W615" s="305"/>
      <c r="X615" s="305"/>
      <c r="Y615" s="305"/>
      <c r="Z615" s="305"/>
    </row>
    <row r="616" customFormat="false" ht="14.25" hidden="false" customHeight="true" outlineLevel="0" collapsed="false">
      <c r="A616" s="305"/>
      <c r="B616" s="303"/>
      <c r="C616" s="305"/>
      <c r="D616" s="305"/>
      <c r="E616" s="305"/>
      <c r="F616" s="305"/>
      <c r="G616" s="305"/>
      <c r="H616" s="305"/>
      <c r="I616" s="305"/>
      <c r="J616" s="305"/>
      <c r="K616" s="305"/>
      <c r="L616" s="305"/>
      <c r="M616" s="305"/>
      <c r="N616" s="305"/>
      <c r="O616" s="305"/>
      <c r="P616" s="305"/>
      <c r="Q616" s="305"/>
      <c r="R616" s="305"/>
      <c r="S616" s="305"/>
      <c r="T616" s="305"/>
      <c r="U616" s="305"/>
      <c r="V616" s="305"/>
      <c r="W616" s="305"/>
      <c r="X616" s="305"/>
      <c r="Y616" s="305"/>
      <c r="Z616" s="305"/>
    </row>
    <row r="617" customFormat="false" ht="14.25" hidden="false" customHeight="true" outlineLevel="0" collapsed="false">
      <c r="A617" s="305"/>
      <c r="B617" s="303"/>
      <c r="C617" s="305"/>
      <c r="D617" s="305"/>
      <c r="E617" s="305"/>
      <c r="F617" s="305"/>
      <c r="G617" s="305"/>
      <c r="H617" s="305"/>
      <c r="I617" s="305"/>
      <c r="J617" s="305"/>
      <c r="K617" s="305"/>
      <c r="L617" s="305"/>
      <c r="M617" s="305"/>
      <c r="N617" s="305"/>
      <c r="O617" s="305"/>
      <c r="P617" s="305"/>
      <c r="Q617" s="305"/>
      <c r="R617" s="305"/>
      <c r="S617" s="305"/>
      <c r="T617" s="305"/>
      <c r="U617" s="305"/>
      <c r="V617" s="305"/>
      <c r="W617" s="305"/>
      <c r="X617" s="305"/>
      <c r="Y617" s="305"/>
      <c r="Z617" s="305"/>
    </row>
    <row r="618" customFormat="false" ht="14.25" hidden="false" customHeight="true" outlineLevel="0" collapsed="false">
      <c r="A618" s="305"/>
      <c r="B618" s="303"/>
      <c r="C618" s="305"/>
      <c r="D618" s="305"/>
      <c r="E618" s="305"/>
      <c r="F618" s="305"/>
      <c r="G618" s="305"/>
      <c r="H618" s="305"/>
      <c r="I618" s="305"/>
      <c r="J618" s="305"/>
      <c r="K618" s="305"/>
      <c r="L618" s="305"/>
      <c r="M618" s="305"/>
      <c r="N618" s="305"/>
      <c r="O618" s="305"/>
      <c r="P618" s="305"/>
      <c r="Q618" s="305"/>
      <c r="R618" s="305"/>
      <c r="S618" s="305"/>
      <c r="T618" s="305"/>
      <c r="U618" s="305"/>
      <c r="V618" s="305"/>
      <c r="W618" s="305"/>
      <c r="X618" s="305"/>
      <c r="Y618" s="305"/>
      <c r="Z618" s="305"/>
    </row>
    <row r="619" customFormat="false" ht="14.25" hidden="false" customHeight="true" outlineLevel="0" collapsed="false">
      <c r="A619" s="305"/>
      <c r="B619" s="303"/>
      <c r="C619" s="305"/>
      <c r="D619" s="305"/>
      <c r="E619" s="305"/>
      <c r="F619" s="305"/>
      <c r="G619" s="305"/>
      <c r="H619" s="305"/>
      <c r="I619" s="305"/>
      <c r="J619" s="305"/>
      <c r="K619" s="305"/>
      <c r="L619" s="305"/>
      <c r="M619" s="305"/>
      <c r="N619" s="305"/>
      <c r="O619" s="305"/>
      <c r="P619" s="305"/>
      <c r="Q619" s="305"/>
      <c r="R619" s="305"/>
      <c r="S619" s="305"/>
      <c r="T619" s="305"/>
      <c r="U619" s="305"/>
      <c r="V619" s="305"/>
      <c r="W619" s="305"/>
      <c r="X619" s="305"/>
      <c r="Y619" s="305"/>
      <c r="Z619" s="305"/>
    </row>
    <row r="620" customFormat="false" ht="14.25" hidden="false" customHeight="true" outlineLevel="0" collapsed="false">
      <c r="A620" s="305"/>
      <c r="B620" s="303"/>
      <c r="C620" s="305"/>
      <c r="D620" s="305"/>
      <c r="E620" s="305"/>
      <c r="F620" s="305"/>
      <c r="G620" s="305"/>
      <c r="H620" s="305"/>
      <c r="I620" s="305"/>
      <c r="J620" s="305"/>
      <c r="K620" s="305"/>
      <c r="L620" s="305"/>
      <c r="M620" s="305"/>
      <c r="N620" s="305"/>
      <c r="O620" s="305"/>
      <c r="P620" s="305"/>
      <c r="Q620" s="305"/>
      <c r="R620" s="305"/>
      <c r="S620" s="305"/>
      <c r="T620" s="305"/>
      <c r="U620" s="305"/>
      <c r="V620" s="305"/>
      <c r="W620" s="305"/>
      <c r="X620" s="305"/>
      <c r="Y620" s="305"/>
      <c r="Z620" s="305"/>
    </row>
    <row r="621" customFormat="false" ht="14.25" hidden="false" customHeight="true" outlineLevel="0" collapsed="false">
      <c r="A621" s="305"/>
      <c r="B621" s="303"/>
      <c r="C621" s="305"/>
      <c r="D621" s="305"/>
      <c r="E621" s="305"/>
      <c r="F621" s="305"/>
      <c r="G621" s="305"/>
      <c r="H621" s="305"/>
      <c r="I621" s="305"/>
      <c r="J621" s="305"/>
      <c r="K621" s="305"/>
      <c r="L621" s="305"/>
      <c r="M621" s="305"/>
      <c r="N621" s="305"/>
      <c r="O621" s="305"/>
      <c r="P621" s="305"/>
      <c r="Q621" s="305"/>
      <c r="R621" s="305"/>
      <c r="S621" s="305"/>
      <c r="T621" s="305"/>
      <c r="U621" s="305"/>
      <c r="V621" s="305"/>
      <c r="W621" s="305"/>
      <c r="X621" s="305"/>
      <c r="Y621" s="305"/>
      <c r="Z621" s="305"/>
    </row>
    <row r="622" customFormat="false" ht="14.25" hidden="false" customHeight="true" outlineLevel="0" collapsed="false">
      <c r="A622" s="305"/>
      <c r="B622" s="303"/>
      <c r="C622" s="305"/>
      <c r="D622" s="305"/>
      <c r="E622" s="305"/>
      <c r="F622" s="305"/>
      <c r="G622" s="305"/>
      <c r="H622" s="305"/>
      <c r="I622" s="305"/>
      <c r="J622" s="305"/>
      <c r="K622" s="305"/>
      <c r="L622" s="305"/>
      <c r="M622" s="305"/>
      <c r="N622" s="305"/>
      <c r="O622" s="305"/>
      <c r="P622" s="305"/>
      <c r="Q622" s="305"/>
      <c r="R622" s="305"/>
      <c r="S622" s="305"/>
      <c r="T622" s="305"/>
      <c r="U622" s="305"/>
      <c r="V622" s="305"/>
      <c r="W622" s="305"/>
      <c r="X622" s="305"/>
      <c r="Y622" s="305"/>
      <c r="Z622" s="305"/>
    </row>
    <row r="623" customFormat="false" ht="14.25" hidden="false" customHeight="true" outlineLevel="0" collapsed="false">
      <c r="A623" s="305"/>
      <c r="B623" s="303"/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5"/>
      <c r="V623" s="305"/>
      <c r="W623" s="305"/>
      <c r="X623" s="305"/>
      <c r="Y623" s="305"/>
      <c r="Z623" s="305"/>
    </row>
    <row r="624" customFormat="false" ht="14.25" hidden="false" customHeight="true" outlineLevel="0" collapsed="false">
      <c r="A624" s="305"/>
      <c r="B624" s="303"/>
      <c r="C624" s="305"/>
      <c r="D624" s="305"/>
      <c r="E624" s="305"/>
      <c r="F624" s="305"/>
      <c r="G624" s="305"/>
      <c r="H624" s="305"/>
      <c r="I624" s="305"/>
      <c r="J624" s="305"/>
      <c r="K624" s="305"/>
      <c r="L624" s="305"/>
      <c r="M624" s="305"/>
      <c r="N624" s="305"/>
      <c r="O624" s="305"/>
      <c r="P624" s="305"/>
      <c r="Q624" s="305"/>
      <c r="R624" s="305"/>
      <c r="S624" s="305"/>
      <c r="T624" s="305"/>
      <c r="U624" s="305"/>
      <c r="V624" s="305"/>
      <c r="W624" s="305"/>
      <c r="X624" s="305"/>
      <c r="Y624" s="305"/>
      <c r="Z624" s="305"/>
    </row>
    <row r="625" customFormat="false" ht="14.25" hidden="false" customHeight="true" outlineLevel="0" collapsed="false">
      <c r="A625" s="305"/>
      <c r="B625" s="303"/>
      <c r="C625" s="305"/>
      <c r="D625" s="305"/>
      <c r="E625" s="305"/>
      <c r="F625" s="305"/>
      <c r="G625" s="305"/>
      <c r="H625" s="305"/>
      <c r="I625" s="305"/>
      <c r="J625" s="305"/>
      <c r="K625" s="305"/>
      <c r="L625" s="305"/>
      <c r="M625" s="305"/>
      <c r="N625" s="305"/>
      <c r="O625" s="305"/>
      <c r="P625" s="305"/>
      <c r="Q625" s="305"/>
      <c r="R625" s="305"/>
      <c r="S625" s="305"/>
      <c r="T625" s="305"/>
      <c r="U625" s="305"/>
      <c r="V625" s="305"/>
      <c r="W625" s="305"/>
      <c r="X625" s="305"/>
      <c r="Y625" s="305"/>
      <c r="Z625" s="305"/>
    </row>
    <row r="626" customFormat="false" ht="14.25" hidden="false" customHeight="true" outlineLevel="0" collapsed="false">
      <c r="A626" s="305"/>
      <c r="B626" s="303"/>
      <c r="C626" s="305"/>
      <c r="D626" s="305"/>
      <c r="E626" s="305"/>
      <c r="F626" s="305"/>
      <c r="G626" s="305"/>
      <c r="H626" s="305"/>
      <c r="I626" s="305"/>
      <c r="J626" s="305"/>
      <c r="K626" s="305"/>
      <c r="L626" s="305"/>
      <c r="M626" s="305"/>
      <c r="N626" s="305"/>
      <c r="O626" s="305"/>
      <c r="P626" s="305"/>
      <c r="Q626" s="305"/>
      <c r="R626" s="305"/>
      <c r="S626" s="305"/>
      <c r="T626" s="305"/>
      <c r="U626" s="305"/>
      <c r="V626" s="305"/>
      <c r="W626" s="305"/>
      <c r="X626" s="305"/>
      <c r="Y626" s="305"/>
      <c r="Z626" s="305"/>
    </row>
    <row r="627" customFormat="false" ht="14.25" hidden="false" customHeight="true" outlineLevel="0" collapsed="false">
      <c r="A627" s="305"/>
      <c r="B627" s="303"/>
      <c r="C627" s="305"/>
      <c r="D627" s="305"/>
      <c r="E627" s="305"/>
      <c r="F627" s="305"/>
      <c r="G627" s="305"/>
      <c r="H627" s="305"/>
      <c r="I627" s="305"/>
      <c r="J627" s="305"/>
      <c r="K627" s="305"/>
      <c r="L627" s="305"/>
      <c r="M627" s="305"/>
      <c r="N627" s="305"/>
      <c r="O627" s="305"/>
      <c r="P627" s="305"/>
      <c r="Q627" s="305"/>
      <c r="R627" s="305"/>
      <c r="S627" s="305"/>
      <c r="T627" s="305"/>
      <c r="U627" s="305"/>
      <c r="V627" s="305"/>
      <c r="W627" s="305"/>
      <c r="X627" s="305"/>
      <c r="Y627" s="305"/>
      <c r="Z627" s="305"/>
    </row>
    <row r="628" customFormat="false" ht="14.25" hidden="false" customHeight="true" outlineLevel="0" collapsed="false">
      <c r="A628" s="305"/>
      <c r="B628" s="303"/>
      <c r="C628" s="305"/>
      <c r="D628" s="305"/>
      <c r="E628" s="305"/>
      <c r="F628" s="305"/>
      <c r="G628" s="305"/>
      <c r="H628" s="305"/>
      <c r="I628" s="305"/>
      <c r="J628" s="305"/>
      <c r="K628" s="305"/>
      <c r="L628" s="305"/>
      <c r="M628" s="305"/>
      <c r="N628" s="305"/>
      <c r="O628" s="305"/>
      <c r="P628" s="305"/>
      <c r="Q628" s="305"/>
      <c r="R628" s="305"/>
      <c r="S628" s="305"/>
      <c r="T628" s="305"/>
      <c r="U628" s="305"/>
      <c r="V628" s="305"/>
      <c r="W628" s="305"/>
      <c r="X628" s="305"/>
      <c r="Y628" s="305"/>
      <c r="Z628" s="305"/>
    </row>
    <row r="629" customFormat="false" ht="14.25" hidden="false" customHeight="true" outlineLevel="0" collapsed="false">
      <c r="A629" s="305"/>
      <c r="B629" s="303"/>
      <c r="C629" s="305"/>
      <c r="D629" s="305"/>
      <c r="E629" s="305"/>
      <c r="F629" s="305"/>
      <c r="G629" s="305"/>
      <c r="H629" s="305"/>
      <c r="I629" s="305"/>
      <c r="J629" s="305"/>
      <c r="K629" s="305"/>
      <c r="L629" s="305"/>
      <c r="M629" s="305"/>
      <c r="N629" s="305"/>
      <c r="O629" s="305"/>
      <c r="P629" s="305"/>
      <c r="Q629" s="305"/>
      <c r="R629" s="305"/>
      <c r="S629" s="305"/>
      <c r="T629" s="305"/>
      <c r="U629" s="305"/>
      <c r="V629" s="305"/>
      <c r="W629" s="305"/>
      <c r="X629" s="305"/>
      <c r="Y629" s="305"/>
      <c r="Z629" s="305"/>
    </row>
    <row r="630" customFormat="false" ht="14.25" hidden="false" customHeight="true" outlineLevel="0" collapsed="false">
      <c r="A630" s="305"/>
      <c r="B630" s="303"/>
      <c r="C630" s="305"/>
      <c r="D630" s="305"/>
      <c r="E630" s="305"/>
      <c r="F630" s="305"/>
      <c r="G630" s="305"/>
      <c r="H630" s="305"/>
      <c r="I630" s="305"/>
      <c r="J630" s="305"/>
      <c r="K630" s="305"/>
      <c r="L630" s="305"/>
      <c r="M630" s="305"/>
      <c r="N630" s="305"/>
      <c r="O630" s="305"/>
      <c r="P630" s="305"/>
      <c r="Q630" s="305"/>
      <c r="R630" s="305"/>
      <c r="S630" s="305"/>
      <c r="T630" s="305"/>
      <c r="U630" s="305"/>
      <c r="V630" s="305"/>
      <c r="W630" s="305"/>
      <c r="X630" s="305"/>
      <c r="Y630" s="305"/>
      <c r="Z630" s="305"/>
    </row>
    <row r="631" customFormat="false" ht="14.25" hidden="false" customHeight="true" outlineLevel="0" collapsed="false">
      <c r="A631" s="305"/>
      <c r="B631" s="303"/>
      <c r="C631" s="305"/>
      <c r="D631" s="305"/>
      <c r="E631" s="305"/>
      <c r="F631" s="305"/>
      <c r="G631" s="305"/>
      <c r="H631" s="305"/>
      <c r="I631" s="305"/>
      <c r="J631" s="305"/>
      <c r="K631" s="305"/>
      <c r="L631" s="305"/>
      <c r="M631" s="305"/>
      <c r="N631" s="305"/>
      <c r="O631" s="305"/>
      <c r="P631" s="305"/>
      <c r="Q631" s="305"/>
      <c r="R631" s="305"/>
      <c r="S631" s="305"/>
      <c r="T631" s="305"/>
      <c r="U631" s="305"/>
      <c r="V631" s="305"/>
      <c r="W631" s="305"/>
      <c r="X631" s="305"/>
      <c r="Y631" s="305"/>
      <c r="Z631" s="305"/>
    </row>
    <row r="632" customFormat="false" ht="14.25" hidden="false" customHeight="true" outlineLevel="0" collapsed="false">
      <c r="A632" s="305"/>
      <c r="B632" s="303"/>
      <c r="C632" s="305"/>
      <c r="D632" s="305"/>
      <c r="E632" s="305"/>
      <c r="F632" s="305"/>
      <c r="G632" s="305"/>
      <c r="H632" s="305"/>
      <c r="I632" s="305"/>
      <c r="J632" s="305"/>
      <c r="K632" s="305"/>
      <c r="L632" s="305"/>
      <c r="M632" s="305"/>
      <c r="N632" s="305"/>
      <c r="O632" s="305"/>
      <c r="P632" s="305"/>
      <c r="Q632" s="305"/>
      <c r="R632" s="305"/>
      <c r="S632" s="305"/>
      <c r="T632" s="305"/>
      <c r="U632" s="305"/>
      <c r="V632" s="305"/>
      <c r="W632" s="305"/>
      <c r="X632" s="305"/>
      <c r="Y632" s="305"/>
      <c r="Z632" s="305"/>
    </row>
    <row r="633" customFormat="false" ht="14.25" hidden="false" customHeight="true" outlineLevel="0" collapsed="false">
      <c r="A633" s="305"/>
      <c r="B633" s="303"/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305"/>
      <c r="N633" s="305"/>
      <c r="O633" s="305"/>
      <c r="P633" s="305"/>
      <c r="Q633" s="305"/>
      <c r="R633" s="305"/>
      <c r="S633" s="305"/>
      <c r="T633" s="305"/>
      <c r="U633" s="305"/>
      <c r="V633" s="305"/>
      <c r="W633" s="305"/>
      <c r="X633" s="305"/>
      <c r="Y633" s="305"/>
      <c r="Z633" s="305"/>
    </row>
    <row r="634" customFormat="false" ht="14.25" hidden="false" customHeight="true" outlineLevel="0" collapsed="false">
      <c r="A634" s="305"/>
      <c r="B634" s="303"/>
      <c r="C634" s="305"/>
      <c r="D634" s="305"/>
      <c r="E634" s="305"/>
      <c r="F634" s="305"/>
      <c r="G634" s="305"/>
      <c r="H634" s="305"/>
      <c r="I634" s="305"/>
      <c r="J634" s="305"/>
      <c r="K634" s="305"/>
      <c r="L634" s="305"/>
      <c r="M634" s="305"/>
      <c r="N634" s="305"/>
      <c r="O634" s="305"/>
      <c r="P634" s="305"/>
      <c r="Q634" s="305"/>
      <c r="R634" s="305"/>
      <c r="S634" s="305"/>
      <c r="T634" s="305"/>
      <c r="U634" s="305"/>
      <c r="V634" s="305"/>
      <c r="W634" s="305"/>
      <c r="X634" s="305"/>
      <c r="Y634" s="305"/>
      <c r="Z634" s="305"/>
    </row>
    <row r="635" customFormat="false" ht="14.25" hidden="false" customHeight="true" outlineLevel="0" collapsed="false">
      <c r="A635" s="305"/>
      <c r="B635" s="303"/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305"/>
      <c r="N635" s="305"/>
      <c r="O635" s="305"/>
      <c r="P635" s="305"/>
      <c r="Q635" s="305"/>
      <c r="R635" s="305"/>
      <c r="S635" s="305"/>
      <c r="T635" s="305"/>
      <c r="U635" s="305"/>
      <c r="V635" s="305"/>
      <c r="W635" s="305"/>
      <c r="X635" s="305"/>
      <c r="Y635" s="305"/>
      <c r="Z635" s="305"/>
    </row>
    <row r="636" customFormat="false" ht="14.25" hidden="false" customHeight="true" outlineLevel="0" collapsed="false">
      <c r="A636" s="305"/>
      <c r="B636" s="303"/>
      <c r="C636" s="305"/>
      <c r="D636" s="305"/>
      <c r="E636" s="305"/>
      <c r="F636" s="305"/>
      <c r="G636" s="305"/>
      <c r="H636" s="305"/>
      <c r="I636" s="305"/>
      <c r="J636" s="305"/>
      <c r="K636" s="305"/>
      <c r="L636" s="305"/>
      <c r="M636" s="305"/>
      <c r="N636" s="305"/>
      <c r="O636" s="305"/>
      <c r="P636" s="305"/>
      <c r="Q636" s="305"/>
      <c r="R636" s="305"/>
      <c r="S636" s="305"/>
      <c r="T636" s="305"/>
      <c r="U636" s="305"/>
      <c r="V636" s="305"/>
      <c r="W636" s="305"/>
      <c r="X636" s="305"/>
      <c r="Y636" s="305"/>
      <c r="Z636" s="305"/>
    </row>
    <row r="637" customFormat="false" ht="14.25" hidden="false" customHeight="true" outlineLevel="0" collapsed="false">
      <c r="A637" s="305"/>
      <c r="B637" s="303"/>
      <c r="C637" s="305"/>
      <c r="D637" s="305"/>
      <c r="E637" s="305"/>
      <c r="F637" s="305"/>
      <c r="G637" s="305"/>
      <c r="H637" s="305"/>
      <c r="I637" s="305"/>
      <c r="J637" s="305"/>
      <c r="K637" s="305"/>
      <c r="L637" s="305"/>
      <c r="M637" s="305"/>
      <c r="N637" s="305"/>
      <c r="O637" s="305"/>
      <c r="P637" s="305"/>
      <c r="Q637" s="305"/>
      <c r="R637" s="305"/>
      <c r="S637" s="305"/>
      <c r="T637" s="305"/>
      <c r="U637" s="305"/>
      <c r="V637" s="305"/>
      <c r="W637" s="305"/>
      <c r="X637" s="305"/>
      <c r="Y637" s="305"/>
      <c r="Z637" s="305"/>
    </row>
    <row r="638" customFormat="false" ht="14.25" hidden="false" customHeight="true" outlineLevel="0" collapsed="false">
      <c r="A638" s="305"/>
      <c r="B638" s="303"/>
      <c r="C638" s="305"/>
      <c r="D638" s="305"/>
      <c r="E638" s="305"/>
      <c r="F638" s="305"/>
      <c r="G638" s="305"/>
      <c r="H638" s="305"/>
      <c r="I638" s="305"/>
      <c r="J638" s="305"/>
      <c r="K638" s="305"/>
      <c r="L638" s="305"/>
      <c r="M638" s="305"/>
      <c r="N638" s="305"/>
      <c r="O638" s="305"/>
      <c r="P638" s="305"/>
      <c r="Q638" s="305"/>
      <c r="R638" s="305"/>
      <c r="S638" s="305"/>
      <c r="T638" s="305"/>
      <c r="U638" s="305"/>
      <c r="V638" s="305"/>
      <c r="W638" s="305"/>
      <c r="X638" s="305"/>
      <c r="Y638" s="305"/>
      <c r="Z638" s="305"/>
    </row>
    <row r="639" customFormat="false" ht="14.25" hidden="false" customHeight="true" outlineLevel="0" collapsed="false">
      <c r="A639" s="305"/>
      <c r="B639" s="303"/>
      <c r="C639" s="305"/>
      <c r="D639" s="305"/>
      <c r="E639" s="305"/>
      <c r="F639" s="305"/>
      <c r="G639" s="305"/>
      <c r="H639" s="305"/>
      <c r="I639" s="305"/>
      <c r="J639" s="305"/>
      <c r="K639" s="305"/>
      <c r="L639" s="305"/>
      <c r="M639" s="305"/>
      <c r="N639" s="305"/>
      <c r="O639" s="305"/>
      <c r="P639" s="305"/>
      <c r="Q639" s="305"/>
      <c r="R639" s="305"/>
      <c r="S639" s="305"/>
      <c r="T639" s="305"/>
      <c r="U639" s="305"/>
      <c r="V639" s="305"/>
      <c r="W639" s="305"/>
      <c r="X639" s="305"/>
      <c r="Y639" s="305"/>
      <c r="Z639" s="305"/>
    </row>
    <row r="640" customFormat="false" ht="14.25" hidden="false" customHeight="true" outlineLevel="0" collapsed="false">
      <c r="A640" s="305"/>
      <c r="B640" s="303"/>
      <c r="C640" s="305"/>
      <c r="D640" s="305"/>
      <c r="E640" s="305"/>
      <c r="F640" s="305"/>
      <c r="G640" s="305"/>
      <c r="H640" s="305"/>
      <c r="I640" s="305"/>
      <c r="J640" s="305"/>
      <c r="K640" s="305"/>
      <c r="L640" s="305"/>
      <c r="M640" s="305"/>
      <c r="N640" s="305"/>
      <c r="O640" s="305"/>
      <c r="P640" s="305"/>
      <c r="Q640" s="305"/>
      <c r="R640" s="305"/>
      <c r="S640" s="305"/>
      <c r="T640" s="305"/>
      <c r="U640" s="305"/>
      <c r="V640" s="305"/>
      <c r="W640" s="305"/>
      <c r="X640" s="305"/>
      <c r="Y640" s="305"/>
      <c r="Z640" s="305"/>
    </row>
    <row r="641" customFormat="false" ht="14.25" hidden="false" customHeight="true" outlineLevel="0" collapsed="false">
      <c r="A641" s="305"/>
      <c r="B641" s="303"/>
      <c r="C641" s="305"/>
      <c r="D641" s="305"/>
      <c r="E641" s="305"/>
      <c r="F641" s="305"/>
      <c r="G641" s="305"/>
      <c r="H641" s="305"/>
      <c r="I641" s="305"/>
      <c r="J641" s="305"/>
      <c r="K641" s="305"/>
      <c r="L641" s="305"/>
      <c r="M641" s="305"/>
      <c r="N641" s="305"/>
      <c r="O641" s="305"/>
      <c r="P641" s="305"/>
      <c r="Q641" s="305"/>
      <c r="R641" s="305"/>
      <c r="S641" s="305"/>
      <c r="T641" s="305"/>
      <c r="U641" s="305"/>
      <c r="V641" s="305"/>
      <c r="W641" s="305"/>
      <c r="X641" s="305"/>
      <c r="Y641" s="305"/>
      <c r="Z641" s="305"/>
    </row>
    <row r="642" customFormat="false" ht="14.25" hidden="false" customHeight="true" outlineLevel="0" collapsed="false">
      <c r="A642" s="305"/>
      <c r="B642" s="303"/>
      <c r="C642" s="305"/>
      <c r="D642" s="305"/>
      <c r="E642" s="305"/>
      <c r="F642" s="305"/>
      <c r="G642" s="305"/>
      <c r="H642" s="305"/>
      <c r="I642" s="305"/>
      <c r="J642" s="305"/>
      <c r="K642" s="305"/>
      <c r="L642" s="305"/>
      <c r="M642" s="305"/>
      <c r="N642" s="305"/>
      <c r="O642" s="305"/>
      <c r="P642" s="305"/>
      <c r="Q642" s="305"/>
      <c r="R642" s="305"/>
      <c r="S642" s="305"/>
      <c r="T642" s="305"/>
      <c r="U642" s="305"/>
      <c r="V642" s="305"/>
      <c r="W642" s="305"/>
      <c r="X642" s="305"/>
      <c r="Y642" s="305"/>
      <c r="Z642" s="305"/>
    </row>
    <row r="643" customFormat="false" ht="14.25" hidden="false" customHeight="true" outlineLevel="0" collapsed="false">
      <c r="A643" s="305"/>
      <c r="B643" s="303"/>
      <c r="C643" s="305"/>
      <c r="D643" s="305"/>
      <c r="E643" s="305"/>
      <c r="F643" s="305"/>
      <c r="G643" s="305"/>
      <c r="H643" s="305"/>
      <c r="I643" s="305"/>
      <c r="J643" s="305"/>
      <c r="K643" s="305"/>
      <c r="L643" s="305"/>
      <c r="M643" s="305"/>
      <c r="N643" s="305"/>
      <c r="O643" s="305"/>
      <c r="P643" s="305"/>
      <c r="Q643" s="305"/>
      <c r="R643" s="305"/>
      <c r="S643" s="305"/>
      <c r="T643" s="305"/>
      <c r="U643" s="305"/>
      <c r="V643" s="305"/>
      <c r="W643" s="305"/>
      <c r="X643" s="305"/>
      <c r="Y643" s="305"/>
      <c r="Z643" s="305"/>
    </row>
    <row r="644" customFormat="false" ht="14.25" hidden="false" customHeight="true" outlineLevel="0" collapsed="false">
      <c r="A644" s="305"/>
      <c r="B644" s="303"/>
      <c r="C644" s="305"/>
      <c r="D644" s="305"/>
      <c r="E644" s="305"/>
      <c r="F644" s="305"/>
      <c r="G644" s="305"/>
      <c r="H644" s="305"/>
      <c r="I644" s="305"/>
      <c r="J644" s="305"/>
      <c r="K644" s="305"/>
      <c r="L644" s="305"/>
      <c r="M644" s="305"/>
      <c r="N644" s="305"/>
      <c r="O644" s="305"/>
      <c r="P644" s="305"/>
      <c r="Q644" s="305"/>
      <c r="R644" s="305"/>
      <c r="S644" s="305"/>
      <c r="T644" s="305"/>
      <c r="U644" s="305"/>
      <c r="V644" s="305"/>
      <c r="W644" s="305"/>
      <c r="X644" s="305"/>
      <c r="Y644" s="305"/>
      <c r="Z644" s="305"/>
    </row>
    <row r="645" customFormat="false" ht="14.25" hidden="false" customHeight="true" outlineLevel="0" collapsed="false">
      <c r="A645" s="305"/>
      <c r="B645" s="303"/>
      <c r="C645" s="305"/>
      <c r="D645" s="305"/>
      <c r="E645" s="305"/>
      <c r="F645" s="305"/>
      <c r="G645" s="305"/>
      <c r="H645" s="305"/>
      <c r="I645" s="305"/>
      <c r="J645" s="305"/>
      <c r="K645" s="305"/>
      <c r="L645" s="305"/>
      <c r="M645" s="305"/>
      <c r="N645" s="305"/>
      <c r="O645" s="305"/>
      <c r="P645" s="305"/>
      <c r="Q645" s="305"/>
      <c r="R645" s="305"/>
      <c r="S645" s="305"/>
      <c r="T645" s="305"/>
      <c r="U645" s="305"/>
      <c r="V645" s="305"/>
      <c r="W645" s="305"/>
      <c r="X645" s="305"/>
      <c r="Y645" s="305"/>
      <c r="Z645" s="305"/>
    </row>
    <row r="646" customFormat="false" ht="14.25" hidden="false" customHeight="true" outlineLevel="0" collapsed="false">
      <c r="A646" s="305"/>
      <c r="B646" s="303"/>
      <c r="C646" s="305"/>
      <c r="D646" s="305"/>
      <c r="E646" s="305"/>
      <c r="F646" s="305"/>
      <c r="G646" s="305"/>
      <c r="H646" s="305"/>
      <c r="I646" s="305"/>
      <c r="J646" s="305"/>
      <c r="K646" s="305"/>
      <c r="L646" s="305"/>
      <c r="M646" s="305"/>
      <c r="N646" s="305"/>
      <c r="O646" s="305"/>
      <c r="P646" s="305"/>
      <c r="Q646" s="305"/>
      <c r="R646" s="305"/>
      <c r="S646" s="305"/>
      <c r="T646" s="305"/>
      <c r="U646" s="305"/>
      <c r="V646" s="305"/>
      <c r="W646" s="305"/>
      <c r="X646" s="305"/>
      <c r="Y646" s="305"/>
      <c r="Z646" s="305"/>
    </row>
    <row r="647" customFormat="false" ht="14.25" hidden="false" customHeight="true" outlineLevel="0" collapsed="false">
      <c r="A647" s="305"/>
      <c r="B647" s="303"/>
      <c r="C647" s="305"/>
      <c r="D647" s="305"/>
      <c r="E647" s="305"/>
      <c r="F647" s="305"/>
      <c r="G647" s="305"/>
      <c r="H647" s="305"/>
      <c r="I647" s="305"/>
      <c r="J647" s="305"/>
      <c r="K647" s="305"/>
      <c r="L647" s="305"/>
      <c r="M647" s="305"/>
      <c r="N647" s="305"/>
      <c r="O647" s="305"/>
      <c r="P647" s="305"/>
      <c r="Q647" s="305"/>
      <c r="R647" s="305"/>
      <c r="S647" s="305"/>
      <c r="T647" s="305"/>
      <c r="U647" s="305"/>
      <c r="V647" s="305"/>
      <c r="W647" s="305"/>
      <c r="X647" s="305"/>
      <c r="Y647" s="305"/>
      <c r="Z647" s="305"/>
    </row>
    <row r="648" customFormat="false" ht="14.25" hidden="false" customHeight="true" outlineLevel="0" collapsed="false">
      <c r="A648" s="305"/>
      <c r="B648" s="303"/>
      <c r="C648" s="305"/>
      <c r="D648" s="305"/>
      <c r="E648" s="305"/>
      <c r="F648" s="305"/>
      <c r="G648" s="305"/>
      <c r="H648" s="305"/>
      <c r="I648" s="305"/>
      <c r="J648" s="305"/>
      <c r="K648" s="305"/>
      <c r="L648" s="305"/>
      <c r="M648" s="305"/>
      <c r="N648" s="305"/>
      <c r="O648" s="305"/>
      <c r="P648" s="305"/>
      <c r="Q648" s="305"/>
      <c r="R648" s="305"/>
      <c r="S648" s="305"/>
      <c r="T648" s="305"/>
      <c r="U648" s="305"/>
      <c r="V648" s="305"/>
      <c r="W648" s="305"/>
      <c r="X648" s="305"/>
      <c r="Y648" s="305"/>
      <c r="Z648" s="305"/>
    </row>
    <row r="649" customFormat="false" ht="14.25" hidden="false" customHeight="true" outlineLevel="0" collapsed="false">
      <c r="A649" s="305"/>
      <c r="B649" s="303"/>
      <c r="C649" s="305"/>
      <c r="D649" s="305"/>
      <c r="E649" s="305"/>
      <c r="F649" s="305"/>
      <c r="G649" s="305"/>
      <c r="H649" s="305"/>
      <c r="I649" s="305"/>
      <c r="J649" s="305"/>
      <c r="K649" s="305"/>
      <c r="L649" s="305"/>
      <c r="M649" s="305"/>
      <c r="N649" s="305"/>
      <c r="O649" s="305"/>
      <c r="P649" s="305"/>
      <c r="Q649" s="305"/>
      <c r="R649" s="305"/>
      <c r="S649" s="305"/>
      <c r="T649" s="305"/>
      <c r="U649" s="305"/>
      <c r="V649" s="305"/>
      <c r="W649" s="305"/>
      <c r="X649" s="305"/>
      <c r="Y649" s="305"/>
      <c r="Z649" s="305"/>
    </row>
    <row r="650" customFormat="false" ht="14.25" hidden="false" customHeight="true" outlineLevel="0" collapsed="false">
      <c r="A650" s="305"/>
      <c r="B650" s="303"/>
      <c r="C650" s="305"/>
      <c r="D650" s="305"/>
      <c r="E650" s="305"/>
      <c r="F650" s="305"/>
      <c r="G650" s="305"/>
      <c r="H650" s="305"/>
      <c r="I650" s="305"/>
      <c r="J650" s="305"/>
      <c r="K650" s="305"/>
      <c r="L650" s="305"/>
      <c r="M650" s="305"/>
      <c r="N650" s="305"/>
      <c r="O650" s="305"/>
      <c r="P650" s="305"/>
      <c r="Q650" s="305"/>
      <c r="R650" s="305"/>
      <c r="S650" s="305"/>
      <c r="T650" s="305"/>
      <c r="U650" s="305"/>
      <c r="V650" s="305"/>
      <c r="W650" s="305"/>
      <c r="X650" s="305"/>
      <c r="Y650" s="305"/>
      <c r="Z650" s="305"/>
    </row>
    <row r="651" customFormat="false" ht="14.25" hidden="false" customHeight="true" outlineLevel="0" collapsed="false">
      <c r="A651" s="305"/>
      <c r="B651" s="303"/>
      <c r="C651" s="305"/>
      <c r="D651" s="305"/>
      <c r="E651" s="305"/>
      <c r="F651" s="305"/>
      <c r="G651" s="305"/>
      <c r="H651" s="305"/>
      <c r="I651" s="305"/>
      <c r="J651" s="305"/>
      <c r="K651" s="305"/>
      <c r="L651" s="305"/>
      <c r="M651" s="305"/>
      <c r="N651" s="305"/>
      <c r="O651" s="305"/>
      <c r="P651" s="305"/>
      <c r="Q651" s="305"/>
      <c r="R651" s="305"/>
      <c r="S651" s="305"/>
      <c r="T651" s="305"/>
      <c r="U651" s="305"/>
      <c r="V651" s="305"/>
      <c r="W651" s="305"/>
      <c r="X651" s="305"/>
      <c r="Y651" s="305"/>
      <c r="Z651" s="305"/>
    </row>
    <row r="652" customFormat="false" ht="14.25" hidden="false" customHeight="true" outlineLevel="0" collapsed="false">
      <c r="A652" s="305"/>
      <c r="B652" s="303"/>
      <c r="C652" s="305"/>
      <c r="D652" s="305"/>
      <c r="E652" s="305"/>
      <c r="F652" s="305"/>
      <c r="G652" s="305"/>
      <c r="H652" s="305"/>
      <c r="I652" s="305"/>
      <c r="J652" s="305"/>
      <c r="K652" s="305"/>
      <c r="L652" s="305"/>
      <c r="M652" s="305"/>
      <c r="N652" s="305"/>
      <c r="O652" s="305"/>
      <c r="P652" s="305"/>
      <c r="Q652" s="305"/>
      <c r="R652" s="305"/>
      <c r="S652" s="305"/>
      <c r="T652" s="305"/>
      <c r="U652" s="305"/>
      <c r="V652" s="305"/>
      <c r="W652" s="305"/>
      <c r="X652" s="305"/>
      <c r="Y652" s="305"/>
      <c r="Z652" s="305"/>
    </row>
    <row r="653" customFormat="false" ht="14.25" hidden="false" customHeight="true" outlineLevel="0" collapsed="false">
      <c r="A653" s="305"/>
      <c r="B653" s="303"/>
      <c r="C653" s="305"/>
      <c r="D653" s="305"/>
      <c r="E653" s="305"/>
      <c r="F653" s="305"/>
      <c r="G653" s="305"/>
      <c r="H653" s="305"/>
      <c r="I653" s="305"/>
      <c r="J653" s="305"/>
      <c r="K653" s="305"/>
      <c r="L653" s="305"/>
      <c r="M653" s="305"/>
      <c r="N653" s="305"/>
      <c r="O653" s="305"/>
      <c r="P653" s="305"/>
      <c r="Q653" s="305"/>
      <c r="R653" s="305"/>
      <c r="S653" s="305"/>
      <c r="T653" s="305"/>
      <c r="U653" s="305"/>
      <c r="V653" s="305"/>
      <c r="W653" s="305"/>
      <c r="X653" s="305"/>
      <c r="Y653" s="305"/>
      <c r="Z653" s="305"/>
    </row>
    <row r="654" customFormat="false" ht="14.25" hidden="false" customHeight="true" outlineLevel="0" collapsed="false">
      <c r="A654" s="305"/>
      <c r="B654" s="303"/>
      <c r="C654" s="305"/>
      <c r="D654" s="305"/>
      <c r="E654" s="305"/>
      <c r="F654" s="305"/>
      <c r="G654" s="305"/>
      <c r="H654" s="305"/>
      <c r="I654" s="305"/>
      <c r="J654" s="305"/>
      <c r="K654" s="305"/>
      <c r="L654" s="305"/>
      <c r="M654" s="305"/>
      <c r="N654" s="305"/>
      <c r="O654" s="305"/>
      <c r="P654" s="305"/>
      <c r="Q654" s="305"/>
      <c r="R654" s="305"/>
      <c r="S654" s="305"/>
      <c r="T654" s="305"/>
      <c r="U654" s="305"/>
      <c r="V654" s="305"/>
      <c r="W654" s="305"/>
      <c r="X654" s="305"/>
      <c r="Y654" s="305"/>
      <c r="Z654" s="305"/>
    </row>
    <row r="655" customFormat="false" ht="14.25" hidden="false" customHeight="true" outlineLevel="0" collapsed="false">
      <c r="A655" s="305"/>
      <c r="B655" s="303"/>
      <c r="C655" s="305"/>
      <c r="D655" s="305"/>
      <c r="E655" s="305"/>
      <c r="F655" s="305"/>
      <c r="G655" s="305"/>
      <c r="H655" s="305"/>
      <c r="I655" s="305"/>
      <c r="J655" s="305"/>
      <c r="K655" s="305"/>
      <c r="L655" s="305"/>
      <c r="M655" s="305"/>
      <c r="N655" s="305"/>
      <c r="O655" s="305"/>
      <c r="P655" s="305"/>
      <c r="Q655" s="305"/>
      <c r="R655" s="305"/>
      <c r="S655" s="305"/>
      <c r="T655" s="305"/>
      <c r="U655" s="305"/>
      <c r="V655" s="305"/>
      <c r="W655" s="305"/>
      <c r="X655" s="305"/>
      <c r="Y655" s="305"/>
      <c r="Z655" s="305"/>
    </row>
    <row r="656" customFormat="false" ht="14.25" hidden="false" customHeight="true" outlineLevel="0" collapsed="false">
      <c r="A656" s="305"/>
      <c r="B656" s="303"/>
      <c r="C656" s="305"/>
      <c r="D656" s="305"/>
      <c r="E656" s="305"/>
      <c r="F656" s="305"/>
      <c r="G656" s="305"/>
      <c r="H656" s="305"/>
      <c r="I656" s="305"/>
      <c r="J656" s="305"/>
      <c r="K656" s="305"/>
      <c r="L656" s="305"/>
      <c r="M656" s="305"/>
      <c r="N656" s="305"/>
      <c r="O656" s="305"/>
      <c r="P656" s="305"/>
      <c r="Q656" s="305"/>
      <c r="R656" s="305"/>
      <c r="S656" s="305"/>
      <c r="T656" s="305"/>
      <c r="U656" s="305"/>
      <c r="V656" s="305"/>
      <c r="W656" s="305"/>
      <c r="X656" s="305"/>
      <c r="Y656" s="305"/>
      <c r="Z656" s="305"/>
    </row>
    <row r="657" customFormat="false" ht="14.25" hidden="false" customHeight="true" outlineLevel="0" collapsed="false">
      <c r="A657" s="305"/>
      <c r="B657" s="303"/>
      <c r="C657" s="305"/>
      <c r="D657" s="305"/>
      <c r="E657" s="305"/>
      <c r="F657" s="305"/>
      <c r="G657" s="305"/>
      <c r="H657" s="305"/>
      <c r="I657" s="305"/>
      <c r="J657" s="305"/>
      <c r="K657" s="305"/>
      <c r="L657" s="305"/>
      <c r="M657" s="305"/>
      <c r="N657" s="305"/>
      <c r="O657" s="305"/>
      <c r="P657" s="305"/>
      <c r="Q657" s="305"/>
      <c r="R657" s="305"/>
      <c r="S657" s="305"/>
      <c r="T657" s="305"/>
      <c r="U657" s="305"/>
      <c r="V657" s="305"/>
      <c r="W657" s="305"/>
      <c r="X657" s="305"/>
      <c r="Y657" s="305"/>
      <c r="Z657" s="305"/>
    </row>
    <row r="658" customFormat="false" ht="14.25" hidden="false" customHeight="true" outlineLevel="0" collapsed="false">
      <c r="A658" s="305"/>
      <c r="B658" s="303"/>
      <c r="C658" s="305"/>
      <c r="D658" s="305"/>
      <c r="E658" s="305"/>
      <c r="F658" s="305"/>
      <c r="G658" s="305"/>
      <c r="H658" s="305"/>
      <c r="I658" s="305"/>
      <c r="J658" s="305"/>
      <c r="K658" s="305"/>
      <c r="L658" s="305"/>
      <c r="M658" s="305"/>
      <c r="N658" s="305"/>
      <c r="O658" s="305"/>
      <c r="P658" s="305"/>
      <c r="Q658" s="305"/>
      <c r="R658" s="305"/>
      <c r="S658" s="305"/>
      <c r="T658" s="305"/>
      <c r="U658" s="305"/>
      <c r="V658" s="305"/>
      <c r="W658" s="305"/>
      <c r="X658" s="305"/>
      <c r="Y658" s="305"/>
      <c r="Z658" s="305"/>
    </row>
    <row r="659" customFormat="false" ht="14.25" hidden="false" customHeight="true" outlineLevel="0" collapsed="false">
      <c r="A659" s="305"/>
      <c r="B659" s="303"/>
      <c r="C659" s="305"/>
      <c r="D659" s="305"/>
      <c r="E659" s="305"/>
      <c r="F659" s="305"/>
      <c r="G659" s="305"/>
      <c r="H659" s="305"/>
      <c r="I659" s="305"/>
      <c r="J659" s="305"/>
      <c r="K659" s="305"/>
      <c r="L659" s="305"/>
      <c r="M659" s="305"/>
      <c r="N659" s="305"/>
      <c r="O659" s="305"/>
      <c r="P659" s="305"/>
      <c r="Q659" s="305"/>
      <c r="R659" s="305"/>
      <c r="S659" s="305"/>
      <c r="T659" s="305"/>
      <c r="U659" s="305"/>
      <c r="V659" s="305"/>
      <c r="W659" s="305"/>
      <c r="X659" s="305"/>
      <c r="Y659" s="305"/>
      <c r="Z659" s="305"/>
    </row>
    <row r="660" customFormat="false" ht="14.25" hidden="false" customHeight="true" outlineLevel="0" collapsed="false">
      <c r="A660" s="305"/>
      <c r="B660" s="303"/>
      <c r="C660" s="305"/>
      <c r="D660" s="305"/>
      <c r="E660" s="305"/>
      <c r="F660" s="305"/>
      <c r="G660" s="305"/>
      <c r="H660" s="305"/>
      <c r="I660" s="305"/>
      <c r="J660" s="305"/>
      <c r="K660" s="305"/>
      <c r="L660" s="305"/>
      <c r="M660" s="305"/>
      <c r="N660" s="305"/>
      <c r="O660" s="305"/>
      <c r="P660" s="305"/>
      <c r="Q660" s="305"/>
      <c r="R660" s="305"/>
      <c r="S660" s="305"/>
      <c r="T660" s="305"/>
      <c r="U660" s="305"/>
      <c r="V660" s="305"/>
      <c r="W660" s="305"/>
      <c r="X660" s="305"/>
      <c r="Y660" s="305"/>
      <c r="Z660" s="305"/>
    </row>
    <row r="661" customFormat="false" ht="14.25" hidden="false" customHeight="true" outlineLevel="0" collapsed="false">
      <c r="A661" s="305"/>
      <c r="B661" s="303"/>
      <c r="C661" s="305"/>
      <c r="D661" s="305"/>
      <c r="E661" s="305"/>
      <c r="F661" s="305"/>
      <c r="G661" s="305"/>
      <c r="H661" s="305"/>
      <c r="I661" s="305"/>
      <c r="J661" s="305"/>
      <c r="K661" s="305"/>
      <c r="L661" s="305"/>
      <c r="M661" s="305"/>
      <c r="N661" s="305"/>
      <c r="O661" s="305"/>
      <c r="P661" s="305"/>
      <c r="Q661" s="305"/>
      <c r="R661" s="305"/>
      <c r="S661" s="305"/>
      <c r="T661" s="305"/>
      <c r="U661" s="305"/>
      <c r="V661" s="305"/>
      <c r="W661" s="305"/>
      <c r="X661" s="305"/>
      <c r="Y661" s="305"/>
      <c r="Z661" s="305"/>
    </row>
    <row r="662" customFormat="false" ht="14.25" hidden="false" customHeight="true" outlineLevel="0" collapsed="false">
      <c r="A662" s="305"/>
      <c r="B662" s="303"/>
      <c r="C662" s="305"/>
      <c r="D662" s="305"/>
      <c r="E662" s="305"/>
      <c r="F662" s="305"/>
      <c r="G662" s="305"/>
      <c r="H662" s="305"/>
      <c r="I662" s="305"/>
      <c r="J662" s="305"/>
      <c r="K662" s="305"/>
      <c r="L662" s="305"/>
      <c r="M662" s="305"/>
      <c r="N662" s="305"/>
      <c r="O662" s="305"/>
      <c r="P662" s="305"/>
      <c r="Q662" s="305"/>
      <c r="R662" s="305"/>
      <c r="S662" s="305"/>
      <c r="T662" s="305"/>
      <c r="U662" s="305"/>
      <c r="V662" s="305"/>
      <c r="W662" s="305"/>
      <c r="X662" s="305"/>
      <c r="Y662" s="305"/>
      <c r="Z662" s="305"/>
    </row>
    <row r="663" customFormat="false" ht="14.25" hidden="false" customHeight="true" outlineLevel="0" collapsed="false">
      <c r="A663" s="305"/>
      <c r="B663" s="303"/>
      <c r="C663" s="305"/>
      <c r="D663" s="305"/>
      <c r="E663" s="305"/>
      <c r="F663" s="305"/>
      <c r="G663" s="305"/>
      <c r="H663" s="305"/>
      <c r="I663" s="305"/>
      <c r="J663" s="305"/>
      <c r="K663" s="305"/>
      <c r="L663" s="305"/>
      <c r="M663" s="305"/>
      <c r="N663" s="305"/>
      <c r="O663" s="305"/>
      <c r="P663" s="305"/>
      <c r="Q663" s="305"/>
      <c r="R663" s="305"/>
      <c r="S663" s="305"/>
      <c r="T663" s="305"/>
      <c r="U663" s="305"/>
      <c r="V663" s="305"/>
      <c r="W663" s="305"/>
      <c r="X663" s="305"/>
      <c r="Y663" s="305"/>
      <c r="Z663" s="305"/>
    </row>
    <row r="664" customFormat="false" ht="14.25" hidden="false" customHeight="true" outlineLevel="0" collapsed="false">
      <c r="A664" s="305"/>
      <c r="B664" s="303"/>
      <c r="C664" s="305"/>
      <c r="D664" s="305"/>
      <c r="E664" s="305"/>
      <c r="F664" s="305"/>
      <c r="G664" s="305"/>
      <c r="H664" s="305"/>
      <c r="I664" s="305"/>
      <c r="J664" s="305"/>
      <c r="K664" s="305"/>
      <c r="L664" s="305"/>
      <c r="M664" s="305"/>
      <c r="N664" s="305"/>
      <c r="O664" s="305"/>
      <c r="P664" s="305"/>
      <c r="Q664" s="305"/>
      <c r="R664" s="305"/>
      <c r="S664" s="305"/>
      <c r="T664" s="305"/>
      <c r="U664" s="305"/>
      <c r="V664" s="305"/>
      <c r="W664" s="305"/>
      <c r="X664" s="305"/>
      <c r="Y664" s="305"/>
      <c r="Z664" s="305"/>
    </row>
    <row r="665" customFormat="false" ht="14.25" hidden="false" customHeight="true" outlineLevel="0" collapsed="false">
      <c r="A665" s="305"/>
      <c r="B665" s="303"/>
      <c r="C665" s="305"/>
      <c r="D665" s="305"/>
      <c r="E665" s="305"/>
      <c r="F665" s="305"/>
      <c r="G665" s="305"/>
      <c r="H665" s="305"/>
      <c r="I665" s="305"/>
      <c r="J665" s="305"/>
      <c r="K665" s="305"/>
      <c r="L665" s="305"/>
      <c r="M665" s="305"/>
      <c r="N665" s="305"/>
      <c r="O665" s="305"/>
      <c r="P665" s="305"/>
      <c r="Q665" s="305"/>
      <c r="R665" s="305"/>
      <c r="S665" s="305"/>
      <c r="T665" s="305"/>
      <c r="U665" s="305"/>
      <c r="V665" s="305"/>
      <c r="W665" s="305"/>
      <c r="X665" s="305"/>
      <c r="Y665" s="305"/>
      <c r="Z665" s="305"/>
    </row>
    <row r="666" customFormat="false" ht="14.25" hidden="false" customHeight="true" outlineLevel="0" collapsed="false">
      <c r="A666" s="305"/>
      <c r="B666" s="303"/>
      <c r="C666" s="305"/>
      <c r="D666" s="305"/>
      <c r="E666" s="305"/>
      <c r="F666" s="305"/>
      <c r="G666" s="305"/>
      <c r="H666" s="305"/>
      <c r="I666" s="305"/>
      <c r="J666" s="305"/>
      <c r="K666" s="305"/>
      <c r="L666" s="305"/>
      <c r="M666" s="305"/>
      <c r="N666" s="305"/>
      <c r="O666" s="305"/>
      <c r="P666" s="305"/>
      <c r="Q666" s="305"/>
      <c r="R666" s="305"/>
      <c r="S666" s="305"/>
      <c r="T666" s="305"/>
      <c r="U666" s="305"/>
      <c r="V666" s="305"/>
      <c r="W666" s="305"/>
      <c r="X666" s="305"/>
      <c r="Y666" s="305"/>
      <c r="Z666" s="305"/>
    </row>
    <row r="667" customFormat="false" ht="14.25" hidden="false" customHeight="true" outlineLevel="0" collapsed="false">
      <c r="A667" s="305"/>
      <c r="B667" s="303"/>
      <c r="C667" s="305"/>
      <c r="D667" s="305"/>
      <c r="E667" s="305"/>
      <c r="F667" s="305"/>
      <c r="G667" s="305"/>
      <c r="H667" s="305"/>
      <c r="I667" s="305"/>
      <c r="J667" s="305"/>
      <c r="K667" s="305"/>
      <c r="L667" s="305"/>
      <c r="M667" s="305"/>
      <c r="N667" s="305"/>
      <c r="O667" s="305"/>
      <c r="P667" s="305"/>
      <c r="Q667" s="305"/>
      <c r="R667" s="305"/>
      <c r="S667" s="305"/>
      <c r="T667" s="305"/>
      <c r="U667" s="305"/>
      <c r="V667" s="305"/>
      <c r="W667" s="305"/>
      <c r="X667" s="305"/>
      <c r="Y667" s="305"/>
      <c r="Z667" s="305"/>
    </row>
    <row r="668" customFormat="false" ht="14.25" hidden="false" customHeight="true" outlineLevel="0" collapsed="false">
      <c r="A668" s="305"/>
      <c r="B668" s="303"/>
      <c r="C668" s="305"/>
      <c r="D668" s="305"/>
      <c r="E668" s="305"/>
      <c r="F668" s="305"/>
      <c r="G668" s="305"/>
      <c r="H668" s="305"/>
      <c r="I668" s="305"/>
      <c r="J668" s="305"/>
      <c r="K668" s="305"/>
      <c r="L668" s="305"/>
      <c r="M668" s="305"/>
      <c r="N668" s="305"/>
      <c r="O668" s="305"/>
      <c r="P668" s="305"/>
      <c r="Q668" s="305"/>
      <c r="R668" s="305"/>
      <c r="S668" s="305"/>
      <c r="T668" s="305"/>
      <c r="U668" s="305"/>
      <c r="V668" s="305"/>
      <c r="W668" s="305"/>
      <c r="X668" s="305"/>
      <c r="Y668" s="305"/>
      <c r="Z668" s="305"/>
    </row>
    <row r="669" customFormat="false" ht="14.25" hidden="false" customHeight="true" outlineLevel="0" collapsed="false">
      <c r="A669" s="305"/>
      <c r="B669" s="303"/>
      <c r="C669" s="305"/>
      <c r="D669" s="305"/>
      <c r="E669" s="305"/>
      <c r="F669" s="305"/>
      <c r="G669" s="305"/>
      <c r="H669" s="305"/>
      <c r="I669" s="305"/>
      <c r="J669" s="305"/>
      <c r="K669" s="305"/>
      <c r="L669" s="305"/>
      <c r="M669" s="305"/>
      <c r="N669" s="305"/>
      <c r="O669" s="305"/>
      <c r="P669" s="305"/>
      <c r="Q669" s="305"/>
      <c r="R669" s="305"/>
      <c r="S669" s="305"/>
      <c r="T669" s="305"/>
      <c r="U669" s="305"/>
      <c r="V669" s="305"/>
      <c r="W669" s="305"/>
      <c r="X669" s="305"/>
      <c r="Y669" s="305"/>
      <c r="Z669" s="305"/>
    </row>
    <row r="670" customFormat="false" ht="14.25" hidden="false" customHeight="true" outlineLevel="0" collapsed="false">
      <c r="A670" s="305"/>
      <c r="B670" s="303"/>
      <c r="C670" s="305"/>
      <c r="D670" s="305"/>
      <c r="E670" s="305"/>
      <c r="F670" s="305"/>
      <c r="G670" s="305"/>
      <c r="H670" s="305"/>
      <c r="I670" s="305"/>
      <c r="J670" s="305"/>
      <c r="K670" s="305"/>
      <c r="L670" s="305"/>
      <c r="M670" s="305"/>
      <c r="N670" s="305"/>
      <c r="O670" s="305"/>
      <c r="P670" s="305"/>
      <c r="Q670" s="305"/>
      <c r="R670" s="305"/>
      <c r="S670" s="305"/>
      <c r="T670" s="305"/>
      <c r="U670" s="305"/>
      <c r="V670" s="305"/>
      <c r="W670" s="305"/>
      <c r="X670" s="305"/>
      <c r="Y670" s="305"/>
      <c r="Z670" s="305"/>
    </row>
    <row r="671" customFormat="false" ht="14.25" hidden="false" customHeight="true" outlineLevel="0" collapsed="false">
      <c r="A671" s="305"/>
      <c r="B671" s="303"/>
      <c r="C671" s="305"/>
      <c r="D671" s="305"/>
      <c r="E671" s="305"/>
      <c r="F671" s="305"/>
      <c r="G671" s="305"/>
      <c r="H671" s="305"/>
      <c r="I671" s="305"/>
      <c r="J671" s="305"/>
      <c r="K671" s="305"/>
      <c r="L671" s="305"/>
      <c r="M671" s="305"/>
      <c r="N671" s="305"/>
      <c r="O671" s="305"/>
      <c r="P671" s="305"/>
      <c r="Q671" s="305"/>
      <c r="R671" s="305"/>
      <c r="S671" s="305"/>
      <c r="T671" s="305"/>
      <c r="U671" s="305"/>
      <c r="V671" s="305"/>
      <c r="W671" s="305"/>
      <c r="X671" s="305"/>
      <c r="Y671" s="305"/>
      <c r="Z671" s="305"/>
    </row>
    <row r="672" customFormat="false" ht="14.25" hidden="false" customHeight="true" outlineLevel="0" collapsed="false">
      <c r="A672" s="305"/>
      <c r="B672" s="303"/>
      <c r="C672" s="305"/>
      <c r="D672" s="305"/>
      <c r="E672" s="305"/>
      <c r="F672" s="305"/>
      <c r="G672" s="305"/>
      <c r="H672" s="305"/>
      <c r="I672" s="305"/>
      <c r="J672" s="305"/>
      <c r="K672" s="305"/>
      <c r="L672" s="305"/>
      <c r="M672" s="305"/>
      <c r="N672" s="305"/>
      <c r="O672" s="305"/>
      <c r="P672" s="305"/>
      <c r="Q672" s="305"/>
      <c r="R672" s="305"/>
      <c r="S672" s="305"/>
      <c r="T672" s="305"/>
      <c r="U672" s="305"/>
      <c r="V672" s="305"/>
      <c r="W672" s="305"/>
      <c r="X672" s="305"/>
      <c r="Y672" s="305"/>
      <c r="Z672" s="305"/>
    </row>
    <row r="673" customFormat="false" ht="14.25" hidden="false" customHeight="true" outlineLevel="0" collapsed="false">
      <c r="A673" s="305"/>
      <c r="B673" s="303"/>
      <c r="C673" s="305"/>
      <c r="D673" s="305"/>
      <c r="E673" s="305"/>
      <c r="F673" s="305"/>
      <c r="G673" s="305"/>
      <c r="H673" s="305"/>
      <c r="I673" s="305"/>
      <c r="J673" s="305"/>
      <c r="K673" s="305"/>
      <c r="L673" s="305"/>
      <c r="M673" s="305"/>
      <c r="N673" s="305"/>
      <c r="O673" s="305"/>
      <c r="P673" s="305"/>
      <c r="Q673" s="305"/>
      <c r="R673" s="305"/>
      <c r="S673" s="305"/>
      <c r="T673" s="305"/>
      <c r="U673" s="305"/>
      <c r="V673" s="305"/>
      <c r="W673" s="305"/>
      <c r="X673" s="305"/>
      <c r="Y673" s="305"/>
      <c r="Z673" s="305"/>
    </row>
    <row r="674" customFormat="false" ht="14.25" hidden="false" customHeight="true" outlineLevel="0" collapsed="false">
      <c r="A674" s="305"/>
      <c r="B674" s="303"/>
      <c r="C674" s="305"/>
      <c r="D674" s="305"/>
      <c r="E674" s="305"/>
      <c r="F674" s="305"/>
      <c r="G674" s="305"/>
      <c r="H674" s="305"/>
      <c r="I674" s="305"/>
      <c r="J674" s="305"/>
      <c r="K674" s="305"/>
      <c r="L674" s="305"/>
      <c r="M674" s="305"/>
      <c r="N674" s="305"/>
      <c r="O674" s="305"/>
      <c r="P674" s="305"/>
      <c r="Q674" s="305"/>
      <c r="R674" s="305"/>
      <c r="S674" s="305"/>
      <c r="T674" s="305"/>
      <c r="U674" s="305"/>
      <c r="V674" s="305"/>
      <c r="W674" s="305"/>
      <c r="X674" s="305"/>
      <c r="Y674" s="305"/>
      <c r="Z674" s="305"/>
    </row>
    <row r="675" customFormat="false" ht="14.25" hidden="false" customHeight="true" outlineLevel="0" collapsed="false">
      <c r="A675" s="305"/>
      <c r="B675" s="303"/>
      <c r="C675" s="305"/>
      <c r="D675" s="305"/>
      <c r="E675" s="305"/>
      <c r="F675" s="305"/>
      <c r="G675" s="305"/>
      <c r="H675" s="305"/>
      <c r="I675" s="305"/>
      <c r="J675" s="305"/>
      <c r="K675" s="305"/>
      <c r="L675" s="305"/>
      <c r="M675" s="305"/>
      <c r="N675" s="305"/>
      <c r="O675" s="305"/>
      <c r="P675" s="305"/>
      <c r="Q675" s="305"/>
      <c r="R675" s="305"/>
      <c r="S675" s="305"/>
      <c r="T675" s="305"/>
      <c r="U675" s="305"/>
      <c r="V675" s="305"/>
      <c r="W675" s="305"/>
      <c r="X675" s="305"/>
      <c r="Y675" s="305"/>
      <c r="Z675" s="305"/>
    </row>
    <row r="676" customFormat="false" ht="14.25" hidden="false" customHeight="true" outlineLevel="0" collapsed="false">
      <c r="A676" s="305"/>
      <c r="B676" s="303"/>
      <c r="C676" s="305"/>
      <c r="D676" s="305"/>
      <c r="E676" s="305"/>
      <c r="F676" s="305"/>
      <c r="G676" s="305"/>
      <c r="H676" s="305"/>
      <c r="I676" s="305"/>
      <c r="J676" s="305"/>
      <c r="K676" s="305"/>
      <c r="L676" s="305"/>
      <c r="M676" s="305"/>
      <c r="N676" s="305"/>
      <c r="O676" s="305"/>
      <c r="P676" s="305"/>
      <c r="Q676" s="305"/>
      <c r="R676" s="305"/>
      <c r="S676" s="305"/>
      <c r="T676" s="305"/>
      <c r="U676" s="305"/>
      <c r="V676" s="305"/>
      <c r="W676" s="305"/>
      <c r="X676" s="305"/>
      <c r="Y676" s="305"/>
      <c r="Z676" s="305"/>
    </row>
    <row r="677" customFormat="false" ht="14.25" hidden="false" customHeight="true" outlineLevel="0" collapsed="false">
      <c r="A677" s="305"/>
      <c r="B677" s="303"/>
      <c r="C677" s="305"/>
      <c r="D677" s="305"/>
      <c r="E677" s="305"/>
      <c r="F677" s="305"/>
      <c r="G677" s="305"/>
      <c r="H677" s="305"/>
      <c r="I677" s="305"/>
      <c r="J677" s="305"/>
      <c r="K677" s="305"/>
      <c r="L677" s="305"/>
      <c r="M677" s="305"/>
      <c r="N677" s="305"/>
      <c r="O677" s="305"/>
      <c r="P677" s="305"/>
      <c r="Q677" s="305"/>
      <c r="R677" s="305"/>
      <c r="S677" s="305"/>
      <c r="T677" s="305"/>
      <c r="U677" s="305"/>
      <c r="V677" s="305"/>
      <c r="W677" s="305"/>
      <c r="X677" s="305"/>
      <c r="Y677" s="305"/>
      <c r="Z677" s="305"/>
    </row>
    <row r="678" customFormat="false" ht="14.25" hidden="false" customHeight="true" outlineLevel="0" collapsed="false">
      <c r="A678" s="305"/>
      <c r="B678" s="303"/>
      <c r="C678" s="305"/>
      <c r="D678" s="305"/>
      <c r="E678" s="305"/>
      <c r="F678" s="305"/>
      <c r="G678" s="305"/>
      <c r="H678" s="305"/>
      <c r="I678" s="305"/>
      <c r="J678" s="305"/>
      <c r="K678" s="305"/>
      <c r="L678" s="305"/>
      <c r="M678" s="305"/>
      <c r="N678" s="305"/>
      <c r="O678" s="305"/>
      <c r="P678" s="305"/>
      <c r="Q678" s="305"/>
      <c r="R678" s="305"/>
      <c r="S678" s="305"/>
      <c r="T678" s="305"/>
      <c r="U678" s="305"/>
      <c r="V678" s="305"/>
      <c r="W678" s="305"/>
      <c r="X678" s="305"/>
      <c r="Y678" s="305"/>
      <c r="Z678" s="305"/>
    </row>
    <row r="679" customFormat="false" ht="14.25" hidden="false" customHeight="true" outlineLevel="0" collapsed="false">
      <c r="A679" s="305"/>
      <c r="B679" s="303"/>
      <c r="C679" s="305"/>
      <c r="D679" s="305"/>
      <c r="E679" s="305"/>
      <c r="F679" s="305"/>
      <c r="G679" s="305"/>
      <c r="H679" s="305"/>
      <c r="I679" s="305"/>
      <c r="J679" s="305"/>
      <c r="K679" s="305"/>
      <c r="L679" s="305"/>
      <c r="M679" s="305"/>
      <c r="N679" s="305"/>
      <c r="O679" s="305"/>
      <c r="P679" s="305"/>
      <c r="Q679" s="305"/>
      <c r="R679" s="305"/>
      <c r="S679" s="305"/>
      <c r="T679" s="305"/>
      <c r="U679" s="305"/>
      <c r="V679" s="305"/>
      <c r="W679" s="305"/>
      <c r="X679" s="305"/>
      <c r="Y679" s="305"/>
      <c r="Z679" s="305"/>
    </row>
    <row r="680" customFormat="false" ht="14.25" hidden="false" customHeight="true" outlineLevel="0" collapsed="false">
      <c r="A680" s="305"/>
      <c r="B680" s="303"/>
      <c r="C680" s="305"/>
      <c r="D680" s="305"/>
      <c r="E680" s="305"/>
      <c r="F680" s="305"/>
      <c r="G680" s="305"/>
      <c r="H680" s="305"/>
      <c r="I680" s="305"/>
      <c r="J680" s="305"/>
      <c r="K680" s="305"/>
      <c r="L680" s="305"/>
      <c r="M680" s="305"/>
      <c r="N680" s="305"/>
      <c r="O680" s="305"/>
      <c r="P680" s="305"/>
      <c r="Q680" s="305"/>
      <c r="R680" s="305"/>
      <c r="S680" s="305"/>
      <c r="T680" s="305"/>
      <c r="U680" s="305"/>
      <c r="V680" s="305"/>
      <c r="W680" s="305"/>
      <c r="X680" s="305"/>
      <c r="Y680" s="305"/>
      <c r="Z680" s="305"/>
    </row>
    <row r="681" customFormat="false" ht="14.25" hidden="false" customHeight="true" outlineLevel="0" collapsed="false">
      <c r="A681" s="305"/>
      <c r="B681" s="303"/>
      <c r="C681" s="305"/>
      <c r="D681" s="305"/>
      <c r="E681" s="305"/>
      <c r="F681" s="305"/>
      <c r="G681" s="305"/>
      <c r="H681" s="305"/>
      <c r="I681" s="305"/>
      <c r="J681" s="305"/>
      <c r="K681" s="305"/>
      <c r="L681" s="305"/>
      <c r="M681" s="305"/>
      <c r="N681" s="305"/>
      <c r="O681" s="305"/>
      <c r="P681" s="305"/>
      <c r="Q681" s="305"/>
      <c r="R681" s="305"/>
      <c r="S681" s="305"/>
      <c r="T681" s="305"/>
      <c r="U681" s="305"/>
      <c r="V681" s="305"/>
      <c r="W681" s="305"/>
      <c r="X681" s="305"/>
      <c r="Y681" s="305"/>
      <c r="Z681" s="305"/>
    </row>
    <row r="682" customFormat="false" ht="14.25" hidden="false" customHeight="true" outlineLevel="0" collapsed="false">
      <c r="A682" s="305"/>
      <c r="B682" s="303"/>
      <c r="C682" s="305"/>
      <c r="D682" s="305"/>
      <c r="E682" s="305"/>
      <c r="F682" s="305"/>
      <c r="G682" s="305"/>
      <c r="H682" s="305"/>
      <c r="I682" s="305"/>
      <c r="J682" s="305"/>
      <c r="K682" s="305"/>
      <c r="L682" s="305"/>
      <c r="M682" s="305"/>
      <c r="N682" s="305"/>
      <c r="O682" s="305"/>
      <c r="P682" s="305"/>
      <c r="Q682" s="305"/>
      <c r="R682" s="305"/>
      <c r="S682" s="305"/>
      <c r="T682" s="305"/>
      <c r="U682" s="305"/>
      <c r="V682" s="305"/>
      <c r="W682" s="305"/>
      <c r="X682" s="305"/>
      <c r="Y682" s="305"/>
      <c r="Z682" s="305"/>
    </row>
    <row r="683" customFormat="false" ht="14.25" hidden="false" customHeight="true" outlineLevel="0" collapsed="false">
      <c r="A683" s="305"/>
      <c r="B683" s="303"/>
      <c r="C683" s="305"/>
      <c r="D683" s="305"/>
      <c r="E683" s="305"/>
      <c r="F683" s="305"/>
      <c r="G683" s="305"/>
      <c r="H683" s="305"/>
      <c r="I683" s="305"/>
      <c r="J683" s="305"/>
      <c r="K683" s="305"/>
      <c r="L683" s="305"/>
      <c r="M683" s="305"/>
      <c r="N683" s="305"/>
      <c r="O683" s="305"/>
      <c r="P683" s="305"/>
      <c r="Q683" s="305"/>
      <c r="R683" s="305"/>
      <c r="S683" s="305"/>
      <c r="T683" s="305"/>
      <c r="U683" s="305"/>
      <c r="V683" s="305"/>
      <c r="W683" s="305"/>
      <c r="X683" s="305"/>
      <c r="Y683" s="305"/>
      <c r="Z683" s="305"/>
    </row>
    <row r="684" customFormat="false" ht="14.25" hidden="false" customHeight="true" outlineLevel="0" collapsed="false">
      <c r="A684" s="305"/>
      <c r="B684" s="303"/>
      <c r="C684" s="305"/>
      <c r="D684" s="305"/>
      <c r="E684" s="305"/>
      <c r="F684" s="305"/>
      <c r="G684" s="305"/>
      <c r="H684" s="305"/>
      <c r="I684" s="305"/>
      <c r="J684" s="305"/>
      <c r="K684" s="305"/>
      <c r="L684" s="305"/>
      <c r="M684" s="305"/>
      <c r="N684" s="305"/>
      <c r="O684" s="305"/>
      <c r="P684" s="305"/>
      <c r="Q684" s="305"/>
      <c r="R684" s="305"/>
      <c r="S684" s="305"/>
      <c r="T684" s="305"/>
      <c r="U684" s="305"/>
      <c r="V684" s="305"/>
      <c r="W684" s="305"/>
      <c r="X684" s="305"/>
      <c r="Y684" s="305"/>
      <c r="Z684" s="305"/>
    </row>
    <row r="685" customFormat="false" ht="14.25" hidden="false" customHeight="true" outlineLevel="0" collapsed="false">
      <c r="A685" s="305"/>
      <c r="B685" s="303"/>
      <c r="C685" s="305"/>
      <c r="D685" s="305"/>
      <c r="E685" s="305"/>
      <c r="F685" s="305"/>
      <c r="G685" s="305"/>
      <c r="H685" s="305"/>
      <c r="I685" s="305"/>
      <c r="J685" s="305"/>
      <c r="K685" s="305"/>
      <c r="L685" s="305"/>
      <c r="M685" s="305"/>
      <c r="N685" s="305"/>
      <c r="O685" s="305"/>
      <c r="P685" s="305"/>
      <c r="Q685" s="305"/>
      <c r="R685" s="305"/>
      <c r="S685" s="305"/>
      <c r="T685" s="305"/>
      <c r="U685" s="305"/>
      <c r="V685" s="305"/>
      <c r="W685" s="305"/>
      <c r="X685" s="305"/>
      <c r="Y685" s="305"/>
      <c r="Z685" s="305"/>
    </row>
    <row r="686" customFormat="false" ht="14.25" hidden="false" customHeight="true" outlineLevel="0" collapsed="false">
      <c r="A686" s="305"/>
      <c r="B686" s="303"/>
      <c r="C686" s="305"/>
      <c r="D686" s="305"/>
      <c r="E686" s="305"/>
      <c r="F686" s="305"/>
      <c r="G686" s="305"/>
      <c r="H686" s="305"/>
      <c r="I686" s="305"/>
      <c r="J686" s="305"/>
      <c r="K686" s="305"/>
      <c r="L686" s="305"/>
      <c r="M686" s="305"/>
      <c r="N686" s="305"/>
      <c r="O686" s="305"/>
      <c r="P686" s="305"/>
      <c r="Q686" s="305"/>
      <c r="R686" s="305"/>
      <c r="S686" s="305"/>
      <c r="T686" s="305"/>
      <c r="U686" s="305"/>
      <c r="V686" s="305"/>
      <c r="W686" s="305"/>
      <c r="X686" s="305"/>
      <c r="Y686" s="305"/>
      <c r="Z686" s="305"/>
    </row>
    <row r="687" customFormat="false" ht="14.25" hidden="false" customHeight="true" outlineLevel="0" collapsed="false">
      <c r="A687" s="305"/>
      <c r="B687" s="303"/>
      <c r="C687" s="305"/>
      <c r="D687" s="305"/>
      <c r="E687" s="305"/>
      <c r="F687" s="305"/>
      <c r="G687" s="305"/>
      <c r="H687" s="305"/>
      <c r="I687" s="305"/>
      <c r="J687" s="305"/>
      <c r="K687" s="305"/>
      <c r="L687" s="305"/>
      <c r="M687" s="305"/>
      <c r="N687" s="305"/>
      <c r="O687" s="305"/>
      <c r="P687" s="305"/>
      <c r="Q687" s="305"/>
      <c r="R687" s="305"/>
      <c r="S687" s="305"/>
      <c r="T687" s="305"/>
      <c r="U687" s="305"/>
      <c r="V687" s="305"/>
      <c r="W687" s="305"/>
      <c r="X687" s="305"/>
      <c r="Y687" s="305"/>
      <c r="Z687" s="305"/>
    </row>
    <row r="688" customFormat="false" ht="14.25" hidden="false" customHeight="true" outlineLevel="0" collapsed="false">
      <c r="A688" s="305"/>
      <c r="B688" s="303"/>
      <c r="C688" s="305"/>
      <c r="D688" s="305"/>
      <c r="E688" s="305"/>
      <c r="F688" s="305"/>
      <c r="G688" s="305"/>
      <c r="H688" s="305"/>
      <c r="I688" s="305"/>
      <c r="J688" s="305"/>
      <c r="K688" s="305"/>
      <c r="L688" s="305"/>
      <c r="M688" s="305"/>
      <c r="N688" s="305"/>
      <c r="O688" s="305"/>
      <c r="P688" s="305"/>
      <c r="Q688" s="305"/>
      <c r="R688" s="305"/>
      <c r="S688" s="305"/>
      <c r="T688" s="305"/>
      <c r="U688" s="305"/>
      <c r="V688" s="305"/>
      <c r="W688" s="305"/>
      <c r="X688" s="305"/>
      <c r="Y688" s="305"/>
      <c r="Z688" s="305"/>
    </row>
    <row r="689" customFormat="false" ht="14.25" hidden="false" customHeight="true" outlineLevel="0" collapsed="false">
      <c r="A689" s="305"/>
      <c r="B689" s="303"/>
      <c r="C689" s="305"/>
      <c r="D689" s="305"/>
      <c r="E689" s="305"/>
      <c r="F689" s="305"/>
      <c r="G689" s="305"/>
      <c r="H689" s="305"/>
      <c r="I689" s="305"/>
      <c r="J689" s="305"/>
      <c r="K689" s="305"/>
      <c r="L689" s="305"/>
      <c r="M689" s="305"/>
      <c r="N689" s="305"/>
      <c r="O689" s="305"/>
      <c r="P689" s="305"/>
      <c r="Q689" s="305"/>
      <c r="R689" s="305"/>
      <c r="S689" s="305"/>
      <c r="T689" s="305"/>
      <c r="U689" s="305"/>
      <c r="V689" s="305"/>
      <c r="W689" s="305"/>
      <c r="X689" s="305"/>
      <c r="Y689" s="305"/>
      <c r="Z689" s="305"/>
    </row>
    <row r="690" customFormat="false" ht="14.25" hidden="false" customHeight="true" outlineLevel="0" collapsed="false">
      <c r="A690" s="305"/>
      <c r="B690" s="303"/>
      <c r="C690" s="305"/>
      <c r="D690" s="305"/>
      <c r="E690" s="305"/>
      <c r="F690" s="305"/>
      <c r="G690" s="305"/>
      <c r="H690" s="305"/>
      <c r="I690" s="305"/>
      <c r="J690" s="305"/>
      <c r="K690" s="305"/>
      <c r="L690" s="305"/>
      <c r="M690" s="305"/>
      <c r="N690" s="305"/>
      <c r="O690" s="305"/>
      <c r="P690" s="305"/>
      <c r="Q690" s="305"/>
      <c r="R690" s="305"/>
      <c r="S690" s="305"/>
      <c r="T690" s="305"/>
      <c r="U690" s="305"/>
      <c r="V690" s="305"/>
      <c r="W690" s="305"/>
      <c r="X690" s="305"/>
      <c r="Y690" s="305"/>
      <c r="Z690" s="305"/>
    </row>
    <row r="691" customFormat="false" ht="14.25" hidden="false" customHeight="true" outlineLevel="0" collapsed="false">
      <c r="A691" s="305"/>
      <c r="B691" s="303"/>
      <c r="C691" s="305"/>
      <c r="D691" s="305"/>
      <c r="E691" s="305"/>
      <c r="F691" s="305"/>
      <c r="G691" s="305"/>
      <c r="H691" s="305"/>
      <c r="I691" s="305"/>
      <c r="J691" s="305"/>
      <c r="K691" s="305"/>
      <c r="L691" s="305"/>
      <c r="M691" s="305"/>
      <c r="N691" s="305"/>
      <c r="O691" s="305"/>
      <c r="P691" s="305"/>
      <c r="Q691" s="305"/>
      <c r="R691" s="305"/>
      <c r="S691" s="305"/>
      <c r="T691" s="305"/>
      <c r="U691" s="305"/>
      <c r="V691" s="305"/>
      <c r="W691" s="305"/>
      <c r="X691" s="305"/>
      <c r="Y691" s="305"/>
      <c r="Z691" s="305"/>
    </row>
    <row r="692" customFormat="false" ht="14.25" hidden="false" customHeight="true" outlineLevel="0" collapsed="false">
      <c r="A692" s="305"/>
      <c r="B692" s="303"/>
      <c r="C692" s="305"/>
      <c r="D692" s="305"/>
      <c r="E692" s="305"/>
      <c r="F692" s="305"/>
      <c r="G692" s="305"/>
      <c r="H692" s="305"/>
      <c r="I692" s="305"/>
      <c r="J692" s="305"/>
      <c r="K692" s="305"/>
      <c r="L692" s="305"/>
      <c r="M692" s="305"/>
      <c r="N692" s="305"/>
      <c r="O692" s="305"/>
      <c r="P692" s="305"/>
      <c r="Q692" s="305"/>
      <c r="R692" s="305"/>
      <c r="S692" s="305"/>
      <c r="T692" s="305"/>
      <c r="U692" s="305"/>
      <c r="V692" s="305"/>
      <c r="W692" s="305"/>
      <c r="X692" s="305"/>
      <c r="Y692" s="305"/>
      <c r="Z692" s="305"/>
    </row>
    <row r="693" customFormat="false" ht="14.25" hidden="false" customHeight="true" outlineLevel="0" collapsed="false">
      <c r="A693" s="305"/>
      <c r="B693" s="303"/>
      <c r="C693" s="305"/>
      <c r="D693" s="305"/>
      <c r="E693" s="305"/>
      <c r="F693" s="305"/>
      <c r="G693" s="305"/>
      <c r="H693" s="305"/>
      <c r="I693" s="305"/>
      <c r="J693" s="305"/>
      <c r="K693" s="305"/>
      <c r="L693" s="305"/>
      <c r="M693" s="305"/>
      <c r="N693" s="305"/>
      <c r="O693" s="305"/>
      <c r="P693" s="305"/>
      <c r="Q693" s="305"/>
      <c r="R693" s="305"/>
      <c r="S693" s="305"/>
      <c r="T693" s="305"/>
      <c r="U693" s="305"/>
      <c r="V693" s="305"/>
      <c r="W693" s="305"/>
      <c r="X693" s="305"/>
      <c r="Y693" s="305"/>
      <c r="Z693" s="305"/>
    </row>
    <row r="694" customFormat="false" ht="14.25" hidden="false" customHeight="true" outlineLevel="0" collapsed="false">
      <c r="A694" s="305"/>
      <c r="B694" s="303"/>
      <c r="C694" s="305"/>
      <c r="D694" s="305"/>
      <c r="E694" s="305"/>
      <c r="F694" s="305"/>
      <c r="G694" s="305"/>
      <c r="H694" s="305"/>
      <c r="I694" s="305"/>
      <c r="J694" s="305"/>
      <c r="K694" s="305"/>
      <c r="L694" s="305"/>
      <c r="M694" s="305"/>
      <c r="N694" s="305"/>
      <c r="O694" s="305"/>
      <c r="P694" s="305"/>
      <c r="Q694" s="305"/>
      <c r="R694" s="305"/>
      <c r="S694" s="305"/>
      <c r="T694" s="305"/>
      <c r="U694" s="305"/>
      <c r="V694" s="305"/>
      <c r="W694" s="305"/>
      <c r="X694" s="305"/>
      <c r="Y694" s="305"/>
      <c r="Z694" s="305"/>
    </row>
    <row r="695" customFormat="false" ht="14.25" hidden="false" customHeight="true" outlineLevel="0" collapsed="false">
      <c r="A695" s="305"/>
      <c r="B695" s="303"/>
      <c r="C695" s="305"/>
      <c r="D695" s="305"/>
      <c r="E695" s="305"/>
      <c r="F695" s="305"/>
      <c r="G695" s="305"/>
      <c r="H695" s="305"/>
      <c r="I695" s="305"/>
      <c r="J695" s="305"/>
      <c r="K695" s="305"/>
      <c r="L695" s="305"/>
      <c r="M695" s="305"/>
      <c r="N695" s="305"/>
      <c r="O695" s="305"/>
      <c r="P695" s="305"/>
      <c r="Q695" s="305"/>
      <c r="R695" s="305"/>
      <c r="S695" s="305"/>
      <c r="T695" s="305"/>
      <c r="U695" s="305"/>
      <c r="V695" s="305"/>
      <c r="W695" s="305"/>
      <c r="X695" s="305"/>
      <c r="Y695" s="305"/>
      <c r="Z695" s="305"/>
    </row>
    <row r="696" customFormat="false" ht="14.25" hidden="false" customHeight="true" outlineLevel="0" collapsed="false">
      <c r="A696" s="305"/>
      <c r="B696" s="303"/>
      <c r="C696" s="305"/>
      <c r="D696" s="305"/>
      <c r="E696" s="305"/>
      <c r="F696" s="305"/>
      <c r="G696" s="305"/>
      <c r="H696" s="305"/>
      <c r="I696" s="305"/>
      <c r="J696" s="305"/>
      <c r="K696" s="305"/>
      <c r="L696" s="305"/>
      <c r="M696" s="305"/>
      <c r="N696" s="305"/>
      <c r="O696" s="305"/>
      <c r="P696" s="305"/>
      <c r="Q696" s="305"/>
      <c r="R696" s="305"/>
      <c r="S696" s="305"/>
      <c r="T696" s="305"/>
      <c r="U696" s="305"/>
      <c r="V696" s="305"/>
      <c r="W696" s="305"/>
      <c r="X696" s="305"/>
      <c r="Y696" s="305"/>
      <c r="Z696" s="305"/>
    </row>
    <row r="697" customFormat="false" ht="14.25" hidden="false" customHeight="true" outlineLevel="0" collapsed="false">
      <c r="A697" s="305"/>
      <c r="B697" s="303"/>
      <c r="C697" s="305"/>
      <c r="D697" s="305"/>
      <c r="E697" s="305"/>
      <c r="F697" s="305"/>
      <c r="G697" s="305"/>
      <c r="H697" s="305"/>
      <c r="I697" s="305"/>
      <c r="J697" s="305"/>
      <c r="K697" s="305"/>
      <c r="L697" s="305"/>
      <c r="M697" s="305"/>
      <c r="N697" s="305"/>
      <c r="O697" s="305"/>
      <c r="P697" s="305"/>
      <c r="Q697" s="305"/>
      <c r="R697" s="305"/>
      <c r="S697" s="305"/>
      <c r="T697" s="305"/>
      <c r="U697" s="305"/>
      <c r="V697" s="305"/>
      <c r="W697" s="305"/>
      <c r="X697" s="305"/>
      <c r="Y697" s="305"/>
      <c r="Z697" s="305"/>
    </row>
    <row r="698" customFormat="false" ht="14.25" hidden="false" customHeight="true" outlineLevel="0" collapsed="false">
      <c r="A698" s="305"/>
      <c r="B698" s="303"/>
      <c r="C698" s="305"/>
      <c r="D698" s="305"/>
      <c r="E698" s="305"/>
      <c r="F698" s="305"/>
      <c r="G698" s="305"/>
      <c r="H698" s="305"/>
      <c r="I698" s="305"/>
      <c r="J698" s="305"/>
      <c r="K698" s="305"/>
      <c r="L698" s="305"/>
      <c r="M698" s="305"/>
      <c r="N698" s="305"/>
      <c r="O698" s="305"/>
      <c r="P698" s="305"/>
      <c r="Q698" s="305"/>
      <c r="R698" s="305"/>
      <c r="S698" s="305"/>
      <c r="T698" s="305"/>
      <c r="U698" s="305"/>
      <c r="V698" s="305"/>
      <c r="W698" s="305"/>
      <c r="X698" s="305"/>
      <c r="Y698" s="305"/>
      <c r="Z698" s="305"/>
    </row>
    <row r="699" customFormat="false" ht="14.25" hidden="false" customHeight="true" outlineLevel="0" collapsed="false">
      <c r="A699" s="305"/>
      <c r="B699" s="303"/>
      <c r="C699" s="305"/>
      <c r="D699" s="305"/>
      <c r="E699" s="305"/>
      <c r="F699" s="305"/>
      <c r="G699" s="305"/>
      <c r="H699" s="305"/>
      <c r="I699" s="305"/>
      <c r="J699" s="305"/>
      <c r="K699" s="305"/>
      <c r="L699" s="305"/>
      <c r="M699" s="305"/>
      <c r="N699" s="305"/>
      <c r="O699" s="305"/>
      <c r="P699" s="305"/>
      <c r="Q699" s="305"/>
      <c r="R699" s="305"/>
      <c r="S699" s="305"/>
      <c r="T699" s="305"/>
      <c r="U699" s="305"/>
      <c r="V699" s="305"/>
      <c r="W699" s="305"/>
      <c r="X699" s="305"/>
      <c r="Y699" s="305"/>
      <c r="Z699" s="305"/>
    </row>
    <row r="700" customFormat="false" ht="14.25" hidden="false" customHeight="true" outlineLevel="0" collapsed="false">
      <c r="A700" s="305"/>
      <c r="B700" s="303"/>
      <c r="C700" s="305"/>
      <c r="D700" s="305"/>
      <c r="E700" s="305"/>
      <c r="F700" s="305"/>
      <c r="G700" s="305"/>
      <c r="H700" s="305"/>
      <c r="I700" s="305"/>
      <c r="J700" s="305"/>
      <c r="K700" s="305"/>
      <c r="L700" s="305"/>
      <c r="M700" s="305"/>
      <c r="N700" s="305"/>
      <c r="O700" s="305"/>
      <c r="P700" s="305"/>
      <c r="Q700" s="305"/>
      <c r="R700" s="305"/>
      <c r="S700" s="305"/>
      <c r="T700" s="305"/>
      <c r="U700" s="305"/>
      <c r="V700" s="305"/>
      <c r="W700" s="305"/>
      <c r="X700" s="305"/>
      <c r="Y700" s="305"/>
      <c r="Z700" s="305"/>
    </row>
    <row r="701" customFormat="false" ht="14.25" hidden="false" customHeight="true" outlineLevel="0" collapsed="false">
      <c r="A701" s="305"/>
      <c r="B701" s="303"/>
      <c r="C701" s="305"/>
      <c r="D701" s="305"/>
      <c r="E701" s="305"/>
      <c r="F701" s="305"/>
      <c r="G701" s="305"/>
      <c r="H701" s="305"/>
      <c r="I701" s="305"/>
      <c r="J701" s="305"/>
      <c r="K701" s="305"/>
      <c r="L701" s="305"/>
      <c r="M701" s="305"/>
      <c r="N701" s="305"/>
      <c r="O701" s="305"/>
      <c r="P701" s="305"/>
      <c r="Q701" s="305"/>
      <c r="R701" s="305"/>
      <c r="S701" s="305"/>
      <c r="T701" s="305"/>
      <c r="U701" s="305"/>
      <c r="V701" s="305"/>
      <c r="W701" s="305"/>
      <c r="X701" s="305"/>
      <c r="Y701" s="305"/>
      <c r="Z701" s="305"/>
    </row>
    <row r="702" customFormat="false" ht="14.25" hidden="false" customHeight="true" outlineLevel="0" collapsed="false">
      <c r="A702" s="305"/>
      <c r="B702" s="303"/>
      <c r="C702" s="305"/>
      <c r="D702" s="305"/>
      <c r="E702" s="305"/>
      <c r="F702" s="305"/>
      <c r="G702" s="305"/>
      <c r="H702" s="305"/>
      <c r="I702" s="305"/>
      <c r="J702" s="305"/>
      <c r="K702" s="305"/>
      <c r="L702" s="305"/>
      <c r="M702" s="305"/>
      <c r="N702" s="305"/>
      <c r="O702" s="305"/>
      <c r="P702" s="305"/>
      <c r="Q702" s="305"/>
      <c r="R702" s="305"/>
      <c r="S702" s="305"/>
      <c r="T702" s="305"/>
      <c r="U702" s="305"/>
      <c r="V702" s="305"/>
      <c r="W702" s="305"/>
      <c r="X702" s="305"/>
      <c r="Y702" s="305"/>
      <c r="Z702" s="305"/>
    </row>
    <row r="703" customFormat="false" ht="14.25" hidden="false" customHeight="true" outlineLevel="0" collapsed="false">
      <c r="A703" s="305"/>
      <c r="B703" s="303"/>
      <c r="C703" s="305"/>
      <c r="D703" s="305"/>
      <c r="E703" s="305"/>
      <c r="F703" s="305"/>
      <c r="G703" s="305"/>
      <c r="H703" s="305"/>
      <c r="I703" s="305"/>
      <c r="J703" s="305"/>
      <c r="K703" s="305"/>
      <c r="L703" s="305"/>
      <c r="M703" s="305"/>
      <c r="N703" s="305"/>
      <c r="O703" s="305"/>
      <c r="P703" s="305"/>
      <c r="Q703" s="305"/>
      <c r="R703" s="305"/>
      <c r="S703" s="305"/>
      <c r="T703" s="305"/>
      <c r="U703" s="305"/>
      <c r="V703" s="305"/>
      <c r="W703" s="305"/>
      <c r="X703" s="305"/>
      <c r="Y703" s="305"/>
      <c r="Z703" s="305"/>
    </row>
    <row r="704" customFormat="false" ht="14.25" hidden="false" customHeight="true" outlineLevel="0" collapsed="false">
      <c r="A704" s="305"/>
      <c r="B704" s="303"/>
      <c r="C704" s="305"/>
      <c r="D704" s="305"/>
      <c r="E704" s="305"/>
      <c r="F704" s="305"/>
      <c r="G704" s="305"/>
      <c r="H704" s="305"/>
      <c r="I704" s="305"/>
      <c r="J704" s="305"/>
      <c r="K704" s="305"/>
      <c r="L704" s="305"/>
      <c r="M704" s="305"/>
      <c r="N704" s="305"/>
      <c r="O704" s="305"/>
      <c r="P704" s="305"/>
      <c r="Q704" s="305"/>
      <c r="R704" s="305"/>
      <c r="S704" s="305"/>
      <c r="T704" s="305"/>
      <c r="U704" s="305"/>
      <c r="V704" s="305"/>
      <c r="W704" s="305"/>
      <c r="X704" s="305"/>
      <c r="Y704" s="305"/>
      <c r="Z704" s="305"/>
    </row>
    <row r="705" customFormat="false" ht="14.25" hidden="false" customHeight="true" outlineLevel="0" collapsed="false">
      <c r="A705" s="305"/>
      <c r="B705" s="303"/>
      <c r="C705" s="305"/>
      <c r="D705" s="305"/>
      <c r="E705" s="305"/>
      <c r="F705" s="305"/>
      <c r="G705" s="305"/>
      <c r="H705" s="305"/>
      <c r="I705" s="305"/>
      <c r="J705" s="305"/>
      <c r="K705" s="305"/>
      <c r="L705" s="305"/>
      <c r="M705" s="305"/>
      <c r="N705" s="305"/>
      <c r="O705" s="305"/>
      <c r="P705" s="305"/>
      <c r="Q705" s="305"/>
      <c r="R705" s="305"/>
      <c r="S705" s="305"/>
      <c r="T705" s="305"/>
      <c r="U705" s="305"/>
      <c r="V705" s="305"/>
      <c r="W705" s="305"/>
      <c r="X705" s="305"/>
      <c r="Y705" s="305"/>
      <c r="Z705" s="305"/>
    </row>
    <row r="706" customFormat="false" ht="14.25" hidden="false" customHeight="true" outlineLevel="0" collapsed="false">
      <c r="A706" s="305"/>
      <c r="B706" s="303"/>
      <c r="C706" s="305"/>
      <c r="D706" s="305"/>
      <c r="E706" s="305"/>
      <c r="F706" s="305"/>
      <c r="G706" s="305"/>
      <c r="H706" s="305"/>
      <c r="I706" s="305"/>
      <c r="J706" s="305"/>
      <c r="K706" s="305"/>
      <c r="L706" s="305"/>
      <c r="M706" s="305"/>
      <c r="N706" s="305"/>
      <c r="O706" s="305"/>
      <c r="P706" s="305"/>
      <c r="Q706" s="305"/>
      <c r="R706" s="305"/>
      <c r="S706" s="305"/>
      <c r="T706" s="305"/>
      <c r="U706" s="305"/>
      <c r="V706" s="305"/>
      <c r="W706" s="305"/>
      <c r="X706" s="305"/>
      <c r="Y706" s="305"/>
      <c r="Z706" s="305"/>
    </row>
    <row r="707" customFormat="false" ht="14.25" hidden="false" customHeight="true" outlineLevel="0" collapsed="false">
      <c r="A707" s="305"/>
      <c r="B707" s="303"/>
      <c r="C707" s="305"/>
      <c r="D707" s="305"/>
      <c r="E707" s="305"/>
      <c r="F707" s="305"/>
      <c r="G707" s="305"/>
      <c r="H707" s="305"/>
      <c r="I707" s="305"/>
      <c r="J707" s="305"/>
      <c r="K707" s="305"/>
      <c r="L707" s="305"/>
      <c r="M707" s="305"/>
      <c r="N707" s="305"/>
      <c r="O707" s="305"/>
      <c r="P707" s="305"/>
      <c r="Q707" s="305"/>
      <c r="R707" s="305"/>
      <c r="S707" s="305"/>
      <c r="T707" s="305"/>
      <c r="U707" s="305"/>
      <c r="V707" s="305"/>
      <c r="W707" s="305"/>
      <c r="X707" s="305"/>
      <c r="Y707" s="305"/>
      <c r="Z707" s="305"/>
    </row>
    <row r="708" customFormat="false" ht="14.25" hidden="false" customHeight="true" outlineLevel="0" collapsed="false">
      <c r="A708" s="305"/>
      <c r="B708" s="303"/>
      <c r="C708" s="305"/>
      <c r="D708" s="305"/>
      <c r="E708" s="305"/>
      <c r="F708" s="305"/>
      <c r="G708" s="305"/>
      <c r="H708" s="305"/>
      <c r="I708" s="305"/>
      <c r="J708" s="305"/>
      <c r="K708" s="305"/>
      <c r="L708" s="305"/>
      <c r="M708" s="305"/>
      <c r="N708" s="305"/>
      <c r="O708" s="305"/>
      <c r="P708" s="305"/>
      <c r="Q708" s="305"/>
      <c r="R708" s="305"/>
      <c r="S708" s="305"/>
      <c r="T708" s="305"/>
      <c r="U708" s="305"/>
      <c r="V708" s="305"/>
      <c r="W708" s="305"/>
      <c r="X708" s="305"/>
      <c r="Y708" s="305"/>
      <c r="Z708" s="305"/>
    </row>
    <row r="709" customFormat="false" ht="14.25" hidden="false" customHeight="true" outlineLevel="0" collapsed="false">
      <c r="A709" s="305"/>
      <c r="B709" s="303"/>
      <c r="C709" s="305"/>
      <c r="D709" s="305"/>
      <c r="E709" s="305"/>
      <c r="F709" s="305"/>
      <c r="G709" s="305"/>
      <c r="H709" s="305"/>
      <c r="I709" s="305"/>
      <c r="J709" s="305"/>
      <c r="K709" s="305"/>
      <c r="L709" s="305"/>
      <c r="M709" s="305"/>
      <c r="N709" s="305"/>
      <c r="O709" s="305"/>
      <c r="P709" s="305"/>
      <c r="Q709" s="305"/>
      <c r="R709" s="305"/>
      <c r="S709" s="305"/>
      <c r="T709" s="305"/>
      <c r="U709" s="305"/>
      <c r="V709" s="305"/>
      <c r="W709" s="305"/>
      <c r="X709" s="305"/>
      <c r="Y709" s="305"/>
      <c r="Z709" s="305"/>
    </row>
    <row r="710" customFormat="false" ht="14.25" hidden="false" customHeight="true" outlineLevel="0" collapsed="false">
      <c r="A710" s="305"/>
      <c r="B710" s="303"/>
      <c r="C710" s="305"/>
      <c r="D710" s="305"/>
      <c r="E710" s="305"/>
      <c r="F710" s="305"/>
      <c r="G710" s="305"/>
      <c r="H710" s="305"/>
      <c r="I710" s="305"/>
      <c r="J710" s="305"/>
      <c r="K710" s="305"/>
      <c r="L710" s="305"/>
      <c r="M710" s="305"/>
      <c r="N710" s="305"/>
      <c r="O710" s="305"/>
      <c r="P710" s="305"/>
      <c r="Q710" s="305"/>
      <c r="R710" s="305"/>
      <c r="S710" s="305"/>
      <c r="T710" s="305"/>
      <c r="U710" s="305"/>
      <c r="V710" s="305"/>
      <c r="W710" s="305"/>
      <c r="X710" s="305"/>
      <c r="Y710" s="305"/>
      <c r="Z710" s="305"/>
    </row>
    <row r="711" customFormat="false" ht="14.25" hidden="false" customHeight="true" outlineLevel="0" collapsed="false">
      <c r="A711" s="305"/>
      <c r="B711" s="303"/>
      <c r="C711" s="305"/>
      <c r="D711" s="305"/>
      <c r="E711" s="305"/>
      <c r="F711" s="305"/>
      <c r="G711" s="305"/>
      <c r="H711" s="305"/>
      <c r="I711" s="305"/>
      <c r="J711" s="305"/>
      <c r="K711" s="305"/>
      <c r="L711" s="305"/>
      <c r="M711" s="305"/>
      <c r="N711" s="305"/>
      <c r="O711" s="305"/>
      <c r="P711" s="305"/>
      <c r="Q711" s="305"/>
      <c r="R711" s="305"/>
      <c r="S711" s="305"/>
      <c r="T711" s="305"/>
      <c r="U711" s="305"/>
      <c r="V711" s="305"/>
      <c r="W711" s="305"/>
      <c r="X711" s="305"/>
      <c r="Y711" s="305"/>
      <c r="Z711" s="305"/>
    </row>
    <row r="712" customFormat="false" ht="14.25" hidden="false" customHeight="true" outlineLevel="0" collapsed="false">
      <c r="A712" s="305"/>
      <c r="B712" s="303"/>
      <c r="C712" s="305"/>
      <c r="D712" s="305"/>
      <c r="E712" s="305"/>
      <c r="F712" s="305"/>
      <c r="G712" s="305"/>
      <c r="H712" s="305"/>
      <c r="I712" s="305"/>
      <c r="J712" s="305"/>
      <c r="K712" s="305"/>
      <c r="L712" s="305"/>
      <c r="M712" s="305"/>
      <c r="N712" s="305"/>
      <c r="O712" s="305"/>
      <c r="P712" s="305"/>
      <c r="Q712" s="305"/>
      <c r="R712" s="305"/>
      <c r="S712" s="305"/>
      <c r="T712" s="305"/>
      <c r="U712" s="305"/>
      <c r="V712" s="305"/>
      <c r="W712" s="305"/>
      <c r="X712" s="305"/>
      <c r="Y712" s="305"/>
      <c r="Z712" s="305"/>
    </row>
    <row r="713" customFormat="false" ht="14.25" hidden="false" customHeight="true" outlineLevel="0" collapsed="false">
      <c r="A713" s="305"/>
      <c r="B713" s="303"/>
      <c r="C713" s="305"/>
      <c r="D713" s="305"/>
      <c r="E713" s="305"/>
      <c r="F713" s="305"/>
      <c r="G713" s="305"/>
      <c r="H713" s="305"/>
      <c r="I713" s="305"/>
      <c r="J713" s="305"/>
      <c r="K713" s="305"/>
      <c r="L713" s="305"/>
      <c r="M713" s="305"/>
      <c r="N713" s="305"/>
      <c r="O713" s="305"/>
      <c r="P713" s="305"/>
      <c r="Q713" s="305"/>
      <c r="R713" s="305"/>
      <c r="S713" s="305"/>
      <c r="T713" s="305"/>
      <c r="U713" s="305"/>
      <c r="V713" s="305"/>
      <c r="W713" s="305"/>
      <c r="X713" s="305"/>
      <c r="Y713" s="305"/>
      <c r="Z713" s="305"/>
    </row>
    <row r="714" customFormat="false" ht="14.25" hidden="false" customHeight="true" outlineLevel="0" collapsed="false">
      <c r="A714" s="305"/>
      <c r="B714" s="303"/>
      <c r="C714" s="305"/>
      <c r="D714" s="305"/>
      <c r="E714" s="305"/>
      <c r="F714" s="305"/>
      <c r="G714" s="305"/>
      <c r="H714" s="305"/>
      <c r="I714" s="305"/>
      <c r="J714" s="305"/>
      <c r="K714" s="305"/>
      <c r="L714" s="305"/>
      <c r="M714" s="305"/>
      <c r="N714" s="305"/>
      <c r="O714" s="305"/>
      <c r="P714" s="305"/>
      <c r="Q714" s="305"/>
      <c r="R714" s="305"/>
      <c r="S714" s="305"/>
      <c r="T714" s="305"/>
      <c r="U714" s="305"/>
      <c r="V714" s="305"/>
      <c r="W714" s="305"/>
      <c r="X714" s="305"/>
      <c r="Y714" s="305"/>
      <c r="Z714" s="305"/>
    </row>
    <row r="715" customFormat="false" ht="14.25" hidden="false" customHeight="true" outlineLevel="0" collapsed="false">
      <c r="A715" s="305"/>
      <c r="B715" s="303"/>
      <c r="C715" s="305"/>
      <c r="D715" s="305"/>
      <c r="E715" s="305"/>
      <c r="F715" s="305"/>
      <c r="G715" s="305"/>
      <c r="H715" s="305"/>
      <c r="I715" s="305"/>
      <c r="J715" s="305"/>
      <c r="K715" s="305"/>
      <c r="L715" s="305"/>
      <c r="M715" s="305"/>
      <c r="N715" s="305"/>
      <c r="O715" s="305"/>
      <c r="P715" s="305"/>
      <c r="Q715" s="305"/>
      <c r="R715" s="305"/>
      <c r="S715" s="305"/>
      <c r="T715" s="305"/>
      <c r="U715" s="305"/>
      <c r="V715" s="305"/>
      <c r="W715" s="305"/>
      <c r="X715" s="305"/>
      <c r="Y715" s="305"/>
      <c r="Z715" s="305"/>
    </row>
    <row r="716" customFormat="false" ht="14.25" hidden="false" customHeight="true" outlineLevel="0" collapsed="false">
      <c r="A716" s="305"/>
      <c r="B716" s="303"/>
      <c r="C716" s="305"/>
      <c r="D716" s="305"/>
      <c r="E716" s="305"/>
      <c r="F716" s="305"/>
      <c r="G716" s="305"/>
      <c r="H716" s="305"/>
      <c r="I716" s="305"/>
      <c r="J716" s="305"/>
      <c r="K716" s="305"/>
      <c r="L716" s="305"/>
      <c r="M716" s="305"/>
      <c r="N716" s="305"/>
      <c r="O716" s="305"/>
      <c r="P716" s="305"/>
      <c r="Q716" s="305"/>
      <c r="R716" s="305"/>
      <c r="S716" s="305"/>
      <c r="T716" s="305"/>
      <c r="U716" s="305"/>
      <c r="V716" s="305"/>
      <c r="W716" s="305"/>
      <c r="X716" s="305"/>
      <c r="Y716" s="305"/>
      <c r="Z716" s="305"/>
    </row>
    <row r="717" customFormat="false" ht="14.25" hidden="false" customHeight="true" outlineLevel="0" collapsed="false">
      <c r="A717" s="305"/>
      <c r="B717" s="303"/>
      <c r="C717" s="305"/>
      <c r="D717" s="305"/>
      <c r="E717" s="305"/>
      <c r="F717" s="305"/>
      <c r="G717" s="305"/>
      <c r="H717" s="305"/>
      <c r="I717" s="305"/>
      <c r="J717" s="305"/>
      <c r="K717" s="305"/>
      <c r="L717" s="305"/>
      <c r="M717" s="305"/>
      <c r="N717" s="305"/>
      <c r="O717" s="305"/>
      <c r="P717" s="305"/>
      <c r="Q717" s="305"/>
      <c r="R717" s="305"/>
      <c r="S717" s="305"/>
      <c r="T717" s="305"/>
      <c r="U717" s="305"/>
      <c r="V717" s="305"/>
      <c r="W717" s="305"/>
      <c r="X717" s="305"/>
      <c r="Y717" s="305"/>
      <c r="Z717" s="305"/>
    </row>
    <row r="718" customFormat="false" ht="14.25" hidden="false" customHeight="true" outlineLevel="0" collapsed="false">
      <c r="A718" s="305"/>
      <c r="B718" s="303"/>
      <c r="C718" s="305"/>
      <c r="D718" s="305"/>
      <c r="E718" s="305"/>
      <c r="F718" s="305"/>
      <c r="G718" s="305"/>
      <c r="H718" s="305"/>
      <c r="I718" s="305"/>
      <c r="J718" s="305"/>
      <c r="K718" s="305"/>
      <c r="L718" s="305"/>
      <c r="M718" s="305"/>
      <c r="N718" s="305"/>
      <c r="O718" s="305"/>
      <c r="P718" s="305"/>
      <c r="Q718" s="305"/>
      <c r="R718" s="305"/>
      <c r="S718" s="305"/>
      <c r="T718" s="305"/>
      <c r="U718" s="305"/>
      <c r="V718" s="305"/>
      <c r="W718" s="305"/>
      <c r="X718" s="305"/>
      <c r="Y718" s="305"/>
      <c r="Z718" s="305"/>
    </row>
    <row r="719" customFormat="false" ht="14.25" hidden="false" customHeight="true" outlineLevel="0" collapsed="false">
      <c r="A719" s="305"/>
      <c r="B719" s="303"/>
      <c r="C719" s="305"/>
      <c r="D719" s="305"/>
      <c r="E719" s="305"/>
      <c r="F719" s="305"/>
      <c r="G719" s="305"/>
      <c r="H719" s="305"/>
      <c r="I719" s="305"/>
      <c r="J719" s="305"/>
      <c r="K719" s="305"/>
      <c r="L719" s="305"/>
      <c r="M719" s="305"/>
      <c r="N719" s="305"/>
      <c r="O719" s="305"/>
      <c r="P719" s="305"/>
      <c r="Q719" s="305"/>
      <c r="R719" s="305"/>
      <c r="S719" s="305"/>
      <c r="T719" s="305"/>
      <c r="U719" s="305"/>
      <c r="V719" s="305"/>
      <c r="W719" s="305"/>
      <c r="X719" s="305"/>
      <c r="Y719" s="305"/>
      <c r="Z719" s="305"/>
    </row>
    <row r="720" customFormat="false" ht="14.25" hidden="false" customHeight="true" outlineLevel="0" collapsed="false">
      <c r="A720" s="305"/>
      <c r="B720" s="303"/>
      <c r="C720" s="305"/>
      <c r="D720" s="305"/>
      <c r="E720" s="305"/>
      <c r="F720" s="305"/>
      <c r="G720" s="305"/>
      <c r="H720" s="305"/>
      <c r="I720" s="305"/>
      <c r="J720" s="305"/>
      <c r="K720" s="305"/>
      <c r="L720" s="305"/>
      <c r="M720" s="305"/>
      <c r="N720" s="305"/>
      <c r="O720" s="305"/>
      <c r="P720" s="305"/>
      <c r="Q720" s="305"/>
      <c r="R720" s="305"/>
      <c r="S720" s="305"/>
      <c r="T720" s="305"/>
      <c r="U720" s="305"/>
      <c r="V720" s="305"/>
      <c r="W720" s="305"/>
      <c r="X720" s="305"/>
      <c r="Y720" s="305"/>
      <c r="Z720" s="305"/>
    </row>
    <row r="721" customFormat="false" ht="14.25" hidden="false" customHeight="true" outlineLevel="0" collapsed="false">
      <c r="A721" s="305"/>
      <c r="B721" s="303"/>
      <c r="C721" s="305"/>
      <c r="D721" s="305"/>
      <c r="E721" s="305"/>
      <c r="F721" s="305"/>
      <c r="G721" s="305"/>
      <c r="H721" s="305"/>
      <c r="I721" s="305"/>
      <c r="J721" s="305"/>
      <c r="K721" s="305"/>
      <c r="L721" s="305"/>
      <c r="M721" s="305"/>
      <c r="N721" s="305"/>
      <c r="O721" s="305"/>
      <c r="P721" s="305"/>
      <c r="Q721" s="305"/>
      <c r="R721" s="305"/>
      <c r="S721" s="305"/>
      <c r="T721" s="305"/>
      <c r="U721" s="305"/>
      <c r="V721" s="305"/>
      <c r="W721" s="305"/>
      <c r="X721" s="305"/>
      <c r="Y721" s="305"/>
      <c r="Z721" s="305"/>
    </row>
    <row r="722" customFormat="false" ht="14.25" hidden="false" customHeight="true" outlineLevel="0" collapsed="false">
      <c r="A722" s="305"/>
      <c r="B722" s="303"/>
      <c r="C722" s="305"/>
      <c r="D722" s="305"/>
      <c r="E722" s="305"/>
      <c r="F722" s="305"/>
      <c r="G722" s="305"/>
      <c r="H722" s="305"/>
      <c r="I722" s="305"/>
      <c r="J722" s="305"/>
      <c r="K722" s="305"/>
      <c r="L722" s="305"/>
      <c r="M722" s="305"/>
      <c r="N722" s="305"/>
      <c r="O722" s="305"/>
      <c r="P722" s="305"/>
      <c r="Q722" s="305"/>
      <c r="R722" s="305"/>
      <c r="S722" s="305"/>
      <c r="T722" s="305"/>
      <c r="U722" s="305"/>
      <c r="V722" s="305"/>
      <c r="W722" s="305"/>
      <c r="X722" s="305"/>
      <c r="Y722" s="305"/>
      <c r="Z722" s="305"/>
    </row>
    <row r="723" customFormat="false" ht="14.25" hidden="false" customHeight="true" outlineLevel="0" collapsed="false">
      <c r="A723" s="305"/>
      <c r="B723" s="303"/>
      <c r="C723" s="305"/>
      <c r="D723" s="305"/>
      <c r="E723" s="305"/>
      <c r="F723" s="305"/>
      <c r="G723" s="305"/>
      <c r="H723" s="305"/>
      <c r="I723" s="305"/>
      <c r="J723" s="305"/>
      <c r="K723" s="305"/>
      <c r="L723" s="305"/>
      <c r="M723" s="305"/>
      <c r="N723" s="305"/>
      <c r="O723" s="305"/>
      <c r="P723" s="305"/>
      <c r="Q723" s="305"/>
      <c r="R723" s="305"/>
      <c r="S723" s="305"/>
      <c r="T723" s="305"/>
      <c r="U723" s="305"/>
      <c r="V723" s="305"/>
      <c r="W723" s="305"/>
      <c r="X723" s="305"/>
      <c r="Y723" s="305"/>
      <c r="Z723" s="305"/>
    </row>
    <row r="724" customFormat="false" ht="14.25" hidden="false" customHeight="true" outlineLevel="0" collapsed="false">
      <c r="A724" s="305"/>
      <c r="B724" s="303"/>
      <c r="C724" s="305"/>
      <c r="D724" s="305"/>
      <c r="E724" s="305"/>
      <c r="F724" s="305"/>
      <c r="G724" s="305"/>
      <c r="H724" s="305"/>
      <c r="I724" s="305"/>
      <c r="J724" s="305"/>
      <c r="K724" s="305"/>
      <c r="L724" s="305"/>
      <c r="M724" s="305"/>
      <c r="N724" s="305"/>
      <c r="O724" s="305"/>
      <c r="P724" s="305"/>
      <c r="Q724" s="305"/>
      <c r="R724" s="305"/>
      <c r="S724" s="305"/>
      <c r="T724" s="305"/>
      <c r="U724" s="305"/>
      <c r="V724" s="305"/>
      <c r="W724" s="305"/>
      <c r="X724" s="305"/>
      <c r="Y724" s="305"/>
      <c r="Z724" s="305"/>
    </row>
    <row r="725" customFormat="false" ht="14.25" hidden="false" customHeight="true" outlineLevel="0" collapsed="false">
      <c r="A725" s="305"/>
      <c r="B725" s="303"/>
      <c r="C725" s="305"/>
      <c r="D725" s="305"/>
      <c r="E725" s="305"/>
      <c r="F725" s="305"/>
      <c r="G725" s="305"/>
      <c r="H725" s="305"/>
      <c r="I725" s="305"/>
      <c r="J725" s="305"/>
      <c r="K725" s="305"/>
      <c r="L725" s="305"/>
      <c r="M725" s="305"/>
      <c r="N725" s="305"/>
      <c r="O725" s="305"/>
      <c r="P725" s="305"/>
      <c r="Q725" s="305"/>
      <c r="R725" s="305"/>
      <c r="S725" s="305"/>
      <c r="T725" s="305"/>
      <c r="U725" s="305"/>
      <c r="V725" s="305"/>
      <c r="W725" s="305"/>
      <c r="X725" s="305"/>
      <c r="Y725" s="305"/>
      <c r="Z725" s="305"/>
    </row>
    <row r="726" customFormat="false" ht="14.25" hidden="false" customHeight="true" outlineLevel="0" collapsed="false">
      <c r="A726" s="305"/>
      <c r="B726" s="303"/>
      <c r="C726" s="305"/>
      <c r="D726" s="305"/>
      <c r="E726" s="305"/>
      <c r="F726" s="305"/>
      <c r="G726" s="305"/>
      <c r="H726" s="305"/>
      <c r="I726" s="305"/>
      <c r="J726" s="305"/>
      <c r="K726" s="305"/>
      <c r="L726" s="305"/>
      <c r="M726" s="305"/>
      <c r="N726" s="305"/>
      <c r="O726" s="305"/>
      <c r="P726" s="305"/>
      <c r="Q726" s="305"/>
      <c r="R726" s="305"/>
      <c r="S726" s="305"/>
      <c r="T726" s="305"/>
      <c r="U726" s="305"/>
      <c r="V726" s="305"/>
      <c r="W726" s="305"/>
      <c r="X726" s="305"/>
      <c r="Y726" s="305"/>
      <c r="Z726" s="305"/>
    </row>
    <row r="727" customFormat="false" ht="14.25" hidden="false" customHeight="true" outlineLevel="0" collapsed="false">
      <c r="A727" s="305"/>
      <c r="B727" s="303"/>
      <c r="C727" s="305"/>
      <c r="D727" s="305"/>
      <c r="E727" s="305"/>
      <c r="F727" s="305"/>
      <c r="G727" s="305"/>
      <c r="H727" s="305"/>
      <c r="I727" s="305"/>
      <c r="J727" s="305"/>
      <c r="K727" s="305"/>
      <c r="L727" s="305"/>
      <c r="M727" s="305"/>
      <c r="N727" s="305"/>
      <c r="O727" s="305"/>
      <c r="P727" s="305"/>
      <c r="Q727" s="305"/>
      <c r="R727" s="305"/>
      <c r="S727" s="305"/>
      <c r="T727" s="305"/>
      <c r="U727" s="305"/>
      <c r="V727" s="305"/>
      <c r="W727" s="305"/>
      <c r="X727" s="305"/>
      <c r="Y727" s="305"/>
      <c r="Z727" s="305"/>
    </row>
    <row r="728" customFormat="false" ht="14.25" hidden="false" customHeight="true" outlineLevel="0" collapsed="false">
      <c r="A728" s="305"/>
      <c r="B728" s="303"/>
      <c r="C728" s="305"/>
      <c r="D728" s="305"/>
      <c r="E728" s="305"/>
      <c r="F728" s="305"/>
      <c r="G728" s="305"/>
      <c r="H728" s="305"/>
      <c r="I728" s="305"/>
      <c r="J728" s="305"/>
      <c r="K728" s="305"/>
      <c r="L728" s="305"/>
      <c r="M728" s="305"/>
      <c r="N728" s="305"/>
      <c r="O728" s="305"/>
      <c r="P728" s="305"/>
      <c r="Q728" s="305"/>
      <c r="R728" s="305"/>
      <c r="S728" s="305"/>
      <c r="T728" s="305"/>
      <c r="U728" s="305"/>
      <c r="V728" s="305"/>
      <c r="W728" s="305"/>
      <c r="X728" s="305"/>
      <c r="Y728" s="305"/>
      <c r="Z728" s="305"/>
    </row>
    <row r="729" customFormat="false" ht="14.25" hidden="false" customHeight="true" outlineLevel="0" collapsed="false">
      <c r="A729" s="305"/>
      <c r="B729" s="303"/>
      <c r="C729" s="305"/>
      <c r="D729" s="305"/>
      <c r="E729" s="305"/>
      <c r="F729" s="305"/>
      <c r="G729" s="305"/>
      <c r="H729" s="305"/>
      <c r="I729" s="305"/>
      <c r="J729" s="305"/>
      <c r="K729" s="305"/>
      <c r="L729" s="305"/>
      <c r="M729" s="305"/>
      <c r="N729" s="305"/>
      <c r="O729" s="305"/>
      <c r="P729" s="305"/>
      <c r="Q729" s="305"/>
      <c r="R729" s="305"/>
      <c r="S729" s="305"/>
      <c r="T729" s="305"/>
      <c r="U729" s="305"/>
      <c r="V729" s="305"/>
      <c r="W729" s="305"/>
      <c r="X729" s="305"/>
      <c r="Y729" s="305"/>
      <c r="Z729" s="305"/>
    </row>
    <row r="730" customFormat="false" ht="14.25" hidden="false" customHeight="true" outlineLevel="0" collapsed="false">
      <c r="A730" s="305"/>
      <c r="B730" s="303"/>
      <c r="C730" s="305"/>
      <c r="D730" s="305"/>
      <c r="E730" s="305"/>
      <c r="F730" s="305"/>
      <c r="G730" s="305"/>
      <c r="H730" s="305"/>
      <c r="I730" s="305"/>
      <c r="J730" s="305"/>
      <c r="K730" s="305"/>
      <c r="L730" s="305"/>
      <c r="M730" s="305"/>
      <c r="N730" s="305"/>
      <c r="O730" s="305"/>
      <c r="P730" s="305"/>
      <c r="Q730" s="305"/>
      <c r="R730" s="305"/>
      <c r="S730" s="305"/>
      <c r="T730" s="305"/>
      <c r="U730" s="305"/>
      <c r="V730" s="305"/>
      <c r="W730" s="305"/>
      <c r="X730" s="305"/>
      <c r="Y730" s="305"/>
      <c r="Z730" s="305"/>
    </row>
    <row r="731" customFormat="false" ht="14.25" hidden="false" customHeight="true" outlineLevel="0" collapsed="false">
      <c r="A731" s="305"/>
      <c r="B731" s="303"/>
      <c r="C731" s="305"/>
      <c r="D731" s="305"/>
      <c r="E731" s="305"/>
      <c r="F731" s="305"/>
      <c r="G731" s="305"/>
      <c r="H731" s="305"/>
      <c r="I731" s="305"/>
      <c r="J731" s="305"/>
      <c r="K731" s="305"/>
      <c r="L731" s="305"/>
      <c r="M731" s="305"/>
      <c r="N731" s="305"/>
      <c r="O731" s="305"/>
      <c r="P731" s="305"/>
      <c r="Q731" s="305"/>
      <c r="R731" s="305"/>
      <c r="S731" s="305"/>
      <c r="T731" s="305"/>
      <c r="U731" s="305"/>
      <c r="V731" s="305"/>
      <c r="W731" s="305"/>
      <c r="X731" s="305"/>
      <c r="Y731" s="305"/>
      <c r="Z731" s="305"/>
    </row>
    <row r="732" customFormat="false" ht="14.25" hidden="false" customHeight="true" outlineLevel="0" collapsed="false">
      <c r="A732" s="305"/>
      <c r="B732" s="303"/>
      <c r="C732" s="305"/>
      <c r="D732" s="305"/>
      <c r="E732" s="305"/>
      <c r="F732" s="305"/>
      <c r="G732" s="305"/>
      <c r="H732" s="305"/>
      <c r="I732" s="305"/>
      <c r="J732" s="305"/>
      <c r="K732" s="305"/>
      <c r="L732" s="305"/>
      <c r="M732" s="305"/>
      <c r="N732" s="305"/>
      <c r="O732" s="305"/>
      <c r="P732" s="305"/>
      <c r="Q732" s="305"/>
      <c r="R732" s="305"/>
      <c r="S732" s="305"/>
      <c r="T732" s="305"/>
      <c r="U732" s="305"/>
      <c r="V732" s="305"/>
      <c r="W732" s="305"/>
      <c r="X732" s="305"/>
      <c r="Y732" s="305"/>
      <c r="Z732" s="305"/>
    </row>
    <row r="733" customFormat="false" ht="14.25" hidden="false" customHeight="true" outlineLevel="0" collapsed="false">
      <c r="A733" s="305"/>
      <c r="B733" s="303"/>
      <c r="C733" s="305"/>
      <c r="D733" s="305"/>
      <c r="E733" s="305"/>
      <c r="F733" s="305"/>
      <c r="G733" s="305"/>
      <c r="H733" s="305"/>
      <c r="I733" s="305"/>
      <c r="J733" s="305"/>
      <c r="K733" s="305"/>
      <c r="L733" s="305"/>
      <c r="M733" s="305"/>
      <c r="N733" s="305"/>
      <c r="O733" s="305"/>
      <c r="P733" s="305"/>
      <c r="Q733" s="305"/>
      <c r="R733" s="305"/>
      <c r="S733" s="305"/>
      <c r="T733" s="305"/>
      <c r="U733" s="305"/>
      <c r="V733" s="305"/>
      <c r="W733" s="305"/>
      <c r="X733" s="305"/>
      <c r="Y733" s="305"/>
      <c r="Z733" s="305"/>
    </row>
    <row r="734" customFormat="false" ht="14.25" hidden="false" customHeight="true" outlineLevel="0" collapsed="false">
      <c r="A734" s="305"/>
      <c r="B734" s="303"/>
      <c r="C734" s="305"/>
      <c r="D734" s="305"/>
      <c r="E734" s="305"/>
      <c r="F734" s="305"/>
      <c r="G734" s="305"/>
      <c r="H734" s="305"/>
      <c r="I734" s="305"/>
      <c r="J734" s="305"/>
      <c r="K734" s="305"/>
      <c r="L734" s="305"/>
      <c r="M734" s="305"/>
      <c r="N734" s="305"/>
      <c r="O734" s="305"/>
      <c r="P734" s="305"/>
      <c r="Q734" s="305"/>
      <c r="R734" s="305"/>
      <c r="S734" s="305"/>
      <c r="T734" s="305"/>
      <c r="U734" s="305"/>
      <c r="V734" s="305"/>
      <c r="W734" s="305"/>
      <c r="X734" s="305"/>
      <c r="Y734" s="305"/>
      <c r="Z734" s="305"/>
    </row>
    <row r="735" customFormat="false" ht="14.25" hidden="false" customHeight="true" outlineLevel="0" collapsed="false">
      <c r="A735" s="305"/>
      <c r="B735" s="303"/>
      <c r="C735" s="305"/>
      <c r="D735" s="305"/>
      <c r="E735" s="305"/>
      <c r="F735" s="305"/>
      <c r="G735" s="305"/>
      <c r="H735" s="305"/>
      <c r="I735" s="305"/>
      <c r="J735" s="305"/>
      <c r="K735" s="305"/>
      <c r="L735" s="305"/>
      <c r="M735" s="305"/>
      <c r="N735" s="305"/>
      <c r="O735" s="305"/>
      <c r="P735" s="305"/>
      <c r="Q735" s="305"/>
      <c r="R735" s="305"/>
      <c r="S735" s="305"/>
      <c r="T735" s="305"/>
      <c r="U735" s="305"/>
      <c r="V735" s="305"/>
      <c r="W735" s="305"/>
      <c r="X735" s="305"/>
      <c r="Y735" s="305"/>
      <c r="Z735" s="305"/>
    </row>
    <row r="736" customFormat="false" ht="14.25" hidden="false" customHeight="true" outlineLevel="0" collapsed="false">
      <c r="A736" s="305"/>
      <c r="B736" s="303"/>
      <c r="C736" s="305"/>
      <c r="D736" s="305"/>
      <c r="E736" s="305"/>
      <c r="F736" s="305"/>
      <c r="G736" s="305"/>
      <c r="H736" s="305"/>
      <c r="I736" s="305"/>
      <c r="J736" s="305"/>
      <c r="K736" s="305"/>
      <c r="L736" s="305"/>
      <c r="M736" s="305"/>
      <c r="N736" s="305"/>
      <c r="O736" s="305"/>
      <c r="P736" s="305"/>
      <c r="Q736" s="305"/>
      <c r="R736" s="305"/>
      <c r="S736" s="305"/>
      <c r="T736" s="305"/>
      <c r="U736" s="305"/>
      <c r="V736" s="305"/>
      <c r="W736" s="305"/>
      <c r="X736" s="305"/>
      <c r="Y736" s="305"/>
      <c r="Z736" s="305"/>
    </row>
    <row r="737" customFormat="false" ht="14.25" hidden="false" customHeight="true" outlineLevel="0" collapsed="false">
      <c r="A737" s="305"/>
      <c r="B737" s="303"/>
      <c r="C737" s="305"/>
      <c r="D737" s="305"/>
      <c r="E737" s="305"/>
      <c r="F737" s="305"/>
      <c r="G737" s="305"/>
      <c r="H737" s="305"/>
      <c r="I737" s="305"/>
      <c r="J737" s="305"/>
      <c r="K737" s="305"/>
      <c r="L737" s="305"/>
      <c r="M737" s="305"/>
      <c r="N737" s="305"/>
      <c r="O737" s="305"/>
      <c r="P737" s="305"/>
      <c r="Q737" s="305"/>
      <c r="R737" s="305"/>
      <c r="S737" s="305"/>
      <c r="T737" s="305"/>
      <c r="U737" s="305"/>
      <c r="V737" s="305"/>
      <c r="W737" s="305"/>
      <c r="X737" s="305"/>
      <c r="Y737" s="305"/>
      <c r="Z737" s="305"/>
    </row>
    <row r="738" customFormat="false" ht="14.25" hidden="false" customHeight="true" outlineLevel="0" collapsed="false">
      <c r="A738" s="305"/>
      <c r="B738" s="303"/>
      <c r="C738" s="305"/>
      <c r="D738" s="305"/>
      <c r="E738" s="305"/>
      <c r="F738" s="305"/>
      <c r="G738" s="305"/>
      <c r="H738" s="305"/>
      <c r="I738" s="305"/>
      <c r="J738" s="305"/>
      <c r="K738" s="305"/>
      <c r="L738" s="305"/>
      <c r="M738" s="305"/>
      <c r="N738" s="305"/>
      <c r="O738" s="305"/>
      <c r="P738" s="305"/>
      <c r="Q738" s="305"/>
      <c r="R738" s="305"/>
      <c r="S738" s="305"/>
      <c r="T738" s="305"/>
      <c r="U738" s="305"/>
      <c r="V738" s="305"/>
      <c r="W738" s="305"/>
      <c r="X738" s="305"/>
      <c r="Y738" s="305"/>
      <c r="Z738" s="305"/>
    </row>
    <row r="739" customFormat="false" ht="14.25" hidden="false" customHeight="true" outlineLevel="0" collapsed="false">
      <c r="A739" s="305"/>
      <c r="B739" s="303"/>
      <c r="C739" s="305"/>
      <c r="D739" s="305"/>
      <c r="E739" s="305"/>
      <c r="F739" s="305"/>
      <c r="G739" s="305"/>
      <c r="H739" s="305"/>
      <c r="I739" s="305"/>
      <c r="J739" s="305"/>
      <c r="K739" s="305"/>
      <c r="L739" s="305"/>
      <c r="M739" s="305"/>
      <c r="N739" s="305"/>
      <c r="O739" s="305"/>
      <c r="P739" s="305"/>
      <c r="Q739" s="305"/>
      <c r="R739" s="305"/>
      <c r="S739" s="305"/>
      <c r="T739" s="305"/>
      <c r="U739" s="305"/>
      <c r="V739" s="305"/>
      <c r="W739" s="305"/>
      <c r="X739" s="305"/>
      <c r="Y739" s="305"/>
      <c r="Z739" s="305"/>
    </row>
    <row r="740" customFormat="false" ht="14.25" hidden="false" customHeight="true" outlineLevel="0" collapsed="false">
      <c r="A740" s="305"/>
      <c r="B740" s="303"/>
      <c r="C740" s="305"/>
      <c r="D740" s="305"/>
      <c r="E740" s="305"/>
      <c r="F740" s="305"/>
      <c r="G740" s="305"/>
      <c r="H740" s="305"/>
      <c r="I740" s="305"/>
      <c r="J740" s="305"/>
      <c r="K740" s="305"/>
      <c r="L740" s="305"/>
      <c r="M740" s="305"/>
      <c r="N740" s="305"/>
      <c r="O740" s="305"/>
      <c r="P740" s="305"/>
      <c r="Q740" s="305"/>
      <c r="R740" s="305"/>
      <c r="S740" s="305"/>
      <c r="T740" s="305"/>
      <c r="U740" s="305"/>
      <c r="V740" s="305"/>
      <c r="W740" s="305"/>
      <c r="X740" s="305"/>
      <c r="Y740" s="305"/>
      <c r="Z740" s="305"/>
    </row>
    <row r="741" customFormat="false" ht="14.25" hidden="false" customHeight="true" outlineLevel="0" collapsed="false">
      <c r="A741" s="305"/>
      <c r="B741" s="303"/>
      <c r="C741" s="305"/>
      <c r="D741" s="305"/>
      <c r="E741" s="305"/>
      <c r="F741" s="305"/>
      <c r="G741" s="305"/>
      <c r="H741" s="305"/>
      <c r="I741" s="305"/>
      <c r="J741" s="305"/>
      <c r="K741" s="305"/>
      <c r="L741" s="305"/>
      <c r="M741" s="305"/>
      <c r="N741" s="305"/>
      <c r="O741" s="305"/>
      <c r="P741" s="305"/>
      <c r="Q741" s="305"/>
      <c r="R741" s="305"/>
      <c r="S741" s="305"/>
      <c r="T741" s="305"/>
      <c r="U741" s="305"/>
      <c r="V741" s="305"/>
      <c r="W741" s="305"/>
      <c r="X741" s="305"/>
      <c r="Y741" s="305"/>
      <c r="Z741" s="305"/>
    </row>
    <row r="742" customFormat="false" ht="14.25" hidden="false" customHeight="true" outlineLevel="0" collapsed="false">
      <c r="A742" s="305"/>
      <c r="B742" s="303"/>
      <c r="C742" s="305"/>
      <c r="D742" s="305"/>
      <c r="E742" s="305"/>
      <c r="F742" s="305"/>
      <c r="G742" s="305"/>
      <c r="H742" s="305"/>
      <c r="I742" s="305"/>
      <c r="J742" s="305"/>
      <c r="K742" s="305"/>
      <c r="L742" s="305"/>
      <c r="M742" s="305"/>
      <c r="N742" s="305"/>
      <c r="O742" s="305"/>
      <c r="P742" s="305"/>
      <c r="Q742" s="305"/>
      <c r="R742" s="305"/>
      <c r="S742" s="305"/>
      <c r="T742" s="305"/>
      <c r="U742" s="305"/>
      <c r="V742" s="305"/>
      <c r="W742" s="305"/>
      <c r="X742" s="305"/>
      <c r="Y742" s="305"/>
      <c r="Z742" s="305"/>
    </row>
    <row r="743" customFormat="false" ht="14.25" hidden="false" customHeight="true" outlineLevel="0" collapsed="false">
      <c r="A743" s="305"/>
      <c r="B743" s="303"/>
      <c r="C743" s="305"/>
      <c r="D743" s="305"/>
      <c r="E743" s="305"/>
      <c r="F743" s="305"/>
      <c r="G743" s="305"/>
      <c r="H743" s="305"/>
      <c r="I743" s="305"/>
      <c r="J743" s="305"/>
      <c r="K743" s="305"/>
      <c r="L743" s="305"/>
      <c r="M743" s="305"/>
      <c r="N743" s="305"/>
      <c r="O743" s="305"/>
      <c r="P743" s="305"/>
      <c r="Q743" s="305"/>
      <c r="R743" s="305"/>
      <c r="S743" s="305"/>
      <c r="T743" s="305"/>
      <c r="U743" s="305"/>
      <c r="V743" s="305"/>
      <c r="W743" s="305"/>
      <c r="X743" s="305"/>
      <c r="Y743" s="305"/>
      <c r="Z743" s="305"/>
    </row>
    <row r="744" customFormat="false" ht="14.25" hidden="false" customHeight="true" outlineLevel="0" collapsed="false">
      <c r="A744" s="305"/>
      <c r="B744" s="303"/>
      <c r="C744" s="305"/>
      <c r="D744" s="305"/>
      <c r="E744" s="305"/>
      <c r="F744" s="305"/>
      <c r="G744" s="305"/>
      <c r="H744" s="305"/>
      <c r="I744" s="305"/>
      <c r="J744" s="305"/>
      <c r="K744" s="305"/>
      <c r="L744" s="305"/>
      <c r="M744" s="305"/>
      <c r="N744" s="305"/>
      <c r="O744" s="305"/>
      <c r="P744" s="305"/>
      <c r="Q744" s="305"/>
      <c r="R744" s="305"/>
      <c r="S744" s="305"/>
      <c r="T744" s="305"/>
      <c r="U744" s="305"/>
      <c r="V744" s="305"/>
      <c r="W744" s="305"/>
      <c r="X744" s="305"/>
      <c r="Y744" s="305"/>
      <c r="Z744" s="305"/>
    </row>
    <row r="745" customFormat="false" ht="14.25" hidden="false" customHeight="true" outlineLevel="0" collapsed="false">
      <c r="A745" s="305"/>
      <c r="B745" s="303"/>
      <c r="C745" s="305"/>
      <c r="D745" s="305"/>
      <c r="E745" s="305"/>
      <c r="F745" s="305"/>
      <c r="G745" s="305"/>
      <c r="H745" s="305"/>
      <c r="I745" s="305"/>
      <c r="J745" s="305"/>
      <c r="K745" s="305"/>
      <c r="L745" s="305"/>
      <c r="M745" s="305"/>
      <c r="N745" s="305"/>
      <c r="O745" s="305"/>
      <c r="P745" s="305"/>
      <c r="Q745" s="305"/>
      <c r="R745" s="305"/>
      <c r="S745" s="305"/>
      <c r="T745" s="305"/>
      <c r="U745" s="305"/>
      <c r="V745" s="305"/>
      <c r="W745" s="305"/>
      <c r="X745" s="305"/>
      <c r="Y745" s="305"/>
      <c r="Z745" s="305"/>
    </row>
    <row r="746" customFormat="false" ht="14.25" hidden="false" customHeight="true" outlineLevel="0" collapsed="false">
      <c r="A746" s="305"/>
      <c r="B746" s="303"/>
      <c r="C746" s="305"/>
      <c r="D746" s="305"/>
      <c r="E746" s="305"/>
      <c r="F746" s="305"/>
      <c r="G746" s="305"/>
      <c r="H746" s="305"/>
      <c r="I746" s="305"/>
      <c r="J746" s="305"/>
      <c r="K746" s="305"/>
      <c r="L746" s="305"/>
      <c r="M746" s="305"/>
      <c r="N746" s="305"/>
      <c r="O746" s="305"/>
      <c r="P746" s="305"/>
      <c r="Q746" s="305"/>
      <c r="R746" s="305"/>
      <c r="S746" s="305"/>
      <c r="T746" s="305"/>
      <c r="U746" s="305"/>
      <c r="V746" s="305"/>
      <c r="W746" s="305"/>
      <c r="X746" s="305"/>
      <c r="Y746" s="305"/>
      <c r="Z746" s="305"/>
    </row>
    <row r="747" customFormat="false" ht="14.25" hidden="false" customHeight="true" outlineLevel="0" collapsed="false">
      <c r="A747" s="305"/>
      <c r="B747" s="303"/>
      <c r="C747" s="305"/>
      <c r="D747" s="305"/>
      <c r="E747" s="305"/>
      <c r="F747" s="305"/>
      <c r="G747" s="305"/>
      <c r="H747" s="305"/>
      <c r="I747" s="305"/>
      <c r="J747" s="305"/>
      <c r="K747" s="305"/>
      <c r="L747" s="305"/>
      <c r="M747" s="305"/>
      <c r="N747" s="305"/>
      <c r="O747" s="305"/>
      <c r="P747" s="305"/>
      <c r="Q747" s="305"/>
      <c r="R747" s="305"/>
      <c r="S747" s="305"/>
      <c r="T747" s="305"/>
      <c r="U747" s="305"/>
      <c r="V747" s="305"/>
      <c r="W747" s="305"/>
      <c r="X747" s="305"/>
      <c r="Y747" s="305"/>
      <c r="Z747" s="305"/>
    </row>
    <row r="748" customFormat="false" ht="14.25" hidden="false" customHeight="true" outlineLevel="0" collapsed="false">
      <c r="A748" s="305"/>
      <c r="B748" s="303"/>
      <c r="C748" s="305"/>
      <c r="D748" s="305"/>
      <c r="E748" s="305"/>
      <c r="F748" s="305"/>
      <c r="G748" s="305"/>
      <c r="H748" s="305"/>
      <c r="I748" s="305"/>
      <c r="J748" s="305"/>
      <c r="K748" s="305"/>
      <c r="L748" s="305"/>
      <c r="M748" s="305"/>
      <c r="N748" s="305"/>
      <c r="O748" s="305"/>
      <c r="P748" s="305"/>
      <c r="Q748" s="305"/>
      <c r="R748" s="305"/>
      <c r="S748" s="305"/>
      <c r="T748" s="305"/>
      <c r="U748" s="305"/>
      <c r="V748" s="305"/>
      <c r="W748" s="305"/>
      <c r="X748" s="305"/>
      <c r="Y748" s="305"/>
      <c r="Z748" s="305"/>
    </row>
    <row r="749" customFormat="false" ht="14.25" hidden="false" customHeight="true" outlineLevel="0" collapsed="false">
      <c r="A749" s="305"/>
      <c r="B749" s="303"/>
      <c r="C749" s="305"/>
      <c r="D749" s="305"/>
      <c r="E749" s="305"/>
      <c r="F749" s="305"/>
      <c r="G749" s="305"/>
      <c r="H749" s="305"/>
      <c r="I749" s="305"/>
      <c r="J749" s="305"/>
      <c r="K749" s="305"/>
      <c r="L749" s="305"/>
      <c r="M749" s="305"/>
      <c r="N749" s="305"/>
      <c r="O749" s="305"/>
      <c r="P749" s="305"/>
      <c r="Q749" s="305"/>
      <c r="R749" s="305"/>
      <c r="S749" s="305"/>
      <c r="T749" s="305"/>
      <c r="U749" s="305"/>
      <c r="V749" s="305"/>
      <c r="W749" s="305"/>
      <c r="X749" s="305"/>
      <c r="Y749" s="305"/>
      <c r="Z749" s="305"/>
    </row>
    <row r="750" customFormat="false" ht="14.25" hidden="false" customHeight="true" outlineLevel="0" collapsed="false">
      <c r="A750" s="305"/>
      <c r="B750" s="303"/>
      <c r="C750" s="305"/>
      <c r="D750" s="305"/>
      <c r="E750" s="305"/>
      <c r="F750" s="305"/>
      <c r="G750" s="305"/>
      <c r="H750" s="305"/>
      <c r="I750" s="305"/>
      <c r="J750" s="305"/>
      <c r="K750" s="305"/>
      <c r="L750" s="305"/>
      <c r="M750" s="305"/>
      <c r="N750" s="305"/>
      <c r="O750" s="305"/>
      <c r="P750" s="305"/>
      <c r="Q750" s="305"/>
      <c r="R750" s="305"/>
      <c r="S750" s="305"/>
      <c r="T750" s="305"/>
      <c r="U750" s="305"/>
      <c r="V750" s="305"/>
      <c r="W750" s="305"/>
      <c r="X750" s="305"/>
      <c r="Y750" s="305"/>
      <c r="Z750" s="305"/>
    </row>
    <row r="751" customFormat="false" ht="14.25" hidden="false" customHeight="true" outlineLevel="0" collapsed="false">
      <c r="A751" s="305"/>
      <c r="B751" s="303"/>
      <c r="C751" s="305"/>
      <c r="D751" s="305"/>
      <c r="E751" s="305"/>
      <c r="F751" s="305"/>
      <c r="G751" s="305"/>
      <c r="H751" s="305"/>
      <c r="I751" s="305"/>
      <c r="J751" s="305"/>
      <c r="K751" s="305"/>
      <c r="L751" s="305"/>
      <c r="M751" s="305"/>
      <c r="N751" s="305"/>
      <c r="O751" s="305"/>
      <c r="P751" s="305"/>
      <c r="Q751" s="305"/>
      <c r="R751" s="305"/>
      <c r="S751" s="305"/>
      <c r="T751" s="305"/>
      <c r="U751" s="305"/>
      <c r="V751" s="305"/>
      <c r="W751" s="305"/>
      <c r="X751" s="305"/>
      <c r="Y751" s="305"/>
      <c r="Z751" s="305"/>
    </row>
    <row r="752" customFormat="false" ht="14.25" hidden="false" customHeight="true" outlineLevel="0" collapsed="false">
      <c r="A752" s="305"/>
      <c r="B752" s="303"/>
      <c r="C752" s="305"/>
      <c r="D752" s="305"/>
      <c r="E752" s="305"/>
      <c r="F752" s="305"/>
      <c r="G752" s="305"/>
      <c r="H752" s="305"/>
      <c r="I752" s="305"/>
      <c r="J752" s="305"/>
      <c r="K752" s="305"/>
      <c r="L752" s="305"/>
      <c r="M752" s="305"/>
      <c r="N752" s="305"/>
      <c r="O752" s="305"/>
      <c r="P752" s="305"/>
      <c r="Q752" s="305"/>
      <c r="R752" s="305"/>
      <c r="S752" s="305"/>
      <c r="T752" s="305"/>
      <c r="U752" s="305"/>
      <c r="V752" s="305"/>
      <c r="W752" s="305"/>
      <c r="X752" s="305"/>
      <c r="Y752" s="305"/>
      <c r="Z752" s="305"/>
    </row>
    <row r="753" customFormat="false" ht="14.25" hidden="false" customHeight="true" outlineLevel="0" collapsed="false">
      <c r="A753" s="305"/>
      <c r="B753" s="303"/>
      <c r="C753" s="305"/>
      <c r="D753" s="305"/>
      <c r="E753" s="305"/>
      <c r="F753" s="305"/>
      <c r="G753" s="305"/>
      <c r="H753" s="305"/>
      <c r="I753" s="305"/>
      <c r="J753" s="305"/>
      <c r="K753" s="305"/>
      <c r="L753" s="305"/>
      <c r="M753" s="305"/>
      <c r="N753" s="305"/>
      <c r="O753" s="305"/>
      <c r="P753" s="305"/>
      <c r="Q753" s="305"/>
      <c r="R753" s="305"/>
      <c r="S753" s="305"/>
      <c r="T753" s="305"/>
      <c r="U753" s="305"/>
      <c r="V753" s="305"/>
      <c r="W753" s="305"/>
      <c r="X753" s="305"/>
      <c r="Y753" s="305"/>
      <c r="Z753" s="305"/>
    </row>
    <row r="754" customFormat="false" ht="14.25" hidden="false" customHeight="true" outlineLevel="0" collapsed="false">
      <c r="A754" s="305"/>
      <c r="B754" s="303"/>
      <c r="C754" s="305"/>
      <c r="D754" s="305"/>
      <c r="E754" s="305"/>
      <c r="F754" s="305"/>
      <c r="G754" s="305"/>
      <c r="H754" s="305"/>
      <c r="I754" s="305"/>
      <c r="J754" s="305"/>
      <c r="K754" s="305"/>
      <c r="L754" s="305"/>
      <c r="M754" s="305"/>
      <c r="N754" s="305"/>
      <c r="O754" s="305"/>
      <c r="P754" s="305"/>
      <c r="Q754" s="305"/>
      <c r="R754" s="305"/>
      <c r="S754" s="305"/>
      <c r="T754" s="305"/>
      <c r="U754" s="305"/>
      <c r="V754" s="305"/>
      <c r="W754" s="305"/>
      <c r="X754" s="305"/>
      <c r="Y754" s="305"/>
      <c r="Z754" s="305"/>
    </row>
    <row r="755" customFormat="false" ht="14.25" hidden="false" customHeight="true" outlineLevel="0" collapsed="false">
      <c r="A755" s="305"/>
      <c r="B755" s="303"/>
      <c r="C755" s="305"/>
      <c r="D755" s="305"/>
      <c r="E755" s="305"/>
      <c r="F755" s="305"/>
      <c r="G755" s="305"/>
      <c r="H755" s="305"/>
      <c r="I755" s="305"/>
      <c r="J755" s="305"/>
      <c r="K755" s="305"/>
      <c r="L755" s="305"/>
      <c r="M755" s="305"/>
      <c r="N755" s="305"/>
      <c r="O755" s="305"/>
      <c r="P755" s="305"/>
      <c r="Q755" s="305"/>
      <c r="R755" s="305"/>
      <c r="S755" s="305"/>
      <c r="T755" s="305"/>
      <c r="U755" s="305"/>
      <c r="V755" s="305"/>
      <c r="W755" s="305"/>
      <c r="X755" s="305"/>
      <c r="Y755" s="305"/>
      <c r="Z755" s="305"/>
    </row>
    <row r="756" customFormat="false" ht="14.25" hidden="false" customHeight="true" outlineLevel="0" collapsed="false">
      <c r="A756" s="305"/>
      <c r="B756" s="303"/>
      <c r="C756" s="305"/>
      <c r="D756" s="305"/>
      <c r="E756" s="305"/>
      <c r="F756" s="305"/>
      <c r="G756" s="305"/>
      <c r="H756" s="305"/>
      <c r="I756" s="305"/>
      <c r="J756" s="305"/>
      <c r="K756" s="305"/>
      <c r="L756" s="305"/>
      <c r="M756" s="305"/>
      <c r="N756" s="305"/>
      <c r="O756" s="305"/>
      <c r="P756" s="305"/>
      <c r="Q756" s="305"/>
      <c r="R756" s="305"/>
      <c r="S756" s="305"/>
      <c r="T756" s="305"/>
      <c r="U756" s="305"/>
      <c r="V756" s="305"/>
      <c r="W756" s="305"/>
      <c r="X756" s="305"/>
      <c r="Y756" s="305"/>
      <c r="Z756" s="305"/>
    </row>
    <row r="757" customFormat="false" ht="14.25" hidden="false" customHeight="true" outlineLevel="0" collapsed="false">
      <c r="A757" s="305"/>
      <c r="B757" s="303"/>
      <c r="C757" s="305"/>
      <c r="D757" s="305"/>
      <c r="E757" s="305"/>
      <c r="F757" s="305"/>
      <c r="G757" s="305"/>
      <c r="H757" s="305"/>
      <c r="I757" s="305"/>
      <c r="J757" s="305"/>
      <c r="K757" s="305"/>
      <c r="L757" s="305"/>
      <c r="M757" s="305"/>
      <c r="N757" s="305"/>
      <c r="O757" s="305"/>
      <c r="P757" s="305"/>
      <c r="Q757" s="305"/>
      <c r="R757" s="305"/>
      <c r="S757" s="305"/>
      <c r="T757" s="305"/>
      <c r="U757" s="305"/>
      <c r="V757" s="305"/>
      <c r="W757" s="305"/>
      <c r="X757" s="305"/>
      <c r="Y757" s="305"/>
      <c r="Z757" s="305"/>
    </row>
    <row r="758" customFormat="false" ht="14.25" hidden="false" customHeight="true" outlineLevel="0" collapsed="false">
      <c r="A758" s="305"/>
      <c r="B758" s="303"/>
      <c r="C758" s="305"/>
      <c r="D758" s="305"/>
      <c r="E758" s="305"/>
      <c r="F758" s="305"/>
      <c r="G758" s="305"/>
      <c r="H758" s="305"/>
      <c r="I758" s="305"/>
      <c r="J758" s="305"/>
      <c r="K758" s="305"/>
      <c r="L758" s="305"/>
      <c r="M758" s="305"/>
      <c r="N758" s="305"/>
      <c r="O758" s="305"/>
      <c r="P758" s="305"/>
      <c r="Q758" s="305"/>
      <c r="R758" s="305"/>
      <c r="S758" s="305"/>
      <c r="T758" s="305"/>
      <c r="U758" s="305"/>
      <c r="V758" s="305"/>
      <c r="W758" s="305"/>
      <c r="X758" s="305"/>
      <c r="Y758" s="305"/>
      <c r="Z758" s="305"/>
    </row>
    <row r="759" customFormat="false" ht="14.25" hidden="false" customHeight="true" outlineLevel="0" collapsed="false">
      <c r="A759" s="305"/>
      <c r="B759" s="303"/>
      <c r="C759" s="305"/>
      <c r="D759" s="305"/>
      <c r="E759" s="305"/>
      <c r="F759" s="305"/>
      <c r="G759" s="305"/>
      <c r="H759" s="305"/>
      <c r="I759" s="305"/>
      <c r="J759" s="305"/>
      <c r="K759" s="305"/>
      <c r="L759" s="305"/>
      <c r="M759" s="305"/>
      <c r="N759" s="305"/>
      <c r="O759" s="305"/>
      <c r="P759" s="305"/>
      <c r="Q759" s="305"/>
      <c r="R759" s="305"/>
      <c r="S759" s="305"/>
      <c r="T759" s="305"/>
      <c r="U759" s="305"/>
      <c r="V759" s="305"/>
      <c r="W759" s="305"/>
      <c r="X759" s="305"/>
      <c r="Y759" s="305"/>
      <c r="Z759" s="305"/>
    </row>
    <row r="760" customFormat="false" ht="14.25" hidden="false" customHeight="true" outlineLevel="0" collapsed="false">
      <c r="A760" s="305"/>
      <c r="B760" s="303"/>
      <c r="C760" s="305"/>
      <c r="D760" s="305"/>
      <c r="E760" s="305"/>
      <c r="F760" s="305"/>
      <c r="G760" s="305"/>
      <c r="H760" s="305"/>
      <c r="I760" s="305"/>
      <c r="J760" s="305"/>
      <c r="K760" s="305"/>
      <c r="L760" s="305"/>
      <c r="M760" s="305"/>
      <c r="N760" s="305"/>
      <c r="O760" s="305"/>
      <c r="P760" s="305"/>
      <c r="Q760" s="305"/>
      <c r="R760" s="305"/>
      <c r="S760" s="305"/>
      <c r="T760" s="305"/>
      <c r="U760" s="305"/>
      <c r="V760" s="305"/>
      <c r="W760" s="305"/>
      <c r="X760" s="305"/>
      <c r="Y760" s="305"/>
      <c r="Z760" s="305"/>
    </row>
    <row r="761" customFormat="false" ht="14.25" hidden="false" customHeight="true" outlineLevel="0" collapsed="false">
      <c r="A761" s="305"/>
      <c r="B761" s="303"/>
      <c r="C761" s="305"/>
      <c r="D761" s="305"/>
      <c r="E761" s="305"/>
      <c r="F761" s="305"/>
      <c r="G761" s="305"/>
      <c r="H761" s="305"/>
      <c r="I761" s="305"/>
      <c r="J761" s="305"/>
      <c r="K761" s="305"/>
      <c r="L761" s="305"/>
      <c r="M761" s="305"/>
      <c r="N761" s="305"/>
      <c r="O761" s="305"/>
      <c r="P761" s="305"/>
      <c r="Q761" s="305"/>
      <c r="R761" s="305"/>
      <c r="S761" s="305"/>
      <c r="T761" s="305"/>
      <c r="U761" s="305"/>
      <c r="V761" s="305"/>
      <c r="W761" s="305"/>
      <c r="X761" s="305"/>
      <c r="Y761" s="305"/>
      <c r="Z761" s="305"/>
    </row>
    <row r="762" customFormat="false" ht="14.25" hidden="false" customHeight="true" outlineLevel="0" collapsed="false">
      <c r="A762" s="305"/>
      <c r="B762" s="303"/>
      <c r="C762" s="305"/>
      <c r="D762" s="305"/>
      <c r="E762" s="305"/>
      <c r="F762" s="305"/>
      <c r="G762" s="305"/>
      <c r="H762" s="305"/>
      <c r="I762" s="305"/>
      <c r="J762" s="305"/>
      <c r="K762" s="305"/>
      <c r="L762" s="305"/>
      <c r="M762" s="305"/>
      <c r="N762" s="305"/>
      <c r="O762" s="305"/>
      <c r="P762" s="305"/>
      <c r="Q762" s="305"/>
      <c r="R762" s="305"/>
      <c r="S762" s="305"/>
      <c r="T762" s="305"/>
      <c r="U762" s="305"/>
      <c r="V762" s="305"/>
      <c r="W762" s="305"/>
      <c r="X762" s="305"/>
      <c r="Y762" s="305"/>
      <c r="Z762" s="305"/>
    </row>
    <row r="763" customFormat="false" ht="14.25" hidden="false" customHeight="true" outlineLevel="0" collapsed="false">
      <c r="A763" s="305"/>
      <c r="B763" s="303"/>
      <c r="C763" s="305"/>
      <c r="D763" s="305"/>
      <c r="E763" s="305"/>
      <c r="F763" s="305"/>
      <c r="G763" s="305"/>
      <c r="H763" s="305"/>
      <c r="I763" s="305"/>
      <c r="J763" s="305"/>
      <c r="K763" s="305"/>
      <c r="L763" s="305"/>
      <c r="M763" s="305"/>
      <c r="N763" s="305"/>
      <c r="O763" s="305"/>
      <c r="P763" s="305"/>
      <c r="Q763" s="305"/>
      <c r="R763" s="305"/>
      <c r="S763" s="305"/>
      <c r="T763" s="305"/>
      <c r="U763" s="305"/>
      <c r="V763" s="305"/>
      <c r="W763" s="305"/>
      <c r="X763" s="305"/>
      <c r="Y763" s="305"/>
      <c r="Z763" s="305"/>
    </row>
    <row r="764" customFormat="false" ht="14.25" hidden="false" customHeight="true" outlineLevel="0" collapsed="false">
      <c r="A764" s="305"/>
      <c r="B764" s="303"/>
      <c r="C764" s="305"/>
      <c r="D764" s="305"/>
      <c r="E764" s="305"/>
      <c r="F764" s="305"/>
      <c r="G764" s="305"/>
      <c r="H764" s="305"/>
      <c r="I764" s="305"/>
      <c r="J764" s="305"/>
      <c r="K764" s="305"/>
      <c r="L764" s="305"/>
      <c r="M764" s="305"/>
      <c r="N764" s="305"/>
      <c r="O764" s="305"/>
      <c r="P764" s="305"/>
      <c r="Q764" s="305"/>
      <c r="R764" s="305"/>
      <c r="S764" s="305"/>
      <c r="T764" s="305"/>
      <c r="U764" s="305"/>
      <c r="V764" s="305"/>
      <c r="W764" s="305"/>
      <c r="X764" s="305"/>
      <c r="Y764" s="305"/>
      <c r="Z764" s="305"/>
    </row>
    <row r="765" customFormat="false" ht="14.25" hidden="false" customHeight="true" outlineLevel="0" collapsed="false">
      <c r="A765" s="305"/>
      <c r="B765" s="303"/>
      <c r="C765" s="305"/>
      <c r="D765" s="305"/>
      <c r="E765" s="305"/>
      <c r="F765" s="305"/>
      <c r="G765" s="305"/>
      <c r="H765" s="305"/>
      <c r="I765" s="305"/>
      <c r="J765" s="305"/>
      <c r="K765" s="305"/>
      <c r="L765" s="305"/>
      <c r="M765" s="305"/>
      <c r="N765" s="305"/>
      <c r="O765" s="305"/>
      <c r="P765" s="305"/>
      <c r="Q765" s="305"/>
      <c r="R765" s="305"/>
      <c r="S765" s="305"/>
      <c r="T765" s="305"/>
      <c r="U765" s="305"/>
      <c r="V765" s="305"/>
      <c r="W765" s="305"/>
      <c r="X765" s="305"/>
      <c r="Y765" s="305"/>
      <c r="Z765" s="305"/>
    </row>
    <row r="766" customFormat="false" ht="14.25" hidden="false" customHeight="true" outlineLevel="0" collapsed="false">
      <c r="A766" s="305"/>
      <c r="B766" s="303"/>
      <c r="C766" s="305"/>
      <c r="D766" s="305"/>
      <c r="E766" s="305"/>
      <c r="F766" s="305"/>
      <c r="G766" s="305"/>
      <c r="H766" s="305"/>
      <c r="I766" s="305"/>
      <c r="J766" s="305"/>
      <c r="K766" s="305"/>
      <c r="L766" s="305"/>
      <c r="M766" s="305"/>
      <c r="N766" s="305"/>
      <c r="O766" s="305"/>
      <c r="P766" s="305"/>
      <c r="Q766" s="305"/>
      <c r="R766" s="305"/>
      <c r="S766" s="305"/>
      <c r="T766" s="305"/>
      <c r="U766" s="305"/>
      <c r="V766" s="305"/>
      <c r="W766" s="305"/>
      <c r="X766" s="305"/>
      <c r="Y766" s="305"/>
      <c r="Z766" s="305"/>
    </row>
    <row r="767" customFormat="false" ht="14.25" hidden="false" customHeight="true" outlineLevel="0" collapsed="false">
      <c r="A767" s="305"/>
      <c r="B767" s="303"/>
      <c r="C767" s="305"/>
      <c r="D767" s="305"/>
      <c r="E767" s="305"/>
      <c r="F767" s="305"/>
      <c r="G767" s="305"/>
      <c r="H767" s="305"/>
      <c r="I767" s="305"/>
      <c r="J767" s="305"/>
      <c r="K767" s="305"/>
      <c r="L767" s="305"/>
      <c r="M767" s="305"/>
      <c r="N767" s="305"/>
      <c r="O767" s="305"/>
      <c r="P767" s="305"/>
      <c r="Q767" s="305"/>
      <c r="R767" s="305"/>
      <c r="S767" s="305"/>
      <c r="T767" s="305"/>
      <c r="U767" s="305"/>
      <c r="V767" s="305"/>
      <c r="W767" s="305"/>
      <c r="X767" s="305"/>
      <c r="Y767" s="305"/>
      <c r="Z767" s="305"/>
    </row>
    <row r="768" customFormat="false" ht="14.25" hidden="false" customHeight="true" outlineLevel="0" collapsed="false">
      <c r="A768" s="305"/>
      <c r="B768" s="303"/>
      <c r="C768" s="305"/>
      <c r="D768" s="305"/>
      <c r="E768" s="305"/>
      <c r="F768" s="305"/>
      <c r="G768" s="305"/>
      <c r="H768" s="305"/>
      <c r="I768" s="305"/>
      <c r="J768" s="305"/>
      <c r="K768" s="305"/>
      <c r="L768" s="305"/>
      <c r="M768" s="305"/>
      <c r="N768" s="305"/>
      <c r="O768" s="305"/>
      <c r="P768" s="305"/>
      <c r="Q768" s="305"/>
      <c r="R768" s="305"/>
      <c r="S768" s="305"/>
      <c r="T768" s="305"/>
      <c r="U768" s="305"/>
      <c r="V768" s="305"/>
      <c r="W768" s="305"/>
      <c r="X768" s="305"/>
      <c r="Y768" s="305"/>
      <c r="Z768" s="305"/>
    </row>
    <row r="769" customFormat="false" ht="14.25" hidden="false" customHeight="true" outlineLevel="0" collapsed="false">
      <c r="A769" s="305"/>
      <c r="B769" s="303"/>
      <c r="C769" s="305"/>
      <c r="D769" s="305"/>
      <c r="E769" s="305"/>
      <c r="F769" s="305"/>
      <c r="G769" s="305"/>
      <c r="H769" s="305"/>
      <c r="I769" s="305"/>
      <c r="J769" s="305"/>
      <c r="K769" s="305"/>
      <c r="L769" s="305"/>
      <c r="M769" s="305"/>
      <c r="N769" s="305"/>
      <c r="O769" s="305"/>
      <c r="P769" s="305"/>
      <c r="Q769" s="305"/>
      <c r="R769" s="305"/>
      <c r="S769" s="305"/>
      <c r="T769" s="305"/>
      <c r="U769" s="305"/>
      <c r="V769" s="305"/>
      <c r="W769" s="305"/>
      <c r="X769" s="305"/>
      <c r="Y769" s="305"/>
      <c r="Z769" s="305"/>
    </row>
    <row r="770" customFormat="false" ht="14.25" hidden="false" customHeight="true" outlineLevel="0" collapsed="false">
      <c r="A770" s="305"/>
      <c r="B770" s="303"/>
      <c r="C770" s="305"/>
      <c r="D770" s="305"/>
      <c r="E770" s="305"/>
      <c r="F770" s="305"/>
      <c r="G770" s="305"/>
      <c r="H770" s="305"/>
      <c r="I770" s="305"/>
      <c r="J770" s="305"/>
      <c r="K770" s="305"/>
      <c r="L770" s="305"/>
      <c r="M770" s="305"/>
      <c r="N770" s="305"/>
      <c r="O770" s="305"/>
      <c r="P770" s="305"/>
      <c r="Q770" s="305"/>
      <c r="R770" s="305"/>
      <c r="S770" s="305"/>
      <c r="T770" s="305"/>
      <c r="U770" s="305"/>
      <c r="V770" s="305"/>
      <c r="W770" s="305"/>
      <c r="X770" s="305"/>
      <c r="Y770" s="305"/>
      <c r="Z770" s="305"/>
    </row>
    <row r="771" customFormat="false" ht="14.25" hidden="false" customHeight="true" outlineLevel="0" collapsed="false">
      <c r="A771" s="305"/>
      <c r="B771" s="303"/>
      <c r="C771" s="305"/>
      <c r="D771" s="305"/>
      <c r="E771" s="305"/>
      <c r="F771" s="305"/>
      <c r="G771" s="305"/>
      <c r="H771" s="305"/>
      <c r="I771" s="305"/>
      <c r="J771" s="305"/>
      <c r="K771" s="305"/>
      <c r="L771" s="305"/>
      <c r="M771" s="305"/>
      <c r="N771" s="305"/>
      <c r="O771" s="305"/>
      <c r="P771" s="305"/>
      <c r="Q771" s="305"/>
      <c r="R771" s="305"/>
      <c r="S771" s="305"/>
      <c r="T771" s="305"/>
      <c r="U771" s="305"/>
      <c r="V771" s="305"/>
      <c r="W771" s="305"/>
      <c r="X771" s="305"/>
      <c r="Y771" s="305"/>
      <c r="Z771" s="305"/>
    </row>
    <row r="772" customFormat="false" ht="14.25" hidden="false" customHeight="true" outlineLevel="0" collapsed="false">
      <c r="A772" s="305"/>
      <c r="B772" s="303"/>
      <c r="C772" s="305"/>
      <c r="D772" s="305"/>
      <c r="E772" s="305"/>
      <c r="F772" s="305"/>
      <c r="G772" s="305"/>
      <c r="H772" s="305"/>
      <c r="I772" s="305"/>
      <c r="J772" s="305"/>
      <c r="K772" s="305"/>
      <c r="L772" s="305"/>
      <c r="M772" s="305"/>
      <c r="N772" s="305"/>
      <c r="O772" s="305"/>
      <c r="P772" s="305"/>
      <c r="Q772" s="305"/>
      <c r="R772" s="305"/>
      <c r="S772" s="305"/>
      <c r="T772" s="305"/>
      <c r="U772" s="305"/>
      <c r="V772" s="305"/>
      <c r="W772" s="305"/>
      <c r="X772" s="305"/>
      <c r="Y772" s="305"/>
      <c r="Z772" s="305"/>
    </row>
    <row r="773" customFormat="false" ht="14.25" hidden="false" customHeight="true" outlineLevel="0" collapsed="false">
      <c r="A773" s="305"/>
      <c r="B773" s="303"/>
      <c r="C773" s="305"/>
      <c r="D773" s="305"/>
      <c r="E773" s="305"/>
      <c r="F773" s="305"/>
      <c r="G773" s="305"/>
      <c r="H773" s="305"/>
      <c r="I773" s="305"/>
      <c r="J773" s="305"/>
      <c r="K773" s="305"/>
      <c r="L773" s="305"/>
      <c r="M773" s="305"/>
      <c r="N773" s="305"/>
      <c r="O773" s="305"/>
      <c r="P773" s="305"/>
      <c r="Q773" s="305"/>
      <c r="R773" s="305"/>
      <c r="S773" s="305"/>
      <c r="T773" s="305"/>
      <c r="U773" s="305"/>
      <c r="V773" s="305"/>
      <c r="W773" s="305"/>
      <c r="X773" s="305"/>
      <c r="Y773" s="305"/>
      <c r="Z773" s="305"/>
    </row>
    <row r="774" customFormat="false" ht="14.25" hidden="false" customHeight="true" outlineLevel="0" collapsed="false">
      <c r="A774" s="305"/>
      <c r="B774" s="303"/>
      <c r="C774" s="305"/>
      <c r="D774" s="305"/>
      <c r="E774" s="305"/>
      <c r="F774" s="305"/>
      <c r="G774" s="305"/>
      <c r="H774" s="305"/>
      <c r="I774" s="305"/>
      <c r="J774" s="305"/>
      <c r="K774" s="305"/>
      <c r="L774" s="305"/>
      <c r="M774" s="305"/>
      <c r="N774" s="305"/>
      <c r="O774" s="305"/>
      <c r="P774" s="305"/>
      <c r="Q774" s="305"/>
      <c r="R774" s="305"/>
      <c r="S774" s="305"/>
      <c r="T774" s="305"/>
      <c r="U774" s="305"/>
      <c r="V774" s="305"/>
      <c r="W774" s="305"/>
      <c r="X774" s="305"/>
      <c r="Y774" s="305"/>
      <c r="Z774" s="305"/>
    </row>
    <row r="775" customFormat="false" ht="14.25" hidden="false" customHeight="true" outlineLevel="0" collapsed="false">
      <c r="A775" s="305"/>
      <c r="B775" s="303"/>
      <c r="C775" s="305"/>
      <c r="D775" s="305"/>
      <c r="E775" s="305"/>
      <c r="F775" s="305"/>
      <c r="G775" s="305"/>
      <c r="H775" s="305"/>
      <c r="I775" s="305"/>
      <c r="J775" s="305"/>
      <c r="K775" s="305"/>
      <c r="L775" s="305"/>
      <c r="M775" s="305"/>
      <c r="N775" s="305"/>
      <c r="O775" s="305"/>
      <c r="P775" s="305"/>
      <c r="Q775" s="305"/>
      <c r="R775" s="305"/>
      <c r="S775" s="305"/>
      <c r="T775" s="305"/>
      <c r="U775" s="305"/>
      <c r="V775" s="305"/>
      <c r="W775" s="305"/>
      <c r="X775" s="305"/>
      <c r="Y775" s="305"/>
      <c r="Z775" s="305"/>
    </row>
    <row r="776" customFormat="false" ht="14.25" hidden="false" customHeight="true" outlineLevel="0" collapsed="false">
      <c r="A776" s="305"/>
      <c r="B776" s="303"/>
      <c r="C776" s="305"/>
      <c r="D776" s="305"/>
      <c r="E776" s="305"/>
      <c r="F776" s="305"/>
      <c r="G776" s="305"/>
      <c r="H776" s="305"/>
      <c r="I776" s="305"/>
      <c r="J776" s="305"/>
      <c r="K776" s="305"/>
      <c r="L776" s="305"/>
      <c r="M776" s="305"/>
      <c r="N776" s="305"/>
      <c r="O776" s="305"/>
      <c r="P776" s="305"/>
      <c r="Q776" s="305"/>
      <c r="R776" s="305"/>
      <c r="S776" s="305"/>
      <c r="T776" s="305"/>
      <c r="U776" s="305"/>
      <c r="V776" s="305"/>
      <c r="W776" s="305"/>
      <c r="X776" s="305"/>
      <c r="Y776" s="305"/>
      <c r="Z776" s="305"/>
    </row>
    <row r="777" customFormat="false" ht="14.25" hidden="false" customHeight="true" outlineLevel="0" collapsed="false">
      <c r="A777" s="305"/>
      <c r="B777" s="303"/>
      <c r="C777" s="305"/>
      <c r="D777" s="305"/>
      <c r="E777" s="305"/>
      <c r="F777" s="305"/>
      <c r="G777" s="305"/>
      <c r="H777" s="305"/>
      <c r="I777" s="305"/>
      <c r="J777" s="305"/>
      <c r="K777" s="305"/>
      <c r="L777" s="305"/>
      <c r="M777" s="305"/>
      <c r="N777" s="305"/>
      <c r="O777" s="305"/>
      <c r="P777" s="305"/>
      <c r="Q777" s="305"/>
      <c r="R777" s="305"/>
      <c r="S777" s="305"/>
      <c r="T777" s="305"/>
      <c r="U777" s="305"/>
      <c r="V777" s="305"/>
      <c r="W777" s="305"/>
      <c r="X777" s="305"/>
      <c r="Y777" s="305"/>
      <c r="Z777" s="305"/>
    </row>
    <row r="778" customFormat="false" ht="14.25" hidden="false" customHeight="true" outlineLevel="0" collapsed="false">
      <c r="A778" s="305"/>
      <c r="B778" s="303"/>
      <c r="C778" s="305"/>
      <c r="D778" s="305"/>
      <c r="E778" s="305"/>
      <c r="F778" s="305"/>
      <c r="G778" s="305"/>
      <c r="H778" s="305"/>
      <c r="I778" s="305"/>
      <c r="J778" s="305"/>
      <c r="K778" s="305"/>
      <c r="L778" s="305"/>
      <c r="M778" s="305"/>
      <c r="N778" s="305"/>
      <c r="O778" s="305"/>
      <c r="P778" s="305"/>
      <c r="Q778" s="305"/>
      <c r="R778" s="305"/>
      <c r="S778" s="305"/>
      <c r="T778" s="305"/>
      <c r="U778" s="305"/>
      <c r="V778" s="305"/>
      <c r="W778" s="305"/>
      <c r="X778" s="305"/>
      <c r="Y778" s="305"/>
      <c r="Z778" s="305"/>
    </row>
    <row r="779" customFormat="false" ht="14.25" hidden="false" customHeight="true" outlineLevel="0" collapsed="false">
      <c r="A779" s="305"/>
      <c r="B779" s="303"/>
      <c r="C779" s="305"/>
      <c r="D779" s="305"/>
      <c r="E779" s="305"/>
      <c r="F779" s="305"/>
      <c r="G779" s="305"/>
      <c r="H779" s="305"/>
      <c r="I779" s="305"/>
      <c r="J779" s="305"/>
      <c r="K779" s="305"/>
      <c r="L779" s="305"/>
      <c r="M779" s="305"/>
      <c r="N779" s="305"/>
      <c r="O779" s="305"/>
      <c r="P779" s="305"/>
      <c r="Q779" s="305"/>
      <c r="R779" s="305"/>
      <c r="S779" s="305"/>
      <c r="T779" s="305"/>
      <c r="U779" s="305"/>
      <c r="V779" s="305"/>
      <c r="W779" s="305"/>
      <c r="X779" s="305"/>
      <c r="Y779" s="305"/>
      <c r="Z779" s="305"/>
    </row>
    <row r="780" customFormat="false" ht="14.25" hidden="false" customHeight="true" outlineLevel="0" collapsed="false">
      <c r="A780" s="305"/>
      <c r="B780" s="303"/>
      <c r="C780" s="305"/>
      <c r="D780" s="305"/>
      <c r="E780" s="305"/>
      <c r="F780" s="305"/>
      <c r="G780" s="305"/>
      <c r="H780" s="305"/>
      <c r="I780" s="305"/>
      <c r="J780" s="305"/>
      <c r="K780" s="305"/>
      <c r="L780" s="305"/>
      <c r="M780" s="305"/>
      <c r="N780" s="305"/>
      <c r="O780" s="305"/>
      <c r="P780" s="305"/>
      <c r="Q780" s="305"/>
      <c r="R780" s="305"/>
      <c r="S780" s="305"/>
      <c r="T780" s="305"/>
      <c r="U780" s="305"/>
      <c r="V780" s="305"/>
      <c r="W780" s="305"/>
      <c r="X780" s="305"/>
      <c r="Y780" s="305"/>
      <c r="Z780" s="305"/>
    </row>
    <row r="781" customFormat="false" ht="14.25" hidden="false" customHeight="true" outlineLevel="0" collapsed="false">
      <c r="A781" s="305"/>
      <c r="B781" s="303"/>
      <c r="C781" s="305"/>
      <c r="D781" s="305"/>
      <c r="E781" s="305"/>
      <c r="F781" s="305"/>
      <c r="G781" s="305"/>
      <c r="H781" s="305"/>
      <c r="I781" s="305"/>
      <c r="J781" s="305"/>
      <c r="K781" s="305"/>
      <c r="L781" s="305"/>
      <c r="M781" s="305"/>
      <c r="N781" s="305"/>
      <c r="O781" s="305"/>
      <c r="P781" s="305"/>
      <c r="Q781" s="305"/>
      <c r="R781" s="305"/>
      <c r="S781" s="305"/>
      <c r="T781" s="305"/>
      <c r="U781" s="305"/>
      <c r="V781" s="305"/>
      <c r="W781" s="305"/>
      <c r="X781" s="305"/>
      <c r="Y781" s="305"/>
      <c r="Z781" s="305"/>
    </row>
    <row r="782" customFormat="false" ht="14.25" hidden="false" customHeight="true" outlineLevel="0" collapsed="false">
      <c r="A782" s="305"/>
      <c r="B782" s="303"/>
      <c r="C782" s="305"/>
      <c r="D782" s="305"/>
      <c r="E782" s="305"/>
      <c r="F782" s="305"/>
      <c r="G782" s="305"/>
      <c r="H782" s="305"/>
      <c r="I782" s="305"/>
      <c r="J782" s="305"/>
      <c r="K782" s="305"/>
      <c r="L782" s="305"/>
      <c r="M782" s="305"/>
      <c r="N782" s="305"/>
      <c r="O782" s="305"/>
      <c r="P782" s="305"/>
      <c r="Q782" s="305"/>
      <c r="R782" s="305"/>
      <c r="S782" s="305"/>
      <c r="T782" s="305"/>
      <c r="U782" s="305"/>
      <c r="V782" s="305"/>
      <c r="W782" s="305"/>
      <c r="X782" s="305"/>
      <c r="Y782" s="305"/>
      <c r="Z782" s="305"/>
    </row>
    <row r="783" customFormat="false" ht="14.25" hidden="false" customHeight="true" outlineLevel="0" collapsed="false">
      <c r="A783" s="305"/>
      <c r="B783" s="303"/>
      <c r="C783" s="305"/>
      <c r="D783" s="305"/>
      <c r="E783" s="305"/>
      <c r="F783" s="305"/>
      <c r="G783" s="305"/>
      <c r="H783" s="305"/>
      <c r="I783" s="305"/>
      <c r="J783" s="305"/>
      <c r="K783" s="305"/>
      <c r="L783" s="305"/>
      <c r="M783" s="305"/>
      <c r="N783" s="305"/>
      <c r="O783" s="305"/>
      <c r="P783" s="305"/>
      <c r="Q783" s="305"/>
      <c r="R783" s="305"/>
      <c r="S783" s="305"/>
      <c r="T783" s="305"/>
      <c r="U783" s="305"/>
      <c r="V783" s="305"/>
      <c r="W783" s="305"/>
      <c r="X783" s="305"/>
      <c r="Y783" s="305"/>
      <c r="Z783" s="305"/>
    </row>
    <row r="784" customFormat="false" ht="14.25" hidden="false" customHeight="true" outlineLevel="0" collapsed="false">
      <c r="A784" s="305"/>
      <c r="B784" s="303"/>
      <c r="C784" s="305"/>
      <c r="D784" s="305"/>
      <c r="E784" s="305"/>
      <c r="F784" s="305"/>
      <c r="G784" s="305"/>
      <c r="H784" s="305"/>
      <c r="I784" s="305"/>
      <c r="J784" s="305"/>
      <c r="K784" s="305"/>
      <c r="L784" s="305"/>
      <c r="M784" s="305"/>
      <c r="N784" s="305"/>
      <c r="O784" s="305"/>
      <c r="P784" s="305"/>
      <c r="Q784" s="305"/>
      <c r="R784" s="305"/>
      <c r="S784" s="305"/>
      <c r="T784" s="305"/>
      <c r="U784" s="305"/>
      <c r="V784" s="305"/>
      <c r="W784" s="305"/>
      <c r="X784" s="305"/>
      <c r="Y784" s="305"/>
      <c r="Z784" s="305"/>
    </row>
    <row r="785" customFormat="false" ht="14.25" hidden="false" customHeight="true" outlineLevel="0" collapsed="false">
      <c r="A785" s="305"/>
      <c r="B785" s="303"/>
      <c r="C785" s="305"/>
      <c r="D785" s="305"/>
      <c r="E785" s="305"/>
      <c r="F785" s="305"/>
      <c r="G785" s="305"/>
      <c r="H785" s="305"/>
      <c r="I785" s="305"/>
      <c r="J785" s="305"/>
      <c r="K785" s="305"/>
      <c r="L785" s="305"/>
      <c r="M785" s="305"/>
      <c r="N785" s="305"/>
      <c r="O785" s="305"/>
      <c r="P785" s="305"/>
      <c r="Q785" s="305"/>
      <c r="R785" s="305"/>
      <c r="S785" s="305"/>
      <c r="T785" s="305"/>
      <c r="U785" s="305"/>
      <c r="V785" s="305"/>
      <c r="W785" s="305"/>
      <c r="X785" s="305"/>
      <c r="Y785" s="305"/>
      <c r="Z785" s="305"/>
    </row>
    <row r="786" customFormat="false" ht="14.25" hidden="false" customHeight="true" outlineLevel="0" collapsed="false">
      <c r="A786" s="305"/>
      <c r="B786" s="303"/>
      <c r="C786" s="305"/>
      <c r="D786" s="305"/>
      <c r="E786" s="305"/>
      <c r="F786" s="305"/>
      <c r="G786" s="305"/>
      <c r="H786" s="305"/>
      <c r="I786" s="305"/>
      <c r="J786" s="305"/>
      <c r="K786" s="305"/>
      <c r="L786" s="305"/>
      <c r="M786" s="305"/>
      <c r="N786" s="305"/>
      <c r="O786" s="305"/>
      <c r="P786" s="305"/>
      <c r="Q786" s="305"/>
      <c r="R786" s="305"/>
      <c r="S786" s="305"/>
      <c r="T786" s="305"/>
      <c r="U786" s="305"/>
      <c r="V786" s="305"/>
      <c r="W786" s="305"/>
      <c r="X786" s="305"/>
      <c r="Y786" s="305"/>
      <c r="Z786" s="305"/>
    </row>
    <row r="787" customFormat="false" ht="14.25" hidden="false" customHeight="true" outlineLevel="0" collapsed="false">
      <c r="A787" s="305"/>
      <c r="B787" s="303"/>
      <c r="C787" s="305"/>
      <c r="D787" s="305"/>
      <c r="E787" s="305"/>
      <c r="F787" s="305"/>
      <c r="G787" s="305"/>
      <c r="H787" s="305"/>
      <c r="I787" s="305"/>
      <c r="J787" s="305"/>
      <c r="K787" s="305"/>
      <c r="L787" s="305"/>
      <c r="M787" s="305"/>
      <c r="N787" s="305"/>
      <c r="O787" s="305"/>
      <c r="P787" s="305"/>
      <c r="Q787" s="305"/>
      <c r="R787" s="305"/>
      <c r="S787" s="305"/>
      <c r="T787" s="305"/>
      <c r="U787" s="305"/>
      <c r="V787" s="305"/>
      <c r="W787" s="305"/>
      <c r="X787" s="305"/>
      <c r="Y787" s="305"/>
      <c r="Z787" s="305"/>
    </row>
    <row r="788" customFormat="false" ht="14.25" hidden="false" customHeight="true" outlineLevel="0" collapsed="false">
      <c r="A788" s="305"/>
      <c r="B788" s="303"/>
      <c r="C788" s="305"/>
      <c r="D788" s="305"/>
      <c r="E788" s="305"/>
      <c r="F788" s="305"/>
      <c r="G788" s="305"/>
      <c r="H788" s="305"/>
      <c r="I788" s="305"/>
      <c r="J788" s="305"/>
      <c r="K788" s="305"/>
      <c r="L788" s="305"/>
      <c r="M788" s="305"/>
      <c r="N788" s="305"/>
      <c r="O788" s="305"/>
      <c r="P788" s="305"/>
      <c r="Q788" s="305"/>
      <c r="R788" s="305"/>
      <c r="S788" s="305"/>
      <c r="T788" s="305"/>
      <c r="U788" s="305"/>
      <c r="V788" s="305"/>
      <c r="W788" s="305"/>
      <c r="X788" s="305"/>
      <c r="Y788" s="305"/>
      <c r="Z788" s="305"/>
    </row>
    <row r="789" customFormat="false" ht="14.25" hidden="false" customHeight="true" outlineLevel="0" collapsed="false">
      <c r="A789" s="305"/>
      <c r="B789" s="303"/>
      <c r="C789" s="305"/>
      <c r="D789" s="305"/>
      <c r="E789" s="305"/>
      <c r="F789" s="305"/>
      <c r="G789" s="305"/>
      <c r="H789" s="305"/>
      <c r="I789" s="305"/>
      <c r="J789" s="305"/>
      <c r="K789" s="305"/>
      <c r="L789" s="305"/>
      <c r="M789" s="305"/>
      <c r="N789" s="305"/>
      <c r="O789" s="305"/>
      <c r="P789" s="305"/>
      <c r="Q789" s="305"/>
      <c r="R789" s="305"/>
      <c r="S789" s="305"/>
      <c r="T789" s="305"/>
      <c r="U789" s="305"/>
      <c r="V789" s="305"/>
      <c r="W789" s="305"/>
      <c r="X789" s="305"/>
      <c r="Y789" s="305"/>
      <c r="Z789" s="305"/>
    </row>
    <row r="790" customFormat="false" ht="14.25" hidden="false" customHeight="true" outlineLevel="0" collapsed="false">
      <c r="A790" s="305"/>
      <c r="B790" s="303"/>
      <c r="C790" s="305"/>
      <c r="D790" s="305"/>
      <c r="E790" s="305"/>
      <c r="F790" s="305"/>
      <c r="G790" s="305"/>
      <c r="H790" s="305"/>
      <c r="I790" s="305"/>
      <c r="J790" s="305"/>
      <c r="K790" s="305"/>
      <c r="L790" s="305"/>
      <c r="M790" s="305"/>
      <c r="N790" s="305"/>
      <c r="O790" s="305"/>
      <c r="P790" s="305"/>
      <c r="Q790" s="305"/>
      <c r="R790" s="305"/>
      <c r="S790" s="305"/>
      <c r="T790" s="305"/>
      <c r="U790" s="305"/>
      <c r="V790" s="305"/>
      <c r="W790" s="305"/>
      <c r="X790" s="305"/>
      <c r="Y790" s="305"/>
      <c r="Z790" s="305"/>
    </row>
    <row r="791" customFormat="false" ht="14.25" hidden="false" customHeight="true" outlineLevel="0" collapsed="false">
      <c r="A791" s="305"/>
      <c r="B791" s="303"/>
      <c r="C791" s="305"/>
      <c r="D791" s="305"/>
      <c r="E791" s="305"/>
      <c r="F791" s="305"/>
      <c r="G791" s="305"/>
      <c r="H791" s="305"/>
      <c r="I791" s="305"/>
      <c r="J791" s="305"/>
      <c r="K791" s="305"/>
      <c r="L791" s="305"/>
      <c r="M791" s="305"/>
      <c r="N791" s="305"/>
      <c r="O791" s="305"/>
      <c r="P791" s="305"/>
      <c r="Q791" s="305"/>
      <c r="R791" s="305"/>
      <c r="S791" s="305"/>
      <c r="T791" s="305"/>
      <c r="U791" s="305"/>
      <c r="V791" s="305"/>
      <c r="W791" s="305"/>
      <c r="X791" s="305"/>
      <c r="Y791" s="305"/>
      <c r="Z791" s="305"/>
    </row>
    <row r="792" customFormat="false" ht="14.25" hidden="false" customHeight="true" outlineLevel="0" collapsed="false">
      <c r="A792" s="305"/>
      <c r="B792" s="303"/>
      <c r="C792" s="305"/>
      <c r="D792" s="305"/>
      <c r="E792" s="305"/>
      <c r="F792" s="305"/>
      <c r="G792" s="305"/>
      <c r="H792" s="305"/>
      <c r="I792" s="305"/>
      <c r="J792" s="305"/>
      <c r="K792" s="305"/>
      <c r="L792" s="305"/>
      <c r="M792" s="305"/>
      <c r="N792" s="305"/>
      <c r="O792" s="305"/>
      <c r="P792" s="305"/>
      <c r="Q792" s="305"/>
      <c r="R792" s="305"/>
      <c r="S792" s="305"/>
      <c r="T792" s="305"/>
      <c r="U792" s="305"/>
      <c r="V792" s="305"/>
      <c r="W792" s="305"/>
      <c r="X792" s="305"/>
      <c r="Y792" s="305"/>
      <c r="Z792" s="305"/>
    </row>
    <row r="793" customFormat="false" ht="14.25" hidden="false" customHeight="true" outlineLevel="0" collapsed="false">
      <c r="A793" s="305"/>
      <c r="B793" s="303"/>
      <c r="C793" s="305"/>
      <c r="D793" s="305"/>
      <c r="E793" s="305"/>
      <c r="F793" s="305"/>
      <c r="G793" s="305"/>
      <c r="H793" s="305"/>
      <c r="I793" s="305"/>
      <c r="J793" s="305"/>
      <c r="K793" s="305"/>
      <c r="L793" s="305"/>
      <c r="M793" s="305"/>
      <c r="N793" s="305"/>
      <c r="O793" s="305"/>
      <c r="P793" s="305"/>
      <c r="Q793" s="305"/>
      <c r="R793" s="305"/>
      <c r="S793" s="305"/>
      <c r="T793" s="305"/>
      <c r="U793" s="305"/>
      <c r="V793" s="305"/>
      <c r="W793" s="305"/>
      <c r="X793" s="305"/>
      <c r="Y793" s="305"/>
      <c r="Z793" s="305"/>
    </row>
    <row r="794" customFormat="false" ht="14.25" hidden="false" customHeight="true" outlineLevel="0" collapsed="false">
      <c r="A794" s="305"/>
      <c r="B794" s="303"/>
      <c r="C794" s="305"/>
      <c r="D794" s="305"/>
      <c r="E794" s="305"/>
      <c r="F794" s="305"/>
      <c r="G794" s="305"/>
      <c r="H794" s="305"/>
      <c r="I794" s="305"/>
      <c r="J794" s="305"/>
      <c r="K794" s="305"/>
      <c r="L794" s="305"/>
      <c r="M794" s="305"/>
      <c r="N794" s="305"/>
      <c r="O794" s="305"/>
      <c r="P794" s="305"/>
      <c r="Q794" s="305"/>
      <c r="R794" s="305"/>
      <c r="S794" s="305"/>
      <c r="T794" s="305"/>
      <c r="U794" s="305"/>
      <c r="V794" s="305"/>
      <c r="W794" s="305"/>
      <c r="X794" s="305"/>
      <c r="Y794" s="305"/>
      <c r="Z794" s="305"/>
    </row>
    <row r="795" customFormat="false" ht="14.25" hidden="false" customHeight="true" outlineLevel="0" collapsed="false">
      <c r="A795" s="305"/>
      <c r="B795" s="303"/>
      <c r="C795" s="305"/>
      <c r="D795" s="305"/>
      <c r="E795" s="305"/>
      <c r="F795" s="305"/>
      <c r="G795" s="305"/>
      <c r="H795" s="305"/>
      <c r="I795" s="305"/>
      <c r="J795" s="305"/>
      <c r="K795" s="305"/>
      <c r="L795" s="305"/>
      <c r="M795" s="305"/>
      <c r="N795" s="305"/>
      <c r="O795" s="305"/>
      <c r="P795" s="305"/>
      <c r="Q795" s="305"/>
      <c r="R795" s="305"/>
      <c r="S795" s="305"/>
      <c r="T795" s="305"/>
      <c r="U795" s="305"/>
      <c r="V795" s="305"/>
      <c r="W795" s="305"/>
      <c r="X795" s="305"/>
      <c r="Y795" s="305"/>
      <c r="Z795" s="305"/>
    </row>
    <row r="796" customFormat="false" ht="14.25" hidden="false" customHeight="true" outlineLevel="0" collapsed="false">
      <c r="A796" s="305"/>
      <c r="B796" s="303"/>
      <c r="C796" s="305"/>
      <c r="D796" s="305"/>
      <c r="E796" s="305"/>
      <c r="F796" s="305"/>
      <c r="G796" s="305"/>
      <c r="H796" s="305"/>
      <c r="I796" s="305"/>
      <c r="J796" s="305"/>
      <c r="K796" s="305"/>
      <c r="L796" s="305"/>
      <c r="M796" s="305"/>
      <c r="N796" s="305"/>
      <c r="O796" s="305"/>
      <c r="P796" s="305"/>
      <c r="Q796" s="305"/>
      <c r="R796" s="305"/>
      <c r="S796" s="305"/>
      <c r="T796" s="305"/>
      <c r="U796" s="305"/>
      <c r="V796" s="305"/>
      <c r="W796" s="305"/>
      <c r="X796" s="305"/>
      <c r="Y796" s="305"/>
      <c r="Z796" s="305"/>
    </row>
    <row r="797" customFormat="false" ht="14.25" hidden="false" customHeight="true" outlineLevel="0" collapsed="false">
      <c r="A797" s="305"/>
      <c r="B797" s="303"/>
      <c r="C797" s="305"/>
      <c r="D797" s="305"/>
      <c r="E797" s="305"/>
      <c r="F797" s="305"/>
      <c r="G797" s="305"/>
      <c r="H797" s="305"/>
      <c r="I797" s="305"/>
      <c r="J797" s="305"/>
      <c r="K797" s="305"/>
      <c r="L797" s="305"/>
      <c r="M797" s="305"/>
      <c r="N797" s="305"/>
      <c r="O797" s="305"/>
      <c r="P797" s="305"/>
      <c r="Q797" s="305"/>
      <c r="R797" s="305"/>
      <c r="S797" s="305"/>
      <c r="T797" s="305"/>
      <c r="U797" s="305"/>
      <c r="V797" s="305"/>
      <c r="W797" s="305"/>
      <c r="X797" s="305"/>
      <c r="Y797" s="305"/>
      <c r="Z797" s="305"/>
    </row>
    <row r="798" customFormat="false" ht="14.25" hidden="false" customHeight="true" outlineLevel="0" collapsed="false">
      <c r="A798" s="305"/>
      <c r="B798" s="303"/>
      <c r="C798" s="305"/>
      <c r="D798" s="305"/>
      <c r="E798" s="305"/>
      <c r="F798" s="305"/>
      <c r="G798" s="305"/>
      <c r="H798" s="305"/>
      <c r="I798" s="305"/>
      <c r="J798" s="305"/>
      <c r="K798" s="305"/>
      <c r="L798" s="305"/>
      <c r="M798" s="305"/>
      <c r="N798" s="305"/>
      <c r="O798" s="305"/>
      <c r="P798" s="305"/>
      <c r="Q798" s="305"/>
      <c r="R798" s="305"/>
      <c r="S798" s="305"/>
      <c r="T798" s="305"/>
      <c r="U798" s="305"/>
      <c r="V798" s="305"/>
      <c r="W798" s="305"/>
      <c r="X798" s="305"/>
      <c r="Y798" s="305"/>
      <c r="Z798" s="305"/>
    </row>
    <row r="799" customFormat="false" ht="14.25" hidden="false" customHeight="true" outlineLevel="0" collapsed="false">
      <c r="A799" s="305"/>
      <c r="B799" s="303"/>
      <c r="C799" s="305"/>
      <c r="D799" s="305"/>
      <c r="E799" s="305"/>
      <c r="F799" s="305"/>
      <c r="G799" s="305"/>
      <c r="H799" s="305"/>
      <c r="I799" s="305"/>
      <c r="J799" s="305"/>
      <c r="K799" s="305"/>
      <c r="L799" s="305"/>
      <c r="M799" s="305"/>
      <c r="N799" s="305"/>
      <c r="O799" s="305"/>
      <c r="P799" s="305"/>
      <c r="Q799" s="305"/>
      <c r="R799" s="305"/>
      <c r="S799" s="305"/>
      <c r="T799" s="305"/>
      <c r="U799" s="305"/>
      <c r="V799" s="305"/>
      <c r="W799" s="305"/>
      <c r="X799" s="305"/>
      <c r="Y799" s="305"/>
      <c r="Z799" s="305"/>
    </row>
    <row r="800" customFormat="false" ht="14.25" hidden="false" customHeight="true" outlineLevel="0" collapsed="false">
      <c r="A800" s="305"/>
      <c r="B800" s="303"/>
      <c r="C800" s="305"/>
      <c r="D800" s="305"/>
      <c r="E800" s="305"/>
      <c r="F800" s="305"/>
      <c r="G800" s="305"/>
      <c r="H800" s="305"/>
      <c r="I800" s="305"/>
      <c r="J800" s="305"/>
      <c r="K800" s="305"/>
      <c r="L800" s="305"/>
      <c r="M800" s="305"/>
      <c r="N800" s="305"/>
      <c r="O800" s="305"/>
      <c r="P800" s="305"/>
      <c r="Q800" s="305"/>
      <c r="R800" s="305"/>
      <c r="S800" s="305"/>
      <c r="T800" s="305"/>
      <c r="U800" s="305"/>
      <c r="V800" s="305"/>
      <c r="W800" s="305"/>
      <c r="X800" s="305"/>
      <c r="Y800" s="305"/>
      <c r="Z800" s="305"/>
    </row>
    <row r="801" customFormat="false" ht="14.25" hidden="false" customHeight="true" outlineLevel="0" collapsed="false">
      <c r="A801" s="305"/>
      <c r="B801" s="303"/>
      <c r="C801" s="305"/>
      <c r="D801" s="305"/>
      <c r="E801" s="305"/>
      <c r="F801" s="305"/>
      <c r="G801" s="305"/>
      <c r="H801" s="305"/>
      <c r="I801" s="305"/>
      <c r="J801" s="305"/>
      <c r="K801" s="305"/>
      <c r="L801" s="305"/>
      <c r="M801" s="305"/>
      <c r="N801" s="305"/>
      <c r="O801" s="305"/>
      <c r="P801" s="305"/>
      <c r="Q801" s="305"/>
      <c r="R801" s="305"/>
      <c r="S801" s="305"/>
      <c r="T801" s="305"/>
      <c r="U801" s="305"/>
      <c r="V801" s="305"/>
      <c r="W801" s="305"/>
      <c r="X801" s="305"/>
      <c r="Y801" s="305"/>
      <c r="Z801" s="305"/>
    </row>
    <row r="802" customFormat="false" ht="14.25" hidden="false" customHeight="true" outlineLevel="0" collapsed="false">
      <c r="A802" s="305"/>
      <c r="B802" s="303"/>
      <c r="C802" s="305"/>
      <c r="D802" s="305"/>
      <c r="E802" s="305"/>
      <c r="F802" s="305"/>
      <c r="G802" s="305"/>
      <c r="H802" s="305"/>
      <c r="I802" s="305"/>
      <c r="J802" s="305"/>
      <c r="K802" s="305"/>
      <c r="L802" s="305"/>
      <c r="M802" s="305"/>
      <c r="N802" s="305"/>
      <c r="O802" s="305"/>
      <c r="P802" s="305"/>
      <c r="Q802" s="305"/>
      <c r="R802" s="305"/>
      <c r="S802" s="305"/>
      <c r="T802" s="305"/>
      <c r="U802" s="305"/>
      <c r="V802" s="305"/>
      <c r="W802" s="305"/>
      <c r="X802" s="305"/>
      <c r="Y802" s="305"/>
      <c r="Z802" s="305"/>
    </row>
    <row r="803" customFormat="false" ht="14.25" hidden="false" customHeight="true" outlineLevel="0" collapsed="false">
      <c r="A803" s="305"/>
      <c r="B803" s="303"/>
      <c r="C803" s="305"/>
      <c r="D803" s="305"/>
      <c r="E803" s="305"/>
      <c r="F803" s="305"/>
      <c r="G803" s="305"/>
      <c r="H803" s="305"/>
      <c r="I803" s="305"/>
      <c r="J803" s="305"/>
      <c r="K803" s="305"/>
      <c r="L803" s="305"/>
      <c r="M803" s="305"/>
      <c r="N803" s="305"/>
      <c r="O803" s="305"/>
      <c r="P803" s="305"/>
      <c r="Q803" s="305"/>
      <c r="R803" s="305"/>
      <c r="S803" s="305"/>
      <c r="T803" s="305"/>
      <c r="U803" s="305"/>
      <c r="V803" s="305"/>
      <c r="W803" s="305"/>
      <c r="X803" s="305"/>
      <c r="Y803" s="305"/>
      <c r="Z803" s="305"/>
    </row>
    <row r="804" customFormat="false" ht="14.25" hidden="false" customHeight="true" outlineLevel="0" collapsed="false">
      <c r="A804" s="305"/>
      <c r="B804" s="303"/>
      <c r="C804" s="305"/>
      <c r="D804" s="305"/>
      <c r="E804" s="305"/>
      <c r="F804" s="305"/>
      <c r="G804" s="305"/>
      <c r="H804" s="305"/>
      <c r="I804" s="305"/>
      <c r="J804" s="305"/>
      <c r="K804" s="305"/>
      <c r="L804" s="305"/>
      <c r="M804" s="305"/>
      <c r="N804" s="305"/>
      <c r="O804" s="305"/>
      <c r="P804" s="305"/>
      <c r="Q804" s="305"/>
      <c r="R804" s="305"/>
      <c r="S804" s="305"/>
      <c r="T804" s="305"/>
      <c r="U804" s="305"/>
      <c r="V804" s="305"/>
      <c r="W804" s="305"/>
      <c r="X804" s="305"/>
      <c r="Y804" s="305"/>
      <c r="Z804" s="305"/>
    </row>
    <row r="805" customFormat="false" ht="14.25" hidden="false" customHeight="true" outlineLevel="0" collapsed="false">
      <c r="A805" s="305"/>
      <c r="B805" s="303"/>
      <c r="C805" s="305"/>
      <c r="D805" s="305"/>
      <c r="E805" s="305"/>
      <c r="F805" s="305"/>
      <c r="G805" s="305"/>
      <c r="H805" s="305"/>
      <c r="I805" s="305"/>
      <c r="J805" s="305"/>
      <c r="K805" s="305"/>
      <c r="L805" s="305"/>
      <c r="M805" s="305"/>
      <c r="N805" s="305"/>
      <c r="O805" s="305"/>
      <c r="P805" s="305"/>
      <c r="Q805" s="305"/>
      <c r="R805" s="305"/>
      <c r="S805" s="305"/>
      <c r="T805" s="305"/>
      <c r="U805" s="305"/>
      <c r="V805" s="305"/>
      <c r="W805" s="305"/>
      <c r="X805" s="305"/>
      <c r="Y805" s="305"/>
      <c r="Z805" s="305"/>
    </row>
    <row r="806" customFormat="false" ht="14.25" hidden="false" customHeight="true" outlineLevel="0" collapsed="false">
      <c r="A806" s="305"/>
      <c r="B806" s="303"/>
      <c r="C806" s="305"/>
      <c r="D806" s="305"/>
      <c r="E806" s="305"/>
      <c r="F806" s="305"/>
      <c r="G806" s="305"/>
      <c r="H806" s="305"/>
      <c r="I806" s="305"/>
      <c r="J806" s="305"/>
      <c r="K806" s="305"/>
      <c r="L806" s="305"/>
      <c r="M806" s="305"/>
      <c r="N806" s="305"/>
      <c r="O806" s="305"/>
      <c r="P806" s="305"/>
      <c r="Q806" s="305"/>
      <c r="R806" s="305"/>
      <c r="S806" s="305"/>
      <c r="T806" s="305"/>
      <c r="U806" s="305"/>
      <c r="V806" s="305"/>
      <c r="W806" s="305"/>
      <c r="X806" s="305"/>
      <c r="Y806" s="305"/>
      <c r="Z806" s="305"/>
    </row>
    <row r="807" customFormat="false" ht="14.25" hidden="false" customHeight="true" outlineLevel="0" collapsed="false">
      <c r="A807" s="305"/>
      <c r="B807" s="303"/>
      <c r="C807" s="305"/>
      <c r="D807" s="305"/>
      <c r="E807" s="305"/>
      <c r="F807" s="305"/>
      <c r="G807" s="305"/>
      <c r="H807" s="305"/>
      <c r="I807" s="305"/>
      <c r="J807" s="305"/>
      <c r="K807" s="305"/>
      <c r="L807" s="305"/>
      <c r="M807" s="305"/>
      <c r="N807" s="305"/>
      <c r="O807" s="305"/>
      <c r="P807" s="305"/>
      <c r="Q807" s="305"/>
      <c r="R807" s="305"/>
      <c r="S807" s="305"/>
      <c r="T807" s="305"/>
      <c r="U807" s="305"/>
      <c r="V807" s="305"/>
      <c r="W807" s="305"/>
      <c r="X807" s="305"/>
      <c r="Y807" s="305"/>
      <c r="Z807" s="305"/>
    </row>
    <row r="808" customFormat="false" ht="14.25" hidden="false" customHeight="true" outlineLevel="0" collapsed="false">
      <c r="A808" s="305"/>
      <c r="B808" s="303"/>
      <c r="C808" s="305"/>
      <c r="D808" s="305"/>
      <c r="E808" s="305"/>
      <c r="F808" s="305"/>
      <c r="G808" s="305"/>
      <c r="H808" s="305"/>
      <c r="I808" s="305"/>
      <c r="J808" s="305"/>
      <c r="K808" s="305"/>
      <c r="L808" s="305"/>
      <c r="M808" s="305"/>
      <c r="N808" s="305"/>
      <c r="O808" s="305"/>
      <c r="P808" s="305"/>
      <c r="Q808" s="305"/>
      <c r="R808" s="305"/>
      <c r="S808" s="305"/>
      <c r="T808" s="305"/>
      <c r="U808" s="305"/>
      <c r="V808" s="305"/>
      <c r="W808" s="305"/>
      <c r="X808" s="305"/>
      <c r="Y808" s="305"/>
      <c r="Z808" s="305"/>
    </row>
    <row r="809" customFormat="false" ht="14.25" hidden="false" customHeight="true" outlineLevel="0" collapsed="false">
      <c r="A809" s="305"/>
      <c r="B809" s="303"/>
      <c r="C809" s="305"/>
      <c r="D809" s="305"/>
      <c r="E809" s="305"/>
      <c r="F809" s="305"/>
      <c r="G809" s="305"/>
      <c r="H809" s="305"/>
      <c r="I809" s="305"/>
      <c r="J809" s="305"/>
      <c r="K809" s="305"/>
      <c r="L809" s="305"/>
      <c r="M809" s="305"/>
      <c r="N809" s="305"/>
      <c r="O809" s="305"/>
      <c r="P809" s="305"/>
      <c r="Q809" s="305"/>
      <c r="R809" s="305"/>
      <c r="S809" s="305"/>
      <c r="T809" s="305"/>
      <c r="U809" s="305"/>
      <c r="V809" s="305"/>
      <c r="W809" s="305"/>
      <c r="X809" s="305"/>
      <c r="Y809" s="305"/>
      <c r="Z809" s="305"/>
    </row>
    <row r="810" customFormat="false" ht="14.25" hidden="false" customHeight="true" outlineLevel="0" collapsed="false">
      <c r="A810" s="305"/>
      <c r="B810" s="303"/>
      <c r="C810" s="305"/>
      <c r="D810" s="305"/>
      <c r="E810" s="305"/>
      <c r="F810" s="305"/>
      <c r="G810" s="305"/>
      <c r="H810" s="305"/>
      <c r="I810" s="305"/>
      <c r="J810" s="305"/>
      <c r="K810" s="305"/>
      <c r="L810" s="305"/>
      <c r="M810" s="305"/>
      <c r="N810" s="305"/>
      <c r="O810" s="305"/>
      <c r="P810" s="305"/>
      <c r="Q810" s="305"/>
      <c r="R810" s="305"/>
      <c r="S810" s="305"/>
      <c r="T810" s="305"/>
      <c r="U810" s="305"/>
      <c r="V810" s="305"/>
      <c r="W810" s="305"/>
      <c r="X810" s="305"/>
      <c r="Y810" s="305"/>
      <c r="Z810" s="305"/>
    </row>
    <row r="811" customFormat="false" ht="14.25" hidden="false" customHeight="true" outlineLevel="0" collapsed="false">
      <c r="A811" s="305"/>
      <c r="B811" s="303"/>
      <c r="C811" s="305"/>
      <c r="D811" s="305"/>
      <c r="E811" s="305"/>
      <c r="F811" s="305"/>
      <c r="G811" s="305"/>
      <c r="H811" s="305"/>
      <c r="I811" s="305"/>
      <c r="J811" s="305"/>
      <c r="K811" s="305"/>
      <c r="L811" s="305"/>
      <c r="M811" s="305"/>
      <c r="N811" s="305"/>
      <c r="O811" s="305"/>
      <c r="P811" s="305"/>
      <c r="Q811" s="305"/>
      <c r="R811" s="305"/>
      <c r="S811" s="305"/>
      <c r="T811" s="305"/>
      <c r="U811" s="305"/>
      <c r="V811" s="305"/>
      <c r="W811" s="305"/>
      <c r="X811" s="305"/>
      <c r="Y811" s="305"/>
      <c r="Z811" s="305"/>
    </row>
    <row r="812" customFormat="false" ht="14.25" hidden="false" customHeight="true" outlineLevel="0" collapsed="false">
      <c r="A812" s="305"/>
      <c r="B812" s="303"/>
      <c r="C812" s="305"/>
      <c r="D812" s="305"/>
      <c r="E812" s="305"/>
      <c r="F812" s="305"/>
      <c r="G812" s="305"/>
      <c r="H812" s="305"/>
      <c r="I812" s="305"/>
      <c r="J812" s="305"/>
      <c r="K812" s="305"/>
      <c r="L812" s="305"/>
      <c r="M812" s="305"/>
      <c r="N812" s="305"/>
      <c r="O812" s="305"/>
      <c r="P812" s="305"/>
      <c r="Q812" s="305"/>
      <c r="R812" s="305"/>
      <c r="S812" s="305"/>
      <c r="T812" s="305"/>
      <c r="U812" s="305"/>
      <c r="V812" s="305"/>
      <c r="W812" s="305"/>
      <c r="X812" s="305"/>
      <c r="Y812" s="305"/>
      <c r="Z812" s="305"/>
    </row>
    <row r="813" customFormat="false" ht="14.25" hidden="false" customHeight="true" outlineLevel="0" collapsed="false">
      <c r="A813" s="305"/>
      <c r="B813" s="303"/>
      <c r="C813" s="305"/>
      <c r="D813" s="305"/>
      <c r="E813" s="305"/>
      <c r="F813" s="305"/>
      <c r="G813" s="305"/>
      <c r="H813" s="305"/>
      <c r="I813" s="305"/>
      <c r="J813" s="305"/>
      <c r="K813" s="305"/>
      <c r="L813" s="305"/>
      <c r="M813" s="305"/>
      <c r="N813" s="305"/>
      <c r="O813" s="305"/>
      <c r="P813" s="305"/>
      <c r="Q813" s="305"/>
      <c r="R813" s="305"/>
      <c r="S813" s="305"/>
      <c r="T813" s="305"/>
      <c r="U813" s="305"/>
      <c r="V813" s="305"/>
      <c r="W813" s="305"/>
      <c r="X813" s="305"/>
      <c r="Y813" s="305"/>
      <c r="Z813" s="305"/>
    </row>
    <row r="814" customFormat="false" ht="14.25" hidden="false" customHeight="true" outlineLevel="0" collapsed="false">
      <c r="A814" s="305"/>
      <c r="B814" s="303"/>
      <c r="C814" s="305"/>
      <c r="D814" s="305"/>
      <c r="E814" s="305"/>
      <c r="F814" s="305"/>
      <c r="G814" s="305"/>
      <c r="H814" s="305"/>
      <c r="I814" s="305"/>
      <c r="J814" s="305"/>
      <c r="K814" s="305"/>
      <c r="L814" s="305"/>
      <c r="M814" s="305"/>
      <c r="N814" s="305"/>
      <c r="O814" s="305"/>
      <c r="P814" s="305"/>
      <c r="Q814" s="305"/>
      <c r="R814" s="305"/>
      <c r="S814" s="305"/>
      <c r="T814" s="305"/>
      <c r="U814" s="305"/>
      <c r="V814" s="305"/>
      <c r="W814" s="305"/>
      <c r="X814" s="305"/>
      <c r="Y814" s="305"/>
      <c r="Z814" s="305"/>
    </row>
    <row r="815" customFormat="false" ht="14.25" hidden="false" customHeight="true" outlineLevel="0" collapsed="false">
      <c r="A815" s="305"/>
      <c r="B815" s="303"/>
      <c r="C815" s="305"/>
      <c r="D815" s="305"/>
      <c r="E815" s="305"/>
      <c r="F815" s="305"/>
      <c r="G815" s="305"/>
      <c r="H815" s="305"/>
      <c r="I815" s="305"/>
      <c r="J815" s="305"/>
      <c r="K815" s="305"/>
      <c r="L815" s="305"/>
      <c r="M815" s="305"/>
      <c r="N815" s="305"/>
      <c r="O815" s="305"/>
      <c r="P815" s="305"/>
      <c r="Q815" s="305"/>
      <c r="R815" s="305"/>
      <c r="S815" s="305"/>
      <c r="T815" s="305"/>
      <c r="U815" s="305"/>
      <c r="V815" s="305"/>
      <c r="W815" s="305"/>
      <c r="X815" s="305"/>
      <c r="Y815" s="305"/>
      <c r="Z815" s="305"/>
    </row>
    <row r="816" customFormat="false" ht="14.25" hidden="false" customHeight="true" outlineLevel="0" collapsed="false">
      <c r="A816" s="305"/>
      <c r="B816" s="303"/>
      <c r="C816" s="305"/>
      <c r="D816" s="305"/>
      <c r="E816" s="305"/>
      <c r="F816" s="305"/>
      <c r="G816" s="305"/>
      <c r="H816" s="305"/>
      <c r="I816" s="305"/>
      <c r="J816" s="305"/>
      <c r="K816" s="305"/>
      <c r="L816" s="305"/>
      <c r="M816" s="305"/>
      <c r="N816" s="305"/>
      <c r="O816" s="305"/>
      <c r="P816" s="305"/>
      <c r="Q816" s="305"/>
      <c r="R816" s="305"/>
      <c r="S816" s="305"/>
      <c r="T816" s="305"/>
      <c r="U816" s="305"/>
      <c r="V816" s="305"/>
      <c r="W816" s="305"/>
      <c r="X816" s="305"/>
      <c r="Y816" s="305"/>
      <c r="Z816" s="305"/>
    </row>
    <row r="817" customFormat="false" ht="14.25" hidden="false" customHeight="true" outlineLevel="0" collapsed="false">
      <c r="A817" s="305"/>
      <c r="B817" s="303"/>
      <c r="C817" s="305"/>
      <c r="D817" s="305"/>
      <c r="E817" s="305"/>
      <c r="F817" s="305"/>
      <c r="G817" s="305"/>
      <c r="H817" s="305"/>
      <c r="I817" s="305"/>
      <c r="J817" s="305"/>
      <c r="K817" s="305"/>
      <c r="L817" s="305"/>
      <c r="M817" s="305"/>
      <c r="N817" s="305"/>
      <c r="O817" s="305"/>
      <c r="P817" s="305"/>
      <c r="Q817" s="305"/>
      <c r="R817" s="305"/>
      <c r="S817" s="305"/>
      <c r="T817" s="305"/>
      <c r="U817" s="305"/>
      <c r="V817" s="305"/>
      <c r="W817" s="305"/>
      <c r="X817" s="305"/>
      <c r="Y817" s="305"/>
      <c r="Z817" s="305"/>
    </row>
    <row r="818" customFormat="false" ht="14.25" hidden="false" customHeight="true" outlineLevel="0" collapsed="false">
      <c r="A818" s="305"/>
      <c r="B818" s="303"/>
      <c r="C818" s="305"/>
      <c r="D818" s="305"/>
      <c r="E818" s="305"/>
      <c r="F818" s="305"/>
      <c r="G818" s="305"/>
      <c r="H818" s="305"/>
      <c r="I818" s="305"/>
      <c r="J818" s="305"/>
      <c r="K818" s="305"/>
      <c r="L818" s="305"/>
      <c r="M818" s="305"/>
      <c r="N818" s="305"/>
      <c r="O818" s="305"/>
      <c r="P818" s="305"/>
      <c r="Q818" s="305"/>
      <c r="R818" s="305"/>
      <c r="S818" s="305"/>
      <c r="T818" s="305"/>
      <c r="U818" s="305"/>
      <c r="V818" s="305"/>
      <c r="W818" s="305"/>
      <c r="X818" s="305"/>
      <c r="Y818" s="305"/>
      <c r="Z818" s="305"/>
    </row>
    <row r="819" customFormat="false" ht="14.25" hidden="false" customHeight="true" outlineLevel="0" collapsed="false">
      <c r="A819" s="305"/>
      <c r="B819" s="303"/>
      <c r="C819" s="305"/>
      <c r="D819" s="305"/>
      <c r="E819" s="305"/>
      <c r="F819" s="305"/>
      <c r="G819" s="305"/>
      <c r="H819" s="305"/>
      <c r="I819" s="305"/>
      <c r="J819" s="305"/>
      <c r="K819" s="305"/>
      <c r="L819" s="305"/>
      <c r="M819" s="305"/>
      <c r="N819" s="305"/>
      <c r="O819" s="305"/>
      <c r="P819" s="305"/>
      <c r="Q819" s="305"/>
      <c r="R819" s="305"/>
      <c r="S819" s="305"/>
      <c r="T819" s="305"/>
      <c r="U819" s="305"/>
      <c r="V819" s="305"/>
      <c r="W819" s="305"/>
      <c r="X819" s="305"/>
      <c r="Y819" s="305"/>
      <c r="Z819" s="305"/>
    </row>
    <row r="820" customFormat="false" ht="14.25" hidden="false" customHeight="true" outlineLevel="0" collapsed="false">
      <c r="A820" s="305"/>
      <c r="B820" s="303"/>
      <c r="C820" s="305"/>
      <c r="D820" s="305"/>
      <c r="E820" s="305"/>
      <c r="F820" s="305"/>
      <c r="G820" s="305"/>
      <c r="H820" s="305"/>
      <c r="I820" s="305"/>
      <c r="J820" s="305"/>
      <c r="K820" s="305"/>
      <c r="L820" s="305"/>
      <c r="M820" s="305"/>
      <c r="N820" s="305"/>
      <c r="O820" s="305"/>
      <c r="P820" s="305"/>
      <c r="Q820" s="305"/>
      <c r="R820" s="305"/>
      <c r="S820" s="305"/>
      <c r="T820" s="305"/>
      <c r="U820" s="305"/>
      <c r="V820" s="305"/>
      <c r="W820" s="305"/>
      <c r="X820" s="305"/>
      <c r="Y820" s="305"/>
      <c r="Z820" s="305"/>
    </row>
    <row r="821" customFormat="false" ht="14.25" hidden="false" customHeight="true" outlineLevel="0" collapsed="false">
      <c r="A821" s="305"/>
      <c r="B821" s="303"/>
      <c r="C821" s="305"/>
      <c r="D821" s="305"/>
      <c r="E821" s="305"/>
      <c r="F821" s="305"/>
      <c r="G821" s="305"/>
      <c r="H821" s="305"/>
      <c r="I821" s="305"/>
      <c r="J821" s="305"/>
      <c r="K821" s="305"/>
      <c r="L821" s="305"/>
      <c r="M821" s="305"/>
      <c r="N821" s="305"/>
      <c r="O821" s="305"/>
      <c r="P821" s="305"/>
      <c r="Q821" s="305"/>
      <c r="R821" s="305"/>
      <c r="S821" s="305"/>
      <c r="T821" s="305"/>
      <c r="U821" s="305"/>
      <c r="V821" s="305"/>
      <c r="W821" s="305"/>
      <c r="X821" s="305"/>
      <c r="Y821" s="305"/>
      <c r="Z821" s="305"/>
    </row>
    <row r="822" customFormat="false" ht="14.25" hidden="false" customHeight="true" outlineLevel="0" collapsed="false">
      <c r="A822" s="305"/>
      <c r="B822" s="303"/>
      <c r="C822" s="305"/>
      <c r="D822" s="305"/>
      <c r="E822" s="305"/>
      <c r="F822" s="305"/>
      <c r="G822" s="305"/>
      <c r="H822" s="305"/>
      <c r="I822" s="305"/>
      <c r="J822" s="305"/>
      <c r="K822" s="305"/>
      <c r="L822" s="305"/>
      <c r="M822" s="305"/>
      <c r="N822" s="305"/>
      <c r="O822" s="305"/>
      <c r="P822" s="305"/>
      <c r="Q822" s="305"/>
      <c r="R822" s="305"/>
      <c r="S822" s="305"/>
      <c r="T822" s="305"/>
      <c r="U822" s="305"/>
      <c r="V822" s="305"/>
      <c r="W822" s="305"/>
      <c r="X822" s="305"/>
      <c r="Y822" s="305"/>
      <c r="Z822" s="305"/>
    </row>
    <row r="823" customFormat="false" ht="14.25" hidden="false" customHeight="true" outlineLevel="0" collapsed="false">
      <c r="A823" s="305"/>
      <c r="B823" s="303"/>
      <c r="C823" s="305"/>
      <c r="D823" s="305"/>
      <c r="E823" s="305"/>
      <c r="F823" s="305"/>
      <c r="G823" s="305"/>
      <c r="H823" s="305"/>
      <c r="I823" s="305"/>
      <c r="J823" s="305"/>
      <c r="K823" s="305"/>
      <c r="L823" s="305"/>
      <c r="M823" s="305"/>
      <c r="N823" s="305"/>
      <c r="O823" s="305"/>
      <c r="P823" s="305"/>
      <c r="Q823" s="305"/>
      <c r="R823" s="305"/>
      <c r="S823" s="305"/>
      <c r="T823" s="305"/>
      <c r="U823" s="305"/>
      <c r="V823" s="305"/>
      <c r="W823" s="305"/>
      <c r="X823" s="305"/>
      <c r="Y823" s="305"/>
      <c r="Z823" s="305"/>
    </row>
    <row r="824" customFormat="false" ht="14.25" hidden="false" customHeight="true" outlineLevel="0" collapsed="false">
      <c r="A824" s="305"/>
      <c r="B824" s="303"/>
      <c r="C824" s="305"/>
      <c r="D824" s="305"/>
      <c r="E824" s="305"/>
      <c r="F824" s="305"/>
      <c r="G824" s="305"/>
      <c r="H824" s="305"/>
      <c r="I824" s="305"/>
      <c r="J824" s="305"/>
      <c r="K824" s="305"/>
      <c r="L824" s="305"/>
      <c r="M824" s="305"/>
      <c r="N824" s="305"/>
      <c r="O824" s="305"/>
      <c r="P824" s="305"/>
      <c r="Q824" s="305"/>
      <c r="R824" s="305"/>
      <c r="S824" s="305"/>
      <c r="T824" s="305"/>
      <c r="U824" s="305"/>
      <c r="V824" s="305"/>
      <c r="W824" s="305"/>
      <c r="X824" s="305"/>
      <c r="Y824" s="305"/>
      <c r="Z824" s="305"/>
    </row>
    <row r="825" customFormat="false" ht="14.25" hidden="false" customHeight="true" outlineLevel="0" collapsed="false">
      <c r="A825" s="305"/>
      <c r="B825" s="303"/>
      <c r="C825" s="305"/>
      <c r="D825" s="305"/>
      <c r="E825" s="305"/>
      <c r="F825" s="305"/>
      <c r="G825" s="305"/>
      <c r="H825" s="305"/>
      <c r="I825" s="305"/>
      <c r="J825" s="305"/>
      <c r="K825" s="305"/>
      <c r="L825" s="305"/>
      <c r="M825" s="305"/>
      <c r="N825" s="305"/>
      <c r="O825" s="305"/>
      <c r="P825" s="305"/>
      <c r="Q825" s="305"/>
      <c r="R825" s="305"/>
      <c r="S825" s="305"/>
      <c r="T825" s="305"/>
      <c r="U825" s="305"/>
      <c r="V825" s="305"/>
      <c r="W825" s="305"/>
      <c r="X825" s="305"/>
      <c r="Y825" s="305"/>
      <c r="Z825" s="305"/>
    </row>
    <row r="826" customFormat="false" ht="14.25" hidden="false" customHeight="true" outlineLevel="0" collapsed="false">
      <c r="A826" s="305"/>
      <c r="B826" s="303"/>
      <c r="C826" s="305"/>
      <c r="D826" s="305"/>
      <c r="E826" s="305"/>
      <c r="F826" s="305"/>
      <c r="G826" s="305"/>
      <c r="H826" s="305"/>
      <c r="I826" s="305"/>
      <c r="J826" s="305"/>
      <c r="K826" s="305"/>
      <c r="L826" s="305"/>
      <c r="M826" s="305"/>
      <c r="N826" s="305"/>
      <c r="O826" s="305"/>
      <c r="P826" s="305"/>
      <c r="Q826" s="305"/>
      <c r="R826" s="305"/>
      <c r="S826" s="305"/>
      <c r="T826" s="305"/>
      <c r="U826" s="305"/>
      <c r="V826" s="305"/>
      <c r="W826" s="305"/>
      <c r="X826" s="305"/>
      <c r="Y826" s="305"/>
      <c r="Z826" s="305"/>
    </row>
    <row r="827" customFormat="false" ht="14.25" hidden="false" customHeight="true" outlineLevel="0" collapsed="false">
      <c r="A827" s="305"/>
      <c r="B827" s="303"/>
      <c r="C827" s="305"/>
      <c r="D827" s="305"/>
      <c r="E827" s="305"/>
      <c r="F827" s="305"/>
      <c r="G827" s="305"/>
      <c r="H827" s="305"/>
      <c r="I827" s="305"/>
      <c r="J827" s="305"/>
      <c r="K827" s="305"/>
      <c r="L827" s="305"/>
      <c r="M827" s="305"/>
      <c r="N827" s="305"/>
      <c r="O827" s="305"/>
      <c r="P827" s="305"/>
      <c r="Q827" s="305"/>
      <c r="R827" s="305"/>
      <c r="S827" s="305"/>
      <c r="T827" s="305"/>
      <c r="U827" s="305"/>
      <c r="V827" s="305"/>
      <c r="W827" s="305"/>
      <c r="X827" s="305"/>
      <c r="Y827" s="305"/>
      <c r="Z827" s="305"/>
    </row>
    <row r="828" customFormat="false" ht="14.25" hidden="false" customHeight="true" outlineLevel="0" collapsed="false">
      <c r="A828" s="305"/>
      <c r="B828" s="303"/>
      <c r="C828" s="305"/>
      <c r="D828" s="305"/>
      <c r="E828" s="305"/>
      <c r="F828" s="305"/>
      <c r="G828" s="305"/>
      <c r="H828" s="305"/>
      <c r="I828" s="305"/>
      <c r="J828" s="305"/>
      <c r="K828" s="305"/>
      <c r="L828" s="305"/>
      <c r="M828" s="305"/>
      <c r="N828" s="305"/>
      <c r="O828" s="305"/>
      <c r="P828" s="305"/>
      <c r="Q828" s="305"/>
      <c r="R828" s="305"/>
      <c r="S828" s="305"/>
      <c r="T828" s="305"/>
      <c r="U828" s="305"/>
      <c r="V828" s="305"/>
      <c r="W828" s="305"/>
      <c r="X828" s="305"/>
      <c r="Y828" s="305"/>
      <c r="Z828" s="305"/>
    </row>
    <row r="829" customFormat="false" ht="14.25" hidden="false" customHeight="true" outlineLevel="0" collapsed="false">
      <c r="A829" s="305"/>
      <c r="B829" s="303"/>
      <c r="C829" s="305"/>
      <c r="D829" s="305"/>
      <c r="E829" s="305"/>
      <c r="F829" s="305"/>
      <c r="G829" s="305"/>
      <c r="H829" s="305"/>
      <c r="I829" s="305"/>
      <c r="J829" s="305"/>
      <c r="K829" s="305"/>
      <c r="L829" s="305"/>
      <c r="M829" s="305"/>
      <c r="N829" s="305"/>
      <c r="O829" s="305"/>
      <c r="P829" s="305"/>
      <c r="Q829" s="305"/>
      <c r="R829" s="305"/>
      <c r="S829" s="305"/>
      <c r="T829" s="305"/>
      <c r="U829" s="305"/>
      <c r="V829" s="305"/>
      <c r="W829" s="305"/>
      <c r="X829" s="305"/>
      <c r="Y829" s="305"/>
      <c r="Z829" s="305"/>
    </row>
    <row r="830" customFormat="false" ht="14.25" hidden="false" customHeight="true" outlineLevel="0" collapsed="false">
      <c r="A830" s="305"/>
      <c r="B830" s="303"/>
      <c r="C830" s="305"/>
      <c r="D830" s="305"/>
      <c r="E830" s="305"/>
      <c r="F830" s="305"/>
      <c r="G830" s="305"/>
      <c r="H830" s="305"/>
      <c r="I830" s="305"/>
      <c r="J830" s="305"/>
      <c r="K830" s="305"/>
      <c r="L830" s="305"/>
      <c r="M830" s="305"/>
      <c r="N830" s="305"/>
      <c r="O830" s="305"/>
      <c r="P830" s="305"/>
      <c r="Q830" s="305"/>
      <c r="R830" s="305"/>
      <c r="S830" s="305"/>
      <c r="T830" s="305"/>
      <c r="U830" s="305"/>
      <c r="V830" s="305"/>
      <c r="W830" s="305"/>
      <c r="X830" s="305"/>
      <c r="Y830" s="305"/>
      <c r="Z830" s="305"/>
    </row>
    <row r="831" customFormat="false" ht="14.25" hidden="false" customHeight="true" outlineLevel="0" collapsed="false">
      <c r="A831" s="305"/>
      <c r="B831" s="303"/>
      <c r="C831" s="305"/>
      <c r="D831" s="305"/>
      <c r="E831" s="305"/>
      <c r="F831" s="305"/>
      <c r="G831" s="305"/>
      <c r="H831" s="305"/>
      <c r="I831" s="305"/>
      <c r="J831" s="305"/>
      <c r="K831" s="305"/>
      <c r="L831" s="305"/>
      <c r="M831" s="305"/>
      <c r="N831" s="305"/>
      <c r="O831" s="305"/>
      <c r="P831" s="305"/>
      <c r="Q831" s="305"/>
      <c r="R831" s="305"/>
      <c r="S831" s="305"/>
      <c r="T831" s="305"/>
      <c r="U831" s="305"/>
      <c r="V831" s="305"/>
      <c r="W831" s="305"/>
      <c r="X831" s="305"/>
      <c r="Y831" s="305"/>
      <c r="Z831" s="305"/>
    </row>
    <row r="832" customFormat="false" ht="14.25" hidden="false" customHeight="true" outlineLevel="0" collapsed="false">
      <c r="A832" s="305"/>
      <c r="B832" s="303"/>
      <c r="C832" s="305"/>
      <c r="D832" s="305"/>
      <c r="E832" s="305"/>
      <c r="F832" s="305"/>
      <c r="G832" s="305"/>
      <c r="H832" s="305"/>
      <c r="I832" s="305"/>
      <c r="J832" s="305"/>
      <c r="K832" s="305"/>
      <c r="L832" s="305"/>
      <c r="M832" s="305"/>
      <c r="N832" s="305"/>
      <c r="O832" s="305"/>
      <c r="P832" s="305"/>
      <c r="Q832" s="305"/>
      <c r="R832" s="305"/>
      <c r="S832" s="305"/>
      <c r="T832" s="305"/>
      <c r="U832" s="305"/>
      <c r="V832" s="305"/>
      <c r="W832" s="305"/>
      <c r="X832" s="305"/>
      <c r="Y832" s="305"/>
      <c r="Z832" s="305"/>
    </row>
    <row r="833" customFormat="false" ht="14.25" hidden="false" customHeight="true" outlineLevel="0" collapsed="false">
      <c r="A833" s="305"/>
      <c r="B833" s="303"/>
      <c r="C833" s="305"/>
      <c r="D833" s="305"/>
      <c r="E833" s="305"/>
      <c r="F833" s="305"/>
      <c r="G833" s="305"/>
      <c r="H833" s="305"/>
      <c r="I833" s="305"/>
      <c r="J833" s="305"/>
      <c r="K833" s="305"/>
      <c r="L833" s="305"/>
      <c r="M833" s="305"/>
      <c r="N833" s="305"/>
      <c r="O833" s="305"/>
      <c r="P833" s="305"/>
      <c r="Q833" s="305"/>
      <c r="R833" s="305"/>
      <c r="S833" s="305"/>
      <c r="T833" s="305"/>
      <c r="U833" s="305"/>
      <c r="V833" s="305"/>
      <c r="W833" s="305"/>
      <c r="X833" s="305"/>
      <c r="Y833" s="305"/>
      <c r="Z833" s="305"/>
    </row>
    <row r="834" customFormat="false" ht="14.25" hidden="false" customHeight="true" outlineLevel="0" collapsed="false">
      <c r="A834" s="305"/>
      <c r="B834" s="303"/>
      <c r="C834" s="305"/>
      <c r="D834" s="305"/>
      <c r="E834" s="305"/>
      <c r="F834" s="305"/>
      <c r="G834" s="305"/>
      <c r="H834" s="305"/>
      <c r="I834" s="305"/>
      <c r="J834" s="305"/>
      <c r="K834" s="305"/>
      <c r="L834" s="305"/>
      <c r="M834" s="305"/>
      <c r="N834" s="305"/>
      <c r="O834" s="305"/>
      <c r="P834" s="305"/>
      <c r="Q834" s="305"/>
      <c r="R834" s="305"/>
      <c r="S834" s="305"/>
      <c r="T834" s="305"/>
      <c r="U834" s="305"/>
      <c r="V834" s="305"/>
      <c r="W834" s="305"/>
      <c r="X834" s="305"/>
      <c r="Y834" s="305"/>
      <c r="Z834" s="305"/>
    </row>
    <row r="835" customFormat="false" ht="14.25" hidden="false" customHeight="true" outlineLevel="0" collapsed="false">
      <c r="A835" s="305"/>
      <c r="B835" s="303"/>
      <c r="C835" s="305"/>
      <c r="D835" s="305"/>
      <c r="E835" s="305"/>
      <c r="F835" s="305"/>
      <c r="G835" s="305"/>
      <c r="H835" s="305"/>
      <c r="I835" s="305"/>
      <c r="J835" s="305"/>
      <c r="K835" s="305"/>
      <c r="L835" s="305"/>
      <c r="M835" s="305"/>
      <c r="N835" s="305"/>
      <c r="O835" s="305"/>
      <c r="P835" s="305"/>
      <c r="Q835" s="305"/>
      <c r="R835" s="305"/>
      <c r="S835" s="305"/>
      <c r="T835" s="305"/>
      <c r="U835" s="305"/>
      <c r="V835" s="305"/>
      <c r="W835" s="305"/>
      <c r="X835" s="305"/>
      <c r="Y835" s="305"/>
      <c r="Z835" s="305"/>
    </row>
    <row r="836" customFormat="false" ht="14.25" hidden="false" customHeight="true" outlineLevel="0" collapsed="false">
      <c r="A836" s="305"/>
      <c r="B836" s="303"/>
      <c r="C836" s="305"/>
      <c r="D836" s="305"/>
      <c r="E836" s="305"/>
      <c r="F836" s="305"/>
      <c r="G836" s="305"/>
      <c r="H836" s="305"/>
      <c r="I836" s="305"/>
      <c r="J836" s="305"/>
      <c r="K836" s="305"/>
      <c r="L836" s="305"/>
      <c r="M836" s="305"/>
      <c r="N836" s="305"/>
      <c r="O836" s="305"/>
      <c r="P836" s="305"/>
      <c r="Q836" s="305"/>
      <c r="R836" s="305"/>
      <c r="S836" s="305"/>
      <c r="T836" s="305"/>
      <c r="U836" s="305"/>
      <c r="V836" s="305"/>
      <c r="W836" s="305"/>
      <c r="X836" s="305"/>
      <c r="Y836" s="305"/>
      <c r="Z836" s="305"/>
    </row>
    <row r="837" customFormat="false" ht="14.25" hidden="false" customHeight="true" outlineLevel="0" collapsed="false">
      <c r="A837" s="305"/>
      <c r="B837" s="303"/>
      <c r="C837" s="305"/>
      <c r="D837" s="305"/>
      <c r="E837" s="305"/>
      <c r="F837" s="305"/>
      <c r="G837" s="305"/>
      <c r="H837" s="305"/>
      <c r="I837" s="305"/>
      <c r="J837" s="305"/>
      <c r="K837" s="305"/>
      <c r="L837" s="305"/>
      <c r="M837" s="305"/>
      <c r="N837" s="305"/>
      <c r="O837" s="305"/>
      <c r="P837" s="305"/>
      <c r="Q837" s="305"/>
      <c r="R837" s="305"/>
      <c r="S837" s="305"/>
      <c r="T837" s="305"/>
      <c r="U837" s="305"/>
      <c r="V837" s="305"/>
      <c r="W837" s="305"/>
      <c r="X837" s="305"/>
      <c r="Y837" s="305"/>
      <c r="Z837" s="305"/>
    </row>
    <row r="838" customFormat="false" ht="14.25" hidden="false" customHeight="true" outlineLevel="0" collapsed="false">
      <c r="A838" s="305"/>
      <c r="B838" s="303"/>
      <c r="C838" s="305"/>
      <c r="D838" s="305"/>
      <c r="E838" s="305"/>
      <c r="F838" s="305"/>
      <c r="G838" s="305"/>
      <c r="H838" s="305"/>
      <c r="I838" s="305"/>
      <c r="J838" s="305"/>
      <c r="K838" s="305"/>
      <c r="L838" s="305"/>
      <c r="M838" s="305"/>
      <c r="N838" s="305"/>
      <c r="O838" s="305"/>
      <c r="P838" s="305"/>
      <c r="Q838" s="305"/>
      <c r="R838" s="305"/>
      <c r="S838" s="305"/>
      <c r="T838" s="305"/>
      <c r="U838" s="305"/>
      <c r="V838" s="305"/>
      <c r="W838" s="305"/>
      <c r="X838" s="305"/>
      <c r="Y838" s="305"/>
      <c r="Z838" s="305"/>
    </row>
    <row r="839" customFormat="false" ht="14.25" hidden="false" customHeight="true" outlineLevel="0" collapsed="false">
      <c r="A839" s="305"/>
      <c r="B839" s="303"/>
      <c r="C839" s="305"/>
      <c r="D839" s="305"/>
      <c r="E839" s="305"/>
      <c r="F839" s="305"/>
      <c r="G839" s="305"/>
      <c r="H839" s="305"/>
      <c r="I839" s="305"/>
      <c r="J839" s="305"/>
      <c r="K839" s="305"/>
      <c r="L839" s="305"/>
      <c r="M839" s="305"/>
      <c r="N839" s="305"/>
      <c r="O839" s="305"/>
      <c r="P839" s="305"/>
      <c r="Q839" s="305"/>
      <c r="R839" s="305"/>
      <c r="S839" s="305"/>
      <c r="T839" s="305"/>
      <c r="U839" s="305"/>
      <c r="V839" s="305"/>
      <c r="W839" s="305"/>
      <c r="X839" s="305"/>
      <c r="Y839" s="305"/>
      <c r="Z839" s="305"/>
    </row>
    <row r="840" customFormat="false" ht="14.25" hidden="false" customHeight="true" outlineLevel="0" collapsed="false">
      <c r="A840" s="305"/>
      <c r="B840" s="303"/>
      <c r="C840" s="305"/>
      <c r="D840" s="305"/>
      <c r="E840" s="305"/>
      <c r="F840" s="305"/>
      <c r="G840" s="305"/>
      <c r="H840" s="305"/>
      <c r="I840" s="305"/>
      <c r="J840" s="305"/>
      <c r="K840" s="305"/>
      <c r="L840" s="305"/>
      <c r="M840" s="305"/>
      <c r="N840" s="305"/>
      <c r="O840" s="305"/>
      <c r="P840" s="305"/>
      <c r="Q840" s="305"/>
      <c r="R840" s="305"/>
      <c r="S840" s="305"/>
      <c r="T840" s="305"/>
      <c r="U840" s="305"/>
      <c r="V840" s="305"/>
      <c r="W840" s="305"/>
      <c r="X840" s="305"/>
      <c r="Y840" s="305"/>
      <c r="Z840" s="305"/>
    </row>
    <row r="841" customFormat="false" ht="14.25" hidden="false" customHeight="true" outlineLevel="0" collapsed="false">
      <c r="A841" s="305"/>
      <c r="B841" s="303"/>
      <c r="C841" s="305"/>
      <c r="D841" s="305"/>
      <c r="E841" s="305"/>
      <c r="F841" s="305"/>
      <c r="G841" s="305"/>
      <c r="H841" s="305"/>
      <c r="I841" s="305"/>
      <c r="J841" s="305"/>
      <c r="K841" s="305"/>
      <c r="L841" s="305"/>
      <c r="M841" s="305"/>
      <c r="N841" s="305"/>
      <c r="O841" s="305"/>
      <c r="P841" s="305"/>
      <c r="Q841" s="305"/>
      <c r="R841" s="305"/>
      <c r="S841" s="305"/>
      <c r="T841" s="305"/>
      <c r="U841" s="305"/>
      <c r="V841" s="305"/>
      <c r="W841" s="305"/>
      <c r="X841" s="305"/>
      <c r="Y841" s="305"/>
      <c r="Z841" s="305"/>
    </row>
    <row r="842" customFormat="false" ht="14.25" hidden="false" customHeight="true" outlineLevel="0" collapsed="false">
      <c r="A842" s="305"/>
      <c r="B842" s="303"/>
      <c r="C842" s="305"/>
      <c r="D842" s="305"/>
      <c r="E842" s="305"/>
      <c r="F842" s="305"/>
      <c r="G842" s="305"/>
      <c r="H842" s="305"/>
      <c r="I842" s="305"/>
      <c r="J842" s="305"/>
      <c r="K842" s="305"/>
      <c r="L842" s="305"/>
      <c r="M842" s="305"/>
      <c r="N842" s="305"/>
      <c r="O842" s="305"/>
      <c r="P842" s="305"/>
      <c r="Q842" s="305"/>
      <c r="R842" s="305"/>
      <c r="S842" s="305"/>
      <c r="T842" s="305"/>
      <c r="U842" s="305"/>
      <c r="V842" s="305"/>
      <c r="W842" s="305"/>
      <c r="X842" s="305"/>
      <c r="Y842" s="305"/>
      <c r="Z842" s="305"/>
    </row>
    <row r="843" customFormat="false" ht="14.25" hidden="false" customHeight="true" outlineLevel="0" collapsed="false">
      <c r="A843" s="305"/>
      <c r="B843" s="303"/>
      <c r="C843" s="305"/>
      <c r="D843" s="305"/>
      <c r="E843" s="305"/>
      <c r="F843" s="305"/>
      <c r="G843" s="305"/>
      <c r="H843" s="305"/>
      <c r="I843" s="305"/>
      <c r="J843" s="305"/>
      <c r="K843" s="305"/>
      <c r="L843" s="305"/>
      <c r="M843" s="305"/>
      <c r="N843" s="305"/>
      <c r="O843" s="305"/>
      <c r="P843" s="305"/>
      <c r="Q843" s="305"/>
      <c r="R843" s="305"/>
      <c r="S843" s="305"/>
      <c r="T843" s="305"/>
      <c r="U843" s="305"/>
      <c r="V843" s="305"/>
      <c r="W843" s="305"/>
      <c r="X843" s="305"/>
      <c r="Y843" s="305"/>
      <c r="Z843" s="305"/>
    </row>
    <row r="844" customFormat="false" ht="14.25" hidden="false" customHeight="true" outlineLevel="0" collapsed="false">
      <c r="A844" s="305"/>
      <c r="B844" s="303"/>
      <c r="C844" s="305"/>
      <c r="D844" s="305"/>
      <c r="E844" s="305"/>
      <c r="F844" s="305"/>
      <c r="G844" s="305"/>
      <c r="H844" s="305"/>
      <c r="I844" s="305"/>
      <c r="J844" s="305"/>
      <c r="K844" s="305"/>
      <c r="L844" s="305"/>
      <c r="M844" s="305"/>
      <c r="N844" s="305"/>
      <c r="O844" s="305"/>
      <c r="P844" s="305"/>
      <c r="Q844" s="305"/>
      <c r="R844" s="305"/>
      <c r="S844" s="305"/>
      <c r="T844" s="305"/>
      <c r="U844" s="305"/>
      <c r="V844" s="305"/>
      <c r="W844" s="305"/>
      <c r="X844" s="305"/>
      <c r="Y844" s="305"/>
      <c r="Z844" s="305"/>
    </row>
    <row r="845" customFormat="false" ht="14.25" hidden="false" customHeight="true" outlineLevel="0" collapsed="false">
      <c r="A845" s="305"/>
      <c r="B845" s="303"/>
      <c r="C845" s="305"/>
      <c r="D845" s="305"/>
      <c r="E845" s="305"/>
      <c r="F845" s="305"/>
      <c r="G845" s="305"/>
      <c r="H845" s="305"/>
      <c r="I845" s="305"/>
      <c r="J845" s="305"/>
      <c r="K845" s="305"/>
      <c r="L845" s="305"/>
      <c r="M845" s="305"/>
      <c r="N845" s="305"/>
      <c r="O845" s="305"/>
      <c r="P845" s="305"/>
      <c r="Q845" s="305"/>
      <c r="R845" s="305"/>
      <c r="S845" s="305"/>
      <c r="T845" s="305"/>
      <c r="U845" s="305"/>
      <c r="V845" s="305"/>
      <c r="W845" s="305"/>
      <c r="X845" s="305"/>
      <c r="Y845" s="305"/>
      <c r="Z845" s="305"/>
    </row>
    <row r="846" customFormat="false" ht="14.25" hidden="false" customHeight="true" outlineLevel="0" collapsed="false">
      <c r="A846" s="305"/>
      <c r="B846" s="303"/>
      <c r="C846" s="305"/>
      <c r="D846" s="305"/>
      <c r="E846" s="305"/>
      <c r="F846" s="305"/>
      <c r="G846" s="305"/>
      <c r="H846" s="305"/>
      <c r="I846" s="305"/>
      <c r="J846" s="305"/>
      <c r="K846" s="305"/>
      <c r="L846" s="305"/>
      <c r="M846" s="305"/>
      <c r="N846" s="305"/>
      <c r="O846" s="305"/>
      <c r="P846" s="305"/>
      <c r="Q846" s="305"/>
      <c r="R846" s="305"/>
      <c r="S846" s="305"/>
      <c r="T846" s="305"/>
      <c r="U846" s="305"/>
      <c r="V846" s="305"/>
      <c r="W846" s="305"/>
      <c r="X846" s="305"/>
      <c r="Y846" s="305"/>
      <c r="Z846" s="305"/>
    </row>
    <row r="847" customFormat="false" ht="14.25" hidden="false" customHeight="true" outlineLevel="0" collapsed="false">
      <c r="A847" s="305"/>
      <c r="B847" s="303"/>
      <c r="C847" s="305"/>
      <c r="D847" s="305"/>
      <c r="E847" s="305"/>
      <c r="F847" s="305"/>
      <c r="G847" s="305"/>
      <c r="H847" s="305"/>
      <c r="I847" s="305"/>
      <c r="J847" s="305"/>
      <c r="K847" s="305"/>
      <c r="L847" s="305"/>
      <c r="M847" s="305"/>
      <c r="N847" s="305"/>
      <c r="O847" s="305"/>
      <c r="P847" s="305"/>
      <c r="Q847" s="305"/>
      <c r="R847" s="305"/>
      <c r="S847" s="305"/>
      <c r="T847" s="305"/>
      <c r="U847" s="305"/>
      <c r="V847" s="305"/>
      <c r="W847" s="305"/>
      <c r="X847" s="305"/>
      <c r="Y847" s="305"/>
      <c r="Z847" s="305"/>
    </row>
    <row r="848" customFormat="false" ht="14.25" hidden="false" customHeight="true" outlineLevel="0" collapsed="false">
      <c r="A848" s="305"/>
      <c r="B848" s="303"/>
      <c r="C848" s="305"/>
      <c r="D848" s="305"/>
      <c r="E848" s="305"/>
      <c r="F848" s="305"/>
      <c r="G848" s="305"/>
      <c r="H848" s="305"/>
      <c r="I848" s="305"/>
      <c r="J848" s="305"/>
      <c r="K848" s="305"/>
      <c r="L848" s="305"/>
      <c r="M848" s="305"/>
      <c r="N848" s="305"/>
      <c r="O848" s="305"/>
      <c r="P848" s="305"/>
      <c r="Q848" s="305"/>
      <c r="R848" s="305"/>
      <c r="S848" s="305"/>
      <c r="T848" s="305"/>
      <c r="U848" s="305"/>
      <c r="V848" s="305"/>
      <c r="W848" s="305"/>
      <c r="X848" s="305"/>
      <c r="Y848" s="305"/>
      <c r="Z848" s="305"/>
    </row>
    <row r="849" customFormat="false" ht="14.25" hidden="false" customHeight="true" outlineLevel="0" collapsed="false">
      <c r="A849" s="305"/>
      <c r="B849" s="303"/>
      <c r="C849" s="305"/>
      <c r="D849" s="305"/>
      <c r="E849" s="305"/>
      <c r="F849" s="305"/>
      <c r="G849" s="305"/>
      <c r="H849" s="305"/>
      <c r="I849" s="305"/>
      <c r="J849" s="305"/>
      <c r="K849" s="305"/>
      <c r="L849" s="305"/>
      <c r="M849" s="305"/>
      <c r="N849" s="305"/>
      <c r="O849" s="305"/>
      <c r="P849" s="305"/>
      <c r="Q849" s="305"/>
      <c r="R849" s="305"/>
      <c r="S849" s="305"/>
      <c r="T849" s="305"/>
      <c r="U849" s="305"/>
      <c r="V849" s="305"/>
      <c r="W849" s="305"/>
      <c r="X849" s="305"/>
      <c r="Y849" s="305"/>
      <c r="Z849" s="305"/>
    </row>
    <row r="850" customFormat="false" ht="14.25" hidden="false" customHeight="true" outlineLevel="0" collapsed="false">
      <c r="A850" s="305"/>
      <c r="B850" s="303"/>
      <c r="C850" s="305"/>
      <c r="D850" s="305"/>
      <c r="E850" s="305"/>
      <c r="F850" s="305"/>
      <c r="G850" s="305"/>
      <c r="H850" s="305"/>
      <c r="I850" s="305"/>
      <c r="J850" s="305"/>
      <c r="K850" s="305"/>
      <c r="L850" s="305"/>
      <c r="M850" s="305"/>
      <c r="N850" s="305"/>
      <c r="O850" s="305"/>
      <c r="P850" s="305"/>
      <c r="Q850" s="305"/>
      <c r="R850" s="305"/>
      <c r="S850" s="305"/>
      <c r="T850" s="305"/>
      <c r="U850" s="305"/>
      <c r="V850" s="305"/>
      <c r="W850" s="305"/>
      <c r="X850" s="305"/>
      <c r="Y850" s="305"/>
      <c r="Z850" s="305"/>
    </row>
    <row r="851" customFormat="false" ht="14.25" hidden="false" customHeight="true" outlineLevel="0" collapsed="false">
      <c r="A851" s="305"/>
      <c r="B851" s="303"/>
      <c r="C851" s="305"/>
      <c r="D851" s="305"/>
      <c r="E851" s="305"/>
      <c r="F851" s="305"/>
      <c r="G851" s="305"/>
      <c r="H851" s="305"/>
      <c r="I851" s="305"/>
      <c r="J851" s="305"/>
      <c r="K851" s="305"/>
      <c r="L851" s="305"/>
      <c r="M851" s="305"/>
      <c r="N851" s="305"/>
      <c r="O851" s="305"/>
      <c r="P851" s="305"/>
      <c r="Q851" s="305"/>
      <c r="R851" s="305"/>
      <c r="S851" s="305"/>
      <c r="T851" s="305"/>
      <c r="U851" s="305"/>
      <c r="V851" s="305"/>
      <c r="W851" s="305"/>
      <c r="X851" s="305"/>
      <c r="Y851" s="305"/>
      <c r="Z851" s="305"/>
    </row>
    <row r="852" customFormat="false" ht="14.25" hidden="false" customHeight="true" outlineLevel="0" collapsed="false">
      <c r="A852" s="305"/>
      <c r="B852" s="303"/>
      <c r="C852" s="305"/>
      <c r="D852" s="305"/>
      <c r="E852" s="305"/>
      <c r="F852" s="305"/>
      <c r="G852" s="305"/>
      <c r="H852" s="305"/>
      <c r="I852" s="305"/>
      <c r="J852" s="305"/>
      <c r="K852" s="305"/>
      <c r="L852" s="305"/>
      <c r="M852" s="305"/>
      <c r="N852" s="305"/>
      <c r="O852" s="305"/>
      <c r="P852" s="305"/>
      <c r="Q852" s="305"/>
      <c r="R852" s="305"/>
      <c r="S852" s="305"/>
      <c r="T852" s="305"/>
      <c r="U852" s="305"/>
      <c r="V852" s="305"/>
      <c r="W852" s="305"/>
      <c r="X852" s="305"/>
      <c r="Y852" s="305"/>
      <c r="Z852" s="305"/>
    </row>
    <row r="853" customFormat="false" ht="14.25" hidden="false" customHeight="true" outlineLevel="0" collapsed="false">
      <c r="A853" s="305"/>
      <c r="B853" s="303"/>
      <c r="C853" s="305"/>
      <c r="D853" s="305"/>
      <c r="E853" s="305"/>
      <c r="F853" s="305"/>
      <c r="G853" s="305"/>
      <c r="H853" s="305"/>
      <c r="I853" s="305"/>
      <c r="J853" s="305"/>
      <c r="K853" s="305"/>
      <c r="L853" s="305"/>
      <c r="M853" s="305"/>
      <c r="N853" s="305"/>
      <c r="O853" s="305"/>
      <c r="P853" s="305"/>
      <c r="Q853" s="305"/>
      <c r="R853" s="305"/>
      <c r="S853" s="305"/>
      <c r="T853" s="305"/>
      <c r="U853" s="305"/>
      <c r="V853" s="305"/>
      <c r="W853" s="305"/>
      <c r="X853" s="305"/>
      <c r="Y853" s="305"/>
      <c r="Z853" s="305"/>
    </row>
    <row r="854" customFormat="false" ht="14.25" hidden="false" customHeight="true" outlineLevel="0" collapsed="false">
      <c r="A854" s="305"/>
      <c r="B854" s="303"/>
      <c r="C854" s="305"/>
      <c r="D854" s="305"/>
      <c r="E854" s="305"/>
      <c r="F854" s="305"/>
      <c r="G854" s="305"/>
      <c r="H854" s="305"/>
      <c r="I854" s="305"/>
      <c r="J854" s="305"/>
      <c r="K854" s="305"/>
      <c r="L854" s="305"/>
      <c r="M854" s="305"/>
      <c r="N854" s="305"/>
      <c r="O854" s="305"/>
      <c r="P854" s="305"/>
      <c r="Q854" s="305"/>
      <c r="R854" s="305"/>
      <c r="S854" s="305"/>
      <c r="T854" s="305"/>
      <c r="U854" s="305"/>
      <c r="V854" s="305"/>
      <c r="W854" s="305"/>
      <c r="X854" s="305"/>
      <c r="Y854" s="305"/>
      <c r="Z854" s="305"/>
    </row>
    <row r="855" customFormat="false" ht="14.25" hidden="false" customHeight="true" outlineLevel="0" collapsed="false">
      <c r="A855" s="305"/>
      <c r="B855" s="303"/>
      <c r="C855" s="305"/>
      <c r="D855" s="305"/>
      <c r="E855" s="305"/>
      <c r="F855" s="305"/>
      <c r="G855" s="305"/>
      <c r="H855" s="305"/>
      <c r="I855" s="305"/>
      <c r="J855" s="305"/>
      <c r="K855" s="305"/>
      <c r="L855" s="305"/>
      <c r="M855" s="305"/>
      <c r="N855" s="305"/>
      <c r="O855" s="305"/>
      <c r="P855" s="305"/>
      <c r="Q855" s="305"/>
      <c r="R855" s="305"/>
      <c r="S855" s="305"/>
      <c r="T855" s="305"/>
      <c r="U855" s="305"/>
      <c r="V855" s="305"/>
      <c r="W855" s="305"/>
      <c r="X855" s="305"/>
      <c r="Y855" s="305"/>
      <c r="Z855" s="305"/>
    </row>
    <row r="856" customFormat="false" ht="14.25" hidden="false" customHeight="true" outlineLevel="0" collapsed="false">
      <c r="A856" s="305"/>
      <c r="B856" s="303"/>
      <c r="C856" s="305"/>
      <c r="D856" s="305"/>
      <c r="E856" s="305"/>
      <c r="F856" s="305"/>
      <c r="G856" s="305"/>
      <c r="H856" s="305"/>
      <c r="I856" s="305"/>
      <c r="J856" s="305"/>
      <c r="K856" s="305"/>
      <c r="L856" s="305"/>
      <c r="M856" s="305"/>
      <c r="N856" s="305"/>
      <c r="O856" s="305"/>
      <c r="P856" s="305"/>
      <c r="Q856" s="305"/>
      <c r="R856" s="305"/>
      <c r="S856" s="305"/>
      <c r="T856" s="305"/>
      <c r="U856" s="305"/>
      <c r="V856" s="305"/>
      <c r="W856" s="305"/>
      <c r="X856" s="305"/>
      <c r="Y856" s="305"/>
      <c r="Z856" s="305"/>
    </row>
    <row r="857" customFormat="false" ht="14.25" hidden="false" customHeight="true" outlineLevel="0" collapsed="false">
      <c r="A857" s="305"/>
      <c r="B857" s="303"/>
      <c r="C857" s="305"/>
      <c r="D857" s="305"/>
      <c r="E857" s="305"/>
      <c r="F857" s="305"/>
      <c r="G857" s="305"/>
      <c r="H857" s="305"/>
      <c r="I857" s="305"/>
      <c r="J857" s="305"/>
      <c r="K857" s="305"/>
      <c r="L857" s="305"/>
      <c r="M857" s="305"/>
      <c r="N857" s="305"/>
      <c r="O857" s="305"/>
      <c r="P857" s="305"/>
      <c r="Q857" s="305"/>
      <c r="R857" s="305"/>
      <c r="S857" s="305"/>
      <c r="T857" s="305"/>
      <c r="U857" s="305"/>
      <c r="V857" s="305"/>
      <c r="W857" s="305"/>
      <c r="X857" s="305"/>
      <c r="Y857" s="305"/>
      <c r="Z857" s="305"/>
    </row>
    <row r="858" customFormat="false" ht="14.25" hidden="false" customHeight="true" outlineLevel="0" collapsed="false">
      <c r="A858" s="305"/>
      <c r="B858" s="303"/>
      <c r="C858" s="305"/>
      <c r="D858" s="305"/>
      <c r="E858" s="305"/>
      <c r="F858" s="305"/>
      <c r="G858" s="305"/>
      <c r="H858" s="305"/>
      <c r="I858" s="305"/>
      <c r="J858" s="305"/>
      <c r="K858" s="305"/>
      <c r="L858" s="305"/>
      <c r="M858" s="305"/>
      <c r="N858" s="305"/>
      <c r="O858" s="305"/>
      <c r="P858" s="305"/>
      <c r="Q858" s="305"/>
      <c r="R858" s="305"/>
      <c r="S858" s="305"/>
      <c r="T858" s="305"/>
      <c r="U858" s="305"/>
      <c r="V858" s="305"/>
      <c r="W858" s="305"/>
      <c r="X858" s="305"/>
      <c r="Y858" s="305"/>
      <c r="Z858" s="305"/>
    </row>
    <row r="859" customFormat="false" ht="14.25" hidden="false" customHeight="true" outlineLevel="0" collapsed="false">
      <c r="A859" s="305"/>
      <c r="B859" s="303"/>
      <c r="C859" s="305"/>
      <c r="D859" s="305"/>
      <c r="E859" s="305"/>
      <c r="F859" s="305"/>
      <c r="G859" s="305"/>
      <c r="H859" s="305"/>
      <c r="I859" s="305"/>
      <c r="J859" s="305"/>
      <c r="K859" s="305"/>
      <c r="L859" s="305"/>
      <c r="M859" s="305"/>
      <c r="N859" s="305"/>
      <c r="O859" s="305"/>
      <c r="P859" s="305"/>
      <c r="Q859" s="305"/>
      <c r="R859" s="305"/>
      <c r="S859" s="305"/>
      <c r="T859" s="305"/>
      <c r="U859" s="305"/>
      <c r="V859" s="305"/>
      <c r="W859" s="305"/>
      <c r="X859" s="305"/>
      <c r="Y859" s="305"/>
      <c r="Z859" s="305"/>
    </row>
    <row r="860" customFormat="false" ht="14.25" hidden="false" customHeight="true" outlineLevel="0" collapsed="false">
      <c r="A860" s="305"/>
      <c r="B860" s="303"/>
      <c r="C860" s="305"/>
      <c r="D860" s="305"/>
      <c r="E860" s="305"/>
      <c r="F860" s="305"/>
      <c r="G860" s="305"/>
      <c r="H860" s="305"/>
      <c r="I860" s="305"/>
      <c r="J860" s="305"/>
      <c r="K860" s="305"/>
      <c r="L860" s="305"/>
      <c r="M860" s="305"/>
      <c r="N860" s="305"/>
      <c r="O860" s="305"/>
      <c r="P860" s="305"/>
      <c r="Q860" s="305"/>
      <c r="R860" s="305"/>
      <c r="S860" s="305"/>
      <c r="T860" s="305"/>
      <c r="U860" s="305"/>
      <c r="V860" s="305"/>
      <c r="W860" s="305"/>
      <c r="X860" s="305"/>
      <c r="Y860" s="305"/>
      <c r="Z860" s="305"/>
    </row>
    <row r="861" customFormat="false" ht="14.25" hidden="false" customHeight="true" outlineLevel="0" collapsed="false">
      <c r="A861" s="305"/>
      <c r="B861" s="303"/>
      <c r="C861" s="305"/>
      <c r="D861" s="305"/>
      <c r="E861" s="305"/>
      <c r="F861" s="305"/>
      <c r="G861" s="305"/>
      <c r="H861" s="305"/>
      <c r="I861" s="305"/>
      <c r="J861" s="305"/>
      <c r="K861" s="305"/>
      <c r="L861" s="305"/>
      <c r="M861" s="305"/>
      <c r="N861" s="305"/>
      <c r="O861" s="305"/>
      <c r="P861" s="305"/>
      <c r="Q861" s="305"/>
      <c r="R861" s="305"/>
      <c r="S861" s="305"/>
      <c r="T861" s="305"/>
      <c r="U861" s="305"/>
      <c r="V861" s="305"/>
      <c r="W861" s="305"/>
      <c r="X861" s="305"/>
      <c r="Y861" s="305"/>
      <c r="Z861" s="305"/>
    </row>
    <row r="862" customFormat="false" ht="14.25" hidden="false" customHeight="true" outlineLevel="0" collapsed="false">
      <c r="A862" s="305"/>
      <c r="B862" s="303"/>
      <c r="C862" s="305"/>
      <c r="D862" s="305"/>
      <c r="E862" s="305"/>
      <c r="F862" s="305"/>
      <c r="G862" s="305"/>
      <c r="H862" s="305"/>
      <c r="I862" s="305"/>
      <c r="J862" s="305"/>
      <c r="K862" s="305"/>
      <c r="L862" s="305"/>
      <c r="M862" s="305"/>
      <c r="N862" s="305"/>
      <c r="O862" s="305"/>
      <c r="P862" s="305"/>
      <c r="Q862" s="305"/>
      <c r="R862" s="305"/>
      <c r="S862" s="305"/>
      <c r="T862" s="305"/>
      <c r="U862" s="305"/>
      <c r="V862" s="305"/>
      <c r="W862" s="305"/>
      <c r="X862" s="305"/>
      <c r="Y862" s="305"/>
      <c r="Z862" s="305"/>
    </row>
    <row r="863" customFormat="false" ht="14.25" hidden="false" customHeight="true" outlineLevel="0" collapsed="false">
      <c r="A863" s="305"/>
      <c r="B863" s="303"/>
      <c r="C863" s="305"/>
      <c r="D863" s="305"/>
      <c r="E863" s="305"/>
      <c r="F863" s="305"/>
      <c r="G863" s="305"/>
      <c r="H863" s="305"/>
      <c r="I863" s="305"/>
      <c r="J863" s="305"/>
      <c r="K863" s="305"/>
      <c r="L863" s="305"/>
      <c r="M863" s="305"/>
      <c r="N863" s="305"/>
      <c r="O863" s="305"/>
      <c r="P863" s="305"/>
      <c r="Q863" s="305"/>
      <c r="R863" s="305"/>
      <c r="S863" s="305"/>
      <c r="T863" s="305"/>
      <c r="U863" s="305"/>
      <c r="V863" s="305"/>
      <c r="W863" s="305"/>
      <c r="X863" s="305"/>
      <c r="Y863" s="305"/>
      <c r="Z863" s="305"/>
    </row>
    <row r="864" customFormat="false" ht="14.25" hidden="false" customHeight="true" outlineLevel="0" collapsed="false">
      <c r="A864" s="305"/>
      <c r="B864" s="303"/>
      <c r="C864" s="305"/>
      <c r="D864" s="305"/>
      <c r="E864" s="305"/>
      <c r="F864" s="305"/>
      <c r="G864" s="305"/>
      <c r="H864" s="305"/>
      <c r="I864" s="305"/>
      <c r="J864" s="305"/>
      <c r="K864" s="305"/>
      <c r="L864" s="305"/>
      <c r="M864" s="305"/>
      <c r="N864" s="305"/>
      <c r="O864" s="305"/>
      <c r="P864" s="305"/>
      <c r="Q864" s="305"/>
      <c r="R864" s="305"/>
      <c r="S864" s="305"/>
      <c r="T864" s="305"/>
      <c r="U864" s="305"/>
      <c r="V864" s="305"/>
      <c r="W864" s="305"/>
      <c r="X864" s="305"/>
      <c r="Y864" s="305"/>
      <c r="Z864" s="305"/>
    </row>
    <row r="865" customFormat="false" ht="14.25" hidden="false" customHeight="true" outlineLevel="0" collapsed="false">
      <c r="A865" s="305"/>
      <c r="B865" s="303"/>
      <c r="C865" s="305"/>
      <c r="D865" s="305"/>
      <c r="E865" s="305"/>
      <c r="F865" s="305"/>
      <c r="G865" s="305"/>
      <c r="H865" s="305"/>
      <c r="I865" s="305"/>
      <c r="J865" s="305"/>
      <c r="K865" s="305"/>
      <c r="L865" s="305"/>
      <c r="M865" s="305"/>
      <c r="N865" s="305"/>
      <c r="O865" s="305"/>
      <c r="P865" s="305"/>
      <c r="Q865" s="305"/>
      <c r="R865" s="305"/>
      <c r="S865" s="305"/>
      <c r="T865" s="305"/>
      <c r="U865" s="305"/>
      <c r="V865" s="305"/>
      <c r="W865" s="305"/>
      <c r="X865" s="305"/>
      <c r="Y865" s="305"/>
      <c r="Z865" s="305"/>
    </row>
    <row r="866" customFormat="false" ht="14.25" hidden="false" customHeight="true" outlineLevel="0" collapsed="false">
      <c r="A866" s="305"/>
      <c r="B866" s="303"/>
      <c r="C866" s="305"/>
      <c r="D866" s="305"/>
      <c r="E866" s="305"/>
      <c r="F866" s="305"/>
      <c r="G866" s="305"/>
      <c r="H866" s="305"/>
      <c r="I866" s="305"/>
      <c r="J866" s="305"/>
      <c r="K866" s="305"/>
      <c r="L866" s="305"/>
      <c r="M866" s="305"/>
      <c r="N866" s="305"/>
      <c r="O866" s="305"/>
      <c r="P866" s="305"/>
      <c r="Q866" s="305"/>
      <c r="R866" s="305"/>
      <c r="S866" s="305"/>
      <c r="T866" s="305"/>
      <c r="U866" s="305"/>
      <c r="V866" s="305"/>
      <c r="W866" s="305"/>
      <c r="X866" s="305"/>
      <c r="Y866" s="305"/>
      <c r="Z866" s="305"/>
    </row>
    <row r="867" customFormat="false" ht="14.25" hidden="false" customHeight="true" outlineLevel="0" collapsed="false">
      <c r="A867" s="305"/>
      <c r="B867" s="303"/>
      <c r="C867" s="305"/>
      <c r="D867" s="305"/>
      <c r="E867" s="305"/>
      <c r="F867" s="305"/>
      <c r="G867" s="305"/>
      <c r="H867" s="305"/>
      <c r="I867" s="305"/>
      <c r="J867" s="305"/>
      <c r="K867" s="305"/>
      <c r="L867" s="305"/>
      <c r="M867" s="305"/>
      <c r="N867" s="305"/>
      <c r="O867" s="305"/>
      <c r="P867" s="305"/>
      <c r="Q867" s="305"/>
      <c r="R867" s="305"/>
      <c r="S867" s="305"/>
      <c r="T867" s="305"/>
      <c r="U867" s="305"/>
      <c r="V867" s="305"/>
      <c r="W867" s="305"/>
      <c r="X867" s="305"/>
      <c r="Y867" s="305"/>
      <c r="Z867" s="305"/>
    </row>
    <row r="868" customFormat="false" ht="14.25" hidden="false" customHeight="true" outlineLevel="0" collapsed="false">
      <c r="A868" s="305"/>
      <c r="B868" s="303"/>
      <c r="C868" s="305"/>
      <c r="D868" s="305"/>
      <c r="E868" s="305"/>
      <c r="F868" s="305"/>
      <c r="G868" s="305"/>
      <c r="H868" s="305"/>
      <c r="I868" s="305"/>
      <c r="J868" s="305"/>
      <c r="K868" s="305"/>
      <c r="L868" s="305"/>
      <c r="M868" s="305"/>
      <c r="N868" s="305"/>
      <c r="O868" s="305"/>
      <c r="P868" s="305"/>
      <c r="Q868" s="305"/>
      <c r="R868" s="305"/>
      <c r="S868" s="305"/>
      <c r="T868" s="305"/>
      <c r="U868" s="305"/>
      <c r="V868" s="305"/>
      <c r="W868" s="305"/>
      <c r="X868" s="305"/>
      <c r="Y868" s="305"/>
      <c r="Z868" s="305"/>
    </row>
    <row r="869" customFormat="false" ht="14.25" hidden="false" customHeight="true" outlineLevel="0" collapsed="false">
      <c r="A869" s="305"/>
      <c r="B869" s="303"/>
      <c r="C869" s="305"/>
      <c r="D869" s="305"/>
      <c r="E869" s="305"/>
      <c r="F869" s="305"/>
      <c r="G869" s="305"/>
      <c r="H869" s="305"/>
      <c r="I869" s="305"/>
      <c r="J869" s="305"/>
      <c r="K869" s="305"/>
      <c r="L869" s="305"/>
      <c r="M869" s="305"/>
      <c r="N869" s="305"/>
      <c r="O869" s="305"/>
      <c r="P869" s="305"/>
      <c r="Q869" s="305"/>
      <c r="R869" s="305"/>
      <c r="S869" s="305"/>
      <c r="T869" s="305"/>
      <c r="U869" s="305"/>
      <c r="V869" s="305"/>
      <c r="W869" s="305"/>
      <c r="X869" s="305"/>
      <c r="Y869" s="305"/>
      <c r="Z869" s="305"/>
    </row>
    <row r="870" customFormat="false" ht="14.25" hidden="false" customHeight="true" outlineLevel="0" collapsed="false">
      <c r="A870" s="305"/>
      <c r="B870" s="303"/>
      <c r="C870" s="305"/>
      <c r="D870" s="305"/>
      <c r="E870" s="305"/>
      <c r="F870" s="305"/>
      <c r="G870" s="305"/>
      <c r="H870" s="305"/>
      <c r="I870" s="305"/>
      <c r="J870" s="305"/>
      <c r="K870" s="305"/>
      <c r="L870" s="305"/>
      <c r="M870" s="305"/>
      <c r="N870" s="305"/>
      <c r="O870" s="305"/>
      <c r="P870" s="305"/>
      <c r="Q870" s="305"/>
      <c r="R870" s="305"/>
      <c r="S870" s="305"/>
      <c r="T870" s="305"/>
      <c r="U870" s="305"/>
      <c r="V870" s="305"/>
      <c r="W870" s="305"/>
      <c r="X870" s="305"/>
      <c r="Y870" s="305"/>
      <c r="Z870" s="305"/>
    </row>
    <row r="871" customFormat="false" ht="14.25" hidden="false" customHeight="true" outlineLevel="0" collapsed="false">
      <c r="A871" s="305"/>
      <c r="B871" s="303"/>
      <c r="C871" s="305"/>
      <c r="D871" s="305"/>
      <c r="E871" s="305"/>
      <c r="F871" s="305"/>
      <c r="G871" s="305"/>
      <c r="H871" s="305"/>
      <c r="I871" s="305"/>
      <c r="J871" s="305"/>
      <c r="K871" s="305"/>
      <c r="L871" s="305"/>
      <c r="M871" s="305"/>
      <c r="N871" s="305"/>
      <c r="O871" s="305"/>
      <c r="P871" s="305"/>
      <c r="Q871" s="305"/>
      <c r="R871" s="305"/>
      <c r="S871" s="305"/>
      <c r="T871" s="305"/>
      <c r="U871" s="305"/>
      <c r="V871" s="305"/>
      <c r="W871" s="305"/>
      <c r="X871" s="305"/>
      <c r="Y871" s="305"/>
      <c r="Z871" s="305"/>
    </row>
    <row r="872" customFormat="false" ht="14.25" hidden="false" customHeight="true" outlineLevel="0" collapsed="false">
      <c r="A872" s="305"/>
      <c r="B872" s="303"/>
      <c r="C872" s="305"/>
      <c r="D872" s="305"/>
      <c r="E872" s="305"/>
      <c r="F872" s="305"/>
      <c r="G872" s="305"/>
      <c r="H872" s="305"/>
      <c r="I872" s="305"/>
      <c r="J872" s="305"/>
      <c r="K872" s="305"/>
      <c r="L872" s="305"/>
      <c r="M872" s="305"/>
      <c r="N872" s="305"/>
      <c r="O872" s="305"/>
      <c r="P872" s="305"/>
      <c r="Q872" s="305"/>
      <c r="R872" s="305"/>
      <c r="S872" s="305"/>
      <c r="T872" s="305"/>
      <c r="U872" s="305"/>
      <c r="V872" s="305"/>
      <c r="W872" s="305"/>
      <c r="X872" s="305"/>
      <c r="Y872" s="305"/>
      <c r="Z872" s="305"/>
    </row>
    <row r="873" customFormat="false" ht="14.25" hidden="false" customHeight="true" outlineLevel="0" collapsed="false">
      <c r="A873" s="305"/>
      <c r="B873" s="303"/>
      <c r="C873" s="305"/>
      <c r="D873" s="305"/>
      <c r="E873" s="305"/>
      <c r="F873" s="305"/>
      <c r="G873" s="305"/>
      <c r="H873" s="305"/>
      <c r="I873" s="305"/>
      <c r="J873" s="305"/>
      <c r="K873" s="305"/>
      <c r="L873" s="305"/>
      <c r="M873" s="305"/>
      <c r="N873" s="305"/>
      <c r="O873" s="305"/>
      <c r="P873" s="305"/>
      <c r="Q873" s="305"/>
      <c r="R873" s="305"/>
      <c r="S873" s="305"/>
      <c r="T873" s="305"/>
      <c r="U873" s="305"/>
      <c r="V873" s="305"/>
      <c r="W873" s="305"/>
      <c r="X873" s="305"/>
      <c r="Y873" s="305"/>
      <c r="Z873" s="305"/>
    </row>
    <row r="874" customFormat="false" ht="14.25" hidden="false" customHeight="true" outlineLevel="0" collapsed="false">
      <c r="A874" s="305"/>
      <c r="B874" s="303"/>
      <c r="C874" s="305"/>
      <c r="D874" s="305"/>
      <c r="E874" s="305"/>
      <c r="F874" s="305"/>
      <c r="G874" s="305"/>
      <c r="H874" s="305"/>
      <c r="I874" s="305"/>
      <c r="J874" s="305"/>
      <c r="K874" s="305"/>
      <c r="L874" s="305"/>
      <c r="M874" s="305"/>
      <c r="N874" s="305"/>
      <c r="O874" s="305"/>
      <c r="P874" s="305"/>
      <c r="Q874" s="305"/>
      <c r="R874" s="305"/>
      <c r="S874" s="305"/>
      <c r="T874" s="305"/>
      <c r="U874" s="305"/>
      <c r="V874" s="305"/>
      <c r="W874" s="305"/>
      <c r="X874" s="305"/>
      <c r="Y874" s="305"/>
      <c r="Z874" s="305"/>
    </row>
    <row r="875" customFormat="false" ht="14.25" hidden="false" customHeight="true" outlineLevel="0" collapsed="false">
      <c r="A875" s="305"/>
      <c r="B875" s="303"/>
      <c r="C875" s="305"/>
      <c r="D875" s="305"/>
      <c r="E875" s="305"/>
      <c r="F875" s="305"/>
      <c r="G875" s="305"/>
      <c r="H875" s="305"/>
      <c r="I875" s="305"/>
      <c r="J875" s="305"/>
      <c r="K875" s="305"/>
      <c r="L875" s="305"/>
      <c r="M875" s="305"/>
      <c r="N875" s="305"/>
      <c r="O875" s="305"/>
      <c r="P875" s="305"/>
      <c r="Q875" s="305"/>
      <c r="R875" s="305"/>
      <c r="S875" s="305"/>
      <c r="T875" s="305"/>
      <c r="U875" s="305"/>
      <c r="V875" s="305"/>
      <c r="W875" s="305"/>
      <c r="X875" s="305"/>
      <c r="Y875" s="305"/>
      <c r="Z875" s="305"/>
    </row>
    <row r="876" customFormat="false" ht="14.25" hidden="false" customHeight="true" outlineLevel="0" collapsed="false">
      <c r="A876" s="305"/>
      <c r="B876" s="303"/>
      <c r="C876" s="305"/>
      <c r="D876" s="305"/>
      <c r="E876" s="305"/>
      <c r="F876" s="305"/>
      <c r="G876" s="305"/>
      <c r="H876" s="305"/>
      <c r="I876" s="305"/>
      <c r="J876" s="305"/>
      <c r="K876" s="305"/>
      <c r="L876" s="305"/>
      <c r="M876" s="305"/>
      <c r="N876" s="305"/>
      <c r="O876" s="305"/>
      <c r="P876" s="305"/>
      <c r="Q876" s="305"/>
      <c r="R876" s="305"/>
      <c r="S876" s="305"/>
      <c r="T876" s="305"/>
      <c r="U876" s="305"/>
      <c r="V876" s="305"/>
      <c r="W876" s="305"/>
      <c r="X876" s="305"/>
      <c r="Y876" s="305"/>
      <c r="Z876" s="305"/>
    </row>
    <row r="877" customFormat="false" ht="14.25" hidden="false" customHeight="true" outlineLevel="0" collapsed="false">
      <c r="A877" s="305"/>
      <c r="B877" s="303"/>
      <c r="C877" s="305"/>
      <c r="D877" s="305"/>
      <c r="E877" s="305"/>
      <c r="F877" s="305"/>
      <c r="G877" s="305"/>
      <c r="H877" s="305"/>
      <c r="I877" s="305"/>
      <c r="J877" s="305"/>
      <c r="K877" s="305"/>
      <c r="L877" s="305"/>
      <c r="M877" s="305"/>
      <c r="N877" s="305"/>
      <c r="O877" s="305"/>
      <c r="P877" s="305"/>
      <c r="Q877" s="305"/>
      <c r="R877" s="305"/>
      <c r="S877" s="305"/>
      <c r="T877" s="305"/>
      <c r="U877" s="305"/>
      <c r="V877" s="305"/>
      <c r="W877" s="305"/>
      <c r="X877" s="305"/>
      <c r="Y877" s="305"/>
      <c r="Z877" s="305"/>
    </row>
    <row r="878" customFormat="false" ht="14.25" hidden="false" customHeight="true" outlineLevel="0" collapsed="false">
      <c r="A878" s="305"/>
      <c r="B878" s="303"/>
      <c r="C878" s="305"/>
      <c r="D878" s="305"/>
      <c r="E878" s="305"/>
      <c r="F878" s="305"/>
      <c r="G878" s="305"/>
      <c r="H878" s="305"/>
      <c r="I878" s="305"/>
      <c r="J878" s="305"/>
      <c r="K878" s="305"/>
      <c r="L878" s="305"/>
      <c r="M878" s="305"/>
      <c r="N878" s="305"/>
      <c r="O878" s="305"/>
      <c r="P878" s="305"/>
      <c r="Q878" s="305"/>
      <c r="R878" s="305"/>
      <c r="S878" s="305"/>
      <c r="T878" s="305"/>
      <c r="U878" s="305"/>
      <c r="V878" s="305"/>
      <c r="W878" s="305"/>
      <c r="X878" s="305"/>
      <c r="Y878" s="305"/>
      <c r="Z878" s="305"/>
    </row>
    <row r="879" customFormat="false" ht="14.25" hidden="false" customHeight="true" outlineLevel="0" collapsed="false">
      <c r="A879" s="305"/>
      <c r="B879" s="303"/>
      <c r="C879" s="305"/>
      <c r="D879" s="305"/>
      <c r="E879" s="305"/>
      <c r="F879" s="305"/>
      <c r="G879" s="305"/>
      <c r="H879" s="305"/>
      <c r="I879" s="305"/>
      <c r="J879" s="305"/>
      <c r="K879" s="305"/>
      <c r="L879" s="305"/>
      <c r="M879" s="305"/>
      <c r="N879" s="305"/>
      <c r="O879" s="305"/>
      <c r="P879" s="305"/>
      <c r="Q879" s="305"/>
      <c r="R879" s="305"/>
      <c r="S879" s="305"/>
      <c r="T879" s="305"/>
      <c r="U879" s="305"/>
      <c r="V879" s="305"/>
      <c r="W879" s="305"/>
      <c r="X879" s="305"/>
      <c r="Y879" s="305"/>
      <c r="Z879" s="305"/>
    </row>
    <row r="880" customFormat="false" ht="14.25" hidden="false" customHeight="true" outlineLevel="0" collapsed="false">
      <c r="A880" s="305"/>
      <c r="B880" s="303"/>
      <c r="C880" s="305"/>
      <c r="D880" s="305"/>
      <c r="E880" s="305"/>
      <c r="F880" s="305"/>
      <c r="G880" s="305"/>
      <c r="H880" s="305"/>
      <c r="I880" s="305"/>
      <c r="J880" s="305"/>
      <c r="K880" s="305"/>
      <c r="L880" s="305"/>
      <c r="M880" s="305"/>
      <c r="N880" s="305"/>
      <c r="O880" s="305"/>
      <c r="P880" s="305"/>
      <c r="Q880" s="305"/>
      <c r="R880" s="305"/>
      <c r="S880" s="305"/>
      <c r="T880" s="305"/>
      <c r="U880" s="305"/>
      <c r="V880" s="305"/>
      <c r="W880" s="305"/>
      <c r="X880" s="305"/>
      <c r="Y880" s="305"/>
      <c r="Z880" s="305"/>
    </row>
    <row r="881" customFormat="false" ht="14.25" hidden="false" customHeight="true" outlineLevel="0" collapsed="false">
      <c r="A881" s="305"/>
      <c r="B881" s="303"/>
      <c r="C881" s="305"/>
      <c r="D881" s="305"/>
      <c r="E881" s="305"/>
      <c r="F881" s="305"/>
      <c r="G881" s="305"/>
      <c r="H881" s="305"/>
      <c r="I881" s="305"/>
      <c r="J881" s="305"/>
      <c r="K881" s="305"/>
      <c r="L881" s="305"/>
      <c r="M881" s="305"/>
      <c r="N881" s="305"/>
      <c r="O881" s="305"/>
      <c r="P881" s="305"/>
      <c r="Q881" s="305"/>
      <c r="R881" s="305"/>
      <c r="S881" s="305"/>
      <c r="T881" s="305"/>
      <c r="U881" s="305"/>
      <c r="V881" s="305"/>
      <c r="W881" s="305"/>
      <c r="X881" s="305"/>
      <c r="Y881" s="305"/>
      <c r="Z881" s="305"/>
    </row>
    <row r="882" customFormat="false" ht="14.25" hidden="false" customHeight="true" outlineLevel="0" collapsed="false">
      <c r="A882" s="305"/>
      <c r="B882" s="303"/>
      <c r="C882" s="305"/>
      <c r="D882" s="305"/>
      <c r="E882" s="305"/>
      <c r="F882" s="305"/>
      <c r="G882" s="305"/>
      <c r="H882" s="305"/>
      <c r="I882" s="305"/>
      <c r="J882" s="305"/>
      <c r="K882" s="305"/>
      <c r="L882" s="305"/>
      <c r="M882" s="305"/>
      <c r="N882" s="305"/>
      <c r="O882" s="305"/>
      <c r="P882" s="305"/>
      <c r="Q882" s="305"/>
      <c r="R882" s="305"/>
      <c r="S882" s="305"/>
      <c r="T882" s="305"/>
      <c r="U882" s="305"/>
      <c r="V882" s="305"/>
      <c r="W882" s="305"/>
      <c r="X882" s="305"/>
      <c r="Y882" s="305"/>
      <c r="Z882" s="305"/>
    </row>
    <row r="883" customFormat="false" ht="14.25" hidden="false" customHeight="true" outlineLevel="0" collapsed="false">
      <c r="A883" s="305"/>
      <c r="B883" s="303"/>
      <c r="C883" s="305"/>
      <c r="D883" s="305"/>
      <c r="E883" s="305"/>
      <c r="F883" s="305"/>
      <c r="G883" s="305"/>
      <c r="H883" s="305"/>
      <c r="I883" s="305"/>
      <c r="J883" s="305"/>
      <c r="K883" s="305"/>
      <c r="L883" s="305"/>
      <c r="M883" s="305"/>
      <c r="N883" s="305"/>
      <c r="O883" s="305"/>
      <c r="P883" s="305"/>
      <c r="Q883" s="305"/>
      <c r="R883" s="305"/>
      <c r="S883" s="305"/>
      <c r="T883" s="305"/>
      <c r="U883" s="305"/>
      <c r="V883" s="305"/>
      <c r="W883" s="305"/>
      <c r="X883" s="305"/>
      <c r="Y883" s="305"/>
      <c r="Z883" s="305"/>
    </row>
    <row r="884" customFormat="false" ht="14.25" hidden="false" customHeight="true" outlineLevel="0" collapsed="false">
      <c r="A884" s="305"/>
      <c r="B884" s="303"/>
      <c r="C884" s="305"/>
      <c r="D884" s="305"/>
      <c r="E884" s="305"/>
      <c r="F884" s="305"/>
      <c r="G884" s="305"/>
      <c r="H884" s="305"/>
      <c r="I884" s="305"/>
      <c r="J884" s="305"/>
      <c r="K884" s="305"/>
      <c r="L884" s="305"/>
      <c r="M884" s="305"/>
      <c r="N884" s="305"/>
      <c r="O884" s="305"/>
      <c r="P884" s="305"/>
      <c r="Q884" s="305"/>
      <c r="R884" s="305"/>
      <c r="S884" s="305"/>
      <c r="T884" s="305"/>
      <c r="U884" s="305"/>
      <c r="V884" s="305"/>
      <c r="W884" s="305"/>
      <c r="X884" s="305"/>
      <c r="Y884" s="305"/>
      <c r="Z884" s="305"/>
    </row>
    <row r="885" customFormat="false" ht="14.25" hidden="false" customHeight="true" outlineLevel="0" collapsed="false">
      <c r="A885" s="305"/>
      <c r="B885" s="303"/>
      <c r="C885" s="305"/>
      <c r="D885" s="305"/>
      <c r="E885" s="305"/>
      <c r="F885" s="305"/>
      <c r="G885" s="305"/>
      <c r="H885" s="305"/>
      <c r="I885" s="305"/>
      <c r="J885" s="305"/>
      <c r="K885" s="305"/>
      <c r="L885" s="305"/>
      <c r="M885" s="305"/>
      <c r="N885" s="305"/>
      <c r="O885" s="305"/>
      <c r="P885" s="305"/>
      <c r="Q885" s="305"/>
      <c r="R885" s="305"/>
      <c r="S885" s="305"/>
      <c r="T885" s="305"/>
      <c r="U885" s="305"/>
      <c r="V885" s="305"/>
      <c r="W885" s="305"/>
      <c r="X885" s="305"/>
      <c r="Y885" s="305"/>
      <c r="Z885" s="305"/>
    </row>
    <row r="886" customFormat="false" ht="14.25" hidden="false" customHeight="true" outlineLevel="0" collapsed="false">
      <c r="A886" s="305"/>
      <c r="B886" s="303"/>
      <c r="C886" s="305"/>
      <c r="D886" s="305"/>
      <c r="E886" s="305"/>
      <c r="F886" s="305"/>
      <c r="G886" s="305"/>
      <c r="H886" s="305"/>
      <c r="I886" s="305"/>
      <c r="J886" s="305"/>
      <c r="K886" s="305"/>
      <c r="L886" s="305"/>
      <c r="M886" s="305"/>
      <c r="N886" s="305"/>
      <c r="O886" s="305"/>
      <c r="P886" s="305"/>
      <c r="Q886" s="305"/>
      <c r="R886" s="305"/>
      <c r="S886" s="305"/>
      <c r="T886" s="305"/>
      <c r="U886" s="305"/>
      <c r="V886" s="305"/>
      <c r="W886" s="305"/>
      <c r="X886" s="305"/>
      <c r="Y886" s="305"/>
      <c r="Z886" s="305"/>
    </row>
    <row r="887" customFormat="false" ht="14.25" hidden="false" customHeight="true" outlineLevel="0" collapsed="false">
      <c r="A887" s="305"/>
      <c r="B887" s="303"/>
      <c r="C887" s="305"/>
      <c r="D887" s="305"/>
      <c r="E887" s="305"/>
      <c r="F887" s="305"/>
      <c r="G887" s="305"/>
      <c r="H887" s="305"/>
      <c r="I887" s="305"/>
      <c r="J887" s="305"/>
      <c r="K887" s="305"/>
      <c r="L887" s="305"/>
      <c r="M887" s="305"/>
      <c r="N887" s="305"/>
      <c r="O887" s="305"/>
      <c r="P887" s="305"/>
      <c r="Q887" s="305"/>
      <c r="R887" s="305"/>
      <c r="S887" s="305"/>
      <c r="T887" s="305"/>
      <c r="U887" s="305"/>
      <c r="V887" s="305"/>
      <c r="W887" s="305"/>
      <c r="X887" s="305"/>
      <c r="Y887" s="305"/>
      <c r="Z887" s="305"/>
    </row>
    <row r="888" customFormat="false" ht="14.25" hidden="false" customHeight="true" outlineLevel="0" collapsed="false">
      <c r="A888" s="305"/>
      <c r="B888" s="303"/>
      <c r="C888" s="305"/>
      <c r="D888" s="305"/>
      <c r="E888" s="305"/>
      <c r="F888" s="305"/>
      <c r="G888" s="305"/>
      <c r="H888" s="305"/>
      <c r="I888" s="305"/>
      <c r="J888" s="305"/>
      <c r="K888" s="305"/>
      <c r="L888" s="305"/>
      <c r="M888" s="305"/>
      <c r="N888" s="305"/>
      <c r="O888" s="305"/>
      <c r="P888" s="305"/>
      <c r="Q888" s="305"/>
      <c r="R888" s="305"/>
      <c r="S888" s="305"/>
      <c r="T888" s="305"/>
      <c r="U888" s="305"/>
      <c r="V888" s="305"/>
      <c r="W888" s="305"/>
      <c r="X888" s="305"/>
      <c r="Y888" s="305"/>
      <c r="Z888" s="305"/>
    </row>
    <row r="889" customFormat="false" ht="14.25" hidden="false" customHeight="true" outlineLevel="0" collapsed="false">
      <c r="A889" s="305"/>
      <c r="B889" s="303"/>
      <c r="C889" s="305"/>
      <c r="D889" s="305"/>
      <c r="E889" s="305"/>
      <c r="F889" s="305"/>
      <c r="G889" s="305"/>
      <c r="H889" s="305"/>
      <c r="I889" s="305"/>
      <c r="J889" s="305"/>
      <c r="K889" s="305"/>
      <c r="L889" s="305"/>
      <c r="M889" s="305"/>
      <c r="N889" s="305"/>
      <c r="O889" s="305"/>
      <c r="P889" s="305"/>
      <c r="Q889" s="305"/>
      <c r="R889" s="305"/>
      <c r="S889" s="305"/>
      <c r="T889" s="305"/>
      <c r="U889" s="305"/>
      <c r="V889" s="305"/>
      <c r="W889" s="305"/>
      <c r="X889" s="305"/>
      <c r="Y889" s="305"/>
      <c r="Z889" s="305"/>
    </row>
    <row r="890" customFormat="false" ht="14.25" hidden="false" customHeight="true" outlineLevel="0" collapsed="false">
      <c r="A890" s="305"/>
      <c r="B890" s="303"/>
      <c r="C890" s="305"/>
      <c r="D890" s="305"/>
      <c r="E890" s="305"/>
      <c r="F890" s="305"/>
      <c r="G890" s="305"/>
      <c r="H890" s="305"/>
      <c r="I890" s="305"/>
      <c r="J890" s="305"/>
      <c r="K890" s="305"/>
      <c r="L890" s="305"/>
      <c r="M890" s="305"/>
      <c r="N890" s="305"/>
      <c r="O890" s="305"/>
      <c r="P890" s="305"/>
      <c r="Q890" s="305"/>
      <c r="R890" s="305"/>
      <c r="S890" s="305"/>
      <c r="T890" s="305"/>
      <c r="U890" s="305"/>
      <c r="V890" s="305"/>
      <c r="W890" s="305"/>
      <c r="X890" s="305"/>
      <c r="Y890" s="305"/>
      <c r="Z890" s="305"/>
    </row>
    <row r="891" customFormat="false" ht="14.25" hidden="false" customHeight="true" outlineLevel="0" collapsed="false">
      <c r="A891" s="305"/>
      <c r="B891" s="303"/>
      <c r="C891" s="305"/>
      <c r="D891" s="305"/>
      <c r="E891" s="305"/>
      <c r="F891" s="305"/>
      <c r="G891" s="305"/>
      <c r="H891" s="305"/>
      <c r="I891" s="305"/>
      <c r="J891" s="305"/>
      <c r="K891" s="305"/>
      <c r="L891" s="305"/>
      <c r="M891" s="305"/>
      <c r="N891" s="305"/>
      <c r="O891" s="305"/>
      <c r="P891" s="305"/>
      <c r="Q891" s="305"/>
      <c r="R891" s="305"/>
      <c r="S891" s="305"/>
      <c r="T891" s="305"/>
      <c r="U891" s="305"/>
      <c r="V891" s="305"/>
      <c r="W891" s="305"/>
      <c r="X891" s="305"/>
      <c r="Y891" s="305"/>
      <c r="Z891" s="305"/>
    </row>
    <row r="892" customFormat="false" ht="14.25" hidden="false" customHeight="true" outlineLevel="0" collapsed="false">
      <c r="A892" s="305"/>
      <c r="B892" s="303"/>
      <c r="C892" s="305"/>
      <c r="D892" s="305"/>
      <c r="E892" s="305"/>
      <c r="F892" s="305"/>
      <c r="G892" s="305"/>
      <c r="H892" s="305"/>
      <c r="I892" s="305"/>
      <c r="J892" s="305"/>
      <c r="K892" s="305"/>
      <c r="L892" s="305"/>
      <c r="M892" s="305"/>
      <c r="N892" s="305"/>
      <c r="O892" s="305"/>
      <c r="P892" s="305"/>
      <c r="Q892" s="305"/>
      <c r="R892" s="305"/>
      <c r="S892" s="305"/>
      <c r="T892" s="305"/>
      <c r="U892" s="305"/>
      <c r="V892" s="305"/>
      <c r="W892" s="305"/>
      <c r="X892" s="305"/>
      <c r="Y892" s="305"/>
      <c r="Z892" s="305"/>
    </row>
    <row r="893" customFormat="false" ht="14.25" hidden="false" customHeight="true" outlineLevel="0" collapsed="false">
      <c r="A893" s="305"/>
      <c r="B893" s="303"/>
      <c r="C893" s="305"/>
      <c r="D893" s="305"/>
      <c r="E893" s="305"/>
      <c r="F893" s="305"/>
      <c r="G893" s="305"/>
      <c r="H893" s="305"/>
      <c r="I893" s="305"/>
      <c r="J893" s="305"/>
      <c r="K893" s="305"/>
      <c r="L893" s="305"/>
      <c r="M893" s="305"/>
      <c r="N893" s="305"/>
      <c r="O893" s="305"/>
      <c r="P893" s="305"/>
      <c r="Q893" s="305"/>
      <c r="R893" s="305"/>
      <c r="S893" s="305"/>
      <c r="T893" s="305"/>
      <c r="U893" s="305"/>
      <c r="V893" s="305"/>
      <c r="W893" s="305"/>
      <c r="X893" s="305"/>
      <c r="Y893" s="305"/>
      <c r="Z893" s="305"/>
    </row>
    <row r="894" customFormat="false" ht="14.25" hidden="false" customHeight="true" outlineLevel="0" collapsed="false">
      <c r="A894" s="305"/>
      <c r="B894" s="303"/>
      <c r="C894" s="305"/>
      <c r="D894" s="305"/>
      <c r="E894" s="305"/>
      <c r="F894" s="305"/>
      <c r="G894" s="305"/>
      <c r="H894" s="305"/>
      <c r="I894" s="305"/>
      <c r="J894" s="305"/>
      <c r="K894" s="305"/>
      <c r="L894" s="305"/>
      <c r="M894" s="305"/>
      <c r="N894" s="305"/>
      <c r="O894" s="305"/>
      <c r="P894" s="305"/>
      <c r="Q894" s="305"/>
      <c r="R894" s="305"/>
      <c r="S894" s="305"/>
      <c r="T894" s="305"/>
      <c r="U894" s="305"/>
      <c r="V894" s="305"/>
      <c r="W894" s="305"/>
      <c r="X894" s="305"/>
      <c r="Y894" s="305"/>
      <c r="Z894" s="305"/>
    </row>
    <row r="895" customFormat="false" ht="14.25" hidden="false" customHeight="true" outlineLevel="0" collapsed="false">
      <c r="A895" s="305"/>
      <c r="B895" s="303"/>
      <c r="C895" s="305"/>
      <c r="D895" s="305"/>
      <c r="E895" s="305"/>
      <c r="F895" s="305"/>
      <c r="G895" s="305"/>
      <c r="H895" s="305"/>
      <c r="I895" s="305"/>
      <c r="J895" s="305"/>
      <c r="K895" s="305"/>
      <c r="L895" s="305"/>
      <c r="M895" s="305"/>
      <c r="N895" s="305"/>
      <c r="O895" s="305"/>
      <c r="P895" s="305"/>
      <c r="Q895" s="305"/>
      <c r="R895" s="305"/>
      <c r="S895" s="305"/>
      <c r="T895" s="305"/>
      <c r="U895" s="305"/>
      <c r="V895" s="305"/>
      <c r="W895" s="305"/>
      <c r="X895" s="305"/>
      <c r="Y895" s="305"/>
      <c r="Z895" s="305"/>
    </row>
    <row r="896" customFormat="false" ht="14.25" hidden="false" customHeight="true" outlineLevel="0" collapsed="false">
      <c r="A896" s="305"/>
      <c r="B896" s="303"/>
      <c r="C896" s="305"/>
      <c r="D896" s="305"/>
      <c r="E896" s="305"/>
      <c r="F896" s="305"/>
      <c r="G896" s="305"/>
      <c r="H896" s="305"/>
      <c r="I896" s="305"/>
      <c r="J896" s="305"/>
      <c r="K896" s="305"/>
      <c r="L896" s="305"/>
      <c r="M896" s="305"/>
      <c r="N896" s="305"/>
      <c r="O896" s="305"/>
      <c r="P896" s="305"/>
      <c r="Q896" s="305"/>
      <c r="R896" s="305"/>
      <c r="S896" s="305"/>
      <c r="T896" s="305"/>
      <c r="U896" s="305"/>
      <c r="V896" s="305"/>
      <c r="W896" s="305"/>
      <c r="X896" s="305"/>
      <c r="Y896" s="305"/>
      <c r="Z896" s="305"/>
    </row>
    <row r="897" customFormat="false" ht="14.25" hidden="false" customHeight="true" outlineLevel="0" collapsed="false">
      <c r="A897" s="305"/>
      <c r="B897" s="303"/>
      <c r="C897" s="305"/>
      <c r="D897" s="305"/>
      <c r="E897" s="305"/>
      <c r="F897" s="305"/>
      <c r="G897" s="305"/>
      <c r="H897" s="305"/>
      <c r="I897" s="305"/>
      <c r="J897" s="305"/>
      <c r="K897" s="305"/>
      <c r="L897" s="305"/>
      <c r="M897" s="305"/>
      <c r="N897" s="305"/>
      <c r="O897" s="305"/>
      <c r="P897" s="305"/>
      <c r="Q897" s="305"/>
      <c r="R897" s="305"/>
      <c r="S897" s="305"/>
      <c r="T897" s="305"/>
      <c r="U897" s="305"/>
      <c r="V897" s="305"/>
      <c r="W897" s="305"/>
      <c r="X897" s="305"/>
      <c r="Y897" s="305"/>
      <c r="Z897" s="305"/>
    </row>
    <row r="898" customFormat="false" ht="14.25" hidden="false" customHeight="true" outlineLevel="0" collapsed="false">
      <c r="A898" s="305"/>
      <c r="B898" s="303"/>
      <c r="C898" s="305"/>
      <c r="D898" s="305"/>
      <c r="E898" s="305"/>
      <c r="F898" s="305"/>
      <c r="G898" s="305"/>
      <c r="H898" s="305"/>
      <c r="I898" s="305"/>
      <c r="J898" s="305"/>
      <c r="K898" s="305"/>
      <c r="L898" s="305"/>
      <c r="M898" s="305"/>
      <c r="N898" s="305"/>
      <c r="O898" s="305"/>
      <c r="P898" s="305"/>
      <c r="Q898" s="305"/>
      <c r="R898" s="305"/>
      <c r="S898" s="305"/>
      <c r="T898" s="305"/>
      <c r="U898" s="305"/>
      <c r="V898" s="305"/>
      <c r="W898" s="305"/>
      <c r="X898" s="305"/>
      <c r="Y898" s="305"/>
      <c r="Z898" s="305"/>
    </row>
    <row r="899" customFormat="false" ht="14.25" hidden="false" customHeight="true" outlineLevel="0" collapsed="false">
      <c r="A899" s="305"/>
      <c r="B899" s="303"/>
      <c r="C899" s="305"/>
      <c r="D899" s="305"/>
      <c r="E899" s="305"/>
      <c r="F899" s="305"/>
      <c r="G899" s="305"/>
      <c r="H899" s="305"/>
      <c r="I899" s="305"/>
      <c r="J899" s="305"/>
      <c r="K899" s="305"/>
      <c r="L899" s="305"/>
      <c r="M899" s="305"/>
      <c r="N899" s="305"/>
      <c r="O899" s="305"/>
      <c r="P899" s="305"/>
      <c r="Q899" s="305"/>
      <c r="R899" s="305"/>
      <c r="S899" s="305"/>
      <c r="T899" s="305"/>
      <c r="U899" s="305"/>
      <c r="V899" s="305"/>
      <c r="W899" s="305"/>
      <c r="X899" s="305"/>
      <c r="Y899" s="305"/>
      <c r="Z899" s="305"/>
    </row>
    <row r="900" customFormat="false" ht="14.25" hidden="false" customHeight="true" outlineLevel="0" collapsed="false">
      <c r="A900" s="305"/>
      <c r="B900" s="303"/>
      <c r="C900" s="305"/>
      <c r="D900" s="305"/>
      <c r="E900" s="305"/>
      <c r="F900" s="305"/>
      <c r="G900" s="305"/>
      <c r="H900" s="305"/>
      <c r="I900" s="305"/>
      <c r="J900" s="305"/>
      <c r="K900" s="305"/>
      <c r="L900" s="305"/>
      <c r="M900" s="305"/>
      <c r="N900" s="305"/>
      <c r="O900" s="305"/>
      <c r="P900" s="305"/>
      <c r="Q900" s="305"/>
      <c r="R900" s="305"/>
      <c r="S900" s="305"/>
      <c r="T900" s="305"/>
      <c r="U900" s="305"/>
      <c r="V900" s="305"/>
      <c r="W900" s="305"/>
      <c r="X900" s="305"/>
      <c r="Y900" s="305"/>
      <c r="Z900" s="305"/>
    </row>
    <row r="901" customFormat="false" ht="14.25" hidden="false" customHeight="true" outlineLevel="0" collapsed="false">
      <c r="A901" s="305"/>
      <c r="B901" s="303"/>
      <c r="C901" s="305"/>
      <c r="D901" s="305"/>
      <c r="E901" s="305"/>
      <c r="F901" s="305"/>
      <c r="G901" s="305"/>
      <c r="H901" s="305"/>
      <c r="I901" s="305"/>
      <c r="J901" s="305"/>
      <c r="K901" s="305"/>
      <c r="L901" s="305"/>
      <c r="M901" s="305"/>
      <c r="N901" s="305"/>
      <c r="O901" s="305"/>
      <c r="P901" s="305"/>
      <c r="Q901" s="305"/>
      <c r="R901" s="305"/>
      <c r="S901" s="305"/>
      <c r="T901" s="305"/>
      <c r="U901" s="305"/>
      <c r="V901" s="305"/>
      <c r="W901" s="305"/>
      <c r="X901" s="305"/>
      <c r="Y901" s="305"/>
      <c r="Z901" s="305"/>
    </row>
    <row r="902" customFormat="false" ht="14.25" hidden="false" customHeight="true" outlineLevel="0" collapsed="false">
      <c r="A902" s="305"/>
      <c r="B902" s="303"/>
      <c r="C902" s="305"/>
      <c r="D902" s="305"/>
      <c r="E902" s="305"/>
      <c r="F902" s="305"/>
      <c r="G902" s="305"/>
      <c r="H902" s="305"/>
      <c r="I902" s="305"/>
      <c r="J902" s="305"/>
      <c r="K902" s="305"/>
      <c r="L902" s="305"/>
      <c r="M902" s="305"/>
      <c r="N902" s="305"/>
      <c r="O902" s="305"/>
      <c r="P902" s="305"/>
      <c r="Q902" s="305"/>
      <c r="R902" s="305"/>
      <c r="S902" s="305"/>
      <c r="T902" s="305"/>
      <c r="U902" s="305"/>
      <c r="V902" s="305"/>
      <c r="W902" s="305"/>
      <c r="X902" s="305"/>
      <c r="Y902" s="305"/>
      <c r="Z902" s="305"/>
    </row>
    <row r="903" customFormat="false" ht="14.25" hidden="false" customHeight="true" outlineLevel="0" collapsed="false">
      <c r="A903" s="305"/>
      <c r="B903" s="303"/>
      <c r="C903" s="305"/>
      <c r="D903" s="305"/>
      <c r="E903" s="305"/>
      <c r="F903" s="305"/>
      <c r="G903" s="305"/>
      <c r="H903" s="305"/>
      <c r="I903" s="305"/>
      <c r="J903" s="305"/>
      <c r="K903" s="305"/>
      <c r="L903" s="305"/>
      <c r="M903" s="305"/>
      <c r="N903" s="305"/>
      <c r="O903" s="305"/>
      <c r="P903" s="305"/>
      <c r="Q903" s="305"/>
      <c r="R903" s="305"/>
      <c r="S903" s="305"/>
      <c r="T903" s="305"/>
      <c r="U903" s="305"/>
      <c r="V903" s="305"/>
      <c r="W903" s="305"/>
      <c r="X903" s="305"/>
      <c r="Y903" s="305"/>
      <c r="Z903" s="305"/>
    </row>
    <row r="904" customFormat="false" ht="14.25" hidden="false" customHeight="true" outlineLevel="0" collapsed="false">
      <c r="A904" s="305"/>
      <c r="B904" s="303"/>
      <c r="C904" s="305"/>
      <c r="D904" s="305"/>
      <c r="E904" s="305"/>
      <c r="F904" s="305"/>
      <c r="G904" s="305"/>
      <c r="H904" s="305"/>
      <c r="I904" s="305"/>
      <c r="J904" s="305"/>
      <c r="K904" s="305"/>
      <c r="L904" s="305"/>
      <c r="M904" s="305"/>
      <c r="N904" s="305"/>
      <c r="O904" s="305"/>
      <c r="P904" s="305"/>
      <c r="Q904" s="305"/>
      <c r="R904" s="305"/>
      <c r="S904" s="305"/>
      <c r="T904" s="305"/>
      <c r="U904" s="305"/>
      <c r="V904" s="305"/>
      <c r="W904" s="305"/>
      <c r="X904" s="305"/>
      <c r="Y904" s="305"/>
      <c r="Z904" s="305"/>
    </row>
    <row r="905" customFormat="false" ht="14.25" hidden="false" customHeight="true" outlineLevel="0" collapsed="false">
      <c r="A905" s="305"/>
      <c r="B905" s="303"/>
      <c r="C905" s="305"/>
      <c r="D905" s="305"/>
      <c r="E905" s="305"/>
      <c r="F905" s="305"/>
      <c r="G905" s="305"/>
      <c r="H905" s="305"/>
      <c r="I905" s="305"/>
      <c r="J905" s="305"/>
      <c r="K905" s="305"/>
      <c r="L905" s="305"/>
      <c r="M905" s="305"/>
      <c r="N905" s="305"/>
      <c r="O905" s="305"/>
      <c r="P905" s="305"/>
      <c r="Q905" s="305"/>
      <c r="R905" s="305"/>
      <c r="S905" s="305"/>
      <c r="T905" s="305"/>
      <c r="U905" s="305"/>
      <c r="V905" s="305"/>
      <c r="W905" s="305"/>
      <c r="X905" s="305"/>
      <c r="Y905" s="305"/>
      <c r="Z905" s="305"/>
    </row>
    <row r="906" customFormat="false" ht="14.25" hidden="false" customHeight="true" outlineLevel="0" collapsed="false">
      <c r="A906" s="305"/>
      <c r="B906" s="303"/>
      <c r="C906" s="305"/>
      <c r="D906" s="305"/>
      <c r="E906" s="305"/>
      <c r="F906" s="305"/>
      <c r="G906" s="305"/>
      <c r="H906" s="305"/>
      <c r="I906" s="305"/>
      <c r="J906" s="305"/>
      <c r="K906" s="305"/>
      <c r="L906" s="305"/>
      <c r="M906" s="305"/>
      <c r="N906" s="305"/>
      <c r="O906" s="305"/>
      <c r="P906" s="305"/>
      <c r="Q906" s="305"/>
      <c r="R906" s="305"/>
      <c r="S906" s="305"/>
      <c r="T906" s="305"/>
      <c r="U906" s="305"/>
      <c r="V906" s="305"/>
      <c r="W906" s="305"/>
      <c r="X906" s="305"/>
      <c r="Y906" s="305"/>
      <c r="Z906" s="305"/>
    </row>
    <row r="907" customFormat="false" ht="14.25" hidden="false" customHeight="true" outlineLevel="0" collapsed="false">
      <c r="A907" s="305"/>
      <c r="B907" s="303"/>
      <c r="C907" s="305"/>
      <c r="D907" s="305"/>
      <c r="E907" s="305"/>
      <c r="F907" s="305"/>
      <c r="G907" s="305"/>
      <c r="H907" s="305"/>
      <c r="I907" s="305"/>
      <c r="J907" s="305"/>
      <c r="K907" s="305"/>
      <c r="L907" s="305"/>
      <c r="M907" s="305"/>
      <c r="N907" s="305"/>
      <c r="O907" s="305"/>
      <c r="P907" s="305"/>
      <c r="Q907" s="305"/>
      <c r="R907" s="305"/>
      <c r="S907" s="305"/>
      <c r="T907" s="305"/>
      <c r="U907" s="305"/>
      <c r="V907" s="305"/>
      <c r="W907" s="305"/>
      <c r="X907" s="305"/>
      <c r="Y907" s="305"/>
      <c r="Z907" s="305"/>
    </row>
    <row r="908" customFormat="false" ht="14.25" hidden="false" customHeight="true" outlineLevel="0" collapsed="false">
      <c r="A908" s="305"/>
      <c r="B908" s="303"/>
      <c r="C908" s="305"/>
      <c r="D908" s="305"/>
      <c r="E908" s="305"/>
      <c r="F908" s="305"/>
      <c r="G908" s="305"/>
      <c r="H908" s="305"/>
      <c r="I908" s="305"/>
      <c r="J908" s="305"/>
      <c r="K908" s="305"/>
      <c r="L908" s="305"/>
      <c r="M908" s="305"/>
      <c r="N908" s="305"/>
      <c r="O908" s="305"/>
      <c r="P908" s="305"/>
      <c r="Q908" s="305"/>
      <c r="R908" s="305"/>
      <c r="S908" s="305"/>
      <c r="T908" s="305"/>
      <c r="U908" s="305"/>
      <c r="V908" s="305"/>
      <c r="W908" s="305"/>
      <c r="X908" s="305"/>
      <c r="Y908" s="305"/>
      <c r="Z908" s="305"/>
    </row>
    <row r="909" customFormat="false" ht="14.25" hidden="false" customHeight="true" outlineLevel="0" collapsed="false">
      <c r="A909" s="305"/>
      <c r="B909" s="303"/>
      <c r="C909" s="305"/>
      <c r="D909" s="305"/>
      <c r="E909" s="305"/>
      <c r="F909" s="305"/>
      <c r="G909" s="305"/>
      <c r="H909" s="305"/>
      <c r="I909" s="305"/>
      <c r="J909" s="305"/>
      <c r="K909" s="305"/>
      <c r="L909" s="305"/>
      <c r="M909" s="305"/>
      <c r="N909" s="305"/>
      <c r="O909" s="305"/>
      <c r="P909" s="305"/>
      <c r="Q909" s="305"/>
      <c r="R909" s="305"/>
      <c r="S909" s="305"/>
      <c r="T909" s="305"/>
      <c r="U909" s="305"/>
      <c r="V909" s="305"/>
      <c r="W909" s="305"/>
      <c r="X909" s="305"/>
      <c r="Y909" s="305"/>
      <c r="Z909" s="305"/>
    </row>
    <row r="910" customFormat="false" ht="14.25" hidden="false" customHeight="true" outlineLevel="0" collapsed="false">
      <c r="A910" s="305"/>
      <c r="B910" s="303"/>
      <c r="C910" s="305"/>
      <c r="D910" s="305"/>
      <c r="E910" s="305"/>
      <c r="F910" s="305"/>
      <c r="G910" s="305"/>
      <c r="H910" s="305"/>
      <c r="I910" s="305"/>
      <c r="J910" s="305"/>
      <c r="K910" s="305"/>
      <c r="L910" s="305"/>
      <c r="M910" s="305"/>
      <c r="N910" s="305"/>
      <c r="O910" s="305"/>
      <c r="P910" s="305"/>
      <c r="Q910" s="305"/>
      <c r="R910" s="305"/>
      <c r="S910" s="305"/>
      <c r="T910" s="305"/>
      <c r="U910" s="305"/>
      <c r="V910" s="305"/>
      <c r="W910" s="305"/>
      <c r="X910" s="305"/>
      <c r="Y910" s="305"/>
      <c r="Z910" s="305"/>
    </row>
    <row r="911" customFormat="false" ht="14.25" hidden="false" customHeight="true" outlineLevel="0" collapsed="false">
      <c r="A911" s="305"/>
      <c r="B911" s="303"/>
      <c r="C911" s="305"/>
      <c r="D911" s="305"/>
      <c r="E911" s="305"/>
      <c r="F911" s="305"/>
      <c r="G911" s="305"/>
      <c r="H911" s="305"/>
      <c r="I911" s="305"/>
      <c r="J911" s="305"/>
      <c r="K911" s="305"/>
      <c r="L911" s="305"/>
      <c r="M911" s="305"/>
      <c r="N911" s="305"/>
      <c r="O911" s="305"/>
      <c r="P911" s="305"/>
      <c r="Q911" s="305"/>
      <c r="R911" s="305"/>
      <c r="S911" s="305"/>
      <c r="T911" s="305"/>
      <c r="U911" s="305"/>
      <c r="V911" s="305"/>
      <c r="W911" s="305"/>
      <c r="X911" s="305"/>
      <c r="Y911" s="305"/>
      <c r="Z911" s="305"/>
    </row>
    <row r="912" customFormat="false" ht="14.25" hidden="false" customHeight="true" outlineLevel="0" collapsed="false">
      <c r="A912" s="305"/>
      <c r="B912" s="303"/>
      <c r="C912" s="305"/>
      <c r="D912" s="305"/>
      <c r="E912" s="305"/>
      <c r="F912" s="305"/>
      <c r="G912" s="305"/>
      <c r="H912" s="305"/>
      <c r="I912" s="305"/>
      <c r="J912" s="305"/>
      <c r="K912" s="305"/>
      <c r="L912" s="305"/>
      <c r="M912" s="305"/>
      <c r="N912" s="305"/>
      <c r="O912" s="305"/>
      <c r="P912" s="305"/>
      <c r="Q912" s="305"/>
      <c r="R912" s="305"/>
      <c r="S912" s="305"/>
      <c r="T912" s="305"/>
      <c r="U912" s="305"/>
      <c r="V912" s="305"/>
      <c r="W912" s="305"/>
      <c r="X912" s="305"/>
      <c r="Y912" s="305"/>
      <c r="Z912" s="305"/>
    </row>
    <row r="913" customFormat="false" ht="14.25" hidden="false" customHeight="true" outlineLevel="0" collapsed="false">
      <c r="A913" s="305"/>
      <c r="B913" s="303"/>
      <c r="C913" s="305"/>
      <c r="D913" s="305"/>
      <c r="E913" s="305"/>
      <c r="F913" s="305"/>
      <c r="G913" s="305"/>
      <c r="H913" s="305"/>
      <c r="I913" s="305"/>
      <c r="J913" s="305"/>
      <c r="K913" s="305"/>
      <c r="L913" s="305"/>
      <c r="M913" s="305"/>
      <c r="N913" s="305"/>
      <c r="O913" s="305"/>
      <c r="P913" s="305"/>
      <c r="Q913" s="305"/>
      <c r="R913" s="305"/>
      <c r="S913" s="305"/>
      <c r="T913" s="305"/>
      <c r="U913" s="305"/>
      <c r="V913" s="305"/>
      <c r="W913" s="305"/>
      <c r="X913" s="305"/>
      <c r="Y913" s="305"/>
      <c r="Z913" s="305"/>
    </row>
    <row r="914" customFormat="false" ht="14.25" hidden="false" customHeight="true" outlineLevel="0" collapsed="false">
      <c r="A914" s="305"/>
      <c r="B914" s="303"/>
      <c r="C914" s="305"/>
      <c r="D914" s="305"/>
      <c r="E914" s="305"/>
      <c r="F914" s="305"/>
      <c r="G914" s="305"/>
      <c r="H914" s="305"/>
      <c r="I914" s="305"/>
      <c r="J914" s="305"/>
      <c r="K914" s="305"/>
      <c r="L914" s="305"/>
      <c r="M914" s="305"/>
      <c r="N914" s="305"/>
      <c r="O914" s="305"/>
      <c r="P914" s="305"/>
      <c r="Q914" s="305"/>
      <c r="R914" s="305"/>
      <c r="S914" s="305"/>
      <c r="T914" s="305"/>
      <c r="U914" s="305"/>
      <c r="V914" s="305"/>
      <c r="W914" s="305"/>
      <c r="X914" s="305"/>
      <c r="Y914" s="305"/>
      <c r="Z914" s="305"/>
    </row>
    <row r="915" customFormat="false" ht="14.25" hidden="false" customHeight="true" outlineLevel="0" collapsed="false">
      <c r="A915" s="305"/>
      <c r="B915" s="303"/>
      <c r="C915" s="305"/>
      <c r="D915" s="305"/>
      <c r="E915" s="305"/>
      <c r="F915" s="305"/>
      <c r="G915" s="305"/>
      <c r="H915" s="305"/>
      <c r="I915" s="305"/>
      <c r="J915" s="305"/>
      <c r="K915" s="305"/>
      <c r="L915" s="305"/>
      <c r="M915" s="305"/>
      <c r="N915" s="305"/>
      <c r="O915" s="305"/>
      <c r="P915" s="305"/>
      <c r="Q915" s="305"/>
      <c r="R915" s="305"/>
      <c r="S915" s="305"/>
      <c r="T915" s="305"/>
      <c r="U915" s="305"/>
      <c r="V915" s="305"/>
      <c r="W915" s="305"/>
      <c r="X915" s="305"/>
      <c r="Y915" s="305"/>
      <c r="Z915" s="305"/>
    </row>
    <row r="916" customFormat="false" ht="14.25" hidden="false" customHeight="true" outlineLevel="0" collapsed="false">
      <c r="A916" s="305"/>
      <c r="B916" s="303"/>
      <c r="C916" s="305"/>
      <c r="D916" s="305"/>
      <c r="E916" s="305"/>
      <c r="F916" s="305"/>
      <c r="G916" s="305"/>
      <c r="H916" s="305"/>
      <c r="I916" s="305"/>
      <c r="J916" s="305"/>
      <c r="K916" s="305"/>
      <c r="L916" s="305"/>
      <c r="M916" s="305"/>
      <c r="N916" s="305"/>
      <c r="O916" s="305"/>
      <c r="P916" s="305"/>
      <c r="Q916" s="305"/>
      <c r="R916" s="305"/>
      <c r="S916" s="305"/>
      <c r="T916" s="305"/>
      <c r="U916" s="305"/>
      <c r="V916" s="305"/>
      <c r="W916" s="305"/>
      <c r="X916" s="305"/>
      <c r="Y916" s="305"/>
      <c r="Z916" s="305"/>
    </row>
    <row r="917" customFormat="false" ht="14.25" hidden="false" customHeight="true" outlineLevel="0" collapsed="false">
      <c r="A917" s="305"/>
      <c r="B917" s="303"/>
      <c r="C917" s="305"/>
      <c r="D917" s="305"/>
      <c r="E917" s="305"/>
      <c r="F917" s="305"/>
      <c r="G917" s="305"/>
      <c r="H917" s="305"/>
      <c r="I917" s="305"/>
      <c r="J917" s="305"/>
      <c r="K917" s="305"/>
      <c r="L917" s="305"/>
      <c r="M917" s="305"/>
      <c r="N917" s="305"/>
      <c r="O917" s="305"/>
      <c r="P917" s="305"/>
      <c r="Q917" s="305"/>
      <c r="R917" s="305"/>
      <c r="S917" s="305"/>
      <c r="T917" s="305"/>
      <c r="U917" s="305"/>
      <c r="V917" s="305"/>
      <c r="W917" s="305"/>
      <c r="X917" s="305"/>
      <c r="Y917" s="305"/>
      <c r="Z917" s="305"/>
    </row>
    <row r="918" customFormat="false" ht="14.25" hidden="false" customHeight="true" outlineLevel="0" collapsed="false">
      <c r="A918" s="305"/>
      <c r="B918" s="303"/>
      <c r="C918" s="305"/>
      <c r="D918" s="305"/>
      <c r="E918" s="305"/>
      <c r="F918" s="305"/>
      <c r="G918" s="305"/>
      <c r="H918" s="305"/>
      <c r="I918" s="305"/>
      <c r="J918" s="305"/>
      <c r="K918" s="305"/>
      <c r="L918" s="305"/>
      <c r="M918" s="305"/>
      <c r="N918" s="305"/>
      <c r="O918" s="305"/>
      <c r="P918" s="305"/>
      <c r="Q918" s="305"/>
      <c r="R918" s="305"/>
      <c r="S918" s="305"/>
      <c r="T918" s="305"/>
      <c r="U918" s="305"/>
      <c r="V918" s="305"/>
      <c r="W918" s="305"/>
      <c r="X918" s="305"/>
      <c r="Y918" s="305"/>
      <c r="Z918" s="305"/>
    </row>
    <row r="919" customFormat="false" ht="14.25" hidden="false" customHeight="true" outlineLevel="0" collapsed="false">
      <c r="A919" s="305"/>
      <c r="B919" s="303"/>
      <c r="C919" s="305"/>
      <c r="D919" s="305"/>
      <c r="E919" s="305"/>
      <c r="F919" s="305"/>
      <c r="G919" s="305"/>
      <c r="H919" s="305"/>
      <c r="I919" s="305"/>
      <c r="J919" s="305"/>
      <c r="K919" s="305"/>
      <c r="L919" s="305"/>
      <c r="M919" s="305"/>
      <c r="N919" s="305"/>
      <c r="O919" s="305"/>
      <c r="P919" s="305"/>
      <c r="Q919" s="305"/>
      <c r="R919" s="305"/>
      <c r="S919" s="305"/>
      <c r="T919" s="305"/>
      <c r="U919" s="305"/>
      <c r="V919" s="305"/>
      <c r="W919" s="305"/>
      <c r="X919" s="305"/>
      <c r="Y919" s="305"/>
      <c r="Z919" s="305"/>
    </row>
    <row r="920" customFormat="false" ht="14.25" hidden="false" customHeight="true" outlineLevel="0" collapsed="false">
      <c r="A920" s="305"/>
      <c r="B920" s="303"/>
      <c r="C920" s="305"/>
      <c r="D920" s="305"/>
      <c r="E920" s="305"/>
      <c r="F920" s="305"/>
      <c r="G920" s="305"/>
      <c r="H920" s="305"/>
      <c r="I920" s="305"/>
      <c r="J920" s="305"/>
      <c r="K920" s="305"/>
      <c r="L920" s="305"/>
      <c r="M920" s="305"/>
      <c r="N920" s="305"/>
      <c r="O920" s="305"/>
      <c r="P920" s="305"/>
      <c r="Q920" s="305"/>
      <c r="R920" s="305"/>
      <c r="S920" s="305"/>
      <c r="T920" s="305"/>
      <c r="U920" s="305"/>
      <c r="V920" s="305"/>
      <c r="W920" s="305"/>
      <c r="X920" s="305"/>
      <c r="Y920" s="305"/>
      <c r="Z920" s="305"/>
    </row>
    <row r="921" customFormat="false" ht="14.25" hidden="false" customHeight="true" outlineLevel="0" collapsed="false">
      <c r="A921" s="305"/>
      <c r="B921" s="303"/>
      <c r="C921" s="305"/>
      <c r="D921" s="305"/>
      <c r="E921" s="305"/>
      <c r="F921" s="305"/>
      <c r="G921" s="305"/>
      <c r="H921" s="305"/>
      <c r="I921" s="305"/>
      <c r="J921" s="305"/>
      <c r="K921" s="305"/>
      <c r="L921" s="305"/>
      <c r="M921" s="305"/>
      <c r="N921" s="305"/>
      <c r="O921" s="305"/>
      <c r="P921" s="305"/>
      <c r="Q921" s="305"/>
      <c r="R921" s="305"/>
      <c r="S921" s="305"/>
      <c r="T921" s="305"/>
      <c r="U921" s="305"/>
      <c r="V921" s="305"/>
      <c r="W921" s="305"/>
      <c r="X921" s="305"/>
      <c r="Y921" s="305"/>
      <c r="Z921" s="305"/>
    </row>
    <row r="922" customFormat="false" ht="14.25" hidden="false" customHeight="true" outlineLevel="0" collapsed="false">
      <c r="A922" s="305"/>
      <c r="B922" s="303"/>
      <c r="C922" s="305"/>
      <c r="D922" s="305"/>
      <c r="E922" s="305"/>
      <c r="F922" s="305"/>
      <c r="G922" s="305"/>
      <c r="H922" s="305"/>
      <c r="I922" s="305"/>
      <c r="J922" s="305"/>
      <c r="K922" s="305"/>
      <c r="L922" s="305"/>
      <c r="M922" s="305"/>
      <c r="N922" s="305"/>
      <c r="O922" s="305"/>
      <c r="P922" s="305"/>
      <c r="Q922" s="305"/>
      <c r="R922" s="305"/>
      <c r="S922" s="305"/>
      <c r="T922" s="305"/>
      <c r="U922" s="305"/>
      <c r="V922" s="305"/>
      <c r="W922" s="305"/>
      <c r="X922" s="305"/>
      <c r="Y922" s="305"/>
      <c r="Z922" s="305"/>
    </row>
    <row r="923" customFormat="false" ht="14.25" hidden="false" customHeight="true" outlineLevel="0" collapsed="false">
      <c r="A923" s="305"/>
      <c r="B923" s="303"/>
      <c r="C923" s="305"/>
      <c r="D923" s="305"/>
      <c r="E923" s="305"/>
      <c r="F923" s="305"/>
      <c r="G923" s="305"/>
      <c r="H923" s="305"/>
      <c r="I923" s="305"/>
      <c r="J923" s="305"/>
      <c r="K923" s="305"/>
      <c r="L923" s="305"/>
      <c r="M923" s="305"/>
      <c r="N923" s="305"/>
      <c r="O923" s="305"/>
      <c r="P923" s="305"/>
      <c r="Q923" s="305"/>
      <c r="R923" s="305"/>
      <c r="S923" s="305"/>
      <c r="T923" s="305"/>
      <c r="U923" s="305"/>
      <c r="V923" s="305"/>
      <c r="W923" s="305"/>
      <c r="X923" s="305"/>
      <c r="Y923" s="305"/>
      <c r="Z923" s="305"/>
    </row>
    <row r="924" customFormat="false" ht="14.25" hidden="false" customHeight="true" outlineLevel="0" collapsed="false">
      <c r="A924" s="305"/>
      <c r="B924" s="303"/>
      <c r="C924" s="305"/>
      <c r="D924" s="305"/>
      <c r="E924" s="305"/>
      <c r="F924" s="305"/>
      <c r="G924" s="305"/>
      <c r="H924" s="305"/>
      <c r="I924" s="305"/>
      <c r="J924" s="305"/>
      <c r="K924" s="305"/>
      <c r="L924" s="305"/>
      <c r="M924" s="305"/>
      <c r="N924" s="305"/>
      <c r="O924" s="305"/>
      <c r="P924" s="305"/>
      <c r="Q924" s="305"/>
      <c r="R924" s="305"/>
      <c r="S924" s="305"/>
      <c r="T924" s="305"/>
      <c r="U924" s="305"/>
      <c r="V924" s="305"/>
      <c r="W924" s="305"/>
      <c r="X924" s="305"/>
      <c r="Y924" s="305"/>
      <c r="Z924" s="305"/>
    </row>
    <row r="925" customFormat="false" ht="14.25" hidden="false" customHeight="true" outlineLevel="0" collapsed="false">
      <c r="A925" s="305"/>
      <c r="B925" s="303"/>
      <c r="C925" s="305"/>
      <c r="D925" s="305"/>
      <c r="E925" s="305"/>
      <c r="F925" s="305"/>
      <c r="G925" s="305"/>
      <c r="H925" s="305"/>
      <c r="I925" s="305"/>
      <c r="J925" s="305"/>
      <c r="K925" s="305"/>
      <c r="L925" s="305"/>
      <c r="M925" s="305"/>
      <c r="N925" s="305"/>
      <c r="O925" s="305"/>
      <c r="P925" s="305"/>
      <c r="Q925" s="305"/>
      <c r="R925" s="305"/>
      <c r="S925" s="305"/>
      <c r="T925" s="305"/>
      <c r="U925" s="305"/>
      <c r="V925" s="305"/>
      <c r="W925" s="305"/>
      <c r="X925" s="305"/>
      <c r="Y925" s="305"/>
      <c r="Z925" s="305"/>
    </row>
    <row r="926" customFormat="false" ht="14.25" hidden="false" customHeight="true" outlineLevel="0" collapsed="false">
      <c r="A926" s="305"/>
      <c r="B926" s="303"/>
      <c r="C926" s="305"/>
      <c r="D926" s="305"/>
      <c r="E926" s="305"/>
      <c r="F926" s="305"/>
      <c r="G926" s="305"/>
      <c r="H926" s="305"/>
      <c r="I926" s="305"/>
      <c r="J926" s="305"/>
      <c r="K926" s="305"/>
      <c r="L926" s="305"/>
      <c r="M926" s="305"/>
      <c r="N926" s="305"/>
      <c r="O926" s="305"/>
      <c r="P926" s="305"/>
      <c r="Q926" s="305"/>
      <c r="R926" s="305"/>
      <c r="S926" s="305"/>
      <c r="T926" s="305"/>
      <c r="U926" s="305"/>
      <c r="V926" s="305"/>
      <c r="W926" s="305"/>
      <c r="X926" s="305"/>
      <c r="Y926" s="305"/>
      <c r="Z926" s="305"/>
    </row>
    <row r="927" customFormat="false" ht="14.25" hidden="false" customHeight="true" outlineLevel="0" collapsed="false">
      <c r="A927" s="305"/>
      <c r="B927" s="303"/>
      <c r="C927" s="305"/>
      <c r="D927" s="305"/>
      <c r="E927" s="305"/>
      <c r="F927" s="305"/>
      <c r="G927" s="305"/>
      <c r="H927" s="305"/>
      <c r="I927" s="305"/>
      <c r="J927" s="305"/>
      <c r="K927" s="305"/>
      <c r="L927" s="305"/>
      <c r="M927" s="305"/>
      <c r="N927" s="305"/>
      <c r="O927" s="305"/>
      <c r="P927" s="305"/>
      <c r="Q927" s="305"/>
      <c r="R927" s="305"/>
      <c r="S927" s="305"/>
      <c r="T927" s="305"/>
      <c r="U927" s="305"/>
      <c r="V927" s="305"/>
      <c r="W927" s="305"/>
      <c r="X927" s="305"/>
      <c r="Y927" s="305"/>
      <c r="Z927" s="305"/>
    </row>
    <row r="928" customFormat="false" ht="14.25" hidden="false" customHeight="true" outlineLevel="0" collapsed="false">
      <c r="A928" s="305"/>
      <c r="B928" s="303"/>
      <c r="C928" s="305"/>
      <c r="D928" s="305"/>
      <c r="E928" s="305"/>
      <c r="F928" s="305"/>
      <c r="G928" s="305"/>
      <c r="H928" s="305"/>
      <c r="I928" s="305"/>
      <c r="J928" s="305"/>
      <c r="K928" s="305"/>
      <c r="L928" s="305"/>
      <c r="M928" s="305"/>
      <c r="N928" s="305"/>
      <c r="O928" s="305"/>
      <c r="P928" s="305"/>
      <c r="Q928" s="305"/>
      <c r="R928" s="305"/>
      <c r="S928" s="305"/>
      <c r="T928" s="305"/>
      <c r="U928" s="305"/>
      <c r="V928" s="305"/>
      <c r="W928" s="305"/>
      <c r="X928" s="305"/>
      <c r="Y928" s="305"/>
      <c r="Z928" s="305"/>
    </row>
    <row r="929" customFormat="false" ht="14.25" hidden="false" customHeight="true" outlineLevel="0" collapsed="false">
      <c r="A929" s="305"/>
      <c r="B929" s="303"/>
      <c r="C929" s="305"/>
      <c r="D929" s="305"/>
      <c r="E929" s="305"/>
      <c r="F929" s="305"/>
      <c r="G929" s="305"/>
      <c r="H929" s="305"/>
      <c r="I929" s="305"/>
      <c r="J929" s="305"/>
      <c r="K929" s="305"/>
      <c r="L929" s="305"/>
      <c r="M929" s="305"/>
      <c r="N929" s="305"/>
      <c r="O929" s="305"/>
      <c r="P929" s="305"/>
      <c r="Q929" s="305"/>
      <c r="R929" s="305"/>
      <c r="S929" s="305"/>
      <c r="T929" s="305"/>
      <c r="U929" s="305"/>
      <c r="V929" s="305"/>
      <c r="W929" s="305"/>
      <c r="X929" s="305"/>
      <c r="Y929" s="305"/>
      <c r="Z929" s="305"/>
    </row>
    <row r="930" customFormat="false" ht="14.25" hidden="false" customHeight="true" outlineLevel="0" collapsed="false">
      <c r="A930" s="305"/>
      <c r="B930" s="303"/>
      <c r="C930" s="305"/>
      <c r="D930" s="305"/>
      <c r="E930" s="305"/>
      <c r="F930" s="305"/>
      <c r="G930" s="305"/>
      <c r="H930" s="305"/>
      <c r="I930" s="305"/>
      <c r="J930" s="305"/>
      <c r="K930" s="305"/>
      <c r="L930" s="305"/>
      <c r="M930" s="305"/>
      <c r="N930" s="305"/>
      <c r="O930" s="305"/>
      <c r="P930" s="305"/>
      <c r="Q930" s="305"/>
      <c r="R930" s="305"/>
      <c r="S930" s="305"/>
      <c r="T930" s="305"/>
      <c r="U930" s="305"/>
      <c r="V930" s="305"/>
      <c r="W930" s="305"/>
      <c r="X930" s="305"/>
      <c r="Y930" s="305"/>
      <c r="Z930" s="305"/>
    </row>
    <row r="931" customFormat="false" ht="14.25" hidden="false" customHeight="true" outlineLevel="0" collapsed="false">
      <c r="A931" s="305"/>
      <c r="B931" s="303"/>
      <c r="C931" s="305"/>
      <c r="D931" s="305"/>
      <c r="E931" s="305"/>
      <c r="F931" s="305"/>
      <c r="G931" s="305"/>
      <c r="H931" s="305"/>
      <c r="I931" s="305"/>
      <c r="J931" s="305"/>
      <c r="K931" s="305"/>
      <c r="L931" s="305"/>
      <c r="M931" s="305"/>
      <c r="N931" s="305"/>
      <c r="O931" s="305"/>
      <c r="P931" s="305"/>
      <c r="Q931" s="305"/>
      <c r="R931" s="305"/>
      <c r="S931" s="305"/>
      <c r="T931" s="305"/>
      <c r="U931" s="305"/>
      <c r="V931" s="305"/>
      <c r="W931" s="305"/>
      <c r="X931" s="305"/>
      <c r="Y931" s="305"/>
      <c r="Z931" s="305"/>
    </row>
    <row r="932" customFormat="false" ht="14.25" hidden="false" customHeight="true" outlineLevel="0" collapsed="false">
      <c r="A932" s="305"/>
      <c r="B932" s="303"/>
      <c r="C932" s="305"/>
      <c r="D932" s="305"/>
      <c r="E932" s="305"/>
      <c r="F932" s="305"/>
      <c r="G932" s="305"/>
      <c r="H932" s="305"/>
      <c r="I932" s="305"/>
      <c r="J932" s="305"/>
      <c r="K932" s="305"/>
      <c r="L932" s="305"/>
      <c r="M932" s="305"/>
      <c r="N932" s="305"/>
      <c r="O932" s="305"/>
      <c r="P932" s="305"/>
      <c r="Q932" s="305"/>
      <c r="R932" s="305"/>
      <c r="S932" s="305"/>
      <c r="T932" s="305"/>
      <c r="U932" s="305"/>
      <c r="V932" s="305"/>
      <c r="W932" s="305"/>
      <c r="X932" s="305"/>
      <c r="Y932" s="305"/>
      <c r="Z932" s="305"/>
    </row>
    <row r="933" customFormat="false" ht="14.25" hidden="false" customHeight="true" outlineLevel="0" collapsed="false">
      <c r="A933" s="305"/>
      <c r="B933" s="303"/>
      <c r="C933" s="305"/>
      <c r="D933" s="305"/>
      <c r="E933" s="305"/>
      <c r="F933" s="305"/>
      <c r="G933" s="305"/>
      <c r="H933" s="305"/>
      <c r="I933" s="305"/>
      <c r="J933" s="305"/>
      <c r="K933" s="305"/>
      <c r="L933" s="305"/>
      <c r="M933" s="305"/>
      <c r="N933" s="305"/>
      <c r="O933" s="305"/>
      <c r="P933" s="305"/>
      <c r="Q933" s="305"/>
      <c r="R933" s="305"/>
      <c r="S933" s="305"/>
      <c r="T933" s="305"/>
      <c r="U933" s="305"/>
      <c r="V933" s="305"/>
      <c r="W933" s="305"/>
      <c r="X933" s="305"/>
      <c r="Y933" s="305"/>
      <c r="Z933" s="305"/>
    </row>
    <row r="934" customFormat="false" ht="14.25" hidden="false" customHeight="true" outlineLevel="0" collapsed="false">
      <c r="A934" s="305"/>
      <c r="B934" s="303"/>
      <c r="C934" s="305"/>
      <c r="D934" s="305"/>
      <c r="E934" s="305"/>
      <c r="F934" s="305"/>
      <c r="G934" s="305"/>
      <c r="H934" s="305"/>
      <c r="I934" s="305"/>
      <c r="J934" s="305"/>
      <c r="K934" s="305"/>
      <c r="L934" s="305"/>
      <c r="M934" s="305"/>
      <c r="N934" s="305"/>
      <c r="O934" s="305"/>
      <c r="P934" s="305"/>
      <c r="Q934" s="305"/>
      <c r="R934" s="305"/>
      <c r="S934" s="305"/>
      <c r="T934" s="305"/>
      <c r="U934" s="305"/>
      <c r="V934" s="305"/>
      <c r="W934" s="305"/>
      <c r="X934" s="305"/>
      <c r="Y934" s="305"/>
      <c r="Z934" s="305"/>
    </row>
    <row r="935" customFormat="false" ht="14.25" hidden="false" customHeight="true" outlineLevel="0" collapsed="false">
      <c r="A935" s="305"/>
      <c r="B935" s="303"/>
      <c r="C935" s="305"/>
      <c r="D935" s="305"/>
      <c r="E935" s="305"/>
      <c r="F935" s="305"/>
      <c r="G935" s="305"/>
      <c r="H935" s="305"/>
      <c r="I935" s="305"/>
      <c r="J935" s="305"/>
      <c r="K935" s="305"/>
      <c r="L935" s="305"/>
      <c r="M935" s="305"/>
      <c r="N935" s="305"/>
      <c r="O935" s="305"/>
      <c r="P935" s="305"/>
      <c r="Q935" s="305"/>
      <c r="R935" s="305"/>
      <c r="S935" s="305"/>
      <c r="T935" s="305"/>
      <c r="U935" s="305"/>
      <c r="V935" s="305"/>
      <c r="W935" s="305"/>
      <c r="X935" s="305"/>
      <c r="Y935" s="305"/>
      <c r="Z935" s="305"/>
    </row>
    <row r="936" customFormat="false" ht="14.25" hidden="false" customHeight="true" outlineLevel="0" collapsed="false">
      <c r="A936" s="305"/>
      <c r="B936" s="303"/>
      <c r="C936" s="305"/>
      <c r="D936" s="305"/>
      <c r="E936" s="305"/>
      <c r="F936" s="305"/>
      <c r="G936" s="305"/>
      <c r="H936" s="305"/>
      <c r="I936" s="305"/>
      <c r="J936" s="305"/>
      <c r="K936" s="305"/>
      <c r="L936" s="305"/>
      <c r="M936" s="305"/>
      <c r="N936" s="305"/>
      <c r="O936" s="305"/>
      <c r="P936" s="305"/>
      <c r="Q936" s="305"/>
      <c r="R936" s="305"/>
      <c r="S936" s="305"/>
      <c r="T936" s="305"/>
      <c r="U936" s="305"/>
      <c r="V936" s="305"/>
      <c r="W936" s="305"/>
      <c r="X936" s="305"/>
      <c r="Y936" s="305"/>
      <c r="Z936" s="305"/>
    </row>
    <row r="937" customFormat="false" ht="14.25" hidden="false" customHeight="true" outlineLevel="0" collapsed="false">
      <c r="A937" s="305"/>
      <c r="B937" s="303"/>
      <c r="C937" s="305"/>
      <c r="D937" s="305"/>
      <c r="E937" s="305"/>
      <c r="F937" s="305"/>
      <c r="G937" s="305"/>
      <c r="H937" s="305"/>
      <c r="I937" s="305"/>
      <c r="J937" s="305"/>
      <c r="K937" s="305"/>
      <c r="L937" s="305"/>
      <c r="M937" s="305"/>
      <c r="N937" s="305"/>
      <c r="O937" s="305"/>
      <c r="P937" s="305"/>
      <c r="Q937" s="305"/>
      <c r="R937" s="305"/>
      <c r="S937" s="305"/>
      <c r="T937" s="305"/>
      <c r="U937" s="305"/>
      <c r="V937" s="305"/>
      <c r="W937" s="305"/>
      <c r="X937" s="305"/>
      <c r="Y937" s="305"/>
      <c r="Z937" s="305"/>
    </row>
    <row r="938" customFormat="false" ht="14.25" hidden="false" customHeight="true" outlineLevel="0" collapsed="false">
      <c r="A938" s="305"/>
      <c r="B938" s="303"/>
      <c r="C938" s="305"/>
      <c r="D938" s="305"/>
      <c r="E938" s="305"/>
      <c r="F938" s="305"/>
      <c r="G938" s="305"/>
      <c r="H938" s="305"/>
      <c r="I938" s="305"/>
      <c r="J938" s="305"/>
      <c r="K938" s="305"/>
      <c r="L938" s="305"/>
      <c r="M938" s="305"/>
      <c r="N938" s="305"/>
      <c r="O938" s="305"/>
      <c r="P938" s="305"/>
      <c r="Q938" s="305"/>
      <c r="R938" s="305"/>
      <c r="S938" s="305"/>
      <c r="T938" s="305"/>
      <c r="U938" s="305"/>
      <c r="V938" s="305"/>
      <c r="W938" s="305"/>
      <c r="X938" s="305"/>
      <c r="Y938" s="305"/>
      <c r="Z938" s="305"/>
    </row>
    <row r="939" customFormat="false" ht="14.25" hidden="false" customHeight="true" outlineLevel="0" collapsed="false">
      <c r="A939" s="305"/>
      <c r="B939" s="303"/>
      <c r="C939" s="305"/>
      <c r="D939" s="305"/>
      <c r="E939" s="305"/>
      <c r="F939" s="305"/>
      <c r="G939" s="305"/>
      <c r="H939" s="305"/>
      <c r="I939" s="305"/>
      <c r="J939" s="305"/>
      <c r="K939" s="305"/>
      <c r="L939" s="305"/>
      <c r="M939" s="305"/>
      <c r="N939" s="305"/>
      <c r="O939" s="305"/>
      <c r="P939" s="305"/>
      <c r="Q939" s="305"/>
      <c r="R939" s="305"/>
      <c r="S939" s="305"/>
      <c r="T939" s="305"/>
      <c r="U939" s="305"/>
      <c r="V939" s="305"/>
      <c r="W939" s="305"/>
      <c r="X939" s="305"/>
      <c r="Y939" s="305"/>
      <c r="Z939" s="305"/>
    </row>
    <row r="940" customFormat="false" ht="14.25" hidden="false" customHeight="true" outlineLevel="0" collapsed="false">
      <c r="A940" s="305"/>
      <c r="B940" s="303"/>
      <c r="C940" s="305"/>
      <c r="D940" s="305"/>
      <c r="E940" s="305"/>
      <c r="F940" s="305"/>
      <c r="G940" s="305"/>
      <c r="H940" s="305"/>
      <c r="I940" s="305"/>
      <c r="J940" s="305"/>
      <c r="K940" s="305"/>
      <c r="L940" s="305"/>
      <c r="M940" s="305"/>
      <c r="N940" s="305"/>
      <c r="O940" s="305"/>
      <c r="P940" s="305"/>
      <c r="Q940" s="305"/>
      <c r="R940" s="305"/>
      <c r="S940" s="305"/>
      <c r="T940" s="305"/>
      <c r="U940" s="305"/>
      <c r="V940" s="305"/>
      <c r="W940" s="305"/>
      <c r="X940" s="305"/>
      <c r="Y940" s="305"/>
      <c r="Z940" s="305"/>
    </row>
    <row r="941" customFormat="false" ht="14.25" hidden="false" customHeight="true" outlineLevel="0" collapsed="false">
      <c r="A941" s="305"/>
      <c r="B941" s="303"/>
      <c r="C941" s="305"/>
      <c r="D941" s="305"/>
      <c r="E941" s="305"/>
      <c r="F941" s="305"/>
      <c r="G941" s="305"/>
      <c r="H941" s="305"/>
      <c r="I941" s="305"/>
      <c r="J941" s="305"/>
      <c r="K941" s="305"/>
      <c r="L941" s="305"/>
      <c r="M941" s="305"/>
      <c r="N941" s="305"/>
      <c r="O941" s="305"/>
      <c r="P941" s="305"/>
      <c r="Q941" s="305"/>
      <c r="R941" s="305"/>
      <c r="S941" s="305"/>
      <c r="T941" s="305"/>
      <c r="U941" s="305"/>
      <c r="V941" s="305"/>
      <c r="W941" s="305"/>
      <c r="X941" s="305"/>
      <c r="Y941" s="305"/>
      <c r="Z941" s="305"/>
    </row>
    <row r="942" customFormat="false" ht="14.25" hidden="false" customHeight="true" outlineLevel="0" collapsed="false">
      <c r="A942" s="305"/>
      <c r="B942" s="303"/>
      <c r="C942" s="305"/>
      <c r="D942" s="305"/>
      <c r="E942" s="305"/>
      <c r="F942" s="305"/>
      <c r="G942" s="305"/>
      <c r="H942" s="305"/>
      <c r="I942" s="305"/>
      <c r="J942" s="305"/>
      <c r="K942" s="305"/>
      <c r="L942" s="305"/>
      <c r="M942" s="305"/>
      <c r="N942" s="305"/>
      <c r="O942" s="305"/>
      <c r="P942" s="305"/>
      <c r="Q942" s="305"/>
      <c r="R942" s="305"/>
      <c r="S942" s="305"/>
      <c r="T942" s="305"/>
      <c r="U942" s="305"/>
      <c r="V942" s="305"/>
      <c r="W942" s="305"/>
      <c r="X942" s="305"/>
      <c r="Y942" s="305"/>
      <c r="Z942" s="305"/>
    </row>
    <row r="943" customFormat="false" ht="14.25" hidden="false" customHeight="true" outlineLevel="0" collapsed="false">
      <c r="A943" s="305"/>
      <c r="B943" s="303"/>
      <c r="C943" s="305"/>
      <c r="D943" s="305"/>
      <c r="E943" s="305"/>
      <c r="F943" s="305"/>
      <c r="G943" s="305"/>
      <c r="H943" s="305"/>
      <c r="I943" s="305"/>
      <c r="J943" s="305"/>
      <c r="K943" s="305"/>
      <c r="L943" s="305"/>
      <c r="M943" s="305"/>
      <c r="N943" s="305"/>
      <c r="O943" s="305"/>
      <c r="P943" s="305"/>
      <c r="Q943" s="305"/>
      <c r="R943" s="305"/>
      <c r="S943" s="305"/>
      <c r="T943" s="305"/>
      <c r="U943" s="305"/>
      <c r="V943" s="305"/>
      <c r="W943" s="305"/>
      <c r="X943" s="305"/>
      <c r="Y943" s="305"/>
      <c r="Z943" s="305"/>
    </row>
    <row r="944" customFormat="false" ht="14.25" hidden="false" customHeight="true" outlineLevel="0" collapsed="false">
      <c r="A944" s="305"/>
      <c r="B944" s="303"/>
      <c r="C944" s="305"/>
      <c r="D944" s="305"/>
      <c r="E944" s="305"/>
      <c r="F944" s="305"/>
      <c r="G944" s="305"/>
      <c r="H944" s="305"/>
      <c r="I944" s="305"/>
      <c r="J944" s="305"/>
      <c r="K944" s="305"/>
      <c r="L944" s="305"/>
      <c r="M944" s="305"/>
      <c r="N944" s="305"/>
      <c r="O944" s="305"/>
      <c r="P944" s="305"/>
      <c r="Q944" s="305"/>
      <c r="R944" s="305"/>
      <c r="S944" s="305"/>
      <c r="T944" s="305"/>
      <c r="U944" s="305"/>
      <c r="V944" s="305"/>
      <c r="W944" s="305"/>
      <c r="X944" s="305"/>
      <c r="Y944" s="305"/>
      <c r="Z944" s="305"/>
    </row>
    <row r="945" customFormat="false" ht="14.25" hidden="false" customHeight="true" outlineLevel="0" collapsed="false">
      <c r="A945" s="305"/>
      <c r="B945" s="303"/>
      <c r="C945" s="305"/>
      <c r="D945" s="305"/>
      <c r="E945" s="305"/>
      <c r="F945" s="305"/>
      <c r="G945" s="305"/>
      <c r="H945" s="305"/>
      <c r="I945" s="305"/>
      <c r="J945" s="305"/>
      <c r="K945" s="305"/>
      <c r="L945" s="305"/>
      <c r="M945" s="305"/>
      <c r="N945" s="305"/>
      <c r="O945" s="305"/>
      <c r="P945" s="305"/>
      <c r="Q945" s="305"/>
      <c r="R945" s="305"/>
      <c r="S945" s="305"/>
      <c r="T945" s="305"/>
      <c r="U945" s="305"/>
      <c r="V945" s="305"/>
      <c r="W945" s="305"/>
      <c r="X945" s="305"/>
      <c r="Y945" s="305"/>
      <c r="Z945" s="305"/>
    </row>
    <row r="946" customFormat="false" ht="14.25" hidden="false" customHeight="true" outlineLevel="0" collapsed="false">
      <c r="A946" s="305"/>
      <c r="B946" s="303"/>
      <c r="C946" s="305"/>
      <c r="D946" s="305"/>
      <c r="E946" s="305"/>
      <c r="F946" s="305"/>
      <c r="G946" s="305"/>
      <c r="H946" s="305"/>
      <c r="I946" s="305"/>
      <c r="J946" s="305"/>
      <c r="K946" s="305"/>
      <c r="L946" s="305"/>
      <c r="M946" s="305"/>
      <c r="N946" s="305"/>
      <c r="O946" s="305"/>
      <c r="P946" s="305"/>
      <c r="Q946" s="305"/>
      <c r="R946" s="305"/>
      <c r="S946" s="305"/>
      <c r="T946" s="305"/>
      <c r="U946" s="305"/>
      <c r="V946" s="305"/>
      <c r="W946" s="305"/>
      <c r="X946" s="305"/>
      <c r="Y946" s="305"/>
      <c r="Z946" s="305"/>
    </row>
    <row r="947" customFormat="false" ht="14.25" hidden="false" customHeight="true" outlineLevel="0" collapsed="false">
      <c r="A947" s="305"/>
      <c r="B947" s="303"/>
      <c r="C947" s="305"/>
      <c r="D947" s="305"/>
      <c r="E947" s="305"/>
      <c r="F947" s="305"/>
      <c r="G947" s="305"/>
      <c r="H947" s="305"/>
      <c r="I947" s="305"/>
      <c r="J947" s="305"/>
      <c r="K947" s="305"/>
      <c r="L947" s="305"/>
      <c r="M947" s="305"/>
      <c r="N947" s="305"/>
      <c r="O947" s="305"/>
      <c r="P947" s="305"/>
      <c r="Q947" s="305"/>
      <c r="R947" s="305"/>
      <c r="S947" s="305"/>
      <c r="T947" s="305"/>
      <c r="U947" s="305"/>
      <c r="V947" s="305"/>
      <c r="W947" s="305"/>
      <c r="X947" s="305"/>
      <c r="Y947" s="305"/>
      <c r="Z947" s="305"/>
    </row>
    <row r="948" customFormat="false" ht="14.25" hidden="false" customHeight="true" outlineLevel="0" collapsed="false">
      <c r="A948" s="305"/>
      <c r="B948" s="303"/>
      <c r="C948" s="305"/>
      <c r="D948" s="305"/>
      <c r="E948" s="305"/>
      <c r="F948" s="305"/>
      <c r="G948" s="305"/>
      <c r="H948" s="305"/>
      <c r="I948" s="305"/>
      <c r="J948" s="305"/>
      <c r="K948" s="305"/>
      <c r="L948" s="305"/>
      <c r="M948" s="305"/>
      <c r="N948" s="305"/>
      <c r="O948" s="305"/>
      <c r="P948" s="305"/>
      <c r="Q948" s="305"/>
      <c r="R948" s="305"/>
      <c r="S948" s="305"/>
      <c r="T948" s="305"/>
      <c r="U948" s="305"/>
      <c r="V948" s="305"/>
      <c r="W948" s="305"/>
      <c r="X948" s="305"/>
      <c r="Y948" s="305"/>
      <c r="Z948" s="305"/>
    </row>
    <row r="949" customFormat="false" ht="14.25" hidden="false" customHeight="true" outlineLevel="0" collapsed="false">
      <c r="A949" s="305"/>
      <c r="B949" s="303"/>
      <c r="C949" s="305"/>
      <c r="D949" s="305"/>
      <c r="E949" s="305"/>
      <c r="F949" s="305"/>
      <c r="G949" s="305"/>
      <c r="H949" s="305"/>
      <c r="I949" s="305"/>
      <c r="J949" s="305"/>
      <c r="K949" s="305"/>
      <c r="L949" s="305"/>
      <c r="M949" s="305"/>
      <c r="N949" s="305"/>
      <c r="O949" s="305"/>
      <c r="P949" s="305"/>
      <c r="Q949" s="305"/>
      <c r="R949" s="305"/>
      <c r="S949" s="305"/>
      <c r="T949" s="305"/>
      <c r="U949" s="305"/>
      <c r="V949" s="305"/>
      <c r="W949" s="305"/>
      <c r="X949" s="305"/>
      <c r="Y949" s="305"/>
      <c r="Z949" s="305"/>
    </row>
    <row r="950" customFormat="false" ht="14.25" hidden="false" customHeight="true" outlineLevel="0" collapsed="false">
      <c r="A950" s="305"/>
      <c r="B950" s="303"/>
      <c r="C950" s="305"/>
      <c r="D950" s="305"/>
      <c r="E950" s="305"/>
      <c r="F950" s="305"/>
      <c r="G950" s="305"/>
      <c r="H950" s="305"/>
      <c r="I950" s="305"/>
      <c r="J950" s="305"/>
      <c r="K950" s="305"/>
      <c r="L950" s="305"/>
      <c r="M950" s="305"/>
      <c r="N950" s="305"/>
      <c r="O950" s="305"/>
      <c r="P950" s="305"/>
      <c r="Q950" s="305"/>
      <c r="R950" s="305"/>
      <c r="S950" s="305"/>
      <c r="T950" s="305"/>
      <c r="U950" s="305"/>
      <c r="V950" s="305"/>
      <c r="W950" s="305"/>
      <c r="X950" s="305"/>
      <c r="Y950" s="305"/>
      <c r="Z950" s="305"/>
    </row>
    <row r="951" customFormat="false" ht="14.25" hidden="false" customHeight="true" outlineLevel="0" collapsed="false">
      <c r="A951" s="305"/>
      <c r="B951" s="303"/>
      <c r="C951" s="305"/>
      <c r="D951" s="305"/>
      <c r="E951" s="305"/>
      <c r="F951" s="305"/>
      <c r="G951" s="305"/>
      <c r="H951" s="305"/>
      <c r="I951" s="305"/>
      <c r="J951" s="305"/>
      <c r="K951" s="305"/>
      <c r="L951" s="305"/>
      <c r="M951" s="305"/>
      <c r="N951" s="305"/>
      <c r="O951" s="305"/>
      <c r="P951" s="305"/>
      <c r="Q951" s="305"/>
      <c r="R951" s="305"/>
      <c r="S951" s="305"/>
      <c r="T951" s="305"/>
      <c r="U951" s="305"/>
      <c r="V951" s="305"/>
      <c r="W951" s="305"/>
      <c r="X951" s="305"/>
      <c r="Y951" s="305"/>
      <c r="Z951" s="305"/>
    </row>
    <row r="952" customFormat="false" ht="14.25" hidden="false" customHeight="true" outlineLevel="0" collapsed="false">
      <c r="A952" s="305"/>
      <c r="B952" s="303"/>
      <c r="C952" s="305"/>
      <c r="D952" s="305"/>
      <c r="E952" s="305"/>
      <c r="F952" s="305"/>
      <c r="G952" s="305"/>
      <c r="H952" s="305"/>
      <c r="I952" s="305"/>
      <c r="J952" s="305"/>
      <c r="K952" s="305"/>
      <c r="L952" s="305"/>
      <c r="M952" s="305"/>
      <c r="N952" s="305"/>
      <c r="O952" s="305"/>
      <c r="P952" s="305"/>
      <c r="Q952" s="305"/>
      <c r="R952" s="305"/>
      <c r="S952" s="305"/>
      <c r="T952" s="305"/>
      <c r="U952" s="305"/>
      <c r="V952" s="305"/>
      <c r="W952" s="305"/>
      <c r="X952" s="305"/>
      <c r="Y952" s="305"/>
      <c r="Z952" s="305"/>
    </row>
    <row r="953" customFormat="false" ht="14.25" hidden="false" customHeight="true" outlineLevel="0" collapsed="false">
      <c r="A953" s="305"/>
      <c r="B953" s="303"/>
      <c r="C953" s="305"/>
      <c r="D953" s="305"/>
      <c r="E953" s="305"/>
      <c r="F953" s="305"/>
      <c r="G953" s="305"/>
      <c r="H953" s="305"/>
      <c r="I953" s="305"/>
      <c r="J953" s="305"/>
      <c r="K953" s="305"/>
      <c r="L953" s="305"/>
      <c r="M953" s="305"/>
      <c r="N953" s="305"/>
      <c r="O953" s="305"/>
      <c r="P953" s="305"/>
      <c r="Q953" s="305"/>
      <c r="R953" s="305"/>
      <c r="S953" s="305"/>
      <c r="T953" s="305"/>
      <c r="U953" s="305"/>
      <c r="V953" s="305"/>
      <c r="W953" s="305"/>
      <c r="X953" s="305"/>
      <c r="Y953" s="305"/>
      <c r="Z953" s="305"/>
    </row>
    <row r="954" customFormat="false" ht="14.25" hidden="false" customHeight="true" outlineLevel="0" collapsed="false">
      <c r="A954" s="305"/>
      <c r="B954" s="303"/>
      <c r="C954" s="305"/>
      <c r="D954" s="305"/>
      <c r="E954" s="305"/>
      <c r="F954" s="305"/>
      <c r="G954" s="305"/>
      <c r="H954" s="305"/>
      <c r="I954" s="305"/>
      <c r="J954" s="305"/>
      <c r="K954" s="305"/>
      <c r="L954" s="305"/>
      <c r="M954" s="305"/>
      <c r="N954" s="305"/>
      <c r="O954" s="305"/>
      <c r="P954" s="305"/>
      <c r="Q954" s="305"/>
      <c r="R954" s="305"/>
      <c r="S954" s="305"/>
      <c r="T954" s="305"/>
      <c r="U954" s="305"/>
      <c r="V954" s="305"/>
      <c r="W954" s="305"/>
      <c r="X954" s="305"/>
      <c r="Y954" s="305"/>
      <c r="Z954" s="305"/>
    </row>
    <row r="955" customFormat="false" ht="14.25" hidden="false" customHeight="true" outlineLevel="0" collapsed="false">
      <c r="A955" s="305"/>
      <c r="B955" s="303"/>
      <c r="C955" s="305"/>
      <c r="D955" s="305"/>
      <c r="E955" s="305"/>
      <c r="F955" s="305"/>
      <c r="G955" s="305"/>
      <c r="H955" s="305"/>
      <c r="I955" s="305"/>
      <c r="J955" s="305"/>
      <c r="K955" s="305"/>
      <c r="L955" s="305"/>
      <c r="M955" s="305"/>
      <c r="N955" s="305"/>
      <c r="O955" s="305"/>
      <c r="P955" s="305"/>
      <c r="Q955" s="305"/>
      <c r="R955" s="305"/>
      <c r="S955" s="305"/>
      <c r="T955" s="305"/>
      <c r="U955" s="305"/>
      <c r="V955" s="305"/>
      <c r="W955" s="305"/>
      <c r="X955" s="305"/>
      <c r="Y955" s="305"/>
      <c r="Z955" s="305"/>
    </row>
    <row r="956" customFormat="false" ht="14.25" hidden="false" customHeight="true" outlineLevel="0" collapsed="false">
      <c r="A956" s="305"/>
      <c r="B956" s="303"/>
      <c r="C956" s="305"/>
      <c r="D956" s="305"/>
      <c r="E956" s="305"/>
      <c r="F956" s="305"/>
      <c r="G956" s="305"/>
      <c r="H956" s="305"/>
      <c r="I956" s="305"/>
      <c r="J956" s="305"/>
      <c r="K956" s="305"/>
      <c r="L956" s="305"/>
      <c r="M956" s="305"/>
      <c r="N956" s="305"/>
      <c r="O956" s="305"/>
      <c r="P956" s="305"/>
      <c r="Q956" s="305"/>
      <c r="R956" s="305"/>
      <c r="S956" s="305"/>
      <c r="T956" s="305"/>
      <c r="U956" s="305"/>
      <c r="V956" s="305"/>
      <c r="W956" s="305"/>
      <c r="X956" s="305"/>
      <c r="Y956" s="305"/>
      <c r="Z956" s="305"/>
    </row>
    <row r="957" customFormat="false" ht="14.25" hidden="false" customHeight="true" outlineLevel="0" collapsed="false">
      <c r="A957" s="305"/>
      <c r="B957" s="303"/>
      <c r="C957" s="305"/>
      <c r="D957" s="305"/>
      <c r="E957" s="305"/>
      <c r="F957" s="305"/>
      <c r="G957" s="305"/>
      <c r="H957" s="305"/>
      <c r="I957" s="305"/>
      <c r="J957" s="305"/>
      <c r="K957" s="305"/>
      <c r="L957" s="305"/>
      <c r="M957" s="305"/>
      <c r="N957" s="305"/>
      <c r="O957" s="305"/>
      <c r="P957" s="305"/>
      <c r="Q957" s="305"/>
      <c r="R957" s="305"/>
      <c r="S957" s="305"/>
      <c r="T957" s="305"/>
      <c r="U957" s="305"/>
      <c r="V957" s="305"/>
      <c r="W957" s="305"/>
      <c r="X957" s="305"/>
      <c r="Y957" s="305"/>
      <c r="Z957" s="305"/>
    </row>
    <row r="958" customFormat="false" ht="14.25" hidden="false" customHeight="true" outlineLevel="0" collapsed="false">
      <c r="A958" s="305"/>
      <c r="B958" s="303"/>
      <c r="C958" s="305"/>
      <c r="D958" s="305"/>
      <c r="E958" s="305"/>
      <c r="F958" s="305"/>
      <c r="G958" s="305"/>
      <c r="H958" s="305"/>
      <c r="I958" s="305"/>
      <c r="J958" s="305"/>
      <c r="K958" s="305"/>
      <c r="L958" s="305"/>
      <c r="M958" s="305"/>
      <c r="N958" s="305"/>
      <c r="O958" s="305"/>
      <c r="P958" s="305"/>
      <c r="Q958" s="305"/>
      <c r="R958" s="305"/>
      <c r="S958" s="305"/>
      <c r="T958" s="305"/>
      <c r="U958" s="305"/>
      <c r="V958" s="305"/>
      <c r="W958" s="305"/>
      <c r="X958" s="305"/>
      <c r="Y958" s="305"/>
      <c r="Z958" s="305"/>
    </row>
    <row r="959" customFormat="false" ht="14.25" hidden="false" customHeight="true" outlineLevel="0" collapsed="false">
      <c r="A959" s="305"/>
      <c r="B959" s="303"/>
      <c r="C959" s="305"/>
      <c r="D959" s="305"/>
      <c r="E959" s="305"/>
      <c r="F959" s="305"/>
      <c r="G959" s="305"/>
      <c r="H959" s="305"/>
      <c r="I959" s="305"/>
      <c r="J959" s="305"/>
      <c r="K959" s="305"/>
      <c r="L959" s="305"/>
      <c r="M959" s="305"/>
      <c r="N959" s="305"/>
      <c r="O959" s="305"/>
      <c r="P959" s="305"/>
      <c r="Q959" s="305"/>
      <c r="R959" s="305"/>
      <c r="S959" s="305"/>
      <c r="T959" s="305"/>
      <c r="U959" s="305"/>
      <c r="V959" s="305"/>
      <c r="W959" s="305"/>
      <c r="X959" s="305"/>
      <c r="Y959" s="305"/>
      <c r="Z959" s="305"/>
    </row>
    <row r="960" customFormat="false" ht="14.25" hidden="false" customHeight="true" outlineLevel="0" collapsed="false">
      <c r="A960" s="305"/>
      <c r="B960" s="303"/>
      <c r="C960" s="305"/>
      <c r="D960" s="305"/>
      <c r="E960" s="305"/>
      <c r="F960" s="305"/>
      <c r="G960" s="305"/>
      <c r="H960" s="305"/>
      <c r="I960" s="305"/>
      <c r="J960" s="305"/>
      <c r="K960" s="305"/>
      <c r="L960" s="305"/>
      <c r="M960" s="305"/>
      <c r="N960" s="305"/>
      <c r="O960" s="305"/>
      <c r="P960" s="305"/>
      <c r="Q960" s="305"/>
      <c r="R960" s="305"/>
      <c r="S960" s="305"/>
      <c r="T960" s="305"/>
      <c r="U960" s="305"/>
      <c r="V960" s="305"/>
      <c r="W960" s="305"/>
      <c r="X960" s="305"/>
      <c r="Y960" s="305"/>
      <c r="Z960" s="305"/>
    </row>
    <row r="961" customFormat="false" ht="14.25" hidden="false" customHeight="true" outlineLevel="0" collapsed="false">
      <c r="A961" s="305"/>
      <c r="B961" s="303"/>
      <c r="C961" s="305"/>
      <c r="D961" s="305"/>
      <c r="E961" s="305"/>
      <c r="F961" s="305"/>
      <c r="G961" s="305"/>
      <c r="H961" s="305"/>
      <c r="I961" s="305"/>
      <c r="J961" s="305"/>
      <c r="K961" s="305"/>
      <c r="L961" s="305"/>
      <c r="M961" s="305"/>
      <c r="N961" s="305"/>
      <c r="O961" s="305"/>
      <c r="P961" s="305"/>
      <c r="Q961" s="305"/>
      <c r="R961" s="305"/>
      <c r="S961" s="305"/>
      <c r="T961" s="305"/>
      <c r="U961" s="305"/>
      <c r="V961" s="305"/>
      <c r="W961" s="305"/>
      <c r="X961" s="305"/>
      <c r="Y961" s="305"/>
      <c r="Z961" s="305"/>
    </row>
    <row r="962" customFormat="false" ht="14.25" hidden="false" customHeight="true" outlineLevel="0" collapsed="false">
      <c r="A962" s="305"/>
      <c r="B962" s="303"/>
      <c r="C962" s="305"/>
      <c r="D962" s="305"/>
      <c r="E962" s="305"/>
      <c r="F962" s="305"/>
      <c r="G962" s="305"/>
      <c r="H962" s="305"/>
      <c r="I962" s="305"/>
      <c r="J962" s="305"/>
      <c r="K962" s="305"/>
      <c r="L962" s="305"/>
      <c r="M962" s="305"/>
      <c r="N962" s="305"/>
      <c r="O962" s="305"/>
      <c r="P962" s="305"/>
      <c r="Q962" s="305"/>
      <c r="R962" s="305"/>
      <c r="S962" s="305"/>
      <c r="T962" s="305"/>
      <c r="U962" s="305"/>
      <c r="V962" s="305"/>
      <c r="W962" s="305"/>
      <c r="X962" s="305"/>
      <c r="Y962" s="305"/>
      <c r="Z962" s="305"/>
    </row>
    <row r="963" customFormat="false" ht="14.25" hidden="false" customHeight="true" outlineLevel="0" collapsed="false">
      <c r="A963" s="305"/>
      <c r="B963" s="303"/>
      <c r="C963" s="305"/>
      <c r="D963" s="305"/>
      <c r="E963" s="305"/>
      <c r="F963" s="305"/>
      <c r="G963" s="305"/>
      <c r="H963" s="305"/>
      <c r="I963" s="305"/>
      <c r="J963" s="305"/>
      <c r="K963" s="305"/>
      <c r="L963" s="305"/>
      <c r="M963" s="305"/>
      <c r="N963" s="305"/>
      <c r="O963" s="305"/>
      <c r="P963" s="305"/>
      <c r="Q963" s="305"/>
      <c r="R963" s="305"/>
      <c r="S963" s="305"/>
      <c r="T963" s="305"/>
      <c r="U963" s="305"/>
      <c r="V963" s="305"/>
      <c r="W963" s="305"/>
      <c r="X963" s="305"/>
      <c r="Y963" s="305"/>
      <c r="Z963" s="305"/>
    </row>
    <row r="964" customFormat="false" ht="14.25" hidden="false" customHeight="true" outlineLevel="0" collapsed="false">
      <c r="A964" s="305"/>
      <c r="B964" s="303"/>
      <c r="C964" s="305"/>
      <c r="D964" s="305"/>
      <c r="E964" s="305"/>
      <c r="F964" s="305"/>
      <c r="G964" s="305"/>
      <c r="H964" s="305"/>
      <c r="I964" s="305"/>
      <c r="J964" s="305"/>
      <c r="K964" s="305"/>
      <c r="L964" s="305"/>
      <c r="M964" s="305"/>
      <c r="N964" s="305"/>
      <c r="O964" s="305"/>
      <c r="P964" s="305"/>
      <c r="Q964" s="305"/>
      <c r="R964" s="305"/>
      <c r="S964" s="305"/>
      <c r="T964" s="305"/>
      <c r="U964" s="305"/>
      <c r="V964" s="305"/>
      <c r="W964" s="305"/>
      <c r="X964" s="305"/>
      <c r="Y964" s="305"/>
      <c r="Z964" s="305"/>
    </row>
    <row r="965" customFormat="false" ht="14.25" hidden="false" customHeight="true" outlineLevel="0" collapsed="false">
      <c r="A965" s="305"/>
      <c r="B965" s="303"/>
      <c r="C965" s="305"/>
      <c r="D965" s="305"/>
      <c r="E965" s="305"/>
      <c r="F965" s="305"/>
      <c r="G965" s="305"/>
      <c r="H965" s="305"/>
      <c r="I965" s="305"/>
      <c r="J965" s="305"/>
      <c r="K965" s="305"/>
      <c r="L965" s="305"/>
      <c r="M965" s="305"/>
      <c r="N965" s="305"/>
      <c r="O965" s="305"/>
      <c r="P965" s="305"/>
      <c r="Q965" s="305"/>
      <c r="R965" s="305"/>
      <c r="S965" s="305"/>
      <c r="T965" s="305"/>
      <c r="U965" s="305"/>
      <c r="V965" s="305"/>
      <c r="W965" s="305"/>
      <c r="X965" s="305"/>
      <c r="Y965" s="305"/>
      <c r="Z965" s="305"/>
    </row>
    <row r="966" customFormat="false" ht="14.25" hidden="false" customHeight="true" outlineLevel="0" collapsed="false">
      <c r="A966" s="305"/>
      <c r="B966" s="303"/>
      <c r="C966" s="305"/>
      <c r="D966" s="305"/>
      <c r="E966" s="305"/>
      <c r="F966" s="305"/>
      <c r="G966" s="305"/>
      <c r="H966" s="305"/>
      <c r="I966" s="305"/>
      <c r="J966" s="305"/>
      <c r="K966" s="305"/>
      <c r="L966" s="305"/>
      <c r="M966" s="305"/>
      <c r="N966" s="305"/>
      <c r="O966" s="305"/>
      <c r="P966" s="305"/>
      <c r="Q966" s="305"/>
      <c r="R966" s="305"/>
      <c r="S966" s="305"/>
      <c r="T966" s="305"/>
      <c r="U966" s="305"/>
      <c r="V966" s="305"/>
      <c r="W966" s="305"/>
      <c r="X966" s="305"/>
      <c r="Y966" s="305"/>
      <c r="Z966" s="305"/>
    </row>
    <row r="967" customFormat="false" ht="14.25" hidden="false" customHeight="true" outlineLevel="0" collapsed="false">
      <c r="A967" s="305"/>
      <c r="B967" s="303"/>
      <c r="C967" s="305"/>
      <c r="D967" s="305"/>
      <c r="E967" s="305"/>
      <c r="F967" s="305"/>
      <c r="G967" s="305"/>
      <c r="H967" s="305"/>
      <c r="I967" s="305"/>
      <c r="J967" s="305"/>
      <c r="K967" s="305"/>
      <c r="L967" s="305"/>
      <c r="M967" s="305"/>
      <c r="N967" s="305"/>
      <c r="O967" s="305"/>
      <c r="P967" s="305"/>
      <c r="Q967" s="305"/>
      <c r="R967" s="305"/>
      <c r="S967" s="305"/>
      <c r="T967" s="305"/>
      <c r="U967" s="305"/>
      <c r="V967" s="305"/>
      <c r="W967" s="305"/>
      <c r="X967" s="305"/>
      <c r="Y967" s="305"/>
      <c r="Z967" s="305"/>
    </row>
    <row r="968" customFormat="false" ht="14.25" hidden="false" customHeight="true" outlineLevel="0" collapsed="false">
      <c r="A968" s="305"/>
      <c r="B968" s="303"/>
      <c r="C968" s="305"/>
      <c r="D968" s="305"/>
      <c r="E968" s="305"/>
      <c r="F968" s="305"/>
      <c r="G968" s="305"/>
      <c r="H968" s="305"/>
      <c r="I968" s="305"/>
      <c r="J968" s="305"/>
      <c r="K968" s="305"/>
      <c r="L968" s="305"/>
      <c r="M968" s="305"/>
      <c r="N968" s="305"/>
      <c r="O968" s="305"/>
      <c r="P968" s="305"/>
      <c r="Q968" s="305"/>
      <c r="R968" s="305"/>
      <c r="S968" s="305"/>
      <c r="T968" s="305"/>
      <c r="U968" s="305"/>
      <c r="V968" s="305"/>
      <c r="W968" s="305"/>
      <c r="X968" s="305"/>
      <c r="Y968" s="305"/>
      <c r="Z968" s="305"/>
    </row>
    <row r="969" customFormat="false" ht="14.25" hidden="false" customHeight="true" outlineLevel="0" collapsed="false">
      <c r="A969" s="305"/>
      <c r="B969" s="303"/>
      <c r="C969" s="305"/>
      <c r="D969" s="305"/>
      <c r="E969" s="305"/>
      <c r="F969" s="305"/>
      <c r="G969" s="305"/>
      <c r="H969" s="305"/>
      <c r="I969" s="305"/>
      <c r="J969" s="305"/>
      <c r="K969" s="305"/>
      <c r="L969" s="305"/>
      <c r="M969" s="305"/>
      <c r="N969" s="305"/>
      <c r="O969" s="305"/>
      <c r="P969" s="305"/>
      <c r="Q969" s="305"/>
      <c r="R969" s="305"/>
      <c r="S969" s="305"/>
      <c r="T969" s="305"/>
      <c r="U969" s="305"/>
      <c r="V969" s="305"/>
      <c r="W969" s="305"/>
      <c r="X969" s="305"/>
      <c r="Y969" s="305"/>
      <c r="Z969" s="305"/>
    </row>
    <row r="970" customFormat="false" ht="14.25" hidden="false" customHeight="true" outlineLevel="0" collapsed="false">
      <c r="A970" s="305"/>
      <c r="B970" s="303"/>
      <c r="C970" s="305"/>
      <c r="D970" s="305"/>
      <c r="E970" s="305"/>
      <c r="F970" s="305"/>
      <c r="G970" s="305"/>
      <c r="H970" s="305"/>
      <c r="I970" s="305"/>
      <c r="J970" s="305"/>
      <c r="K970" s="305"/>
      <c r="L970" s="305"/>
      <c r="M970" s="305"/>
      <c r="N970" s="305"/>
      <c r="O970" s="305"/>
      <c r="P970" s="305"/>
      <c r="Q970" s="305"/>
      <c r="R970" s="305"/>
      <c r="S970" s="305"/>
      <c r="T970" s="305"/>
      <c r="U970" s="305"/>
      <c r="V970" s="305"/>
      <c r="W970" s="305"/>
      <c r="X970" s="305"/>
      <c r="Y970" s="305"/>
      <c r="Z970" s="305"/>
    </row>
    <row r="971" customFormat="false" ht="14.25" hidden="false" customHeight="true" outlineLevel="0" collapsed="false">
      <c r="A971" s="305"/>
      <c r="B971" s="303"/>
      <c r="C971" s="305"/>
      <c r="D971" s="305"/>
      <c r="E971" s="305"/>
      <c r="F971" s="305"/>
      <c r="G971" s="305"/>
      <c r="H971" s="305"/>
      <c r="I971" s="305"/>
      <c r="J971" s="305"/>
      <c r="K971" s="305"/>
      <c r="L971" s="305"/>
      <c r="M971" s="305"/>
      <c r="N971" s="305"/>
      <c r="O971" s="305"/>
      <c r="P971" s="305"/>
      <c r="Q971" s="305"/>
      <c r="R971" s="305"/>
      <c r="S971" s="305"/>
      <c r="T971" s="305"/>
      <c r="U971" s="305"/>
      <c r="V971" s="305"/>
      <c r="W971" s="305"/>
      <c r="X971" s="305"/>
      <c r="Y971" s="305"/>
      <c r="Z971" s="305"/>
    </row>
    <row r="972" customFormat="false" ht="14.25" hidden="false" customHeight="true" outlineLevel="0" collapsed="false">
      <c r="A972" s="305"/>
      <c r="B972" s="303"/>
      <c r="C972" s="305"/>
      <c r="D972" s="305"/>
      <c r="E972" s="305"/>
      <c r="F972" s="305"/>
      <c r="G972" s="305"/>
      <c r="H972" s="305"/>
      <c r="I972" s="305"/>
      <c r="J972" s="305"/>
      <c r="K972" s="305"/>
      <c r="L972" s="305"/>
      <c r="M972" s="305"/>
      <c r="N972" s="305"/>
      <c r="O972" s="305"/>
      <c r="P972" s="305"/>
      <c r="Q972" s="305"/>
      <c r="R972" s="305"/>
      <c r="S972" s="305"/>
      <c r="T972" s="305"/>
      <c r="U972" s="305"/>
      <c r="V972" s="305"/>
      <c r="W972" s="305"/>
      <c r="X972" s="305"/>
      <c r="Y972" s="305"/>
      <c r="Z972" s="305"/>
    </row>
    <row r="973" customFormat="false" ht="14.25" hidden="false" customHeight="true" outlineLevel="0" collapsed="false">
      <c r="A973" s="305"/>
      <c r="B973" s="303"/>
      <c r="C973" s="305"/>
      <c r="D973" s="305"/>
      <c r="E973" s="305"/>
      <c r="F973" s="305"/>
      <c r="G973" s="305"/>
      <c r="H973" s="305"/>
      <c r="I973" s="305"/>
      <c r="J973" s="305"/>
      <c r="K973" s="305"/>
      <c r="L973" s="305"/>
      <c r="M973" s="305"/>
      <c r="N973" s="305"/>
      <c r="O973" s="305"/>
      <c r="P973" s="305"/>
      <c r="Q973" s="305"/>
      <c r="R973" s="305"/>
      <c r="S973" s="305"/>
      <c r="T973" s="305"/>
      <c r="U973" s="305"/>
      <c r="V973" s="305"/>
      <c r="W973" s="305"/>
      <c r="X973" s="305"/>
      <c r="Y973" s="305"/>
      <c r="Z973" s="305"/>
    </row>
    <row r="974" customFormat="false" ht="14.25" hidden="false" customHeight="true" outlineLevel="0" collapsed="false">
      <c r="A974" s="305"/>
      <c r="B974" s="303"/>
      <c r="C974" s="305"/>
      <c r="D974" s="305"/>
      <c r="E974" s="305"/>
      <c r="F974" s="305"/>
      <c r="G974" s="305"/>
      <c r="H974" s="305"/>
      <c r="I974" s="305"/>
      <c r="J974" s="305"/>
      <c r="K974" s="305"/>
      <c r="L974" s="305"/>
      <c r="M974" s="305"/>
      <c r="N974" s="305"/>
      <c r="O974" s="305"/>
      <c r="P974" s="305"/>
      <c r="Q974" s="305"/>
      <c r="R974" s="305"/>
      <c r="S974" s="305"/>
      <c r="T974" s="305"/>
      <c r="U974" s="305"/>
      <c r="V974" s="305"/>
      <c r="W974" s="305"/>
      <c r="X974" s="305"/>
      <c r="Y974" s="305"/>
      <c r="Z974" s="305"/>
    </row>
    <row r="975" customFormat="false" ht="14.25" hidden="false" customHeight="true" outlineLevel="0" collapsed="false">
      <c r="A975" s="305"/>
      <c r="B975" s="303"/>
      <c r="C975" s="305"/>
      <c r="D975" s="305"/>
      <c r="E975" s="305"/>
      <c r="F975" s="305"/>
      <c r="G975" s="305"/>
      <c r="H975" s="305"/>
      <c r="I975" s="305"/>
      <c r="J975" s="305"/>
      <c r="K975" s="305"/>
      <c r="L975" s="305"/>
      <c r="M975" s="305"/>
      <c r="N975" s="305"/>
      <c r="O975" s="305"/>
      <c r="P975" s="305"/>
      <c r="Q975" s="305"/>
      <c r="R975" s="305"/>
      <c r="S975" s="305"/>
      <c r="T975" s="305"/>
      <c r="U975" s="305"/>
      <c r="V975" s="305"/>
      <c r="W975" s="305"/>
      <c r="X975" s="305"/>
      <c r="Y975" s="305"/>
      <c r="Z975" s="305"/>
    </row>
    <row r="976" customFormat="false" ht="14.25" hidden="false" customHeight="true" outlineLevel="0" collapsed="false">
      <c r="A976" s="305"/>
      <c r="B976" s="303"/>
      <c r="C976" s="305"/>
      <c r="D976" s="305"/>
      <c r="E976" s="305"/>
      <c r="F976" s="305"/>
      <c r="G976" s="305"/>
      <c r="H976" s="305"/>
      <c r="I976" s="305"/>
      <c r="J976" s="305"/>
      <c r="K976" s="305"/>
      <c r="L976" s="305"/>
      <c r="M976" s="305"/>
      <c r="N976" s="305"/>
      <c r="O976" s="305"/>
      <c r="P976" s="305"/>
      <c r="Q976" s="305"/>
      <c r="R976" s="305"/>
      <c r="S976" s="305"/>
      <c r="T976" s="305"/>
      <c r="U976" s="305"/>
      <c r="V976" s="305"/>
      <c r="W976" s="305"/>
      <c r="X976" s="305"/>
      <c r="Y976" s="305"/>
      <c r="Z976" s="305"/>
    </row>
    <row r="977" customFormat="false" ht="14.25" hidden="false" customHeight="true" outlineLevel="0" collapsed="false">
      <c r="A977" s="305"/>
      <c r="B977" s="303"/>
      <c r="C977" s="305"/>
      <c r="D977" s="305"/>
      <c r="E977" s="305"/>
      <c r="F977" s="305"/>
      <c r="G977" s="305"/>
      <c r="H977" s="305"/>
      <c r="I977" s="305"/>
      <c r="J977" s="305"/>
      <c r="K977" s="305"/>
      <c r="L977" s="305"/>
      <c r="M977" s="305"/>
      <c r="N977" s="305"/>
      <c r="O977" s="305"/>
      <c r="P977" s="305"/>
      <c r="Q977" s="305"/>
      <c r="R977" s="305"/>
      <c r="S977" s="305"/>
      <c r="T977" s="305"/>
      <c r="U977" s="305"/>
      <c r="V977" s="305"/>
      <c r="W977" s="305"/>
      <c r="X977" s="305"/>
      <c r="Y977" s="305"/>
      <c r="Z977" s="305"/>
    </row>
    <row r="978" customFormat="false" ht="14.25" hidden="false" customHeight="true" outlineLevel="0" collapsed="false">
      <c r="A978" s="305"/>
      <c r="B978" s="303"/>
      <c r="C978" s="305"/>
      <c r="D978" s="305"/>
      <c r="E978" s="305"/>
      <c r="F978" s="305"/>
      <c r="G978" s="305"/>
      <c r="H978" s="305"/>
      <c r="I978" s="305"/>
      <c r="J978" s="305"/>
      <c r="K978" s="305"/>
      <c r="L978" s="305"/>
      <c r="M978" s="305"/>
      <c r="N978" s="305"/>
      <c r="O978" s="305"/>
      <c r="P978" s="305"/>
      <c r="Q978" s="305"/>
      <c r="R978" s="305"/>
      <c r="S978" s="305"/>
      <c r="T978" s="305"/>
      <c r="U978" s="305"/>
      <c r="V978" s="305"/>
      <c r="W978" s="305"/>
      <c r="X978" s="305"/>
      <c r="Y978" s="305"/>
      <c r="Z978" s="305"/>
    </row>
    <row r="979" customFormat="false" ht="14.25" hidden="false" customHeight="true" outlineLevel="0" collapsed="false">
      <c r="A979" s="305"/>
      <c r="B979" s="303"/>
      <c r="C979" s="305"/>
      <c r="D979" s="305"/>
      <c r="E979" s="305"/>
      <c r="F979" s="305"/>
      <c r="G979" s="305"/>
      <c r="H979" s="305"/>
      <c r="I979" s="305"/>
      <c r="J979" s="305"/>
      <c r="K979" s="305"/>
      <c r="L979" s="305"/>
      <c r="M979" s="305"/>
      <c r="N979" s="305"/>
      <c r="O979" s="305"/>
      <c r="P979" s="305"/>
      <c r="Q979" s="305"/>
      <c r="R979" s="305"/>
      <c r="S979" s="305"/>
      <c r="T979" s="305"/>
      <c r="U979" s="305"/>
      <c r="V979" s="305"/>
      <c r="W979" s="305"/>
      <c r="X979" s="305"/>
      <c r="Y979" s="305"/>
      <c r="Z979" s="305"/>
    </row>
    <row r="980" customFormat="false" ht="14.25" hidden="false" customHeight="true" outlineLevel="0" collapsed="false">
      <c r="A980" s="305"/>
      <c r="B980" s="303"/>
      <c r="C980" s="305"/>
      <c r="D980" s="305"/>
      <c r="E980" s="305"/>
      <c r="F980" s="305"/>
      <c r="G980" s="305"/>
      <c r="H980" s="305"/>
      <c r="I980" s="305"/>
      <c r="J980" s="305"/>
      <c r="K980" s="305"/>
      <c r="L980" s="305"/>
      <c r="M980" s="305"/>
      <c r="N980" s="305"/>
      <c r="O980" s="305"/>
      <c r="P980" s="305"/>
      <c r="Q980" s="305"/>
      <c r="R980" s="305"/>
      <c r="S980" s="305"/>
      <c r="T980" s="305"/>
      <c r="U980" s="305"/>
      <c r="V980" s="305"/>
      <c r="W980" s="305"/>
      <c r="X980" s="305"/>
      <c r="Y980" s="305"/>
      <c r="Z980" s="305"/>
    </row>
    <row r="981" customFormat="false" ht="14.25" hidden="false" customHeight="true" outlineLevel="0" collapsed="false">
      <c r="A981" s="305"/>
      <c r="B981" s="303"/>
      <c r="C981" s="305"/>
      <c r="D981" s="305"/>
      <c r="E981" s="305"/>
      <c r="F981" s="305"/>
      <c r="G981" s="305"/>
      <c r="H981" s="305"/>
      <c r="I981" s="305"/>
      <c r="J981" s="305"/>
      <c r="K981" s="305"/>
      <c r="L981" s="305"/>
      <c r="M981" s="305"/>
      <c r="N981" s="305"/>
      <c r="O981" s="305"/>
      <c r="P981" s="305"/>
      <c r="Q981" s="305"/>
      <c r="R981" s="305"/>
      <c r="S981" s="305"/>
      <c r="T981" s="305"/>
      <c r="U981" s="305"/>
      <c r="V981" s="305"/>
      <c r="W981" s="305"/>
      <c r="X981" s="305"/>
      <c r="Y981" s="305"/>
      <c r="Z981" s="305"/>
    </row>
    <row r="982" customFormat="false" ht="14.25" hidden="false" customHeight="true" outlineLevel="0" collapsed="false">
      <c r="A982" s="305"/>
      <c r="B982" s="303"/>
      <c r="C982" s="305"/>
      <c r="D982" s="305"/>
      <c r="E982" s="305"/>
      <c r="F982" s="305"/>
      <c r="G982" s="305"/>
      <c r="H982" s="305"/>
      <c r="I982" s="305"/>
      <c r="J982" s="305"/>
      <c r="K982" s="305"/>
      <c r="L982" s="305"/>
      <c r="M982" s="305"/>
      <c r="N982" s="305"/>
      <c r="O982" s="305"/>
      <c r="P982" s="305"/>
      <c r="Q982" s="305"/>
      <c r="R982" s="305"/>
      <c r="S982" s="305"/>
      <c r="T982" s="305"/>
      <c r="U982" s="305"/>
      <c r="V982" s="305"/>
      <c r="W982" s="305"/>
      <c r="X982" s="305"/>
      <c r="Y982" s="305"/>
      <c r="Z982" s="305"/>
    </row>
    <row r="983" customFormat="false" ht="14.25" hidden="false" customHeight="true" outlineLevel="0" collapsed="false">
      <c r="A983" s="305"/>
      <c r="B983" s="303"/>
      <c r="C983" s="305"/>
      <c r="D983" s="305"/>
      <c r="E983" s="305"/>
      <c r="F983" s="305"/>
      <c r="G983" s="305"/>
      <c r="H983" s="305"/>
      <c r="I983" s="305"/>
      <c r="J983" s="305"/>
      <c r="K983" s="305"/>
      <c r="L983" s="305"/>
      <c r="M983" s="305"/>
      <c r="N983" s="305"/>
      <c r="O983" s="305"/>
      <c r="P983" s="305"/>
      <c r="Q983" s="305"/>
      <c r="R983" s="305"/>
      <c r="S983" s="305"/>
      <c r="T983" s="305"/>
      <c r="U983" s="305"/>
      <c r="V983" s="305"/>
      <c r="W983" s="305"/>
      <c r="X983" s="305"/>
      <c r="Y983" s="305"/>
      <c r="Z983" s="305"/>
    </row>
    <row r="984" customFormat="false" ht="14.25" hidden="false" customHeight="true" outlineLevel="0" collapsed="false">
      <c r="A984" s="305"/>
      <c r="B984" s="303"/>
      <c r="C984" s="305"/>
      <c r="D984" s="305"/>
      <c r="E984" s="305"/>
      <c r="F984" s="305"/>
      <c r="G984" s="305"/>
      <c r="H984" s="305"/>
      <c r="I984" s="305"/>
      <c r="J984" s="305"/>
      <c r="K984" s="305"/>
      <c r="L984" s="305"/>
      <c r="M984" s="305"/>
      <c r="N984" s="305"/>
      <c r="O984" s="305"/>
      <c r="P984" s="305"/>
      <c r="Q984" s="305"/>
      <c r="R984" s="305"/>
      <c r="S984" s="305"/>
      <c r="T984" s="305"/>
      <c r="U984" s="305"/>
      <c r="V984" s="305"/>
      <c r="W984" s="305"/>
      <c r="X984" s="305"/>
      <c r="Y984" s="305"/>
      <c r="Z984" s="305"/>
    </row>
    <row r="985" customFormat="false" ht="14.25" hidden="false" customHeight="true" outlineLevel="0" collapsed="false">
      <c r="A985" s="305"/>
      <c r="B985" s="303"/>
      <c r="C985" s="305"/>
      <c r="D985" s="305"/>
      <c r="E985" s="305"/>
      <c r="F985" s="305"/>
      <c r="G985" s="305"/>
      <c r="H985" s="305"/>
      <c r="I985" s="305"/>
      <c r="J985" s="305"/>
      <c r="K985" s="305"/>
      <c r="L985" s="305"/>
      <c r="M985" s="305"/>
      <c r="N985" s="305"/>
      <c r="O985" s="305"/>
      <c r="P985" s="305"/>
      <c r="Q985" s="305"/>
      <c r="R985" s="305"/>
      <c r="S985" s="305"/>
      <c r="T985" s="305"/>
      <c r="U985" s="305"/>
      <c r="V985" s="305"/>
      <c r="W985" s="305"/>
      <c r="X985" s="305"/>
      <c r="Y985" s="305"/>
      <c r="Z985" s="305"/>
    </row>
    <row r="986" customFormat="false" ht="14.25" hidden="false" customHeight="true" outlineLevel="0" collapsed="false">
      <c r="A986" s="305"/>
      <c r="B986" s="303"/>
      <c r="C986" s="305"/>
      <c r="D986" s="305"/>
      <c r="E986" s="305"/>
      <c r="F986" s="305"/>
      <c r="G986" s="305"/>
      <c r="H986" s="305"/>
      <c r="I986" s="305"/>
      <c r="J986" s="305"/>
      <c r="K986" s="305"/>
      <c r="L986" s="305"/>
      <c r="M986" s="305"/>
      <c r="N986" s="305"/>
      <c r="O986" s="305"/>
      <c r="P986" s="305"/>
      <c r="Q986" s="305"/>
      <c r="R986" s="305"/>
      <c r="S986" s="305"/>
      <c r="T986" s="305"/>
      <c r="U986" s="305"/>
      <c r="V986" s="305"/>
      <c r="W986" s="305"/>
      <c r="X986" s="305"/>
      <c r="Y986" s="305"/>
      <c r="Z986" s="305"/>
    </row>
    <row r="987" customFormat="false" ht="14.25" hidden="false" customHeight="true" outlineLevel="0" collapsed="false">
      <c r="A987" s="305"/>
      <c r="B987" s="303"/>
      <c r="C987" s="305"/>
      <c r="D987" s="305"/>
      <c r="E987" s="305"/>
      <c r="F987" s="305"/>
      <c r="G987" s="305"/>
      <c r="H987" s="305"/>
      <c r="I987" s="305"/>
      <c r="J987" s="305"/>
      <c r="K987" s="305"/>
      <c r="L987" s="305"/>
      <c r="M987" s="305"/>
      <c r="N987" s="305"/>
      <c r="O987" s="305"/>
      <c r="P987" s="305"/>
      <c r="Q987" s="305"/>
      <c r="R987" s="305"/>
      <c r="S987" s="305"/>
      <c r="T987" s="305"/>
      <c r="U987" s="305"/>
      <c r="V987" s="305"/>
      <c r="W987" s="305"/>
      <c r="X987" s="305"/>
      <c r="Y987" s="305"/>
      <c r="Z987" s="305"/>
    </row>
    <row r="988" customFormat="false" ht="14.25" hidden="false" customHeight="true" outlineLevel="0" collapsed="false">
      <c r="A988" s="305"/>
      <c r="B988" s="303"/>
      <c r="C988" s="305"/>
      <c r="D988" s="305"/>
      <c r="E988" s="305"/>
      <c r="F988" s="305"/>
      <c r="G988" s="305"/>
      <c r="H988" s="305"/>
      <c r="I988" s="305"/>
      <c r="J988" s="305"/>
      <c r="K988" s="305"/>
      <c r="L988" s="305"/>
      <c r="M988" s="305"/>
      <c r="N988" s="305"/>
      <c r="O988" s="305"/>
      <c r="P988" s="305"/>
      <c r="Q988" s="305"/>
      <c r="R988" s="305"/>
      <c r="S988" s="305"/>
      <c r="T988" s="305"/>
      <c r="U988" s="305"/>
      <c r="V988" s="305"/>
      <c r="W988" s="305"/>
      <c r="X988" s="305"/>
      <c r="Y988" s="305"/>
      <c r="Z988" s="305"/>
    </row>
    <row r="989" customFormat="false" ht="14.25" hidden="false" customHeight="true" outlineLevel="0" collapsed="false">
      <c r="A989" s="305"/>
      <c r="B989" s="303"/>
      <c r="C989" s="305"/>
      <c r="D989" s="305"/>
      <c r="E989" s="305"/>
      <c r="F989" s="305"/>
      <c r="G989" s="305"/>
      <c r="H989" s="305"/>
      <c r="I989" s="305"/>
      <c r="J989" s="305"/>
      <c r="K989" s="305"/>
      <c r="L989" s="305"/>
      <c r="M989" s="305"/>
      <c r="N989" s="305"/>
      <c r="O989" s="305"/>
      <c r="P989" s="305"/>
      <c r="Q989" s="305"/>
      <c r="R989" s="305"/>
      <c r="S989" s="305"/>
      <c r="T989" s="305"/>
      <c r="U989" s="305"/>
      <c r="V989" s="305"/>
      <c r="W989" s="305"/>
      <c r="X989" s="305"/>
      <c r="Y989" s="305"/>
      <c r="Z989" s="305"/>
    </row>
    <row r="990" customFormat="false" ht="14.25" hidden="false" customHeight="true" outlineLevel="0" collapsed="false">
      <c r="A990" s="305"/>
      <c r="B990" s="303"/>
      <c r="C990" s="305"/>
      <c r="D990" s="305"/>
      <c r="E990" s="305"/>
      <c r="F990" s="305"/>
      <c r="G990" s="305"/>
      <c r="H990" s="305"/>
      <c r="I990" s="305"/>
      <c r="J990" s="305"/>
      <c r="K990" s="305"/>
      <c r="L990" s="305"/>
      <c r="M990" s="305"/>
      <c r="N990" s="305"/>
      <c r="O990" s="305"/>
      <c r="P990" s="305"/>
      <c r="Q990" s="305"/>
      <c r="R990" s="305"/>
      <c r="S990" s="305"/>
      <c r="T990" s="305"/>
      <c r="U990" s="305"/>
      <c r="V990" s="305"/>
      <c r="W990" s="305"/>
      <c r="X990" s="305"/>
      <c r="Y990" s="305"/>
      <c r="Z990" s="305"/>
    </row>
    <row r="991" customFormat="false" ht="14.25" hidden="false" customHeight="true" outlineLevel="0" collapsed="false">
      <c r="A991" s="305"/>
      <c r="B991" s="303"/>
      <c r="C991" s="305"/>
      <c r="D991" s="305"/>
      <c r="E991" s="305"/>
      <c r="F991" s="305"/>
      <c r="G991" s="305"/>
      <c r="H991" s="305"/>
      <c r="I991" s="305"/>
      <c r="J991" s="305"/>
      <c r="K991" s="305"/>
      <c r="L991" s="305"/>
      <c r="M991" s="305"/>
      <c r="N991" s="305"/>
      <c r="O991" s="305"/>
      <c r="P991" s="305"/>
      <c r="Q991" s="305"/>
      <c r="R991" s="305"/>
      <c r="S991" s="305"/>
      <c r="T991" s="305"/>
      <c r="U991" s="305"/>
      <c r="V991" s="305"/>
      <c r="W991" s="305"/>
      <c r="X991" s="305"/>
      <c r="Y991" s="305"/>
      <c r="Z991" s="305"/>
    </row>
    <row r="992" customFormat="false" ht="14.25" hidden="false" customHeight="true" outlineLevel="0" collapsed="false">
      <c r="A992" s="305"/>
      <c r="B992" s="303"/>
      <c r="C992" s="305"/>
      <c r="D992" s="305"/>
      <c r="E992" s="305"/>
      <c r="F992" s="305"/>
      <c r="G992" s="305"/>
      <c r="H992" s="305"/>
      <c r="I992" s="305"/>
      <c r="J992" s="305"/>
      <c r="K992" s="305"/>
      <c r="L992" s="305"/>
      <c r="M992" s="305"/>
      <c r="N992" s="305"/>
      <c r="O992" s="305"/>
      <c r="P992" s="305"/>
      <c r="Q992" s="305"/>
      <c r="R992" s="305"/>
      <c r="S992" s="305"/>
      <c r="T992" s="305"/>
      <c r="U992" s="305"/>
      <c r="V992" s="305"/>
      <c r="W992" s="305"/>
      <c r="X992" s="305"/>
      <c r="Y992" s="305"/>
      <c r="Z992" s="305"/>
    </row>
    <row r="993" customFormat="false" ht="14.25" hidden="false" customHeight="true" outlineLevel="0" collapsed="false">
      <c r="A993" s="305"/>
      <c r="B993" s="303"/>
      <c r="C993" s="305"/>
      <c r="D993" s="305"/>
      <c r="E993" s="305"/>
      <c r="F993" s="305"/>
      <c r="G993" s="305"/>
      <c r="H993" s="305"/>
      <c r="I993" s="305"/>
      <c r="J993" s="305"/>
      <c r="K993" s="305"/>
      <c r="L993" s="305"/>
      <c r="M993" s="305"/>
      <c r="N993" s="305"/>
      <c r="O993" s="305"/>
      <c r="P993" s="305"/>
      <c r="Q993" s="305"/>
      <c r="R993" s="305"/>
      <c r="S993" s="305"/>
      <c r="T993" s="305"/>
      <c r="U993" s="305"/>
      <c r="V993" s="305"/>
      <c r="W993" s="305"/>
      <c r="X993" s="305"/>
      <c r="Y993" s="305"/>
      <c r="Z993" s="305"/>
    </row>
    <row r="994" customFormat="false" ht="14.25" hidden="false" customHeight="true" outlineLevel="0" collapsed="false">
      <c r="A994" s="305"/>
      <c r="B994" s="303"/>
      <c r="C994" s="305"/>
      <c r="D994" s="305"/>
      <c r="E994" s="305"/>
      <c r="F994" s="305"/>
      <c r="G994" s="305"/>
      <c r="H994" s="305"/>
      <c r="I994" s="305"/>
      <c r="J994" s="305"/>
      <c r="K994" s="305"/>
      <c r="L994" s="305"/>
      <c r="M994" s="305"/>
      <c r="N994" s="305"/>
      <c r="O994" s="305"/>
      <c r="P994" s="305"/>
      <c r="Q994" s="305"/>
      <c r="R994" s="305"/>
      <c r="S994" s="305"/>
      <c r="T994" s="305"/>
      <c r="U994" s="305"/>
      <c r="V994" s="305"/>
      <c r="W994" s="305"/>
      <c r="X994" s="305"/>
      <c r="Y994" s="305"/>
      <c r="Z994" s="305"/>
    </row>
    <row r="995" customFormat="false" ht="14.25" hidden="false" customHeight="true" outlineLevel="0" collapsed="false">
      <c r="A995" s="305"/>
      <c r="B995" s="303"/>
      <c r="C995" s="305"/>
      <c r="D995" s="305"/>
      <c r="E995" s="305"/>
      <c r="F995" s="305"/>
      <c r="G995" s="305"/>
      <c r="H995" s="305"/>
      <c r="I995" s="305"/>
      <c r="J995" s="305"/>
      <c r="K995" s="305"/>
      <c r="L995" s="305"/>
      <c r="M995" s="305"/>
      <c r="N995" s="305"/>
      <c r="O995" s="305"/>
      <c r="P995" s="305"/>
      <c r="Q995" s="305"/>
      <c r="R995" s="305"/>
      <c r="S995" s="305"/>
      <c r="T995" s="305"/>
      <c r="U995" s="305"/>
      <c r="V995" s="305"/>
      <c r="W995" s="305"/>
      <c r="X995" s="305"/>
      <c r="Y995" s="305"/>
      <c r="Z995" s="305"/>
    </row>
    <row r="996" customFormat="false" ht="14.25" hidden="false" customHeight="true" outlineLevel="0" collapsed="false">
      <c r="A996" s="305"/>
      <c r="B996" s="303"/>
      <c r="C996" s="305"/>
      <c r="D996" s="305"/>
      <c r="E996" s="305"/>
      <c r="F996" s="305"/>
      <c r="G996" s="305"/>
      <c r="H996" s="305"/>
      <c r="I996" s="305"/>
      <c r="J996" s="305"/>
      <c r="K996" s="305"/>
      <c r="L996" s="305"/>
      <c r="M996" s="305"/>
      <c r="N996" s="305"/>
      <c r="O996" s="305"/>
      <c r="P996" s="305"/>
      <c r="Q996" s="305"/>
      <c r="R996" s="305"/>
      <c r="S996" s="305"/>
      <c r="T996" s="305"/>
      <c r="U996" s="305"/>
      <c r="V996" s="305"/>
      <c r="W996" s="305"/>
      <c r="X996" s="305"/>
      <c r="Y996" s="305"/>
      <c r="Z996" s="305"/>
    </row>
    <row r="997" customFormat="false" ht="14.25" hidden="false" customHeight="true" outlineLevel="0" collapsed="false">
      <c r="A997" s="305"/>
      <c r="B997" s="303"/>
      <c r="C997" s="305"/>
      <c r="D997" s="305"/>
      <c r="E997" s="305"/>
      <c r="F997" s="305"/>
      <c r="G997" s="305"/>
      <c r="H997" s="305"/>
      <c r="I997" s="305"/>
      <c r="J997" s="305"/>
      <c r="K997" s="305"/>
      <c r="L997" s="305"/>
      <c r="M997" s="305"/>
      <c r="N997" s="305"/>
      <c r="O997" s="305"/>
      <c r="P997" s="305"/>
      <c r="Q997" s="305"/>
      <c r="R997" s="305"/>
      <c r="S997" s="305"/>
      <c r="T997" s="305"/>
      <c r="U997" s="305"/>
      <c r="V997" s="305"/>
      <c r="W997" s="305"/>
      <c r="X997" s="305"/>
      <c r="Y997" s="305"/>
      <c r="Z997" s="305"/>
    </row>
    <row r="998" customFormat="false" ht="14.25" hidden="false" customHeight="true" outlineLevel="0" collapsed="false">
      <c r="A998" s="305"/>
      <c r="B998" s="303"/>
      <c r="C998" s="305"/>
      <c r="D998" s="305"/>
      <c r="E998" s="305"/>
      <c r="F998" s="305"/>
      <c r="G998" s="305"/>
      <c r="H998" s="305"/>
      <c r="I998" s="305"/>
      <c r="J998" s="305"/>
      <c r="K998" s="305"/>
      <c r="L998" s="305"/>
      <c r="M998" s="305"/>
      <c r="N998" s="305"/>
      <c r="O998" s="305"/>
      <c r="P998" s="305"/>
      <c r="Q998" s="305"/>
      <c r="R998" s="305"/>
      <c r="S998" s="305"/>
      <c r="T998" s="305"/>
      <c r="U998" s="305"/>
      <c r="V998" s="305"/>
      <c r="W998" s="305"/>
      <c r="X998" s="305"/>
      <c r="Y998" s="305"/>
      <c r="Z998" s="305"/>
    </row>
    <row r="999" customFormat="false" ht="14.25" hidden="false" customHeight="true" outlineLevel="0" collapsed="false">
      <c r="A999" s="305"/>
      <c r="B999" s="303"/>
      <c r="C999" s="305"/>
      <c r="D999" s="305"/>
      <c r="E999" s="305"/>
      <c r="F999" s="305"/>
      <c r="G999" s="305"/>
      <c r="H999" s="305"/>
      <c r="I999" s="305"/>
      <c r="J999" s="305"/>
      <c r="K999" s="305"/>
      <c r="L999" s="305"/>
      <c r="M999" s="305"/>
      <c r="N999" s="305"/>
      <c r="O999" s="305"/>
      <c r="P999" s="305"/>
      <c r="Q999" s="305"/>
      <c r="R999" s="305"/>
      <c r="S999" s="305"/>
      <c r="T999" s="305"/>
      <c r="U999" s="305"/>
      <c r="V999" s="305"/>
      <c r="W999" s="305"/>
      <c r="X999" s="305"/>
      <c r="Y999" s="305"/>
      <c r="Z999" s="305"/>
    </row>
    <row r="1000" customFormat="false" ht="14.25" hidden="false" customHeight="true" outlineLevel="0" collapsed="false">
      <c r="A1000" s="305"/>
      <c r="B1000" s="303"/>
      <c r="C1000" s="305"/>
      <c r="D1000" s="305"/>
      <c r="E1000" s="305"/>
      <c r="F1000" s="305"/>
      <c r="G1000" s="305"/>
      <c r="H1000" s="305"/>
      <c r="I1000" s="305"/>
      <c r="J1000" s="305"/>
      <c r="K1000" s="305"/>
      <c r="L1000" s="305"/>
      <c r="M1000" s="305"/>
      <c r="N1000" s="305"/>
      <c r="O1000" s="305"/>
      <c r="P1000" s="305"/>
      <c r="Q1000" s="305"/>
      <c r="R1000" s="305"/>
      <c r="S1000" s="305"/>
      <c r="T1000" s="305"/>
      <c r="U1000" s="305"/>
      <c r="V1000" s="305"/>
      <c r="W1000" s="305"/>
      <c r="X1000" s="305"/>
      <c r="Y1000" s="305"/>
      <c r="Z1000" s="30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true" outlineLevel="0" max="1" min="1" style="0" width="30.88"/>
    <col collapsed="false" customWidth="true" hidden="false" outlineLevel="0" max="2" min="2" style="0" width="22.13"/>
    <col collapsed="false" customWidth="true" hidden="false" outlineLevel="0" max="3" min="3" style="0" width="20.88"/>
    <col collapsed="false" customWidth="true" hidden="false" outlineLevel="0" max="4" min="4" style="0" width="20.38"/>
    <col collapsed="false" customWidth="true" hidden="false" outlineLevel="0" max="5" min="5" style="0" width="24.13"/>
    <col collapsed="false" customWidth="true" hidden="false" outlineLevel="0" max="6" min="6" style="0" width="21"/>
    <col collapsed="false" customWidth="true" hidden="false" outlineLevel="0" max="7" min="7" style="0" width="28.38"/>
    <col collapsed="false" customWidth="true" hidden="false" outlineLevel="0" max="8" min="8" style="0" width="26.88"/>
    <col collapsed="false" customWidth="true" hidden="false" outlineLevel="0" max="9" min="9" style="0" width="22"/>
    <col collapsed="false" customWidth="true" hidden="false" outlineLevel="0" max="10" min="10" style="0" width="16.5"/>
    <col collapsed="false" customWidth="true" hidden="false" outlineLevel="0" max="11" min="11" style="0" width="22.38"/>
    <col collapsed="false" customWidth="true" hidden="false" outlineLevel="0" max="12" min="12" style="0" width="20.75"/>
    <col collapsed="false" customWidth="true" hidden="false" outlineLevel="0" max="13" min="13" style="0" width="20"/>
  </cols>
  <sheetData>
    <row r="1" customFormat="false" ht="15" hidden="false" customHeight="true" outlineLevel="0" collapsed="false">
      <c r="A1" s="243" t="s">
        <v>3285</v>
      </c>
      <c r="B1" s="306" t="s">
        <v>3286</v>
      </c>
      <c r="C1" s="306"/>
      <c r="D1" s="306"/>
      <c r="E1" s="306" t="s">
        <v>2578</v>
      </c>
      <c r="F1" s="306"/>
      <c r="G1" s="306"/>
      <c r="H1" s="306" t="s">
        <v>2603</v>
      </c>
      <c r="I1" s="306"/>
      <c r="J1" s="306"/>
      <c r="K1" s="307" t="s">
        <v>2586</v>
      </c>
      <c r="L1" s="307"/>
      <c r="M1" s="307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</row>
    <row r="2" customFormat="false" ht="15" hidden="false" customHeight="false" outlineLevel="0" collapsed="false">
      <c r="A2" s="309" t="s">
        <v>3287</v>
      </c>
      <c r="B2" s="310" t="s">
        <v>339</v>
      </c>
      <c r="C2" s="311" t="s">
        <v>3288</v>
      </c>
      <c r="D2" s="311" t="s">
        <v>3289</v>
      </c>
      <c r="E2" s="310" t="s">
        <v>339</v>
      </c>
      <c r="F2" s="311" t="s">
        <v>3288</v>
      </c>
      <c r="G2" s="311" t="s">
        <v>3289</v>
      </c>
      <c r="H2" s="310" t="s">
        <v>339</v>
      </c>
      <c r="I2" s="311" t="s">
        <v>3288</v>
      </c>
      <c r="J2" s="311" t="s">
        <v>3289</v>
      </c>
      <c r="K2" s="310" t="s">
        <v>339</v>
      </c>
      <c r="L2" s="311" t="s">
        <v>3288</v>
      </c>
      <c r="M2" s="312" t="s">
        <v>3289</v>
      </c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</row>
    <row r="3" customFormat="false" ht="15" hidden="false" customHeight="false" outlineLevel="0" collapsed="false">
      <c r="A3" s="313"/>
      <c r="B3" s="314" t="s">
        <v>79</v>
      </c>
      <c r="C3" s="315" t="s">
        <v>79</v>
      </c>
      <c r="D3" s="315" t="s">
        <v>79</v>
      </c>
      <c r="E3" s="314" t="s">
        <v>79</v>
      </c>
      <c r="F3" s="315" t="s">
        <v>79</v>
      </c>
      <c r="G3" s="315" t="s">
        <v>79</v>
      </c>
      <c r="H3" s="314" t="s">
        <v>79</v>
      </c>
      <c r="I3" s="315" t="s">
        <v>79</v>
      </c>
      <c r="J3" s="315" t="s">
        <v>79</v>
      </c>
      <c r="K3" s="314" t="s">
        <v>79</v>
      </c>
      <c r="L3" s="315" t="s">
        <v>79</v>
      </c>
      <c r="M3" s="316" t="s">
        <v>79</v>
      </c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</row>
    <row r="4" customFormat="false" ht="15" hidden="false" customHeight="false" outlineLevel="0" collapsed="false">
      <c r="A4" s="313"/>
      <c r="B4" s="314" t="s">
        <v>82</v>
      </c>
      <c r="C4" s="315" t="s">
        <v>82</v>
      </c>
      <c r="D4" s="315" t="s">
        <v>82</v>
      </c>
      <c r="E4" s="314" t="s">
        <v>82</v>
      </c>
      <c r="F4" s="315" t="s">
        <v>82</v>
      </c>
      <c r="G4" s="315" t="s">
        <v>82</v>
      </c>
      <c r="H4" s="314" t="s">
        <v>82</v>
      </c>
      <c r="I4" s="315" t="s">
        <v>82</v>
      </c>
      <c r="J4" s="315" t="s">
        <v>82</v>
      </c>
      <c r="K4" s="314" t="s">
        <v>82</v>
      </c>
      <c r="L4" s="315" t="s">
        <v>82</v>
      </c>
      <c r="M4" s="316" t="s">
        <v>82</v>
      </c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5"/>
    </row>
    <row r="5" customFormat="false" ht="15" hidden="false" customHeight="false" outlineLevel="0" collapsed="false">
      <c r="A5" s="313"/>
      <c r="B5" s="314" t="s">
        <v>91</v>
      </c>
      <c r="C5" s="315" t="s">
        <v>91</v>
      </c>
      <c r="D5" s="315" t="s">
        <v>91</v>
      </c>
      <c r="E5" s="314" t="s">
        <v>86</v>
      </c>
      <c r="F5" s="315" t="s">
        <v>86</v>
      </c>
      <c r="G5" s="315" t="s">
        <v>86</v>
      </c>
      <c r="H5" s="314" t="s">
        <v>86</v>
      </c>
      <c r="I5" s="315" t="s">
        <v>86</v>
      </c>
      <c r="J5" s="315" t="s">
        <v>86</v>
      </c>
      <c r="K5" s="314" t="s">
        <v>86</v>
      </c>
      <c r="L5" s="315" t="s">
        <v>86</v>
      </c>
      <c r="M5" s="316" t="s">
        <v>86</v>
      </c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</row>
    <row r="6" customFormat="false" ht="15" hidden="false" customHeight="false" outlineLevel="0" collapsed="false">
      <c r="A6" s="313"/>
      <c r="B6" s="314" t="s">
        <v>3290</v>
      </c>
      <c r="C6" s="315" t="s">
        <v>3291</v>
      </c>
      <c r="D6" s="315" t="s">
        <v>3291</v>
      </c>
      <c r="E6" s="314" t="s">
        <v>88</v>
      </c>
      <c r="F6" s="315" t="s">
        <v>88</v>
      </c>
      <c r="G6" s="315" t="s">
        <v>88</v>
      </c>
      <c r="H6" s="314" t="s">
        <v>88</v>
      </c>
      <c r="I6" s="315" t="s">
        <v>88</v>
      </c>
      <c r="J6" s="315" t="s">
        <v>88</v>
      </c>
      <c r="K6" s="314" t="s">
        <v>88</v>
      </c>
      <c r="L6" s="315" t="s">
        <v>88</v>
      </c>
      <c r="M6" s="316" t="s">
        <v>88</v>
      </c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  <c r="Z6" s="315"/>
      <c r="AA6" s="315"/>
      <c r="AB6" s="315"/>
      <c r="AC6" s="315"/>
      <c r="AD6" s="315"/>
    </row>
    <row r="7" customFormat="false" ht="15" hidden="false" customHeight="false" outlineLevel="0" collapsed="false">
      <c r="A7" s="313"/>
      <c r="B7" s="314" t="s">
        <v>97</v>
      </c>
      <c r="C7" s="315" t="s">
        <v>97</v>
      </c>
      <c r="D7" s="315" t="s">
        <v>97</v>
      </c>
      <c r="E7" s="314" t="s">
        <v>91</v>
      </c>
      <c r="F7" s="315" t="s">
        <v>91</v>
      </c>
      <c r="G7" s="315" t="s">
        <v>91</v>
      </c>
      <c r="H7" s="314" t="s">
        <v>91</v>
      </c>
      <c r="I7" s="315" t="s">
        <v>91</v>
      </c>
      <c r="J7" s="315" t="s">
        <v>91</v>
      </c>
      <c r="K7" s="314" t="s">
        <v>91</v>
      </c>
      <c r="L7" s="315" t="s">
        <v>91</v>
      </c>
      <c r="M7" s="316" t="s">
        <v>91</v>
      </c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</row>
    <row r="8" customFormat="false" ht="15" hidden="false" customHeight="false" outlineLevel="0" collapsed="false">
      <c r="A8" s="313"/>
      <c r="B8" s="314" t="s">
        <v>105</v>
      </c>
      <c r="C8" s="315" t="s">
        <v>105</v>
      </c>
      <c r="D8" s="315" t="s">
        <v>105</v>
      </c>
      <c r="E8" s="314" t="s">
        <v>3290</v>
      </c>
      <c r="F8" s="315" t="s">
        <v>3291</v>
      </c>
      <c r="G8" s="315" t="s">
        <v>3291</v>
      </c>
      <c r="H8" s="314" t="s">
        <v>94</v>
      </c>
      <c r="I8" s="315" t="s">
        <v>94</v>
      </c>
      <c r="J8" s="315" t="s">
        <v>94</v>
      </c>
      <c r="K8" s="314" t="s">
        <v>94</v>
      </c>
      <c r="L8" s="315" t="s">
        <v>94</v>
      </c>
      <c r="M8" s="316" t="s">
        <v>94</v>
      </c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15"/>
      <c r="AB8" s="315"/>
      <c r="AC8" s="315"/>
      <c r="AD8" s="315"/>
    </row>
    <row r="9" customFormat="false" ht="15" hidden="false" customHeight="false" outlineLevel="0" collapsed="false">
      <c r="A9" s="313"/>
      <c r="B9" s="314" t="s">
        <v>107</v>
      </c>
      <c r="C9" s="315" t="s">
        <v>107</v>
      </c>
      <c r="D9" s="315" t="s">
        <v>107</v>
      </c>
      <c r="E9" s="314" t="s">
        <v>97</v>
      </c>
      <c r="F9" s="315" t="s">
        <v>97</v>
      </c>
      <c r="G9" s="315" t="s">
        <v>97</v>
      </c>
      <c r="H9" s="314" t="s">
        <v>97</v>
      </c>
      <c r="I9" s="315" t="s">
        <v>97</v>
      </c>
      <c r="J9" s="315" t="s">
        <v>97</v>
      </c>
      <c r="K9" s="314" t="s">
        <v>97</v>
      </c>
      <c r="L9" s="315" t="s">
        <v>97</v>
      </c>
      <c r="M9" s="316" t="s">
        <v>97</v>
      </c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15"/>
      <c r="AD9" s="315"/>
    </row>
    <row r="10" customFormat="false" ht="15" hidden="false" customHeight="false" outlineLevel="0" collapsed="false">
      <c r="A10" s="313"/>
      <c r="B10" s="314" t="s">
        <v>3292</v>
      </c>
      <c r="C10" s="315" t="s">
        <v>3293</v>
      </c>
      <c r="D10" s="315" t="s">
        <v>3293</v>
      </c>
      <c r="E10" s="314" t="s">
        <v>105</v>
      </c>
      <c r="F10" s="315" t="s">
        <v>105</v>
      </c>
      <c r="G10" s="315" t="s">
        <v>105</v>
      </c>
      <c r="H10" s="314" t="s">
        <v>105</v>
      </c>
      <c r="I10" s="315" t="s">
        <v>105</v>
      </c>
      <c r="J10" s="315" t="s">
        <v>105</v>
      </c>
      <c r="K10" s="314" t="s">
        <v>105</v>
      </c>
      <c r="L10" s="315" t="s">
        <v>105</v>
      </c>
      <c r="M10" s="316" t="s">
        <v>105</v>
      </c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  <c r="AA10" s="315"/>
      <c r="AB10" s="315"/>
      <c r="AC10" s="315"/>
      <c r="AD10" s="315"/>
    </row>
    <row r="11" customFormat="false" ht="15" hidden="false" customHeight="false" outlineLevel="0" collapsed="false">
      <c r="A11" s="313"/>
      <c r="B11" s="314" t="s">
        <v>127</v>
      </c>
      <c r="C11" s="315" t="s">
        <v>127</v>
      </c>
      <c r="D11" s="315" t="s">
        <v>127</v>
      </c>
      <c r="E11" s="314" t="s">
        <v>3294</v>
      </c>
      <c r="F11" s="315" t="s">
        <v>3295</v>
      </c>
      <c r="G11" s="315" t="s">
        <v>3295</v>
      </c>
      <c r="H11" s="314" t="s">
        <v>107</v>
      </c>
      <c r="I11" s="315" t="s">
        <v>107</v>
      </c>
      <c r="J11" s="315" t="s">
        <v>107</v>
      </c>
      <c r="K11" s="314" t="s">
        <v>107</v>
      </c>
      <c r="L11" s="315" t="s">
        <v>107</v>
      </c>
      <c r="M11" s="316" t="s">
        <v>107</v>
      </c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  <c r="AA11" s="315"/>
      <c r="AB11" s="315"/>
      <c r="AC11" s="315"/>
      <c r="AD11" s="315"/>
    </row>
    <row r="12" customFormat="false" ht="15" hidden="false" customHeight="false" outlineLevel="0" collapsed="false">
      <c r="A12" s="313"/>
      <c r="B12" s="314" t="s">
        <v>129</v>
      </c>
      <c r="C12" s="315" t="s">
        <v>129</v>
      </c>
      <c r="D12" s="315" t="s">
        <v>129</v>
      </c>
      <c r="E12" s="314" t="s">
        <v>109</v>
      </c>
      <c r="F12" s="315" t="s">
        <v>109</v>
      </c>
      <c r="G12" s="315" t="s">
        <v>109</v>
      </c>
      <c r="H12" s="314" t="s">
        <v>109</v>
      </c>
      <c r="I12" s="315" t="s">
        <v>109</v>
      </c>
      <c r="J12" s="315" t="s">
        <v>109</v>
      </c>
      <c r="K12" s="314" t="s">
        <v>109</v>
      </c>
      <c r="L12" s="315" t="s">
        <v>109</v>
      </c>
      <c r="M12" s="316" t="s">
        <v>109</v>
      </c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  <c r="AA12" s="315"/>
      <c r="AB12" s="315"/>
      <c r="AC12" s="315"/>
      <c r="AD12" s="315"/>
    </row>
    <row r="13" customFormat="false" ht="15" hidden="false" customHeight="false" outlineLevel="0" collapsed="false">
      <c r="A13" s="313"/>
      <c r="B13" s="314" t="s">
        <v>138</v>
      </c>
      <c r="C13" s="315" t="s">
        <v>138</v>
      </c>
      <c r="D13" s="315" t="s">
        <v>138</v>
      </c>
      <c r="E13" s="314" t="s">
        <v>111</v>
      </c>
      <c r="F13" s="315" t="s">
        <v>111</v>
      </c>
      <c r="G13" s="315" t="s">
        <v>111</v>
      </c>
      <c r="H13" s="314" t="s">
        <v>111</v>
      </c>
      <c r="I13" s="315" t="s">
        <v>111</v>
      </c>
      <c r="J13" s="315" t="s">
        <v>111</v>
      </c>
      <c r="K13" s="314" t="s">
        <v>111</v>
      </c>
      <c r="L13" s="315" t="s">
        <v>111</v>
      </c>
      <c r="M13" s="316" t="s">
        <v>111</v>
      </c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  <c r="AA13" s="315"/>
      <c r="AB13" s="315"/>
      <c r="AC13" s="315"/>
      <c r="AD13" s="315"/>
    </row>
    <row r="14" customFormat="false" ht="15" hidden="false" customHeight="false" outlineLevel="0" collapsed="false">
      <c r="A14" s="313"/>
      <c r="B14" s="314" t="s">
        <v>141</v>
      </c>
      <c r="C14" s="315" t="s">
        <v>141</v>
      </c>
      <c r="D14" s="315" t="s">
        <v>141</v>
      </c>
      <c r="E14" s="314" t="s">
        <v>114</v>
      </c>
      <c r="F14" s="315" t="s">
        <v>114</v>
      </c>
      <c r="G14" s="315" t="s">
        <v>114</v>
      </c>
      <c r="H14" s="314" t="s">
        <v>114</v>
      </c>
      <c r="I14" s="315" t="s">
        <v>114</v>
      </c>
      <c r="J14" s="315" t="s">
        <v>114</v>
      </c>
      <c r="K14" s="314" t="s">
        <v>114</v>
      </c>
      <c r="L14" s="315" t="s">
        <v>114</v>
      </c>
      <c r="M14" s="316" t="s">
        <v>114</v>
      </c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5"/>
      <c r="AC14" s="315"/>
      <c r="AD14" s="315"/>
    </row>
    <row r="15" customFormat="false" ht="15" hidden="false" customHeight="false" outlineLevel="0" collapsed="false">
      <c r="A15" s="313"/>
      <c r="B15" s="314" t="s">
        <v>145</v>
      </c>
      <c r="C15" s="315" t="s">
        <v>145</v>
      </c>
      <c r="D15" s="315" t="s">
        <v>145</v>
      </c>
      <c r="E15" s="314" t="s">
        <v>3292</v>
      </c>
      <c r="F15" s="315" t="s">
        <v>3293</v>
      </c>
      <c r="G15" s="315" t="s">
        <v>3293</v>
      </c>
      <c r="H15" s="314" t="s">
        <v>116</v>
      </c>
      <c r="I15" s="315" t="s">
        <v>116</v>
      </c>
      <c r="J15" s="315" t="s">
        <v>116</v>
      </c>
      <c r="K15" s="314" t="s">
        <v>116</v>
      </c>
      <c r="L15" s="315" t="s">
        <v>116</v>
      </c>
      <c r="M15" s="316" t="s">
        <v>116</v>
      </c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  <c r="AA15" s="315"/>
      <c r="AB15" s="315"/>
      <c r="AC15" s="315"/>
      <c r="AD15" s="315"/>
    </row>
    <row r="16" customFormat="false" ht="15" hidden="false" customHeight="false" outlineLevel="0" collapsed="false">
      <c r="A16" s="313"/>
      <c r="B16" s="314" t="s">
        <v>173</v>
      </c>
      <c r="C16" s="315" t="s">
        <v>173</v>
      </c>
      <c r="D16" s="315" t="s">
        <v>173</v>
      </c>
      <c r="E16" s="314" t="s">
        <v>118</v>
      </c>
      <c r="F16" s="315" t="s">
        <v>118</v>
      </c>
      <c r="G16" s="315" t="s">
        <v>118</v>
      </c>
      <c r="H16" s="314" t="s">
        <v>118</v>
      </c>
      <c r="I16" s="315" t="s">
        <v>118</v>
      </c>
      <c r="J16" s="315" t="s">
        <v>118</v>
      </c>
      <c r="K16" s="314" t="s">
        <v>118</v>
      </c>
      <c r="L16" s="315" t="s">
        <v>118</v>
      </c>
      <c r="M16" s="316" t="s">
        <v>118</v>
      </c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  <c r="AA16" s="315"/>
      <c r="AB16" s="315"/>
      <c r="AC16" s="315"/>
      <c r="AD16" s="315"/>
    </row>
    <row r="17" customFormat="false" ht="15" hidden="false" customHeight="false" outlineLevel="0" collapsed="false">
      <c r="A17" s="313"/>
      <c r="B17" s="314" t="s">
        <v>176</v>
      </c>
      <c r="C17" s="315" t="s">
        <v>176</v>
      </c>
      <c r="D17" s="315" t="s">
        <v>176</v>
      </c>
      <c r="E17" s="314" t="s">
        <v>3296</v>
      </c>
      <c r="F17" s="315" t="s">
        <v>3296</v>
      </c>
      <c r="G17" s="315" t="s">
        <v>3297</v>
      </c>
      <c r="H17" s="314" t="s">
        <v>3297</v>
      </c>
      <c r="I17" s="315" t="s">
        <v>3296</v>
      </c>
      <c r="J17" s="315" t="s">
        <v>3297</v>
      </c>
      <c r="K17" s="314" t="s">
        <v>3296</v>
      </c>
      <c r="L17" s="315" t="s">
        <v>3296</v>
      </c>
      <c r="M17" s="316" t="s">
        <v>3297</v>
      </c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</row>
    <row r="18" customFormat="false" ht="15" hidden="false" customHeight="false" outlineLevel="0" collapsed="false">
      <c r="A18" s="313"/>
      <c r="B18" s="314" t="s">
        <v>179</v>
      </c>
      <c r="C18" s="315" t="s">
        <v>179</v>
      </c>
      <c r="D18" s="315" t="s">
        <v>179</v>
      </c>
      <c r="E18" s="314" t="s">
        <v>127</v>
      </c>
      <c r="F18" s="315" t="s">
        <v>127</v>
      </c>
      <c r="G18" s="315" t="s">
        <v>127</v>
      </c>
      <c r="H18" s="314" t="s">
        <v>123</v>
      </c>
      <c r="I18" s="315" t="s">
        <v>123</v>
      </c>
      <c r="J18" s="315" t="s">
        <v>123</v>
      </c>
      <c r="K18" s="314" t="s">
        <v>123</v>
      </c>
      <c r="L18" s="315" t="s">
        <v>123</v>
      </c>
      <c r="M18" s="316" t="s">
        <v>123</v>
      </c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</row>
    <row r="19" customFormat="false" ht="15" hidden="false" customHeight="false" outlineLevel="0" collapsed="false">
      <c r="A19" s="313"/>
      <c r="B19" s="314" t="s">
        <v>3298</v>
      </c>
      <c r="C19" s="315" t="s">
        <v>3299</v>
      </c>
      <c r="D19" s="315" t="s">
        <v>3299</v>
      </c>
      <c r="E19" s="314" t="s">
        <v>129</v>
      </c>
      <c r="F19" s="315" t="s">
        <v>129</v>
      </c>
      <c r="G19" s="315" t="s">
        <v>129</v>
      </c>
      <c r="H19" s="314" t="s">
        <v>127</v>
      </c>
      <c r="I19" s="315" t="s">
        <v>127</v>
      </c>
      <c r="J19" s="315" t="s">
        <v>127</v>
      </c>
      <c r="K19" s="314" t="s">
        <v>127</v>
      </c>
      <c r="L19" s="315" t="s">
        <v>127</v>
      </c>
      <c r="M19" s="316" t="s">
        <v>127</v>
      </c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</row>
    <row r="20" customFormat="false" ht="15" hidden="false" customHeight="false" outlineLevel="0" collapsed="false">
      <c r="A20" s="313"/>
      <c r="B20" s="314" t="s">
        <v>188</v>
      </c>
      <c r="C20" s="315" t="s">
        <v>188</v>
      </c>
      <c r="D20" s="315" t="s">
        <v>188</v>
      </c>
      <c r="E20" s="314" t="s">
        <v>138</v>
      </c>
      <c r="F20" s="315" t="s">
        <v>138</v>
      </c>
      <c r="G20" s="315" t="s">
        <v>138</v>
      </c>
      <c r="H20" s="314" t="s">
        <v>129</v>
      </c>
      <c r="I20" s="315" t="s">
        <v>129</v>
      </c>
      <c r="J20" s="315" t="s">
        <v>129</v>
      </c>
      <c r="K20" s="314" t="s">
        <v>129</v>
      </c>
      <c r="L20" s="315" t="s">
        <v>129</v>
      </c>
      <c r="M20" s="316" t="s">
        <v>129</v>
      </c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</row>
    <row r="21" customFormat="false" ht="15" hidden="false" customHeight="false" outlineLevel="0" collapsed="false">
      <c r="A21" s="313"/>
      <c r="B21" s="314" t="s">
        <v>3300</v>
      </c>
      <c r="C21" s="315" t="s">
        <v>675</v>
      </c>
      <c r="D21" s="315" t="s">
        <v>675</v>
      </c>
      <c r="E21" s="314" t="s">
        <v>141</v>
      </c>
      <c r="F21" s="315" t="s">
        <v>141</v>
      </c>
      <c r="G21" s="315" t="s">
        <v>141</v>
      </c>
      <c r="H21" s="314" t="s">
        <v>138</v>
      </c>
      <c r="I21" s="315" t="s">
        <v>138</v>
      </c>
      <c r="J21" s="315" t="s">
        <v>138</v>
      </c>
      <c r="K21" s="314" t="s">
        <v>138</v>
      </c>
      <c r="L21" s="315" t="s">
        <v>138</v>
      </c>
      <c r="M21" s="316" t="s">
        <v>138</v>
      </c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</row>
    <row r="22" customFormat="false" ht="15" hidden="false" customHeight="false" outlineLevel="0" collapsed="false">
      <c r="A22" s="313"/>
      <c r="B22" s="314" t="s">
        <v>192</v>
      </c>
      <c r="C22" s="315" t="s">
        <v>192</v>
      </c>
      <c r="D22" s="315" t="s">
        <v>192</v>
      </c>
      <c r="E22" s="314" t="s">
        <v>145</v>
      </c>
      <c r="F22" s="315" t="s">
        <v>145</v>
      </c>
      <c r="G22" s="315" t="s">
        <v>145</v>
      </c>
      <c r="H22" s="314" t="s">
        <v>141</v>
      </c>
      <c r="I22" s="315" t="s">
        <v>141</v>
      </c>
      <c r="J22" s="315" t="s">
        <v>141</v>
      </c>
      <c r="K22" s="314" t="s">
        <v>141</v>
      </c>
      <c r="L22" s="315" t="s">
        <v>141</v>
      </c>
      <c r="M22" s="316" t="s">
        <v>141</v>
      </c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</row>
    <row r="23" customFormat="false" ht="15" hidden="false" customHeight="false" outlineLevel="0" collapsed="false">
      <c r="A23" s="313"/>
      <c r="B23" s="314" t="s">
        <v>195</v>
      </c>
      <c r="C23" s="315" t="s">
        <v>195</v>
      </c>
      <c r="D23" s="315" t="s">
        <v>195</v>
      </c>
      <c r="E23" s="314" t="s">
        <v>173</v>
      </c>
      <c r="F23" s="315" t="s">
        <v>173</v>
      </c>
      <c r="G23" s="315" t="s">
        <v>173</v>
      </c>
      <c r="H23" s="314" t="s">
        <v>145</v>
      </c>
      <c r="I23" s="315" t="s">
        <v>145</v>
      </c>
      <c r="J23" s="315" t="s">
        <v>145</v>
      </c>
      <c r="K23" s="314" t="s">
        <v>145</v>
      </c>
      <c r="L23" s="315" t="s">
        <v>145</v>
      </c>
      <c r="M23" s="316" t="s">
        <v>145</v>
      </c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5"/>
      <c r="AD23" s="315"/>
    </row>
    <row r="24" customFormat="false" ht="15" hidden="false" customHeight="false" outlineLevel="0" collapsed="false">
      <c r="A24" s="313"/>
      <c r="B24" s="314" t="s">
        <v>197</v>
      </c>
      <c r="C24" s="315" t="s">
        <v>197</v>
      </c>
      <c r="D24" s="315" t="s">
        <v>197</v>
      </c>
      <c r="E24" s="314" t="s">
        <v>176</v>
      </c>
      <c r="F24" s="315" t="s">
        <v>176</v>
      </c>
      <c r="G24" s="315" t="s">
        <v>176</v>
      </c>
      <c r="H24" s="314" t="s">
        <v>150</v>
      </c>
      <c r="I24" s="315" t="s">
        <v>150</v>
      </c>
      <c r="J24" s="315" t="s">
        <v>150</v>
      </c>
      <c r="K24" s="314" t="s">
        <v>150</v>
      </c>
      <c r="L24" s="315" t="s">
        <v>150</v>
      </c>
      <c r="M24" s="316" t="s">
        <v>150</v>
      </c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5"/>
      <c r="AD24" s="315"/>
    </row>
    <row r="25" customFormat="false" ht="15" hidden="false" customHeight="false" outlineLevel="0" collapsed="false">
      <c r="A25" s="313"/>
      <c r="B25" s="314" t="s">
        <v>199</v>
      </c>
      <c r="C25" s="315" t="s">
        <v>199</v>
      </c>
      <c r="D25" s="315" t="s">
        <v>199</v>
      </c>
      <c r="E25" s="314" t="s">
        <v>179</v>
      </c>
      <c r="F25" s="315" t="s">
        <v>179</v>
      </c>
      <c r="G25" s="315" t="s">
        <v>179</v>
      </c>
      <c r="H25" s="314" t="s">
        <v>153</v>
      </c>
      <c r="I25" s="315" t="s">
        <v>153</v>
      </c>
      <c r="J25" s="315" t="s">
        <v>153</v>
      </c>
      <c r="K25" s="314" t="s">
        <v>153</v>
      </c>
      <c r="L25" s="315" t="s">
        <v>153</v>
      </c>
      <c r="M25" s="316" t="s">
        <v>153</v>
      </c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</row>
    <row r="26" customFormat="false" ht="15" hidden="false" customHeight="false" outlineLevel="0" collapsed="false">
      <c r="A26" s="313"/>
      <c r="B26" s="314" t="s">
        <v>202</v>
      </c>
      <c r="C26" s="315" t="s">
        <v>202</v>
      </c>
      <c r="D26" s="315" t="s">
        <v>202</v>
      </c>
      <c r="E26" s="314" t="s">
        <v>181</v>
      </c>
      <c r="F26" s="315" t="s">
        <v>181</v>
      </c>
      <c r="G26" s="315" t="s">
        <v>181</v>
      </c>
      <c r="H26" s="314" t="s">
        <v>155</v>
      </c>
      <c r="I26" s="315" t="s">
        <v>155</v>
      </c>
      <c r="J26" s="315" t="s">
        <v>155</v>
      </c>
      <c r="K26" s="314" t="s">
        <v>155</v>
      </c>
      <c r="L26" s="315" t="s">
        <v>155</v>
      </c>
      <c r="M26" s="316" t="s">
        <v>155</v>
      </c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</row>
    <row r="27" customFormat="false" ht="15" hidden="false" customHeight="false" outlineLevel="0" collapsed="false">
      <c r="A27" s="313"/>
      <c r="B27" s="314" t="s">
        <v>207</v>
      </c>
      <c r="C27" s="315" t="s">
        <v>207</v>
      </c>
      <c r="D27" s="315" t="s">
        <v>207</v>
      </c>
      <c r="E27" s="314" t="s">
        <v>3298</v>
      </c>
      <c r="F27" s="315" t="s">
        <v>3299</v>
      </c>
      <c r="G27" s="315" t="s">
        <v>3299</v>
      </c>
      <c r="H27" s="314" t="s">
        <v>157</v>
      </c>
      <c r="I27" s="315" t="s">
        <v>157</v>
      </c>
      <c r="J27" s="315" t="s">
        <v>157</v>
      </c>
      <c r="K27" s="314" t="s">
        <v>157</v>
      </c>
      <c r="L27" s="315" t="s">
        <v>157</v>
      </c>
      <c r="M27" s="316" t="s">
        <v>157</v>
      </c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15"/>
      <c r="AB27" s="315"/>
      <c r="AC27" s="315"/>
      <c r="AD27" s="315"/>
    </row>
    <row r="28" customFormat="false" ht="15" hidden="false" customHeight="false" outlineLevel="0" collapsed="false">
      <c r="A28" s="313"/>
      <c r="B28" s="314" t="s">
        <v>211</v>
      </c>
      <c r="C28" s="315" t="s">
        <v>211</v>
      </c>
      <c r="D28" s="315" t="s">
        <v>211</v>
      </c>
      <c r="E28" s="314" t="s">
        <v>188</v>
      </c>
      <c r="F28" s="315" t="s">
        <v>188</v>
      </c>
      <c r="G28" s="315" t="s">
        <v>188</v>
      </c>
      <c r="H28" s="314" t="s">
        <v>368</v>
      </c>
      <c r="I28" s="315" t="s">
        <v>368</v>
      </c>
      <c r="J28" s="315" t="s">
        <v>368</v>
      </c>
      <c r="K28" s="314" t="s">
        <v>368</v>
      </c>
      <c r="L28" s="315" t="s">
        <v>368</v>
      </c>
      <c r="M28" s="316" t="s">
        <v>368</v>
      </c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</row>
    <row r="29" customFormat="false" ht="15" hidden="false" customHeight="false" outlineLevel="0" collapsed="false">
      <c r="A29" s="313"/>
      <c r="B29" s="314" t="s">
        <v>215</v>
      </c>
      <c r="C29" s="315" t="s">
        <v>215</v>
      </c>
      <c r="D29" s="315" t="s">
        <v>215</v>
      </c>
      <c r="E29" s="314" t="s">
        <v>3300</v>
      </c>
      <c r="F29" s="315" t="s">
        <v>675</v>
      </c>
      <c r="G29" s="315" t="s">
        <v>675</v>
      </c>
      <c r="H29" s="314" t="s">
        <v>164</v>
      </c>
      <c r="I29" s="315" t="s">
        <v>164</v>
      </c>
      <c r="J29" s="315" t="s">
        <v>164</v>
      </c>
      <c r="K29" s="314" t="s">
        <v>164</v>
      </c>
      <c r="L29" s="315" t="s">
        <v>164</v>
      </c>
      <c r="M29" s="316" t="s">
        <v>164</v>
      </c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</row>
    <row r="30" customFormat="false" ht="15" hidden="false" customHeight="false" outlineLevel="0" collapsed="false">
      <c r="A30" s="313"/>
      <c r="B30" s="314" t="s">
        <v>218</v>
      </c>
      <c r="C30" s="315" t="s">
        <v>218</v>
      </c>
      <c r="D30" s="315" t="s">
        <v>218</v>
      </c>
      <c r="E30" s="314" t="s">
        <v>192</v>
      </c>
      <c r="F30" s="315" t="s">
        <v>192</v>
      </c>
      <c r="G30" s="315" t="s">
        <v>192</v>
      </c>
      <c r="H30" s="314" t="s">
        <v>167</v>
      </c>
      <c r="I30" s="315" t="s">
        <v>167</v>
      </c>
      <c r="J30" s="315" t="s">
        <v>167</v>
      </c>
      <c r="K30" s="314" t="s">
        <v>167</v>
      </c>
      <c r="L30" s="315" t="s">
        <v>167</v>
      </c>
      <c r="M30" s="316" t="s">
        <v>167</v>
      </c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</row>
    <row r="31" customFormat="false" ht="15" hidden="false" customHeight="false" outlineLevel="0" collapsed="false">
      <c r="A31" s="313"/>
      <c r="B31" s="314" t="s">
        <v>221</v>
      </c>
      <c r="C31" s="315" t="s">
        <v>221</v>
      </c>
      <c r="D31" s="315" t="s">
        <v>221</v>
      </c>
      <c r="E31" s="314" t="s">
        <v>195</v>
      </c>
      <c r="F31" s="315" t="s">
        <v>195</v>
      </c>
      <c r="G31" s="315" t="s">
        <v>195</v>
      </c>
      <c r="H31" s="314" t="s">
        <v>170</v>
      </c>
      <c r="I31" s="315" t="s">
        <v>170</v>
      </c>
      <c r="J31" s="315" t="s">
        <v>170</v>
      </c>
      <c r="K31" s="314" t="s">
        <v>170</v>
      </c>
      <c r="L31" s="315" t="s">
        <v>170</v>
      </c>
      <c r="M31" s="316" t="s">
        <v>170</v>
      </c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</row>
    <row r="32" customFormat="false" ht="15" hidden="false" customHeight="false" outlineLevel="0" collapsed="false">
      <c r="A32" s="313"/>
      <c r="B32" s="314" t="s">
        <v>223</v>
      </c>
      <c r="C32" s="315" t="s">
        <v>223</v>
      </c>
      <c r="D32" s="315" t="s">
        <v>223</v>
      </c>
      <c r="E32" s="314" t="s">
        <v>197</v>
      </c>
      <c r="F32" s="315" t="s">
        <v>197</v>
      </c>
      <c r="G32" s="315" t="s">
        <v>197</v>
      </c>
      <c r="H32" s="314" t="s">
        <v>173</v>
      </c>
      <c r="I32" s="315" t="s">
        <v>173</v>
      </c>
      <c r="J32" s="315" t="s">
        <v>173</v>
      </c>
      <c r="K32" s="314" t="s">
        <v>173</v>
      </c>
      <c r="L32" s="315" t="s">
        <v>173</v>
      </c>
      <c r="M32" s="316" t="s">
        <v>173</v>
      </c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</row>
    <row r="33" customFormat="false" ht="15" hidden="false" customHeight="false" outlineLevel="0" collapsed="false">
      <c r="A33" s="313"/>
      <c r="B33" s="314" t="s">
        <v>3301</v>
      </c>
      <c r="C33" s="315" t="s">
        <v>225</v>
      </c>
      <c r="D33" s="315" t="s">
        <v>225</v>
      </c>
      <c r="E33" s="314" t="s">
        <v>202</v>
      </c>
      <c r="F33" s="315" t="s">
        <v>202</v>
      </c>
      <c r="G33" s="315" t="s">
        <v>202</v>
      </c>
      <c r="H33" s="314" t="s">
        <v>176</v>
      </c>
      <c r="I33" s="315" t="s">
        <v>176</v>
      </c>
      <c r="J33" s="315" t="s">
        <v>176</v>
      </c>
      <c r="K33" s="314" t="s">
        <v>176</v>
      </c>
      <c r="L33" s="315" t="s">
        <v>176</v>
      </c>
      <c r="M33" s="316" t="s">
        <v>176</v>
      </c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5"/>
      <c r="AD33" s="315"/>
    </row>
    <row r="34" customFormat="false" ht="15" hidden="false" customHeight="false" outlineLevel="0" collapsed="false">
      <c r="A34" s="313"/>
      <c r="B34" s="314" t="s">
        <v>236</v>
      </c>
      <c r="C34" s="315" t="s">
        <v>236</v>
      </c>
      <c r="D34" s="315" t="s">
        <v>236</v>
      </c>
      <c r="E34" s="314" t="s">
        <v>207</v>
      </c>
      <c r="F34" s="315" t="s">
        <v>207</v>
      </c>
      <c r="G34" s="315" t="s">
        <v>207</v>
      </c>
      <c r="H34" s="314" t="s">
        <v>179</v>
      </c>
      <c r="I34" s="315" t="s">
        <v>179</v>
      </c>
      <c r="J34" s="315" t="s">
        <v>179</v>
      </c>
      <c r="K34" s="314" t="s">
        <v>179</v>
      </c>
      <c r="L34" s="315" t="s">
        <v>179</v>
      </c>
      <c r="M34" s="316" t="s">
        <v>179</v>
      </c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15"/>
      <c r="AB34" s="315"/>
      <c r="AC34" s="315"/>
      <c r="AD34" s="315"/>
    </row>
    <row r="35" customFormat="false" ht="15" hidden="false" customHeight="false" outlineLevel="0" collapsed="false">
      <c r="A35" s="313"/>
      <c r="B35" s="314" t="s">
        <v>239</v>
      </c>
      <c r="C35" s="315" t="s">
        <v>239</v>
      </c>
      <c r="D35" s="315" t="s">
        <v>239</v>
      </c>
      <c r="E35" s="314" t="s">
        <v>211</v>
      </c>
      <c r="F35" s="315" t="s">
        <v>211</v>
      </c>
      <c r="G35" s="315" t="s">
        <v>211</v>
      </c>
      <c r="H35" s="314" t="s">
        <v>181</v>
      </c>
      <c r="I35" s="315" t="s">
        <v>181</v>
      </c>
      <c r="J35" s="315" t="s">
        <v>181</v>
      </c>
      <c r="K35" s="314" t="s">
        <v>181</v>
      </c>
      <c r="L35" s="315" t="s">
        <v>181</v>
      </c>
      <c r="M35" s="316" t="s">
        <v>181</v>
      </c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5"/>
      <c r="AB35" s="315"/>
      <c r="AC35" s="315"/>
      <c r="AD35" s="315"/>
    </row>
    <row r="36" customFormat="false" ht="15" hidden="false" customHeight="false" outlineLevel="0" collapsed="false">
      <c r="A36" s="313"/>
      <c r="B36" s="314" t="s">
        <v>242</v>
      </c>
      <c r="C36" s="315" t="s">
        <v>242</v>
      </c>
      <c r="D36" s="315" t="s">
        <v>242</v>
      </c>
      <c r="E36" s="314" t="s">
        <v>215</v>
      </c>
      <c r="F36" s="315" t="s">
        <v>215</v>
      </c>
      <c r="G36" s="315" t="s">
        <v>215</v>
      </c>
      <c r="H36" s="314" t="s">
        <v>184</v>
      </c>
      <c r="I36" s="315" t="s">
        <v>184</v>
      </c>
      <c r="J36" s="315" t="s">
        <v>184</v>
      </c>
      <c r="K36" s="314" t="s">
        <v>184</v>
      </c>
      <c r="L36" s="315" t="s">
        <v>184</v>
      </c>
      <c r="M36" s="316" t="s">
        <v>184</v>
      </c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/>
      <c r="AD36" s="315"/>
    </row>
    <row r="37" customFormat="false" ht="15" hidden="false" customHeight="false" outlineLevel="0" collapsed="false">
      <c r="A37" s="313"/>
      <c r="B37" s="314" t="s">
        <v>245</v>
      </c>
      <c r="C37" s="315" t="s">
        <v>245</v>
      </c>
      <c r="D37" s="315" t="s">
        <v>245</v>
      </c>
      <c r="E37" s="314" t="s">
        <v>218</v>
      </c>
      <c r="F37" s="315" t="s">
        <v>218</v>
      </c>
      <c r="G37" s="315" t="s">
        <v>218</v>
      </c>
      <c r="H37" s="314" t="s">
        <v>188</v>
      </c>
      <c r="I37" s="315" t="s">
        <v>188</v>
      </c>
      <c r="J37" s="315" t="s">
        <v>188</v>
      </c>
      <c r="K37" s="314" t="s">
        <v>188</v>
      </c>
      <c r="L37" s="315" t="s">
        <v>188</v>
      </c>
      <c r="M37" s="316" t="s">
        <v>188</v>
      </c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  <c r="AD37" s="315"/>
    </row>
    <row r="38" customFormat="false" ht="15" hidden="false" customHeight="false" outlineLevel="0" collapsed="false">
      <c r="A38" s="313"/>
      <c r="B38" s="314" t="s">
        <v>247</v>
      </c>
      <c r="C38" s="315" t="s">
        <v>247</v>
      </c>
      <c r="D38" s="315" t="s">
        <v>247</v>
      </c>
      <c r="E38" s="314" t="s">
        <v>221</v>
      </c>
      <c r="F38" s="315" t="s">
        <v>221</v>
      </c>
      <c r="G38" s="315" t="s">
        <v>221</v>
      </c>
      <c r="H38" s="314" t="s">
        <v>3300</v>
      </c>
      <c r="I38" s="315" t="s">
        <v>675</v>
      </c>
      <c r="J38" s="315" t="s">
        <v>675</v>
      </c>
      <c r="K38" s="314" t="s">
        <v>3300</v>
      </c>
      <c r="L38" s="315" t="s">
        <v>675</v>
      </c>
      <c r="M38" s="316" t="s">
        <v>675</v>
      </c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  <c r="AA38" s="315"/>
      <c r="AB38" s="315"/>
      <c r="AC38" s="315"/>
      <c r="AD38" s="315"/>
    </row>
    <row r="39" customFormat="false" ht="15" hidden="false" customHeight="false" outlineLevel="0" collapsed="false">
      <c r="A39" s="313"/>
      <c r="B39" s="314" t="s">
        <v>249</v>
      </c>
      <c r="C39" s="315" t="s">
        <v>249</v>
      </c>
      <c r="D39" s="315" t="s">
        <v>249</v>
      </c>
      <c r="E39" s="314" t="s">
        <v>223</v>
      </c>
      <c r="F39" s="315" t="s">
        <v>223</v>
      </c>
      <c r="G39" s="315" t="s">
        <v>223</v>
      </c>
      <c r="H39" s="314" t="s">
        <v>192</v>
      </c>
      <c r="I39" s="315" t="s">
        <v>192</v>
      </c>
      <c r="J39" s="315" t="s">
        <v>192</v>
      </c>
      <c r="K39" s="314" t="s">
        <v>192</v>
      </c>
      <c r="L39" s="315" t="s">
        <v>192</v>
      </c>
      <c r="M39" s="316" t="s">
        <v>192</v>
      </c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  <c r="AA39" s="315"/>
      <c r="AB39" s="315"/>
      <c r="AC39" s="315"/>
      <c r="AD39" s="315"/>
    </row>
    <row r="40" customFormat="false" ht="15" hidden="false" customHeight="false" outlineLevel="0" collapsed="false">
      <c r="A40" s="313"/>
      <c r="B40" s="314" t="s">
        <v>252</v>
      </c>
      <c r="C40" s="315" t="s">
        <v>252</v>
      </c>
      <c r="D40" s="315" t="s">
        <v>252</v>
      </c>
      <c r="E40" s="314" t="s">
        <v>3301</v>
      </c>
      <c r="F40" s="315" t="s">
        <v>225</v>
      </c>
      <c r="G40" s="315" t="s">
        <v>225</v>
      </c>
      <c r="H40" s="314" t="s">
        <v>195</v>
      </c>
      <c r="I40" s="315" t="s">
        <v>195</v>
      </c>
      <c r="J40" s="315" t="s">
        <v>195</v>
      </c>
      <c r="K40" s="314" t="s">
        <v>195</v>
      </c>
      <c r="L40" s="315" t="s">
        <v>195</v>
      </c>
      <c r="M40" s="316" t="s">
        <v>195</v>
      </c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15"/>
      <c r="AB40" s="315"/>
      <c r="AC40" s="315"/>
      <c r="AD40" s="315"/>
    </row>
    <row r="41" customFormat="false" ht="15" hidden="false" customHeight="false" outlineLevel="0" collapsed="false">
      <c r="A41" s="313"/>
      <c r="B41" s="314" t="s">
        <v>254</v>
      </c>
      <c r="C41" s="315" t="s">
        <v>254</v>
      </c>
      <c r="D41" s="315" t="s">
        <v>254</v>
      </c>
      <c r="E41" s="314" t="s">
        <v>236</v>
      </c>
      <c r="F41" s="315" t="s">
        <v>236</v>
      </c>
      <c r="G41" s="315" t="s">
        <v>236</v>
      </c>
      <c r="H41" s="314" t="s">
        <v>197</v>
      </c>
      <c r="I41" s="315" t="s">
        <v>197</v>
      </c>
      <c r="J41" s="315" t="s">
        <v>197</v>
      </c>
      <c r="K41" s="314" t="s">
        <v>197</v>
      </c>
      <c r="L41" s="315" t="s">
        <v>197</v>
      </c>
      <c r="M41" s="316" t="s">
        <v>197</v>
      </c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</row>
    <row r="42" customFormat="false" ht="15" hidden="false" customHeight="false" outlineLevel="0" collapsed="false">
      <c r="A42" s="313"/>
      <c r="B42" s="314" t="s">
        <v>256</v>
      </c>
      <c r="C42" s="315" t="s">
        <v>256</v>
      </c>
      <c r="D42" s="315" t="s">
        <v>256</v>
      </c>
      <c r="E42" s="314" t="s">
        <v>239</v>
      </c>
      <c r="F42" s="315" t="s">
        <v>239</v>
      </c>
      <c r="G42" s="315" t="s">
        <v>239</v>
      </c>
      <c r="H42" s="314" t="s">
        <v>199</v>
      </c>
      <c r="I42" s="315" t="s">
        <v>199</v>
      </c>
      <c r="J42" s="315" t="s">
        <v>199</v>
      </c>
      <c r="K42" s="314" t="s">
        <v>199</v>
      </c>
      <c r="L42" s="315" t="s">
        <v>199</v>
      </c>
      <c r="M42" s="316" t="s">
        <v>199</v>
      </c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</row>
    <row r="43" customFormat="false" ht="15" hidden="false" customHeight="false" outlineLevel="0" collapsed="false">
      <c r="A43" s="313"/>
      <c r="B43" s="314" t="s">
        <v>264</v>
      </c>
      <c r="C43" s="315" t="s">
        <v>264</v>
      </c>
      <c r="D43" s="315" t="s">
        <v>264</v>
      </c>
      <c r="E43" s="314" t="s">
        <v>242</v>
      </c>
      <c r="F43" s="315" t="s">
        <v>242</v>
      </c>
      <c r="G43" s="315" t="s">
        <v>242</v>
      </c>
      <c r="H43" s="314" t="s">
        <v>202</v>
      </c>
      <c r="I43" s="315" t="s">
        <v>202</v>
      </c>
      <c r="J43" s="315" t="s">
        <v>202</v>
      </c>
      <c r="K43" s="314" t="s">
        <v>202</v>
      </c>
      <c r="L43" s="315" t="s">
        <v>202</v>
      </c>
      <c r="M43" s="316" t="s">
        <v>202</v>
      </c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  <c r="AC43" s="315"/>
      <c r="AD43" s="315"/>
    </row>
    <row r="44" customFormat="false" ht="15" hidden="false" customHeight="false" outlineLevel="0" collapsed="false">
      <c r="A44" s="313"/>
      <c r="B44" s="314" t="s">
        <v>269</v>
      </c>
      <c r="C44" s="315" t="s">
        <v>269</v>
      </c>
      <c r="D44" s="315" t="s">
        <v>269</v>
      </c>
      <c r="E44" s="314" t="s">
        <v>245</v>
      </c>
      <c r="F44" s="315" t="s">
        <v>245</v>
      </c>
      <c r="G44" s="315" t="s">
        <v>245</v>
      </c>
      <c r="H44" s="314" t="s">
        <v>205</v>
      </c>
      <c r="I44" s="315" t="s">
        <v>205</v>
      </c>
      <c r="J44" s="315" t="s">
        <v>205</v>
      </c>
      <c r="K44" s="314" t="s">
        <v>205</v>
      </c>
      <c r="L44" s="315" t="s">
        <v>205</v>
      </c>
      <c r="M44" s="316" t="s">
        <v>205</v>
      </c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  <c r="AD44" s="315"/>
    </row>
    <row r="45" customFormat="false" ht="15" hidden="false" customHeight="false" outlineLevel="0" collapsed="false">
      <c r="A45" s="313"/>
      <c r="B45" s="314" t="s">
        <v>801</v>
      </c>
      <c r="C45" s="315" t="s">
        <v>801</v>
      </c>
      <c r="D45" s="315" t="s">
        <v>801</v>
      </c>
      <c r="E45" s="314" t="s">
        <v>247</v>
      </c>
      <c r="F45" s="315" t="s">
        <v>247</v>
      </c>
      <c r="G45" s="317" t="s">
        <v>247</v>
      </c>
      <c r="H45" s="314" t="s">
        <v>207</v>
      </c>
      <c r="I45" s="315" t="s">
        <v>207</v>
      </c>
      <c r="J45" s="315" t="s">
        <v>207</v>
      </c>
      <c r="K45" s="314" t="s">
        <v>207</v>
      </c>
      <c r="L45" s="315" t="s">
        <v>207</v>
      </c>
      <c r="M45" s="316" t="s">
        <v>207</v>
      </c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15"/>
      <c r="AB45" s="315"/>
      <c r="AC45" s="315"/>
      <c r="AD45" s="315"/>
    </row>
    <row r="46" customFormat="false" ht="15" hidden="false" customHeight="false" outlineLevel="0" collapsed="false">
      <c r="A46" s="313"/>
      <c r="B46" s="314" t="s">
        <v>277</v>
      </c>
      <c r="C46" s="315" t="s">
        <v>277</v>
      </c>
      <c r="D46" s="315" t="s">
        <v>277</v>
      </c>
      <c r="E46" s="314" t="s">
        <v>249</v>
      </c>
      <c r="F46" s="315" t="s">
        <v>249</v>
      </c>
      <c r="G46" s="315" t="s">
        <v>249</v>
      </c>
      <c r="H46" s="314" t="s">
        <v>211</v>
      </c>
      <c r="I46" s="315" t="s">
        <v>211</v>
      </c>
      <c r="J46" s="315" t="s">
        <v>211</v>
      </c>
      <c r="K46" s="314" t="s">
        <v>211</v>
      </c>
      <c r="L46" s="315" t="s">
        <v>211</v>
      </c>
      <c r="M46" s="316" t="s">
        <v>211</v>
      </c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15"/>
      <c r="AB46" s="315"/>
      <c r="AC46" s="315"/>
      <c r="AD46" s="315"/>
    </row>
    <row r="47" customFormat="false" ht="15" hidden="false" customHeight="false" outlineLevel="0" collapsed="false">
      <c r="A47" s="313"/>
      <c r="B47" s="314" t="s">
        <v>280</v>
      </c>
      <c r="C47" s="315" t="s">
        <v>280</v>
      </c>
      <c r="D47" s="315" t="s">
        <v>280</v>
      </c>
      <c r="E47" s="314" t="s">
        <v>254</v>
      </c>
      <c r="F47" s="315" t="s">
        <v>254</v>
      </c>
      <c r="G47" s="315" t="s">
        <v>254</v>
      </c>
      <c r="H47" s="314" t="s">
        <v>213</v>
      </c>
      <c r="I47" s="315" t="s">
        <v>213</v>
      </c>
      <c r="J47" s="315" t="s">
        <v>213</v>
      </c>
      <c r="K47" s="314" t="s">
        <v>213</v>
      </c>
      <c r="L47" s="315" t="s">
        <v>213</v>
      </c>
      <c r="M47" s="316" t="s">
        <v>213</v>
      </c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  <c r="AD47" s="315"/>
    </row>
    <row r="48" customFormat="false" ht="15" hidden="false" customHeight="false" outlineLevel="0" collapsed="false">
      <c r="A48" s="313"/>
      <c r="B48" s="314" t="s">
        <v>282</v>
      </c>
      <c r="C48" s="315" t="s">
        <v>282</v>
      </c>
      <c r="D48" s="315" t="s">
        <v>282</v>
      </c>
      <c r="E48" s="314" t="s">
        <v>256</v>
      </c>
      <c r="F48" s="315" t="s">
        <v>256</v>
      </c>
      <c r="G48" s="315" t="s">
        <v>256</v>
      </c>
      <c r="H48" s="314" t="s">
        <v>215</v>
      </c>
      <c r="I48" s="315" t="s">
        <v>215</v>
      </c>
      <c r="J48" s="315" t="s">
        <v>215</v>
      </c>
      <c r="K48" s="314" t="s">
        <v>215</v>
      </c>
      <c r="L48" s="315" t="s">
        <v>215</v>
      </c>
      <c r="M48" s="316" t="s">
        <v>215</v>
      </c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</row>
    <row r="49" customFormat="false" ht="15" hidden="false" customHeight="false" outlineLevel="0" collapsed="false">
      <c r="A49" s="313"/>
      <c r="B49" s="314" t="s">
        <v>284</v>
      </c>
      <c r="C49" s="315" t="s">
        <v>284</v>
      </c>
      <c r="D49" s="315" t="s">
        <v>284</v>
      </c>
      <c r="E49" s="314" t="s">
        <v>264</v>
      </c>
      <c r="F49" s="315" t="s">
        <v>264</v>
      </c>
      <c r="G49" s="315" t="s">
        <v>264</v>
      </c>
      <c r="H49" s="314" t="s">
        <v>218</v>
      </c>
      <c r="I49" s="315" t="s">
        <v>218</v>
      </c>
      <c r="J49" s="315" t="s">
        <v>218</v>
      </c>
      <c r="K49" s="314" t="s">
        <v>218</v>
      </c>
      <c r="L49" s="315" t="s">
        <v>218</v>
      </c>
      <c r="M49" s="316" t="s">
        <v>218</v>
      </c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  <c r="AD49" s="315"/>
    </row>
    <row r="50" customFormat="false" ht="15" hidden="false" customHeight="false" outlineLevel="0" collapsed="false">
      <c r="A50" s="313"/>
      <c r="B50" s="314" t="s">
        <v>286</v>
      </c>
      <c r="C50" s="315" t="s">
        <v>286</v>
      </c>
      <c r="D50" s="315" t="s">
        <v>286</v>
      </c>
      <c r="E50" s="314" t="s">
        <v>269</v>
      </c>
      <c r="F50" s="315" t="s">
        <v>269</v>
      </c>
      <c r="G50" s="315" t="s">
        <v>269</v>
      </c>
      <c r="H50" s="314" t="s">
        <v>221</v>
      </c>
      <c r="I50" s="315" t="s">
        <v>221</v>
      </c>
      <c r="J50" s="315" t="s">
        <v>221</v>
      </c>
      <c r="K50" s="314" t="s">
        <v>221</v>
      </c>
      <c r="L50" s="315" t="s">
        <v>221</v>
      </c>
      <c r="M50" s="316" t="s">
        <v>221</v>
      </c>
      <c r="N50" s="315"/>
      <c r="O50" s="315"/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  <c r="AA50" s="315"/>
      <c r="AB50" s="315"/>
      <c r="AC50" s="315"/>
      <c r="AD50" s="315"/>
    </row>
    <row r="51" customFormat="false" ht="15" hidden="false" customHeight="false" outlineLevel="0" collapsed="false">
      <c r="A51" s="313"/>
      <c r="B51" s="314" t="s">
        <v>288</v>
      </c>
      <c r="C51" s="315" t="s">
        <v>288</v>
      </c>
      <c r="D51" s="315" t="s">
        <v>288</v>
      </c>
      <c r="E51" s="314" t="s">
        <v>801</v>
      </c>
      <c r="F51" s="315" t="s">
        <v>801</v>
      </c>
      <c r="G51" s="315" t="s">
        <v>801</v>
      </c>
      <c r="H51" s="314" t="s">
        <v>223</v>
      </c>
      <c r="I51" s="315" t="s">
        <v>223</v>
      </c>
      <c r="J51" s="315" t="s">
        <v>223</v>
      </c>
      <c r="K51" s="314" t="s">
        <v>223</v>
      </c>
      <c r="L51" s="315" t="s">
        <v>223</v>
      </c>
      <c r="M51" s="316" t="s">
        <v>223</v>
      </c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5"/>
      <c r="AB51" s="315"/>
      <c r="AC51" s="315"/>
      <c r="AD51" s="315"/>
    </row>
    <row r="52" customFormat="false" ht="15" hidden="false" customHeight="false" outlineLevel="0" collapsed="false">
      <c r="A52" s="313"/>
      <c r="B52" s="314" t="s">
        <v>291</v>
      </c>
      <c r="C52" s="315" t="s">
        <v>291</v>
      </c>
      <c r="D52" s="315" t="s">
        <v>291</v>
      </c>
      <c r="E52" s="314" t="s">
        <v>277</v>
      </c>
      <c r="F52" s="315" t="s">
        <v>277</v>
      </c>
      <c r="G52" s="315" t="s">
        <v>277</v>
      </c>
      <c r="H52" s="314" t="s">
        <v>3301</v>
      </c>
      <c r="I52" s="315" t="s">
        <v>225</v>
      </c>
      <c r="J52" s="315" t="s">
        <v>225</v>
      </c>
      <c r="K52" s="314" t="s">
        <v>3301</v>
      </c>
      <c r="L52" s="315" t="s">
        <v>225</v>
      </c>
      <c r="M52" s="316" t="s">
        <v>225</v>
      </c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15"/>
      <c r="Z52" s="315"/>
      <c r="AA52" s="315"/>
      <c r="AB52" s="315"/>
      <c r="AC52" s="315"/>
      <c r="AD52" s="315"/>
    </row>
    <row r="53" customFormat="false" ht="15" hidden="false" customHeight="false" outlineLevel="0" collapsed="false">
      <c r="A53" s="313"/>
      <c r="B53" s="314" t="s">
        <v>295</v>
      </c>
      <c r="C53" s="315" t="s">
        <v>295</v>
      </c>
      <c r="D53" s="315" t="s">
        <v>295</v>
      </c>
      <c r="E53" s="314" t="s">
        <v>280</v>
      </c>
      <c r="F53" s="315" t="s">
        <v>280</v>
      </c>
      <c r="G53" s="315" t="s">
        <v>280</v>
      </c>
      <c r="H53" s="314" t="s">
        <v>3302</v>
      </c>
      <c r="I53" s="315" t="s">
        <v>3303</v>
      </c>
      <c r="J53" s="315" t="s">
        <v>3303</v>
      </c>
      <c r="K53" s="314" t="s">
        <v>231</v>
      </c>
      <c r="L53" s="315" t="s">
        <v>231</v>
      </c>
      <c r="M53" s="316" t="s">
        <v>231</v>
      </c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  <c r="AA53" s="315"/>
      <c r="AB53" s="315"/>
      <c r="AC53" s="315"/>
      <c r="AD53" s="315"/>
    </row>
    <row r="54" customFormat="false" ht="15" hidden="false" customHeight="false" outlineLevel="0" collapsed="false">
      <c r="A54" s="313"/>
      <c r="B54" s="314" t="s">
        <v>3304</v>
      </c>
      <c r="C54" s="315" t="s">
        <v>297</v>
      </c>
      <c r="D54" s="315" t="s">
        <v>297</v>
      </c>
      <c r="E54" s="314" t="s">
        <v>282</v>
      </c>
      <c r="F54" s="315" t="s">
        <v>282</v>
      </c>
      <c r="G54" s="315" t="s">
        <v>282</v>
      </c>
      <c r="H54" s="314" t="s">
        <v>236</v>
      </c>
      <c r="I54" s="315" t="s">
        <v>236</v>
      </c>
      <c r="J54" s="315" t="s">
        <v>236</v>
      </c>
      <c r="K54" s="314" t="s">
        <v>236</v>
      </c>
      <c r="L54" s="315" t="s">
        <v>236</v>
      </c>
      <c r="M54" s="316" t="s">
        <v>236</v>
      </c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15"/>
      <c r="Z54" s="315"/>
      <c r="AA54" s="315"/>
      <c r="AB54" s="315"/>
      <c r="AC54" s="315"/>
      <c r="AD54" s="315"/>
    </row>
    <row r="55" customFormat="false" ht="15" hidden="false" customHeight="false" outlineLevel="0" collapsed="false">
      <c r="A55" s="313"/>
      <c r="B55" s="314" t="s">
        <v>309</v>
      </c>
      <c r="C55" s="315" t="s">
        <v>309</v>
      </c>
      <c r="D55" s="315" t="s">
        <v>309</v>
      </c>
      <c r="E55" s="314" t="s">
        <v>284</v>
      </c>
      <c r="F55" s="315" t="s">
        <v>284</v>
      </c>
      <c r="G55" s="315" t="s">
        <v>284</v>
      </c>
      <c r="H55" s="314" t="s">
        <v>239</v>
      </c>
      <c r="I55" s="315" t="s">
        <v>239</v>
      </c>
      <c r="J55" s="315" t="s">
        <v>239</v>
      </c>
      <c r="K55" s="314" t="s">
        <v>239</v>
      </c>
      <c r="L55" s="315" t="s">
        <v>239</v>
      </c>
      <c r="M55" s="316" t="s">
        <v>239</v>
      </c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  <c r="AA55" s="315"/>
      <c r="AB55" s="315"/>
      <c r="AC55" s="315"/>
      <c r="AD55" s="315"/>
    </row>
    <row r="56" customFormat="false" ht="15" hidden="false" customHeight="false" outlineLevel="0" collapsed="false">
      <c r="A56" s="313"/>
      <c r="B56" s="314" t="s">
        <v>311</v>
      </c>
      <c r="C56" s="315" t="s">
        <v>311</v>
      </c>
      <c r="D56" s="315" t="s">
        <v>311</v>
      </c>
      <c r="E56" s="314" t="s">
        <v>286</v>
      </c>
      <c r="F56" s="315" t="s">
        <v>286</v>
      </c>
      <c r="G56" s="315" t="s">
        <v>286</v>
      </c>
      <c r="H56" s="314" t="s">
        <v>242</v>
      </c>
      <c r="I56" s="315" t="s">
        <v>242</v>
      </c>
      <c r="J56" s="315" t="s">
        <v>242</v>
      </c>
      <c r="K56" s="314" t="s">
        <v>242</v>
      </c>
      <c r="L56" s="315" t="s">
        <v>242</v>
      </c>
      <c r="M56" s="316" t="s">
        <v>242</v>
      </c>
      <c r="N56" s="315"/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  <c r="AD56" s="315"/>
    </row>
    <row r="57" customFormat="false" ht="15" hidden="false" customHeight="false" outlineLevel="0" collapsed="false">
      <c r="A57" s="313"/>
      <c r="B57" s="314" t="s">
        <v>315</v>
      </c>
      <c r="C57" s="315" t="s">
        <v>315</v>
      </c>
      <c r="D57" s="315" t="s">
        <v>315</v>
      </c>
      <c r="E57" s="314" t="s">
        <v>288</v>
      </c>
      <c r="F57" s="315" t="s">
        <v>288</v>
      </c>
      <c r="G57" s="315" t="s">
        <v>288</v>
      </c>
      <c r="H57" s="314" t="s">
        <v>245</v>
      </c>
      <c r="I57" s="315" t="s">
        <v>245</v>
      </c>
      <c r="J57" s="315" t="s">
        <v>245</v>
      </c>
      <c r="K57" s="314" t="s">
        <v>245</v>
      </c>
      <c r="L57" s="315" t="s">
        <v>245</v>
      </c>
      <c r="M57" s="316" t="s">
        <v>245</v>
      </c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  <c r="AA57" s="315"/>
      <c r="AB57" s="315"/>
      <c r="AC57" s="315"/>
      <c r="AD57" s="315"/>
    </row>
    <row r="58" customFormat="false" ht="15" hidden="false" customHeight="false" outlineLevel="0" collapsed="false">
      <c r="A58" s="313"/>
      <c r="B58" s="314" t="s">
        <v>321</v>
      </c>
      <c r="C58" s="315" t="s">
        <v>321</v>
      </c>
      <c r="D58" s="315" t="s">
        <v>321</v>
      </c>
      <c r="E58" s="314" t="s">
        <v>291</v>
      </c>
      <c r="F58" s="315" t="s">
        <v>291</v>
      </c>
      <c r="G58" s="315" t="s">
        <v>291</v>
      </c>
      <c r="H58" s="314" t="s">
        <v>247</v>
      </c>
      <c r="I58" s="315" t="s">
        <v>247</v>
      </c>
      <c r="J58" s="315" t="s">
        <v>247</v>
      </c>
      <c r="K58" s="314" t="s">
        <v>247</v>
      </c>
      <c r="L58" s="315" t="s">
        <v>247</v>
      </c>
      <c r="M58" s="316" t="s">
        <v>247</v>
      </c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  <c r="AA58" s="315"/>
      <c r="AB58" s="315"/>
      <c r="AC58" s="315"/>
      <c r="AD58" s="315"/>
    </row>
    <row r="59" customFormat="false" ht="15" hidden="false" customHeight="false" outlineLevel="0" collapsed="false">
      <c r="A59" s="313"/>
      <c r="B59" s="314" t="s">
        <v>323</v>
      </c>
      <c r="C59" s="315" t="s">
        <v>323</v>
      </c>
      <c r="D59" s="315" t="s">
        <v>323</v>
      </c>
      <c r="E59" s="314" t="s">
        <v>295</v>
      </c>
      <c r="F59" s="315" t="s">
        <v>295</v>
      </c>
      <c r="G59" s="317" t="s">
        <v>295</v>
      </c>
      <c r="H59" s="314" t="s">
        <v>249</v>
      </c>
      <c r="I59" s="315" t="s">
        <v>249</v>
      </c>
      <c r="J59" s="315" t="s">
        <v>249</v>
      </c>
      <c r="K59" s="314" t="s">
        <v>249</v>
      </c>
      <c r="L59" s="315" t="s">
        <v>249</v>
      </c>
      <c r="M59" s="316" t="s">
        <v>249</v>
      </c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  <c r="AA59" s="315"/>
      <c r="AB59" s="315"/>
      <c r="AC59" s="315"/>
      <c r="AD59" s="315"/>
    </row>
    <row r="60" customFormat="false" ht="15" hidden="false" customHeight="false" outlineLevel="0" collapsed="false">
      <c r="A60" s="313"/>
      <c r="B60" s="314" t="s">
        <v>325</v>
      </c>
      <c r="C60" s="315" t="s">
        <v>325</v>
      </c>
      <c r="D60" s="315" t="s">
        <v>325</v>
      </c>
      <c r="E60" s="314" t="s">
        <v>3304</v>
      </c>
      <c r="F60" s="315" t="s">
        <v>297</v>
      </c>
      <c r="G60" s="315" t="s">
        <v>297</v>
      </c>
      <c r="H60" s="314" t="s">
        <v>252</v>
      </c>
      <c r="I60" s="315" t="s">
        <v>252</v>
      </c>
      <c r="J60" s="315" t="s">
        <v>252</v>
      </c>
      <c r="K60" s="314" t="s">
        <v>252</v>
      </c>
      <c r="L60" s="315" t="s">
        <v>252</v>
      </c>
      <c r="M60" s="316" t="s">
        <v>252</v>
      </c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5"/>
      <c r="AB60" s="315"/>
      <c r="AC60" s="315"/>
      <c r="AD60" s="315"/>
    </row>
    <row r="61" customFormat="false" ht="15" hidden="false" customHeight="false" outlineLevel="0" collapsed="false">
      <c r="A61" s="313"/>
      <c r="B61" s="314" t="s">
        <v>3305</v>
      </c>
      <c r="C61" s="315" t="s">
        <v>877</v>
      </c>
      <c r="D61" s="315" t="s">
        <v>877</v>
      </c>
      <c r="E61" s="314" t="s">
        <v>305</v>
      </c>
      <c r="F61" s="315" t="s">
        <v>305</v>
      </c>
      <c r="G61" s="315" t="s">
        <v>305</v>
      </c>
      <c r="H61" s="314" t="s">
        <v>254</v>
      </c>
      <c r="I61" s="315" t="s">
        <v>254</v>
      </c>
      <c r="J61" s="315" t="s">
        <v>254</v>
      </c>
      <c r="K61" s="314" t="s">
        <v>254</v>
      </c>
      <c r="L61" s="315" t="s">
        <v>254</v>
      </c>
      <c r="M61" s="316" t="s">
        <v>254</v>
      </c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15"/>
      <c r="AB61" s="315"/>
      <c r="AC61" s="315"/>
      <c r="AD61" s="315"/>
    </row>
    <row r="62" customFormat="false" ht="15" hidden="false" customHeight="false" outlineLevel="0" collapsed="false">
      <c r="A62" s="313"/>
      <c r="B62" s="314" t="s">
        <v>330</v>
      </c>
      <c r="C62" s="315" t="s">
        <v>330</v>
      </c>
      <c r="D62" s="315" t="s">
        <v>330</v>
      </c>
      <c r="E62" s="314" t="s">
        <v>307</v>
      </c>
      <c r="F62" s="315" t="s">
        <v>307</v>
      </c>
      <c r="G62" s="315" t="s">
        <v>307</v>
      </c>
      <c r="H62" s="314" t="s">
        <v>256</v>
      </c>
      <c r="I62" s="315" t="s">
        <v>256</v>
      </c>
      <c r="J62" s="315" t="s">
        <v>256</v>
      </c>
      <c r="K62" s="314" t="s">
        <v>256</v>
      </c>
      <c r="L62" s="315" t="s">
        <v>256</v>
      </c>
      <c r="M62" s="316" t="s">
        <v>256</v>
      </c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15"/>
      <c r="AB62" s="315"/>
      <c r="AC62" s="315"/>
      <c r="AD62" s="315"/>
    </row>
    <row r="63" customFormat="false" ht="15" hidden="false" customHeight="false" outlineLevel="0" collapsed="false">
      <c r="A63" s="313"/>
      <c r="B63" s="314" t="s">
        <v>338</v>
      </c>
      <c r="C63" s="315" t="s">
        <v>338</v>
      </c>
      <c r="D63" s="315" t="s">
        <v>338</v>
      </c>
      <c r="E63" s="314" t="s">
        <v>309</v>
      </c>
      <c r="F63" s="315" t="s">
        <v>309</v>
      </c>
      <c r="G63" s="315" t="s">
        <v>309</v>
      </c>
      <c r="H63" s="314" t="s">
        <v>264</v>
      </c>
      <c r="I63" s="315" t="s">
        <v>264</v>
      </c>
      <c r="J63" s="315" t="s">
        <v>264</v>
      </c>
      <c r="K63" s="314" t="s">
        <v>264</v>
      </c>
      <c r="L63" s="315" t="s">
        <v>264</v>
      </c>
      <c r="M63" s="316" t="s">
        <v>264</v>
      </c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5"/>
      <c r="AA63" s="315"/>
      <c r="AB63" s="315"/>
      <c r="AC63" s="315"/>
      <c r="AD63" s="315"/>
    </row>
    <row r="64" customFormat="false" ht="15" hidden="false" customHeight="false" outlineLevel="0" collapsed="false">
      <c r="A64" s="313"/>
      <c r="B64" s="314"/>
      <c r="C64" s="315"/>
      <c r="D64" s="315"/>
      <c r="E64" s="314" t="s">
        <v>311</v>
      </c>
      <c r="F64" s="315" t="s">
        <v>311</v>
      </c>
      <c r="G64" s="315" t="s">
        <v>311</v>
      </c>
      <c r="H64" s="314" t="s">
        <v>267</v>
      </c>
      <c r="I64" s="315" t="s">
        <v>267</v>
      </c>
      <c r="J64" s="315" t="s">
        <v>267</v>
      </c>
      <c r="K64" s="314" t="s">
        <v>267</v>
      </c>
      <c r="L64" s="315" t="s">
        <v>267</v>
      </c>
      <c r="M64" s="316" t="s">
        <v>267</v>
      </c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Z64" s="315"/>
      <c r="AA64" s="315"/>
      <c r="AB64" s="315"/>
      <c r="AC64" s="315"/>
      <c r="AD64" s="315"/>
    </row>
    <row r="65" customFormat="false" ht="15" hidden="false" customHeight="false" outlineLevel="0" collapsed="false">
      <c r="A65" s="313"/>
      <c r="B65" s="314"/>
      <c r="C65" s="315"/>
      <c r="D65" s="315"/>
      <c r="E65" s="314" t="s">
        <v>3306</v>
      </c>
      <c r="F65" s="315" t="s">
        <v>3307</v>
      </c>
      <c r="G65" s="315" t="s">
        <v>3307</v>
      </c>
      <c r="H65" s="314" t="s">
        <v>269</v>
      </c>
      <c r="I65" s="315" t="s">
        <v>269</v>
      </c>
      <c r="J65" s="315" t="s">
        <v>269</v>
      </c>
      <c r="K65" s="314" t="s">
        <v>269</v>
      </c>
      <c r="L65" s="315" t="s">
        <v>269</v>
      </c>
      <c r="M65" s="316" t="s">
        <v>269</v>
      </c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5"/>
      <c r="AD65" s="315"/>
    </row>
    <row r="66" customFormat="false" ht="15" hidden="false" customHeight="false" outlineLevel="0" collapsed="false">
      <c r="A66" s="313"/>
      <c r="B66" s="314"/>
      <c r="C66" s="315"/>
      <c r="D66" s="315"/>
      <c r="E66" s="314" t="s">
        <v>319</v>
      </c>
      <c r="F66" s="315" t="s">
        <v>319</v>
      </c>
      <c r="G66" s="315" t="s">
        <v>319</v>
      </c>
      <c r="H66" s="314" t="s">
        <v>801</v>
      </c>
      <c r="I66" s="315" t="s">
        <v>801</v>
      </c>
      <c r="J66" s="315" t="s">
        <v>801</v>
      </c>
      <c r="K66" s="314" t="s">
        <v>801</v>
      </c>
      <c r="L66" s="315" t="s">
        <v>801</v>
      </c>
      <c r="M66" s="316" t="s">
        <v>801</v>
      </c>
      <c r="N66" s="315"/>
      <c r="O66" s="315"/>
      <c r="P66" s="315"/>
      <c r="Q66" s="315"/>
      <c r="R66" s="315"/>
      <c r="S66" s="315"/>
      <c r="T66" s="315"/>
      <c r="U66" s="315"/>
      <c r="V66" s="315"/>
      <c r="W66" s="315"/>
      <c r="X66" s="315"/>
      <c r="Y66" s="315"/>
      <c r="Z66" s="315"/>
      <c r="AA66" s="315"/>
      <c r="AB66" s="315"/>
      <c r="AC66" s="315"/>
      <c r="AD66" s="315"/>
    </row>
    <row r="67" customFormat="false" ht="15" hidden="false" customHeight="false" outlineLevel="0" collapsed="false">
      <c r="A67" s="313"/>
      <c r="B67" s="314"/>
      <c r="C67" s="315"/>
      <c r="D67" s="315"/>
      <c r="E67" s="314" t="s">
        <v>321</v>
      </c>
      <c r="F67" s="315" t="s">
        <v>321</v>
      </c>
      <c r="G67" s="315" t="s">
        <v>321</v>
      </c>
      <c r="H67" s="314" t="s">
        <v>3308</v>
      </c>
      <c r="I67" s="315" t="s">
        <v>1557</v>
      </c>
      <c r="J67" s="315" t="s">
        <v>1557</v>
      </c>
      <c r="K67" s="314" t="s">
        <v>3308</v>
      </c>
      <c r="L67" s="315" t="s">
        <v>1557</v>
      </c>
      <c r="M67" s="316" t="s">
        <v>1557</v>
      </c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</row>
    <row r="68" customFormat="false" ht="15" hidden="false" customHeight="false" outlineLevel="0" collapsed="false">
      <c r="A68" s="313"/>
      <c r="B68" s="314"/>
      <c r="C68" s="315"/>
      <c r="D68" s="315"/>
      <c r="E68" s="314" t="s">
        <v>323</v>
      </c>
      <c r="F68" s="315" t="s">
        <v>323</v>
      </c>
      <c r="G68" s="315" t="s">
        <v>323</v>
      </c>
      <c r="H68" s="314" t="s">
        <v>277</v>
      </c>
      <c r="I68" s="315" t="s">
        <v>277</v>
      </c>
      <c r="J68" s="315" t="s">
        <v>277</v>
      </c>
      <c r="K68" s="314" t="s">
        <v>277</v>
      </c>
      <c r="L68" s="315" t="s">
        <v>277</v>
      </c>
      <c r="M68" s="316" t="s">
        <v>277</v>
      </c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5"/>
      <c r="AC68" s="315"/>
      <c r="AD68" s="315"/>
    </row>
    <row r="69" customFormat="false" ht="15" hidden="false" customHeight="false" outlineLevel="0" collapsed="false">
      <c r="A69" s="313"/>
      <c r="B69" s="314"/>
      <c r="C69" s="315"/>
      <c r="D69" s="315"/>
      <c r="E69" s="314" t="s">
        <v>325</v>
      </c>
      <c r="F69" s="315" t="s">
        <v>325</v>
      </c>
      <c r="G69" s="315" t="s">
        <v>325</v>
      </c>
      <c r="H69" s="314" t="s">
        <v>280</v>
      </c>
      <c r="I69" s="315" t="s">
        <v>280</v>
      </c>
      <c r="J69" s="315" t="s">
        <v>280</v>
      </c>
      <c r="K69" s="314" t="s">
        <v>280</v>
      </c>
      <c r="L69" s="315" t="s">
        <v>280</v>
      </c>
      <c r="M69" s="316" t="s">
        <v>280</v>
      </c>
      <c r="N69" s="315"/>
      <c r="O69" s="315"/>
      <c r="P69" s="315"/>
      <c r="Q69" s="315"/>
      <c r="R69" s="315"/>
      <c r="S69" s="315"/>
      <c r="T69" s="315"/>
      <c r="U69" s="315"/>
      <c r="V69" s="315"/>
      <c r="W69" s="315"/>
      <c r="X69" s="315"/>
      <c r="Y69" s="315"/>
      <c r="Z69" s="315"/>
      <c r="AA69" s="315"/>
      <c r="AB69" s="315"/>
      <c r="AC69" s="315"/>
      <c r="AD69" s="315"/>
    </row>
    <row r="70" customFormat="false" ht="15" hidden="false" customHeight="false" outlineLevel="0" collapsed="false">
      <c r="A70" s="313"/>
      <c r="B70" s="314"/>
      <c r="C70" s="315"/>
      <c r="D70" s="315"/>
      <c r="E70" s="314" t="s">
        <v>3305</v>
      </c>
      <c r="F70" s="315" t="s">
        <v>877</v>
      </c>
      <c r="G70" s="315" t="s">
        <v>877</v>
      </c>
      <c r="H70" s="314" t="s">
        <v>282</v>
      </c>
      <c r="I70" s="315" t="s">
        <v>282</v>
      </c>
      <c r="J70" s="315" t="s">
        <v>282</v>
      </c>
      <c r="K70" s="314" t="s">
        <v>282</v>
      </c>
      <c r="L70" s="315" t="s">
        <v>282</v>
      </c>
      <c r="M70" s="316" t="s">
        <v>282</v>
      </c>
      <c r="N70" s="315"/>
      <c r="O70" s="315"/>
      <c r="P70" s="315"/>
      <c r="Q70" s="315"/>
      <c r="R70" s="315"/>
      <c r="S70" s="315"/>
      <c r="T70" s="315"/>
      <c r="U70" s="315"/>
      <c r="V70" s="315"/>
      <c r="W70" s="315"/>
      <c r="X70" s="315"/>
      <c r="Y70" s="315"/>
      <c r="Z70" s="315"/>
      <c r="AA70" s="315"/>
      <c r="AB70" s="315"/>
      <c r="AC70" s="315"/>
      <c r="AD70" s="315"/>
    </row>
    <row r="71" customFormat="false" ht="15" hidden="false" customHeight="false" outlineLevel="0" collapsed="false">
      <c r="A71" s="313"/>
      <c r="B71" s="314"/>
      <c r="C71" s="315"/>
      <c r="D71" s="315"/>
      <c r="E71" s="314" t="s">
        <v>335</v>
      </c>
      <c r="F71" s="315" t="s">
        <v>335</v>
      </c>
      <c r="G71" s="315" t="s">
        <v>335</v>
      </c>
      <c r="H71" s="314" t="s">
        <v>284</v>
      </c>
      <c r="I71" s="315" t="s">
        <v>284</v>
      </c>
      <c r="J71" s="315" t="s">
        <v>284</v>
      </c>
      <c r="K71" s="314" t="s">
        <v>284</v>
      </c>
      <c r="L71" s="315" t="s">
        <v>284</v>
      </c>
      <c r="M71" s="316" t="s">
        <v>284</v>
      </c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  <c r="AA71" s="315"/>
      <c r="AB71" s="315"/>
      <c r="AC71" s="315"/>
      <c r="AD71" s="315"/>
    </row>
    <row r="72" customFormat="false" ht="15" hidden="false" customHeight="false" outlineLevel="0" collapsed="false">
      <c r="A72" s="313"/>
      <c r="B72" s="314"/>
      <c r="C72" s="315"/>
      <c r="D72" s="315"/>
      <c r="E72" s="314" t="s">
        <v>338</v>
      </c>
      <c r="F72" s="315" t="s">
        <v>338</v>
      </c>
      <c r="G72" s="315" t="s">
        <v>338</v>
      </c>
      <c r="H72" s="314" t="s">
        <v>286</v>
      </c>
      <c r="I72" s="315" t="s">
        <v>286</v>
      </c>
      <c r="J72" s="315" t="s">
        <v>286</v>
      </c>
      <c r="K72" s="314" t="s">
        <v>286</v>
      </c>
      <c r="L72" s="315" t="s">
        <v>286</v>
      </c>
      <c r="M72" s="316" t="s">
        <v>286</v>
      </c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15"/>
      <c r="AB72" s="315"/>
      <c r="AC72" s="315"/>
      <c r="AD72" s="315"/>
    </row>
    <row r="73" customFormat="false" ht="15" hidden="false" customHeight="false" outlineLevel="0" collapsed="false">
      <c r="A73" s="313"/>
      <c r="B73" s="314"/>
      <c r="C73" s="315"/>
      <c r="D73" s="315"/>
      <c r="E73" s="314"/>
      <c r="F73" s="315"/>
      <c r="G73" s="315"/>
      <c r="H73" s="314" t="s">
        <v>288</v>
      </c>
      <c r="I73" s="315" t="s">
        <v>288</v>
      </c>
      <c r="J73" s="315" t="s">
        <v>288</v>
      </c>
      <c r="K73" s="314" t="s">
        <v>288</v>
      </c>
      <c r="L73" s="315" t="s">
        <v>288</v>
      </c>
      <c r="M73" s="316" t="s">
        <v>288</v>
      </c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15"/>
      <c r="AB73" s="315"/>
      <c r="AC73" s="315"/>
      <c r="AD73" s="315"/>
    </row>
    <row r="74" customFormat="false" ht="15" hidden="false" customHeight="false" outlineLevel="0" collapsed="false">
      <c r="A74" s="313"/>
      <c r="B74" s="314"/>
      <c r="C74" s="315"/>
      <c r="D74" s="315"/>
      <c r="E74" s="314"/>
      <c r="F74" s="315"/>
      <c r="G74" s="315"/>
      <c r="H74" s="314" t="s">
        <v>291</v>
      </c>
      <c r="I74" s="315" t="s">
        <v>291</v>
      </c>
      <c r="J74" s="315" t="s">
        <v>291</v>
      </c>
      <c r="K74" s="314" t="s">
        <v>291</v>
      </c>
      <c r="L74" s="315" t="s">
        <v>291</v>
      </c>
      <c r="M74" s="316" t="s">
        <v>291</v>
      </c>
      <c r="N74" s="315"/>
      <c r="O74" s="315"/>
      <c r="P74" s="315"/>
      <c r="Q74" s="315"/>
      <c r="R74" s="315"/>
      <c r="S74" s="315"/>
      <c r="T74" s="315"/>
      <c r="U74" s="315"/>
      <c r="V74" s="315"/>
      <c r="W74" s="315"/>
      <c r="X74" s="315"/>
      <c r="Y74" s="315"/>
      <c r="Z74" s="315"/>
      <c r="AA74" s="315"/>
      <c r="AB74" s="315"/>
      <c r="AC74" s="315"/>
      <c r="AD74" s="315"/>
    </row>
    <row r="75" customFormat="false" ht="15" hidden="false" customHeight="false" outlineLevel="0" collapsed="false">
      <c r="A75" s="313"/>
      <c r="B75" s="314"/>
      <c r="C75" s="315"/>
      <c r="D75" s="315"/>
      <c r="E75" s="314"/>
      <c r="F75" s="315"/>
      <c r="G75" s="315"/>
      <c r="H75" s="314" t="s">
        <v>295</v>
      </c>
      <c r="I75" s="315" t="s">
        <v>295</v>
      </c>
      <c r="J75" s="315" t="s">
        <v>295</v>
      </c>
      <c r="K75" s="314" t="s">
        <v>295</v>
      </c>
      <c r="L75" s="315" t="s">
        <v>295</v>
      </c>
      <c r="M75" s="316" t="s">
        <v>295</v>
      </c>
      <c r="N75" s="315"/>
      <c r="O75" s="315"/>
      <c r="P75" s="315"/>
      <c r="Q75" s="315"/>
      <c r="R75" s="315"/>
      <c r="S75" s="315"/>
      <c r="T75" s="315"/>
      <c r="U75" s="315"/>
      <c r="V75" s="315"/>
      <c r="W75" s="315"/>
      <c r="X75" s="315"/>
      <c r="Y75" s="315"/>
      <c r="Z75" s="315"/>
      <c r="AA75" s="315"/>
      <c r="AB75" s="315"/>
      <c r="AC75" s="315"/>
      <c r="AD75" s="315"/>
    </row>
    <row r="76" customFormat="false" ht="15" hidden="false" customHeight="false" outlineLevel="0" collapsed="false">
      <c r="A76" s="313"/>
      <c r="B76" s="314"/>
      <c r="C76" s="315"/>
      <c r="D76" s="315"/>
      <c r="E76" s="314"/>
      <c r="F76" s="315"/>
      <c r="G76" s="315"/>
      <c r="H76" s="314" t="s">
        <v>3304</v>
      </c>
      <c r="I76" s="315" t="s">
        <v>297</v>
      </c>
      <c r="J76" s="315" t="s">
        <v>297</v>
      </c>
      <c r="K76" s="314" t="s">
        <v>3304</v>
      </c>
      <c r="L76" s="315" t="s">
        <v>297</v>
      </c>
      <c r="M76" s="316" t="s">
        <v>297</v>
      </c>
      <c r="N76" s="315"/>
      <c r="O76" s="315"/>
      <c r="P76" s="315"/>
      <c r="Q76" s="315"/>
      <c r="R76" s="315"/>
      <c r="S76" s="315"/>
      <c r="T76" s="315"/>
      <c r="U76" s="315"/>
      <c r="V76" s="315"/>
      <c r="W76" s="315"/>
      <c r="X76" s="315"/>
      <c r="Y76" s="315"/>
      <c r="Z76" s="315"/>
      <c r="AA76" s="315"/>
      <c r="AB76" s="315"/>
      <c r="AC76" s="315"/>
      <c r="AD76" s="315"/>
    </row>
    <row r="77" customFormat="false" ht="15" hidden="false" customHeight="false" outlineLevel="0" collapsed="false">
      <c r="A77" s="313"/>
      <c r="B77" s="314"/>
      <c r="C77" s="315"/>
      <c r="D77" s="315"/>
      <c r="E77" s="314"/>
      <c r="F77" s="315"/>
      <c r="G77" s="315"/>
      <c r="H77" s="314" t="s">
        <v>300</v>
      </c>
      <c r="I77" s="315" t="s">
        <v>300</v>
      </c>
      <c r="J77" s="315" t="s">
        <v>300</v>
      </c>
      <c r="K77" s="314" t="s">
        <v>300</v>
      </c>
      <c r="L77" s="315" t="s">
        <v>300</v>
      </c>
      <c r="M77" s="316" t="s">
        <v>300</v>
      </c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  <c r="AA77" s="315"/>
      <c r="AB77" s="315"/>
      <c r="AC77" s="315"/>
      <c r="AD77" s="315"/>
    </row>
    <row r="78" customFormat="false" ht="15" hidden="false" customHeight="false" outlineLevel="0" collapsed="false">
      <c r="A78" s="313"/>
      <c r="B78" s="314"/>
      <c r="C78" s="315"/>
      <c r="D78" s="315"/>
      <c r="E78" s="314"/>
      <c r="F78" s="315"/>
      <c r="G78" s="315"/>
      <c r="H78" s="314" t="s">
        <v>303</v>
      </c>
      <c r="I78" s="315" t="s">
        <v>303</v>
      </c>
      <c r="J78" s="315" t="s">
        <v>303</v>
      </c>
      <c r="K78" s="314" t="s">
        <v>303</v>
      </c>
      <c r="L78" s="315" t="s">
        <v>303</v>
      </c>
      <c r="M78" s="316" t="s">
        <v>303</v>
      </c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15"/>
      <c r="AB78" s="315"/>
      <c r="AC78" s="315"/>
      <c r="AD78" s="315"/>
    </row>
    <row r="79" customFormat="false" ht="15" hidden="false" customHeight="false" outlineLevel="0" collapsed="false">
      <c r="A79" s="313"/>
      <c r="B79" s="314"/>
      <c r="C79" s="315"/>
      <c r="D79" s="315"/>
      <c r="E79" s="314"/>
      <c r="F79" s="315"/>
      <c r="G79" s="315"/>
      <c r="H79" s="314" t="s">
        <v>305</v>
      </c>
      <c r="I79" s="315" t="s">
        <v>305</v>
      </c>
      <c r="J79" s="315" t="s">
        <v>305</v>
      </c>
      <c r="K79" s="314" t="s">
        <v>305</v>
      </c>
      <c r="L79" s="315" t="s">
        <v>305</v>
      </c>
      <c r="M79" s="316" t="s">
        <v>305</v>
      </c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15"/>
      <c r="AB79" s="315"/>
      <c r="AC79" s="315"/>
      <c r="AD79" s="315"/>
    </row>
    <row r="80" customFormat="false" ht="15" hidden="false" customHeight="false" outlineLevel="0" collapsed="false">
      <c r="A80" s="313"/>
      <c r="B80" s="314"/>
      <c r="C80" s="315"/>
      <c r="D80" s="315"/>
      <c r="E80" s="314"/>
      <c r="F80" s="315"/>
      <c r="G80" s="315"/>
      <c r="H80" s="314" t="s">
        <v>307</v>
      </c>
      <c r="I80" s="315" t="s">
        <v>307</v>
      </c>
      <c r="J80" s="315" t="s">
        <v>307</v>
      </c>
      <c r="K80" s="314" t="s">
        <v>307</v>
      </c>
      <c r="L80" s="315" t="s">
        <v>307</v>
      </c>
      <c r="M80" s="316" t="s">
        <v>307</v>
      </c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  <c r="Y80" s="315"/>
      <c r="Z80" s="315"/>
      <c r="AA80" s="315"/>
      <c r="AB80" s="315"/>
      <c r="AC80" s="315"/>
      <c r="AD80" s="315"/>
    </row>
    <row r="81" customFormat="false" ht="15" hidden="false" customHeight="false" outlineLevel="0" collapsed="false">
      <c r="A81" s="313"/>
      <c r="B81" s="314"/>
      <c r="C81" s="315"/>
      <c r="D81" s="315"/>
      <c r="E81" s="314"/>
      <c r="F81" s="315"/>
      <c r="G81" s="315"/>
      <c r="H81" s="314" t="s">
        <v>309</v>
      </c>
      <c r="I81" s="315" t="s">
        <v>309</v>
      </c>
      <c r="J81" s="315" t="s">
        <v>309</v>
      </c>
      <c r="K81" s="314" t="s">
        <v>309</v>
      </c>
      <c r="L81" s="315" t="s">
        <v>309</v>
      </c>
      <c r="M81" s="316" t="s">
        <v>309</v>
      </c>
      <c r="N81" s="315"/>
      <c r="O81" s="315"/>
      <c r="P81" s="315"/>
      <c r="Q81" s="315"/>
      <c r="R81" s="315"/>
      <c r="S81" s="315"/>
      <c r="T81" s="315"/>
      <c r="U81" s="315"/>
      <c r="V81" s="315"/>
      <c r="W81" s="315"/>
      <c r="X81" s="315"/>
      <c r="Y81" s="315"/>
      <c r="Z81" s="315"/>
      <c r="AA81" s="315"/>
      <c r="AB81" s="315"/>
      <c r="AC81" s="315"/>
      <c r="AD81" s="315"/>
    </row>
    <row r="82" customFormat="false" ht="15" hidden="false" customHeight="false" outlineLevel="0" collapsed="false">
      <c r="A82" s="313"/>
      <c r="B82" s="314"/>
      <c r="C82" s="315"/>
      <c r="D82" s="315"/>
      <c r="E82" s="314"/>
      <c r="F82" s="315"/>
      <c r="G82" s="317"/>
      <c r="H82" s="314" t="s">
        <v>311</v>
      </c>
      <c r="I82" s="315" t="s">
        <v>311</v>
      </c>
      <c r="J82" s="315" t="s">
        <v>311</v>
      </c>
      <c r="K82" s="314" t="s">
        <v>311</v>
      </c>
      <c r="L82" s="315" t="s">
        <v>311</v>
      </c>
      <c r="M82" s="316" t="s">
        <v>311</v>
      </c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5"/>
      <c r="AA82" s="315"/>
      <c r="AB82" s="315"/>
      <c r="AC82" s="315"/>
      <c r="AD82" s="315"/>
    </row>
    <row r="83" customFormat="false" ht="15" hidden="false" customHeight="false" outlineLevel="0" collapsed="false">
      <c r="A83" s="313"/>
      <c r="B83" s="314"/>
      <c r="C83" s="315"/>
      <c r="D83" s="315"/>
      <c r="E83" s="314"/>
      <c r="F83" s="315"/>
      <c r="G83" s="315"/>
      <c r="H83" s="314" t="s">
        <v>313</v>
      </c>
      <c r="I83" s="315" t="s">
        <v>313</v>
      </c>
      <c r="J83" s="315" t="s">
        <v>313</v>
      </c>
      <c r="K83" s="314" t="s">
        <v>313</v>
      </c>
      <c r="L83" s="315" t="s">
        <v>313</v>
      </c>
      <c r="M83" s="316" t="s">
        <v>313</v>
      </c>
      <c r="N83" s="315"/>
      <c r="O83" s="315"/>
      <c r="P83" s="315"/>
      <c r="Q83" s="315"/>
      <c r="R83" s="315"/>
      <c r="S83" s="315"/>
      <c r="T83" s="315"/>
      <c r="U83" s="315"/>
      <c r="V83" s="315"/>
      <c r="W83" s="315"/>
      <c r="X83" s="315"/>
      <c r="Y83" s="315"/>
      <c r="Z83" s="315"/>
      <c r="AA83" s="315"/>
      <c r="AB83" s="315"/>
      <c r="AC83" s="315"/>
      <c r="AD83" s="315"/>
    </row>
    <row r="84" customFormat="false" ht="15" hidden="false" customHeight="false" outlineLevel="0" collapsed="false">
      <c r="A84" s="313"/>
      <c r="B84" s="314"/>
      <c r="C84" s="315"/>
      <c r="D84" s="315"/>
      <c r="E84" s="314"/>
      <c r="F84" s="315"/>
      <c r="G84" s="315"/>
      <c r="H84" s="314" t="s">
        <v>315</v>
      </c>
      <c r="I84" s="315" t="s">
        <v>315</v>
      </c>
      <c r="J84" s="315" t="s">
        <v>315</v>
      </c>
      <c r="K84" s="314" t="s">
        <v>315</v>
      </c>
      <c r="L84" s="315" t="s">
        <v>315</v>
      </c>
      <c r="M84" s="316" t="s">
        <v>315</v>
      </c>
      <c r="N84" s="315"/>
      <c r="O84" s="315"/>
      <c r="P84" s="315"/>
      <c r="Q84" s="315"/>
      <c r="R84" s="315"/>
      <c r="S84" s="315"/>
      <c r="T84" s="315"/>
      <c r="U84" s="315"/>
      <c r="V84" s="315"/>
      <c r="W84" s="315"/>
      <c r="X84" s="315"/>
      <c r="Y84" s="315"/>
      <c r="Z84" s="315"/>
      <c r="AA84" s="315"/>
      <c r="AB84" s="315"/>
      <c r="AC84" s="315"/>
      <c r="AD84" s="315"/>
    </row>
    <row r="85" customFormat="false" ht="15" hidden="false" customHeight="false" outlineLevel="0" collapsed="false">
      <c r="A85" s="313"/>
      <c r="B85" s="314"/>
      <c r="C85" s="315"/>
      <c r="D85" s="315"/>
      <c r="E85" s="314"/>
      <c r="F85" s="315"/>
      <c r="G85" s="315"/>
      <c r="H85" s="314" t="s">
        <v>319</v>
      </c>
      <c r="I85" s="315" t="s">
        <v>319</v>
      </c>
      <c r="J85" s="315" t="s">
        <v>319</v>
      </c>
      <c r="K85" s="314" t="s">
        <v>319</v>
      </c>
      <c r="L85" s="315" t="s">
        <v>319</v>
      </c>
      <c r="M85" s="316" t="s">
        <v>319</v>
      </c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  <c r="AA85" s="315"/>
      <c r="AB85" s="315"/>
      <c r="AC85" s="315"/>
      <c r="AD85" s="315"/>
    </row>
    <row r="86" customFormat="false" ht="15" hidden="false" customHeight="false" outlineLevel="0" collapsed="false">
      <c r="A86" s="313"/>
      <c r="B86" s="314"/>
      <c r="C86" s="315"/>
      <c r="D86" s="315"/>
      <c r="E86" s="314"/>
      <c r="F86" s="315"/>
      <c r="G86" s="315"/>
      <c r="H86" s="314" t="s">
        <v>321</v>
      </c>
      <c r="I86" s="315" t="s">
        <v>321</v>
      </c>
      <c r="J86" s="315" t="s">
        <v>321</v>
      </c>
      <c r="K86" s="314" t="s">
        <v>321</v>
      </c>
      <c r="L86" s="315" t="s">
        <v>321</v>
      </c>
      <c r="M86" s="316" t="s">
        <v>321</v>
      </c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  <c r="AA86" s="315"/>
      <c r="AB86" s="315"/>
      <c r="AC86" s="315"/>
      <c r="AD86" s="315"/>
    </row>
    <row r="87" customFormat="false" ht="15" hidden="false" customHeight="false" outlineLevel="0" collapsed="false">
      <c r="A87" s="313"/>
      <c r="B87" s="314"/>
      <c r="C87" s="315"/>
      <c r="D87" s="315"/>
      <c r="E87" s="314"/>
      <c r="F87" s="315"/>
      <c r="G87" s="315"/>
      <c r="H87" s="314" t="s">
        <v>323</v>
      </c>
      <c r="I87" s="315" t="s">
        <v>323</v>
      </c>
      <c r="J87" s="315" t="s">
        <v>323</v>
      </c>
      <c r="K87" s="314" t="s">
        <v>323</v>
      </c>
      <c r="L87" s="315" t="s">
        <v>323</v>
      </c>
      <c r="M87" s="316" t="s">
        <v>323</v>
      </c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  <c r="AA87" s="315"/>
      <c r="AB87" s="315"/>
      <c r="AC87" s="315"/>
      <c r="AD87" s="315"/>
    </row>
    <row r="88" customFormat="false" ht="15" hidden="false" customHeight="false" outlineLevel="0" collapsed="false">
      <c r="A88" s="313"/>
      <c r="B88" s="314"/>
      <c r="C88" s="315"/>
      <c r="D88" s="315"/>
      <c r="E88" s="314"/>
      <c r="F88" s="315"/>
      <c r="G88" s="315"/>
      <c r="H88" s="314" t="s">
        <v>325</v>
      </c>
      <c r="I88" s="315" t="s">
        <v>325</v>
      </c>
      <c r="J88" s="315" t="s">
        <v>325</v>
      </c>
      <c r="K88" s="314" t="s">
        <v>325</v>
      </c>
      <c r="L88" s="315" t="s">
        <v>325</v>
      </c>
      <c r="M88" s="316" t="s">
        <v>325</v>
      </c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15"/>
      <c r="AB88" s="315"/>
      <c r="AC88" s="315"/>
      <c r="AD88" s="315"/>
    </row>
    <row r="89" customFormat="false" ht="15" hidden="false" customHeight="false" outlineLevel="0" collapsed="false">
      <c r="A89" s="313"/>
      <c r="B89" s="314"/>
      <c r="C89" s="315"/>
      <c r="D89" s="315"/>
      <c r="E89" s="314"/>
      <c r="F89" s="315"/>
      <c r="G89" s="315"/>
      <c r="H89" s="314" t="s">
        <v>3305</v>
      </c>
      <c r="I89" s="315" t="s">
        <v>877</v>
      </c>
      <c r="J89" s="315" t="s">
        <v>877</v>
      </c>
      <c r="K89" s="314" t="s">
        <v>3305</v>
      </c>
      <c r="L89" s="315" t="s">
        <v>877</v>
      </c>
      <c r="M89" s="316" t="s">
        <v>877</v>
      </c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</row>
    <row r="90" customFormat="false" ht="15" hidden="false" customHeight="false" outlineLevel="0" collapsed="false">
      <c r="A90" s="313"/>
      <c r="B90" s="314"/>
      <c r="C90" s="315"/>
      <c r="D90" s="315"/>
      <c r="E90" s="314"/>
      <c r="F90" s="315"/>
      <c r="G90" s="315"/>
      <c r="H90" s="314" t="s">
        <v>330</v>
      </c>
      <c r="I90" s="315" t="s">
        <v>330</v>
      </c>
      <c r="J90" s="315" t="s">
        <v>330</v>
      </c>
      <c r="K90" s="314" t="s">
        <v>330</v>
      </c>
      <c r="L90" s="315" t="s">
        <v>330</v>
      </c>
      <c r="M90" s="316" t="s">
        <v>330</v>
      </c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5"/>
      <c r="AB90" s="315"/>
      <c r="AC90" s="315"/>
      <c r="AD90" s="315"/>
    </row>
    <row r="91" customFormat="false" ht="15" hidden="false" customHeight="false" outlineLevel="0" collapsed="false">
      <c r="A91" s="313"/>
      <c r="B91" s="314"/>
      <c r="C91" s="315"/>
      <c r="D91" s="315"/>
      <c r="E91" s="314"/>
      <c r="F91" s="315"/>
      <c r="G91" s="315"/>
      <c r="H91" s="314" t="s">
        <v>335</v>
      </c>
      <c r="I91" s="315" t="s">
        <v>335</v>
      </c>
      <c r="J91" s="315" t="s">
        <v>335</v>
      </c>
      <c r="K91" s="314" t="s">
        <v>335</v>
      </c>
      <c r="L91" s="315" t="s">
        <v>335</v>
      </c>
      <c r="M91" s="316" t="s">
        <v>335</v>
      </c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  <c r="AA91" s="315"/>
      <c r="AB91" s="315"/>
      <c r="AC91" s="315"/>
      <c r="AD91" s="315"/>
    </row>
    <row r="92" customFormat="false" ht="15" hidden="false" customHeight="false" outlineLevel="0" collapsed="false">
      <c r="A92" s="313"/>
      <c r="B92" s="314"/>
      <c r="C92" s="315"/>
      <c r="D92" s="315"/>
      <c r="E92" s="314"/>
      <c r="F92" s="315"/>
      <c r="G92" s="315"/>
      <c r="H92" s="314" t="s">
        <v>338</v>
      </c>
      <c r="I92" s="315" t="s">
        <v>338</v>
      </c>
      <c r="J92" s="315" t="s">
        <v>338</v>
      </c>
      <c r="K92" s="314" t="s">
        <v>338</v>
      </c>
      <c r="L92" s="315" t="s">
        <v>338</v>
      </c>
      <c r="M92" s="316" t="s">
        <v>338</v>
      </c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  <c r="AA92" s="315"/>
      <c r="AB92" s="315"/>
      <c r="AC92" s="315"/>
      <c r="AD92" s="315"/>
    </row>
  </sheetData>
  <mergeCells count="4">
    <mergeCell ref="B1:D1"/>
    <mergeCell ref="E1:G1"/>
    <mergeCell ref="H1:J1"/>
    <mergeCell ref="K1:M1"/>
  </mergeCells>
  <conditionalFormatting sqref="B1:M92 A2:A92">
    <cfRule type="containsText" priority="2" operator="containsText" aboveAverage="0" equalAverage="0" bottom="0" percent="0" rank="0" text="Glycine soja" dxfId="26">
      <formula>NOT(ISERROR(SEARCH("Glycine soja",A1)))</formula>
    </cfRule>
  </conditionalFormatting>
  <conditionalFormatting sqref="B1:M92 A2:A92">
    <cfRule type="containsText" priority="3" operator="containsText" aboveAverage="0" equalAverage="0" bottom="0" percent="0" rank="0" text="Medicago truncatula" dxfId="26">
      <formula>NOT(ISERROR(SEARCH("Medicago truncatula",A1)))</formula>
    </cfRule>
  </conditionalFormatting>
  <conditionalFormatting sqref="B1:M92 A2:A92">
    <cfRule type="containsText" priority="4" operator="containsText" aboveAverage="0" equalAverage="0" bottom="0" percent="0" rank="0" text="Rosa chinensis" dxfId="26">
      <formula>NOT(ISERROR(SEARCH("Rosa chinensis",A1)))</formula>
    </cfRule>
  </conditionalFormatting>
  <conditionalFormatting sqref="B1:M92 A2:A92">
    <cfRule type="containsText" priority="5" operator="containsText" aboveAverage="0" equalAverage="0" bottom="0" percent="0" rank="0" text="Vigna unguiculata" dxfId="26">
      <formula>NOT(ISERROR(SEARCH("Vigna unguiculata",A1)))</formula>
    </cfRule>
  </conditionalFormatting>
  <conditionalFormatting sqref="B1:M92 A2:A92">
    <cfRule type="containsText" priority="6" operator="containsText" aboveAverage="0" equalAverage="0" bottom="0" percent="0" rank="0" text="shouldn't" dxfId="27">
      <formula>NOT(ISERROR(SEARCH("shouldn't",A1)))</formula>
    </cfRule>
  </conditionalFormatting>
  <conditionalFormatting sqref="B1:M92 A2:A92">
    <cfRule type="containsText" priority="7" operator="containsText" aboveAverage="0" equalAverage="0" bottom="0" percent="0" rank="0" text="confirmed ok" dxfId="28">
      <formula>NOT(ISERROR(SEARCH("confirmed ok",A1)))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D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.5"/>
    <col collapsed="false" customWidth="true" hidden="false" outlineLevel="0" max="114" min="114" style="0" width="9.5"/>
    <col collapsed="false" customWidth="true" hidden="false" outlineLevel="0" max="115" min="115" style="0" width="7.39"/>
    <col collapsed="false" customWidth="true" hidden="false" outlineLevel="0" max="116" min="116" style="0" width="10.5"/>
    <col collapsed="false" customWidth="true" hidden="false" outlineLevel="0" max="117" min="117" style="0" width="9.88"/>
    <col collapsed="false" customWidth="true" hidden="false" outlineLevel="0" max="118" min="118" style="0" width="11.5"/>
    <col collapsed="false" customWidth="true" hidden="false" outlineLevel="0" max="119" min="119" style="0" width="10.5"/>
    <col collapsed="false" customWidth="true" hidden="false" outlineLevel="0" max="120" min="120" style="0" width="8.25"/>
    <col collapsed="false" customWidth="true" hidden="false" outlineLevel="0" max="121" min="121" style="0" width="8.74"/>
    <col collapsed="false" customWidth="true" hidden="false" outlineLevel="0" max="122" min="122" style="0" width="8.63"/>
    <col collapsed="false" customWidth="true" hidden="false" outlineLevel="0" max="123" min="123" style="0" width="8.5"/>
    <col collapsed="false" customWidth="true" hidden="false" outlineLevel="0" max="124" min="124" style="0" width="9.13"/>
    <col collapsed="false" customWidth="true" hidden="false" outlineLevel="0" max="125" min="125" style="0" width="9.63"/>
    <col collapsed="false" customWidth="true" hidden="false" outlineLevel="0" max="126" min="126" style="0" width="8.39"/>
    <col collapsed="false" customWidth="true" hidden="false" outlineLevel="0" max="127" min="127" style="0" width="8.13"/>
  </cols>
  <sheetData>
    <row r="1" customFormat="false" ht="15" hidden="false" customHeight="false" outlineLevel="0" collapsed="false">
      <c r="A1" s="196" t="n">
        <v>1</v>
      </c>
      <c r="B1" s="37" t="s">
        <v>3309</v>
      </c>
      <c r="C1" s="37" t="s">
        <v>79</v>
      </c>
      <c r="D1" s="37" t="s">
        <v>82</v>
      </c>
      <c r="E1" s="37" t="s">
        <v>86</v>
      </c>
      <c r="F1" s="37" t="s">
        <v>88</v>
      </c>
      <c r="G1" s="37" t="s">
        <v>91</v>
      </c>
      <c r="H1" s="37" t="s">
        <v>94</v>
      </c>
      <c r="I1" s="37" t="s">
        <v>97</v>
      </c>
      <c r="J1" s="37" t="s">
        <v>100</v>
      </c>
      <c r="K1" s="37" t="s">
        <v>102</v>
      </c>
      <c r="L1" s="37" t="s">
        <v>105</v>
      </c>
      <c r="M1" s="37" t="s">
        <v>107</v>
      </c>
      <c r="N1" s="37" t="s">
        <v>109</v>
      </c>
      <c r="O1" s="37" t="s">
        <v>111</v>
      </c>
      <c r="P1" s="37" t="s">
        <v>114</v>
      </c>
      <c r="Q1" s="37" t="s">
        <v>116</v>
      </c>
      <c r="R1" s="37" t="s">
        <v>118</v>
      </c>
      <c r="S1" s="37" t="s">
        <v>120</v>
      </c>
      <c r="T1" s="37" t="s">
        <v>123</v>
      </c>
      <c r="U1" s="37" t="s">
        <v>127</v>
      </c>
      <c r="V1" s="37" t="s">
        <v>129</v>
      </c>
      <c r="W1" s="37" t="s">
        <v>131</v>
      </c>
      <c r="X1" s="37" t="s">
        <v>133</v>
      </c>
      <c r="Y1" s="37" t="s">
        <v>136</v>
      </c>
      <c r="Z1" s="37" t="s">
        <v>138</v>
      </c>
      <c r="AA1" s="37" t="s">
        <v>141</v>
      </c>
      <c r="AB1" s="37" t="s">
        <v>145</v>
      </c>
      <c r="AC1" s="37" t="s">
        <v>147</v>
      </c>
      <c r="AD1" s="37" t="s">
        <v>150</v>
      </c>
      <c r="AE1" s="37" t="s">
        <v>153</v>
      </c>
      <c r="AF1" s="37" t="s">
        <v>155</v>
      </c>
      <c r="AG1" s="37" t="s">
        <v>157</v>
      </c>
      <c r="AH1" s="37" t="s">
        <v>368</v>
      </c>
      <c r="AI1" s="37" t="s">
        <v>161</v>
      </c>
      <c r="AJ1" s="37" t="s">
        <v>164</v>
      </c>
      <c r="AK1" s="37" t="s">
        <v>167</v>
      </c>
      <c r="AL1" s="37" t="s">
        <v>170</v>
      </c>
      <c r="AM1" s="37" t="s">
        <v>173</v>
      </c>
      <c r="AN1" s="37" t="s">
        <v>176</v>
      </c>
      <c r="AO1" s="37" t="s">
        <v>179</v>
      </c>
      <c r="AP1" s="37" t="s">
        <v>181</v>
      </c>
      <c r="AQ1" s="37" t="s">
        <v>184</v>
      </c>
      <c r="AR1" s="37" t="s">
        <v>186</v>
      </c>
      <c r="AS1" s="37" t="s">
        <v>188</v>
      </c>
      <c r="AT1" s="37" t="s">
        <v>192</v>
      </c>
      <c r="AU1" s="37" t="s">
        <v>195</v>
      </c>
      <c r="AV1" s="37" t="s">
        <v>197</v>
      </c>
      <c r="AW1" s="37" t="s">
        <v>199</v>
      </c>
      <c r="AX1" s="37" t="s">
        <v>202</v>
      </c>
      <c r="AY1" s="37" t="s">
        <v>205</v>
      </c>
      <c r="AZ1" s="37" t="s">
        <v>207</v>
      </c>
      <c r="BA1" s="37" t="s">
        <v>211</v>
      </c>
      <c r="BB1" s="37" t="s">
        <v>213</v>
      </c>
      <c r="BC1" s="37" t="s">
        <v>215</v>
      </c>
      <c r="BD1" s="37" t="s">
        <v>218</v>
      </c>
      <c r="BE1" s="37" t="s">
        <v>221</v>
      </c>
      <c r="BF1" s="37" t="s">
        <v>223</v>
      </c>
      <c r="BG1" s="37" t="s">
        <v>227</v>
      </c>
      <c r="BH1" s="37" t="s">
        <v>229</v>
      </c>
      <c r="BI1" s="37" t="s">
        <v>231</v>
      </c>
      <c r="BJ1" s="37" t="s">
        <v>233</v>
      </c>
      <c r="BK1" s="37" t="s">
        <v>236</v>
      </c>
      <c r="BL1" s="37" t="s">
        <v>239</v>
      </c>
      <c r="BM1" s="37" t="s">
        <v>242</v>
      </c>
      <c r="BN1" s="37" t="s">
        <v>245</v>
      </c>
      <c r="BO1" s="37" t="s">
        <v>247</v>
      </c>
      <c r="BP1" s="37" t="s">
        <v>249</v>
      </c>
      <c r="BQ1" s="37" t="s">
        <v>252</v>
      </c>
      <c r="BR1" s="37" t="s">
        <v>254</v>
      </c>
      <c r="BS1" s="37" t="s">
        <v>1554</v>
      </c>
      <c r="BT1" s="37" t="s">
        <v>1555</v>
      </c>
      <c r="BU1" s="37" t="s">
        <v>259</v>
      </c>
      <c r="BV1" s="37" t="s">
        <v>261</v>
      </c>
      <c r="BW1" s="37" t="s">
        <v>264</v>
      </c>
      <c r="BX1" s="37" t="s">
        <v>267</v>
      </c>
      <c r="BY1" s="37" t="s">
        <v>269</v>
      </c>
      <c r="BZ1" s="37" t="s">
        <v>801</v>
      </c>
      <c r="CA1" s="37" t="s">
        <v>1557</v>
      </c>
      <c r="CB1" s="37" t="s">
        <v>280</v>
      </c>
      <c r="CC1" s="37" t="s">
        <v>277</v>
      </c>
      <c r="CD1" s="37" t="s">
        <v>282</v>
      </c>
      <c r="CE1" s="37" t="s">
        <v>284</v>
      </c>
      <c r="CF1" s="37" t="s">
        <v>286</v>
      </c>
      <c r="CG1" s="37" t="s">
        <v>288</v>
      </c>
      <c r="CH1" s="37" t="s">
        <v>291</v>
      </c>
      <c r="CI1" s="37" t="s">
        <v>295</v>
      </c>
      <c r="CJ1" s="37" t="s">
        <v>300</v>
      </c>
      <c r="CK1" s="37" t="s">
        <v>303</v>
      </c>
      <c r="CL1" s="37" t="s">
        <v>305</v>
      </c>
      <c r="CM1" s="37" t="s">
        <v>307</v>
      </c>
      <c r="CN1" s="37" t="s">
        <v>309</v>
      </c>
      <c r="CO1" s="37" t="s">
        <v>311</v>
      </c>
      <c r="CP1" s="37" t="s">
        <v>313</v>
      </c>
      <c r="CQ1" s="37" t="s">
        <v>315</v>
      </c>
      <c r="CR1" s="37" t="s">
        <v>319</v>
      </c>
      <c r="CS1" s="37" t="s">
        <v>321</v>
      </c>
      <c r="CT1" s="37" t="s">
        <v>323</v>
      </c>
      <c r="CU1" s="37" t="s">
        <v>325</v>
      </c>
      <c r="CV1" s="37" t="s">
        <v>330</v>
      </c>
      <c r="CW1" s="37" t="s">
        <v>333</v>
      </c>
      <c r="CX1" s="37" t="s">
        <v>335</v>
      </c>
      <c r="CY1" s="37" t="s">
        <v>338</v>
      </c>
      <c r="CZ1" s="37" t="s">
        <v>675</v>
      </c>
      <c r="DA1" s="37" t="s">
        <v>225</v>
      </c>
      <c r="DB1" s="37" t="s">
        <v>297</v>
      </c>
      <c r="DC1" s="37" t="s">
        <v>877</v>
      </c>
      <c r="DD1" s="37" t="s">
        <v>79</v>
      </c>
      <c r="DE1" s="37" t="s">
        <v>82</v>
      </c>
      <c r="DF1" s="37" t="s">
        <v>86</v>
      </c>
      <c r="DG1" s="37" t="s">
        <v>88</v>
      </c>
      <c r="DH1" s="37" t="s">
        <v>91</v>
      </c>
      <c r="DI1" s="37" t="s">
        <v>94</v>
      </c>
      <c r="DJ1" s="37" t="s">
        <v>97</v>
      </c>
      <c r="DK1" s="37" t="s">
        <v>100</v>
      </c>
      <c r="DL1" s="37" t="s">
        <v>102</v>
      </c>
      <c r="DM1" s="37" t="s">
        <v>105</v>
      </c>
      <c r="DN1" s="37" t="s">
        <v>107</v>
      </c>
      <c r="DO1" s="37" t="s">
        <v>109</v>
      </c>
      <c r="DP1" s="37" t="s">
        <v>111</v>
      </c>
      <c r="DQ1" s="37" t="s">
        <v>114</v>
      </c>
      <c r="DR1" s="37" t="s">
        <v>116</v>
      </c>
      <c r="DS1" s="37" t="s">
        <v>118</v>
      </c>
      <c r="DT1" s="37" t="s">
        <v>120</v>
      </c>
      <c r="DU1" s="37" t="s">
        <v>123</v>
      </c>
      <c r="DV1" s="37" t="s">
        <v>127</v>
      </c>
      <c r="DW1" s="37" t="s">
        <v>129</v>
      </c>
      <c r="DX1" s="37" t="s">
        <v>131</v>
      </c>
      <c r="DY1" s="37" t="s">
        <v>133</v>
      </c>
      <c r="DZ1" s="37" t="s">
        <v>136</v>
      </c>
      <c r="EA1" s="37" t="s">
        <v>138</v>
      </c>
      <c r="EB1" s="37" t="s">
        <v>141</v>
      </c>
      <c r="EC1" s="37" t="s">
        <v>145</v>
      </c>
      <c r="ED1" s="37" t="s">
        <v>147</v>
      </c>
      <c r="EE1" s="37" t="s">
        <v>150</v>
      </c>
      <c r="EF1" s="37" t="s">
        <v>153</v>
      </c>
      <c r="EG1" s="37" t="s">
        <v>155</v>
      </c>
      <c r="EH1" s="37" t="s">
        <v>157</v>
      </c>
      <c r="EI1" s="37" t="s">
        <v>368</v>
      </c>
      <c r="EJ1" s="37" t="s">
        <v>161</v>
      </c>
      <c r="EK1" s="37" t="s">
        <v>164</v>
      </c>
      <c r="EL1" s="37" t="s">
        <v>167</v>
      </c>
      <c r="EM1" s="37" t="s">
        <v>170</v>
      </c>
      <c r="EN1" s="37" t="s">
        <v>173</v>
      </c>
      <c r="EO1" s="37" t="s">
        <v>176</v>
      </c>
      <c r="EP1" s="37" t="s">
        <v>179</v>
      </c>
      <c r="EQ1" s="37" t="s">
        <v>181</v>
      </c>
      <c r="ER1" s="37" t="s">
        <v>184</v>
      </c>
      <c r="ES1" s="37" t="s">
        <v>186</v>
      </c>
      <c r="ET1" s="37" t="s">
        <v>188</v>
      </c>
      <c r="EU1" s="37" t="s">
        <v>192</v>
      </c>
      <c r="EV1" s="37" t="s">
        <v>195</v>
      </c>
      <c r="EW1" s="37" t="s">
        <v>197</v>
      </c>
      <c r="EX1" s="37" t="s">
        <v>199</v>
      </c>
      <c r="EY1" s="37" t="s">
        <v>202</v>
      </c>
      <c r="EZ1" s="37" t="s">
        <v>205</v>
      </c>
      <c r="FA1" s="37" t="s">
        <v>207</v>
      </c>
      <c r="FB1" s="37" t="s">
        <v>211</v>
      </c>
      <c r="FC1" s="37" t="s">
        <v>213</v>
      </c>
      <c r="FD1" s="37" t="s">
        <v>215</v>
      </c>
      <c r="FE1" s="37" t="s">
        <v>218</v>
      </c>
      <c r="FF1" s="37" t="s">
        <v>221</v>
      </c>
      <c r="FG1" s="37" t="s">
        <v>223</v>
      </c>
      <c r="FH1" s="37" t="s">
        <v>227</v>
      </c>
      <c r="FI1" s="37" t="s">
        <v>229</v>
      </c>
      <c r="FJ1" s="37" t="s">
        <v>231</v>
      </c>
      <c r="FK1" s="37" t="s">
        <v>233</v>
      </c>
      <c r="FL1" s="37" t="s">
        <v>236</v>
      </c>
      <c r="FM1" s="37" t="s">
        <v>239</v>
      </c>
      <c r="FN1" s="37" t="s">
        <v>242</v>
      </c>
      <c r="FO1" s="37" t="s">
        <v>245</v>
      </c>
      <c r="FP1" s="37" t="s">
        <v>247</v>
      </c>
      <c r="FQ1" s="37" t="s">
        <v>249</v>
      </c>
      <c r="FR1" s="37" t="s">
        <v>252</v>
      </c>
      <c r="FS1" s="37" t="s">
        <v>254</v>
      </c>
      <c r="FT1" s="37" t="s">
        <v>1554</v>
      </c>
      <c r="FU1" s="37" t="s">
        <v>1555</v>
      </c>
      <c r="FV1" s="37" t="s">
        <v>259</v>
      </c>
      <c r="FW1" s="37" t="s">
        <v>261</v>
      </c>
      <c r="FX1" s="37" t="s">
        <v>264</v>
      </c>
      <c r="FY1" s="37" t="s">
        <v>267</v>
      </c>
      <c r="FZ1" s="37" t="s">
        <v>269</v>
      </c>
      <c r="GA1" s="37" t="s">
        <v>801</v>
      </c>
      <c r="GB1" s="37" t="s">
        <v>1557</v>
      </c>
      <c r="GC1" s="37" t="s">
        <v>280</v>
      </c>
      <c r="GD1" s="37" t="s">
        <v>277</v>
      </c>
      <c r="GE1" s="37" t="s">
        <v>282</v>
      </c>
      <c r="GF1" s="37" t="s">
        <v>284</v>
      </c>
      <c r="GG1" s="37" t="s">
        <v>286</v>
      </c>
      <c r="GH1" s="37" t="s">
        <v>288</v>
      </c>
      <c r="GI1" s="37" t="s">
        <v>291</v>
      </c>
      <c r="GJ1" s="37" t="s">
        <v>295</v>
      </c>
      <c r="GK1" s="37" t="s">
        <v>300</v>
      </c>
      <c r="GL1" s="37" t="s">
        <v>303</v>
      </c>
      <c r="GM1" s="37" t="s">
        <v>305</v>
      </c>
      <c r="GN1" s="37" t="s">
        <v>307</v>
      </c>
      <c r="GO1" s="37" t="s">
        <v>309</v>
      </c>
      <c r="GP1" s="37" t="s">
        <v>311</v>
      </c>
      <c r="GQ1" s="37" t="s">
        <v>313</v>
      </c>
      <c r="GR1" s="37" t="s">
        <v>315</v>
      </c>
      <c r="GS1" s="37" t="s">
        <v>319</v>
      </c>
      <c r="GT1" s="37" t="s">
        <v>321</v>
      </c>
      <c r="GU1" s="37" t="s">
        <v>323</v>
      </c>
      <c r="GV1" s="37" t="s">
        <v>325</v>
      </c>
      <c r="GW1" s="37" t="s">
        <v>330</v>
      </c>
      <c r="GX1" s="37" t="s">
        <v>333</v>
      </c>
      <c r="GY1" s="37" t="s">
        <v>335</v>
      </c>
      <c r="GZ1" s="37" t="s">
        <v>338</v>
      </c>
      <c r="HA1" s="37" t="s">
        <v>675</v>
      </c>
      <c r="HB1" s="37" t="s">
        <v>225</v>
      </c>
      <c r="HC1" s="37" t="s">
        <v>297</v>
      </c>
      <c r="HD1" s="37" t="s">
        <v>877</v>
      </c>
    </row>
    <row r="2" customFormat="false" ht="15" hidden="false" customHeight="false" outlineLevel="0" collapsed="false">
      <c r="A2" s="196" t="n">
        <v>2</v>
      </c>
      <c r="B2" s="37" t="s">
        <v>1231</v>
      </c>
      <c r="C2" s="37" t="e">
        <f aca="false">IF(COUNTIF(DD:DD,$B2),INDIRECT(concat("B",$A2)),"")</f>
        <v>#NAME?</v>
      </c>
      <c r="D2" s="37" t="e">
        <f aca="false">IF(COUNTIF(DE:DE,$B2),INDIRECT(concat("B",$A2)),"")</f>
        <v>#NAME?</v>
      </c>
      <c r="E2" s="37" t="e">
        <f aca="false">IF(COUNTIF(DF:DF,$B2),INDIRECT(concat("B",$A2)),"")</f>
        <v>#NAME?</v>
      </c>
      <c r="F2" s="37" t="e">
        <f aca="false">IF(COUNTIF(DG:DG,$B2),INDIRECT(concat("B",$A2)),"")</f>
        <v>#NAME?</v>
      </c>
      <c r="G2" s="37" t="e">
        <f aca="false">IF(COUNTIF(DH:DH,$B2),INDIRECT(concat("B",$A2)),"")</f>
        <v>#NAME?</v>
      </c>
      <c r="H2" s="37" t="e">
        <f aca="false">IF(COUNTIF(DI:DI,$B2),INDIRECT(concat("B",$A2)),"")</f>
        <v>#NAME?</v>
      </c>
      <c r="I2" s="37" t="e">
        <f aca="false">IF(COUNTIF(DJ:DJ,$B2),INDIRECT(concat("B",$A2)),"")</f>
        <v>#NAME?</v>
      </c>
      <c r="J2" s="37" t="str">
        <f aca="false">IF(COUNTIF(DK:DK,$B2),INDIRECT(concat("B",$A2)),"")</f>
        <v/>
      </c>
      <c r="K2" s="37" t="str">
        <f aca="false">IF(COUNTIF(DL:DL,$B2),INDIRECT(concat("B",$A2)),"")</f>
        <v/>
      </c>
      <c r="L2" s="37" t="e">
        <f aca="false">IF(COUNTIF(DM:DM,$B2),INDIRECT(concat("B",$A2)),"")</f>
        <v>#NAME?</v>
      </c>
      <c r="M2" s="37" t="e">
        <f aca="false">IF(COUNTIF(DN:DN,$B2),INDIRECT(concat("B",$A2)),"")</f>
        <v>#NAME?</v>
      </c>
      <c r="N2" s="37" t="e">
        <f aca="false">IF(COUNTIF(DO:DO,$B2),INDIRECT(concat("B",$A2)),"")</f>
        <v>#NAME?</v>
      </c>
      <c r="O2" s="37" t="e">
        <f aca="false">IF(COUNTIF(DP:DP,$B2),INDIRECT(concat("B",$A2)),"")</f>
        <v>#NAME?</v>
      </c>
      <c r="P2" s="37" t="e">
        <f aca="false">IF(COUNTIF(DQ:DQ,$B2),INDIRECT(concat("B",$A2)),"")</f>
        <v>#NAME?</v>
      </c>
      <c r="Q2" s="37" t="e">
        <f aca="false">IF(COUNTIF(DR:DR,$B2),INDIRECT(concat("B",$A2)),"")</f>
        <v>#NAME?</v>
      </c>
      <c r="R2" s="37" t="e">
        <f aca="false">IF(COUNTIF(DS:DS,$B2),INDIRECT(concat("B",$A2)),"")</f>
        <v>#NAME?</v>
      </c>
      <c r="S2" s="37" t="e">
        <f aca="false">IF(COUNTIF(DT:DT,$B2),INDIRECT(concat("B",$A2)),"")</f>
        <v>#NAME?</v>
      </c>
      <c r="T2" s="37" t="e">
        <f aca="false">IF(COUNTIF(DU:DU,$B2),INDIRECT(concat("B",$A2)),"")</f>
        <v>#NAME?</v>
      </c>
      <c r="U2" s="37" t="e">
        <f aca="false">IF(COUNTIF(DV:DV,$B2),INDIRECT(concat("B",$A2)),"")</f>
        <v>#NAME?</v>
      </c>
      <c r="V2" s="37" t="e">
        <f aca="false">IF(COUNTIF(DW:DW,$B2),INDIRECT(concat("B",$A2)),"")</f>
        <v>#NAME?</v>
      </c>
      <c r="W2" s="37" t="str">
        <f aca="false">IF(COUNTIF(DX:DX,$B2),INDIRECT(concat("B",$A2)),"")</f>
        <v/>
      </c>
      <c r="X2" s="37" t="str">
        <f aca="false">IF(COUNTIF(DY:DY,$B2),INDIRECT(concat("B",$A2)),"")</f>
        <v/>
      </c>
      <c r="Y2" s="37" t="str">
        <f aca="false">IF(COUNTIF(DZ:DZ,$B2),INDIRECT(concat("B",$A2)),"")</f>
        <v/>
      </c>
      <c r="Z2" s="37" t="e">
        <f aca="false">IF(COUNTIF(EA:EA,$B2),INDIRECT(concat("B",$A2)),"")</f>
        <v>#NAME?</v>
      </c>
      <c r="AA2" s="37" t="e">
        <f aca="false">IF(COUNTIF(EB:EB,$B2),INDIRECT(concat("B",$A2)),"")</f>
        <v>#NAME?</v>
      </c>
      <c r="AB2" s="37" t="e">
        <f aca="false">IF(COUNTIF(EC:EC,$B2),INDIRECT(concat("B",$A2)),"")</f>
        <v>#NAME?</v>
      </c>
      <c r="AC2" s="37" t="str">
        <f aca="false">IF(COUNTIF(ED:ED,$B2),INDIRECT(concat("B",$A2)),"")</f>
        <v/>
      </c>
      <c r="AD2" s="37" t="e">
        <f aca="false">IF(COUNTIF(EE:EE,$B2),INDIRECT(concat("B",$A2)),"")</f>
        <v>#NAME?</v>
      </c>
      <c r="AE2" s="37" t="e">
        <f aca="false">IF(COUNTIF(EF:EF,$B2),INDIRECT(concat("B",$A2)),"")</f>
        <v>#NAME?</v>
      </c>
      <c r="AF2" s="37" t="e">
        <f aca="false">IF(COUNTIF(EG:EG,$B2),INDIRECT(concat("B",$A2)),"")</f>
        <v>#NAME?</v>
      </c>
      <c r="AG2" s="37" t="e">
        <f aca="false">IF(COUNTIF(EH:EH,$B2),INDIRECT(concat("B",$A2)),"")</f>
        <v>#NAME?</v>
      </c>
      <c r="AH2" s="37" t="e">
        <f aca="false">IF(COUNTIF(EI:EI,$B2),INDIRECT(concat("B",$A2)),"")</f>
        <v>#NAME?</v>
      </c>
      <c r="AI2" s="37" t="str">
        <f aca="false">IF(COUNTIF(EJ:EJ,$B2),INDIRECT(concat("B",$A2)),"")</f>
        <v/>
      </c>
      <c r="AJ2" s="37" t="e">
        <f aca="false">IF(COUNTIF(EK:EK,$B2),INDIRECT(concat("B",$A2)),"")</f>
        <v>#NAME?</v>
      </c>
      <c r="AK2" s="37" t="e">
        <f aca="false">IF(COUNTIF(EL:EL,$B2),INDIRECT(concat("B",$A2)),"")</f>
        <v>#NAME?</v>
      </c>
      <c r="AL2" s="37" t="e">
        <f aca="false">IF(COUNTIF(EM:EM,$B2),INDIRECT(concat("B",$A2)),"")</f>
        <v>#NAME?</v>
      </c>
      <c r="AM2" s="37" t="e">
        <f aca="false">IF(COUNTIF(EN:EN,$B2),INDIRECT(concat("B",$A2)),"")</f>
        <v>#NAME?</v>
      </c>
      <c r="AN2" s="37" t="e">
        <f aca="false">IF(COUNTIF(EO:EO,$B2),INDIRECT(concat("B",$A2)),"")</f>
        <v>#NAME?</v>
      </c>
      <c r="AO2" s="37" t="e">
        <f aca="false">IF(COUNTIF(EP:EP,$B2),INDIRECT(concat("B",$A2)),"")</f>
        <v>#NAME?</v>
      </c>
      <c r="AP2" s="37" t="e">
        <f aca="false">IF(COUNTIF(EQ:EQ,$B2),INDIRECT(concat("B",$A2)),"")</f>
        <v>#NAME?</v>
      </c>
      <c r="AQ2" s="37" t="e">
        <f aca="false">IF(COUNTIF(ER:ER,$B2),INDIRECT(concat("B",$A2)),"")</f>
        <v>#NAME?</v>
      </c>
      <c r="AR2" s="37" t="str">
        <f aca="false">IF(COUNTIF(ES:ES,$B2),INDIRECT(concat("B",$A2)),"")</f>
        <v/>
      </c>
      <c r="AS2" s="37" t="e">
        <f aca="false">IF(COUNTIF(ET:ET,$B2),INDIRECT(concat("B",$A2)),"")</f>
        <v>#NAME?</v>
      </c>
      <c r="AT2" s="37" t="e">
        <f aca="false">IF(COUNTIF(EU:EU,$B2),INDIRECT(concat("B",$A2)),"")</f>
        <v>#NAME?</v>
      </c>
      <c r="AU2" s="37" t="e">
        <f aca="false">IF(COUNTIF(EV:EV,$B2),INDIRECT(concat("B",$A2)),"")</f>
        <v>#NAME?</v>
      </c>
      <c r="AV2" s="37" t="e">
        <f aca="false">IF(COUNTIF(EW:EW,$B2),INDIRECT(concat("B",$A2)),"")</f>
        <v>#NAME?</v>
      </c>
      <c r="AW2" s="37" t="e">
        <f aca="false">IF(COUNTIF(EX:EX,$B2),INDIRECT(concat("B",$A2)),"")</f>
        <v>#NAME?</v>
      </c>
      <c r="AX2" s="37" t="e">
        <f aca="false">IF(COUNTIF(EY:EY,$B2),INDIRECT(concat("B",$A2)),"")</f>
        <v>#NAME?</v>
      </c>
      <c r="AY2" s="37" t="e">
        <f aca="false">IF(COUNTIF(EZ:EZ,$B2),INDIRECT(concat("B",$A2)),"")</f>
        <v>#NAME?</v>
      </c>
      <c r="AZ2" s="37" t="e">
        <f aca="false">IF(COUNTIF(FA:FA,$B2),INDIRECT(concat("B",$A2)),"")</f>
        <v>#NAME?</v>
      </c>
      <c r="BA2" s="37" t="e">
        <f aca="false">IF(COUNTIF(FB:FB,$B2),INDIRECT(concat("B",$A2)),"")</f>
        <v>#NAME?</v>
      </c>
      <c r="BB2" s="37" t="e">
        <f aca="false">IF(COUNTIF(FC:FC,$B2),INDIRECT(concat("B",$A2)),"")</f>
        <v>#NAME?</v>
      </c>
      <c r="BC2" s="37" t="e">
        <f aca="false">IF(COUNTIF(FD:FD,$B2),INDIRECT(concat("B",$A2)),"")</f>
        <v>#NAME?</v>
      </c>
      <c r="BD2" s="37" t="e">
        <f aca="false">IF(COUNTIF(FE:FE,$B2),INDIRECT(concat("B",$A2)),"")</f>
        <v>#NAME?</v>
      </c>
      <c r="BE2" s="37" t="e">
        <f aca="false">IF(COUNTIF(FF:FF,$B2),INDIRECT(concat("B",$A2)),"")</f>
        <v>#NAME?</v>
      </c>
      <c r="BF2" s="37" t="e">
        <f aca="false">IF(COUNTIF(FG:FG,$B2),INDIRECT(concat("B",$A2)),"")</f>
        <v>#NAME?</v>
      </c>
      <c r="BG2" s="37" t="str">
        <f aca="false">IF(COUNTIF(FH:FH,$B2),INDIRECT(concat("B",$A2)),"")</f>
        <v/>
      </c>
      <c r="BH2" s="37" t="str">
        <f aca="false">IF(COUNTIF(FI:FI,$B2),INDIRECT(concat("B",$A2)),"")</f>
        <v/>
      </c>
      <c r="BI2" s="37" t="e">
        <f aca="false">IF(COUNTIF(FJ:FJ,$B2),INDIRECT(concat("B",$A2)),"")</f>
        <v>#NAME?</v>
      </c>
      <c r="BJ2" s="37" t="str">
        <f aca="false">IF(COUNTIF(FK:FK,$B2),INDIRECT(concat("B",$A2)),"")</f>
        <v/>
      </c>
      <c r="BK2" s="37" t="e">
        <f aca="false">IF(COUNTIF(FL:FL,$B2),INDIRECT(concat("B",$A2)),"")</f>
        <v>#NAME?</v>
      </c>
      <c r="BL2" s="37" t="e">
        <f aca="false">IF(COUNTIF(FM:FM,$B2),INDIRECT(concat("B",$A2)),"")</f>
        <v>#NAME?</v>
      </c>
      <c r="BM2" s="37" t="e">
        <f aca="false">IF(COUNTIF(FN:FN,$B2),INDIRECT(concat("B",$A2)),"")</f>
        <v>#NAME?</v>
      </c>
      <c r="BN2" s="37" t="e">
        <f aca="false">IF(COUNTIF(FO:FO,$B2),INDIRECT(concat("B",$A2)),"")</f>
        <v>#NAME?</v>
      </c>
      <c r="BO2" s="37" t="e">
        <f aca="false">IF(COUNTIF(FP:FP,$B2),INDIRECT(concat("B",$A2)),"")</f>
        <v>#NAME?</v>
      </c>
      <c r="BP2" s="37" t="e">
        <f aca="false">IF(COUNTIF(FQ:FQ,$B2),INDIRECT(concat("B",$A2)),"")</f>
        <v>#NAME?</v>
      </c>
      <c r="BQ2" s="37" t="e">
        <f aca="false">IF(COUNTIF(FR:FR,$B2),INDIRECT(concat("B",$A2)),"")</f>
        <v>#NAME?</v>
      </c>
      <c r="BR2" s="37" t="e">
        <f aca="false">IF(COUNTIF(FS:FS,$B2),INDIRECT(concat("B",$A2)),"")</f>
        <v>#NAME?</v>
      </c>
      <c r="BS2" s="37" t="e">
        <f aca="false">IF(COUNTIF(FT:FT,$B2),INDIRECT(concat("B",$A2)),"")</f>
        <v>#NAME?</v>
      </c>
      <c r="BT2" s="37" t="e">
        <f aca="false">IF(COUNTIF(FU:FU,$B2),INDIRECT(concat("B",$A2)),"")</f>
        <v>#NAME?</v>
      </c>
      <c r="BU2" s="37" t="str">
        <f aca="false">IF(COUNTIF(FV:FV,$B2),INDIRECT(concat("B",$A2)),"")</f>
        <v/>
      </c>
      <c r="BV2" s="37" t="str">
        <f aca="false">IF(COUNTIF(FW:FW,$B2),INDIRECT(concat("B",$A2)),"")</f>
        <v/>
      </c>
      <c r="BW2" s="37" t="e">
        <f aca="false">IF(COUNTIF(FX:FX,$B2),INDIRECT(concat("B",$A2)),"")</f>
        <v>#NAME?</v>
      </c>
      <c r="BX2" s="37" t="e">
        <f aca="false">IF(COUNTIF(FY:FY,$B2),INDIRECT(concat("B",$A2)),"")</f>
        <v>#NAME?</v>
      </c>
      <c r="BY2" s="37" t="e">
        <f aca="false">IF(COUNTIF(FZ:FZ,$B2),INDIRECT(concat("B",$A2)),"")</f>
        <v>#NAME?</v>
      </c>
      <c r="BZ2" s="37" t="e">
        <f aca="false">IF(COUNTIF(GA:GA,$B2),INDIRECT(concat("B",$A2)),"")</f>
        <v>#NAME?</v>
      </c>
      <c r="CA2" s="37" t="e">
        <f aca="false">IF(COUNTIF(GB:GB,$B2),INDIRECT(concat("B",$A2)),"")</f>
        <v>#NAME?</v>
      </c>
      <c r="CB2" s="37" t="e">
        <f aca="false">IF(COUNTIF(GC:GC,$B2),INDIRECT(concat("B",$A2)),"")</f>
        <v>#NAME?</v>
      </c>
      <c r="CC2" s="37" t="e">
        <f aca="false">IF(COUNTIF(GD:GD,$B2),INDIRECT(concat("B",$A2)),"")</f>
        <v>#NAME?</v>
      </c>
      <c r="CD2" s="37" t="e">
        <f aca="false">IF(COUNTIF(GE:GE,$B2),INDIRECT(concat("B",$A2)),"")</f>
        <v>#NAME?</v>
      </c>
      <c r="CE2" s="37" t="e">
        <f aca="false">IF(COUNTIF(GF:GF,$B2),INDIRECT(concat("B",$A2)),"")</f>
        <v>#NAME?</v>
      </c>
      <c r="CF2" s="37" t="e">
        <f aca="false">IF(COUNTIF(GG:GG,$B2),INDIRECT(concat("B",$A2)),"")</f>
        <v>#NAME?</v>
      </c>
      <c r="CG2" s="37" t="e">
        <f aca="false">IF(COUNTIF(GH:GH,$B2),INDIRECT(concat("B",$A2)),"")</f>
        <v>#NAME?</v>
      </c>
      <c r="CH2" s="37" t="e">
        <f aca="false">IF(COUNTIF(GI:GI,$B2),INDIRECT(concat("B",$A2)),"")</f>
        <v>#NAME?</v>
      </c>
      <c r="CI2" s="37" t="e">
        <f aca="false">IF(COUNTIF(GJ:GJ,$B2),INDIRECT(concat("B",$A2)),"")</f>
        <v>#NAME?</v>
      </c>
      <c r="CJ2" s="37" t="e">
        <f aca="false">IF(COUNTIF(GK:GK,$B2),INDIRECT(concat("B",$A2)),"")</f>
        <v>#NAME?</v>
      </c>
      <c r="CK2" s="37" t="e">
        <f aca="false">IF(COUNTIF(GL:GL,$B2),INDIRECT(concat("B",$A2)),"")</f>
        <v>#NAME?</v>
      </c>
      <c r="CL2" s="37" t="e">
        <f aca="false">IF(COUNTIF(GM:GM,$B2),INDIRECT(concat("B",$A2)),"")</f>
        <v>#NAME?</v>
      </c>
      <c r="CM2" s="37" t="e">
        <f aca="false">IF(COUNTIF(GN:GN,$B2),INDIRECT(concat("B",$A2)),"")</f>
        <v>#NAME?</v>
      </c>
      <c r="CN2" s="37" t="e">
        <f aca="false">IF(COUNTIF(GO:GO,$B2),INDIRECT(concat("B",$A2)),"")</f>
        <v>#NAME?</v>
      </c>
      <c r="CO2" s="37" t="e">
        <f aca="false">IF(COUNTIF(GP:GP,$B2),INDIRECT(concat("B",$A2)),"")</f>
        <v>#NAME?</v>
      </c>
      <c r="CP2" s="37" t="e">
        <f aca="false">IF(COUNTIF(GQ:GQ,$B2),INDIRECT(concat("B",$A2)),"")</f>
        <v>#NAME?</v>
      </c>
      <c r="CQ2" s="37" t="e">
        <f aca="false">IF(COUNTIF(GR:GR,$B2),INDIRECT(concat("B",$A2)),"")</f>
        <v>#NAME?</v>
      </c>
      <c r="CR2" s="37" t="e">
        <f aca="false">IF(COUNTIF(GS:GS,$B2),INDIRECT(concat("B",$A2)),"")</f>
        <v>#NAME?</v>
      </c>
      <c r="CS2" s="37" t="e">
        <f aca="false">IF(COUNTIF(GT:GT,$B2),INDIRECT(concat("B",$A2)),"")</f>
        <v>#NAME?</v>
      </c>
      <c r="CT2" s="37" t="e">
        <f aca="false">IF(COUNTIF(GU:GU,$B2),INDIRECT(concat("B",$A2)),"")</f>
        <v>#NAME?</v>
      </c>
      <c r="CU2" s="37" t="e">
        <f aca="false">IF(COUNTIF(GV:GV,$B2),INDIRECT(concat("B",$A2)),"")</f>
        <v>#NAME?</v>
      </c>
      <c r="CV2" s="37" t="e">
        <f aca="false">IF(COUNTIF(GW:GW,$B2),INDIRECT(concat("B",$A2)),"")</f>
        <v>#NAME?</v>
      </c>
      <c r="CW2" s="37" t="str">
        <f aca="false">IF(COUNTIF(GX:GX,$B2),INDIRECT(concat("B",$A2)),"")</f>
        <v/>
      </c>
      <c r="CX2" s="37" t="e">
        <f aca="false">IF(COUNTIF(GY:GY,$B2),INDIRECT(concat("B",$A2)),"")</f>
        <v>#NAME?</v>
      </c>
      <c r="CY2" s="37" t="e">
        <f aca="false">IF(COUNTIF(GZ:GZ,$B2),INDIRECT(concat("B",$A2)),"")</f>
        <v>#NAME?</v>
      </c>
      <c r="CZ2" s="37" t="e">
        <f aca="false">IF(COUNTIF(HA:HA,$B2),INDIRECT(concat("B",$A2)),"")</f>
        <v>#NAME?</v>
      </c>
      <c r="DA2" s="37" t="e">
        <f aca="false">IF(COUNTIF(HB:HB,$B2),INDIRECT(concat("B",$A2)),"")</f>
        <v>#NAME?</v>
      </c>
      <c r="DB2" s="37" t="e">
        <f aca="false">IF(COUNTIF(HC:HC,$B2),INDIRECT(concat("B",$A2)),"")</f>
        <v>#NAME?</v>
      </c>
      <c r="DC2" s="37" t="e">
        <f aca="false">IF(COUNTIF(HD:HD,$B2),INDIRECT(concat("B",$A2)),"")</f>
        <v>#NAME?</v>
      </c>
      <c r="DD2" s="37" t="s">
        <v>1231</v>
      </c>
      <c r="DE2" s="37" t="s">
        <v>1231</v>
      </c>
      <c r="DF2" s="37" t="s">
        <v>1231</v>
      </c>
      <c r="DG2" s="37" t="s">
        <v>1231</v>
      </c>
      <c r="DH2" s="37" t="s">
        <v>1231</v>
      </c>
      <c r="DI2" s="37" t="s">
        <v>1231</v>
      </c>
      <c r="DJ2" s="37" t="s">
        <v>1231</v>
      </c>
      <c r="DK2" s="37"/>
      <c r="DL2" s="37" t="s">
        <v>1254</v>
      </c>
      <c r="DM2" s="37" t="s">
        <v>1231</v>
      </c>
      <c r="DN2" s="37" t="s">
        <v>1231</v>
      </c>
      <c r="DO2" s="37" t="s">
        <v>1231</v>
      </c>
      <c r="DP2" s="37" t="s">
        <v>1231</v>
      </c>
      <c r="DQ2" s="37" t="s">
        <v>1231</v>
      </c>
      <c r="DR2" s="37" t="s">
        <v>1231</v>
      </c>
      <c r="DS2" s="37" t="s">
        <v>1231</v>
      </c>
      <c r="DT2" s="37" t="s">
        <v>1231</v>
      </c>
      <c r="DU2" s="37" t="s">
        <v>1231</v>
      </c>
      <c r="DV2" s="37" t="s">
        <v>1482</v>
      </c>
      <c r="DW2" s="37" t="s">
        <v>1482</v>
      </c>
      <c r="DX2" s="37"/>
      <c r="DY2" s="37" t="s">
        <v>1259</v>
      </c>
      <c r="DZ2" s="37" t="s">
        <v>1259</v>
      </c>
      <c r="EA2" s="37" t="s">
        <v>1231</v>
      </c>
      <c r="EB2" s="37" t="s">
        <v>1231</v>
      </c>
      <c r="EC2" s="37" t="s">
        <v>1231</v>
      </c>
      <c r="ED2" s="37" t="s">
        <v>1254</v>
      </c>
      <c r="EE2" s="37" t="s">
        <v>1231</v>
      </c>
      <c r="EF2" s="37" t="s">
        <v>1231</v>
      </c>
      <c r="EG2" s="37" t="s">
        <v>1231</v>
      </c>
      <c r="EH2" s="37" t="s">
        <v>1231</v>
      </c>
      <c r="EI2" s="37" t="s">
        <v>1231</v>
      </c>
      <c r="EJ2" s="37" t="s">
        <v>1254</v>
      </c>
      <c r="EK2" s="37" t="s">
        <v>1482</v>
      </c>
      <c r="EL2" s="37" t="s">
        <v>1231</v>
      </c>
      <c r="EM2" s="37" t="s">
        <v>1482</v>
      </c>
      <c r="EN2" s="37" t="s">
        <v>1482</v>
      </c>
      <c r="EO2" s="37" t="s">
        <v>1482</v>
      </c>
      <c r="EP2" s="37" t="s">
        <v>1482</v>
      </c>
      <c r="EQ2" s="37" t="s">
        <v>1482</v>
      </c>
      <c r="ER2" s="37" t="s">
        <v>1482</v>
      </c>
      <c r="ES2" s="37"/>
      <c r="ET2" s="37" t="s">
        <v>1482</v>
      </c>
      <c r="EU2" s="37" t="s">
        <v>1482</v>
      </c>
      <c r="EV2" s="37" t="s">
        <v>1482</v>
      </c>
      <c r="EW2" s="37" t="s">
        <v>1482</v>
      </c>
      <c r="EX2" s="37" t="s">
        <v>1482</v>
      </c>
      <c r="EY2" s="37" t="s">
        <v>1482</v>
      </c>
      <c r="EZ2" s="37" t="s">
        <v>1482</v>
      </c>
      <c r="FA2" s="37" t="s">
        <v>1482</v>
      </c>
      <c r="FB2" s="37" t="s">
        <v>1482</v>
      </c>
      <c r="FC2" s="37" t="s">
        <v>1482</v>
      </c>
      <c r="FD2" s="37" t="s">
        <v>1482</v>
      </c>
      <c r="FE2" s="37" t="s">
        <v>1482</v>
      </c>
      <c r="FF2" s="37" t="s">
        <v>1482</v>
      </c>
      <c r="FG2" s="37" t="s">
        <v>1482</v>
      </c>
      <c r="FH2" s="37"/>
      <c r="FI2" s="37"/>
      <c r="FJ2" s="37" t="s">
        <v>1482</v>
      </c>
      <c r="FK2" s="37" t="s">
        <v>1259</v>
      </c>
      <c r="FL2" s="37" t="s">
        <v>1482</v>
      </c>
      <c r="FM2" s="37" t="s">
        <v>1482</v>
      </c>
      <c r="FN2" s="37" t="s">
        <v>1482</v>
      </c>
      <c r="FO2" s="37" t="s">
        <v>1482</v>
      </c>
      <c r="FP2" s="37" t="s">
        <v>1482</v>
      </c>
      <c r="FQ2" s="37" t="s">
        <v>1482</v>
      </c>
      <c r="FR2" s="37" t="s">
        <v>1482</v>
      </c>
      <c r="FS2" s="37" t="s">
        <v>1482</v>
      </c>
      <c r="FT2" s="37" t="s">
        <v>1482</v>
      </c>
      <c r="FU2" s="37" t="s">
        <v>1482</v>
      </c>
      <c r="FV2" s="37"/>
      <c r="FW2" s="37"/>
      <c r="FX2" s="37" t="s">
        <v>1482</v>
      </c>
      <c r="FY2" s="37" t="s">
        <v>1482</v>
      </c>
      <c r="FZ2" s="37" t="s">
        <v>1482</v>
      </c>
      <c r="GA2" s="37" t="s">
        <v>1482</v>
      </c>
      <c r="GB2" s="37" t="s">
        <v>1482</v>
      </c>
      <c r="GC2" s="37" t="s">
        <v>1482</v>
      </c>
      <c r="GD2" s="37" t="s">
        <v>1482</v>
      </c>
      <c r="GE2" s="37" t="s">
        <v>1482</v>
      </c>
      <c r="GF2" s="37" t="s">
        <v>1482</v>
      </c>
      <c r="GG2" s="37" t="s">
        <v>1482</v>
      </c>
      <c r="GH2" s="37" t="s">
        <v>1482</v>
      </c>
      <c r="GI2" s="37" t="s">
        <v>1482</v>
      </c>
      <c r="GJ2" s="37" t="s">
        <v>1482</v>
      </c>
      <c r="GK2" s="37" t="s">
        <v>1482</v>
      </c>
      <c r="GL2" s="37" t="s">
        <v>1482</v>
      </c>
      <c r="GM2" s="37" t="s">
        <v>1482</v>
      </c>
      <c r="GN2" s="37" t="s">
        <v>1482</v>
      </c>
      <c r="GO2" s="37" t="s">
        <v>1482</v>
      </c>
      <c r="GP2" s="37" t="s">
        <v>1482</v>
      </c>
      <c r="GQ2" s="37" t="s">
        <v>1231</v>
      </c>
      <c r="GR2" s="37" t="s">
        <v>1231</v>
      </c>
      <c r="GS2" s="37" t="s">
        <v>1231</v>
      </c>
      <c r="GT2" s="37" t="s">
        <v>1231</v>
      </c>
      <c r="GU2" s="37" t="s">
        <v>1231</v>
      </c>
      <c r="GV2" s="37" t="s">
        <v>1231</v>
      </c>
      <c r="GW2" s="37" t="s">
        <v>1231</v>
      </c>
      <c r="GX2" s="37"/>
      <c r="GY2" s="37" t="s">
        <v>1482</v>
      </c>
      <c r="GZ2" s="37" t="s">
        <v>1482</v>
      </c>
      <c r="HA2" s="37" t="s">
        <v>1482</v>
      </c>
      <c r="HB2" s="37" t="s">
        <v>1482</v>
      </c>
      <c r="HC2" s="37" t="s">
        <v>1482</v>
      </c>
      <c r="HD2" s="37" t="s">
        <v>1482</v>
      </c>
    </row>
    <row r="3" customFormat="false" ht="15" hidden="false" customHeight="false" outlineLevel="0" collapsed="false">
      <c r="A3" s="196" t="n">
        <v>3</v>
      </c>
      <c r="B3" s="37" t="s">
        <v>1239</v>
      </c>
      <c r="C3" s="37" t="e">
        <f aca="false">IF(COUNTIF(DD:DD,$B3),INDIRECT(concat("B",$A3)),"")</f>
        <v>#NAME?</v>
      </c>
      <c r="D3" s="37" t="e">
        <f aca="false">IF(COUNTIF(DE:DE,$B3),INDIRECT(concat("B",$A3)),"")</f>
        <v>#NAME?</v>
      </c>
      <c r="E3" s="37" t="e">
        <f aca="false">IF(COUNTIF(DF:DF,$B3),INDIRECT(concat("B",$A3)),"")</f>
        <v>#NAME?</v>
      </c>
      <c r="F3" s="37" t="e">
        <f aca="false">IF(COUNTIF(DG:DG,$B3),INDIRECT(concat("B",$A3)),"")</f>
        <v>#NAME?</v>
      </c>
      <c r="G3" s="37" t="e">
        <f aca="false">IF(COUNTIF(DH:DH,$B3),INDIRECT(concat("B",$A3)),"")</f>
        <v>#NAME?</v>
      </c>
      <c r="H3" s="37" t="str">
        <f aca="false">IF(COUNTIF(DI:DI,$B3),INDIRECT(concat("B",$A3)),"")</f>
        <v/>
      </c>
      <c r="I3" s="37" t="e">
        <f aca="false">IF(COUNTIF(DJ:DJ,$B3),INDIRECT(concat("B",$A3)),"")</f>
        <v>#NAME?</v>
      </c>
      <c r="J3" s="37" t="str">
        <f aca="false">IF(COUNTIF(DK:DK,$B3),INDIRECT(concat("B",$A3)),"")</f>
        <v/>
      </c>
      <c r="K3" s="37" t="str">
        <f aca="false">IF(COUNTIF(DL:DL,$B3),INDIRECT(concat("B",$A3)),"")</f>
        <v/>
      </c>
      <c r="L3" s="37" t="e">
        <f aca="false">IF(COUNTIF(DM:DM,$B3),INDIRECT(concat("B",$A3)),"")</f>
        <v>#NAME?</v>
      </c>
      <c r="M3" s="37" t="e">
        <f aca="false">IF(COUNTIF(DN:DN,$B3),INDIRECT(concat("B",$A3)),"")</f>
        <v>#NAME?</v>
      </c>
      <c r="N3" s="37" t="e">
        <f aca="false">IF(COUNTIF(DO:DO,$B3),INDIRECT(concat("B",$A3)),"")</f>
        <v>#NAME?</v>
      </c>
      <c r="O3" s="37" t="e">
        <f aca="false">IF(COUNTIF(DP:DP,$B3),INDIRECT(concat("B",$A3)),"")</f>
        <v>#NAME?</v>
      </c>
      <c r="P3" s="37" t="e">
        <f aca="false">IF(COUNTIF(DQ:DQ,$B3),INDIRECT(concat("B",$A3)),"")</f>
        <v>#NAME?</v>
      </c>
      <c r="Q3" s="37" t="e">
        <f aca="false">IF(COUNTIF(DR:DR,$B3),INDIRECT(concat("B",$A3)),"")</f>
        <v>#NAME?</v>
      </c>
      <c r="R3" s="37" t="e">
        <f aca="false">IF(COUNTIF(DS:DS,$B3),INDIRECT(concat("B",$A3)),"")</f>
        <v>#NAME?</v>
      </c>
      <c r="S3" s="37" t="e">
        <f aca="false">IF(COUNTIF(DT:DT,$B3),INDIRECT(concat("B",$A3)),"")</f>
        <v>#NAME?</v>
      </c>
      <c r="T3" s="37" t="e">
        <f aca="false">IF(COUNTIF(DU:DU,$B3),INDIRECT(concat("B",$A3)),"")</f>
        <v>#NAME?</v>
      </c>
      <c r="U3" s="37" t="e">
        <f aca="false">IF(COUNTIF(DV:DV,$B3),INDIRECT(concat("B",$A3)),"")</f>
        <v>#NAME?</v>
      </c>
      <c r="V3" s="37" t="e">
        <f aca="false">IF(COUNTIF(DW:DW,$B3),INDIRECT(concat("B",$A3)),"")</f>
        <v>#NAME?</v>
      </c>
      <c r="W3" s="37" t="str">
        <f aca="false">IF(COUNTIF(DX:DX,$B3),INDIRECT(concat("B",$A3)),"")</f>
        <v/>
      </c>
      <c r="X3" s="37" t="str">
        <f aca="false">IF(COUNTIF(DY:DY,$B3),INDIRECT(concat("B",$A3)),"")</f>
        <v/>
      </c>
      <c r="Y3" s="37" t="str">
        <f aca="false">IF(COUNTIF(DZ:DZ,$B3),INDIRECT(concat("B",$A3)),"")</f>
        <v/>
      </c>
      <c r="Z3" s="37" t="e">
        <f aca="false">IF(COUNTIF(EA:EA,$B3),INDIRECT(concat("B",$A3)),"")</f>
        <v>#NAME?</v>
      </c>
      <c r="AA3" s="37" t="e">
        <f aca="false">IF(COUNTIF(EB:EB,$B3),INDIRECT(concat("B",$A3)),"")</f>
        <v>#NAME?</v>
      </c>
      <c r="AB3" s="37" t="e">
        <f aca="false">IF(COUNTIF(EC:EC,$B3),INDIRECT(concat("B",$A3)),"")</f>
        <v>#NAME?</v>
      </c>
      <c r="AC3" s="37" t="str">
        <f aca="false">IF(COUNTIF(ED:ED,$B3),INDIRECT(concat("B",$A3)),"")</f>
        <v/>
      </c>
      <c r="AD3" s="37" t="str">
        <f aca="false">IF(COUNTIF(EE:EE,$B3),INDIRECT(concat("B",$A3)),"")</f>
        <v/>
      </c>
      <c r="AE3" s="37" t="str">
        <f aca="false">IF(COUNTIF(EF:EF,$B3),INDIRECT(concat("B",$A3)),"")</f>
        <v/>
      </c>
      <c r="AF3" s="37" t="str">
        <f aca="false">IF(COUNTIF(EG:EG,$B3),INDIRECT(concat("B",$A3)),"")</f>
        <v/>
      </c>
      <c r="AG3" s="37" t="str">
        <f aca="false">IF(COUNTIF(EH:EH,$B3),INDIRECT(concat("B",$A3)),"")</f>
        <v/>
      </c>
      <c r="AH3" s="37" t="str">
        <f aca="false">IF(COUNTIF(EI:EI,$B3),INDIRECT(concat("B",$A3)),"")</f>
        <v/>
      </c>
      <c r="AI3" s="37" t="str">
        <f aca="false">IF(COUNTIF(EJ:EJ,$B3),INDIRECT(concat("B",$A3)),"")</f>
        <v/>
      </c>
      <c r="AJ3" s="37" t="e">
        <f aca="false">IF(COUNTIF(EK:EK,$B3),INDIRECT(concat("B",$A3)),"")</f>
        <v>#NAME?</v>
      </c>
      <c r="AK3" s="37" t="e">
        <f aca="false">IF(COUNTIF(EL:EL,$B3),INDIRECT(concat("B",$A3)),"")</f>
        <v>#NAME?</v>
      </c>
      <c r="AL3" s="37" t="e">
        <f aca="false">IF(COUNTIF(EM:EM,$B3),INDIRECT(concat("B",$A3)),"")</f>
        <v>#NAME?</v>
      </c>
      <c r="AM3" s="37" t="e">
        <f aca="false">IF(COUNTIF(EN:EN,$B3),INDIRECT(concat("B",$A3)),"")</f>
        <v>#NAME?</v>
      </c>
      <c r="AN3" s="37" t="e">
        <f aca="false">IF(COUNTIF(EO:EO,$B3),INDIRECT(concat("B",$A3)),"")</f>
        <v>#NAME?</v>
      </c>
      <c r="AO3" s="37" t="e">
        <f aca="false">IF(COUNTIF(EP:EP,$B3),INDIRECT(concat("B",$A3)),"")</f>
        <v>#NAME?</v>
      </c>
      <c r="AP3" s="37" t="e">
        <f aca="false">IF(COUNTIF(EQ:EQ,$B3),INDIRECT(concat("B",$A3)),"")</f>
        <v>#NAME?</v>
      </c>
      <c r="AQ3" s="37" t="str">
        <f aca="false">IF(COUNTIF(ER:ER,$B3),INDIRECT(concat("B",$A3)),"")</f>
        <v/>
      </c>
      <c r="AR3" s="37" t="str">
        <f aca="false">IF(COUNTIF(ES:ES,$B3),INDIRECT(concat("B",$A3)),"")</f>
        <v/>
      </c>
      <c r="AS3" s="37" t="e">
        <f aca="false">IF(COUNTIF(ET:ET,$B3),INDIRECT(concat("B",$A3)),"")</f>
        <v>#NAME?</v>
      </c>
      <c r="AT3" s="37" t="e">
        <f aca="false">IF(COUNTIF(EU:EU,$B3),INDIRECT(concat("B",$A3)),"")</f>
        <v>#NAME?</v>
      </c>
      <c r="AU3" s="37" t="e">
        <f aca="false">IF(COUNTIF(EV:EV,$B3),INDIRECT(concat("B",$A3)),"")</f>
        <v>#NAME?</v>
      </c>
      <c r="AV3" s="37" t="e">
        <f aca="false">IF(COUNTIF(EW:EW,$B3),INDIRECT(concat("B",$A3)),"")</f>
        <v>#NAME?</v>
      </c>
      <c r="AW3" s="37" t="e">
        <f aca="false">IF(COUNTIF(EX:EX,$B3),INDIRECT(concat("B",$A3)),"")</f>
        <v>#NAME?</v>
      </c>
      <c r="AX3" s="37" t="e">
        <f aca="false">IF(COUNTIF(EY:EY,$B3),INDIRECT(concat("B",$A3)),"")</f>
        <v>#NAME?</v>
      </c>
      <c r="AY3" s="37" t="e">
        <f aca="false">IF(COUNTIF(EZ:EZ,$B3),INDIRECT(concat("B",$A3)),"")</f>
        <v>#NAME?</v>
      </c>
      <c r="AZ3" s="37" t="e">
        <f aca="false">IF(COUNTIF(FA:FA,$B3),INDIRECT(concat("B",$A3)),"")</f>
        <v>#NAME?</v>
      </c>
      <c r="BA3" s="37" t="e">
        <f aca="false">IF(COUNTIF(FB:FB,$B3),INDIRECT(concat("B",$A3)),"")</f>
        <v>#NAME?</v>
      </c>
      <c r="BB3" s="37" t="e">
        <f aca="false">IF(COUNTIF(FC:FC,$B3),INDIRECT(concat("B",$A3)),"")</f>
        <v>#NAME?</v>
      </c>
      <c r="BC3" s="37" t="e">
        <f aca="false">IF(COUNTIF(FD:FD,$B3),INDIRECT(concat("B",$A3)),"")</f>
        <v>#NAME?</v>
      </c>
      <c r="BD3" s="37" t="e">
        <f aca="false">IF(COUNTIF(FE:FE,$B3),INDIRECT(concat("B",$A3)),"")</f>
        <v>#NAME?</v>
      </c>
      <c r="BE3" s="37" t="e">
        <f aca="false">IF(COUNTIF(FF:FF,$B3),INDIRECT(concat("B",$A3)),"")</f>
        <v>#NAME?</v>
      </c>
      <c r="BF3" s="37" t="e">
        <f aca="false">IF(COUNTIF(FG:FG,$B3),INDIRECT(concat("B",$A3)),"")</f>
        <v>#NAME?</v>
      </c>
      <c r="BG3" s="37" t="str">
        <f aca="false">IF(COUNTIF(FH:FH,$B3),INDIRECT(concat("B",$A3)),"")</f>
        <v/>
      </c>
      <c r="BH3" s="37" t="str">
        <f aca="false">IF(COUNTIF(FI:FI,$B3),INDIRECT(concat("B",$A3)),"")</f>
        <v/>
      </c>
      <c r="BI3" s="37" t="str">
        <f aca="false">IF(COUNTIF(FJ:FJ,$B3),INDIRECT(concat("B",$A3)),"")</f>
        <v/>
      </c>
      <c r="BJ3" s="37" t="str">
        <f aca="false">IF(COUNTIF(FK:FK,$B3),INDIRECT(concat("B",$A3)),"")</f>
        <v/>
      </c>
      <c r="BK3" s="37" t="e">
        <f aca="false">IF(COUNTIF(FL:FL,$B3),INDIRECT(concat("B",$A3)),"")</f>
        <v>#NAME?</v>
      </c>
      <c r="BL3" s="37" t="e">
        <f aca="false">IF(COUNTIF(FM:FM,$B3),INDIRECT(concat("B",$A3)),"")</f>
        <v>#NAME?</v>
      </c>
      <c r="BM3" s="37" t="e">
        <f aca="false">IF(COUNTIF(FN:FN,$B3),INDIRECT(concat("B",$A3)),"")</f>
        <v>#NAME?</v>
      </c>
      <c r="BN3" s="37" t="e">
        <f aca="false">IF(COUNTIF(FO:FO,$B3),INDIRECT(concat("B",$A3)),"")</f>
        <v>#NAME?</v>
      </c>
      <c r="BO3" s="37" t="e">
        <f aca="false">IF(COUNTIF(FP:FP,$B3),INDIRECT(concat("B",$A3)),"")</f>
        <v>#NAME?</v>
      </c>
      <c r="BP3" s="37" t="e">
        <f aca="false">IF(COUNTIF(FQ:FQ,$B3),INDIRECT(concat("B",$A3)),"")</f>
        <v>#NAME?</v>
      </c>
      <c r="BQ3" s="37" t="e">
        <f aca="false">IF(COUNTIF(FR:FR,$B3),INDIRECT(concat("B",$A3)),"")</f>
        <v>#NAME?</v>
      </c>
      <c r="BR3" s="37" t="e">
        <f aca="false">IF(COUNTIF(FS:FS,$B3),INDIRECT(concat("B",$A3)),"")</f>
        <v>#NAME?</v>
      </c>
      <c r="BS3" s="37" t="e">
        <f aca="false">IF(COUNTIF(FT:FT,$B3),INDIRECT(concat("B",$A3)),"")</f>
        <v>#NAME?</v>
      </c>
      <c r="BT3" s="37" t="str">
        <f aca="false">IF(COUNTIF(FU:FU,$B3),INDIRECT(concat("B",$A3)),"")</f>
        <v/>
      </c>
      <c r="BU3" s="37" t="str">
        <f aca="false">IF(COUNTIF(FV:FV,$B3),INDIRECT(concat("B",$A3)),"")</f>
        <v/>
      </c>
      <c r="BV3" s="37" t="str">
        <f aca="false">IF(COUNTIF(FW:FW,$B3),INDIRECT(concat("B",$A3)),"")</f>
        <v/>
      </c>
      <c r="BW3" s="37" t="e">
        <f aca="false">IF(COUNTIF(FX:FX,$B3),INDIRECT(concat("B",$A3)),"")</f>
        <v>#NAME?</v>
      </c>
      <c r="BX3" s="37" t="e">
        <f aca="false">IF(COUNTIF(FY:FY,$B3),INDIRECT(concat("B",$A3)),"")</f>
        <v>#NAME?</v>
      </c>
      <c r="BY3" s="37" t="e">
        <f aca="false">IF(COUNTIF(FZ:FZ,$B3),INDIRECT(concat("B",$A3)),"")</f>
        <v>#NAME?</v>
      </c>
      <c r="BZ3" s="37" t="e">
        <f aca="false">IF(COUNTIF(GA:GA,$B3),INDIRECT(concat("B",$A3)),"")</f>
        <v>#NAME?</v>
      </c>
      <c r="CA3" s="37" t="str">
        <f aca="false">IF(COUNTIF(GB:GB,$B3),INDIRECT(concat("B",$A3)),"")</f>
        <v/>
      </c>
      <c r="CB3" s="37" t="e">
        <f aca="false">IF(COUNTIF(GC:GC,$B3),INDIRECT(concat("B",$A3)),"")</f>
        <v>#NAME?</v>
      </c>
      <c r="CC3" s="37" t="e">
        <f aca="false">IF(COUNTIF(GD:GD,$B3),INDIRECT(concat("B",$A3)),"")</f>
        <v>#NAME?</v>
      </c>
      <c r="CD3" s="37" t="e">
        <f aca="false">IF(COUNTIF(GE:GE,$B3),INDIRECT(concat("B",$A3)),"")</f>
        <v>#NAME?</v>
      </c>
      <c r="CE3" s="37" t="e">
        <f aca="false">IF(COUNTIF(GF:GF,$B3),INDIRECT(concat("B",$A3)),"")</f>
        <v>#NAME?</v>
      </c>
      <c r="CF3" s="37" t="e">
        <f aca="false">IF(COUNTIF(GG:GG,$B3),INDIRECT(concat("B",$A3)),"")</f>
        <v>#NAME?</v>
      </c>
      <c r="CG3" s="37" t="e">
        <f aca="false">IF(COUNTIF(GH:GH,$B3),INDIRECT(concat("B",$A3)),"")</f>
        <v>#NAME?</v>
      </c>
      <c r="CH3" s="37" t="e">
        <f aca="false">IF(COUNTIF(GI:GI,$B3),INDIRECT(concat("B",$A3)),"")</f>
        <v>#NAME?</v>
      </c>
      <c r="CI3" s="37" t="e">
        <f aca="false">IF(COUNTIF(GJ:GJ,$B3),INDIRECT(concat("B",$A3)),"")</f>
        <v>#NAME?</v>
      </c>
      <c r="CJ3" s="37" t="str">
        <f aca="false">IF(COUNTIF(GK:GK,$B3),INDIRECT(concat("B",$A3)),"")</f>
        <v/>
      </c>
      <c r="CK3" s="37" t="e">
        <f aca="false">IF(COUNTIF(GL:GL,$B3),INDIRECT(concat("B",$A3)),"")</f>
        <v>#NAME?</v>
      </c>
      <c r="CL3" s="37" t="e">
        <f aca="false">IF(COUNTIF(GM:GM,$B3),INDIRECT(concat("B",$A3)),"")</f>
        <v>#NAME?</v>
      </c>
      <c r="CM3" s="37" t="e">
        <f aca="false">IF(COUNTIF(GN:GN,$B3),INDIRECT(concat("B",$A3)),"")</f>
        <v>#NAME?</v>
      </c>
      <c r="CN3" s="37" t="e">
        <f aca="false">IF(COUNTIF(GO:GO,$B3),INDIRECT(concat("B",$A3)),"")</f>
        <v>#NAME?</v>
      </c>
      <c r="CO3" s="37" t="e">
        <f aca="false">IF(COUNTIF(GP:GP,$B3),INDIRECT(concat("B",$A3)),"")</f>
        <v>#NAME?</v>
      </c>
      <c r="CP3" s="37" t="e">
        <f aca="false">IF(COUNTIF(GQ:GQ,$B3),INDIRECT(concat("B",$A3)),"")</f>
        <v>#NAME?</v>
      </c>
      <c r="CQ3" s="37" t="e">
        <f aca="false">IF(COUNTIF(GR:GR,$B3),INDIRECT(concat("B",$A3)),"")</f>
        <v>#NAME?</v>
      </c>
      <c r="CR3" s="37" t="e">
        <f aca="false">IF(COUNTIF(GS:GS,$B3),INDIRECT(concat("B",$A3)),"")</f>
        <v>#NAME?</v>
      </c>
      <c r="CS3" s="37" t="e">
        <f aca="false">IF(COUNTIF(GT:GT,$B3),INDIRECT(concat("B",$A3)),"")</f>
        <v>#NAME?</v>
      </c>
      <c r="CT3" s="37" t="e">
        <f aca="false">IF(COUNTIF(GU:GU,$B3),INDIRECT(concat("B",$A3)),"")</f>
        <v>#NAME?</v>
      </c>
      <c r="CU3" s="37" t="e">
        <f aca="false">IF(COUNTIF(GV:GV,$B3),INDIRECT(concat("B",$A3)),"")</f>
        <v>#NAME?</v>
      </c>
      <c r="CV3" s="37" t="e">
        <f aca="false">IF(COUNTIF(GW:GW,$B3),INDIRECT(concat("B",$A3)),"")</f>
        <v>#NAME?</v>
      </c>
      <c r="CW3" s="37" t="str">
        <f aca="false">IF(COUNTIF(GX:GX,$B3),INDIRECT(concat("B",$A3)),"")</f>
        <v/>
      </c>
      <c r="CX3" s="37" t="e">
        <f aca="false">IF(COUNTIF(GY:GY,$B3),INDIRECT(concat("B",$A3)),"")</f>
        <v>#NAME?</v>
      </c>
      <c r="CY3" s="37" t="e">
        <f aca="false">IF(COUNTIF(GZ:GZ,$B3),INDIRECT(concat("B",$A3)),"")</f>
        <v>#NAME?</v>
      </c>
      <c r="CZ3" s="37" t="e">
        <f aca="false">IF(COUNTIF(HA:HA,$B3),INDIRECT(concat("B",$A3)),"")</f>
        <v>#NAME?</v>
      </c>
      <c r="DA3" s="37" t="e">
        <f aca="false">IF(COUNTIF(HB:HB,$B3),INDIRECT(concat("B",$A3)),"")</f>
        <v>#NAME?</v>
      </c>
      <c r="DB3" s="37" t="e">
        <f aca="false">IF(COUNTIF(HC:HC,$B3),INDIRECT(concat("B",$A3)),"")</f>
        <v>#NAME?</v>
      </c>
      <c r="DC3" s="37" t="e">
        <f aca="false">IF(COUNTIF(HD:HD,$B3),INDIRECT(concat("B",$A3)),"")</f>
        <v>#NAME?</v>
      </c>
      <c r="DD3" s="37" t="s">
        <v>1239</v>
      </c>
      <c r="DE3" s="37" t="s">
        <v>1239</v>
      </c>
      <c r="DF3" s="37" t="s">
        <v>1239</v>
      </c>
      <c r="DG3" s="37" t="s">
        <v>1239</v>
      </c>
      <c r="DH3" s="37" t="s">
        <v>1239</v>
      </c>
      <c r="DI3" s="37" t="s">
        <v>1248</v>
      </c>
      <c r="DJ3" s="37" t="s">
        <v>1239</v>
      </c>
      <c r="DK3" s="37"/>
      <c r="DL3" s="37" t="s">
        <v>1259</v>
      </c>
      <c r="DM3" s="37" t="s">
        <v>1239</v>
      </c>
      <c r="DN3" s="37" t="s">
        <v>1239</v>
      </c>
      <c r="DO3" s="37" t="s">
        <v>1239</v>
      </c>
      <c r="DP3" s="37" t="s">
        <v>1239</v>
      </c>
      <c r="DQ3" s="37" t="s">
        <v>1239</v>
      </c>
      <c r="DR3" s="37" t="s">
        <v>1239</v>
      </c>
      <c r="DS3" s="37" t="s">
        <v>1239</v>
      </c>
      <c r="DT3" s="37" t="s">
        <v>1239</v>
      </c>
      <c r="DU3" s="37" t="s">
        <v>1239</v>
      </c>
      <c r="DV3" s="37" t="s">
        <v>1309</v>
      </c>
      <c r="DW3" s="37" t="s">
        <v>1309</v>
      </c>
      <c r="DX3" s="37"/>
      <c r="DY3" s="37" t="s">
        <v>1254</v>
      </c>
      <c r="DZ3" s="37" t="s">
        <v>1254</v>
      </c>
      <c r="EA3" s="37" t="s">
        <v>1239</v>
      </c>
      <c r="EB3" s="37" t="s">
        <v>1239</v>
      </c>
      <c r="EC3" s="37" t="s">
        <v>1239</v>
      </c>
      <c r="ED3" s="37" t="s">
        <v>1259</v>
      </c>
      <c r="EE3" s="37" t="s">
        <v>1254</v>
      </c>
      <c r="EF3" s="37" t="s">
        <v>1254</v>
      </c>
      <c r="EG3" s="37" t="s">
        <v>1254</v>
      </c>
      <c r="EH3" s="37" t="s">
        <v>1254</v>
      </c>
      <c r="EI3" s="37" t="s">
        <v>1254</v>
      </c>
      <c r="EJ3" s="37" t="s">
        <v>1259</v>
      </c>
      <c r="EK3" s="37" t="s">
        <v>1309</v>
      </c>
      <c r="EL3" s="37" t="s">
        <v>1239</v>
      </c>
      <c r="EM3" s="37" t="s">
        <v>1309</v>
      </c>
      <c r="EN3" s="37" t="s">
        <v>1309</v>
      </c>
      <c r="EO3" s="37" t="s">
        <v>1309</v>
      </c>
      <c r="EP3" s="37" t="s">
        <v>1309</v>
      </c>
      <c r="EQ3" s="37" t="s">
        <v>1309</v>
      </c>
      <c r="ER3" s="37" t="s">
        <v>1309</v>
      </c>
      <c r="ES3" s="37"/>
      <c r="ET3" s="37" t="s">
        <v>1309</v>
      </c>
      <c r="EU3" s="37" t="s">
        <v>1309</v>
      </c>
      <c r="EV3" s="37" t="s">
        <v>1309</v>
      </c>
      <c r="EW3" s="37" t="s">
        <v>1309</v>
      </c>
      <c r="EX3" s="37" t="s">
        <v>1309</v>
      </c>
      <c r="EY3" s="37" t="s">
        <v>1309</v>
      </c>
      <c r="EZ3" s="37" t="s">
        <v>1309</v>
      </c>
      <c r="FA3" s="37" t="s">
        <v>1309</v>
      </c>
      <c r="FB3" s="37" t="s">
        <v>1309</v>
      </c>
      <c r="FC3" s="37" t="s">
        <v>1309</v>
      </c>
      <c r="FD3" s="37" t="s">
        <v>1309</v>
      </c>
      <c r="FE3" s="37" t="s">
        <v>1309</v>
      </c>
      <c r="FF3" s="37" t="s">
        <v>1309</v>
      </c>
      <c r="FG3" s="37" t="s">
        <v>1309</v>
      </c>
      <c r="FH3" s="37"/>
      <c r="FI3" s="37"/>
      <c r="FJ3" s="37" t="s">
        <v>1309</v>
      </c>
      <c r="FK3" s="37" t="s">
        <v>1254</v>
      </c>
      <c r="FL3" s="37" t="s">
        <v>1309</v>
      </c>
      <c r="FM3" s="37" t="s">
        <v>1309</v>
      </c>
      <c r="FN3" s="37" t="s">
        <v>1309</v>
      </c>
      <c r="FO3" s="37" t="s">
        <v>1309</v>
      </c>
      <c r="FP3" s="37" t="s">
        <v>1309</v>
      </c>
      <c r="FQ3" s="37" t="s">
        <v>1309</v>
      </c>
      <c r="FR3" s="37" t="s">
        <v>1309</v>
      </c>
      <c r="FS3" s="37" t="s">
        <v>1487</v>
      </c>
      <c r="FT3" s="37" t="s">
        <v>1491</v>
      </c>
      <c r="FU3" s="37" t="s">
        <v>1487</v>
      </c>
      <c r="FV3" s="37"/>
      <c r="FW3" s="37"/>
      <c r="FX3" s="37" t="s">
        <v>1309</v>
      </c>
      <c r="FY3" s="37" t="s">
        <v>1309</v>
      </c>
      <c r="FZ3" s="37" t="s">
        <v>1309</v>
      </c>
      <c r="GA3" s="37" t="s">
        <v>1309</v>
      </c>
      <c r="GB3" s="37" t="s">
        <v>1309</v>
      </c>
      <c r="GC3" s="37" t="s">
        <v>1309</v>
      </c>
      <c r="GD3" s="37" t="s">
        <v>1309</v>
      </c>
      <c r="GE3" s="37" t="s">
        <v>1309</v>
      </c>
      <c r="GF3" s="37" t="s">
        <v>1309</v>
      </c>
      <c r="GG3" s="37" t="s">
        <v>1309</v>
      </c>
      <c r="GH3" s="37" t="s">
        <v>1309</v>
      </c>
      <c r="GI3" s="37" t="s">
        <v>1309</v>
      </c>
      <c r="GJ3" s="37" t="s">
        <v>1309</v>
      </c>
      <c r="GK3" s="37" t="s">
        <v>1309</v>
      </c>
      <c r="GL3" s="37" t="s">
        <v>1309</v>
      </c>
      <c r="GM3" s="37" t="s">
        <v>1487</v>
      </c>
      <c r="GN3" s="37" t="s">
        <v>1309</v>
      </c>
      <c r="GO3" s="37" t="s">
        <v>1309</v>
      </c>
      <c r="GP3" s="37" t="s">
        <v>1309</v>
      </c>
      <c r="GQ3" s="37" t="s">
        <v>1239</v>
      </c>
      <c r="GR3" s="37" t="s">
        <v>1239</v>
      </c>
      <c r="GS3" s="37" t="s">
        <v>1239</v>
      </c>
      <c r="GT3" s="37" t="s">
        <v>1239</v>
      </c>
      <c r="GU3" s="37" t="s">
        <v>1239</v>
      </c>
      <c r="GV3" s="37" t="s">
        <v>1239</v>
      </c>
      <c r="GW3" s="37" t="s">
        <v>1239</v>
      </c>
      <c r="GX3" s="37"/>
      <c r="GY3" s="37" t="s">
        <v>1487</v>
      </c>
      <c r="GZ3" s="37" t="s">
        <v>1309</v>
      </c>
      <c r="HA3" s="37" t="s">
        <v>1309</v>
      </c>
      <c r="HB3" s="37" t="s">
        <v>1309</v>
      </c>
      <c r="HC3" s="37" t="s">
        <v>1309</v>
      </c>
      <c r="HD3" s="37" t="s">
        <v>1309</v>
      </c>
    </row>
    <row r="4" customFormat="false" ht="15" hidden="false" customHeight="false" outlineLevel="0" collapsed="false">
      <c r="A4" s="196" t="n">
        <v>4</v>
      </c>
      <c r="B4" s="37" t="s">
        <v>1244</v>
      </c>
      <c r="C4" s="37" t="e">
        <f aca="false">IF(COUNTIF(DD:DD,$B4),INDIRECT(concat("B",$A4)),"")</f>
        <v>#NAME?</v>
      </c>
      <c r="D4" s="37" t="e">
        <f aca="false">IF(COUNTIF(DE:DE,$B4),INDIRECT(concat("B",$A4)),"")</f>
        <v>#NAME?</v>
      </c>
      <c r="E4" s="37" t="e">
        <f aca="false">IF(COUNTIF(DF:DF,$B4),INDIRECT(concat("B",$A4)),"")</f>
        <v>#NAME?</v>
      </c>
      <c r="F4" s="37" t="e">
        <f aca="false">IF(COUNTIF(DG:DG,$B4),INDIRECT(concat("B",$A4)),"")</f>
        <v>#NAME?</v>
      </c>
      <c r="G4" s="37" t="e">
        <f aca="false">IF(COUNTIF(DH:DH,$B4),INDIRECT(concat("B",$A4)),"")</f>
        <v>#NAME?</v>
      </c>
      <c r="H4" s="37" t="str">
        <f aca="false">IF(COUNTIF(DI:DI,$B4),INDIRECT(concat("B",$A4)),"")</f>
        <v/>
      </c>
      <c r="I4" s="37" t="e">
        <f aca="false">IF(COUNTIF(DJ:DJ,$B4),INDIRECT(concat("B",$A4)),"")</f>
        <v>#NAME?</v>
      </c>
      <c r="J4" s="37" t="str">
        <f aca="false">IF(COUNTIF(DK:DK,$B4),INDIRECT(concat("B",$A4)),"")</f>
        <v/>
      </c>
      <c r="K4" s="37" t="str">
        <f aca="false">IF(COUNTIF(DL:DL,$B4),INDIRECT(concat("B",$A4)),"")</f>
        <v/>
      </c>
      <c r="L4" s="37" t="e">
        <f aca="false">IF(COUNTIF(DM:DM,$B4),INDIRECT(concat("B",$A4)),"")</f>
        <v>#NAME?</v>
      </c>
      <c r="M4" s="37" t="e">
        <f aca="false">IF(COUNTIF(DN:DN,$B4),INDIRECT(concat("B",$A4)),"")</f>
        <v>#NAME?</v>
      </c>
      <c r="N4" s="37" t="e">
        <f aca="false">IF(COUNTIF(DO:DO,$B4),INDIRECT(concat("B",$A4)),"")</f>
        <v>#NAME?</v>
      </c>
      <c r="O4" s="37" t="e">
        <f aca="false">IF(COUNTIF(DP:DP,$B4),INDIRECT(concat("B",$A4)),"")</f>
        <v>#NAME?</v>
      </c>
      <c r="P4" s="37" t="e">
        <f aca="false">IF(COUNTIF(DQ:DQ,$B4),INDIRECT(concat("B",$A4)),"")</f>
        <v>#NAME?</v>
      </c>
      <c r="Q4" s="37" t="e">
        <f aca="false">IF(COUNTIF(DR:DR,$B4),INDIRECT(concat("B",$A4)),"")</f>
        <v>#NAME?</v>
      </c>
      <c r="R4" s="37" t="e">
        <f aca="false">IF(COUNTIF(DS:DS,$B4),INDIRECT(concat("B",$A4)),"")</f>
        <v>#NAME?</v>
      </c>
      <c r="S4" s="37" t="e">
        <f aca="false">IF(COUNTIF(DT:DT,$B4),INDIRECT(concat("B",$A4)),"")</f>
        <v>#NAME?</v>
      </c>
      <c r="T4" s="37" t="e">
        <f aca="false">IF(COUNTIF(DU:DU,$B4),INDIRECT(concat("B",$A4)),"")</f>
        <v>#NAME?</v>
      </c>
      <c r="U4" s="37" t="e">
        <f aca="false">IF(COUNTIF(DV:DV,$B4),INDIRECT(concat("B",$A4)),"")</f>
        <v>#NAME?</v>
      </c>
      <c r="V4" s="37" t="e">
        <f aca="false">IF(COUNTIF(DW:DW,$B4),INDIRECT(concat("B",$A4)),"")</f>
        <v>#NAME?</v>
      </c>
      <c r="W4" s="37" t="str">
        <f aca="false">IF(COUNTIF(DX:DX,$B4),INDIRECT(concat("B",$A4)),"")</f>
        <v/>
      </c>
      <c r="X4" s="37" t="str">
        <f aca="false">IF(COUNTIF(DY:DY,$B4),INDIRECT(concat("B",$A4)),"")</f>
        <v/>
      </c>
      <c r="Y4" s="37" t="str">
        <f aca="false">IF(COUNTIF(DZ:DZ,$B4),INDIRECT(concat("B",$A4)),"")</f>
        <v/>
      </c>
      <c r="Z4" s="37" t="e">
        <f aca="false">IF(COUNTIF(EA:EA,$B4),INDIRECT(concat("B",$A4)),"")</f>
        <v>#NAME?</v>
      </c>
      <c r="AA4" s="37" t="e">
        <f aca="false">IF(COUNTIF(EB:EB,$B4),INDIRECT(concat("B",$A4)),"")</f>
        <v>#NAME?</v>
      </c>
      <c r="AB4" s="37" t="e">
        <f aca="false">IF(COUNTIF(EC:EC,$B4),INDIRECT(concat("B",$A4)),"")</f>
        <v>#NAME?</v>
      </c>
      <c r="AC4" s="37" t="str">
        <f aca="false">IF(COUNTIF(ED:ED,$B4),INDIRECT(concat("B",$A4)),"")</f>
        <v/>
      </c>
      <c r="AD4" s="37" t="str">
        <f aca="false">IF(COUNTIF(EE:EE,$B4),INDIRECT(concat("B",$A4)),"")</f>
        <v/>
      </c>
      <c r="AE4" s="37" t="str">
        <f aca="false">IF(COUNTIF(EF:EF,$B4),INDIRECT(concat("B",$A4)),"")</f>
        <v/>
      </c>
      <c r="AF4" s="37" t="str">
        <f aca="false">IF(COUNTIF(EG:EG,$B4),INDIRECT(concat("B",$A4)),"")</f>
        <v/>
      </c>
      <c r="AG4" s="37" t="str">
        <f aca="false">IF(COUNTIF(EH:EH,$B4),INDIRECT(concat("B",$A4)),"")</f>
        <v/>
      </c>
      <c r="AH4" s="37" t="str">
        <f aca="false">IF(COUNTIF(EI:EI,$B4),INDIRECT(concat("B",$A4)),"")</f>
        <v/>
      </c>
      <c r="AI4" s="37" t="str">
        <f aca="false">IF(COUNTIF(EJ:EJ,$B4),INDIRECT(concat("B",$A4)),"")</f>
        <v/>
      </c>
      <c r="AJ4" s="37" t="e">
        <f aca="false">IF(COUNTIF(EK:EK,$B4),INDIRECT(concat("B",$A4)),"")</f>
        <v>#NAME?</v>
      </c>
      <c r="AK4" s="37" t="e">
        <f aca="false">IF(COUNTIF(EL:EL,$B4),INDIRECT(concat("B",$A4)),"")</f>
        <v>#NAME?</v>
      </c>
      <c r="AL4" s="37" t="e">
        <f aca="false">IF(COUNTIF(EM:EM,$B4),INDIRECT(concat("B",$A4)),"")</f>
        <v>#NAME?</v>
      </c>
      <c r="AM4" s="37" t="e">
        <f aca="false">IF(COUNTIF(EN:EN,$B4),INDIRECT(concat("B",$A4)),"")</f>
        <v>#NAME?</v>
      </c>
      <c r="AN4" s="37" t="e">
        <f aca="false">IF(COUNTIF(EO:EO,$B4),INDIRECT(concat("B",$A4)),"")</f>
        <v>#NAME?</v>
      </c>
      <c r="AO4" s="37" t="e">
        <f aca="false">IF(COUNTIF(EP:EP,$B4),INDIRECT(concat("B",$A4)),"")</f>
        <v>#NAME?</v>
      </c>
      <c r="AP4" s="37" t="e">
        <f aca="false">IF(COUNTIF(EQ:EQ,$B4),INDIRECT(concat("B",$A4)),"")</f>
        <v>#NAME?</v>
      </c>
      <c r="AQ4" s="37" t="str">
        <f aca="false">IF(COUNTIF(ER:ER,$B4),INDIRECT(concat("B",$A4)),"")</f>
        <v/>
      </c>
      <c r="AR4" s="37" t="str">
        <f aca="false">IF(COUNTIF(ES:ES,$B4),INDIRECT(concat("B",$A4)),"")</f>
        <v/>
      </c>
      <c r="AS4" s="37" t="e">
        <f aca="false">IF(COUNTIF(ET:ET,$B4),INDIRECT(concat("B",$A4)),"")</f>
        <v>#NAME?</v>
      </c>
      <c r="AT4" s="37" t="e">
        <f aca="false">IF(COUNTIF(EU:EU,$B4),INDIRECT(concat("B",$A4)),"")</f>
        <v>#NAME?</v>
      </c>
      <c r="AU4" s="37" t="e">
        <f aca="false">IF(COUNTIF(EV:EV,$B4),INDIRECT(concat("B",$A4)),"")</f>
        <v>#NAME?</v>
      </c>
      <c r="AV4" s="37" t="e">
        <f aca="false">IF(COUNTIF(EW:EW,$B4),INDIRECT(concat("B",$A4)),"")</f>
        <v>#NAME?</v>
      </c>
      <c r="AW4" s="37" t="e">
        <f aca="false">IF(COUNTIF(EX:EX,$B4),INDIRECT(concat("B",$A4)),"")</f>
        <v>#NAME?</v>
      </c>
      <c r="AX4" s="37" t="e">
        <f aca="false">IF(COUNTIF(EY:EY,$B4),INDIRECT(concat("B",$A4)),"")</f>
        <v>#NAME?</v>
      </c>
      <c r="AY4" s="37" t="e">
        <f aca="false">IF(COUNTIF(EZ:EZ,$B4),INDIRECT(concat("B",$A4)),"")</f>
        <v>#NAME?</v>
      </c>
      <c r="AZ4" s="37" t="e">
        <f aca="false">IF(COUNTIF(FA:FA,$B4),INDIRECT(concat("B",$A4)),"")</f>
        <v>#NAME?</v>
      </c>
      <c r="BA4" s="37" t="e">
        <f aca="false">IF(COUNTIF(FB:FB,$B4),INDIRECT(concat("B",$A4)),"")</f>
        <v>#NAME?</v>
      </c>
      <c r="BB4" s="37" t="e">
        <f aca="false">IF(COUNTIF(FC:FC,$B4),INDIRECT(concat("B",$A4)),"")</f>
        <v>#NAME?</v>
      </c>
      <c r="BC4" s="37" t="e">
        <f aca="false">IF(COUNTIF(FD:FD,$B4),INDIRECT(concat("B",$A4)),"")</f>
        <v>#NAME?</v>
      </c>
      <c r="BD4" s="37" t="e">
        <f aca="false">IF(COUNTIF(FE:FE,$B4),INDIRECT(concat("B",$A4)),"")</f>
        <v>#NAME?</v>
      </c>
      <c r="BE4" s="37" t="e">
        <f aca="false">IF(COUNTIF(FF:FF,$B4),INDIRECT(concat("B",$A4)),"")</f>
        <v>#NAME?</v>
      </c>
      <c r="BF4" s="37" t="e">
        <f aca="false">IF(COUNTIF(FG:FG,$B4),INDIRECT(concat("B",$A4)),"")</f>
        <v>#NAME?</v>
      </c>
      <c r="BG4" s="37" t="str">
        <f aca="false">IF(COUNTIF(FH:FH,$B4),INDIRECT(concat("B",$A4)),"")</f>
        <v/>
      </c>
      <c r="BH4" s="37" t="str">
        <f aca="false">IF(COUNTIF(FI:FI,$B4),INDIRECT(concat("B",$A4)),"")</f>
        <v/>
      </c>
      <c r="BI4" s="37" t="str">
        <f aca="false">IF(COUNTIF(FJ:FJ,$B4),INDIRECT(concat("B",$A4)),"")</f>
        <v/>
      </c>
      <c r="BJ4" s="37" t="str">
        <f aca="false">IF(COUNTIF(FK:FK,$B4),INDIRECT(concat("B",$A4)),"")</f>
        <v/>
      </c>
      <c r="BK4" s="37" t="e">
        <f aca="false">IF(COUNTIF(FL:FL,$B4),INDIRECT(concat("B",$A4)),"")</f>
        <v>#NAME?</v>
      </c>
      <c r="BL4" s="37" t="e">
        <f aca="false">IF(COUNTIF(FM:FM,$B4),INDIRECT(concat("B",$A4)),"")</f>
        <v>#NAME?</v>
      </c>
      <c r="BM4" s="37" t="e">
        <f aca="false">IF(COUNTIF(FN:FN,$B4),INDIRECT(concat("B",$A4)),"")</f>
        <v>#NAME?</v>
      </c>
      <c r="BN4" s="37" t="e">
        <f aca="false">IF(COUNTIF(FO:FO,$B4),INDIRECT(concat("B",$A4)),"")</f>
        <v>#NAME?</v>
      </c>
      <c r="BO4" s="37" t="e">
        <f aca="false">IF(COUNTIF(FP:FP,$B4),INDIRECT(concat("B",$A4)),"")</f>
        <v>#NAME?</v>
      </c>
      <c r="BP4" s="37" t="e">
        <f aca="false">IF(COUNTIF(FQ:FQ,$B4),INDIRECT(concat("B",$A4)),"")</f>
        <v>#NAME?</v>
      </c>
      <c r="BQ4" s="37" t="e">
        <f aca="false">IF(COUNTIF(FR:FR,$B4),INDIRECT(concat("B",$A4)),"")</f>
        <v>#NAME?</v>
      </c>
      <c r="BR4" s="37" t="e">
        <f aca="false">IF(COUNTIF(FS:FS,$B4),INDIRECT(concat("B",$A4)),"")</f>
        <v>#NAME?</v>
      </c>
      <c r="BS4" s="37" t="e">
        <f aca="false">IF(COUNTIF(FT:FT,$B4),INDIRECT(concat("B",$A4)),"")</f>
        <v>#NAME?</v>
      </c>
      <c r="BT4" s="37" t="str">
        <f aca="false">IF(COUNTIF(FU:FU,$B4),INDIRECT(concat("B",$A4)),"")</f>
        <v/>
      </c>
      <c r="BU4" s="37" t="str">
        <f aca="false">IF(COUNTIF(FV:FV,$B4),INDIRECT(concat("B",$A4)),"")</f>
        <v/>
      </c>
      <c r="BV4" s="37" t="str">
        <f aca="false">IF(COUNTIF(FW:FW,$B4),INDIRECT(concat("B",$A4)),"")</f>
        <v/>
      </c>
      <c r="BW4" s="37" t="e">
        <f aca="false">IF(COUNTIF(FX:FX,$B4),INDIRECT(concat("B",$A4)),"")</f>
        <v>#NAME?</v>
      </c>
      <c r="BX4" s="37" t="e">
        <f aca="false">IF(COUNTIF(FY:FY,$B4),INDIRECT(concat("B",$A4)),"")</f>
        <v>#NAME?</v>
      </c>
      <c r="BY4" s="37" t="e">
        <f aca="false">IF(COUNTIF(FZ:FZ,$B4),INDIRECT(concat("B",$A4)),"")</f>
        <v>#NAME?</v>
      </c>
      <c r="BZ4" s="37" t="e">
        <f aca="false">IF(COUNTIF(GA:GA,$B4),INDIRECT(concat("B",$A4)),"")</f>
        <v>#NAME?</v>
      </c>
      <c r="CA4" s="37" t="str">
        <f aca="false">IF(COUNTIF(GB:GB,$B4),INDIRECT(concat("B",$A4)),"")</f>
        <v/>
      </c>
      <c r="CB4" s="37" t="e">
        <f aca="false">IF(COUNTIF(GC:GC,$B4),INDIRECT(concat("B",$A4)),"")</f>
        <v>#NAME?</v>
      </c>
      <c r="CC4" s="37" t="e">
        <f aca="false">IF(COUNTIF(GD:GD,$B4),INDIRECT(concat("B",$A4)),"")</f>
        <v>#NAME?</v>
      </c>
      <c r="CD4" s="37" t="e">
        <f aca="false">IF(COUNTIF(GE:GE,$B4),INDIRECT(concat("B",$A4)),"")</f>
        <v>#NAME?</v>
      </c>
      <c r="CE4" s="37" t="e">
        <f aca="false">IF(COUNTIF(GF:GF,$B4),INDIRECT(concat("B",$A4)),"")</f>
        <v>#NAME?</v>
      </c>
      <c r="CF4" s="37" t="e">
        <f aca="false">IF(COUNTIF(GG:GG,$B4),INDIRECT(concat("B",$A4)),"")</f>
        <v>#NAME?</v>
      </c>
      <c r="CG4" s="37" t="e">
        <f aca="false">IF(COUNTIF(GH:GH,$B4),INDIRECT(concat("B",$A4)),"")</f>
        <v>#NAME?</v>
      </c>
      <c r="CH4" s="37" t="e">
        <f aca="false">IF(COUNTIF(GI:GI,$B4),INDIRECT(concat("B",$A4)),"")</f>
        <v>#NAME?</v>
      </c>
      <c r="CI4" s="37" t="e">
        <f aca="false">IF(COUNTIF(GJ:GJ,$B4),INDIRECT(concat("B",$A4)),"")</f>
        <v>#NAME?</v>
      </c>
      <c r="CJ4" s="37" t="str">
        <f aca="false">IF(COUNTIF(GK:GK,$B4),INDIRECT(concat("B",$A4)),"")</f>
        <v/>
      </c>
      <c r="CK4" s="37" t="e">
        <f aca="false">IF(COUNTIF(GL:GL,$B4),INDIRECT(concat("B",$A4)),"")</f>
        <v>#NAME?</v>
      </c>
      <c r="CL4" s="37" t="e">
        <f aca="false">IF(COUNTIF(GM:GM,$B4),INDIRECT(concat("B",$A4)),"")</f>
        <v>#NAME?</v>
      </c>
      <c r="CM4" s="37" t="e">
        <f aca="false">IF(COUNTIF(GN:GN,$B4),INDIRECT(concat("B",$A4)),"")</f>
        <v>#NAME?</v>
      </c>
      <c r="CN4" s="37" t="e">
        <f aca="false">IF(COUNTIF(GO:GO,$B4),INDIRECT(concat("B",$A4)),"")</f>
        <v>#NAME?</v>
      </c>
      <c r="CO4" s="37" t="e">
        <f aca="false">IF(COUNTIF(GP:GP,$B4),INDIRECT(concat("B",$A4)),"")</f>
        <v>#NAME?</v>
      </c>
      <c r="CP4" s="37" t="e">
        <f aca="false">IF(COUNTIF(GQ:GQ,$B4),INDIRECT(concat("B",$A4)),"")</f>
        <v>#NAME?</v>
      </c>
      <c r="CQ4" s="37" t="e">
        <f aca="false">IF(COUNTIF(GR:GR,$B4),INDIRECT(concat("B",$A4)),"")</f>
        <v>#NAME?</v>
      </c>
      <c r="CR4" s="37" t="e">
        <f aca="false">IF(COUNTIF(GS:GS,$B4),INDIRECT(concat("B",$A4)),"")</f>
        <v>#NAME?</v>
      </c>
      <c r="CS4" s="37" t="e">
        <f aca="false">IF(COUNTIF(GT:GT,$B4),INDIRECT(concat("B",$A4)),"")</f>
        <v>#NAME?</v>
      </c>
      <c r="CT4" s="37" t="e">
        <f aca="false">IF(COUNTIF(GU:GU,$B4),INDIRECT(concat("B",$A4)),"")</f>
        <v>#NAME?</v>
      </c>
      <c r="CU4" s="37" t="e">
        <f aca="false">IF(COUNTIF(GV:GV,$B4),INDIRECT(concat("B",$A4)),"")</f>
        <v>#NAME?</v>
      </c>
      <c r="CV4" s="37" t="e">
        <f aca="false">IF(COUNTIF(GW:GW,$B4),INDIRECT(concat("B",$A4)),"")</f>
        <v>#NAME?</v>
      </c>
      <c r="CW4" s="37" t="str">
        <f aca="false">IF(COUNTIF(GX:GX,$B4),INDIRECT(concat("B",$A4)),"")</f>
        <v/>
      </c>
      <c r="CX4" s="37" t="e">
        <f aca="false">IF(COUNTIF(GY:GY,$B4),INDIRECT(concat("B",$A4)),"")</f>
        <v>#NAME?</v>
      </c>
      <c r="CY4" s="37" t="e">
        <f aca="false">IF(COUNTIF(GZ:GZ,$B4),INDIRECT(concat("B",$A4)),"")</f>
        <v>#NAME?</v>
      </c>
      <c r="CZ4" s="37" t="e">
        <f aca="false">IF(COUNTIF(HA:HA,$B4),INDIRECT(concat("B",$A4)),"")</f>
        <v>#NAME?</v>
      </c>
      <c r="DA4" s="37" t="e">
        <f aca="false">IF(COUNTIF(HB:HB,$B4),INDIRECT(concat("B",$A4)),"")</f>
        <v>#NAME?</v>
      </c>
      <c r="DB4" s="37" t="e">
        <f aca="false">IF(COUNTIF(HC:HC,$B4),INDIRECT(concat("B",$A4)),"")</f>
        <v>#NAME?</v>
      </c>
      <c r="DC4" s="37" t="e">
        <f aca="false">IF(COUNTIF(HD:HD,$B4),INDIRECT(concat("B",$A4)),"")</f>
        <v>#NAME?</v>
      </c>
      <c r="DD4" s="37" t="s">
        <v>1244</v>
      </c>
      <c r="DE4" s="37" t="s">
        <v>1244</v>
      </c>
      <c r="DF4" s="37" t="s">
        <v>1244</v>
      </c>
      <c r="DG4" s="37" t="s">
        <v>1244</v>
      </c>
      <c r="DH4" s="37" t="s">
        <v>1244</v>
      </c>
      <c r="DI4" s="37" t="s">
        <v>1254</v>
      </c>
      <c r="DJ4" s="37" t="s">
        <v>1244</v>
      </c>
      <c r="DK4" s="37"/>
      <c r="DL4" s="37" t="s">
        <v>1451</v>
      </c>
      <c r="DM4" s="37" t="s">
        <v>1244</v>
      </c>
      <c r="DN4" s="37" t="s">
        <v>1244</v>
      </c>
      <c r="DO4" s="37" t="s">
        <v>1244</v>
      </c>
      <c r="DP4" s="37" t="s">
        <v>1244</v>
      </c>
      <c r="DQ4" s="37" t="s">
        <v>1244</v>
      </c>
      <c r="DR4" s="37" t="s">
        <v>1244</v>
      </c>
      <c r="DS4" s="37" t="s">
        <v>1244</v>
      </c>
      <c r="DT4" s="37" t="s">
        <v>1244</v>
      </c>
      <c r="DU4" s="37" t="s">
        <v>1244</v>
      </c>
      <c r="DV4" s="37" t="s">
        <v>1497</v>
      </c>
      <c r="DW4" s="37" t="s">
        <v>1497</v>
      </c>
      <c r="DX4" s="37"/>
      <c r="DY4" s="37" t="s">
        <v>1451</v>
      </c>
      <c r="DZ4" s="37" t="s">
        <v>1451</v>
      </c>
      <c r="EA4" s="37" t="s">
        <v>1244</v>
      </c>
      <c r="EB4" s="37" t="s">
        <v>1244</v>
      </c>
      <c r="EC4" s="37" t="s">
        <v>1244</v>
      </c>
      <c r="ED4" s="37" t="s">
        <v>1451</v>
      </c>
      <c r="EE4" s="37" t="s">
        <v>1259</v>
      </c>
      <c r="EF4" s="37" t="s">
        <v>1259</v>
      </c>
      <c r="EG4" s="37" t="s">
        <v>1259</v>
      </c>
      <c r="EH4" s="37" t="s">
        <v>1259</v>
      </c>
      <c r="EI4" s="37" t="s">
        <v>1259</v>
      </c>
      <c r="EJ4" s="37" t="s">
        <v>1451</v>
      </c>
      <c r="EK4" s="37" t="s">
        <v>1497</v>
      </c>
      <c r="EL4" s="37" t="s">
        <v>1244</v>
      </c>
      <c r="EM4" s="37" t="s">
        <v>1497</v>
      </c>
      <c r="EN4" s="37" t="s">
        <v>1497</v>
      </c>
      <c r="EO4" s="37" t="s">
        <v>1497</v>
      </c>
      <c r="EP4" s="37" t="s">
        <v>1497</v>
      </c>
      <c r="EQ4" s="37" t="s">
        <v>1497</v>
      </c>
      <c r="ER4" s="37" t="s">
        <v>1497</v>
      </c>
      <c r="ES4" s="37"/>
      <c r="ET4" s="37" t="s">
        <v>1497</v>
      </c>
      <c r="EU4" s="37" t="s">
        <v>1497</v>
      </c>
      <c r="EV4" s="37" t="s">
        <v>1497</v>
      </c>
      <c r="EW4" s="37" t="s">
        <v>1497</v>
      </c>
      <c r="EX4" s="37" t="s">
        <v>1497</v>
      </c>
      <c r="EY4" s="37" t="s">
        <v>1497</v>
      </c>
      <c r="EZ4" s="37" t="s">
        <v>1497</v>
      </c>
      <c r="FA4" s="37" t="s">
        <v>1497</v>
      </c>
      <c r="FB4" s="37" t="s">
        <v>1497</v>
      </c>
      <c r="FC4" s="37" t="s">
        <v>1497</v>
      </c>
      <c r="FD4" s="37" t="s">
        <v>1497</v>
      </c>
      <c r="FE4" s="37" t="s">
        <v>1497</v>
      </c>
      <c r="FF4" s="37" t="s">
        <v>1497</v>
      </c>
      <c r="FG4" s="37" t="s">
        <v>1497</v>
      </c>
      <c r="FH4" s="37"/>
      <c r="FI4" s="37"/>
      <c r="FJ4" s="37" t="s">
        <v>1497</v>
      </c>
      <c r="FK4" s="37" t="s">
        <v>1451</v>
      </c>
      <c r="FL4" s="37" t="s">
        <v>1497</v>
      </c>
      <c r="FM4" s="37" t="s">
        <v>1497</v>
      </c>
      <c r="FN4" s="37" t="s">
        <v>1497</v>
      </c>
      <c r="FO4" s="37" t="s">
        <v>1497</v>
      </c>
      <c r="FP4" s="37" t="s">
        <v>1497</v>
      </c>
      <c r="FQ4" s="37" t="s">
        <v>1497</v>
      </c>
      <c r="FR4" s="37" t="s">
        <v>1497</v>
      </c>
      <c r="FS4" s="37" t="s">
        <v>1309</v>
      </c>
      <c r="FT4" s="37" t="s">
        <v>1487</v>
      </c>
      <c r="FU4" s="37" t="s">
        <v>1309</v>
      </c>
      <c r="FV4" s="37"/>
      <c r="FW4" s="37"/>
      <c r="FX4" s="37" t="s">
        <v>1497</v>
      </c>
      <c r="FY4" s="37" t="s">
        <v>1497</v>
      </c>
      <c r="FZ4" s="37" t="s">
        <v>1497</v>
      </c>
      <c r="GA4" s="37" t="s">
        <v>1497</v>
      </c>
      <c r="GB4" s="37" t="s">
        <v>1497</v>
      </c>
      <c r="GC4" s="37" t="s">
        <v>1497</v>
      </c>
      <c r="GD4" s="37" t="s">
        <v>1497</v>
      </c>
      <c r="GE4" s="37" t="s">
        <v>1497</v>
      </c>
      <c r="GF4" s="37" t="s">
        <v>1497</v>
      </c>
      <c r="GG4" s="37" t="s">
        <v>1497</v>
      </c>
      <c r="GH4" s="37" t="s">
        <v>1497</v>
      </c>
      <c r="GI4" s="37" t="s">
        <v>1497</v>
      </c>
      <c r="GJ4" s="37" t="s">
        <v>1497</v>
      </c>
      <c r="GK4" s="37" t="s">
        <v>1497</v>
      </c>
      <c r="GL4" s="37" t="s">
        <v>1497</v>
      </c>
      <c r="GM4" s="37" t="s">
        <v>1309</v>
      </c>
      <c r="GN4" s="37" t="s">
        <v>1497</v>
      </c>
      <c r="GO4" s="37" t="s">
        <v>1497</v>
      </c>
      <c r="GP4" s="37" t="s">
        <v>1497</v>
      </c>
      <c r="GQ4" s="37" t="s">
        <v>1244</v>
      </c>
      <c r="GR4" s="37" t="s">
        <v>1244</v>
      </c>
      <c r="GS4" s="37" t="s">
        <v>1244</v>
      </c>
      <c r="GT4" s="37" t="s">
        <v>1244</v>
      </c>
      <c r="GU4" s="37" t="s">
        <v>1244</v>
      </c>
      <c r="GV4" s="37" t="s">
        <v>1244</v>
      </c>
      <c r="GW4" s="37" t="s">
        <v>1244</v>
      </c>
      <c r="GX4" s="37"/>
      <c r="GY4" s="37" t="s">
        <v>1309</v>
      </c>
      <c r="GZ4" s="37" t="s">
        <v>1497</v>
      </c>
      <c r="HA4" s="37" t="s">
        <v>1497</v>
      </c>
      <c r="HB4" s="37" t="s">
        <v>1497</v>
      </c>
      <c r="HC4" s="37" t="s">
        <v>1497</v>
      </c>
      <c r="HD4" s="37" t="s">
        <v>1497</v>
      </c>
    </row>
    <row r="5" customFormat="false" ht="15" hidden="false" customHeight="false" outlineLevel="0" collapsed="false">
      <c r="A5" s="196" t="n">
        <v>5</v>
      </c>
      <c r="B5" s="37" t="s">
        <v>1248</v>
      </c>
      <c r="C5" s="37" t="str">
        <f aca="false">IF(COUNTIF(DD:DD,$B5),INDIRECT(concat("B",$A5)),"")</f>
        <v/>
      </c>
      <c r="D5" s="37" t="str">
        <f aca="false">IF(COUNTIF(DE:DE,$B5),INDIRECT(concat("B",$A5)),"")</f>
        <v/>
      </c>
      <c r="E5" s="37" t="str">
        <f aca="false">IF(COUNTIF(DF:DF,$B5),INDIRECT(concat("B",$A5)),"")</f>
        <v/>
      </c>
      <c r="F5" s="37" t="str">
        <f aca="false">IF(COUNTIF(DG:DG,$B5),INDIRECT(concat("B",$A5)),"")</f>
        <v/>
      </c>
      <c r="G5" s="37" t="e">
        <f aca="false">IF(COUNTIF(DH:DH,$B5),INDIRECT(concat("B",$A5)),"")</f>
        <v>#NAME?</v>
      </c>
      <c r="H5" s="37" t="e">
        <f aca="false">IF(COUNTIF(DI:DI,$B5),INDIRECT(concat("B",$A5)),"")</f>
        <v>#NAME?</v>
      </c>
      <c r="I5" s="37" t="str">
        <f aca="false">IF(COUNTIF(DJ:DJ,$B5),INDIRECT(concat("B",$A5)),"")</f>
        <v/>
      </c>
      <c r="J5" s="37" t="str">
        <f aca="false">IF(COUNTIF(DK:DK,$B5),INDIRECT(concat("B",$A5)),"")</f>
        <v/>
      </c>
      <c r="K5" s="37" t="str">
        <f aca="false">IF(COUNTIF(DL:DL,$B5),INDIRECT(concat("B",$A5)),"")</f>
        <v/>
      </c>
      <c r="L5" s="37" t="str">
        <f aca="false">IF(COUNTIF(DM:DM,$B5),INDIRECT(concat("B",$A5)),"")</f>
        <v/>
      </c>
      <c r="M5" s="37" t="str">
        <f aca="false">IF(COUNTIF(DN:DN,$B5),INDIRECT(concat("B",$A5)),"")</f>
        <v/>
      </c>
      <c r="N5" s="37" t="str">
        <f aca="false">IF(COUNTIF(DO:DO,$B5),INDIRECT(concat("B",$A5)),"")</f>
        <v/>
      </c>
      <c r="O5" s="37" t="str">
        <f aca="false">IF(COUNTIF(DP:DP,$B5),INDIRECT(concat("B",$A5)),"")</f>
        <v/>
      </c>
      <c r="P5" s="37" t="str">
        <f aca="false">IF(COUNTIF(DQ:DQ,$B5),INDIRECT(concat("B",$A5)),"")</f>
        <v/>
      </c>
      <c r="Q5" s="37" t="e">
        <f aca="false">IF(COUNTIF(DR:DR,$B5),INDIRECT(concat("B",$A5)),"")</f>
        <v>#NAME?</v>
      </c>
      <c r="R5" s="37" t="str">
        <f aca="false">IF(COUNTIF(DS:DS,$B5),INDIRECT(concat("B",$A5)),"")</f>
        <v/>
      </c>
      <c r="S5" s="37" t="str">
        <f aca="false">IF(COUNTIF(DT:DT,$B5),INDIRECT(concat("B",$A5)),"")</f>
        <v/>
      </c>
      <c r="T5" s="37" t="str">
        <f aca="false">IF(COUNTIF(DU:DU,$B5),INDIRECT(concat("B",$A5)),"")</f>
        <v/>
      </c>
      <c r="U5" s="37" t="str">
        <f aca="false">IF(COUNTIF(DV:DV,$B5),INDIRECT(concat("B",$A5)),"")</f>
        <v/>
      </c>
      <c r="V5" s="37" t="str">
        <f aca="false">IF(COUNTIF(DW:DW,$B5),INDIRECT(concat("B",$A5)),"")</f>
        <v/>
      </c>
      <c r="W5" s="37" t="str">
        <f aca="false">IF(COUNTIF(DX:DX,$B5),INDIRECT(concat("B",$A5)),"")</f>
        <v/>
      </c>
      <c r="X5" s="37" t="str">
        <f aca="false">IF(COUNTIF(DY:DY,$B5),INDIRECT(concat("B",$A5)),"")</f>
        <v/>
      </c>
      <c r="Y5" s="37" t="str">
        <f aca="false">IF(COUNTIF(DZ:DZ,$B5),INDIRECT(concat("B",$A5)),"")</f>
        <v/>
      </c>
      <c r="Z5" s="37" t="e">
        <f aca="false">IF(COUNTIF(EA:EA,$B5),INDIRECT(concat("B",$A5)),"")</f>
        <v>#NAME?</v>
      </c>
      <c r="AA5" s="37" t="str">
        <f aca="false">IF(COUNTIF(EB:EB,$B5),INDIRECT(concat("B",$A5)),"")</f>
        <v/>
      </c>
      <c r="AB5" s="37" t="str">
        <f aca="false">IF(COUNTIF(EC:EC,$B5),INDIRECT(concat("B",$A5)),"")</f>
        <v/>
      </c>
      <c r="AC5" s="37" t="str">
        <f aca="false">IF(COUNTIF(ED:ED,$B5),INDIRECT(concat("B",$A5)),"")</f>
        <v/>
      </c>
      <c r="AD5" s="37" t="str">
        <f aca="false">IF(COUNTIF(EE:EE,$B5),INDIRECT(concat("B",$A5)),"")</f>
        <v/>
      </c>
      <c r="AE5" s="37" t="str">
        <f aca="false">IF(COUNTIF(EF:EF,$B5),INDIRECT(concat("B",$A5)),"")</f>
        <v/>
      </c>
      <c r="AF5" s="37" t="str">
        <f aca="false">IF(COUNTIF(EG:EG,$B5),INDIRECT(concat("B",$A5)),"")</f>
        <v/>
      </c>
      <c r="AG5" s="37" t="str">
        <f aca="false">IF(COUNTIF(EH:EH,$B5),INDIRECT(concat("B",$A5)),"")</f>
        <v/>
      </c>
      <c r="AH5" s="37" t="str">
        <f aca="false">IF(COUNTIF(EI:EI,$B5),INDIRECT(concat("B",$A5)),"")</f>
        <v/>
      </c>
      <c r="AI5" s="37" t="str">
        <f aca="false">IF(COUNTIF(EJ:EJ,$B5),INDIRECT(concat("B",$A5)),"")</f>
        <v/>
      </c>
      <c r="AJ5" s="37" t="str">
        <f aca="false">IF(COUNTIF(EK:EK,$B5),INDIRECT(concat("B",$A5)),"")</f>
        <v/>
      </c>
      <c r="AK5" s="37" t="str">
        <f aca="false">IF(COUNTIF(EL:EL,$B5),INDIRECT(concat("B",$A5)),"")</f>
        <v/>
      </c>
      <c r="AL5" s="37" t="str">
        <f aca="false">IF(COUNTIF(EM:EM,$B5),INDIRECT(concat("B",$A5)),"")</f>
        <v/>
      </c>
      <c r="AM5" s="37" t="str">
        <f aca="false">IF(COUNTIF(EN:EN,$B5),INDIRECT(concat("B",$A5)),"")</f>
        <v/>
      </c>
      <c r="AN5" s="37" t="str">
        <f aca="false">IF(COUNTIF(EO:EO,$B5),INDIRECT(concat("B",$A5)),"")</f>
        <v/>
      </c>
      <c r="AO5" s="37" t="str">
        <f aca="false">IF(COUNTIF(EP:EP,$B5),INDIRECT(concat("B",$A5)),"")</f>
        <v/>
      </c>
      <c r="AP5" s="37" t="str">
        <f aca="false">IF(COUNTIF(EQ:EQ,$B5),INDIRECT(concat("B",$A5)),"")</f>
        <v/>
      </c>
      <c r="AQ5" s="37" t="str">
        <f aca="false">IF(COUNTIF(ER:ER,$B5),INDIRECT(concat("B",$A5)),"")</f>
        <v/>
      </c>
      <c r="AR5" s="37" t="str">
        <f aca="false">IF(COUNTIF(ES:ES,$B5),INDIRECT(concat("B",$A5)),"")</f>
        <v/>
      </c>
      <c r="AS5" s="37" t="e">
        <f aca="false">IF(COUNTIF(ET:ET,$B5),INDIRECT(concat("B",$A5)),"")</f>
        <v>#NAME?</v>
      </c>
      <c r="AT5" s="37" t="str">
        <f aca="false">IF(COUNTIF(EU:EU,$B5),INDIRECT(concat("B",$A5)),"")</f>
        <v/>
      </c>
      <c r="AU5" s="37" t="str">
        <f aca="false">IF(COUNTIF(EV:EV,$B5),INDIRECT(concat("B",$A5)),"")</f>
        <v/>
      </c>
      <c r="AV5" s="37" t="str">
        <f aca="false">IF(COUNTIF(EW:EW,$B5),INDIRECT(concat("B",$A5)),"")</f>
        <v/>
      </c>
      <c r="AW5" s="37" t="str">
        <f aca="false">IF(COUNTIF(EX:EX,$B5),INDIRECT(concat("B",$A5)),"")</f>
        <v/>
      </c>
      <c r="AX5" s="37" t="str">
        <f aca="false">IF(COUNTIF(EY:EY,$B5),INDIRECT(concat("B",$A5)),"")</f>
        <v/>
      </c>
      <c r="AY5" s="37" t="str">
        <f aca="false">IF(COUNTIF(EZ:EZ,$B5),INDIRECT(concat("B",$A5)),"")</f>
        <v/>
      </c>
      <c r="AZ5" s="37" t="str">
        <f aca="false">IF(COUNTIF(FA:FA,$B5),INDIRECT(concat("B",$A5)),"")</f>
        <v/>
      </c>
      <c r="BA5" s="37" t="str">
        <f aca="false">IF(COUNTIF(FB:FB,$B5),INDIRECT(concat("B",$A5)),"")</f>
        <v/>
      </c>
      <c r="BB5" s="37" t="str">
        <f aca="false">IF(COUNTIF(FC:FC,$B5),INDIRECT(concat("B",$A5)),"")</f>
        <v/>
      </c>
      <c r="BC5" s="37" t="e">
        <f aca="false">IF(COUNTIF(FD:FD,$B5),INDIRECT(concat("B",$A5)),"")</f>
        <v>#NAME?</v>
      </c>
      <c r="BD5" s="37" t="str">
        <f aca="false">IF(COUNTIF(FE:FE,$B5),INDIRECT(concat("B",$A5)),"")</f>
        <v/>
      </c>
      <c r="BE5" s="37" t="str">
        <f aca="false">IF(COUNTIF(FF:FF,$B5),INDIRECT(concat("B",$A5)),"")</f>
        <v/>
      </c>
      <c r="BF5" s="37" t="str">
        <f aca="false">IF(COUNTIF(FG:FG,$B5),INDIRECT(concat("B",$A5)),"")</f>
        <v/>
      </c>
      <c r="BG5" s="37" t="str">
        <f aca="false">IF(COUNTIF(FH:FH,$B5),INDIRECT(concat("B",$A5)),"")</f>
        <v/>
      </c>
      <c r="BH5" s="37" t="str">
        <f aca="false">IF(COUNTIF(FI:FI,$B5),INDIRECT(concat("B",$A5)),"")</f>
        <v/>
      </c>
      <c r="BI5" s="37" t="str">
        <f aca="false">IF(COUNTIF(FJ:FJ,$B5),INDIRECT(concat("B",$A5)),"")</f>
        <v/>
      </c>
      <c r="BJ5" s="37" t="str">
        <f aca="false">IF(COUNTIF(FK:FK,$B5),INDIRECT(concat("B",$A5)),"")</f>
        <v/>
      </c>
      <c r="BK5" s="37" t="str">
        <f aca="false">IF(COUNTIF(FL:FL,$B5),INDIRECT(concat("B",$A5)),"")</f>
        <v/>
      </c>
      <c r="BL5" s="37" t="str">
        <f aca="false">IF(COUNTIF(FM:FM,$B5),INDIRECT(concat("B",$A5)),"")</f>
        <v/>
      </c>
      <c r="BM5" s="37" t="str">
        <f aca="false">IF(COUNTIF(FN:FN,$B5),INDIRECT(concat("B",$A5)),"")</f>
        <v/>
      </c>
      <c r="BN5" s="37" t="str">
        <f aca="false">IF(COUNTIF(FO:FO,$B5),INDIRECT(concat("B",$A5)),"")</f>
        <v/>
      </c>
      <c r="BO5" s="37" t="str">
        <f aca="false">IF(COUNTIF(FP:FP,$B5),INDIRECT(concat("B",$A5)),"")</f>
        <v/>
      </c>
      <c r="BP5" s="37" t="str">
        <f aca="false">IF(COUNTIF(FQ:FQ,$B5),INDIRECT(concat("B",$A5)),"")</f>
        <v/>
      </c>
      <c r="BQ5" s="37" t="str">
        <f aca="false">IF(COUNTIF(FR:FR,$B5),INDIRECT(concat("B",$A5)),"")</f>
        <v/>
      </c>
      <c r="BR5" s="37" t="str">
        <f aca="false">IF(COUNTIF(FS:FS,$B5),INDIRECT(concat("B",$A5)),"")</f>
        <v/>
      </c>
      <c r="BS5" s="37" t="str">
        <f aca="false">IF(COUNTIF(FT:FT,$B5),INDIRECT(concat("B",$A5)),"")</f>
        <v/>
      </c>
      <c r="BT5" s="37" t="str">
        <f aca="false">IF(COUNTIF(FU:FU,$B5),INDIRECT(concat("B",$A5)),"")</f>
        <v/>
      </c>
      <c r="BU5" s="37" t="str">
        <f aca="false">IF(COUNTIF(FV:FV,$B5),INDIRECT(concat("B",$A5)),"")</f>
        <v/>
      </c>
      <c r="BV5" s="37" t="str">
        <f aca="false">IF(COUNTIF(FW:FW,$B5),INDIRECT(concat("B",$A5)),"")</f>
        <v/>
      </c>
      <c r="BW5" s="37" t="str">
        <f aca="false">IF(COUNTIF(FX:FX,$B5),INDIRECT(concat("B",$A5)),"")</f>
        <v/>
      </c>
      <c r="BX5" s="37" t="str">
        <f aca="false">IF(COUNTIF(FY:FY,$B5),INDIRECT(concat("B",$A5)),"")</f>
        <v/>
      </c>
      <c r="BY5" s="37" t="e">
        <f aca="false">IF(COUNTIF(FZ:FZ,$B5),INDIRECT(concat("B",$A5)),"")</f>
        <v>#NAME?</v>
      </c>
      <c r="BZ5" s="37" t="str">
        <f aca="false">IF(COUNTIF(GA:GA,$B5),INDIRECT(concat("B",$A5)),"")</f>
        <v/>
      </c>
      <c r="CA5" s="37" t="str">
        <f aca="false">IF(COUNTIF(GB:GB,$B5),INDIRECT(concat("B",$A5)),"")</f>
        <v/>
      </c>
      <c r="CB5" s="37" t="str">
        <f aca="false">IF(COUNTIF(GC:GC,$B5),INDIRECT(concat("B",$A5)),"")</f>
        <v/>
      </c>
      <c r="CC5" s="37" t="str">
        <f aca="false">IF(COUNTIF(GD:GD,$B5),INDIRECT(concat("B",$A5)),"")</f>
        <v/>
      </c>
      <c r="CD5" s="37" t="str">
        <f aca="false">IF(COUNTIF(GE:GE,$B5),INDIRECT(concat("B",$A5)),"")</f>
        <v/>
      </c>
      <c r="CE5" s="37" t="str">
        <f aca="false">IF(COUNTIF(GF:GF,$B5),INDIRECT(concat("B",$A5)),"")</f>
        <v/>
      </c>
      <c r="CF5" s="37" t="str">
        <f aca="false">IF(COUNTIF(GG:GG,$B5),INDIRECT(concat("B",$A5)),"")</f>
        <v/>
      </c>
      <c r="CG5" s="37" t="str">
        <f aca="false">IF(COUNTIF(GH:GH,$B5),INDIRECT(concat("B",$A5)),"")</f>
        <v/>
      </c>
      <c r="CH5" s="37" t="str">
        <f aca="false">IF(COUNTIF(GI:GI,$B5),INDIRECT(concat("B",$A5)),"")</f>
        <v/>
      </c>
      <c r="CI5" s="37" t="str">
        <f aca="false">IF(COUNTIF(GJ:GJ,$B5),INDIRECT(concat("B",$A5)),"")</f>
        <v/>
      </c>
      <c r="CJ5" s="37" t="str">
        <f aca="false">IF(COUNTIF(GK:GK,$B5),INDIRECT(concat("B",$A5)),"")</f>
        <v/>
      </c>
      <c r="CK5" s="37" t="str">
        <f aca="false">IF(COUNTIF(GL:GL,$B5),INDIRECT(concat("B",$A5)),"")</f>
        <v/>
      </c>
      <c r="CL5" s="37" t="str">
        <f aca="false">IF(COUNTIF(GM:GM,$B5),INDIRECT(concat("B",$A5)),"")</f>
        <v/>
      </c>
      <c r="CM5" s="37" t="str">
        <f aca="false">IF(COUNTIF(GN:GN,$B5),INDIRECT(concat("B",$A5)),"")</f>
        <v/>
      </c>
      <c r="CN5" s="37" t="str">
        <f aca="false">IF(COUNTIF(GO:GO,$B5),INDIRECT(concat("B",$A5)),"")</f>
        <v/>
      </c>
      <c r="CO5" s="37" t="str">
        <f aca="false">IF(COUNTIF(GP:GP,$B5),INDIRECT(concat("B",$A5)),"")</f>
        <v/>
      </c>
      <c r="CP5" s="37" t="str">
        <f aca="false">IF(COUNTIF(GQ:GQ,$B5),INDIRECT(concat("B",$A5)),"")</f>
        <v/>
      </c>
      <c r="CQ5" s="37" t="str">
        <f aca="false">IF(COUNTIF(GR:GR,$B5),INDIRECT(concat("B",$A5)),"")</f>
        <v/>
      </c>
      <c r="CR5" s="37" t="str">
        <f aca="false">IF(COUNTIF(GS:GS,$B5),INDIRECT(concat("B",$A5)),"")</f>
        <v/>
      </c>
      <c r="CS5" s="37" t="str">
        <f aca="false">IF(COUNTIF(GT:GT,$B5),INDIRECT(concat("B",$A5)),"")</f>
        <v/>
      </c>
      <c r="CT5" s="37" t="e">
        <f aca="false">IF(COUNTIF(GU:GU,$B5),INDIRECT(concat("B",$A5)),"")</f>
        <v>#NAME?</v>
      </c>
      <c r="CU5" s="37" t="e">
        <f aca="false">IF(COUNTIF(GV:GV,$B5),INDIRECT(concat("B",$A5)),"")</f>
        <v>#NAME?</v>
      </c>
      <c r="CV5" s="37" t="str">
        <f aca="false">IF(COUNTIF(GW:GW,$B5),INDIRECT(concat("B",$A5)),"")</f>
        <v/>
      </c>
      <c r="CW5" s="37" t="str">
        <f aca="false">IF(COUNTIF(GX:GX,$B5),INDIRECT(concat("B",$A5)),"")</f>
        <v/>
      </c>
      <c r="CX5" s="37" t="str">
        <f aca="false">IF(COUNTIF(GY:GY,$B5),INDIRECT(concat("B",$A5)),"")</f>
        <v/>
      </c>
      <c r="CY5" s="37" t="str">
        <f aca="false">IF(COUNTIF(GZ:GZ,$B5),INDIRECT(concat("B",$A5)),"")</f>
        <v/>
      </c>
      <c r="CZ5" s="37" t="e">
        <f aca="false">IF(COUNTIF(HA:HA,$B5),INDIRECT(concat("B",$A5)),"")</f>
        <v>#NAME?</v>
      </c>
      <c r="DA5" s="37" t="e">
        <f aca="false">IF(COUNTIF(HB:HB,$B5),INDIRECT(concat("B",$A5)),"")</f>
        <v>#NAME?</v>
      </c>
      <c r="DB5" s="37" t="str">
        <f aca="false">IF(COUNTIF(HC:HC,$B5),INDIRECT(concat("B",$A5)),"")</f>
        <v/>
      </c>
      <c r="DC5" s="37" t="e">
        <f aca="false">IF(COUNTIF(HD:HD,$B5),INDIRECT(concat("B",$A5)),"")</f>
        <v>#NAME?</v>
      </c>
      <c r="DD5" s="37" t="s">
        <v>1254</v>
      </c>
      <c r="DE5" s="37" t="s">
        <v>1254</v>
      </c>
      <c r="DF5" s="37" t="s">
        <v>1254</v>
      </c>
      <c r="DG5" s="37" t="s">
        <v>1254</v>
      </c>
      <c r="DH5" s="37" t="s">
        <v>1248</v>
      </c>
      <c r="DI5" s="37" t="s">
        <v>1259</v>
      </c>
      <c r="DJ5" s="37" t="s">
        <v>1254</v>
      </c>
      <c r="DK5" s="37"/>
      <c r="DL5" s="37"/>
      <c r="DM5" s="37" t="s">
        <v>1254</v>
      </c>
      <c r="DN5" s="37" t="s">
        <v>1254</v>
      </c>
      <c r="DO5" s="37" t="s">
        <v>1254</v>
      </c>
      <c r="DP5" s="37" t="s">
        <v>1254</v>
      </c>
      <c r="DQ5" s="37" t="s">
        <v>1254</v>
      </c>
      <c r="DR5" s="37" t="s">
        <v>1248</v>
      </c>
      <c r="DS5" s="37" t="s">
        <v>1254</v>
      </c>
      <c r="DT5" s="37" t="s">
        <v>1254</v>
      </c>
      <c r="DU5" s="37" t="s">
        <v>1254</v>
      </c>
      <c r="DV5" s="37" t="s">
        <v>1385</v>
      </c>
      <c r="DW5" s="37" t="s">
        <v>1385</v>
      </c>
      <c r="DX5" s="37"/>
      <c r="DY5" s="37" t="s">
        <v>1464</v>
      </c>
      <c r="DZ5" s="37"/>
      <c r="EA5" s="37" t="s">
        <v>1248</v>
      </c>
      <c r="EB5" s="37" t="s">
        <v>1254</v>
      </c>
      <c r="EC5" s="37" t="s">
        <v>1254</v>
      </c>
      <c r="ED5" s="37" t="s">
        <v>1464</v>
      </c>
      <c r="EE5" s="37" t="s">
        <v>1262</v>
      </c>
      <c r="EF5" s="37" t="s">
        <v>1262</v>
      </c>
      <c r="EG5" s="37" t="s">
        <v>1262</v>
      </c>
      <c r="EH5" s="37" t="s">
        <v>1262</v>
      </c>
      <c r="EI5" s="37" t="s">
        <v>1262</v>
      </c>
      <c r="EJ5" s="37"/>
      <c r="EK5" s="37" t="s">
        <v>1385</v>
      </c>
      <c r="EL5" s="37" t="s">
        <v>1254</v>
      </c>
      <c r="EM5" s="37" t="s">
        <v>1385</v>
      </c>
      <c r="EN5" s="37" t="s">
        <v>1385</v>
      </c>
      <c r="EO5" s="37" t="s">
        <v>1385</v>
      </c>
      <c r="EP5" s="37" t="s">
        <v>1385</v>
      </c>
      <c r="EQ5" s="37" t="s">
        <v>1385</v>
      </c>
      <c r="ER5" s="37" t="s">
        <v>1385</v>
      </c>
      <c r="ES5" s="37"/>
      <c r="ET5" s="37" t="s">
        <v>1385</v>
      </c>
      <c r="EU5" s="37" t="s">
        <v>1385</v>
      </c>
      <c r="EV5" s="37" t="s">
        <v>1385</v>
      </c>
      <c r="EW5" s="37" t="s">
        <v>1385</v>
      </c>
      <c r="EX5" s="37" t="s">
        <v>1385</v>
      </c>
      <c r="EY5" s="37" t="s">
        <v>1385</v>
      </c>
      <c r="EZ5" s="37" t="s">
        <v>1385</v>
      </c>
      <c r="FA5" s="37" t="s">
        <v>1385</v>
      </c>
      <c r="FB5" s="37" t="s">
        <v>1385</v>
      </c>
      <c r="FC5" s="37" t="s">
        <v>1385</v>
      </c>
      <c r="FD5" s="37" t="s">
        <v>1385</v>
      </c>
      <c r="FE5" s="37" t="s">
        <v>1385</v>
      </c>
      <c r="FF5" s="37" t="s">
        <v>1385</v>
      </c>
      <c r="FG5" s="37" t="s">
        <v>1385</v>
      </c>
      <c r="FH5" s="37"/>
      <c r="FI5" s="37"/>
      <c r="FJ5" s="37" t="s">
        <v>1385</v>
      </c>
      <c r="FK5" s="37"/>
      <c r="FL5" s="37" t="s">
        <v>1385</v>
      </c>
      <c r="FM5" s="37" t="s">
        <v>1385</v>
      </c>
      <c r="FN5" s="37" t="s">
        <v>1385</v>
      </c>
      <c r="FO5" s="37" t="s">
        <v>1385</v>
      </c>
      <c r="FP5" s="37" t="s">
        <v>1385</v>
      </c>
      <c r="FQ5" s="37" t="s">
        <v>1385</v>
      </c>
      <c r="FR5" s="37" t="s">
        <v>1385</v>
      </c>
      <c r="FS5" s="37" t="s">
        <v>1497</v>
      </c>
      <c r="FT5" s="37" t="s">
        <v>1309</v>
      </c>
      <c r="FU5" s="37" t="s">
        <v>1497</v>
      </c>
      <c r="FV5" s="37"/>
      <c r="FW5" s="37"/>
      <c r="FX5" s="37" t="s">
        <v>1385</v>
      </c>
      <c r="FY5" s="37" t="s">
        <v>1385</v>
      </c>
      <c r="FZ5" s="37" t="s">
        <v>1385</v>
      </c>
      <c r="GA5" s="37" t="s">
        <v>1385</v>
      </c>
      <c r="GB5" s="37" t="s">
        <v>1385</v>
      </c>
      <c r="GC5" s="37" t="s">
        <v>1385</v>
      </c>
      <c r="GD5" s="37" t="s">
        <v>1385</v>
      </c>
      <c r="GE5" s="37" t="s">
        <v>1385</v>
      </c>
      <c r="GF5" s="37" t="s">
        <v>1385</v>
      </c>
      <c r="GG5" s="37" t="s">
        <v>1385</v>
      </c>
      <c r="GH5" s="37" t="s">
        <v>1385</v>
      </c>
      <c r="GI5" s="37" t="s">
        <v>1385</v>
      </c>
      <c r="GJ5" s="37" t="s">
        <v>1385</v>
      </c>
      <c r="GK5" s="37" t="s">
        <v>1385</v>
      </c>
      <c r="GL5" s="37" t="s">
        <v>1385</v>
      </c>
      <c r="GM5" s="37" t="s">
        <v>1497</v>
      </c>
      <c r="GN5" s="37" t="s">
        <v>1385</v>
      </c>
      <c r="GO5" s="37" t="s">
        <v>1385</v>
      </c>
      <c r="GP5" s="37" t="s">
        <v>1385</v>
      </c>
      <c r="GQ5" s="37" t="s">
        <v>1254</v>
      </c>
      <c r="GR5" s="37" t="s">
        <v>1254</v>
      </c>
      <c r="GS5" s="37" t="s">
        <v>1254</v>
      </c>
      <c r="GT5" s="37" t="s">
        <v>1254</v>
      </c>
      <c r="GU5" s="37" t="s">
        <v>1248</v>
      </c>
      <c r="GV5" s="37" t="s">
        <v>1248</v>
      </c>
      <c r="GW5" s="37" t="s">
        <v>1254</v>
      </c>
      <c r="GX5" s="37"/>
      <c r="GY5" s="37" t="s">
        <v>1497</v>
      </c>
      <c r="GZ5" s="37" t="s">
        <v>1385</v>
      </c>
      <c r="HA5" s="37" t="s">
        <v>1385</v>
      </c>
      <c r="HB5" s="37" t="s">
        <v>1385</v>
      </c>
      <c r="HC5" s="37" t="s">
        <v>1385</v>
      </c>
      <c r="HD5" s="37" t="s">
        <v>1385</v>
      </c>
    </row>
    <row r="6" customFormat="false" ht="15" hidden="false" customHeight="false" outlineLevel="0" collapsed="false">
      <c r="A6" s="196" t="n">
        <v>6</v>
      </c>
      <c r="B6" s="37" t="s">
        <v>1251</v>
      </c>
      <c r="C6" s="37" t="str">
        <f aca="false">IF(COUNTIF(DD:DD,$B6),INDIRECT(concat("B",$A6)),"")</f>
        <v/>
      </c>
      <c r="D6" s="37" t="str">
        <f aca="false">IF(COUNTIF(DE:DE,$B6),INDIRECT(concat("B",$A6)),"")</f>
        <v/>
      </c>
      <c r="E6" s="37" t="str">
        <f aca="false">IF(COUNTIF(DF:DF,$B6),INDIRECT(concat("B",$A6)),"")</f>
        <v/>
      </c>
      <c r="F6" s="37" t="str">
        <f aca="false">IF(COUNTIF(DG:DG,$B6),INDIRECT(concat("B",$A6)),"")</f>
        <v/>
      </c>
      <c r="G6" s="37" t="str">
        <f aca="false">IF(COUNTIF(DH:DH,$B6),INDIRECT(concat("B",$A6)),"")</f>
        <v/>
      </c>
      <c r="H6" s="37" t="str">
        <f aca="false">IF(COUNTIF(DI:DI,$B6),INDIRECT(concat("B",$A6)),"")</f>
        <v/>
      </c>
      <c r="I6" s="37" t="str">
        <f aca="false">IF(COUNTIF(DJ:DJ,$B6),INDIRECT(concat("B",$A6)),"")</f>
        <v/>
      </c>
      <c r="J6" s="37" t="str">
        <f aca="false">IF(COUNTIF(DK:DK,$B6),INDIRECT(concat("B",$A6)),"")</f>
        <v/>
      </c>
      <c r="K6" s="37" t="str">
        <f aca="false">IF(COUNTIF(DL:DL,$B6),INDIRECT(concat("B",$A6)),"")</f>
        <v/>
      </c>
      <c r="L6" s="37" t="str">
        <f aca="false">IF(COUNTIF(DM:DM,$B6),INDIRECT(concat("B",$A6)),"")</f>
        <v/>
      </c>
      <c r="M6" s="37" t="str">
        <f aca="false">IF(COUNTIF(DN:DN,$B6),INDIRECT(concat("B",$A6)),"")</f>
        <v/>
      </c>
      <c r="N6" s="37" t="str">
        <f aca="false">IF(COUNTIF(DO:DO,$B6),INDIRECT(concat("B",$A6)),"")</f>
        <v/>
      </c>
      <c r="O6" s="37" t="str">
        <f aca="false">IF(COUNTIF(DP:DP,$B6),INDIRECT(concat("B",$A6)),"")</f>
        <v/>
      </c>
      <c r="P6" s="37" t="str">
        <f aca="false">IF(COUNTIF(DQ:DQ,$B6),INDIRECT(concat("B",$A6)),"")</f>
        <v/>
      </c>
      <c r="Q6" s="37" t="str">
        <f aca="false">IF(COUNTIF(DR:DR,$B6),INDIRECT(concat("B",$A6)),"")</f>
        <v/>
      </c>
      <c r="R6" s="37" t="str">
        <f aca="false">IF(COUNTIF(DS:DS,$B6),INDIRECT(concat("B",$A6)),"")</f>
        <v/>
      </c>
      <c r="S6" s="37" t="str">
        <f aca="false">IF(COUNTIF(DT:DT,$B6),INDIRECT(concat("B",$A6)),"")</f>
        <v/>
      </c>
      <c r="T6" s="37" t="str">
        <f aca="false">IF(COUNTIF(DU:DU,$B6),INDIRECT(concat("B",$A6)),"")</f>
        <v/>
      </c>
      <c r="U6" s="37" t="str">
        <f aca="false">IF(COUNTIF(DV:DV,$B6),INDIRECT(concat("B",$A6)),"")</f>
        <v/>
      </c>
      <c r="V6" s="37" t="str">
        <f aca="false">IF(COUNTIF(DW:DW,$B6),INDIRECT(concat("B",$A6)),"")</f>
        <v/>
      </c>
      <c r="W6" s="37" t="str">
        <f aca="false">IF(COUNTIF(DX:DX,$B6),INDIRECT(concat("B",$A6)),"")</f>
        <v/>
      </c>
      <c r="X6" s="37" t="str">
        <f aca="false">IF(COUNTIF(DY:DY,$B6),INDIRECT(concat("B",$A6)),"")</f>
        <v/>
      </c>
      <c r="Y6" s="37" t="str">
        <f aca="false">IF(COUNTIF(DZ:DZ,$B6),INDIRECT(concat("B",$A6)),"")</f>
        <v/>
      </c>
      <c r="Z6" s="37" t="str">
        <f aca="false">IF(COUNTIF(EA:EA,$B6),INDIRECT(concat("B",$A6)),"")</f>
        <v/>
      </c>
      <c r="AA6" s="37" t="str">
        <f aca="false">IF(COUNTIF(EB:EB,$B6),INDIRECT(concat("B",$A6)),"")</f>
        <v/>
      </c>
      <c r="AB6" s="37" t="str">
        <f aca="false">IF(COUNTIF(EC:EC,$B6),INDIRECT(concat("B",$A6)),"")</f>
        <v/>
      </c>
      <c r="AC6" s="37" t="str">
        <f aca="false">IF(COUNTIF(ED:ED,$B6),INDIRECT(concat("B",$A6)),"")</f>
        <v/>
      </c>
      <c r="AD6" s="37" t="str">
        <f aca="false">IF(COUNTIF(EE:EE,$B6),INDIRECT(concat("B",$A6)),"")</f>
        <v/>
      </c>
      <c r="AE6" s="37" t="str">
        <f aca="false">IF(COUNTIF(EF:EF,$B6),INDIRECT(concat("B",$A6)),"")</f>
        <v/>
      </c>
      <c r="AF6" s="37" t="str">
        <f aca="false">IF(COUNTIF(EG:EG,$B6),INDIRECT(concat("B",$A6)),"")</f>
        <v/>
      </c>
      <c r="AG6" s="37" t="str">
        <f aca="false">IF(COUNTIF(EH:EH,$B6),INDIRECT(concat("B",$A6)),"")</f>
        <v/>
      </c>
      <c r="AH6" s="37" t="str">
        <f aca="false">IF(COUNTIF(EI:EI,$B6),INDIRECT(concat("B",$A6)),"")</f>
        <v/>
      </c>
      <c r="AI6" s="37" t="str">
        <f aca="false">IF(COUNTIF(EJ:EJ,$B6),INDIRECT(concat("B",$A6)),"")</f>
        <v/>
      </c>
      <c r="AJ6" s="37" t="str">
        <f aca="false">IF(COUNTIF(EK:EK,$B6),INDIRECT(concat("B",$A6)),"")</f>
        <v/>
      </c>
      <c r="AK6" s="37" t="str">
        <f aca="false">IF(COUNTIF(EL:EL,$B6),INDIRECT(concat("B",$A6)),"")</f>
        <v/>
      </c>
      <c r="AL6" s="37" t="str">
        <f aca="false">IF(COUNTIF(EM:EM,$B6),INDIRECT(concat("B",$A6)),"")</f>
        <v/>
      </c>
      <c r="AM6" s="37" t="str">
        <f aca="false">IF(COUNTIF(EN:EN,$B6),INDIRECT(concat("B",$A6)),"")</f>
        <v/>
      </c>
      <c r="AN6" s="37" t="str">
        <f aca="false">IF(COUNTIF(EO:EO,$B6),INDIRECT(concat("B",$A6)),"")</f>
        <v/>
      </c>
      <c r="AO6" s="37" t="str">
        <f aca="false">IF(COUNTIF(EP:EP,$B6),INDIRECT(concat("B",$A6)),"")</f>
        <v/>
      </c>
      <c r="AP6" s="37" t="str">
        <f aca="false">IF(COUNTIF(EQ:EQ,$B6),INDIRECT(concat("B",$A6)),"")</f>
        <v/>
      </c>
      <c r="AQ6" s="37" t="str">
        <f aca="false">IF(COUNTIF(ER:ER,$B6),INDIRECT(concat("B",$A6)),"")</f>
        <v/>
      </c>
      <c r="AR6" s="37" t="str">
        <f aca="false">IF(COUNTIF(ES:ES,$B6),INDIRECT(concat("B",$A6)),"")</f>
        <v/>
      </c>
      <c r="AS6" s="37" t="str">
        <f aca="false">IF(COUNTIF(ET:ET,$B6),INDIRECT(concat("B",$A6)),"")</f>
        <v/>
      </c>
      <c r="AT6" s="37" t="str">
        <f aca="false">IF(COUNTIF(EU:EU,$B6),INDIRECT(concat("B",$A6)),"")</f>
        <v/>
      </c>
      <c r="AU6" s="37" t="str">
        <f aca="false">IF(COUNTIF(EV:EV,$B6),INDIRECT(concat("B",$A6)),"")</f>
        <v/>
      </c>
      <c r="AV6" s="37" t="str">
        <f aca="false">IF(COUNTIF(EW:EW,$B6),INDIRECT(concat("B",$A6)),"")</f>
        <v/>
      </c>
      <c r="AW6" s="37" t="str">
        <f aca="false">IF(COUNTIF(EX:EX,$B6),INDIRECT(concat("B",$A6)),"")</f>
        <v/>
      </c>
      <c r="AX6" s="37" t="str">
        <f aca="false">IF(COUNTIF(EY:EY,$B6),INDIRECT(concat("B",$A6)),"")</f>
        <v/>
      </c>
      <c r="AY6" s="37" t="str">
        <f aca="false">IF(COUNTIF(EZ:EZ,$B6),INDIRECT(concat("B",$A6)),"")</f>
        <v/>
      </c>
      <c r="AZ6" s="37" t="str">
        <f aca="false">IF(COUNTIF(FA:FA,$B6),INDIRECT(concat("B",$A6)),"")</f>
        <v/>
      </c>
      <c r="BA6" s="37" t="str">
        <f aca="false">IF(COUNTIF(FB:FB,$B6),INDIRECT(concat("B",$A6)),"")</f>
        <v/>
      </c>
      <c r="BB6" s="37" t="str">
        <f aca="false">IF(COUNTIF(FC:FC,$B6),INDIRECT(concat("B",$A6)),"")</f>
        <v/>
      </c>
      <c r="BC6" s="37" t="str">
        <f aca="false">IF(COUNTIF(FD:FD,$B6),INDIRECT(concat("B",$A6)),"")</f>
        <v/>
      </c>
      <c r="BD6" s="37" t="str">
        <f aca="false">IF(COUNTIF(FE:FE,$B6),INDIRECT(concat("B",$A6)),"")</f>
        <v/>
      </c>
      <c r="BE6" s="37" t="str">
        <f aca="false">IF(COUNTIF(FF:FF,$B6),INDIRECT(concat("B",$A6)),"")</f>
        <v/>
      </c>
      <c r="BF6" s="37" t="str">
        <f aca="false">IF(COUNTIF(FG:FG,$B6),INDIRECT(concat("B",$A6)),"")</f>
        <v/>
      </c>
      <c r="BG6" s="37" t="str">
        <f aca="false">IF(COUNTIF(FH:FH,$B6),INDIRECT(concat("B",$A6)),"")</f>
        <v/>
      </c>
      <c r="BH6" s="37" t="str">
        <f aca="false">IF(COUNTIF(FI:FI,$B6),INDIRECT(concat("B",$A6)),"")</f>
        <v/>
      </c>
      <c r="BI6" s="37" t="str">
        <f aca="false">IF(COUNTIF(FJ:FJ,$B6),INDIRECT(concat("B",$A6)),"")</f>
        <v/>
      </c>
      <c r="BJ6" s="37" t="str">
        <f aca="false">IF(COUNTIF(FK:FK,$B6),INDIRECT(concat("B",$A6)),"")</f>
        <v/>
      </c>
      <c r="BK6" s="37" t="str">
        <f aca="false">IF(COUNTIF(FL:FL,$B6),INDIRECT(concat("B",$A6)),"")</f>
        <v/>
      </c>
      <c r="BL6" s="37" t="str">
        <f aca="false">IF(COUNTIF(FM:FM,$B6),INDIRECT(concat("B",$A6)),"")</f>
        <v/>
      </c>
      <c r="BM6" s="37" t="str">
        <f aca="false">IF(COUNTIF(FN:FN,$B6),INDIRECT(concat("B",$A6)),"")</f>
        <v/>
      </c>
      <c r="BN6" s="37" t="str">
        <f aca="false">IF(COUNTIF(FO:FO,$B6),INDIRECT(concat("B",$A6)),"")</f>
        <v/>
      </c>
      <c r="BO6" s="37" t="str">
        <f aca="false">IF(COUNTIF(FP:FP,$B6),INDIRECT(concat("B",$A6)),"")</f>
        <v/>
      </c>
      <c r="BP6" s="37" t="str">
        <f aca="false">IF(COUNTIF(FQ:FQ,$B6),INDIRECT(concat("B",$A6)),"")</f>
        <v/>
      </c>
      <c r="BQ6" s="37" t="str">
        <f aca="false">IF(COUNTIF(FR:FR,$B6),INDIRECT(concat("B",$A6)),"")</f>
        <v/>
      </c>
      <c r="BR6" s="37" t="str">
        <f aca="false">IF(COUNTIF(FS:FS,$B6),INDIRECT(concat("B",$A6)),"")</f>
        <v/>
      </c>
      <c r="BS6" s="37" t="str">
        <f aca="false">IF(COUNTIF(FT:FT,$B6),INDIRECT(concat("B",$A6)),"")</f>
        <v/>
      </c>
      <c r="BT6" s="37" t="str">
        <f aca="false">IF(COUNTIF(FU:FU,$B6),INDIRECT(concat("B",$A6)),"")</f>
        <v/>
      </c>
      <c r="BU6" s="37" t="str">
        <f aca="false">IF(COUNTIF(FV:FV,$B6),INDIRECT(concat("B",$A6)),"")</f>
        <v/>
      </c>
      <c r="BV6" s="37" t="str">
        <f aca="false">IF(COUNTIF(FW:FW,$B6),INDIRECT(concat("B",$A6)),"")</f>
        <v/>
      </c>
      <c r="BW6" s="37" t="str">
        <f aca="false">IF(COUNTIF(FX:FX,$B6),INDIRECT(concat("B",$A6)),"")</f>
        <v/>
      </c>
      <c r="BX6" s="37" t="str">
        <f aca="false">IF(COUNTIF(FY:FY,$B6),INDIRECT(concat("B",$A6)),"")</f>
        <v/>
      </c>
      <c r="BY6" s="37" t="str">
        <f aca="false">IF(COUNTIF(FZ:FZ,$B6),INDIRECT(concat("B",$A6)),"")</f>
        <v/>
      </c>
      <c r="BZ6" s="37" t="str">
        <f aca="false">IF(COUNTIF(GA:GA,$B6),INDIRECT(concat("B",$A6)),"")</f>
        <v/>
      </c>
      <c r="CA6" s="37" t="str">
        <f aca="false">IF(COUNTIF(GB:GB,$B6),INDIRECT(concat("B",$A6)),"")</f>
        <v/>
      </c>
      <c r="CB6" s="37" t="str">
        <f aca="false">IF(COUNTIF(GC:GC,$B6),INDIRECT(concat("B",$A6)),"")</f>
        <v/>
      </c>
      <c r="CC6" s="37" t="str">
        <f aca="false">IF(COUNTIF(GD:GD,$B6),INDIRECT(concat("B",$A6)),"")</f>
        <v/>
      </c>
      <c r="CD6" s="37" t="str">
        <f aca="false">IF(COUNTIF(GE:GE,$B6),INDIRECT(concat("B",$A6)),"")</f>
        <v/>
      </c>
      <c r="CE6" s="37" t="str">
        <f aca="false">IF(COUNTIF(GF:GF,$B6),INDIRECT(concat("B",$A6)),"")</f>
        <v/>
      </c>
      <c r="CF6" s="37" t="str">
        <f aca="false">IF(COUNTIF(GG:GG,$B6),INDIRECT(concat("B",$A6)),"")</f>
        <v/>
      </c>
      <c r="CG6" s="37" t="str">
        <f aca="false">IF(COUNTIF(GH:GH,$B6),INDIRECT(concat("B",$A6)),"")</f>
        <v/>
      </c>
      <c r="CH6" s="37" t="e">
        <f aca="false">IF(COUNTIF(GI:GI,$B6),INDIRECT(concat("B",$A6)),"")</f>
        <v>#NAME?</v>
      </c>
      <c r="CI6" s="37" t="str">
        <f aca="false">IF(COUNTIF(GJ:GJ,$B6),INDIRECT(concat("B",$A6)),"")</f>
        <v/>
      </c>
      <c r="CJ6" s="37" t="str">
        <f aca="false">IF(COUNTIF(GK:GK,$B6),INDIRECT(concat("B",$A6)),"")</f>
        <v/>
      </c>
      <c r="CK6" s="37" t="str">
        <f aca="false">IF(COUNTIF(GL:GL,$B6),INDIRECT(concat("B",$A6)),"")</f>
        <v/>
      </c>
      <c r="CL6" s="37" t="str">
        <f aca="false">IF(COUNTIF(GM:GM,$B6),INDIRECT(concat("B",$A6)),"")</f>
        <v/>
      </c>
      <c r="CM6" s="37" t="str">
        <f aca="false">IF(COUNTIF(GN:GN,$B6),INDIRECT(concat("B",$A6)),"")</f>
        <v/>
      </c>
      <c r="CN6" s="37" t="str">
        <f aca="false">IF(COUNTIF(GO:GO,$B6),INDIRECT(concat("B",$A6)),"")</f>
        <v/>
      </c>
      <c r="CO6" s="37" t="str">
        <f aca="false">IF(COUNTIF(GP:GP,$B6),INDIRECT(concat("B",$A6)),"")</f>
        <v/>
      </c>
      <c r="CP6" s="37" t="str">
        <f aca="false">IF(COUNTIF(GQ:GQ,$B6),INDIRECT(concat("B",$A6)),"")</f>
        <v/>
      </c>
      <c r="CQ6" s="37" t="str">
        <f aca="false">IF(COUNTIF(GR:GR,$B6),INDIRECT(concat("B",$A6)),"")</f>
        <v/>
      </c>
      <c r="CR6" s="37" t="str">
        <f aca="false">IF(COUNTIF(GS:GS,$B6),INDIRECT(concat("B",$A6)),"")</f>
        <v/>
      </c>
      <c r="CS6" s="37" t="str">
        <f aca="false">IF(COUNTIF(GT:GT,$B6),INDIRECT(concat("B",$A6)),"")</f>
        <v/>
      </c>
      <c r="CT6" s="37" t="str">
        <f aca="false">IF(COUNTIF(GU:GU,$B6),INDIRECT(concat("B",$A6)),"")</f>
        <v/>
      </c>
      <c r="CU6" s="37" t="str">
        <f aca="false">IF(COUNTIF(GV:GV,$B6),INDIRECT(concat("B",$A6)),"")</f>
        <v/>
      </c>
      <c r="CV6" s="37" t="str">
        <f aca="false">IF(COUNTIF(GW:GW,$B6),INDIRECT(concat("B",$A6)),"")</f>
        <v/>
      </c>
      <c r="CW6" s="37" t="str">
        <f aca="false">IF(COUNTIF(GX:GX,$B6),INDIRECT(concat("B",$A6)),"")</f>
        <v/>
      </c>
      <c r="CX6" s="37" t="str">
        <f aca="false">IF(COUNTIF(GY:GY,$B6),INDIRECT(concat("B",$A6)),"")</f>
        <v/>
      </c>
      <c r="CY6" s="37" t="str">
        <f aca="false">IF(COUNTIF(GZ:GZ,$B6),INDIRECT(concat("B",$A6)),"")</f>
        <v/>
      </c>
      <c r="CZ6" s="37" t="str">
        <f aca="false">IF(COUNTIF(HA:HA,$B6),INDIRECT(concat("B",$A6)),"")</f>
        <v/>
      </c>
      <c r="DA6" s="37" t="str">
        <f aca="false">IF(COUNTIF(HB:HB,$B6),INDIRECT(concat("B",$A6)),"")</f>
        <v/>
      </c>
      <c r="DB6" s="37" t="str">
        <f aca="false">IF(COUNTIF(HC:HC,$B6),INDIRECT(concat("B",$A6)),"")</f>
        <v/>
      </c>
      <c r="DC6" s="37" t="str">
        <f aca="false">IF(COUNTIF(HD:HD,$B6),INDIRECT(concat("B",$A6)),"")</f>
        <v/>
      </c>
      <c r="DD6" s="37" t="s">
        <v>1259</v>
      </c>
      <c r="DE6" s="37" t="s">
        <v>1259</v>
      </c>
      <c r="DF6" s="37" t="s">
        <v>1259</v>
      </c>
      <c r="DG6" s="37" t="s">
        <v>1259</v>
      </c>
      <c r="DH6" s="37" t="s">
        <v>1254</v>
      </c>
      <c r="DI6" s="37" t="s">
        <v>1262</v>
      </c>
      <c r="DJ6" s="37" t="s">
        <v>1259</v>
      </c>
      <c r="DK6" s="37"/>
      <c r="DL6" s="37"/>
      <c r="DM6" s="37" t="s">
        <v>1259</v>
      </c>
      <c r="DN6" s="37" t="s">
        <v>1259</v>
      </c>
      <c r="DO6" s="37" t="s">
        <v>1259</v>
      </c>
      <c r="DP6" s="37" t="s">
        <v>1259</v>
      </c>
      <c r="DQ6" s="37" t="s">
        <v>1259</v>
      </c>
      <c r="DR6" s="37" t="s">
        <v>1254</v>
      </c>
      <c r="DS6" s="37" t="s">
        <v>1259</v>
      </c>
      <c r="DT6" s="37" t="s">
        <v>1259</v>
      </c>
      <c r="DU6" s="37" t="s">
        <v>1259</v>
      </c>
      <c r="DV6" s="37" t="s">
        <v>1314</v>
      </c>
      <c r="DW6" s="37" t="s">
        <v>1314</v>
      </c>
      <c r="DX6" s="37"/>
      <c r="DY6" s="37"/>
      <c r="DZ6" s="37"/>
      <c r="EA6" s="37" t="s">
        <v>1254</v>
      </c>
      <c r="EB6" s="37" t="s">
        <v>1259</v>
      </c>
      <c r="EC6" s="37" t="s">
        <v>1259</v>
      </c>
      <c r="ED6" s="37"/>
      <c r="EE6" s="37" t="s">
        <v>1280</v>
      </c>
      <c r="EF6" s="37" t="s">
        <v>1274</v>
      </c>
      <c r="EG6" s="37" t="s">
        <v>1280</v>
      </c>
      <c r="EH6" s="37" t="s">
        <v>1280</v>
      </c>
      <c r="EI6" s="37" t="s">
        <v>1280</v>
      </c>
      <c r="EJ6" s="37"/>
      <c r="EK6" s="37" t="s">
        <v>1314</v>
      </c>
      <c r="EL6" s="37" t="s">
        <v>1259</v>
      </c>
      <c r="EM6" s="37" t="s">
        <v>1314</v>
      </c>
      <c r="EN6" s="37" t="s">
        <v>1314</v>
      </c>
      <c r="EO6" s="37" t="s">
        <v>1314</v>
      </c>
      <c r="EP6" s="37" t="s">
        <v>1314</v>
      </c>
      <c r="EQ6" s="37" t="s">
        <v>1314</v>
      </c>
      <c r="ER6" s="37" t="s">
        <v>1314</v>
      </c>
      <c r="ES6" s="37"/>
      <c r="ET6" s="37" t="s">
        <v>1314</v>
      </c>
      <c r="EU6" s="37" t="s">
        <v>1314</v>
      </c>
      <c r="EV6" s="37" t="s">
        <v>1314</v>
      </c>
      <c r="EW6" s="37" t="s">
        <v>1314</v>
      </c>
      <c r="EX6" s="37" t="s">
        <v>1314</v>
      </c>
      <c r="EY6" s="37" t="s">
        <v>1314</v>
      </c>
      <c r="EZ6" s="37" t="s">
        <v>1314</v>
      </c>
      <c r="FA6" s="37" t="s">
        <v>1314</v>
      </c>
      <c r="FB6" s="37" t="s">
        <v>1314</v>
      </c>
      <c r="FC6" s="37" t="s">
        <v>1314</v>
      </c>
      <c r="FD6" s="37" t="s">
        <v>1314</v>
      </c>
      <c r="FE6" s="37" t="s">
        <v>1314</v>
      </c>
      <c r="FF6" s="37" t="s">
        <v>1314</v>
      </c>
      <c r="FG6" s="37" t="s">
        <v>1314</v>
      </c>
      <c r="FH6" s="37"/>
      <c r="FI6" s="37"/>
      <c r="FJ6" s="37" t="s">
        <v>1451</v>
      </c>
      <c r="FK6" s="37"/>
      <c r="FL6" s="37" t="s">
        <v>1314</v>
      </c>
      <c r="FM6" s="37" t="s">
        <v>1314</v>
      </c>
      <c r="FN6" s="37" t="s">
        <v>1314</v>
      </c>
      <c r="FO6" s="37" t="s">
        <v>1314</v>
      </c>
      <c r="FP6" s="37" t="s">
        <v>1314</v>
      </c>
      <c r="FQ6" s="37" t="s">
        <v>1314</v>
      </c>
      <c r="FR6" s="37" t="s">
        <v>1314</v>
      </c>
      <c r="FS6" s="37" t="s">
        <v>1385</v>
      </c>
      <c r="FT6" s="37" t="s">
        <v>1497</v>
      </c>
      <c r="FU6" s="37" t="s">
        <v>1385</v>
      </c>
      <c r="FV6" s="37"/>
      <c r="FW6" s="37"/>
      <c r="FX6" s="37" t="s">
        <v>1314</v>
      </c>
      <c r="FY6" s="37" t="s">
        <v>1314</v>
      </c>
      <c r="FZ6" s="37" t="s">
        <v>1314</v>
      </c>
      <c r="GA6" s="37" t="s">
        <v>1314</v>
      </c>
      <c r="GB6" s="37" t="s">
        <v>1314</v>
      </c>
      <c r="GC6" s="37" t="s">
        <v>1314</v>
      </c>
      <c r="GD6" s="37" t="s">
        <v>1314</v>
      </c>
      <c r="GE6" s="37" t="s">
        <v>1314</v>
      </c>
      <c r="GF6" s="37" t="s">
        <v>1314</v>
      </c>
      <c r="GG6" s="37" t="s">
        <v>1314</v>
      </c>
      <c r="GH6" s="37" t="s">
        <v>1314</v>
      </c>
      <c r="GI6" s="37" t="s">
        <v>1314</v>
      </c>
      <c r="GJ6" s="37" t="s">
        <v>1314</v>
      </c>
      <c r="GK6" s="37" t="s">
        <v>1314</v>
      </c>
      <c r="GL6" s="37" t="s">
        <v>1314</v>
      </c>
      <c r="GM6" s="37" t="s">
        <v>1385</v>
      </c>
      <c r="GN6" s="37" t="s">
        <v>1314</v>
      </c>
      <c r="GO6" s="37" t="s">
        <v>1314</v>
      </c>
      <c r="GP6" s="37" t="s">
        <v>1314</v>
      </c>
      <c r="GQ6" s="37" t="s">
        <v>1259</v>
      </c>
      <c r="GR6" s="37" t="s">
        <v>1259</v>
      </c>
      <c r="GS6" s="37" t="s">
        <v>1259</v>
      </c>
      <c r="GT6" s="37" t="s">
        <v>1259</v>
      </c>
      <c r="GU6" s="37" t="s">
        <v>1254</v>
      </c>
      <c r="GV6" s="37" t="s">
        <v>1254</v>
      </c>
      <c r="GW6" s="37" t="s">
        <v>1259</v>
      </c>
      <c r="GX6" s="37"/>
      <c r="GY6" s="37" t="s">
        <v>1385</v>
      </c>
      <c r="GZ6" s="37" t="s">
        <v>1314</v>
      </c>
      <c r="HA6" s="37" t="s">
        <v>1314</v>
      </c>
      <c r="HB6" s="37" t="s">
        <v>1451</v>
      </c>
      <c r="HC6" s="37" t="s">
        <v>1314</v>
      </c>
      <c r="HD6" s="37" t="s">
        <v>1314</v>
      </c>
    </row>
    <row r="7" customFormat="false" ht="15" hidden="false" customHeight="false" outlineLevel="0" collapsed="false">
      <c r="A7" s="196" t="n">
        <v>7</v>
      </c>
      <c r="B7" s="37" t="s">
        <v>1254</v>
      </c>
      <c r="C7" s="37" t="e">
        <f aca="false">IF(COUNTIF(DD:DD,$B7),INDIRECT(concat("B",$A7)),"")</f>
        <v>#NAME?</v>
      </c>
      <c r="D7" s="37" t="e">
        <f aca="false">IF(COUNTIF(DE:DE,$B7),INDIRECT(concat("B",$A7)),"")</f>
        <v>#NAME?</v>
      </c>
      <c r="E7" s="37" t="e">
        <f aca="false">IF(COUNTIF(DF:DF,$B7),INDIRECT(concat("B",$A7)),"")</f>
        <v>#NAME?</v>
      </c>
      <c r="F7" s="37" t="e">
        <f aca="false">IF(COUNTIF(DG:DG,$B7),INDIRECT(concat("B",$A7)),"")</f>
        <v>#NAME?</v>
      </c>
      <c r="G7" s="37" t="e">
        <f aca="false">IF(COUNTIF(DH:DH,$B7),INDIRECT(concat("B",$A7)),"")</f>
        <v>#NAME?</v>
      </c>
      <c r="H7" s="37" t="e">
        <f aca="false">IF(COUNTIF(DI:DI,$B7),INDIRECT(concat("B",$A7)),"")</f>
        <v>#NAME?</v>
      </c>
      <c r="I7" s="37" t="e">
        <f aca="false">IF(COUNTIF(DJ:DJ,$B7),INDIRECT(concat("B",$A7)),"")</f>
        <v>#NAME?</v>
      </c>
      <c r="J7" s="37" t="str">
        <f aca="false">IF(COUNTIF(DK:DK,$B7),INDIRECT(concat("B",$A7)),"")</f>
        <v/>
      </c>
      <c r="K7" s="37" t="e">
        <f aca="false">IF(COUNTIF(DL:DL,$B7),INDIRECT(concat("B",$A7)),"")</f>
        <v>#NAME?</v>
      </c>
      <c r="L7" s="37" t="e">
        <f aca="false">IF(COUNTIF(DM:DM,$B7),INDIRECT(concat("B",$A7)),"")</f>
        <v>#NAME?</v>
      </c>
      <c r="M7" s="37" t="e">
        <f aca="false">IF(COUNTIF(DN:DN,$B7),INDIRECT(concat("B",$A7)),"")</f>
        <v>#NAME?</v>
      </c>
      <c r="N7" s="37" t="e">
        <f aca="false">IF(COUNTIF(DO:DO,$B7),INDIRECT(concat("B",$A7)),"")</f>
        <v>#NAME?</v>
      </c>
      <c r="O7" s="37" t="e">
        <f aca="false">IF(COUNTIF(DP:DP,$B7),INDIRECT(concat("B",$A7)),"")</f>
        <v>#NAME?</v>
      </c>
      <c r="P7" s="37" t="e">
        <f aca="false">IF(COUNTIF(DQ:DQ,$B7),INDIRECT(concat("B",$A7)),"")</f>
        <v>#NAME?</v>
      </c>
      <c r="Q7" s="37" t="e">
        <f aca="false">IF(COUNTIF(DR:DR,$B7),INDIRECT(concat("B",$A7)),"")</f>
        <v>#NAME?</v>
      </c>
      <c r="R7" s="37" t="e">
        <f aca="false">IF(COUNTIF(DS:DS,$B7),INDIRECT(concat("B",$A7)),"")</f>
        <v>#NAME?</v>
      </c>
      <c r="S7" s="37" t="e">
        <f aca="false">IF(COUNTIF(DT:DT,$B7),INDIRECT(concat("B",$A7)),"")</f>
        <v>#NAME?</v>
      </c>
      <c r="T7" s="37" t="e">
        <f aca="false">IF(COUNTIF(DU:DU,$B7),INDIRECT(concat("B",$A7)),"")</f>
        <v>#NAME?</v>
      </c>
      <c r="U7" s="37" t="e">
        <f aca="false">IF(COUNTIF(DV:DV,$B7),INDIRECT(concat("B",$A7)),"")</f>
        <v>#NAME?</v>
      </c>
      <c r="V7" s="37" t="e">
        <f aca="false">IF(COUNTIF(DW:DW,$B7),INDIRECT(concat("B",$A7)),"")</f>
        <v>#NAME?</v>
      </c>
      <c r="W7" s="37" t="str">
        <f aca="false">IF(COUNTIF(DX:DX,$B7),INDIRECT(concat("B",$A7)),"")</f>
        <v/>
      </c>
      <c r="X7" s="37" t="e">
        <f aca="false">IF(COUNTIF(DY:DY,$B7),INDIRECT(concat("B",$A7)),"")</f>
        <v>#NAME?</v>
      </c>
      <c r="Y7" s="37" t="e">
        <f aca="false">IF(COUNTIF(DZ:DZ,$B7),INDIRECT(concat("B",$A7)),"")</f>
        <v>#NAME?</v>
      </c>
      <c r="Z7" s="37" t="e">
        <f aca="false">IF(COUNTIF(EA:EA,$B7),INDIRECT(concat("B",$A7)),"")</f>
        <v>#NAME?</v>
      </c>
      <c r="AA7" s="37" t="e">
        <f aca="false">IF(COUNTIF(EB:EB,$B7),INDIRECT(concat("B",$A7)),"")</f>
        <v>#NAME?</v>
      </c>
      <c r="AB7" s="37" t="e">
        <f aca="false">IF(COUNTIF(EC:EC,$B7),INDIRECT(concat("B",$A7)),"")</f>
        <v>#NAME?</v>
      </c>
      <c r="AC7" s="37" t="e">
        <f aca="false">IF(COUNTIF(ED:ED,$B7),INDIRECT(concat("B",$A7)),"")</f>
        <v>#NAME?</v>
      </c>
      <c r="AD7" s="37" t="e">
        <f aca="false">IF(COUNTIF(EE:EE,$B7),INDIRECT(concat("B",$A7)),"")</f>
        <v>#NAME?</v>
      </c>
      <c r="AE7" s="37" t="e">
        <f aca="false">IF(COUNTIF(EF:EF,$B7),INDIRECT(concat("B",$A7)),"")</f>
        <v>#NAME?</v>
      </c>
      <c r="AF7" s="37" t="e">
        <f aca="false">IF(COUNTIF(EG:EG,$B7),INDIRECT(concat("B",$A7)),"")</f>
        <v>#NAME?</v>
      </c>
      <c r="AG7" s="37" t="e">
        <f aca="false">IF(COUNTIF(EH:EH,$B7),INDIRECT(concat("B",$A7)),"")</f>
        <v>#NAME?</v>
      </c>
      <c r="AH7" s="37" t="e">
        <f aca="false">IF(COUNTIF(EI:EI,$B7),INDIRECT(concat("B",$A7)),"")</f>
        <v>#NAME?</v>
      </c>
      <c r="AI7" s="37" t="e">
        <f aca="false">IF(COUNTIF(EJ:EJ,$B7),INDIRECT(concat("B",$A7)),"")</f>
        <v>#NAME?</v>
      </c>
      <c r="AJ7" s="37" t="e">
        <f aca="false">IF(COUNTIF(EK:EK,$B7),INDIRECT(concat("B",$A7)),"")</f>
        <v>#NAME?</v>
      </c>
      <c r="AK7" s="37" t="e">
        <f aca="false">IF(COUNTIF(EL:EL,$B7),INDIRECT(concat("B",$A7)),"")</f>
        <v>#NAME?</v>
      </c>
      <c r="AL7" s="37" t="str">
        <f aca="false">IF(COUNTIF(EM:EM,$B7),INDIRECT(concat("B",$A7)),"")</f>
        <v/>
      </c>
      <c r="AM7" s="37" t="e">
        <f aca="false">IF(COUNTIF(EN:EN,$B7),INDIRECT(concat("B",$A7)),"")</f>
        <v>#NAME?</v>
      </c>
      <c r="AN7" s="37" t="e">
        <f aca="false">IF(COUNTIF(EO:EO,$B7),INDIRECT(concat("B",$A7)),"")</f>
        <v>#NAME?</v>
      </c>
      <c r="AO7" s="37" t="e">
        <f aca="false">IF(COUNTIF(EP:EP,$B7),INDIRECT(concat("B",$A7)),"")</f>
        <v>#NAME?</v>
      </c>
      <c r="AP7" s="37" t="e">
        <f aca="false">IF(COUNTIF(EQ:EQ,$B7),INDIRECT(concat("B",$A7)),"")</f>
        <v>#NAME?</v>
      </c>
      <c r="AQ7" s="37" t="e">
        <f aca="false">IF(COUNTIF(ER:ER,$B7),INDIRECT(concat("B",$A7)),"")</f>
        <v>#NAME?</v>
      </c>
      <c r="AR7" s="37" t="str">
        <f aca="false">IF(COUNTIF(ES:ES,$B7),INDIRECT(concat("B",$A7)),"")</f>
        <v/>
      </c>
      <c r="AS7" s="37" t="e">
        <f aca="false">IF(COUNTIF(ET:ET,$B7),INDIRECT(concat("B",$A7)),"")</f>
        <v>#NAME?</v>
      </c>
      <c r="AT7" s="37" t="e">
        <f aca="false">IF(COUNTIF(EU:EU,$B7),INDIRECT(concat("B",$A7)),"")</f>
        <v>#NAME?</v>
      </c>
      <c r="AU7" s="37" t="e">
        <f aca="false">IF(COUNTIF(EV:EV,$B7),INDIRECT(concat("B",$A7)),"")</f>
        <v>#NAME?</v>
      </c>
      <c r="AV7" s="37" t="e">
        <f aca="false">IF(COUNTIF(EW:EW,$B7),INDIRECT(concat("B",$A7)),"")</f>
        <v>#NAME?</v>
      </c>
      <c r="AW7" s="37" t="e">
        <f aca="false">IF(COUNTIF(EX:EX,$B7),INDIRECT(concat("B",$A7)),"")</f>
        <v>#NAME?</v>
      </c>
      <c r="AX7" s="37" t="e">
        <f aca="false">IF(COUNTIF(EY:EY,$B7),INDIRECT(concat("B",$A7)),"")</f>
        <v>#NAME?</v>
      </c>
      <c r="AY7" s="37" t="e">
        <f aca="false">IF(COUNTIF(EZ:EZ,$B7),INDIRECT(concat("B",$A7)),"")</f>
        <v>#NAME?</v>
      </c>
      <c r="AZ7" s="37" t="e">
        <f aca="false">IF(COUNTIF(FA:FA,$B7),INDIRECT(concat("B",$A7)),"")</f>
        <v>#NAME?</v>
      </c>
      <c r="BA7" s="37" t="e">
        <f aca="false">IF(COUNTIF(FB:FB,$B7),INDIRECT(concat("B",$A7)),"")</f>
        <v>#NAME?</v>
      </c>
      <c r="BB7" s="37" t="e">
        <f aca="false">IF(COUNTIF(FC:FC,$B7),INDIRECT(concat("B",$A7)),"")</f>
        <v>#NAME?</v>
      </c>
      <c r="BC7" s="37" t="e">
        <f aca="false">IF(COUNTIF(FD:FD,$B7),INDIRECT(concat("B",$A7)),"")</f>
        <v>#NAME?</v>
      </c>
      <c r="BD7" s="37" t="e">
        <f aca="false">IF(COUNTIF(FE:FE,$B7),INDIRECT(concat("B",$A7)),"")</f>
        <v>#NAME?</v>
      </c>
      <c r="BE7" s="37" t="e">
        <f aca="false">IF(COUNTIF(FF:FF,$B7),INDIRECT(concat("B",$A7)),"")</f>
        <v>#NAME?</v>
      </c>
      <c r="BF7" s="37" t="e">
        <f aca="false">IF(COUNTIF(FG:FG,$B7),INDIRECT(concat("B",$A7)),"")</f>
        <v>#NAME?</v>
      </c>
      <c r="BG7" s="37" t="str">
        <f aca="false">IF(COUNTIF(FH:FH,$B7),INDIRECT(concat("B",$A7)),"")</f>
        <v/>
      </c>
      <c r="BH7" s="37" t="str">
        <f aca="false">IF(COUNTIF(FI:FI,$B7),INDIRECT(concat("B",$A7)),"")</f>
        <v/>
      </c>
      <c r="BI7" s="37" t="e">
        <f aca="false">IF(COUNTIF(FJ:FJ,$B7),INDIRECT(concat("B",$A7)),"")</f>
        <v>#NAME?</v>
      </c>
      <c r="BJ7" s="37" t="e">
        <f aca="false">IF(COUNTIF(FK:FK,$B7),INDIRECT(concat("B",$A7)),"")</f>
        <v>#NAME?</v>
      </c>
      <c r="BK7" s="37" t="e">
        <f aca="false">IF(COUNTIF(FL:FL,$B7),INDIRECT(concat("B",$A7)),"")</f>
        <v>#NAME?</v>
      </c>
      <c r="BL7" s="37" t="e">
        <f aca="false">IF(COUNTIF(FM:FM,$B7),INDIRECT(concat("B",$A7)),"")</f>
        <v>#NAME?</v>
      </c>
      <c r="BM7" s="37" t="e">
        <f aca="false">IF(COUNTIF(FN:FN,$B7),INDIRECT(concat("B",$A7)),"")</f>
        <v>#NAME?</v>
      </c>
      <c r="BN7" s="37" t="e">
        <f aca="false">IF(COUNTIF(FO:FO,$B7),INDIRECT(concat("B",$A7)),"")</f>
        <v>#NAME?</v>
      </c>
      <c r="BO7" s="37" t="e">
        <f aca="false">IF(COUNTIF(FP:FP,$B7),INDIRECT(concat("B",$A7)),"")</f>
        <v>#NAME?</v>
      </c>
      <c r="BP7" s="37" t="e">
        <f aca="false">IF(COUNTIF(FQ:FQ,$B7),INDIRECT(concat("B",$A7)),"")</f>
        <v>#NAME?</v>
      </c>
      <c r="BQ7" s="37" t="e">
        <f aca="false">IF(COUNTIF(FR:FR,$B7),INDIRECT(concat("B",$A7)),"")</f>
        <v>#NAME?</v>
      </c>
      <c r="BR7" s="37" t="e">
        <f aca="false">IF(COUNTIF(FS:FS,$B7),INDIRECT(concat("B",$A7)),"")</f>
        <v>#NAME?</v>
      </c>
      <c r="BS7" s="37" t="e">
        <f aca="false">IF(COUNTIF(FT:FT,$B7),INDIRECT(concat("B",$A7)),"")</f>
        <v>#NAME?</v>
      </c>
      <c r="BT7" s="37" t="e">
        <f aca="false">IF(COUNTIF(FU:FU,$B7),INDIRECT(concat("B",$A7)),"")</f>
        <v>#NAME?</v>
      </c>
      <c r="BU7" s="37" t="str">
        <f aca="false">IF(COUNTIF(FV:FV,$B7),INDIRECT(concat("B",$A7)),"")</f>
        <v/>
      </c>
      <c r="BV7" s="37" t="str">
        <f aca="false">IF(COUNTIF(FW:FW,$B7),INDIRECT(concat("B",$A7)),"")</f>
        <v/>
      </c>
      <c r="BW7" s="37" t="e">
        <f aca="false">IF(COUNTIF(FX:FX,$B7),INDIRECT(concat("B",$A7)),"")</f>
        <v>#NAME?</v>
      </c>
      <c r="BX7" s="37" t="str">
        <f aca="false">IF(COUNTIF(FY:FY,$B7),INDIRECT(concat("B",$A7)),"")</f>
        <v/>
      </c>
      <c r="BY7" s="37" t="e">
        <f aca="false">IF(COUNTIF(FZ:FZ,$B7),INDIRECT(concat("B",$A7)),"")</f>
        <v>#NAME?</v>
      </c>
      <c r="BZ7" s="37" t="e">
        <f aca="false">IF(COUNTIF(GA:GA,$B7),INDIRECT(concat("B",$A7)),"")</f>
        <v>#NAME?</v>
      </c>
      <c r="CA7" s="37" t="e">
        <f aca="false">IF(COUNTIF(GB:GB,$B7),INDIRECT(concat("B",$A7)),"")</f>
        <v>#NAME?</v>
      </c>
      <c r="CB7" s="37" t="e">
        <f aca="false">IF(COUNTIF(GC:GC,$B7),INDIRECT(concat("B",$A7)),"")</f>
        <v>#NAME?</v>
      </c>
      <c r="CC7" s="37" t="e">
        <f aca="false">IF(COUNTIF(GD:GD,$B7),INDIRECT(concat("B",$A7)),"")</f>
        <v>#NAME?</v>
      </c>
      <c r="CD7" s="37" t="e">
        <f aca="false">IF(COUNTIF(GE:GE,$B7),INDIRECT(concat("B",$A7)),"")</f>
        <v>#NAME?</v>
      </c>
      <c r="CE7" s="37" t="e">
        <f aca="false">IF(COUNTIF(GF:GF,$B7),INDIRECT(concat("B",$A7)),"")</f>
        <v>#NAME?</v>
      </c>
      <c r="CF7" s="37" t="e">
        <f aca="false">IF(COUNTIF(GG:GG,$B7),INDIRECT(concat("B",$A7)),"")</f>
        <v>#NAME?</v>
      </c>
      <c r="CG7" s="37" t="e">
        <f aca="false">IF(COUNTIF(GH:GH,$B7),INDIRECT(concat("B",$A7)),"")</f>
        <v>#NAME?</v>
      </c>
      <c r="CH7" s="37" t="e">
        <f aca="false">IF(COUNTIF(GI:GI,$B7),INDIRECT(concat("B",$A7)),"")</f>
        <v>#NAME?</v>
      </c>
      <c r="CI7" s="37" t="e">
        <f aca="false">IF(COUNTIF(GJ:GJ,$B7),INDIRECT(concat("B",$A7)),"")</f>
        <v>#NAME?</v>
      </c>
      <c r="CJ7" s="37" t="e">
        <f aca="false">IF(COUNTIF(GK:GK,$B7),INDIRECT(concat("B",$A7)),"")</f>
        <v>#NAME?</v>
      </c>
      <c r="CK7" s="37" t="e">
        <f aca="false">IF(COUNTIF(GL:GL,$B7),INDIRECT(concat("B",$A7)),"")</f>
        <v>#NAME?</v>
      </c>
      <c r="CL7" s="37" t="e">
        <f aca="false">IF(COUNTIF(GM:GM,$B7),INDIRECT(concat("B",$A7)),"")</f>
        <v>#NAME?</v>
      </c>
      <c r="CM7" s="37" t="e">
        <f aca="false">IF(COUNTIF(GN:GN,$B7),INDIRECT(concat("B",$A7)),"")</f>
        <v>#NAME?</v>
      </c>
      <c r="CN7" s="37" t="e">
        <f aca="false">IF(COUNTIF(GO:GO,$B7),INDIRECT(concat("B",$A7)),"")</f>
        <v>#NAME?</v>
      </c>
      <c r="CO7" s="37" t="e">
        <f aca="false">IF(COUNTIF(GP:GP,$B7),INDIRECT(concat("B",$A7)),"")</f>
        <v>#NAME?</v>
      </c>
      <c r="CP7" s="37" t="e">
        <f aca="false">IF(COUNTIF(GQ:GQ,$B7),INDIRECT(concat("B",$A7)),"")</f>
        <v>#NAME?</v>
      </c>
      <c r="CQ7" s="37" t="e">
        <f aca="false">IF(COUNTIF(GR:GR,$B7),INDIRECT(concat("B",$A7)),"")</f>
        <v>#NAME?</v>
      </c>
      <c r="CR7" s="37" t="e">
        <f aca="false">IF(COUNTIF(GS:GS,$B7),INDIRECT(concat("B",$A7)),"")</f>
        <v>#NAME?</v>
      </c>
      <c r="CS7" s="37" t="e">
        <f aca="false">IF(COUNTIF(GT:GT,$B7),INDIRECT(concat("B",$A7)),"")</f>
        <v>#NAME?</v>
      </c>
      <c r="CT7" s="37" t="e">
        <f aca="false">IF(COUNTIF(GU:GU,$B7),INDIRECT(concat("B",$A7)),"")</f>
        <v>#NAME?</v>
      </c>
      <c r="CU7" s="37" t="e">
        <f aca="false">IF(COUNTIF(GV:GV,$B7),INDIRECT(concat("B",$A7)),"")</f>
        <v>#NAME?</v>
      </c>
      <c r="CV7" s="37" t="e">
        <f aca="false">IF(COUNTIF(GW:GW,$B7),INDIRECT(concat("B",$A7)),"")</f>
        <v>#NAME?</v>
      </c>
      <c r="CW7" s="37" t="str">
        <f aca="false">IF(COUNTIF(GX:GX,$B7),INDIRECT(concat("B",$A7)),"")</f>
        <v/>
      </c>
      <c r="CX7" s="37" t="e">
        <f aca="false">IF(COUNTIF(GY:GY,$B7),INDIRECT(concat("B",$A7)),"")</f>
        <v>#NAME?</v>
      </c>
      <c r="CY7" s="37" t="e">
        <f aca="false">IF(COUNTIF(GZ:GZ,$B7),INDIRECT(concat("B",$A7)),"")</f>
        <v>#NAME?</v>
      </c>
      <c r="CZ7" s="37" t="e">
        <f aca="false">IF(COUNTIF(HA:HA,$B7),INDIRECT(concat("B",$A7)),"")</f>
        <v>#NAME?</v>
      </c>
      <c r="DA7" s="37" t="e">
        <f aca="false">IF(COUNTIF(HB:HB,$B7),INDIRECT(concat("B",$A7)),"")</f>
        <v>#NAME?</v>
      </c>
      <c r="DB7" s="37" t="e">
        <f aca="false">IF(COUNTIF(HC:HC,$B7),INDIRECT(concat("B",$A7)),"")</f>
        <v>#NAME?</v>
      </c>
      <c r="DC7" s="37" t="e">
        <f aca="false">IF(COUNTIF(HD:HD,$B7),INDIRECT(concat("B",$A7)),"")</f>
        <v>#NAME?</v>
      </c>
      <c r="DD7" s="37" t="s">
        <v>1262</v>
      </c>
      <c r="DE7" s="37" t="s">
        <v>1262</v>
      </c>
      <c r="DF7" s="37" t="s">
        <v>1262</v>
      </c>
      <c r="DG7" s="37" t="s">
        <v>1262</v>
      </c>
      <c r="DH7" s="37" t="s">
        <v>1259</v>
      </c>
      <c r="DI7" s="37" t="s">
        <v>1274</v>
      </c>
      <c r="DJ7" s="37" t="s">
        <v>1262</v>
      </c>
      <c r="DK7" s="37"/>
      <c r="DL7" s="37"/>
      <c r="DM7" s="37" t="s">
        <v>1262</v>
      </c>
      <c r="DN7" s="37" t="s">
        <v>1262</v>
      </c>
      <c r="DO7" s="37" t="s">
        <v>1262</v>
      </c>
      <c r="DP7" s="37" t="s">
        <v>1262</v>
      </c>
      <c r="DQ7" s="37" t="s">
        <v>1262</v>
      </c>
      <c r="DR7" s="37" t="s">
        <v>1259</v>
      </c>
      <c r="DS7" s="37" t="s">
        <v>1262</v>
      </c>
      <c r="DT7" s="37" t="s">
        <v>1262</v>
      </c>
      <c r="DU7" s="37" t="s">
        <v>1262</v>
      </c>
      <c r="DV7" s="37" t="s">
        <v>1451</v>
      </c>
      <c r="DW7" s="37" t="s">
        <v>1451</v>
      </c>
      <c r="DX7" s="37"/>
      <c r="DY7" s="37"/>
      <c r="DZ7" s="37"/>
      <c r="EA7" s="37" t="s">
        <v>1259</v>
      </c>
      <c r="EB7" s="37" t="s">
        <v>1262</v>
      </c>
      <c r="EC7" s="37" t="s">
        <v>1262</v>
      </c>
      <c r="ED7" s="37"/>
      <c r="EE7" s="37" t="s">
        <v>1292</v>
      </c>
      <c r="EF7" s="37" t="s">
        <v>1280</v>
      </c>
      <c r="EG7" s="37" t="s">
        <v>1292</v>
      </c>
      <c r="EH7" s="37" t="s">
        <v>1292</v>
      </c>
      <c r="EI7" s="37" t="s">
        <v>1292</v>
      </c>
      <c r="EJ7" s="37"/>
      <c r="EK7" s="37" t="s">
        <v>1451</v>
      </c>
      <c r="EL7" s="37" t="s">
        <v>1262</v>
      </c>
      <c r="EM7" s="37" t="s">
        <v>1451</v>
      </c>
      <c r="EN7" s="37" t="s">
        <v>1451</v>
      </c>
      <c r="EO7" s="37" t="s">
        <v>1451</v>
      </c>
      <c r="EP7" s="37" t="s">
        <v>1451</v>
      </c>
      <c r="EQ7" s="37" t="s">
        <v>1451</v>
      </c>
      <c r="ER7" s="37" t="s">
        <v>1451</v>
      </c>
      <c r="ES7" s="37"/>
      <c r="ET7" s="37" t="s">
        <v>1451</v>
      </c>
      <c r="EU7" s="37" t="s">
        <v>1451</v>
      </c>
      <c r="EV7" s="37" t="s">
        <v>1451</v>
      </c>
      <c r="EW7" s="37" t="s">
        <v>1451</v>
      </c>
      <c r="EX7" s="37" t="s">
        <v>1451</v>
      </c>
      <c r="EY7" s="37" t="s">
        <v>1451</v>
      </c>
      <c r="EZ7" s="37" t="s">
        <v>1451</v>
      </c>
      <c r="FA7" s="37" t="s">
        <v>1451</v>
      </c>
      <c r="FB7" s="37" t="s">
        <v>1451</v>
      </c>
      <c r="FC7" s="37" t="s">
        <v>1451</v>
      </c>
      <c r="FD7" s="37" t="s">
        <v>1451</v>
      </c>
      <c r="FE7" s="37" t="s">
        <v>1451</v>
      </c>
      <c r="FF7" s="37" t="s">
        <v>1451</v>
      </c>
      <c r="FG7" s="37" t="s">
        <v>1451</v>
      </c>
      <c r="FH7" s="37"/>
      <c r="FI7" s="37"/>
      <c r="FJ7" s="37" t="s">
        <v>1351</v>
      </c>
      <c r="FK7" s="37"/>
      <c r="FL7" s="37" t="s">
        <v>1451</v>
      </c>
      <c r="FM7" s="37" t="s">
        <v>1451</v>
      </c>
      <c r="FN7" s="37" t="s">
        <v>1451</v>
      </c>
      <c r="FO7" s="37" t="s">
        <v>1451</v>
      </c>
      <c r="FP7" s="37" t="s">
        <v>1451</v>
      </c>
      <c r="FQ7" s="37" t="s">
        <v>1451</v>
      </c>
      <c r="FR7" s="37" t="s">
        <v>1451</v>
      </c>
      <c r="FS7" s="37" t="s">
        <v>1314</v>
      </c>
      <c r="FT7" s="37" t="s">
        <v>1385</v>
      </c>
      <c r="FU7" s="37" t="s">
        <v>1314</v>
      </c>
      <c r="FV7" s="37"/>
      <c r="FW7" s="37"/>
      <c r="FX7" s="37" t="s">
        <v>1451</v>
      </c>
      <c r="FY7" s="37" t="s">
        <v>1451</v>
      </c>
      <c r="FZ7" s="37" t="s">
        <v>1451</v>
      </c>
      <c r="GA7" s="37" t="s">
        <v>1451</v>
      </c>
      <c r="GB7" s="37" t="s">
        <v>1451</v>
      </c>
      <c r="GC7" s="37" t="s">
        <v>1451</v>
      </c>
      <c r="GD7" s="37" t="s">
        <v>1451</v>
      </c>
      <c r="GE7" s="37" t="s">
        <v>1451</v>
      </c>
      <c r="GF7" s="37" t="s">
        <v>1451</v>
      </c>
      <c r="GG7" s="37" t="s">
        <v>1451</v>
      </c>
      <c r="GH7" s="37" t="s">
        <v>1451</v>
      </c>
      <c r="GI7" s="37" t="s">
        <v>1451</v>
      </c>
      <c r="GJ7" s="37" t="s">
        <v>1451</v>
      </c>
      <c r="GK7" s="37" t="s">
        <v>1451</v>
      </c>
      <c r="GL7" s="37" t="s">
        <v>1451</v>
      </c>
      <c r="GM7" s="37" t="s">
        <v>1314</v>
      </c>
      <c r="GN7" s="37" t="s">
        <v>1451</v>
      </c>
      <c r="GO7" s="37" t="s">
        <v>1451</v>
      </c>
      <c r="GP7" s="37" t="s">
        <v>1451</v>
      </c>
      <c r="GQ7" s="37" t="s">
        <v>1262</v>
      </c>
      <c r="GR7" s="37" t="s">
        <v>1262</v>
      </c>
      <c r="GS7" s="37" t="s">
        <v>1262</v>
      </c>
      <c r="GT7" s="37" t="s">
        <v>1262</v>
      </c>
      <c r="GU7" s="37" t="s">
        <v>1259</v>
      </c>
      <c r="GV7" s="37" t="s">
        <v>1259</v>
      </c>
      <c r="GW7" s="37" t="s">
        <v>1262</v>
      </c>
      <c r="GX7" s="37"/>
      <c r="GY7" s="37" t="s">
        <v>1314</v>
      </c>
      <c r="GZ7" s="37" t="s">
        <v>1451</v>
      </c>
      <c r="HA7" s="37" t="s">
        <v>1451</v>
      </c>
      <c r="HB7" s="37" t="s">
        <v>1351</v>
      </c>
      <c r="HC7" s="37" t="s">
        <v>1451</v>
      </c>
      <c r="HD7" s="37" t="s">
        <v>1451</v>
      </c>
    </row>
    <row r="8" customFormat="false" ht="15" hidden="false" customHeight="false" outlineLevel="0" collapsed="false">
      <c r="A8" s="196" t="n">
        <v>8</v>
      </c>
      <c r="B8" s="37" t="s">
        <v>1259</v>
      </c>
      <c r="C8" s="37" t="e">
        <f aca="false">IF(COUNTIF(DD:DD,$B8),INDIRECT(concat("B",$A8)),"")</f>
        <v>#NAME?</v>
      </c>
      <c r="D8" s="37" t="e">
        <f aca="false">IF(COUNTIF(DE:DE,$B8),INDIRECT(concat("B",$A8)),"")</f>
        <v>#NAME?</v>
      </c>
      <c r="E8" s="37" t="e">
        <f aca="false">IF(COUNTIF(DF:DF,$B8),INDIRECT(concat("B",$A8)),"")</f>
        <v>#NAME?</v>
      </c>
      <c r="F8" s="37" t="e">
        <f aca="false">IF(COUNTIF(DG:DG,$B8),INDIRECT(concat("B",$A8)),"")</f>
        <v>#NAME?</v>
      </c>
      <c r="G8" s="37" t="e">
        <f aca="false">IF(COUNTIF(DH:DH,$B8),INDIRECT(concat("B",$A8)),"")</f>
        <v>#NAME?</v>
      </c>
      <c r="H8" s="37" t="e">
        <f aca="false">IF(COUNTIF(DI:DI,$B8),INDIRECT(concat("B",$A8)),"")</f>
        <v>#NAME?</v>
      </c>
      <c r="I8" s="37" t="e">
        <f aca="false">IF(COUNTIF(DJ:DJ,$B8),INDIRECT(concat("B",$A8)),"")</f>
        <v>#NAME?</v>
      </c>
      <c r="J8" s="37" t="str">
        <f aca="false">IF(COUNTIF(DK:DK,$B8),INDIRECT(concat("B",$A8)),"")</f>
        <v/>
      </c>
      <c r="K8" s="37" t="e">
        <f aca="false">IF(COUNTIF(DL:DL,$B8),INDIRECT(concat("B",$A8)),"")</f>
        <v>#NAME?</v>
      </c>
      <c r="L8" s="37" t="e">
        <f aca="false">IF(COUNTIF(DM:DM,$B8),INDIRECT(concat("B",$A8)),"")</f>
        <v>#NAME?</v>
      </c>
      <c r="M8" s="37" t="e">
        <f aca="false">IF(COUNTIF(DN:DN,$B8),INDIRECT(concat("B",$A8)),"")</f>
        <v>#NAME?</v>
      </c>
      <c r="N8" s="37" t="e">
        <f aca="false">IF(COUNTIF(DO:DO,$B8),INDIRECT(concat("B",$A8)),"")</f>
        <v>#NAME?</v>
      </c>
      <c r="O8" s="37" t="e">
        <f aca="false">IF(COUNTIF(DP:DP,$B8),INDIRECT(concat("B",$A8)),"")</f>
        <v>#NAME?</v>
      </c>
      <c r="P8" s="37" t="e">
        <f aca="false">IF(COUNTIF(DQ:DQ,$B8),INDIRECT(concat("B",$A8)),"")</f>
        <v>#NAME?</v>
      </c>
      <c r="Q8" s="37" t="e">
        <f aca="false">IF(COUNTIF(DR:DR,$B8),INDIRECT(concat("B",$A8)),"")</f>
        <v>#NAME?</v>
      </c>
      <c r="R8" s="37" t="e">
        <f aca="false">IF(COUNTIF(DS:DS,$B8),INDIRECT(concat("B",$A8)),"")</f>
        <v>#NAME?</v>
      </c>
      <c r="S8" s="37" t="e">
        <f aca="false">IF(COUNTIF(DT:DT,$B8),INDIRECT(concat("B",$A8)),"")</f>
        <v>#NAME?</v>
      </c>
      <c r="T8" s="37" t="e">
        <f aca="false">IF(COUNTIF(DU:DU,$B8),INDIRECT(concat("B",$A8)),"")</f>
        <v>#NAME?</v>
      </c>
      <c r="U8" s="37" t="e">
        <f aca="false">IF(COUNTIF(DV:DV,$B8),INDIRECT(concat("B",$A8)),"")</f>
        <v>#NAME?</v>
      </c>
      <c r="V8" s="37" t="e">
        <f aca="false">IF(COUNTIF(DW:DW,$B8),INDIRECT(concat("B",$A8)),"")</f>
        <v>#NAME?</v>
      </c>
      <c r="W8" s="37" t="str">
        <f aca="false">IF(COUNTIF(DX:DX,$B8),INDIRECT(concat("B",$A8)),"")</f>
        <v/>
      </c>
      <c r="X8" s="37" t="e">
        <f aca="false">IF(COUNTIF(DY:DY,$B8),INDIRECT(concat("B",$A8)),"")</f>
        <v>#NAME?</v>
      </c>
      <c r="Y8" s="37" t="e">
        <f aca="false">IF(COUNTIF(DZ:DZ,$B8),INDIRECT(concat("B",$A8)),"")</f>
        <v>#NAME?</v>
      </c>
      <c r="Z8" s="37" t="e">
        <f aca="false">IF(COUNTIF(EA:EA,$B8),INDIRECT(concat("B",$A8)),"")</f>
        <v>#NAME?</v>
      </c>
      <c r="AA8" s="37" t="e">
        <f aca="false">IF(COUNTIF(EB:EB,$B8),INDIRECT(concat("B",$A8)),"")</f>
        <v>#NAME?</v>
      </c>
      <c r="AB8" s="37" t="e">
        <f aca="false">IF(COUNTIF(EC:EC,$B8),INDIRECT(concat("B",$A8)),"")</f>
        <v>#NAME?</v>
      </c>
      <c r="AC8" s="37" t="e">
        <f aca="false">IF(COUNTIF(ED:ED,$B8),INDIRECT(concat("B",$A8)),"")</f>
        <v>#NAME?</v>
      </c>
      <c r="AD8" s="37" t="e">
        <f aca="false">IF(COUNTIF(EE:EE,$B8),INDIRECT(concat("B",$A8)),"")</f>
        <v>#NAME?</v>
      </c>
      <c r="AE8" s="37" t="e">
        <f aca="false">IF(COUNTIF(EF:EF,$B8),INDIRECT(concat("B",$A8)),"")</f>
        <v>#NAME?</v>
      </c>
      <c r="AF8" s="37" t="e">
        <f aca="false">IF(COUNTIF(EG:EG,$B8),INDIRECT(concat("B",$A8)),"")</f>
        <v>#NAME?</v>
      </c>
      <c r="AG8" s="37" t="e">
        <f aca="false">IF(COUNTIF(EH:EH,$B8),INDIRECT(concat("B",$A8)),"")</f>
        <v>#NAME?</v>
      </c>
      <c r="AH8" s="37" t="e">
        <f aca="false">IF(COUNTIF(EI:EI,$B8),INDIRECT(concat("B",$A8)),"")</f>
        <v>#NAME?</v>
      </c>
      <c r="AI8" s="37" t="e">
        <f aca="false">IF(COUNTIF(EJ:EJ,$B8),INDIRECT(concat("B",$A8)),"")</f>
        <v>#NAME?</v>
      </c>
      <c r="AJ8" s="37" t="e">
        <f aca="false">IF(COUNTIF(EK:EK,$B8),INDIRECT(concat("B",$A8)),"")</f>
        <v>#NAME?</v>
      </c>
      <c r="AK8" s="37" t="e">
        <f aca="false">IF(COUNTIF(EL:EL,$B8),INDIRECT(concat("B",$A8)),"")</f>
        <v>#NAME?</v>
      </c>
      <c r="AL8" s="37" t="e">
        <f aca="false">IF(COUNTIF(EM:EM,$B8),INDIRECT(concat("B",$A8)),"")</f>
        <v>#NAME?</v>
      </c>
      <c r="AM8" s="37" t="e">
        <f aca="false">IF(COUNTIF(EN:EN,$B8),INDIRECT(concat("B",$A8)),"")</f>
        <v>#NAME?</v>
      </c>
      <c r="AN8" s="37" t="e">
        <f aca="false">IF(COUNTIF(EO:EO,$B8),INDIRECT(concat("B",$A8)),"")</f>
        <v>#NAME?</v>
      </c>
      <c r="AO8" s="37" t="e">
        <f aca="false">IF(COUNTIF(EP:EP,$B8),INDIRECT(concat("B",$A8)),"")</f>
        <v>#NAME?</v>
      </c>
      <c r="AP8" s="37" t="e">
        <f aca="false">IF(COUNTIF(EQ:EQ,$B8),INDIRECT(concat("B",$A8)),"")</f>
        <v>#NAME?</v>
      </c>
      <c r="AQ8" s="37" t="e">
        <f aca="false">IF(COUNTIF(ER:ER,$B8),INDIRECT(concat("B",$A8)),"")</f>
        <v>#NAME?</v>
      </c>
      <c r="AR8" s="37" t="str">
        <f aca="false">IF(COUNTIF(ES:ES,$B8),INDIRECT(concat("B",$A8)),"")</f>
        <v/>
      </c>
      <c r="AS8" s="37" t="e">
        <f aca="false">IF(COUNTIF(ET:ET,$B8),INDIRECT(concat("B",$A8)),"")</f>
        <v>#NAME?</v>
      </c>
      <c r="AT8" s="37" t="e">
        <f aca="false">IF(COUNTIF(EU:EU,$B8),INDIRECT(concat("B",$A8)),"")</f>
        <v>#NAME?</v>
      </c>
      <c r="AU8" s="37" t="e">
        <f aca="false">IF(COUNTIF(EV:EV,$B8),INDIRECT(concat("B",$A8)),"")</f>
        <v>#NAME?</v>
      </c>
      <c r="AV8" s="37" t="e">
        <f aca="false">IF(COUNTIF(EW:EW,$B8),INDIRECT(concat("B",$A8)),"")</f>
        <v>#NAME?</v>
      </c>
      <c r="AW8" s="37" t="e">
        <f aca="false">IF(COUNTIF(EX:EX,$B8),INDIRECT(concat("B",$A8)),"")</f>
        <v>#NAME?</v>
      </c>
      <c r="AX8" s="37" t="e">
        <f aca="false">IF(COUNTIF(EY:EY,$B8),INDIRECT(concat("B",$A8)),"")</f>
        <v>#NAME?</v>
      </c>
      <c r="AY8" s="37" t="e">
        <f aca="false">IF(COUNTIF(EZ:EZ,$B8),INDIRECT(concat("B",$A8)),"")</f>
        <v>#NAME?</v>
      </c>
      <c r="AZ8" s="37" t="e">
        <f aca="false">IF(COUNTIF(FA:FA,$B8),INDIRECT(concat("B",$A8)),"")</f>
        <v>#NAME?</v>
      </c>
      <c r="BA8" s="37" t="e">
        <f aca="false">IF(COUNTIF(FB:FB,$B8),INDIRECT(concat("B",$A8)),"")</f>
        <v>#NAME?</v>
      </c>
      <c r="BB8" s="37" t="e">
        <f aca="false">IF(COUNTIF(FC:FC,$B8),INDIRECT(concat("B",$A8)),"")</f>
        <v>#NAME?</v>
      </c>
      <c r="BC8" s="37" t="e">
        <f aca="false">IF(COUNTIF(FD:FD,$B8),INDIRECT(concat("B",$A8)),"")</f>
        <v>#NAME?</v>
      </c>
      <c r="BD8" s="37" t="e">
        <f aca="false">IF(COUNTIF(FE:FE,$B8),INDIRECT(concat("B",$A8)),"")</f>
        <v>#NAME?</v>
      </c>
      <c r="BE8" s="37" t="e">
        <f aca="false">IF(COUNTIF(FF:FF,$B8),INDIRECT(concat("B",$A8)),"")</f>
        <v>#NAME?</v>
      </c>
      <c r="BF8" s="37" t="e">
        <f aca="false">IF(COUNTIF(FG:FG,$B8),INDIRECT(concat("B",$A8)),"")</f>
        <v>#NAME?</v>
      </c>
      <c r="BG8" s="37" t="str">
        <f aca="false">IF(COUNTIF(FH:FH,$B8),INDIRECT(concat("B",$A8)),"")</f>
        <v/>
      </c>
      <c r="BH8" s="37" t="str">
        <f aca="false">IF(COUNTIF(FI:FI,$B8),INDIRECT(concat("B",$A8)),"")</f>
        <v/>
      </c>
      <c r="BI8" s="37" t="e">
        <f aca="false">IF(COUNTIF(FJ:FJ,$B8),INDIRECT(concat("B",$A8)),"")</f>
        <v>#NAME?</v>
      </c>
      <c r="BJ8" s="37" t="e">
        <f aca="false">IF(COUNTIF(FK:FK,$B8),INDIRECT(concat("B",$A8)),"")</f>
        <v>#NAME?</v>
      </c>
      <c r="BK8" s="37" t="e">
        <f aca="false">IF(COUNTIF(FL:FL,$B8),INDIRECT(concat("B",$A8)),"")</f>
        <v>#NAME?</v>
      </c>
      <c r="BL8" s="37" t="e">
        <f aca="false">IF(COUNTIF(FM:FM,$B8),INDIRECT(concat("B",$A8)),"")</f>
        <v>#NAME?</v>
      </c>
      <c r="BM8" s="37" t="e">
        <f aca="false">IF(COUNTIF(FN:FN,$B8),INDIRECT(concat("B",$A8)),"")</f>
        <v>#NAME?</v>
      </c>
      <c r="BN8" s="37" t="e">
        <f aca="false">IF(COUNTIF(FO:FO,$B8),INDIRECT(concat("B",$A8)),"")</f>
        <v>#NAME?</v>
      </c>
      <c r="BO8" s="37" t="e">
        <f aca="false">IF(COUNTIF(FP:FP,$B8),INDIRECT(concat("B",$A8)),"")</f>
        <v>#NAME?</v>
      </c>
      <c r="BP8" s="37" t="e">
        <f aca="false">IF(COUNTIF(FQ:FQ,$B8),INDIRECT(concat("B",$A8)),"")</f>
        <v>#NAME?</v>
      </c>
      <c r="BQ8" s="37" t="e">
        <f aca="false">IF(COUNTIF(FR:FR,$B8),INDIRECT(concat("B",$A8)),"")</f>
        <v>#NAME?</v>
      </c>
      <c r="BR8" s="37" t="e">
        <f aca="false">IF(COUNTIF(FS:FS,$B8),INDIRECT(concat("B",$A8)),"")</f>
        <v>#NAME?</v>
      </c>
      <c r="BS8" s="37" t="e">
        <f aca="false">IF(COUNTIF(FT:FT,$B8),INDIRECT(concat("B",$A8)),"")</f>
        <v>#NAME?</v>
      </c>
      <c r="BT8" s="37" t="e">
        <f aca="false">IF(COUNTIF(FU:FU,$B8),INDIRECT(concat("B",$A8)),"")</f>
        <v>#NAME?</v>
      </c>
      <c r="BU8" s="37" t="str">
        <f aca="false">IF(COUNTIF(FV:FV,$B8),INDIRECT(concat("B",$A8)),"")</f>
        <v/>
      </c>
      <c r="BV8" s="37" t="str">
        <f aca="false">IF(COUNTIF(FW:FW,$B8),INDIRECT(concat("B",$A8)),"")</f>
        <v/>
      </c>
      <c r="BW8" s="37" t="e">
        <f aca="false">IF(COUNTIF(FX:FX,$B8),INDIRECT(concat("B",$A8)),"")</f>
        <v>#NAME?</v>
      </c>
      <c r="BX8" s="37" t="e">
        <f aca="false">IF(COUNTIF(FY:FY,$B8),INDIRECT(concat("B",$A8)),"")</f>
        <v>#NAME?</v>
      </c>
      <c r="BY8" s="37" t="e">
        <f aca="false">IF(COUNTIF(FZ:FZ,$B8),INDIRECT(concat("B",$A8)),"")</f>
        <v>#NAME?</v>
      </c>
      <c r="BZ8" s="37" t="e">
        <f aca="false">IF(COUNTIF(GA:GA,$B8),INDIRECT(concat("B",$A8)),"")</f>
        <v>#NAME?</v>
      </c>
      <c r="CA8" s="37" t="e">
        <f aca="false">IF(COUNTIF(GB:GB,$B8),INDIRECT(concat("B",$A8)),"")</f>
        <v>#NAME?</v>
      </c>
      <c r="CB8" s="37" t="e">
        <f aca="false">IF(COUNTIF(GC:GC,$B8),INDIRECT(concat("B",$A8)),"")</f>
        <v>#NAME?</v>
      </c>
      <c r="CC8" s="37" t="e">
        <f aca="false">IF(COUNTIF(GD:GD,$B8),INDIRECT(concat("B",$A8)),"")</f>
        <v>#NAME?</v>
      </c>
      <c r="CD8" s="37" t="e">
        <f aca="false">IF(COUNTIF(GE:GE,$B8),INDIRECT(concat("B",$A8)),"")</f>
        <v>#NAME?</v>
      </c>
      <c r="CE8" s="37" t="e">
        <f aca="false">IF(COUNTIF(GF:GF,$B8),INDIRECT(concat("B",$A8)),"")</f>
        <v>#NAME?</v>
      </c>
      <c r="CF8" s="37" t="e">
        <f aca="false">IF(COUNTIF(GG:GG,$B8),INDIRECT(concat("B",$A8)),"")</f>
        <v>#NAME?</v>
      </c>
      <c r="CG8" s="37" t="e">
        <f aca="false">IF(COUNTIF(GH:GH,$B8),INDIRECT(concat("B",$A8)),"")</f>
        <v>#NAME?</v>
      </c>
      <c r="CH8" s="37" t="e">
        <f aca="false">IF(COUNTIF(GI:GI,$B8),INDIRECT(concat("B",$A8)),"")</f>
        <v>#NAME?</v>
      </c>
      <c r="CI8" s="37" t="e">
        <f aca="false">IF(COUNTIF(GJ:GJ,$B8),INDIRECT(concat("B",$A8)),"")</f>
        <v>#NAME?</v>
      </c>
      <c r="CJ8" s="37" t="e">
        <f aca="false">IF(COUNTIF(GK:GK,$B8),INDIRECT(concat("B",$A8)),"")</f>
        <v>#NAME?</v>
      </c>
      <c r="CK8" s="37" t="e">
        <f aca="false">IF(COUNTIF(GL:GL,$B8),INDIRECT(concat("B",$A8)),"")</f>
        <v>#NAME?</v>
      </c>
      <c r="CL8" s="37" t="e">
        <f aca="false">IF(COUNTIF(GM:GM,$B8),INDIRECT(concat("B",$A8)),"")</f>
        <v>#NAME?</v>
      </c>
      <c r="CM8" s="37" t="e">
        <f aca="false">IF(COUNTIF(GN:GN,$B8),INDIRECT(concat("B",$A8)),"")</f>
        <v>#NAME?</v>
      </c>
      <c r="CN8" s="37" t="e">
        <f aca="false">IF(COUNTIF(GO:GO,$B8),INDIRECT(concat("B",$A8)),"")</f>
        <v>#NAME?</v>
      </c>
      <c r="CO8" s="37" t="e">
        <f aca="false">IF(COUNTIF(GP:GP,$B8),INDIRECT(concat("B",$A8)),"")</f>
        <v>#NAME?</v>
      </c>
      <c r="CP8" s="37" t="e">
        <f aca="false">IF(COUNTIF(GQ:GQ,$B8),INDIRECT(concat("B",$A8)),"")</f>
        <v>#NAME?</v>
      </c>
      <c r="CQ8" s="37" t="e">
        <f aca="false">IF(COUNTIF(GR:GR,$B8),INDIRECT(concat("B",$A8)),"")</f>
        <v>#NAME?</v>
      </c>
      <c r="CR8" s="37" t="e">
        <f aca="false">IF(COUNTIF(GS:GS,$B8),INDIRECT(concat("B",$A8)),"")</f>
        <v>#NAME?</v>
      </c>
      <c r="CS8" s="37" t="e">
        <f aca="false">IF(COUNTIF(GT:GT,$B8),INDIRECT(concat("B",$A8)),"")</f>
        <v>#NAME?</v>
      </c>
      <c r="CT8" s="37" t="e">
        <f aca="false">IF(COUNTIF(GU:GU,$B8),INDIRECT(concat("B",$A8)),"")</f>
        <v>#NAME?</v>
      </c>
      <c r="CU8" s="37" t="e">
        <f aca="false">IF(COUNTIF(GV:GV,$B8),INDIRECT(concat("B",$A8)),"")</f>
        <v>#NAME?</v>
      </c>
      <c r="CV8" s="37" t="e">
        <f aca="false">IF(COUNTIF(GW:GW,$B8),INDIRECT(concat("B",$A8)),"")</f>
        <v>#NAME?</v>
      </c>
      <c r="CW8" s="37" t="str">
        <f aca="false">IF(COUNTIF(GX:GX,$B8),INDIRECT(concat("B",$A8)),"")</f>
        <v/>
      </c>
      <c r="CX8" s="37" t="e">
        <f aca="false">IF(COUNTIF(GY:GY,$B8),INDIRECT(concat("B",$A8)),"")</f>
        <v>#NAME?</v>
      </c>
      <c r="CY8" s="37" t="e">
        <f aca="false">IF(COUNTIF(GZ:GZ,$B8),INDIRECT(concat("B",$A8)),"")</f>
        <v>#NAME?</v>
      </c>
      <c r="CZ8" s="37" t="e">
        <f aca="false">IF(COUNTIF(HA:HA,$B8),INDIRECT(concat("B",$A8)),"")</f>
        <v>#NAME?</v>
      </c>
      <c r="DA8" s="37" t="e">
        <f aca="false">IF(COUNTIF(HB:HB,$B8),INDIRECT(concat("B",$A8)),"")</f>
        <v>#NAME?</v>
      </c>
      <c r="DB8" s="37" t="e">
        <f aca="false">IF(COUNTIF(HC:HC,$B8),INDIRECT(concat("B",$A8)),"")</f>
        <v>#NAME?</v>
      </c>
      <c r="DC8" s="37" t="e">
        <f aca="false">IF(COUNTIF(HD:HD,$B8),INDIRECT(concat("B",$A8)),"")</f>
        <v>#NAME?</v>
      </c>
      <c r="DD8" s="37" t="s">
        <v>1280</v>
      </c>
      <c r="DE8" s="37" t="s">
        <v>1280</v>
      </c>
      <c r="DF8" s="37" t="s">
        <v>1274</v>
      </c>
      <c r="DG8" s="37" t="s">
        <v>1274</v>
      </c>
      <c r="DH8" s="37" t="s">
        <v>1262</v>
      </c>
      <c r="DI8" s="37" t="s">
        <v>1280</v>
      </c>
      <c r="DJ8" s="37" t="s">
        <v>1280</v>
      </c>
      <c r="DK8" s="37"/>
      <c r="DL8" s="37"/>
      <c r="DM8" s="37" t="s">
        <v>1274</v>
      </c>
      <c r="DN8" s="37" t="s">
        <v>1280</v>
      </c>
      <c r="DO8" s="37" t="s">
        <v>1274</v>
      </c>
      <c r="DP8" s="37" t="s">
        <v>1274</v>
      </c>
      <c r="DQ8" s="37" t="s">
        <v>1274</v>
      </c>
      <c r="DR8" s="37" t="s">
        <v>1262</v>
      </c>
      <c r="DS8" s="37" t="s">
        <v>1274</v>
      </c>
      <c r="DT8" s="37" t="s">
        <v>1274</v>
      </c>
      <c r="DU8" s="37" t="s">
        <v>1274</v>
      </c>
      <c r="DV8" s="37" t="s">
        <v>1351</v>
      </c>
      <c r="DW8" s="37" t="s">
        <v>1351</v>
      </c>
      <c r="DX8" s="37"/>
      <c r="DY8" s="37"/>
      <c r="DZ8" s="37"/>
      <c r="EA8" s="37" t="s">
        <v>1262</v>
      </c>
      <c r="EB8" s="37" t="s">
        <v>1274</v>
      </c>
      <c r="EC8" s="37" t="s">
        <v>1274</v>
      </c>
      <c r="ED8" s="37"/>
      <c r="EE8" s="37" t="s">
        <v>1303</v>
      </c>
      <c r="EF8" s="37" t="s">
        <v>1292</v>
      </c>
      <c r="EG8" s="37" t="s">
        <v>1303</v>
      </c>
      <c r="EH8" s="37" t="s">
        <v>1303</v>
      </c>
      <c r="EI8" s="37" t="s">
        <v>1303</v>
      </c>
      <c r="EJ8" s="37"/>
      <c r="EK8" s="37" t="s">
        <v>1351</v>
      </c>
      <c r="EL8" s="37" t="s">
        <v>1274</v>
      </c>
      <c r="EM8" s="37" t="s">
        <v>1351</v>
      </c>
      <c r="EN8" s="37" t="s">
        <v>1351</v>
      </c>
      <c r="EO8" s="37" t="s">
        <v>1351</v>
      </c>
      <c r="EP8" s="37" t="s">
        <v>1351</v>
      </c>
      <c r="EQ8" s="37" t="s">
        <v>1351</v>
      </c>
      <c r="ER8" s="37" t="s">
        <v>1351</v>
      </c>
      <c r="ES8" s="37"/>
      <c r="ET8" s="37" t="s">
        <v>1351</v>
      </c>
      <c r="EU8" s="37" t="s">
        <v>1351</v>
      </c>
      <c r="EV8" s="37" t="s">
        <v>1351</v>
      </c>
      <c r="EW8" s="37" t="s">
        <v>1351</v>
      </c>
      <c r="EX8" s="37" t="s">
        <v>1351</v>
      </c>
      <c r="EY8" s="37" t="s">
        <v>1351</v>
      </c>
      <c r="EZ8" s="37" t="s">
        <v>1351</v>
      </c>
      <c r="FA8" s="37" t="s">
        <v>1351</v>
      </c>
      <c r="FB8" s="37" t="s">
        <v>1351</v>
      </c>
      <c r="FC8" s="37" t="s">
        <v>1351</v>
      </c>
      <c r="FD8" s="37" t="s">
        <v>1351</v>
      </c>
      <c r="FE8" s="37" t="s">
        <v>1351</v>
      </c>
      <c r="FF8" s="37" t="s">
        <v>1351</v>
      </c>
      <c r="FG8" s="37" t="s">
        <v>1351</v>
      </c>
      <c r="FH8" s="37"/>
      <c r="FI8" s="37"/>
      <c r="FJ8" s="37" t="s">
        <v>1332</v>
      </c>
      <c r="FK8" s="37"/>
      <c r="FL8" s="37" t="s">
        <v>1351</v>
      </c>
      <c r="FM8" s="37" t="s">
        <v>1351</v>
      </c>
      <c r="FN8" s="37" t="s">
        <v>1351</v>
      </c>
      <c r="FO8" s="37" t="s">
        <v>1351</v>
      </c>
      <c r="FP8" s="37" t="s">
        <v>1351</v>
      </c>
      <c r="FQ8" s="37" t="s">
        <v>1351</v>
      </c>
      <c r="FR8" s="37" t="s">
        <v>1351</v>
      </c>
      <c r="FS8" s="37" t="s">
        <v>1451</v>
      </c>
      <c r="FT8" s="37" t="s">
        <v>1262</v>
      </c>
      <c r="FU8" s="37" t="s">
        <v>1451</v>
      </c>
      <c r="FV8" s="37"/>
      <c r="FW8" s="37"/>
      <c r="FX8" s="37" t="s">
        <v>1351</v>
      </c>
      <c r="FY8" s="37" t="s">
        <v>1351</v>
      </c>
      <c r="FZ8" s="37" t="s">
        <v>1351</v>
      </c>
      <c r="GA8" s="37" t="s">
        <v>1351</v>
      </c>
      <c r="GB8" s="37" t="s">
        <v>1351</v>
      </c>
      <c r="GC8" s="37" t="s">
        <v>1351</v>
      </c>
      <c r="GD8" s="37" t="s">
        <v>1351</v>
      </c>
      <c r="GE8" s="37" t="s">
        <v>1351</v>
      </c>
      <c r="GF8" s="37" t="s">
        <v>1351</v>
      </c>
      <c r="GG8" s="37" t="s">
        <v>1351</v>
      </c>
      <c r="GH8" s="37" t="s">
        <v>1351</v>
      </c>
      <c r="GI8" s="37" t="s">
        <v>1351</v>
      </c>
      <c r="GJ8" s="37" t="s">
        <v>1351</v>
      </c>
      <c r="GK8" s="37" t="s">
        <v>1351</v>
      </c>
      <c r="GL8" s="37" t="s">
        <v>1351</v>
      </c>
      <c r="GM8" s="37" t="s">
        <v>1451</v>
      </c>
      <c r="GN8" s="37" t="s">
        <v>1351</v>
      </c>
      <c r="GO8" s="37" t="s">
        <v>1351</v>
      </c>
      <c r="GP8" s="37" t="s">
        <v>1351</v>
      </c>
      <c r="GQ8" s="37" t="s">
        <v>1289</v>
      </c>
      <c r="GR8" s="37" t="s">
        <v>1274</v>
      </c>
      <c r="GS8" s="37" t="s">
        <v>1274</v>
      </c>
      <c r="GT8" s="37" t="s">
        <v>1274</v>
      </c>
      <c r="GU8" s="37" t="s">
        <v>1262</v>
      </c>
      <c r="GV8" s="37" t="s">
        <v>1262</v>
      </c>
      <c r="GW8" s="37" t="s">
        <v>1274</v>
      </c>
      <c r="GX8" s="37"/>
      <c r="GY8" s="37" t="s">
        <v>1451</v>
      </c>
      <c r="GZ8" s="37" t="s">
        <v>1351</v>
      </c>
      <c r="HA8" s="37" t="s">
        <v>1351</v>
      </c>
      <c r="HB8" s="37" t="s">
        <v>1332</v>
      </c>
      <c r="HC8" s="37" t="s">
        <v>1351</v>
      </c>
      <c r="HD8" s="37" t="s">
        <v>1351</v>
      </c>
    </row>
    <row r="9" customFormat="false" ht="15" hidden="false" customHeight="false" outlineLevel="0" collapsed="false">
      <c r="A9" s="196" t="n">
        <v>9</v>
      </c>
      <c r="B9" s="37" t="s">
        <v>1262</v>
      </c>
      <c r="C9" s="37" t="e">
        <f aca="false">IF(COUNTIF(DD:DD,$B9),INDIRECT(concat("B",$A9)),"")</f>
        <v>#NAME?</v>
      </c>
      <c r="D9" s="37" t="e">
        <f aca="false">IF(COUNTIF(DE:DE,$B9),INDIRECT(concat("B",$A9)),"")</f>
        <v>#NAME?</v>
      </c>
      <c r="E9" s="37" t="e">
        <f aca="false">IF(COUNTIF(DF:DF,$B9),INDIRECT(concat("B",$A9)),"")</f>
        <v>#NAME?</v>
      </c>
      <c r="F9" s="37" t="e">
        <f aca="false">IF(COUNTIF(DG:DG,$B9),INDIRECT(concat("B",$A9)),"")</f>
        <v>#NAME?</v>
      </c>
      <c r="G9" s="37" t="e">
        <f aca="false">IF(COUNTIF(DH:DH,$B9),INDIRECT(concat("B",$A9)),"")</f>
        <v>#NAME?</v>
      </c>
      <c r="H9" s="37" t="e">
        <f aca="false">IF(COUNTIF(DI:DI,$B9),INDIRECT(concat("B",$A9)),"")</f>
        <v>#NAME?</v>
      </c>
      <c r="I9" s="37" t="e">
        <f aca="false">IF(COUNTIF(DJ:DJ,$B9),INDIRECT(concat("B",$A9)),"")</f>
        <v>#NAME?</v>
      </c>
      <c r="J9" s="37" t="str">
        <f aca="false">IF(COUNTIF(DK:DK,$B9),INDIRECT(concat("B",$A9)),"")</f>
        <v/>
      </c>
      <c r="K9" s="37" t="str">
        <f aca="false">IF(COUNTIF(DL:DL,$B9),INDIRECT(concat("B",$A9)),"")</f>
        <v/>
      </c>
      <c r="L9" s="37" t="e">
        <f aca="false">IF(COUNTIF(DM:DM,$B9),INDIRECT(concat("B",$A9)),"")</f>
        <v>#NAME?</v>
      </c>
      <c r="M9" s="37" t="e">
        <f aca="false">IF(COUNTIF(DN:DN,$B9),INDIRECT(concat("B",$A9)),"")</f>
        <v>#NAME?</v>
      </c>
      <c r="N9" s="37" t="e">
        <f aca="false">IF(COUNTIF(DO:DO,$B9),INDIRECT(concat("B",$A9)),"")</f>
        <v>#NAME?</v>
      </c>
      <c r="O9" s="37" t="e">
        <f aca="false">IF(COUNTIF(DP:DP,$B9),INDIRECT(concat("B",$A9)),"")</f>
        <v>#NAME?</v>
      </c>
      <c r="P9" s="37" t="e">
        <f aca="false">IF(COUNTIF(DQ:DQ,$B9),INDIRECT(concat("B",$A9)),"")</f>
        <v>#NAME?</v>
      </c>
      <c r="Q9" s="37" t="e">
        <f aca="false">IF(COUNTIF(DR:DR,$B9),INDIRECT(concat("B",$A9)),"")</f>
        <v>#NAME?</v>
      </c>
      <c r="R9" s="37" t="e">
        <f aca="false">IF(COUNTIF(DS:DS,$B9),INDIRECT(concat("B",$A9)),"")</f>
        <v>#NAME?</v>
      </c>
      <c r="S9" s="37" t="e">
        <f aca="false">IF(COUNTIF(DT:DT,$B9),INDIRECT(concat("B",$A9)),"")</f>
        <v>#NAME?</v>
      </c>
      <c r="T9" s="37" t="e">
        <f aca="false">IF(COUNTIF(DU:DU,$B9),INDIRECT(concat("B",$A9)),"")</f>
        <v>#NAME?</v>
      </c>
      <c r="U9" s="37" t="e">
        <f aca="false">IF(COUNTIF(DV:DV,$B9),INDIRECT(concat("B",$A9)),"")</f>
        <v>#NAME?</v>
      </c>
      <c r="V9" s="37" t="e">
        <f aca="false">IF(COUNTIF(DW:DW,$B9),INDIRECT(concat("B",$A9)),"")</f>
        <v>#NAME?</v>
      </c>
      <c r="W9" s="37" t="str">
        <f aca="false">IF(COUNTIF(DX:DX,$B9),INDIRECT(concat("B",$A9)),"")</f>
        <v/>
      </c>
      <c r="X9" s="37" t="str">
        <f aca="false">IF(COUNTIF(DY:DY,$B9),INDIRECT(concat("B",$A9)),"")</f>
        <v/>
      </c>
      <c r="Y9" s="37" t="str">
        <f aca="false">IF(COUNTIF(DZ:DZ,$B9),INDIRECT(concat("B",$A9)),"")</f>
        <v/>
      </c>
      <c r="Z9" s="37" t="e">
        <f aca="false">IF(COUNTIF(EA:EA,$B9),INDIRECT(concat("B",$A9)),"")</f>
        <v>#NAME?</v>
      </c>
      <c r="AA9" s="37" t="e">
        <f aca="false">IF(COUNTIF(EB:EB,$B9),INDIRECT(concat("B",$A9)),"")</f>
        <v>#NAME?</v>
      </c>
      <c r="AB9" s="37" t="e">
        <f aca="false">IF(COUNTIF(EC:EC,$B9),INDIRECT(concat("B",$A9)),"")</f>
        <v>#NAME?</v>
      </c>
      <c r="AC9" s="37" t="str">
        <f aca="false">IF(COUNTIF(ED:ED,$B9),INDIRECT(concat("B",$A9)),"")</f>
        <v/>
      </c>
      <c r="AD9" s="37" t="e">
        <f aca="false">IF(COUNTIF(EE:EE,$B9),INDIRECT(concat("B",$A9)),"")</f>
        <v>#NAME?</v>
      </c>
      <c r="AE9" s="37" t="e">
        <f aca="false">IF(COUNTIF(EF:EF,$B9),INDIRECT(concat("B",$A9)),"")</f>
        <v>#NAME?</v>
      </c>
      <c r="AF9" s="37" t="e">
        <f aca="false">IF(COUNTIF(EG:EG,$B9),INDIRECT(concat("B",$A9)),"")</f>
        <v>#NAME?</v>
      </c>
      <c r="AG9" s="37" t="e">
        <f aca="false">IF(COUNTIF(EH:EH,$B9),INDIRECT(concat("B",$A9)),"")</f>
        <v>#NAME?</v>
      </c>
      <c r="AH9" s="37" t="e">
        <f aca="false">IF(COUNTIF(EI:EI,$B9),INDIRECT(concat("B",$A9)),"")</f>
        <v>#NAME?</v>
      </c>
      <c r="AI9" s="37" t="str">
        <f aca="false">IF(COUNTIF(EJ:EJ,$B9),INDIRECT(concat("B",$A9)),"")</f>
        <v/>
      </c>
      <c r="AJ9" s="37" t="e">
        <f aca="false">IF(COUNTIF(EK:EK,$B9),INDIRECT(concat("B",$A9)),"")</f>
        <v>#NAME?</v>
      </c>
      <c r="AK9" s="37" t="e">
        <f aca="false">IF(COUNTIF(EL:EL,$B9),INDIRECT(concat("B",$A9)),"")</f>
        <v>#NAME?</v>
      </c>
      <c r="AL9" s="37" t="e">
        <f aca="false">IF(COUNTIF(EM:EM,$B9),INDIRECT(concat("B",$A9)),"")</f>
        <v>#NAME?</v>
      </c>
      <c r="AM9" s="37" t="e">
        <f aca="false">IF(COUNTIF(EN:EN,$B9),INDIRECT(concat("B",$A9)),"")</f>
        <v>#NAME?</v>
      </c>
      <c r="AN9" s="37" t="e">
        <f aca="false">IF(COUNTIF(EO:EO,$B9),INDIRECT(concat("B",$A9)),"")</f>
        <v>#NAME?</v>
      </c>
      <c r="AO9" s="37" t="e">
        <f aca="false">IF(COUNTIF(EP:EP,$B9),INDIRECT(concat("B",$A9)),"")</f>
        <v>#NAME?</v>
      </c>
      <c r="AP9" s="37" t="e">
        <f aca="false">IF(COUNTIF(EQ:EQ,$B9),INDIRECT(concat("B",$A9)),"")</f>
        <v>#NAME?</v>
      </c>
      <c r="AQ9" s="37" t="e">
        <f aca="false">IF(COUNTIF(ER:ER,$B9),INDIRECT(concat("B",$A9)),"")</f>
        <v>#NAME?</v>
      </c>
      <c r="AR9" s="37" t="str">
        <f aca="false">IF(COUNTIF(ES:ES,$B9),INDIRECT(concat("B",$A9)),"")</f>
        <v/>
      </c>
      <c r="AS9" s="37" t="e">
        <f aca="false">IF(COUNTIF(ET:ET,$B9),INDIRECT(concat("B",$A9)),"")</f>
        <v>#NAME?</v>
      </c>
      <c r="AT9" s="37" t="e">
        <f aca="false">IF(COUNTIF(EU:EU,$B9),INDIRECT(concat("B",$A9)),"")</f>
        <v>#NAME?</v>
      </c>
      <c r="AU9" s="37" t="e">
        <f aca="false">IF(COUNTIF(EV:EV,$B9),INDIRECT(concat("B",$A9)),"")</f>
        <v>#NAME?</v>
      </c>
      <c r="AV9" s="37" t="e">
        <f aca="false">IF(COUNTIF(EW:EW,$B9),INDIRECT(concat("B",$A9)),"")</f>
        <v>#NAME?</v>
      </c>
      <c r="AW9" s="37" t="e">
        <f aca="false">IF(COUNTIF(EX:EX,$B9),INDIRECT(concat("B",$A9)),"")</f>
        <v>#NAME?</v>
      </c>
      <c r="AX9" s="37" t="e">
        <f aca="false">IF(COUNTIF(EY:EY,$B9),INDIRECT(concat("B",$A9)),"")</f>
        <v>#NAME?</v>
      </c>
      <c r="AY9" s="37" t="e">
        <f aca="false">IF(COUNTIF(EZ:EZ,$B9),INDIRECT(concat("B",$A9)),"")</f>
        <v>#NAME?</v>
      </c>
      <c r="AZ9" s="37" t="e">
        <f aca="false">IF(COUNTIF(FA:FA,$B9),INDIRECT(concat("B",$A9)),"")</f>
        <v>#NAME?</v>
      </c>
      <c r="BA9" s="37" t="e">
        <f aca="false">IF(COUNTIF(FB:FB,$B9),INDIRECT(concat("B",$A9)),"")</f>
        <v>#NAME?</v>
      </c>
      <c r="BB9" s="37" t="e">
        <f aca="false">IF(COUNTIF(FC:FC,$B9),INDIRECT(concat("B",$A9)),"")</f>
        <v>#NAME?</v>
      </c>
      <c r="BC9" s="37" t="str">
        <f aca="false">IF(COUNTIF(FD:FD,$B9),INDIRECT(concat("B",$A9)),"")</f>
        <v/>
      </c>
      <c r="BD9" s="37" t="e">
        <f aca="false">IF(COUNTIF(FE:FE,$B9),INDIRECT(concat("B",$A9)),"")</f>
        <v>#NAME?</v>
      </c>
      <c r="BE9" s="37" t="e">
        <f aca="false">IF(COUNTIF(FF:FF,$B9),INDIRECT(concat("B",$A9)),"")</f>
        <v>#NAME?</v>
      </c>
      <c r="BF9" s="37" t="e">
        <f aca="false">IF(COUNTIF(FG:FG,$B9),INDIRECT(concat("B",$A9)),"")</f>
        <v>#NAME?</v>
      </c>
      <c r="BG9" s="37" t="str">
        <f aca="false">IF(COUNTIF(FH:FH,$B9),INDIRECT(concat("B",$A9)),"")</f>
        <v/>
      </c>
      <c r="BH9" s="37" t="str">
        <f aca="false">IF(COUNTIF(FI:FI,$B9),INDIRECT(concat("B",$A9)),"")</f>
        <v/>
      </c>
      <c r="BI9" s="37" t="str">
        <f aca="false">IF(COUNTIF(FJ:FJ,$B9),INDIRECT(concat("B",$A9)),"")</f>
        <v/>
      </c>
      <c r="BJ9" s="37" t="str">
        <f aca="false">IF(COUNTIF(FK:FK,$B9),INDIRECT(concat("B",$A9)),"")</f>
        <v/>
      </c>
      <c r="BK9" s="37" t="e">
        <f aca="false">IF(COUNTIF(FL:FL,$B9),INDIRECT(concat("B",$A9)),"")</f>
        <v>#NAME?</v>
      </c>
      <c r="BL9" s="37" t="e">
        <f aca="false">IF(COUNTIF(FM:FM,$B9),INDIRECT(concat("B",$A9)),"")</f>
        <v>#NAME?</v>
      </c>
      <c r="BM9" s="37" t="e">
        <f aca="false">IF(COUNTIF(FN:FN,$B9),INDIRECT(concat("B",$A9)),"")</f>
        <v>#NAME?</v>
      </c>
      <c r="BN9" s="37" t="e">
        <f aca="false">IF(COUNTIF(FO:FO,$B9),INDIRECT(concat("B",$A9)),"")</f>
        <v>#NAME?</v>
      </c>
      <c r="BO9" s="37" t="e">
        <f aca="false">IF(COUNTIF(FP:FP,$B9),INDIRECT(concat("B",$A9)),"")</f>
        <v>#NAME?</v>
      </c>
      <c r="BP9" s="37" t="e">
        <f aca="false">IF(COUNTIF(FQ:FQ,$B9),INDIRECT(concat("B",$A9)),"")</f>
        <v>#NAME?</v>
      </c>
      <c r="BQ9" s="37" t="e">
        <f aca="false">IF(COUNTIF(FR:FR,$B9),INDIRECT(concat("B",$A9)),"")</f>
        <v>#NAME?</v>
      </c>
      <c r="BR9" s="37" t="e">
        <f aca="false">IF(COUNTIF(FS:FS,$B9),INDIRECT(concat("B",$A9)),"")</f>
        <v>#NAME?</v>
      </c>
      <c r="BS9" s="37" t="e">
        <f aca="false">IF(COUNTIF(FT:FT,$B9),INDIRECT(concat("B",$A9)),"")</f>
        <v>#NAME?</v>
      </c>
      <c r="BT9" s="37" t="e">
        <f aca="false">IF(COUNTIF(FU:FU,$B9),INDIRECT(concat("B",$A9)),"")</f>
        <v>#NAME?</v>
      </c>
      <c r="BU9" s="37" t="str">
        <f aca="false">IF(COUNTIF(FV:FV,$B9),INDIRECT(concat("B",$A9)),"")</f>
        <v/>
      </c>
      <c r="BV9" s="37" t="str">
        <f aca="false">IF(COUNTIF(FW:FW,$B9),INDIRECT(concat("B",$A9)),"")</f>
        <v/>
      </c>
      <c r="BW9" s="37" t="e">
        <f aca="false">IF(COUNTIF(FX:FX,$B9),INDIRECT(concat("B",$A9)),"")</f>
        <v>#NAME?</v>
      </c>
      <c r="BX9" s="37" t="e">
        <f aca="false">IF(COUNTIF(FY:FY,$B9),INDIRECT(concat("B",$A9)),"")</f>
        <v>#NAME?</v>
      </c>
      <c r="BY9" s="37" t="e">
        <f aca="false">IF(COUNTIF(FZ:FZ,$B9),INDIRECT(concat("B",$A9)),"")</f>
        <v>#NAME?</v>
      </c>
      <c r="BZ9" s="37" t="e">
        <f aca="false">IF(COUNTIF(GA:GA,$B9),INDIRECT(concat("B",$A9)),"")</f>
        <v>#NAME?</v>
      </c>
      <c r="CA9" s="37" t="str">
        <f aca="false">IF(COUNTIF(GB:GB,$B9),INDIRECT(concat("B",$A9)),"")</f>
        <v/>
      </c>
      <c r="CB9" s="37" t="e">
        <f aca="false">IF(COUNTIF(GC:GC,$B9),INDIRECT(concat("B",$A9)),"")</f>
        <v>#NAME?</v>
      </c>
      <c r="CC9" s="37" t="e">
        <f aca="false">IF(COUNTIF(GD:GD,$B9),INDIRECT(concat("B",$A9)),"")</f>
        <v>#NAME?</v>
      </c>
      <c r="CD9" s="37" t="e">
        <f aca="false">IF(COUNTIF(GE:GE,$B9),INDIRECT(concat("B",$A9)),"")</f>
        <v>#NAME?</v>
      </c>
      <c r="CE9" s="37" t="e">
        <f aca="false">IF(COUNTIF(GF:GF,$B9),INDIRECT(concat("B",$A9)),"")</f>
        <v>#NAME?</v>
      </c>
      <c r="CF9" s="37" t="e">
        <f aca="false">IF(COUNTIF(GG:GG,$B9),INDIRECT(concat("B",$A9)),"")</f>
        <v>#NAME?</v>
      </c>
      <c r="CG9" s="37" t="e">
        <f aca="false">IF(COUNTIF(GH:GH,$B9),INDIRECT(concat("B",$A9)),"")</f>
        <v>#NAME?</v>
      </c>
      <c r="CH9" s="37" t="e">
        <f aca="false">IF(COUNTIF(GI:GI,$B9),INDIRECT(concat("B",$A9)),"")</f>
        <v>#NAME?</v>
      </c>
      <c r="CI9" s="37" t="e">
        <f aca="false">IF(COUNTIF(GJ:GJ,$B9),INDIRECT(concat("B",$A9)),"")</f>
        <v>#NAME?</v>
      </c>
      <c r="CJ9" s="37" t="str">
        <f aca="false">IF(COUNTIF(GK:GK,$B9),INDIRECT(concat("B",$A9)),"")</f>
        <v/>
      </c>
      <c r="CK9" s="37" t="e">
        <f aca="false">IF(COUNTIF(GL:GL,$B9),INDIRECT(concat("B",$A9)),"")</f>
        <v>#NAME?</v>
      </c>
      <c r="CL9" s="37" t="e">
        <f aca="false">IF(COUNTIF(GM:GM,$B9),INDIRECT(concat("B",$A9)),"")</f>
        <v>#NAME?</v>
      </c>
      <c r="CM9" s="37" t="e">
        <f aca="false">IF(COUNTIF(GN:GN,$B9),INDIRECT(concat("B",$A9)),"")</f>
        <v>#NAME?</v>
      </c>
      <c r="CN9" s="37" t="e">
        <f aca="false">IF(COUNTIF(GO:GO,$B9),INDIRECT(concat("B",$A9)),"")</f>
        <v>#NAME?</v>
      </c>
      <c r="CO9" s="37" t="e">
        <f aca="false">IF(COUNTIF(GP:GP,$B9),INDIRECT(concat("B",$A9)),"")</f>
        <v>#NAME?</v>
      </c>
      <c r="CP9" s="37" t="e">
        <f aca="false">IF(COUNTIF(GQ:GQ,$B9),INDIRECT(concat("B",$A9)),"")</f>
        <v>#NAME?</v>
      </c>
      <c r="CQ9" s="37" t="e">
        <f aca="false">IF(COUNTIF(GR:GR,$B9),INDIRECT(concat("B",$A9)),"")</f>
        <v>#NAME?</v>
      </c>
      <c r="CR9" s="37" t="e">
        <f aca="false">IF(COUNTIF(GS:GS,$B9),INDIRECT(concat("B",$A9)),"")</f>
        <v>#NAME?</v>
      </c>
      <c r="CS9" s="37" t="e">
        <f aca="false">IF(COUNTIF(GT:GT,$B9),INDIRECT(concat("B",$A9)),"")</f>
        <v>#NAME?</v>
      </c>
      <c r="CT9" s="37" t="e">
        <f aca="false">IF(COUNTIF(GU:GU,$B9),INDIRECT(concat("B",$A9)),"")</f>
        <v>#NAME?</v>
      </c>
      <c r="CU9" s="37" t="e">
        <f aca="false">IF(COUNTIF(GV:GV,$B9),INDIRECT(concat("B",$A9)),"")</f>
        <v>#NAME?</v>
      </c>
      <c r="CV9" s="37" t="e">
        <f aca="false">IF(COUNTIF(GW:GW,$B9),INDIRECT(concat("B",$A9)),"")</f>
        <v>#NAME?</v>
      </c>
      <c r="CW9" s="37" t="str">
        <f aca="false">IF(COUNTIF(GX:GX,$B9),INDIRECT(concat("B",$A9)),"")</f>
        <v/>
      </c>
      <c r="CX9" s="37" t="e">
        <f aca="false">IF(COUNTIF(GY:GY,$B9),INDIRECT(concat("B",$A9)),"")</f>
        <v>#NAME?</v>
      </c>
      <c r="CY9" s="37" t="e">
        <f aca="false">IF(COUNTIF(GZ:GZ,$B9),INDIRECT(concat("B",$A9)),"")</f>
        <v>#NAME?</v>
      </c>
      <c r="CZ9" s="37" t="e">
        <f aca="false">IF(COUNTIF(HA:HA,$B9),INDIRECT(concat("B",$A9)),"")</f>
        <v>#NAME?</v>
      </c>
      <c r="DA9" s="37" t="e">
        <f aca="false">IF(COUNTIF(HB:HB,$B9),INDIRECT(concat("B",$A9)),"")</f>
        <v>#NAME?</v>
      </c>
      <c r="DB9" s="37" t="e">
        <f aca="false">IF(COUNTIF(HC:HC,$B9),INDIRECT(concat("B",$A9)),"")</f>
        <v>#NAME?</v>
      </c>
      <c r="DC9" s="37" t="e">
        <f aca="false">IF(COUNTIF(HD:HD,$B9),INDIRECT(concat("B",$A9)),"")</f>
        <v>#NAME?</v>
      </c>
      <c r="DD9" s="37" t="s">
        <v>1289</v>
      </c>
      <c r="DE9" s="37" t="s">
        <v>1292</v>
      </c>
      <c r="DF9" s="37" t="s">
        <v>1280</v>
      </c>
      <c r="DG9" s="37" t="s">
        <v>1280</v>
      </c>
      <c r="DH9" s="37" t="s">
        <v>1274</v>
      </c>
      <c r="DI9" s="37" t="s">
        <v>1282</v>
      </c>
      <c r="DJ9" s="37" t="s">
        <v>1292</v>
      </c>
      <c r="DK9" s="37"/>
      <c r="DL9" s="37"/>
      <c r="DM9" s="37" t="s">
        <v>1280</v>
      </c>
      <c r="DN9" s="37" t="s">
        <v>1289</v>
      </c>
      <c r="DO9" s="37" t="s">
        <v>1280</v>
      </c>
      <c r="DP9" s="37" t="s">
        <v>1280</v>
      </c>
      <c r="DQ9" s="37" t="s">
        <v>1280</v>
      </c>
      <c r="DR9" s="37" t="s">
        <v>1274</v>
      </c>
      <c r="DS9" s="37" t="s">
        <v>1280</v>
      </c>
      <c r="DT9" s="37" t="s">
        <v>1280</v>
      </c>
      <c r="DU9" s="37" t="s">
        <v>1280</v>
      </c>
      <c r="DV9" s="37" t="s">
        <v>1332</v>
      </c>
      <c r="DW9" s="37" t="s">
        <v>1332</v>
      </c>
      <c r="DX9" s="37"/>
      <c r="DY9" s="37"/>
      <c r="DZ9" s="37"/>
      <c r="EA9" s="37" t="s">
        <v>1280</v>
      </c>
      <c r="EB9" s="37" t="s">
        <v>1277</v>
      </c>
      <c r="EC9" s="37" t="s">
        <v>1277</v>
      </c>
      <c r="ED9" s="37"/>
      <c r="EE9" s="37" t="s">
        <v>1305</v>
      </c>
      <c r="EF9" s="37" t="s">
        <v>1303</v>
      </c>
      <c r="EG9" s="37" t="s">
        <v>1305</v>
      </c>
      <c r="EH9" s="37" t="s">
        <v>1305</v>
      </c>
      <c r="EI9" s="37" t="s">
        <v>1305</v>
      </c>
      <c r="EJ9" s="37"/>
      <c r="EK9" s="37" t="s">
        <v>1332</v>
      </c>
      <c r="EL9" s="37" t="s">
        <v>1280</v>
      </c>
      <c r="EM9" s="37" t="s">
        <v>1332</v>
      </c>
      <c r="EN9" s="37" t="s">
        <v>1332</v>
      </c>
      <c r="EO9" s="37" t="s">
        <v>1332</v>
      </c>
      <c r="EP9" s="37" t="s">
        <v>1332</v>
      </c>
      <c r="EQ9" s="37" t="s">
        <v>1332</v>
      </c>
      <c r="ER9" s="37" t="s">
        <v>1332</v>
      </c>
      <c r="ES9" s="37"/>
      <c r="ET9" s="37" t="s">
        <v>1332</v>
      </c>
      <c r="EU9" s="37" t="s">
        <v>1332</v>
      </c>
      <c r="EV9" s="37" t="s">
        <v>1332</v>
      </c>
      <c r="EW9" s="37" t="s">
        <v>1332</v>
      </c>
      <c r="EX9" s="37" t="s">
        <v>1332</v>
      </c>
      <c r="EY9" s="37" t="s">
        <v>1332</v>
      </c>
      <c r="EZ9" s="37" t="s">
        <v>1332</v>
      </c>
      <c r="FA9" s="37" t="s">
        <v>1332</v>
      </c>
      <c r="FB9" s="37" t="s">
        <v>1332</v>
      </c>
      <c r="FC9" s="37" t="s">
        <v>1332</v>
      </c>
      <c r="FD9" s="37" t="s">
        <v>1332</v>
      </c>
      <c r="FE9" s="37" t="s">
        <v>1332</v>
      </c>
      <c r="FF9" s="37" t="s">
        <v>1332</v>
      </c>
      <c r="FG9" s="37" t="s">
        <v>1332</v>
      </c>
      <c r="FH9" s="37"/>
      <c r="FI9" s="37"/>
      <c r="FJ9" s="37" t="s">
        <v>1335</v>
      </c>
      <c r="FK9" s="37"/>
      <c r="FL9" s="37" t="s">
        <v>1332</v>
      </c>
      <c r="FM9" s="37" t="s">
        <v>1332</v>
      </c>
      <c r="FN9" s="37" t="s">
        <v>1332</v>
      </c>
      <c r="FO9" s="37" t="s">
        <v>1332</v>
      </c>
      <c r="FP9" s="37" t="s">
        <v>1332</v>
      </c>
      <c r="FQ9" s="37" t="s">
        <v>1332</v>
      </c>
      <c r="FR9" s="37" t="s">
        <v>1332</v>
      </c>
      <c r="FS9" s="37" t="s">
        <v>1351</v>
      </c>
      <c r="FT9" s="37" t="s">
        <v>1314</v>
      </c>
      <c r="FU9" s="37" t="s">
        <v>1351</v>
      </c>
      <c r="FV9" s="37"/>
      <c r="FW9" s="37"/>
      <c r="FX9" s="37" t="s">
        <v>1332</v>
      </c>
      <c r="FY9" s="37" t="s">
        <v>1332</v>
      </c>
      <c r="FZ9" s="37" t="s">
        <v>1332</v>
      </c>
      <c r="GA9" s="37" t="s">
        <v>1332</v>
      </c>
      <c r="GB9" s="37" t="s">
        <v>1332</v>
      </c>
      <c r="GC9" s="37" t="s">
        <v>1332</v>
      </c>
      <c r="GD9" s="37" t="s">
        <v>1332</v>
      </c>
      <c r="GE9" s="37" t="s">
        <v>1332</v>
      </c>
      <c r="GF9" s="37" t="s">
        <v>1332</v>
      </c>
      <c r="GG9" s="37" t="s">
        <v>1332</v>
      </c>
      <c r="GH9" s="37" t="s">
        <v>1332</v>
      </c>
      <c r="GI9" s="37" t="s">
        <v>1332</v>
      </c>
      <c r="GJ9" s="37" t="s">
        <v>1332</v>
      </c>
      <c r="GK9" s="37" t="s">
        <v>1332</v>
      </c>
      <c r="GL9" s="37" t="s">
        <v>1332</v>
      </c>
      <c r="GM9" s="37" t="s">
        <v>1351</v>
      </c>
      <c r="GN9" s="37" t="s">
        <v>1332</v>
      </c>
      <c r="GO9" s="37" t="s">
        <v>1332</v>
      </c>
      <c r="GP9" s="37" t="s">
        <v>1332</v>
      </c>
      <c r="GQ9" s="37" t="s">
        <v>1292</v>
      </c>
      <c r="GR9" s="37" t="s">
        <v>1280</v>
      </c>
      <c r="GS9" s="37" t="s">
        <v>1280</v>
      </c>
      <c r="GT9" s="37" t="s">
        <v>1280</v>
      </c>
      <c r="GU9" s="37" t="s">
        <v>1274</v>
      </c>
      <c r="GV9" s="37" t="s">
        <v>1274</v>
      </c>
      <c r="GW9" s="37" t="s">
        <v>1280</v>
      </c>
      <c r="GX9" s="37"/>
      <c r="GY9" s="37" t="s">
        <v>1351</v>
      </c>
      <c r="GZ9" s="37" t="s">
        <v>1332</v>
      </c>
      <c r="HA9" s="37" t="s">
        <v>1332</v>
      </c>
      <c r="HB9" s="37" t="s">
        <v>1335</v>
      </c>
      <c r="HC9" s="37" t="s">
        <v>1332</v>
      </c>
      <c r="HD9" s="37" t="s">
        <v>1332</v>
      </c>
    </row>
    <row r="10" customFormat="false" ht="15" hidden="false" customHeight="false" outlineLevel="0" collapsed="false">
      <c r="A10" s="196" t="n">
        <v>10</v>
      </c>
      <c r="B10" s="37" t="s">
        <v>1266</v>
      </c>
      <c r="C10" s="37" t="str">
        <f aca="false">IF(COUNTIF(DD:DD,$B10),INDIRECT(concat("B",$A10)),"")</f>
        <v/>
      </c>
      <c r="D10" s="37" t="str">
        <f aca="false">IF(COUNTIF(DE:DE,$B10),INDIRECT(concat("B",$A10)),"")</f>
        <v/>
      </c>
      <c r="E10" s="37" t="str">
        <f aca="false">IF(COUNTIF(DF:DF,$B10),INDIRECT(concat("B",$A10)),"")</f>
        <v/>
      </c>
      <c r="F10" s="37" t="str">
        <f aca="false">IF(COUNTIF(DG:DG,$B10),INDIRECT(concat("B",$A10)),"")</f>
        <v/>
      </c>
      <c r="G10" s="37" t="str">
        <f aca="false">IF(COUNTIF(DH:DH,$B10),INDIRECT(concat("B",$A10)),"")</f>
        <v/>
      </c>
      <c r="H10" s="37" t="str">
        <f aca="false">IF(COUNTIF(DI:DI,$B10),INDIRECT(concat("B",$A10)),"")</f>
        <v/>
      </c>
      <c r="I10" s="37" t="str">
        <f aca="false">IF(COUNTIF(DJ:DJ,$B10),INDIRECT(concat("B",$A10)),"")</f>
        <v/>
      </c>
      <c r="J10" s="37" t="str">
        <f aca="false">IF(COUNTIF(DK:DK,$B10),INDIRECT(concat("B",$A10)),"")</f>
        <v/>
      </c>
      <c r="K10" s="37" t="str">
        <f aca="false">IF(COUNTIF(DL:DL,$B10),INDIRECT(concat("B",$A10)),"")</f>
        <v/>
      </c>
      <c r="L10" s="37" t="str">
        <f aca="false">IF(COUNTIF(DM:DM,$B10),INDIRECT(concat("B",$A10)),"")</f>
        <v/>
      </c>
      <c r="M10" s="37" t="str">
        <f aca="false">IF(COUNTIF(DN:DN,$B10),INDIRECT(concat("B",$A10)),"")</f>
        <v/>
      </c>
      <c r="N10" s="37" t="str">
        <f aca="false">IF(COUNTIF(DO:DO,$B10),INDIRECT(concat("B",$A10)),"")</f>
        <v/>
      </c>
      <c r="O10" s="37" t="str">
        <f aca="false">IF(COUNTIF(DP:DP,$B10),INDIRECT(concat("B",$A10)),"")</f>
        <v/>
      </c>
      <c r="P10" s="37" t="str">
        <f aca="false">IF(COUNTIF(DQ:DQ,$B10),INDIRECT(concat("B",$A10)),"")</f>
        <v/>
      </c>
      <c r="Q10" s="37" t="str">
        <f aca="false">IF(COUNTIF(DR:DR,$B10),INDIRECT(concat("B",$A10)),"")</f>
        <v/>
      </c>
      <c r="R10" s="37" t="str">
        <f aca="false">IF(COUNTIF(DS:DS,$B10),INDIRECT(concat("B",$A10)),"")</f>
        <v/>
      </c>
      <c r="S10" s="37" t="str">
        <f aca="false">IF(COUNTIF(DT:DT,$B10),INDIRECT(concat("B",$A10)),"")</f>
        <v/>
      </c>
      <c r="T10" s="37" t="str">
        <f aca="false">IF(COUNTIF(DU:DU,$B10),INDIRECT(concat("B",$A10)),"")</f>
        <v/>
      </c>
      <c r="U10" s="37" t="str">
        <f aca="false">IF(COUNTIF(DV:DV,$B10),INDIRECT(concat("B",$A10)),"")</f>
        <v/>
      </c>
      <c r="V10" s="37" t="str">
        <f aca="false">IF(COUNTIF(DW:DW,$B10),INDIRECT(concat("B",$A10)),"")</f>
        <v/>
      </c>
      <c r="W10" s="37" t="str">
        <f aca="false">IF(COUNTIF(DX:DX,$B10),INDIRECT(concat("B",$A10)),"")</f>
        <v/>
      </c>
      <c r="X10" s="37" t="str">
        <f aca="false">IF(COUNTIF(DY:DY,$B10),INDIRECT(concat("B",$A10)),"")</f>
        <v/>
      </c>
      <c r="Y10" s="37" t="str">
        <f aca="false">IF(COUNTIF(DZ:DZ,$B10),INDIRECT(concat("B",$A10)),"")</f>
        <v/>
      </c>
      <c r="Z10" s="37" t="str">
        <f aca="false">IF(COUNTIF(EA:EA,$B10),INDIRECT(concat("B",$A10)),"")</f>
        <v/>
      </c>
      <c r="AA10" s="37" t="str">
        <f aca="false">IF(COUNTIF(EB:EB,$B10),INDIRECT(concat("B",$A10)),"")</f>
        <v/>
      </c>
      <c r="AB10" s="37" t="str">
        <f aca="false">IF(COUNTIF(EC:EC,$B10),INDIRECT(concat("B",$A10)),"")</f>
        <v/>
      </c>
      <c r="AC10" s="37" t="str">
        <f aca="false">IF(COUNTIF(ED:ED,$B10),INDIRECT(concat("B",$A10)),"")</f>
        <v/>
      </c>
      <c r="AD10" s="37" t="str">
        <f aca="false">IF(COUNTIF(EE:EE,$B10),INDIRECT(concat("B",$A10)),"")</f>
        <v/>
      </c>
      <c r="AE10" s="37" t="str">
        <f aca="false">IF(COUNTIF(EF:EF,$B10),INDIRECT(concat("B",$A10)),"")</f>
        <v/>
      </c>
      <c r="AF10" s="37" t="str">
        <f aca="false">IF(COUNTIF(EG:EG,$B10),INDIRECT(concat("B",$A10)),"")</f>
        <v/>
      </c>
      <c r="AG10" s="37" t="str">
        <f aca="false">IF(COUNTIF(EH:EH,$B10),INDIRECT(concat("B",$A10)),"")</f>
        <v/>
      </c>
      <c r="AH10" s="37" t="str">
        <f aca="false">IF(COUNTIF(EI:EI,$B10),INDIRECT(concat("B",$A10)),"")</f>
        <v/>
      </c>
      <c r="AI10" s="37" t="str">
        <f aca="false">IF(COUNTIF(EJ:EJ,$B10),INDIRECT(concat("B",$A10)),"")</f>
        <v/>
      </c>
      <c r="AJ10" s="37" t="str">
        <f aca="false">IF(COUNTIF(EK:EK,$B10),INDIRECT(concat("B",$A10)),"")</f>
        <v/>
      </c>
      <c r="AK10" s="37" t="str">
        <f aca="false">IF(COUNTIF(EL:EL,$B10),INDIRECT(concat("B",$A10)),"")</f>
        <v/>
      </c>
      <c r="AL10" s="37" t="str">
        <f aca="false">IF(COUNTIF(EM:EM,$B10),INDIRECT(concat("B",$A10)),"")</f>
        <v/>
      </c>
      <c r="AM10" s="37" t="str">
        <f aca="false">IF(COUNTIF(EN:EN,$B10),INDIRECT(concat("B",$A10)),"")</f>
        <v/>
      </c>
      <c r="AN10" s="37" t="str">
        <f aca="false">IF(COUNTIF(EO:EO,$B10),INDIRECT(concat("B",$A10)),"")</f>
        <v/>
      </c>
      <c r="AO10" s="37" t="str">
        <f aca="false">IF(COUNTIF(EP:EP,$B10),INDIRECT(concat("B",$A10)),"")</f>
        <v/>
      </c>
      <c r="AP10" s="37" t="str">
        <f aca="false">IF(COUNTIF(EQ:EQ,$B10),INDIRECT(concat("B",$A10)),"")</f>
        <v/>
      </c>
      <c r="AQ10" s="37" t="str">
        <f aca="false">IF(COUNTIF(ER:ER,$B10),INDIRECT(concat("B",$A10)),"")</f>
        <v/>
      </c>
      <c r="AR10" s="37" t="str">
        <f aca="false">IF(COUNTIF(ES:ES,$B10),INDIRECT(concat("B",$A10)),"")</f>
        <v/>
      </c>
      <c r="AS10" s="37" t="str">
        <f aca="false">IF(COUNTIF(ET:ET,$B10),INDIRECT(concat("B",$A10)),"")</f>
        <v/>
      </c>
      <c r="AT10" s="37" t="str">
        <f aca="false">IF(COUNTIF(EU:EU,$B10),INDIRECT(concat("B",$A10)),"")</f>
        <v/>
      </c>
      <c r="AU10" s="37" t="str">
        <f aca="false">IF(COUNTIF(EV:EV,$B10),INDIRECT(concat("B",$A10)),"")</f>
        <v/>
      </c>
      <c r="AV10" s="37" t="str">
        <f aca="false">IF(COUNTIF(EW:EW,$B10),INDIRECT(concat("B",$A10)),"")</f>
        <v/>
      </c>
      <c r="AW10" s="37" t="str">
        <f aca="false">IF(COUNTIF(EX:EX,$B10),INDIRECT(concat("B",$A10)),"")</f>
        <v/>
      </c>
      <c r="AX10" s="37" t="str">
        <f aca="false">IF(COUNTIF(EY:EY,$B10),INDIRECT(concat("B",$A10)),"")</f>
        <v/>
      </c>
      <c r="AY10" s="37" t="str">
        <f aca="false">IF(COUNTIF(EZ:EZ,$B10),INDIRECT(concat("B",$A10)),"")</f>
        <v/>
      </c>
      <c r="AZ10" s="37" t="str">
        <f aca="false">IF(COUNTIF(FA:FA,$B10),INDIRECT(concat("B",$A10)),"")</f>
        <v/>
      </c>
      <c r="BA10" s="37" t="str">
        <f aca="false">IF(COUNTIF(FB:FB,$B10),INDIRECT(concat("B",$A10)),"")</f>
        <v/>
      </c>
      <c r="BB10" s="37" t="str">
        <f aca="false">IF(COUNTIF(FC:FC,$B10),INDIRECT(concat("B",$A10)),"")</f>
        <v/>
      </c>
      <c r="BC10" s="37" t="str">
        <f aca="false">IF(COUNTIF(FD:FD,$B10),INDIRECT(concat("B",$A10)),"")</f>
        <v/>
      </c>
      <c r="BD10" s="37" t="str">
        <f aca="false">IF(COUNTIF(FE:FE,$B10),INDIRECT(concat("B",$A10)),"")</f>
        <v/>
      </c>
      <c r="BE10" s="37" t="str">
        <f aca="false">IF(COUNTIF(FF:FF,$B10),INDIRECT(concat("B",$A10)),"")</f>
        <v/>
      </c>
      <c r="BF10" s="37" t="str">
        <f aca="false">IF(COUNTIF(FG:FG,$B10),INDIRECT(concat("B",$A10)),"")</f>
        <v/>
      </c>
      <c r="BG10" s="37" t="str">
        <f aca="false">IF(COUNTIF(FH:FH,$B10),INDIRECT(concat("B",$A10)),"")</f>
        <v/>
      </c>
      <c r="BH10" s="37" t="str">
        <f aca="false">IF(COUNTIF(FI:FI,$B10),INDIRECT(concat("B",$A10)),"")</f>
        <v/>
      </c>
      <c r="BI10" s="37" t="str">
        <f aca="false">IF(COUNTIF(FJ:FJ,$B10),INDIRECT(concat("B",$A10)),"")</f>
        <v/>
      </c>
      <c r="BJ10" s="37" t="str">
        <f aca="false">IF(COUNTIF(FK:FK,$B10),INDIRECT(concat("B",$A10)),"")</f>
        <v/>
      </c>
      <c r="BK10" s="37" t="str">
        <f aca="false">IF(COUNTIF(FL:FL,$B10),INDIRECT(concat("B",$A10)),"")</f>
        <v/>
      </c>
      <c r="BL10" s="37" t="str">
        <f aca="false">IF(COUNTIF(FM:FM,$B10),INDIRECT(concat("B",$A10)),"")</f>
        <v/>
      </c>
      <c r="BM10" s="37" t="str">
        <f aca="false">IF(COUNTIF(FN:FN,$B10),INDIRECT(concat("B",$A10)),"")</f>
        <v/>
      </c>
      <c r="BN10" s="37" t="str">
        <f aca="false">IF(COUNTIF(FO:FO,$B10),INDIRECT(concat("B",$A10)),"")</f>
        <v/>
      </c>
      <c r="BO10" s="37" t="str">
        <f aca="false">IF(COUNTIF(FP:FP,$B10),INDIRECT(concat("B",$A10)),"")</f>
        <v/>
      </c>
      <c r="BP10" s="37" t="str">
        <f aca="false">IF(COUNTIF(FQ:FQ,$B10),INDIRECT(concat("B",$A10)),"")</f>
        <v/>
      </c>
      <c r="BQ10" s="37" t="str">
        <f aca="false">IF(COUNTIF(FR:FR,$B10),INDIRECT(concat("B",$A10)),"")</f>
        <v/>
      </c>
      <c r="BR10" s="37" t="str">
        <f aca="false">IF(COUNTIF(FS:FS,$B10),INDIRECT(concat("B",$A10)),"")</f>
        <v/>
      </c>
      <c r="BS10" s="37" t="e">
        <f aca="false">IF(COUNTIF(FT:FT,$B10),INDIRECT(concat("B",$A10)),"")</f>
        <v>#NAME?</v>
      </c>
      <c r="BT10" s="37" t="str">
        <f aca="false">IF(COUNTIF(FU:FU,$B10),INDIRECT(concat("B",$A10)),"")</f>
        <v/>
      </c>
      <c r="BU10" s="37" t="str">
        <f aca="false">IF(COUNTIF(FV:FV,$B10),INDIRECT(concat("B",$A10)),"")</f>
        <v/>
      </c>
      <c r="BV10" s="37" t="str">
        <f aca="false">IF(COUNTIF(FW:FW,$B10),INDIRECT(concat("B",$A10)),"")</f>
        <v/>
      </c>
      <c r="BW10" s="37" t="str">
        <f aca="false">IF(COUNTIF(FX:FX,$B10),INDIRECT(concat("B",$A10)),"")</f>
        <v/>
      </c>
      <c r="BX10" s="37" t="str">
        <f aca="false">IF(COUNTIF(FY:FY,$B10),INDIRECT(concat("B",$A10)),"")</f>
        <v/>
      </c>
      <c r="BY10" s="37" t="str">
        <f aca="false">IF(COUNTIF(FZ:FZ,$B10),INDIRECT(concat("B",$A10)),"")</f>
        <v/>
      </c>
      <c r="BZ10" s="37" t="str">
        <f aca="false">IF(COUNTIF(GA:GA,$B10),INDIRECT(concat("B",$A10)),"")</f>
        <v/>
      </c>
      <c r="CA10" s="37" t="str">
        <f aca="false">IF(COUNTIF(GB:GB,$B10),INDIRECT(concat("B",$A10)),"")</f>
        <v/>
      </c>
      <c r="CB10" s="37" t="str">
        <f aca="false">IF(COUNTIF(GC:GC,$B10),INDIRECT(concat("B",$A10)),"")</f>
        <v/>
      </c>
      <c r="CC10" s="37" t="str">
        <f aca="false">IF(COUNTIF(GD:GD,$B10),INDIRECT(concat("B",$A10)),"")</f>
        <v/>
      </c>
      <c r="CD10" s="37" t="str">
        <f aca="false">IF(COUNTIF(GE:GE,$B10),INDIRECT(concat("B",$A10)),"")</f>
        <v/>
      </c>
      <c r="CE10" s="37" t="str">
        <f aca="false">IF(COUNTIF(GF:GF,$B10),INDIRECT(concat("B",$A10)),"")</f>
        <v/>
      </c>
      <c r="CF10" s="37" t="str">
        <f aca="false">IF(COUNTIF(GG:GG,$B10),INDIRECT(concat("B",$A10)),"")</f>
        <v/>
      </c>
      <c r="CG10" s="37" t="str">
        <f aca="false">IF(COUNTIF(GH:GH,$B10),INDIRECT(concat("B",$A10)),"")</f>
        <v/>
      </c>
      <c r="CH10" s="37" t="str">
        <f aca="false">IF(COUNTIF(GI:GI,$B10),INDIRECT(concat("B",$A10)),"")</f>
        <v/>
      </c>
      <c r="CI10" s="37" t="str">
        <f aca="false">IF(COUNTIF(GJ:GJ,$B10),INDIRECT(concat("B",$A10)),"")</f>
        <v/>
      </c>
      <c r="CJ10" s="37" t="str">
        <f aca="false">IF(COUNTIF(GK:GK,$B10),INDIRECT(concat("B",$A10)),"")</f>
        <v/>
      </c>
      <c r="CK10" s="37" t="str">
        <f aca="false">IF(COUNTIF(GL:GL,$B10),INDIRECT(concat("B",$A10)),"")</f>
        <v/>
      </c>
      <c r="CL10" s="37" t="str">
        <f aca="false">IF(COUNTIF(GM:GM,$B10),INDIRECT(concat("B",$A10)),"")</f>
        <v/>
      </c>
      <c r="CM10" s="37" t="str">
        <f aca="false">IF(COUNTIF(GN:GN,$B10),INDIRECT(concat("B",$A10)),"")</f>
        <v/>
      </c>
      <c r="CN10" s="37" t="str">
        <f aca="false">IF(COUNTIF(GO:GO,$B10),INDIRECT(concat("B",$A10)),"")</f>
        <v/>
      </c>
      <c r="CO10" s="37" t="str">
        <f aca="false">IF(COUNTIF(GP:GP,$B10),INDIRECT(concat("B",$A10)),"")</f>
        <v/>
      </c>
      <c r="CP10" s="37" t="str">
        <f aca="false">IF(COUNTIF(GQ:GQ,$B10),INDIRECT(concat("B",$A10)),"")</f>
        <v/>
      </c>
      <c r="CQ10" s="37" t="str">
        <f aca="false">IF(COUNTIF(GR:GR,$B10),INDIRECT(concat("B",$A10)),"")</f>
        <v/>
      </c>
      <c r="CR10" s="37" t="str">
        <f aca="false">IF(COUNTIF(GS:GS,$B10),INDIRECT(concat("B",$A10)),"")</f>
        <v/>
      </c>
      <c r="CS10" s="37" t="str">
        <f aca="false">IF(COUNTIF(GT:GT,$B10),INDIRECT(concat("B",$A10)),"")</f>
        <v/>
      </c>
      <c r="CT10" s="37" t="str">
        <f aca="false">IF(COUNTIF(GU:GU,$B10),INDIRECT(concat("B",$A10)),"")</f>
        <v/>
      </c>
      <c r="CU10" s="37" t="str">
        <f aca="false">IF(COUNTIF(GV:GV,$B10),INDIRECT(concat("B",$A10)),"")</f>
        <v/>
      </c>
      <c r="CV10" s="37" t="str">
        <f aca="false">IF(COUNTIF(GW:GW,$B10),INDIRECT(concat("B",$A10)),"")</f>
        <v/>
      </c>
      <c r="CW10" s="37" t="str">
        <f aca="false">IF(COUNTIF(GX:GX,$B10),INDIRECT(concat("B",$A10)),"")</f>
        <v/>
      </c>
      <c r="CX10" s="37" t="str">
        <f aca="false">IF(COUNTIF(GY:GY,$B10),INDIRECT(concat("B",$A10)),"")</f>
        <v/>
      </c>
      <c r="CY10" s="37" t="str">
        <f aca="false">IF(COUNTIF(GZ:GZ,$B10),INDIRECT(concat("B",$A10)),"")</f>
        <v/>
      </c>
      <c r="CZ10" s="37" t="str">
        <f aca="false">IF(COUNTIF(HA:HA,$B10),INDIRECT(concat("B",$A10)),"")</f>
        <v/>
      </c>
      <c r="DA10" s="37" t="str">
        <f aca="false">IF(COUNTIF(HB:HB,$B10),INDIRECT(concat("B",$A10)),"")</f>
        <v/>
      </c>
      <c r="DB10" s="37" t="str">
        <f aca="false">IF(COUNTIF(HC:HC,$B10),INDIRECT(concat("B",$A10)),"")</f>
        <v/>
      </c>
      <c r="DC10" s="37" t="str">
        <f aca="false">IF(COUNTIF(HD:HD,$B10),INDIRECT(concat("B",$A10)),"")</f>
        <v/>
      </c>
      <c r="DD10" s="37" t="s">
        <v>1292</v>
      </c>
      <c r="DE10" s="37" t="s">
        <v>1309</v>
      </c>
      <c r="DF10" s="37" t="s">
        <v>1282</v>
      </c>
      <c r="DG10" s="37" t="s">
        <v>1282</v>
      </c>
      <c r="DH10" s="37" t="s">
        <v>1280</v>
      </c>
      <c r="DI10" s="37" t="s">
        <v>1292</v>
      </c>
      <c r="DJ10" s="37" t="s">
        <v>1309</v>
      </c>
      <c r="DK10" s="37"/>
      <c r="DL10" s="37"/>
      <c r="DM10" s="37" t="s">
        <v>1292</v>
      </c>
      <c r="DN10" s="37" t="s">
        <v>1292</v>
      </c>
      <c r="DO10" s="37" t="s">
        <v>1282</v>
      </c>
      <c r="DP10" s="37" t="s">
        <v>1282</v>
      </c>
      <c r="DQ10" s="37" t="s">
        <v>1282</v>
      </c>
      <c r="DR10" s="37" t="s">
        <v>1282</v>
      </c>
      <c r="DS10" s="37" t="s">
        <v>1282</v>
      </c>
      <c r="DT10" s="37" t="s">
        <v>1282</v>
      </c>
      <c r="DU10" s="37" t="s">
        <v>1289</v>
      </c>
      <c r="DV10" s="37" t="s">
        <v>1335</v>
      </c>
      <c r="DW10" s="37" t="s">
        <v>1335</v>
      </c>
      <c r="DX10" s="37"/>
      <c r="DY10" s="37"/>
      <c r="DZ10" s="37"/>
      <c r="EA10" s="37" t="s">
        <v>1282</v>
      </c>
      <c r="EB10" s="37" t="s">
        <v>1280</v>
      </c>
      <c r="EC10" s="37" t="s">
        <v>1280</v>
      </c>
      <c r="ED10" s="37"/>
      <c r="EE10" s="37" t="s">
        <v>1309</v>
      </c>
      <c r="EF10" s="37" t="s">
        <v>1305</v>
      </c>
      <c r="EG10" s="37" t="s">
        <v>1309</v>
      </c>
      <c r="EH10" s="37" t="s">
        <v>1309</v>
      </c>
      <c r="EI10" s="37" t="s">
        <v>1309</v>
      </c>
      <c r="EJ10" s="37"/>
      <c r="EK10" s="37" t="s">
        <v>1335</v>
      </c>
      <c r="EL10" s="37" t="s">
        <v>1292</v>
      </c>
      <c r="EM10" s="37" t="s">
        <v>1335</v>
      </c>
      <c r="EN10" s="37" t="s">
        <v>1335</v>
      </c>
      <c r="EO10" s="37" t="s">
        <v>1335</v>
      </c>
      <c r="EP10" s="37" t="s">
        <v>1335</v>
      </c>
      <c r="EQ10" s="37" t="s">
        <v>1335</v>
      </c>
      <c r="ER10" s="37" t="s">
        <v>1335</v>
      </c>
      <c r="ES10" s="37"/>
      <c r="ET10" s="37" t="s">
        <v>1335</v>
      </c>
      <c r="EU10" s="37" t="s">
        <v>1335</v>
      </c>
      <c r="EV10" s="37" t="s">
        <v>1335</v>
      </c>
      <c r="EW10" s="37" t="s">
        <v>1335</v>
      </c>
      <c r="EX10" s="37" t="s">
        <v>1335</v>
      </c>
      <c r="EY10" s="37" t="s">
        <v>1335</v>
      </c>
      <c r="EZ10" s="37" t="s">
        <v>1335</v>
      </c>
      <c r="FA10" s="37" t="s">
        <v>1335</v>
      </c>
      <c r="FB10" s="37" t="s">
        <v>1335</v>
      </c>
      <c r="FC10" s="37" t="s">
        <v>1335</v>
      </c>
      <c r="FD10" s="37" t="s">
        <v>1335</v>
      </c>
      <c r="FE10" s="37" t="s">
        <v>1335</v>
      </c>
      <c r="FF10" s="37" t="s">
        <v>1335</v>
      </c>
      <c r="FG10" s="37" t="s">
        <v>1335</v>
      </c>
      <c r="FH10" s="37"/>
      <c r="FI10" s="37"/>
      <c r="FJ10" s="37" t="s">
        <v>1379</v>
      </c>
      <c r="FK10" s="37"/>
      <c r="FL10" s="37" t="s">
        <v>1335</v>
      </c>
      <c r="FM10" s="37" t="s">
        <v>1335</v>
      </c>
      <c r="FN10" s="37" t="s">
        <v>1335</v>
      </c>
      <c r="FO10" s="37" t="s">
        <v>1335</v>
      </c>
      <c r="FP10" s="37" t="s">
        <v>1335</v>
      </c>
      <c r="FQ10" s="37" t="s">
        <v>1335</v>
      </c>
      <c r="FR10" s="37" t="s">
        <v>1335</v>
      </c>
      <c r="FS10" s="37" t="s">
        <v>1332</v>
      </c>
      <c r="FT10" s="37" t="s">
        <v>1451</v>
      </c>
      <c r="FU10" s="37" t="s">
        <v>1332</v>
      </c>
      <c r="FV10" s="37"/>
      <c r="FW10" s="37"/>
      <c r="FX10" s="37" t="s">
        <v>1335</v>
      </c>
      <c r="FY10" s="37" t="s">
        <v>1335</v>
      </c>
      <c r="FZ10" s="37" t="s">
        <v>1335</v>
      </c>
      <c r="GA10" s="37" t="s">
        <v>1335</v>
      </c>
      <c r="GB10" s="37" t="s">
        <v>1379</v>
      </c>
      <c r="GC10" s="37" t="s">
        <v>1335</v>
      </c>
      <c r="GD10" s="37" t="s">
        <v>1335</v>
      </c>
      <c r="GE10" s="37" t="s">
        <v>1335</v>
      </c>
      <c r="GF10" s="37" t="s">
        <v>1335</v>
      </c>
      <c r="GG10" s="37" t="s">
        <v>1335</v>
      </c>
      <c r="GH10" s="37" t="s">
        <v>1335</v>
      </c>
      <c r="GI10" s="37" t="s">
        <v>1335</v>
      </c>
      <c r="GJ10" s="37" t="s">
        <v>1335</v>
      </c>
      <c r="GK10" s="37" t="s">
        <v>1335</v>
      </c>
      <c r="GL10" s="37" t="s">
        <v>1335</v>
      </c>
      <c r="GM10" s="37" t="s">
        <v>1332</v>
      </c>
      <c r="GN10" s="37" t="s">
        <v>1335</v>
      </c>
      <c r="GO10" s="37" t="s">
        <v>1335</v>
      </c>
      <c r="GP10" s="37" t="s">
        <v>1335</v>
      </c>
      <c r="GQ10" s="37" t="s">
        <v>1309</v>
      </c>
      <c r="GR10" s="37" t="s">
        <v>1292</v>
      </c>
      <c r="GS10" s="37" t="s">
        <v>1282</v>
      </c>
      <c r="GT10" s="37" t="s">
        <v>1289</v>
      </c>
      <c r="GU10" s="37" t="s">
        <v>1280</v>
      </c>
      <c r="GV10" s="37" t="s">
        <v>1280</v>
      </c>
      <c r="GW10" s="37" t="s">
        <v>1289</v>
      </c>
      <c r="GX10" s="37"/>
      <c r="GY10" s="37" t="s">
        <v>1332</v>
      </c>
      <c r="GZ10" s="37" t="s">
        <v>1335</v>
      </c>
      <c r="HA10" s="37" t="s">
        <v>1335</v>
      </c>
      <c r="HB10" s="37" t="s">
        <v>1262</v>
      </c>
      <c r="HC10" s="37" t="s">
        <v>1335</v>
      </c>
      <c r="HD10" s="37" t="s">
        <v>1335</v>
      </c>
    </row>
    <row r="11" customFormat="false" ht="15" hidden="false" customHeight="false" outlineLevel="0" collapsed="false">
      <c r="A11" s="196" t="n">
        <v>11</v>
      </c>
      <c r="B11" s="37" t="s">
        <v>1270</v>
      </c>
      <c r="C11" s="37" t="str">
        <f aca="false">IF(COUNTIF(DD:DD,$B11),INDIRECT(concat("B",$A11)),"")</f>
        <v/>
      </c>
      <c r="D11" s="37" t="str">
        <f aca="false">IF(COUNTIF(DE:DE,$B11),INDIRECT(concat("B",$A11)),"")</f>
        <v/>
      </c>
      <c r="E11" s="37" t="str">
        <f aca="false">IF(COUNTIF(DF:DF,$B11),INDIRECT(concat("B",$A11)),"")</f>
        <v/>
      </c>
      <c r="F11" s="37" t="str">
        <f aca="false">IF(COUNTIF(DG:DG,$B11),INDIRECT(concat("B",$A11)),"")</f>
        <v/>
      </c>
      <c r="G11" s="37" t="str">
        <f aca="false">IF(COUNTIF(DH:DH,$B11),INDIRECT(concat("B",$A11)),"")</f>
        <v/>
      </c>
      <c r="H11" s="37" t="str">
        <f aca="false">IF(COUNTIF(DI:DI,$B11),INDIRECT(concat("B",$A11)),"")</f>
        <v/>
      </c>
      <c r="I11" s="37" t="str">
        <f aca="false">IF(COUNTIF(DJ:DJ,$B11),INDIRECT(concat("B",$A11)),"")</f>
        <v/>
      </c>
      <c r="J11" s="37" t="str">
        <f aca="false">IF(COUNTIF(DK:DK,$B11),INDIRECT(concat("B",$A11)),"")</f>
        <v/>
      </c>
      <c r="K11" s="37" t="str">
        <f aca="false">IF(COUNTIF(DL:DL,$B11),INDIRECT(concat("B",$A11)),"")</f>
        <v/>
      </c>
      <c r="L11" s="37" t="str">
        <f aca="false">IF(COUNTIF(DM:DM,$B11),INDIRECT(concat("B",$A11)),"")</f>
        <v/>
      </c>
      <c r="M11" s="37" t="str">
        <f aca="false">IF(COUNTIF(DN:DN,$B11),INDIRECT(concat("B",$A11)),"")</f>
        <v/>
      </c>
      <c r="N11" s="37" t="str">
        <f aca="false">IF(COUNTIF(DO:DO,$B11),INDIRECT(concat("B",$A11)),"")</f>
        <v/>
      </c>
      <c r="O11" s="37" t="str">
        <f aca="false">IF(COUNTIF(DP:DP,$B11),INDIRECT(concat("B",$A11)),"")</f>
        <v/>
      </c>
      <c r="P11" s="37" t="str">
        <f aca="false">IF(COUNTIF(DQ:DQ,$B11),INDIRECT(concat("B",$A11)),"")</f>
        <v/>
      </c>
      <c r="Q11" s="37" t="str">
        <f aca="false">IF(COUNTIF(DR:DR,$B11),INDIRECT(concat("B",$A11)),"")</f>
        <v/>
      </c>
      <c r="R11" s="37" t="str">
        <f aca="false">IF(COUNTIF(DS:DS,$B11),INDIRECT(concat("B",$A11)),"")</f>
        <v/>
      </c>
      <c r="S11" s="37" t="str">
        <f aca="false">IF(COUNTIF(DT:DT,$B11),INDIRECT(concat("B",$A11)),"")</f>
        <v/>
      </c>
      <c r="T11" s="37" t="str">
        <f aca="false">IF(COUNTIF(DU:DU,$B11),INDIRECT(concat("B",$A11)),"")</f>
        <v/>
      </c>
      <c r="U11" s="37" t="str">
        <f aca="false">IF(COUNTIF(DV:DV,$B11),INDIRECT(concat("B",$A11)),"")</f>
        <v/>
      </c>
      <c r="V11" s="37" t="str">
        <f aca="false">IF(COUNTIF(DW:DW,$B11),INDIRECT(concat("B",$A11)),"")</f>
        <v/>
      </c>
      <c r="W11" s="37" t="str">
        <f aca="false">IF(COUNTIF(DX:DX,$B11),INDIRECT(concat("B",$A11)),"")</f>
        <v/>
      </c>
      <c r="X11" s="37" t="str">
        <f aca="false">IF(COUNTIF(DY:DY,$B11),INDIRECT(concat("B",$A11)),"")</f>
        <v/>
      </c>
      <c r="Y11" s="37" t="str">
        <f aca="false">IF(COUNTIF(DZ:DZ,$B11),INDIRECT(concat("B",$A11)),"")</f>
        <v/>
      </c>
      <c r="Z11" s="37" t="str">
        <f aca="false">IF(COUNTIF(EA:EA,$B11),INDIRECT(concat("B",$A11)),"")</f>
        <v/>
      </c>
      <c r="AA11" s="37" t="str">
        <f aca="false">IF(COUNTIF(EB:EB,$B11),INDIRECT(concat("B",$A11)),"")</f>
        <v/>
      </c>
      <c r="AB11" s="37" t="str">
        <f aca="false">IF(COUNTIF(EC:EC,$B11),INDIRECT(concat("B",$A11)),"")</f>
        <v/>
      </c>
      <c r="AC11" s="37" t="str">
        <f aca="false">IF(COUNTIF(ED:ED,$B11),INDIRECT(concat("B",$A11)),"")</f>
        <v/>
      </c>
      <c r="AD11" s="37" t="str">
        <f aca="false">IF(COUNTIF(EE:EE,$B11),INDIRECT(concat("B",$A11)),"")</f>
        <v/>
      </c>
      <c r="AE11" s="37" t="str">
        <f aca="false">IF(COUNTIF(EF:EF,$B11),INDIRECT(concat("B",$A11)),"")</f>
        <v/>
      </c>
      <c r="AF11" s="37" t="str">
        <f aca="false">IF(COUNTIF(EG:EG,$B11),INDIRECT(concat("B",$A11)),"")</f>
        <v/>
      </c>
      <c r="AG11" s="37" t="str">
        <f aca="false">IF(COUNTIF(EH:EH,$B11),INDIRECT(concat("B",$A11)),"")</f>
        <v/>
      </c>
      <c r="AH11" s="37" t="str">
        <f aca="false">IF(COUNTIF(EI:EI,$B11),INDIRECT(concat("B",$A11)),"")</f>
        <v/>
      </c>
      <c r="AI11" s="37" t="str">
        <f aca="false">IF(COUNTIF(EJ:EJ,$B11),INDIRECT(concat("B",$A11)),"")</f>
        <v/>
      </c>
      <c r="AJ11" s="37" t="str">
        <f aca="false">IF(COUNTIF(EK:EK,$B11),INDIRECT(concat("B",$A11)),"")</f>
        <v/>
      </c>
      <c r="AK11" s="37" t="str">
        <f aca="false">IF(COUNTIF(EL:EL,$B11),INDIRECT(concat("B",$A11)),"")</f>
        <v/>
      </c>
      <c r="AL11" s="37" t="str">
        <f aca="false">IF(COUNTIF(EM:EM,$B11),INDIRECT(concat("B",$A11)),"")</f>
        <v/>
      </c>
      <c r="AM11" s="37" t="str">
        <f aca="false">IF(COUNTIF(EN:EN,$B11),INDIRECT(concat("B",$A11)),"")</f>
        <v/>
      </c>
      <c r="AN11" s="37" t="str">
        <f aca="false">IF(COUNTIF(EO:EO,$B11),INDIRECT(concat("B",$A11)),"")</f>
        <v/>
      </c>
      <c r="AO11" s="37" t="str">
        <f aca="false">IF(COUNTIF(EP:EP,$B11),INDIRECT(concat("B",$A11)),"")</f>
        <v/>
      </c>
      <c r="AP11" s="37" t="str">
        <f aca="false">IF(COUNTIF(EQ:EQ,$B11),INDIRECT(concat("B",$A11)),"")</f>
        <v/>
      </c>
      <c r="AQ11" s="37" t="str">
        <f aca="false">IF(COUNTIF(ER:ER,$B11),INDIRECT(concat("B",$A11)),"")</f>
        <v/>
      </c>
      <c r="AR11" s="37" t="str">
        <f aca="false">IF(COUNTIF(ES:ES,$B11),INDIRECT(concat("B",$A11)),"")</f>
        <v/>
      </c>
      <c r="AS11" s="37" t="str">
        <f aca="false">IF(COUNTIF(ET:ET,$B11),INDIRECT(concat("B",$A11)),"")</f>
        <v/>
      </c>
      <c r="AT11" s="37" t="str">
        <f aca="false">IF(COUNTIF(EU:EU,$B11),INDIRECT(concat("B",$A11)),"")</f>
        <v/>
      </c>
      <c r="AU11" s="37" t="str">
        <f aca="false">IF(COUNTIF(EV:EV,$B11),INDIRECT(concat("B",$A11)),"")</f>
        <v/>
      </c>
      <c r="AV11" s="37" t="str">
        <f aca="false">IF(COUNTIF(EW:EW,$B11),INDIRECT(concat("B",$A11)),"")</f>
        <v/>
      </c>
      <c r="AW11" s="37" t="str">
        <f aca="false">IF(COUNTIF(EX:EX,$B11),INDIRECT(concat("B",$A11)),"")</f>
        <v/>
      </c>
      <c r="AX11" s="37" t="str">
        <f aca="false">IF(COUNTIF(EY:EY,$B11),INDIRECT(concat("B",$A11)),"")</f>
        <v/>
      </c>
      <c r="AY11" s="37" t="str">
        <f aca="false">IF(COUNTIF(EZ:EZ,$B11),INDIRECT(concat("B",$A11)),"")</f>
        <v/>
      </c>
      <c r="AZ11" s="37" t="str">
        <f aca="false">IF(COUNTIF(FA:FA,$B11),INDIRECT(concat("B",$A11)),"")</f>
        <v/>
      </c>
      <c r="BA11" s="37" t="str">
        <f aca="false">IF(COUNTIF(FB:FB,$B11),INDIRECT(concat("B",$A11)),"")</f>
        <v/>
      </c>
      <c r="BB11" s="37" t="str">
        <f aca="false">IF(COUNTIF(FC:FC,$B11),INDIRECT(concat("B",$A11)),"")</f>
        <v/>
      </c>
      <c r="BC11" s="37" t="str">
        <f aca="false">IF(COUNTIF(FD:FD,$B11),INDIRECT(concat("B",$A11)),"")</f>
        <v/>
      </c>
      <c r="BD11" s="37" t="str">
        <f aca="false">IF(COUNTIF(FE:FE,$B11),INDIRECT(concat("B",$A11)),"")</f>
        <v/>
      </c>
      <c r="BE11" s="37" t="str">
        <f aca="false">IF(COUNTIF(FF:FF,$B11),INDIRECT(concat("B",$A11)),"")</f>
        <v/>
      </c>
      <c r="BF11" s="37" t="str">
        <f aca="false">IF(COUNTIF(FG:FG,$B11),INDIRECT(concat("B",$A11)),"")</f>
        <v/>
      </c>
      <c r="BG11" s="37" t="str">
        <f aca="false">IF(COUNTIF(FH:FH,$B11),INDIRECT(concat("B",$A11)),"")</f>
        <v/>
      </c>
      <c r="BH11" s="37" t="str">
        <f aca="false">IF(COUNTIF(FI:FI,$B11),INDIRECT(concat("B",$A11)),"")</f>
        <v/>
      </c>
      <c r="BI11" s="37" t="str">
        <f aca="false">IF(COUNTIF(FJ:FJ,$B11),INDIRECT(concat("B",$A11)),"")</f>
        <v/>
      </c>
      <c r="BJ11" s="37" t="str">
        <f aca="false">IF(COUNTIF(FK:FK,$B11),INDIRECT(concat("B",$A11)),"")</f>
        <v/>
      </c>
      <c r="BK11" s="37" t="str">
        <f aca="false">IF(COUNTIF(FL:FL,$B11),INDIRECT(concat("B",$A11)),"")</f>
        <v/>
      </c>
      <c r="BL11" s="37" t="str">
        <f aca="false">IF(COUNTIF(FM:FM,$B11),INDIRECT(concat("B",$A11)),"")</f>
        <v/>
      </c>
      <c r="BM11" s="37" t="str">
        <f aca="false">IF(COUNTIF(FN:FN,$B11),INDIRECT(concat("B",$A11)),"")</f>
        <v/>
      </c>
      <c r="BN11" s="37" t="str">
        <f aca="false">IF(COUNTIF(FO:FO,$B11),INDIRECT(concat("B",$A11)),"")</f>
        <v/>
      </c>
      <c r="BO11" s="37" t="str">
        <f aca="false">IF(COUNTIF(FP:FP,$B11),INDIRECT(concat("B",$A11)),"")</f>
        <v/>
      </c>
      <c r="BP11" s="37" t="str">
        <f aca="false">IF(COUNTIF(FQ:FQ,$B11),INDIRECT(concat("B",$A11)),"")</f>
        <v/>
      </c>
      <c r="BQ11" s="37" t="str">
        <f aca="false">IF(COUNTIF(FR:FR,$B11),INDIRECT(concat("B",$A11)),"")</f>
        <v/>
      </c>
      <c r="BR11" s="37" t="str">
        <f aca="false">IF(COUNTIF(FS:FS,$B11),INDIRECT(concat("B",$A11)),"")</f>
        <v/>
      </c>
      <c r="BS11" s="37" t="e">
        <f aca="false">IF(COUNTIF(FT:FT,$B11),INDIRECT(concat("B",$A11)),"")</f>
        <v>#NAME?</v>
      </c>
      <c r="BT11" s="37" t="str">
        <f aca="false">IF(COUNTIF(FU:FU,$B11),INDIRECT(concat("B",$A11)),"")</f>
        <v/>
      </c>
      <c r="BU11" s="37" t="str">
        <f aca="false">IF(COUNTIF(FV:FV,$B11),INDIRECT(concat("B",$A11)),"")</f>
        <v/>
      </c>
      <c r="BV11" s="37" t="str">
        <f aca="false">IF(COUNTIF(FW:FW,$B11),INDIRECT(concat("B",$A11)),"")</f>
        <v/>
      </c>
      <c r="BW11" s="37" t="str">
        <f aca="false">IF(COUNTIF(FX:FX,$B11),INDIRECT(concat("B",$A11)),"")</f>
        <v/>
      </c>
      <c r="BX11" s="37" t="str">
        <f aca="false">IF(COUNTIF(FY:FY,$B11),INDIRECT(concat("B",$A11)),"")</f>
        <v/>
      </c>
      <c r="BY11" s="37" t="str">
        <f aca="false">IF(COUNTIF(FZ:FZ,$B11),INDIRECT(concat("B",$A11)),"")</f>
        <v/>
      </c>
      <c r="BZ11" s="37" t="str">
        <f aca="false">IF(COUNTIF(GA:GA,$B11),INDIRECT(concat("B",$A11)),"")</f>
        <v/>
      </c>
      <c r="CA11" s="37" t="str">
        <f aca="false">IF(COUNTIF(GB:GB,$B11),INDIRECT(concat("B",$A11)),"")</f>
        <v/>
      </c>
      <c r="CB11" s="37" t="str">
        <f aca="false">IF(COUNTIF(GC:GC,$B11),INDIRECT(concat("B",$A11)),"")</f>
        <v/>
      </c>
      <c r="CC11" s="37" t="str">
        <f aca="false">IF(COUNTIF(GD:GD,$B11),INDIRECT(concat("B",$A11)),"")</f>
        <v/>
      </c>
      <c r="CD11" s="37" t="str">
        <f aca="false">IF(COUNTIF(GE:GE,$B11),INDIRECT(concat("B",$A11)),"")</f>
        <v/>
      </c>
      <c r="CE11" s="37" t="str">
        <f aca="false">IF(COUNTIF(GF:GF,$B11),INDIRECT(concat("B",$A11)),"")</f>
        <v/>
      </c>
      <c r="CF11" s="37" t="str">
        <f aca="false">IF(COUNTIF(GG:GG,$B11),INDIRECT(concat("B",$A11)),"")</f>
        <v/>
      </c>
      <c r="CG11" s="37" t="str">
        <f aca="false">IF(COUNTIF(GH:GH,$B11),INDIRECT(concat("B",$A11)),"")</f>
        <v/>
      </c>
      <c r="CH11" s="37" t="str">
        <f aca="false">IF(COUNTIF(GI:GI,$B11),INDIRECT(concat("B",$A11)),"")</f>
        <v/>
      </c>
      <c r="CI11" s="37" t="str">
        <f aca="false">IF(COUNTIF(GJ:GJ,$B11),INDIRECT(concat("B",$A11)),"")</f>
        <v/>
      </c>
      <c r="CJ11" s="37" t="str">
        <f aca="false">IF(COUNTIF(GK:GK,$B11),INDIRECT(concat("B",$A11)),"")</f>
        <v/>
      </c>
      <c r="CK11" s="37" t="str">
        <f aca="false">IF(COUNTIF(GL:GL,$B11),INDIRECT(concat("B",$A11)),"")</f>
        <v/>
      </c>
      <c r="CL11" s="37" t="str">
        <f aca="false">IF(COUNTIF(GM:GM,$B11),INDIRECT(concat("B",$A11)),"")</f>
        <v/>
      </c>
      <c r="CM11" s="37" t="str">
        <f aca="false">IF(COUNTIF(GN:GN,$B11),INDIRECT(concat("B",$A11)),"")</f>
        <v/>
      </c>
      <c r="CN11" s="37" t="str">
        <f aca="false">IF(COUNTIF(GO:GO,$B11),INDIRECT(concat("B",$A11)),"")</f>
        <v/>
      </c>
      <c r="CO11" s="37" t="str">
        <f aca="false">IF(COUNTIF(GP:GP,$B11),INDIRECT(concat("B",$A11)),"")</f>
        <v/>
      </c>
      <c r="CP11" s="37" t="str">
        <f aca="false">IF(COUNTIF(GQ:GQ,$B11),INDIRECT(concat("B",$A11)),"")</f>
        <v/>
      </c>
      <c r="CQ11" s="37" t="str">
        <f aca="false">IF(COUNTIF(GR:GR,$B11),INDIRECT(concat("B",$A11)),"")</f>
        <v/>
      </c>
      <c r="CR11" s="37" t="str">
        <f aca="false">IF(COUNTIF(GS:GS,$B11),INDIRECT(concat("B",$A11)),"")</f>
        <v/>
      </c>
      <c r="CS11" s="37" t="str">
        <f aca="false">IF(COUNTIF(GT:GT,$B11),INDIRECT(concat("B",$A11)),"")</f>
        <v/>
      </c>
      <c r="CT11" s="37" t="str">
        <f aca="false">IF(COUNTIF(GU:GU,$B11),INDIRECT(concat("B",$A11)),"")</f>
        <v/>
      </c>
      <c r="CU11" s="37" t="str">
        <f aca="false">IF(COUNTIF(GV:GV,$B11),INDIRECT(concat("B",$A11)),"")</f>
        <v/>
      </c>
      <c r="CV11" s="37" t="str">
        <f aca="false">IF(COUNTIF(GW:GW,$B11),INDIRECT(concat("B",$A11)),"")</f>
        <v/>
      </c>
      <c r="CW11" s="37" t="str">
        <f aca="false">IF(COUNTIF(GX:GX,$B11),INDIRECT(concat("B",$A11)),"")</f>
        <v/>
      </c>
      <c r="CX11" s="37" t="str">
        <f aca="false">IF(COUNTIF(GY:GY,$B11),INDIRECT(concat("B",$A11)),"")</f>
        <v/>
      </c>
      <c r="CY11" s="37" t="str">
        <f aca="false">IF(COUNTIF(GZ:GZ,$B11),INDIRECT(concat("B",$A11)),"")</f>
        <v/>
      </c>
      <c r="CZ11" s="37" t="str">
        <f aca="false">IF(COUNTIF(HA:HA,$B11),INDIRECT(concat("B",$A11)),"")</f>
        <v/>
      </c>
      <c r="DA11" s="37" t="str">
        <f aca="false">IF(COUNTIF(HB:HB,$B11),INDIRECT(concat("B",$A11)),"")</f>
        <v/>
      </c>
      <c r="DB11" s="37" t="str">
        <f aca="false">IF(COUNTIF(HC:HC,$B11),INDIRECT(concat("B",$A11)),"")</f>
        <v/>
      </c>
      <c r="DC11" s="37" t="str">
        <f aca="false">IF(COUNTIF(HD:HD,$B11),INDIRECT(concat("B",$A11)),"")</f>
        <v/>
      </c>
      <c r="DD11" s="37" t="s">
        <v>1309</v>
      </c>
      <c r="DE11" s="37" t="s">
        <v>1314</v>
      </c>
      <c r="DF11" s="37" t="s">
        <v>1292</v>
      </c>
      <c r="DG11" s="37" t="s">
        <v>1292</v>
      </c>
      <c r="DH11" s="37" t="s">
        <v>1282</v>
      </c>
      <c r="DI11" s="37" t="s">
        <v>1297</v>
      </c>
      <c r="DJ11" s="37" t="s">
        <v>1314</v>
      </c>
      <c r="DK11" s="37"/>
      <c r="DL11" s="37"/>
      <c r="DM11" s="37" t="s">
        <v>1309</v>
      </c>
      <c r="DN11" s="37" t="s">
        <v>1309</v>
      </c>
      <c r="DO11" s="37" t="s">
        <v>1292</v>
      </c>
      <c r="DP11" s="37" t="s">
        <v>1292</v>
      </c>
      <c r="DQ11" s="37" t="s">
        <v>1292</v>
      </c>
      <c r="DR11" s="37" t="s">
        <v>1289</v>
      </c>
      <c r="DS11" s="37" t="s">
        <v>1292</v>
      </c>
      <c r="DT11" s="37" t="s">
        <v>1292</v>
      </c>
      <c r="DU11" s="37" t="s">
        <v>1292</v>
      </c>
      <c r="DV11" s="37" t="s">
        <v>1262</v>
      </c>
      <c r="DW11" s="37" t="s">
        <v>1262</v>
      </c>
      <c r="DX11" s="37"/>
      <c r="DY11" s="37"/>
      <c r="DZ11" s="37"/>
      <c r="EA11" s="37" t="s">
        <v>1289</v>
      </c>
      <c r="EB11" s="37" t="s">
        <v>1289</v>
      </c>
      <c r="EC11" s="37" t="s">
        <v>1289</v>
      </c>
      <c r="ED11" s="37"/>
      <c r="EE11" s="37" t="s">
        <v>1314</v>
      </c>
      <c r="EF11" s="37" t="s">
        <v>1309</v>
      </c>
      <c r="EG11" s="37" t="s">
        <v>1314</v>
      </c>
      <c r="EH11" s="37" t="s">
        <v>1314</v>
      </c>
      <c r="EI11" s="37" t="s">
        <v>1314</v>
      </c>
      <c r="EJ11" s="37"/>
      <c r="EK11" s="37" t="s">
        <v>1262</v>
      </c>
      <c r="EL11" s="37" t="s">
        <v>1303</v>
      </c>
      <c r="EM11" s="37" t="s">
        <v>1262</v>
      </c>
      <c r="EN11" s="37" t="s">
        <v>1262</v>
      </c>
      <c r="EO11" s="37" t="s">
        <v>1262</v>
      </c>
      <c r="EP11" s="37" t="s">
        <v>1262</v>
      </c>
      <c r="EQ11" s="37" t="s">
        <v>1262</v>
      </c>
      <c r="ER11" s="37" t="s">
        <v>1262</v>
      </c>
      <c r="ES11" s="37"/>
      <c r="ET11" s="37" t="s">
        <v>1262</v>
      </c>
      <c r="EU11" s="37" t="s">
        <v>1262</v>
      </c>
      <c r="EV11" s="37" t="s">
        <v>1262</v>
      </c>
      <c r="EW11" s="37" t="s">
        <v>1262</v>
      </c>
      <c r="EX11" s="37" t="s">
        <v>1262</v>
      </c>
      <c r="EY11" s="37" t="s">
        <v>1262</v>
      </c>
      <c r="EZ11" s="37" t="s">
        <v>1262</v>
      </c>
      <c r="FA11" s="37" t="s">
        <v>1262</v>
      </c>
      <c r="FB11" s="37" t="s">
        <v>1262</v>
      </c>
      <c r="FC11" s="37" t="s">
        <v>1262</v>
      </c>
      <c r="FD11" s="37" t="s">
        <v>1379</v>
      </c>
      <c r="FE11" s="37" t="s">
        <v>1262</v>
      </c>
      <c r="FF11" s="37" t="s">
        <v>1262</v>
      </c>
      <c r="FG11" s="37" t="s">
        <v>1262</v>
      </c>
      <c r="FH11" s="37"/>
      <c r="FI11" s="37"/>
      <c r="FJ11" s="37" t="s">
        <v>1231</v>
      </c>
      <c r="FK11" s="37"/>
      <c r="FL11" s="37" t="s">
        <v>1262</v>
      </c>
      <c r="FM11" s="37" t="s">
        <v>1262</v>
      </c>
      <c r="FN11" s="37" t="s">
        <v>1262</v>
      </c>
      <c r="FO11" s="37" t="s">
        <v>1262</v>
      </c>
      <c r="FP11" s="37" t="s">
        <v>1262</v>
      </c>
      <c r="FQ11" s="37" t="s">
        <v>1262</v>
      </c>
      <c r="FR11" s="37" t="s">
        <v>1262</v>
      </c>
      <c r="FS11" s="37" t="s">
        <v>1335</v>
      </c>
      <c r="FT11" s="37" t="s">
        <v>1351</v>
      </c>
      <c r="FU11" s="37" t="s">
        <v>1335</v>
      </c>
      <c r="FV11" s="37"/>
      <c r="FW11" s="37"/>
      <c r="FX11" s="37" t="s">
        <v>1262</v>
      </c>
      <c r="FY11" s="37" t="s">
        <v>1262</v>
      </c>
      <c r="FZ11" s="37" t="s">
        <v>1262</v>
      </c>
      <c r="GA11" s="37" t="s">
        <v>1262</v>
      </c>
      <c r="GB11" s="37" t="s">
        <v>1231</v>
      </c>
      <c r="GC11" s="37" t="s">
        <v>1262</v>
      </c>
      <c r="GD11" s="37" t="s">
        <v>1262</v>
      </c>
      <c r="GE11" s="37" t="s">
        <v>1262</v>
      </c>
      <c r="GF11" s="37" t="s">
        <v>1262</v>
      </c>
      <c r="GG11" s="37" t="s">
        <v>1262</v>
      </c>
      <c r="GH11" s="37" t="s">
        <v>1262</v>
      </c>
      <c r="GI11" s="37" t="s">
        <v>1262</v>
      </c>
      <c r="GJ11" s="37" t="s">
        <v>1262</v>
      </c>
      <c r="GK11" s="37" t="s">
        <v>1379</v>
      </c>
      <c r="GL11" s="37" t="s">
        <v>1262</v>
      </c>
      <c r="GM11" s="37" t="s">
        <v>1335</v>
      </c>
      <c r="GN11" s="37" t="s">
        <v>1262</v>
      </c>
      <c r="GO11" s="37" t="s">
        <v>1262</v>
      </c>
      <c r="GP11" s="37" t="s">
        <v>1262</v>
      </c>
      <c r="GQ11" s="37" t="s">
        <v>1314</v>
      </c>
      <c r="GR11" s="37" t="s">
        <v>1309</v>
      </c>
      <c r="GS11" s="37" t="s">
        <v>1292</v>
      </c>
      <c r="GT11" s="37" t="s">
        <v>1292</v>
      </c>
      <c r="GU11" s="37" t="s">
        <v>1282</v>
      </c>
      <c r="GV11" s="37" t="s">
        <v>1282</v>
      </c>
      <c r="GW11" s="37" t="s">
        <v>1292</v>
      </c>
      <c r="GX11" s="37"/>
      <c r="GY11" s="37" t="s">
        <v>1335</v>
      </c>
      <c r="GZ11" s="37" t="s">
        <v>1262</v>
      </c>
      <c r="HA11" s="37" t="s">
        <v>1262</v>
      </c>
      <c r="HB11" s="37" t="s">
        <v>1379</v>
      </c>
      <c r="HC11" s="37" t="s">
        <v>1262</v>
      </c>
      <c r="HD11" s="37" t="s">
        <v>1262</v>
      </c>
    </row>
    <row r="12" customFormat="false" ht="15" hidden="false" customHeight="false" outlineLevel="0" collapsed="false">
      <c r="A12" s="196" t="n">
        <v>12</v>
      </c>
      <c r="B12" s="37" t="s">
        <v>1274</v>
      </c>
      <c r="C12" s="37" t="str">
        <f aca="false">IF(COUNTIF(DD:DD,$B12),INDIRECT(concat("B",$A12)),"")</f>
        <v/>
      </c>
      <c r="D12" s="37" t="str">
        <f aca="false">IF(COUNTIF(DE:DE,$B12),INDIRECT(concat("B",$A12)),"")</f>
        <v/>
      </c>
      <c r="E12" s="37" t="e">
        <f aca="false">IF(COUNTIF(DF:DF,$B12),INDIRECT(concat("B",$A12)),"")</f>
        <v>#NAME?</v>
      </c>
      <c r="F12" s="37" t="e">
        <f aca="false">IF(COUNTIF(DG:DG,$B12),INDIRECT(concat("B",$A12)),"")</f>
        <v>#NAME?</v>
      </c>
      <c r="G12" s="37" t="e">
        <f aca="false">IF(COUNTIF(DH:DH,$B12),INDIRECT(concat("B",$A12)),"")</f>
        <v>#NAME?</v>
      </c>
      <c r="H12" s="37" t="e">
        <f aca="false">IF(COUNTIF(DI:DI,$B12),INDIRECT(concat("B",$A12)),"")</f>
        <v>#NAME?</v>
      </c>
      <c r="I12" s="37" t="str">
        <f aca="false">IF(COUNTIF(DJ:DJ,$B12),INDIRECT(concat("B",$A12)),"")</f>
        <v/>
      </c>
      <c r="J12" s="37" t="str">
        <f aca="false">IF(COUNTIF(DK:DK,$B12),INDIRECT(concat("B",$A12)),"")</f>
        <v/>
      </c>
      <c r="K12" s="37" t="str">
        <f aca="false">IF(COUNTIF(DL:DL,$B12),INDIRECT(concat("B",$A12)),"")</f>
        <v/>
      </c>
      <c r="L12" s="37" t="e">
        <f aca="false">IF(COUNTIF(DM:DM,$B12),INDIRECT(concat("B",$A12)),"")</f>
        <v>#NAME?</v>
      </c>
      <c r="M12" s="37" t="str">
        <f aca="false">IF(COUNTIF(DN:DN,$B12),INDIRECT(concat("B",$A12)),"")</f>
        <v/>
      </c>
      <c r="N12" s="37" t="e">
        <f aca="false">IF(COUNTIF(DO:DO,$B12),INDIRECT(concat("B",$A12)),"")</f>
        <v>#NAME?</v>
      </c>
      <c r="O12" s="37" t="e">
        <f aca="false">IF(COUNTIF(DP:DP,$B12),INDIRECT(concat("B",$A12)),"")</f>
        <v>#NAME?</v>
      </c>
      <c r="P12" s="37" t="e">
        <f aca="false">IF(COUNTIF(DQ:DQ,$B12),INDIRECT(concat("B",$A12)),"")</f>
        <v>#NAME?</v>
      </c>
      <c r="Q12" s="37" t="e">
        <f aca="false">IF(COUNTIF(DR:DR,$B12),INDIRECT(concat("B",$A12)),"")</f>
        <v>#NAME?</v>
      </c>
      <c r="R12" s="37" t="e">
        <f aca="false">IF(COUNTIF(DS:DS,$B12),INDIRECT(concat("B",$A12)),"")</f>
        <v>#NAME?</v>
      </c>
      <c r="S12" s="37" t="e">
        <f aca="false">IF(COUNTIF(DT:DT,$B12),INDIRECT(concat("B",$A12)),"")</f>
        <v>#NAME?</v>
      </c>
      <c r="T12" s="37" t="e">
        <f aca="false">IF(COUNTIF(DU:DU,$B12),INDIRECT(concat("B",$A12)),"")</f>
        <v>#NAME?</v>
      </c>
      <c r="U12" s="37" t="e">
        <f aca="false">IF(COUNTIF(DV:DV,$B12),INDIRECT(concat("B",$A12)),"")</f>
        <v>#NAME?</v>
      </c>
      <c r="V12" s="37" t="e">
        <f aca="false">IF(COUNTIF(DW:DW,$B12),INDIRECT(concat("B",$A12)),"")</f>
        <v>#NAME?</v>
      </c>
      <c r="W12" s="37" t="str">
        <f aca="false">IF(COUNTIF(DX:DX,$B12),INDIRECT(concat("B",$A12)),"")</f>
        <v/>
      </c>
      <c r="X12" s="37" t="str">
        <f aca="false">IF(COUNTIF(DY:DY,$B12),INDIRECT(concat("B",$A12)),"")</f>
        <v/>
      </c>
      <c r="Y12" s="37" t="str">
        <f aca="false">IF(COUNTIF(DZ:DZ,$B12),INDIRECT(concat("B",$A12)),"")</f>
        <v/>
      </c>
      <c r="Z12" s="37" t="str">
        <f aca="false">IF(COUNTIF(EA:EA,$B12),INDIRECT(concat("B",$A12)),"")</f>
        <v/>
      </c>
      <c r="AA12" s="37" t="e">
        <f aca="false">IF(COUNTIF(EB:EB,$B12),INDIRECT(concat("B",$A12)),"")</f>
        <v>#NAME?</v>
      </c>
      <c r="AB12" s="37" t="e">
        <f aca="false">IF(COUNTIF(EC:EC,$B12),INDIRECT(concat("B",$A12)),"")</f>
        <v>#NAME?</v>
      </c>
      <c r="AC12" s="37" t="str">
        <f aca="false">IF(COUNTIF(ED:ED,$B12),INDIRECT(concat("B",$A12)),"")</f>
        <v/>
      </c>
      <c r="AD12" s="37" t="str">
        <f aca="false">IF(COUNTIF(EE:EE,$B12),INDIRECT(concat("B",$A12)),"")</f>
        <v/>
      </c>
      <c r="AE12" s="37" t="e">
        <f aca="false">IF(COUNTIF(EF:EF,$B12),INDIRECT(concat("B",$A12)),"")</f>
        <v>#NAME?</v>
      </c>
      <c r="AF12" s="37" t="str">
        <f aca="false">IF(COUNTIF(EG:EG,$B12),INDIRECT(concat("B",$A12)),"")</f>
        <v/>
      </c>
      <c r="AG12" s="37" t="str">
        <f aca="false">IF(COUNTIF(EH:EH,$B12),INDIRECT(concat("B",$A12)),"")</f>
        <v/>
      </c>
      <c r="AH12" s="37" t="str">
        <f aca="false">IF(COUNTIF(EI:EI,$B12),INDIRECT(concat("B",$A12)),"")</f>
        <v/>
      </c>
      <c r="AI12" s="37" t="str">
        <f aca="false">IF(COUNTIF(EJ:EJ,$B12),INDIRECT(concat("B",$A12)),"")</f>
        <v/>
      </c>
      <c r="AJ12" s="37" t="e">
        <f aca="false">IF(COUNTIF(EK:EK,$B12),INDIRECT(concat("B",$A12)),"")</f>
        <v>#NAME?</v>
      </c>
      <c r="AK12" s="37" t="e">
        <f aca="false">IF(COUNTIF(EL:EL,$B12),INDIRECT(concat("B",$A12)),"")</f>
        <v>#NAME?</v>
      </c>
      <c r="AL12" s="37" t="str">
        <f aca="false">IF(COUNTIF(EM:EM,$B12),INDIRECT(concat("B",$A12)),"")</f>
        <v/>
      </c>
      <c r="AM12" s="37" t="e">
        <f aca="false">IF(COUNTIF(EN:EN,$B12),INDIRECT(concat("B",$A12)),"")</f>
        <v>#NAME?</v>
      </c>
      <c r="AN12" s="37" t="str">
        <f aca="false">IF(COUNTIF(EO:EO,$B12),INDIRECT(concat("B",$A12)),"")</f>
        <v/>
      </c>
      <c r="AO12" s="37" t="str">
        <f aca="false">IF(COUNTIF(EP:EP,$B12),INDIRECT(concat("B",$A12)),"")</f>
        <v/>
      </c>
      <c r="AP12" s="37" t="e">
        <f aca="false">IF(COUNTIF(EQ:EQ,$B12),INDIRECT(concat("B",$A12)),"")</f>
        <v>#NAME?</v>
      </c>
      <c r="AQ12" s="37" t="e">
        <f aca="false">IF(COUNTIF(ER:ER,$B12),INDIRECT(concat("B",$A12)),"")</f>
        <v>#NAME?</v>
      </c>
      <c r="AR12" s="37" t="str">
        <f aca="false">IF(COUNTIF(ES:ES,$B12),INDIRECT(concat("B",$A12)),"")</f>
        <v/>
      </c>
      <c r="AS12" s="37" t="e">
        <f aca="false">IF(COUNTIF(ET:ET,$B12),INDIRECT(concat("B",$A12)),"")</f>
        <v>#NAME?</v>
      </c>
      <c r="AT12" s="37" t="e">
        <f aca="false">IF(COUNTIF(EU:EU,$B12),INDIRECT(concat("B",$A12)),"")</f>
        <v>#NAME?</v>
      </c>
      <c r="AU12" s="37" t="e">
        <f aca="false">IF(COUNTIF(EV:EV,$B12),INDIRECT(concat("B",$A12)),"")</f>
        <v>#NAME?</v>
      </c>
      <c r="AV12" s="37" t="e">
        <f aca="false">IF(COUNTIF(EW:EW,$B12),INDIRECT(concat("B",$A12)),"")</f>
        <v>#NAME?</v>
      </c>
      <c r="AW12" s="37" t="e">
        <f aca="false">IF(COUNTIF(EX:EX,$B12),INDIRECT(concat("B",$A12)),"")</f>
        <v>#NAME?</v>
      </c>
      <c r="AX12" s="37" t="e">
        <f aca="false">IF(COUNTIF(EY:EY,$B12),INDIRECT(concat("B",$A12)),"")</f>
        <v>#NAME?</v>
      </c>
      <c r="AY12" s="37" t="e">
        <f aca="false">IF(COUNTIF(EZ:EZ,$B12),INDIRECT(concat("B",$A12)),"")</f>
        <v>#NAME?</v>
      </c>
      <c r="AZ12" s="37" t="e">
        <f aca="false">IF(COUNTIF(FA:FA,$B12),INDIRECT(concat("B",$A12)),"")</f>
        <v>#NAME?</v>
      </c>
      <c r="BA12" s="37" t="e">
        <f aca="false">IF(COUNTIF(FB:FB,$B12),INDIRECT(concat("B",$A12)),"")</f>
        <v>#NAME?</v>
      </c>
      <c r="BB12" s="37" t="e">
        <f aca="false">IF(COUNTIF(FC:FC,$B12),INDIRECT(concat("B",$A12)),"")</f>
        <v>#NAME?</v>
      </c>
      <c r="BC12" s="37" t="e">
        <f aca="false">IF(COUNTIF(FD:FD,$B12),INDIRECT(concat("B",$A12)),"")</f>
        <v>#NAME?</v>
      </c>
      <c r="BD12" s="37" t="e">
        <f aca="false">IF(COUNTIF(FE:FE,$B12),INDIRECT(concat("B",$A12)),"")</f>
        <v>#NAME?</v>
      </c>
      <c r="BE12" s="37" t="e">
        <f aca="false">IF(COUNTIF(FF:FF,$B12),INDIRECT(concat("B",$A12)),"")</f>
        <v>#NAME?</v>
      </c>
      <c r="BF12" s="37" t="e">
        <f aca="false">IF(COUNTIF(FG:FG,$B12),INDIRECT(concat("B",$A12)),"")</f>
        <v>#NAME?</v>
      </c>
      <c r="BG12" s="37" t="str">
        <f aca="false">IF(COUNTIF(FH:FH,$B12),INDIRECT(concat("B",$A12)),"")</f>
        <v/>
      </c>
      <c r="BH12" s="37" t="str">
        <f aca="false">IF(COUNTIF(FI:FI,$B12),INDIRECT(concat("B",$A12)),"")</f>
        <v/>
      </c>
      <c r="BI12" s="37" t="e">
        <f aca="false">IF(COUNTIF(FJ:FJ,$B12),INDIRECT(concat("B",$A12)),"")</f>
        <v>#NAME?</v>
      </c>
      <c r="BJ12" s="37" t="str">
        <f aca="false">IF(COUNTIF(FK:FK,$B12),INDIRECT(concat("B",$A12)),"")</f>
        <v/>
      </c>
      <c r="BK12" s="37" t="str">
        <f aca="false">IF(COUNTIF(FL:FL,$B12),INDIRECT(concat("B",$A12)),"")</f>
        <v/>
      </c>
      <c r="BL12" s="37" t="e">
        <f aca="false">IF(COUNTIF(FM:FM,$B12),INDIRECT(concat("B",$A12)),"")</f>
        <v>#NAME?</v>
      </c>
      <c r="BM12" s="37" t="e">
        <f aca="false">IF(COUNTIF(FN:FN,$B12),INDIRECT(concat("B",$A12)),"")</f>
        <v>#NAME?</v>
      </c>
      <c r="BN12" s="37" t="e">
        <f aca="false">IF(COUNTIF(FO:FO,$B12),INDIRECT(concat("B",$A12)),"")</f>
        <v>#NAME?</v>
      </c>
      <c r="BO12" s="37" t="e">
        <f aca="false">IF(COUNTIF(FP:FP,$B12),INDIRECT(concat("B",$A12)),"")</f>
        <v>#NAME?</v>
      </c>
      <c r="BP12" s="37" t="e">
        <f aca="false">IF(COUNTIF(FQ:FQ,$B12),INDIRECT(concat("B",$A12)),"")</f>
        <v>#NAME?</v>
      </c>
      <c r="BQ12" s="37" t="e">
        <f aca="false">IF(COUNTIF(FR:FR,$B12),INDIRECT(concat("B",$A12)),"")</f>
        <v>#NAME?</v>
      </c>
      <c r="BR12" s="37" t="str">
        <f aca="false">IF(COUNTIF(FS:FS,$B12),INDIRECT(concat("B",$A12)),"")</f>
        <v/>
      </c>
      <c r="BS12" s="37" t="str">
        <f aca="false">IF(COUNTIF(FT:FT,$B12),INDIRECT(concat("B",$A12)),"")</f>
        <v/>
      </c>
      <c r="BT12" s="37" t="str">
        <f aca="false">IF(COUNTIF(FU:FU,$B12),INDIRECT(concat("B",$A12)),"")</f>
        <v/>
      </c>
      <c r="BU12" s="37" t="str">
        <f aca="false">IF(COUNTIF(FV:FV,$B12),INDIRECT(concat("B",$A12)),"")</f>
        <v/>
      </c>
      <c r="BV12" s="37" t="str">
        <f aca="false">IF(COUNTIF(FW:FW,$B12),INDIRECT(concat("B",$A12)),"")</f>
        <v/>
      </c>
      <c r="BW12" s="37" t="str">
        <f aca="false">IF(COUNTIF(FX:FX,$B12),INDIRECT(concat("B",$A12)),"")</f>
        <v/>
      </c>
      <c r="BX12" s="37" t="str">
        <f aca="false">IF(COUNTIF(FY:FY,$B12),INDIRECT(concat("B",$A12)),"")</f>
        <v/>
      </c>
      <c r="BY12" s="37" t="e">
        <f aca="false">IF(COUNTIF(FZ:FZ,$B12),INDIRECT(concat("B",$A12)),"")</f>
        <v>#NAME?</v>
      </c>
      <c r="BZ12" s="37" t="str">
        <f aca="false">IF(COUNTIF(GA:GA,$B12),INDIRECT(concat("B",$A12)),"")</f>
        <v/>
      </c>
      <c r="CA12" s="37" t="str">
        <f aca="false">IF(COUNTIF(GB:GB,$B12),INDIRECT(concat("B",$A12)),"")</f>
        <v/>
      </c>
      <c r="CB12" s="37" t="e">
        <f aca="false">IF(COUNTIF(GC:GC,$B12),INDIRECT(concat("B",$A12)),"")</f>
        <v>#NAME?</v>
      </c>
      <c r="CC12" s="37" t="e">
        <f aca="false">IF(COUNTIF(GD:GD,$B12),INDIRECT(concat("B",$A12)),"")</f>
        <v>#NAME?</v>
      </c>
      <c r="CD12" s="37" t="str">
        <f aca="false">IF(COUNTIF(GE:GE,$B12),INDIRECT(concat("B",$A12)),"")</f>
        <v/>
      </c>
      <c r="CE12" s="37" t="e">
        <f aca="false">IF(COUNTIF(GF:GF,$B12),INDIRECT(concat("B",$A12)),"")</f>
        <v>#NAME?</v>
      </c>
      <c r="CF12" s="37" t="e">
        <f aca="false">IF(COUNTIF(GG:GG,$B12),INDIRECT(concat("B",$A12)),"")</f>
        <v>#NAME?</v>
      </c>
      <c r="CG12" s="37" t="e">
        <f aca="false">IF(COUNTIF(GH:GH,$B12),INDIRECT(concat("B",$A12)),"")</f>
        <v>#NAME?</v>
      </c>
      <c r="CH12" s="37" t="e">
        <f aca="false">IF(COUNTIF(GI:GI,$B12),INDIRECT(concat("B",$A12)),"")</f>
        <v>#NAME?</v>
      </c>
      <c r="CI12" s="37" t="e">
        <f aca="false">IF(COUNTIF(GJ:GJ,$B12),INDIRECT(concat("B",$A12)),"")</f>
        <v>#NAME?</v>
      </c>
      <c r="CJ12" s="37" t="str">
        <f aca="false">IF(COUNTIF(GK:GK,$B12),INDIRECT(concat("B",$A12)),"")</f>
        <v/>
      </c>
      <c r="CK12" s="37" t="e">
        <f aca="false">IF(COUNTIF(GL:GL,$B12),INDIRECT(concat("B",$A12)),"")</f>
        <v>#NAME?</v>
      </c>
      <c r="CL12" s="37" t="str">
        <f aca="false">IF(COUNTIF(GM:GM,$B12),INDIRECT(concat("B",$A12)),"")</f>
        <v/>
      </c>
      <c r="CM12" s="37" t="e">
        <f aca="false">IF(COUNTIF(GN:GN,$B12),INDIRECT(concat("B",$A12)),"")</f>
        <v>#NAME?</v>
      </c>
      <c r="CN12" s="37" t="e">
        <f aca="false">IF(COUNTIF(GO:GO,$B12),INDIRECT(concat("B",$A12)),"")</f>
        <v>#NAME?</v>
      </c>
      <c r="CO12" s="37" t="e">
        <f aca="false">IF(COUNTIF(GP:GP,$B12),INDIRECT(concat("B",$A12)),"")</f>
        <v>#NAME?</v>
      </c>
      <c r="CP12" s="37" t="str">
        <f aca="false">IF(COUNTIF(GQ:GQ,$B12),INDIRECT(concat("B",$A12)),"")</f>
        <v/>
      </c>
      <c r="CQ12" s="37" t="e">
        <f aca="false">IF(COUNTIF(GR:GR,$B12),INDIRECT(concat("B",$A12)),"")</f>
        <v>#NAME?</v>
      </c>
      <c r="CR12" s="37" t="e">
        <f aca="false">IF(COUNTIF(GS:GS,$B12),INDIRECT(concat("B",$A12)),"")</f>
        <v>#NAME?</v>
      </c>
      <c r="CS12" s="37" t="e">
        <f aca="false">IF(COUNTIF(GT:GT,$B12),INDIRECT(concat("B",$A12)),"")</f>
        <v>#NAME?</v>
      </c>
      <c r="CT12" s="37" t="e">
        <f aca="false">IF(COUNTIF(GU:GU,$B12),INDIRECT(concat("B",$A12)),"")</f>
        <v>#NAME?</v>
      </c>
      <c r="CU12" s="37" t="e">
        <f aca="false">IF(COUNTIF(GV:GV,$B12),INDIRECT(concat("B",$A12)),"")</f>
        <v>#NAME?</v>
      </c>
      <c r="CV12" s="37" t="e">
        <f aca="false">IF(COUNTIF(GW:GW,$B12),INDIRECT(concat("B",$A12)),"")</f>
        <v>#NAME?</v>
      </c>
      <c r="CW12" s="37" t="str">
        <f aca="false">IF(COUNTIF(GX:GX,$B12),INDIRECT(concat("B",$A12)),"")</f>
        <v/>
      </c>
      <c r="CX12" s="37" t="str">
        <f aca="false">IF(COUNTIF(GY:GY,$B12),INDIRECT(concat("B",$A12)),"")</f>
        <v/>
      </c>
      <c r="CY12" s="37" t="e">
        <f aca="false">IF(COUNTIF(GZ:GZ,$B12),INDIRECT(concat("B",$A12)),"")</f>
        <v>#NAME?</v>
      </c>
      <c r="CZ12" s="37" t="e">
        <f aca="false">IF(COUNTIF(HA:HA,$B12),INDIRECT(concat("B",$A12)),"")</f>
        <v>#NAME?</v>
      </c>
      <c r="DA12" s="37" t="e">
        <f aca="false">IF(COUNTIF(HB:HB,$B12),INDIRECT(concat("B",$A12)),"")</f>
        <v>#NAME?</v>
      </c>
      <c r="DB12" s="37" t="e">
        <f aca="false">IF(COUNTIF(HC:HC,$B12),INDIRECT(concat("B",$A12)),"")</f>
        <v>#NAME?</v>
      </c>
      <c r="DC12" s="37" t="e">
        <f aca="false">IF(COUNTIF(HD:HD,$B12),INDIRECT(concat("B",$A12)),"")</f>
        <v>#NAME?</v>
      </c>
      <c r="DD12" s="37" t="s">
        <v>1314</v>
      </c>
      <c r="DE12" s="37" t="s">
        <v>1322</v>
      </c>
      <c r="DF12" s="37" t="s">
        <v>1309</v>
      </c>
      <c r="DG12" s="37" t="s">
        <v>1309</v>
      </c>
      <c r="DH12" s="37" t="s">
        <v>1292</v>
      </c>
      <c r="DI12" s="37" t="s">
        <v>1299</v>
      </c>
      <c r="DJ12" s="37" t="s">
        <v>1322</v>
      </c>
      <c r="DK12" s="37"/>
      <c r="DL12" s="37"/>
      <c r="DM12" s="37" t="s">
        <v>1314</v>
      </c>
      <c r="DN12" s="37" t="s">
        <v>1314</v>
      </c>
      <c r="DO12" s="37" t="s">
        <v>1309</v>
      </c>
      <c r="DP12" s="37" t="s">
        <v>1309</v>
      </c>
      <c r="DQ12" s="37" t="s">
        <v>1309</v>
      </c>
      <c r="DR12" s="37" t="s">
        <v>1292</v>
      </c>
      <c r="DS12" s="37" t="s">
        <v>1309</v>
      </c>
      <c r="DT12" s="37" t="s">
        <v>1309</v>
      </c>
      <c r="DU12" s="37" t="s">
        <v>1303</v>
      </c>
      <c r="DV12" s="37" t="s">
        <v>1379</v>
      </c>
      <c r="DW12" s="37" t="s">
        <v>1379</v>
      </c>
      <c r="DX12" s="37"/>
      <c r="DY12" s="37"/>
      <c r="DZ12" s="37"/>
      <c r="EA12" s="37" t="s">
        <v>1292</v>
      </c>
      <c r="EB12" s="37" t="s">
        <v>1292</v>
      </c>
      <c r="EC12" s="37" t="s">
        <v>1292</v>
      </c>
      <c r="ED12" s="37"/>
      <c r="EE12" s="37" t="s">
        <v>1325</v>
      </c>
      <c r="EF12" s="37" t="s">
        <v>1314</v>
      </c>
      <c r="EG12" s="37" t="s">
        <v>1325</v>
      </c>
      <c r="EH12" s="37" t="s">
        <v>1325</v>
      </c>
      <c r="EI12" s="37" t="s">
        <v>1325</v>
      </c>
      <c r="EJ12" s="37"/>
      <c r="EK12" s="37" t="s">
        <v>1379</v>
      </c>
      <c r="EL12" s="37" t="s">
        <v>1305</v>
      </c>
      <c r="EM12" s="37" t="s">
        <v>1379</v>
      </c>
      <c r="EN12" s="37" t="s">
        <v>1379</v>
      </c>
      <c r="EO12" s="37" t="s">
        <v>1379</v>
      </c>
      <c r="EP12" s="37" t="s">
        <v>1379</v>
      </c>
      <c r="EQ12" s="37" t="s">
        <v>1379</v>
      </c>
      <c r="ER12" s="37" t="s">
        <v>1379</v>
      </c>
      <c r="ES12" s="37"/>
      <c r="ET12" s="37" t="s">
        <v>1379</v>
      </c>
      <c r="EU12" s="37" t="s">
        <v>1379</v>
      </c>
      <c r="EV12" s="37" t="s">
        <v>1379</v>
      </c>
      <c r="EW12" s="37" t="s">
        <v>1379</v>
      </c>
      <c r="EX12" s="37" t="s">
        <v>1379</v>
      </c>
      <c r="EY12" s="37" t="s">
        <v>1379</v>
      </c>
      <c r="EZ12" s="37" t="s">
        <v>1379</v>
      </c>
      <c r="FA12" s="37" t="s">
        <v>1379</v>
      </c>
      <c r="FB12" s="37" t="s">
        <v>1379</v>
      </c>
      <c r="FC12" s="37" t="s">
        <v>1379</v>
      </c>
      <c r="FD12" s="37" t="s">
        <v>1231</v>
      </c>
      <c r="FE12" s="37" t="s">
        <v>1379</v>
      </c>
      <c r="FF12" s="37" t="s">
        <v>1379</v>
      </c>
      <c r="FG12" s="37" t="s">
        <v>1379</v>
      </c>
      <c r="FH12" s="37"/>
      <c r="FI12" s="37"/>
      <c r="FJ12" s="37" t="s">
        <v>1259</v>
      </c>
      <c r="FK12" s="37"/>
      <c r="FL12" s="37" t="s">
        <v>1379</v>
      </c>
      <c r="FM12" s="37" t="s">
        <v>1379</v>
      </c>
      <c r="FN12" s="37" t="s">
        <v>1379</v>
      </c>
      <c r="FO12" s="37" t="s">
        <v>1379</v>
      </c>
      <c r="FP12" s="37" t="s">
        <v>1379</v>
      </c>
      <c r="FQ12" s="37" t="s">
        <v>1379</v>
      </c>
      <c r="FR12" s="37" t="s">
        <v>1379</v>
      </c>
      <c r="FS12" s="37" t="s">
        <v>1262</v>
      </c>
      <c r="FT12" s="37" t="s">
        <v>1332</v>
      </c>
      <c r="FU12" s="37" t="s">
        <v>1262</v>
      </c>
      <c r="FV12" s="37"/>
      <c r="FW12" s="37"/>
      <c r="FX12" s="37" t="s">
        <v>1379</v>
      </c>
      <c r="FY12" s="37" t="s">
        <v>1379</v>
      </c>
      <c r="FZ12" s="37" t="s">
        <v>1379</v>
      </c>
      <c r="GA12" s="37" t="s">
        <v>1379</v>
      </c>
      <c r="GB12" s="37" t="s">
        <v>1259</v>
      </c>
      <c r="GC12" s="37" t="s">
        <v>1379</v>
      </c>
      <c r="GD12" s="37" t="s">
        <v>1379</v>
      </c>
      <c r="GE12" s="37" t="s">
        <v>1379</v>
      </c>
      <c r="GF12" s="37" t="s">
        <v>1379</v>
      </c>
      <c r="GG12" s="37" t="s">
        <v>1379</v>
      </c>
      <c r="GH12" s="37" t="s">
        <v>1379</v>
      </c>
      <c r="GI12" s="37" t="s">
        <v>1379</v>
      </c>
      <c r="GJ12" s="37" t="s">
        <v>1379</v>
      </c>
      <c r="GK12" s="37" t="s">
        <v>1231</v>
      </c>
      <c r="GL12" s="37" t="s">
        <v>1379</v>
      </c>
      <c r="GM12" s="37" t="s">
        <v>1262</v>
      </c>
      <c r="GN12" s="37" t="s">
        <v>1379</v>
      </c>
      <c r="GO12" s="37" t="s">
        <v>1379</v>
      </c>
      <c r="GP12" s="37" t="s">
        <v>1379</v>
      </c>
      <c r="GQ12" s="37" t="s">
        <v>1318</v>
      </c>
      <c r="GR12" s="37" t="s">
        <v>1314</v>
      </c>
      <c r="GS12" s="37" t="s">
        <v>1309</v>
      </c>
      <c r="GT12" s="37" t="s">
        <v>1303</v>
      </c>
      <c r="GU12" s="37" t="s">
        <v>1289</v>
      </c>
      <c r="GV12" s="37" t="s">
        <v>1289</v>
      </c>
      <c r="GW12" s="37" t="s">
        <v>1303</v>
      </c>
      <c r="GX12" s="37"/>
      <c r="GY12" s="37" t="s">
        <v>1262</v>
      </c>
      <c r="GZ12" s="37" t="s">
        <v>1379</v>
      </c>
      <c r="HA12" s="37" t="s">
        <v>1379</v>
      </c>
      <c r="HB12" s="37" t="s">
        <v>1231</v>
      </c>
      <c r="HC12" s="37" t="s">
        <v>1379</v>
      </c>
      <c r="HD12" s="37" t="s">
        <v>1379</v>
      </c>
    </row>
    <row r="13" customFormat="false" ht="15" hidden="false" customHeight="false" outlineLevel="0" collapsed="false">
      <c r="A13" s="196" t="n">
        <v>13</v>
      </c>
      <c r="B13" s="37" t="s">
        <v>1277</v>
      </c>
      <c r="C13" s="37" t="str">
        <f aca="false">IF(COUNTIF(DD:DD,$B13),INDIRECT(concat("B",$A13)),"")</f>
        <v/>
      </c>
      <c r="D13" s="37" t="str">
        <f aca="false">IF(COUNTIF(DE:DE,$B13),INDIRECT(concat("B",$A13)),"")</f>
        <v/>
      </c>
      <c r="E13" s="37" t="str">
        <f aca="false">IF(COUNTIF(DF:DF,$B13),INDIRECT(concat("B",$A13)),"")</f>
        <v/>
      </c>
      <c r="F13" s="37" t="str">
        <f aca="false">IF(COUNTIF(DG:DG,$B13),INDIRECT(concat("B",$A13)),"")</f>
        <v/>
      </c>
      <c r="G13" s="37" t="str">
        <f aca="false">IF(COUNTIF(DH:DH,$B13),INDIRECT(concat("B",$A13)),"")</f>
        <v/>
      </c>
      <c r="H13" s="37" t="str">
        <f aca="false">IF(COUNTIF(DI:DI,$B13),INDIRECT(concat("B",$A13)),"")</f>
        <v/>
      </c>
      <c r="I13" s="37" t="str">
        <f aca="false">IF(COUNTIF(DJ:DJ,$B13),INDIRECT(concat("B",$A13)),"")</f>
        <v/>
      </c>
      <c r="J13" s="37" t="str">
        <f aca="false">IF(COUNTIF(DK:DK,$B13),INDIRECT(concat("B",$A13)),"")</f>
        <v/>
      </c>
      <c r="K13" s="37" t="str">
        <f aca="false">IF(COUNTIF(DL:DL,$B13),INDIRECT(concat("B",$A13)),"")</f>
        <v/>
      </c>
      <c r="L13" s="37" t="str">
        <f aca="false">IF(COUNTIF(DM:DM,$B13),INDIRECT(concat("B",$A13)),"")</f>
        <v/>
      </c>
      <c r="M13" s="37" t="str">
        <f aca="false">IF(COUNTIF(DN:DN,$B13),INDIRECT(concat("B",$A13)),"")</f>
        <v/>
      </c>
      <c r="N13" s="37" t="str">
        <f aca="false">IF(COUNTIF(DO:DO,$B13),INDIRECT(concat("B",$A13)),"")</f>
        <v/>
      </c>
      <c r="O13" s="37" t="str">
        <f aca="false">IF(COUNTIF(DP:DP,$B13),INDIRECT(concat("B",$A13)),"")</f>
        <v/>
      </c>
      <c r="P13" s="37" t="str">
        <f aca="false">IF(COUNTIF(DQ:DQ,$B13),INDIRECT(concat("B",$A13)),"")</f>
        <v/>
      </c>
      <c r="Q13" s="37" t="str">
        <f aca="false">IF(COUNTIF(DR:DR,$B13),INDIRECT(concat("B",$A13)),"")</f>
        <v/>
      </c>
      <c r="R13" s="37" t="str">
        <f aca="false">IF(COUNTIF(DS:DS,$B13),INDIRECT(concat("B",$A13)),"")</f>
        <v/>
      </c>
      <c r="S13" s="37" t="str">
        <f aca="false">IF(COUNTIF(DT:DT,$B13),INDIRECT(concat("B",$A13)),"")</f>
        <v/>
      </c>
      <c r="T13" s="37" t="str">
        <f aca="false">IF(COUNTIF(DU:DU,$B13),INDIRECT(concat("B",$A13)),"")</f>
        <v/>
      </c>
      <c r="U13" s="37" t="str">
        <f aca="false">IF(COUNTIF(DV:DV,$B13),INDIRECT(concat("B",$A13)),"")</f>
        <v/>
      </c>
      <c r="V13" s="37" t="str">
        <f aca="false">IF(COUNTIF(DW:DW,$B13),INDIRECT(concat("B",$A13)),"")</f>
        <v/>
      </c>
      <c r="W13" s="37" t="str">
        <f aca="false">IF(COUNTIF(DX:DX,$B13),INDIRECT(concat("B",$A13)),"")</f>
        <v/>
      </c>
      <c r="X13" s="37" t="str">
        <f aca="false">IF(COUNTIF(DY:DY,$B13),INDIRECT(concat("B",$A13)),"")</f>
        <v/>
      </c>
      <c r="Y13" s="37" t="str">
        <f aca="false">IF(COUNTIF(DZ:DZ,$B13),INDIRECT(concat("B",$A13)),"")</f>
        <v/>
      </c>
      <c r="Z13" s="37" t="str">
        <f aca="false">IF(COUNTIF(EA:EA,$B13),INDIRECT(concat("B",$A13)),"")</f>
        <v/>
      </c>
      <c r="AA13" s="37" t="e">
        <f aca="false">IF(COUNTIF(EB:EB,$B13),INDIRECT(concat("B",$A13)),"")</f>
        <v>#NAME?</v>
      </c>
      <c r="AB13" s="37" t="e">
        <f aca="false">IF(COUNTIF(EC:EC,$B13),INDIRECT(concat("B",$A13)),"")</f>
        <v>#NAME?</v>
      </c>
      <c r="AC13" s="37" t="str">
        <f aca="false">IF(COUNTIF(ED:ED,$B13),INDIRECT(concat("B",$A13)),"")</f>
        <v/>
      </c>
      <c r="AD13" s="37" t="str">
        <f aca="false">IF(COUNTIF(EE:EE,$B13),INDIRECT(concat("B",$A13)),"")</f>
        <v/>
      </c>
      <c r="AE13" s="37" t="str">
        <f aca="false">IF(COUNTIF(EF:EF,$B13),INDIRECT(concat("B",$A13)),"")</f>
        <v/>
      </c>
      <c r="AF13" s="37" t="str">
        <f aca="false">IF(COUNTIF(EG:EG,$B13),INDIRECT(concat("B",$A13)),"")</f>
        <v/>
      </c>
      <c r="AG13" s="37" t="str">
        <f aca="false">IF(COUNTIF(EH:EH,$B13),INDIRECT(concat("B",$A13)),"")</f>
        <v/>
      </c>
      <c r="AH13" s="37" t="str">
        <f aca="false">IF(COUNTIF(EI:EI,$B13),INDIRECT(concat("B",$A13)),"")</f>
        <v/>
      </c>
      <c r="AI13" s="37" t="str">
        <f aca="false">IF(COUNTIF(EJ:EJ,$B13),INDIRECT(concat("B",$A13)),"")</f>
        <v/>
      </c>
      <c r="AJ13" s="37" t="str">
        <f aca="false">IF(COUNTIF(EK:EK,$B13),INDIRECT(concat("B",$A13)),"")</f>
        <v/>
      </c>
      <c r="AK13" s="37" t="str">
        <f aca="false">IF(COUNTIF(EL:EL,$B13),INDIRECT(concat("B",$A13)),"")</f>
        <v/>
      </c>
      <c r="AL13" s="37" t="str">
        <f aca="false">IF(COUNTIF(EM:EM,$B13),INDIRECT(concat("B",$A13)),"")</f>
        <v/>
      </c>
      <c r="AM13" s="37" t="str">
        <f aca="false">IF(COUNTIF(EN:EN,$B13),INDIRECT(concat("B",$A13)),"")</f>
        <v/>
      </c>
      <c r="AN13" s="37" t="str">
        <f aca="false">IF(COUNTIF(EO:EO,$B13),INDIRECT(concat("B",$A13)),"")</f>
        <v/>
      </c>
      <c r="AO13" s="37" t="str">
        <f aca="false">IF(COUNTIF(EP:EP,$B13),INDIRECT(concat("B",$A13)),"")</f>
        <v/>
      </c>
      <c r="AP13" s="37" t="str">
        <f aca="false">IF(COUNTIF(EQ:EQ,$B13),INDIRECT(concat("B",$A13)),"")</f>
        <v/>
      </c>
      <c r="AQ13" s="37" t="str">
        <f aca="false">IF(COUNTIF(ER:ER,$B13),INDIRECT(concat("B",$A13)),"")</f>
        <v/>
      </c>
      <c r="AR13" s="37" t="str">
        <f aca="false">IF(COUNTIF(ES:ES,$B13),INDIRECT(concat("B",$A13)),"")</f>
        <v/>
      </c>
      <c r="AS13" s="37" t="str">
        <f aca="false">IF(COUNTIF(ET:ET,$B13),INDIRECT(concat("B",$A13)),"")</f>
        <v/>
      </c>
      <c r="AT13" s="37" t="str">
        <f aca="false">IF(COUNTIF(EU:EU,$B13),INDIRECT(concat("B",$A13)),"")</f>
        <v/>
      </c>
      <c r="AU13" s="37" t="str">
        <f aca="false">IF(COUNTIF(EV:EV,$B13),INDIRECT(concat("B",$A13)),"")</f>
        <v/>
      </c>
      <c r="AV13" s="37" t="str">
        <f aca="false">IF(COUNTIF(EW:EW,$B13),INDIRECT(concat("B",$A13)),"")</f>
        <v/>
      </c>
      <c r="AW13" s="37" t="str">
        <f aca="false">IF(COUNTIF(EX:EX,$B13),INDIRECT(concat("B",$A13)),"")</f>
        <v/>
      </c>
      <c r="AX13" s="37" t="str">
        <f aca="false">IF(COUNTIF(EY:EY,$B13),INDIRECT(concat("B",$A13)),"")</f>
        <v/>
      </c>
      <c r="AY13" s="37" t="e">
        <f aca="false">IF(COUNTIF(EZ:EZ,$B13),INDIRECT(concat("B",$A13)),"")</f>
        <v>#NAME?</v>
      </c>
      <c r="AZ13" s="37" t="str">
        <f aca="false">IF(COUNTIF(FA:FA,$B13),INDIRECT(concat("B",$A13)),"")</f>
        <v/>
      </c>
      <c r="BA13" s="37" t="str">
        <f aca="false">IF(COUNTIF(FB:FB,$B13),INDIRECT(concat("B",$A13)),"")</f>
        <v/>
      </c>
      <c r="BB13" s="37" t="str">
        <f aca="false">IF(COUNTIF(FC:FC,$B13),INDIRECT(concat("B",$A13)),"")</f>
        <v/>
      </c>
      <c r="BC13" s="37" t="str">
        <f aca="false">IF(COUNTIF(FD:FD,$B13),INDIRECT(concat("B",$A13)),"")</f>
        <v/>
      </c>
      <c r="BD13" s="37" t="str">
        <f aca="false">IF(COUNTIF(FE:FE,$B13),INDIRECT(concat("B",$A13)),"")</f>
        <v/>
      </c>
      <c r="BE13" s="37" t="str">
        <f aca="false">IF(COUNTIF(FF:FF,$B13),INDIRECT(concat("B",$A13)),"")</f>
        <v/>
      </c>
      <c r="BF13" s="37" t="str">
        <f aca="false">IF(COUNTIF(FG:FG,$B13),INDIRECT(concat("B",$A13)),"")</f>
        <v/>
      </c>
      <c r="BG13" s="37" t="str">
        <f aca="false">IF(COUNTIF(FH:FH,$B13),INDIRECT(concat("B",$A13)),"")</f>
        <v/>
      </c>
      <c r="BH13" s="37" t="str">
        <f aca="false">IF(COUNTIF(FI:FI,$B13),INDIRECT(concat("B",$A13)),"")</f>
        <v/>
      </c>
      <c r="BI13" s="37" t="str">
        <f aca="false">IF(COUNTIF(FJ:FJ,$B13),INDIRECT(concat("B",$A13)),"")</f>
        <v/>
      </c>
      <c r="BJ13" s="37" t="str">
        <f aca="false">IF(COUNTIF(FK:FK,$B13),INDIRECT(concat("B",$A13)),"")</f>
        <v/>
      </c>
      <c r="BK13" s="37" t="str">
        <f aca="false">IF(COUNTIF(FL:FL,$B13),INDIRECT(concat("B",$A13)),"")</f>
        <v/>
      </c>
      <c r="BL13" s="37" t="str">
        <f aca="false">IF(COUNTIF(FM:FM,$B13),INDIRECT(concat("B",$A13)),"")</f>
        <v/>
      </c>
      <c r="BM13" s="37" t="str">
        <f aca="false">IF(COUNTIF(FN:FN,$B13),INDIRECT(concat("B",$A13)),"")</f>
        <v/>
      </c>
      <c r="BN13" s="37" t="str">
        <f aca="false">IF(COUNTIF(FO:FO,$B13),INDIRECT(concat("B",$A13)),"")</f>
        <v/>
      </c>
      <c r="BO13" s="37" t="str">
        <f aca="false">IF(COUNTIF(FP:FP,$B13),INDIRECT(concat("B",$A13)),"")</f>
        <v/>
      </c>
      <c r="BP13" s="37" t="str">
        <f aca="false">IF(COUNTIF(FQ:FQ,$B13),INDIRECT(concat("B",$A13)),"")</f>
        <v/>
      </c>
      <c r="BQ13" s="37" t="str">
        <f aca="false">IF(COUNTIF(FR:FR,$B13),INDIRECT(concat("B",$A13)),"")</f>
        <v/>
      </c>
      <c r="BR13" s="37" t="str">
        <f aca="false">IF(COUNTIF(FS:FS,$B13),INDIRECT(concat("B",$A13)),"")</f>
        <v/>
      </c>
      <c r="BS13" s="37" t="str">
        <f aca="false">IF(COUNTIF(FT:FT,$B13),INDIRECT(concat("B",$A13)),"")</f>
        <v/>
      </c>
      <c r="BT13" s="37" t="str">
        <f aca="false">IF(COUNTIF(FU:FU,$B13),INDIRECT(concat("B",$A13)),"")</f>
        <v/>
      </c>
      <c r="BU13" s="37" t="str">
        <f aca="false">IF(COUNTIF(FV:FV,$B13),INDIRECT(concat("B",$A13)),"")</f>
        <v/>
      </c>
      <c r="BV13" s="37" t="str">
        <f aca="false">IF(COUNTIF(FW:FW,$B13),INDIRECT(concat("B",$A13)),"")</f>
        <v/>
      </c>
      <c r="BW13" s="37" t="str">
        <f aca="false">IF(COUNTIF(FX:FX,$B13),INDIRECT(concat("B",$A13)),"")</f>
        <v/>
      </c>
      <c r="BX13" s="37" t="str">
        <f aca="false">IF(COUNTIF(FY:FY,$B13),INDIRECT(concat("B",$A13)),"")</f>
        <v/>
      </c>
      <c r="BY13" s="37" t="str">
        <f aca="false">IF(COUNTIF(FZ:FZ,$B13),INDIRECT(concat("B",$A13)),"")</f>
        <v/>
      </c>
      <c r="BZ13" s="37" t="str">
        <f aca="false">IF(COUNTIF(GA:GA,$B13),INDIRECT(concat("B",$A13)),"")</f>
        <v/>
      </c>
      <c r="CA13" s="37" t="str">
        <f aca="false">IF(COUNTIF(GB:GB,$B13),INDIRECT(concat("B",$A13)),"")</f>
        <v/>
      </c>
      <c r="CB13" s="37" t="str">
        <f aca="false">IF(COUNTIF(GC:GC,$B13),INDIRECT(concat("B",$A13)),"")</f>
        <v/>
      </c>
      <c r="CC13" s="37" t="str">
        <f aca="false">IF(COUNTIF(GD:GD,$B13),INDIRECT(concat("B",$A13)),"")</f>
        <v/>
      </c>
      <c r="CD13" s="37" t="str">
        <f aca="false">IF(COUNTIF(GE:GE,$B13),INDIRECT(concat("B",$A13)),"")</f>
        <v/>
      </c>
      <c r="CE13" s="37" t="str">
        <f aca="false">IF(COUNTIF(GF:GF,$B13),INDIRECT(concat("B",$A13)),"")</f>
        <v/>
      </c>
      <c r="CF13" s="37" t="str">
        <f aca="false">IF(COUNTIF(GG:GG,$B13),INDIRECT(concat("B",$A13)),"")</f>
        <v/>
      </c>
      <c r="CG13" s="37" t="str">
        <f aca="false">IF(COUNTIF(GH:GH,$B13),INDIRECT(concat("B",$A13)),"")</f>
        <v/>
      </c>
      <c r="CH13" s="37" t="str">
        <f aca="false">IF(COUNTIF(GI:GI,$B13),INDIRECT(concat("B",$A13)),"")</f>
        <v/>
      </c>
      <c r="CI13" s="37" t="str">
        <f aca="false">IF(COUNTIF(GJ:GJ,$B13),INDIRECT(concat("B",$A13)),"")</f>
        <v/>
      </c>
      <c r="CJ13" s="37" t="str">
        <f aca="false">IF(COUNTIF(GK:GK,$B13),INDIRECT(concat("B",$A13)),"")</f>
        <v/>
      </c>
      <c r="CK13" s="37" t="str">
        <f aca="false">IF(COUNTIF(GL:GL,$B13),INDIRECT(concat("B",$A13)),"")</f>
        <v/>
      </c>
      <c r="CL13" s="37" t="str">
        <f aca="false">IF(COUNTIF(GM:GM,$B13),INDIRECT(concat("B",$A13)),"")</f>
        <v/>
      </c>
      <c r="CM13" s="37" t="str">
        <f aca="false">IF(COUNTIF(GN:GN,$B13),INDIRECT(concat("B",$A13)),"")</f>
        <v/>
      </c>
      <c r="CN13" s="37" t="str">
        <f aca="false">IF(COUNTIF(GO:GO,$B13),INDIRECT(concat("B",$A13)),"")</f>
        <v/>
      </c>
      <c r="CO13" s="37" t="str">
        <f aca="false">IF(COUNTIF(GP:GP,$B13),INDIRECT(concat("B",$A13)),"")</f>
        <v/>
      </c>
      <c r="CP13" s="37" t="str">
        <f aca="false">IF(COUNTIF(GQ:GQ,$B13),INDIRECT(concat("B",$A13)),"")</f>
        <v/>
      </c>
      <c r="CQ13" s="37" t="str">
        <f aca="false">IF(COUNTIF(GR:GR,$B13),INDIRECT(concat("B",$A13)),"")</f>
        <v/>
      </c>
      <c r="CR13" s="37" t="str">
        <f aca="false">IF(COUNTIF(GS:GS,$B13),INDIRECT(concat("B",$A13)),"")</f>
        <v/>
      </c>
      <c r="CS13" s="37" t="str">
        <f aca="false">IF(COUNTIF(GT:GT,$B13),INDIRECT(concat("B",$A13)),"")</f>
        <v/>
      </c>
      <c r="CT13" s="37" t="str">
        <f aca="false">IF(COUNTIF(GU:GU,$B13),INDIRECT(concat("B",$A13)),"")</f>
        <v/>
      </c>
      <c r="CU13" s="37" t="str">
        <f aca="false">IF(COUNTIF(GV:GV,$B13),INDIRECT(concat("B",$A13)),"")</f>
        <v/>
      </c>
      <c r="CV13" s="37" t="str">
        <f aca="false">IF(COUNTIF(GW:GW,$B13),INDIRECT(concat("B",$A13)),"")</f>
        <v/>
      </c>
      <c r="CW13" s="37" t="str">
        <f aca="false">IF(COUNTIF(GX:GX,$B13),INDIRECT(concat("B",$A13)),"")</f>
        <v/>
      </c>
      <c r="CX13" s="37" t="str">
        <f aca="false">IF(COUNTIF(GY:GY,$B13),INDIRECT(concat("B",$A13)),"")</f>
        <v/>
      </c>
      <c r="CY13" s="37" t="str">
        <f aca="false">IF(COUNTIF(GZ:GZ,$B13),INDIRECT(concat("B",$A13)),"")</f>
        <v/>
      </c>
      <c r="CZ13" s="37" t="str">
        <f aca="false">IF(COUNTIF(HA:HA,$B13),INDIRECT(concat("B",$A13)),"")</f>
        <v/>
      </c>
      <c r="DA13" s="37" t="str">
        <f aca="false">IF(COUNTIF(HB:HB,$B13),INDIRECT(concat("B",$A13)),"")</f>
        <v/>
      </c>
      <c r="DB13" s="37" t="str">
        <f aca="false">IF(COUNTIF(HC:HC,$B13),INDIRECT(concat("B",$A13)),"")</f>
        <v/>
      </c>
      <c r="DC13" s="37" t="str">
        <f aca="false">IF(COUNTIF(HD:HD,$B13),INDIRECT(concat("B",$A13)),"")</f>
        <v/>
      </c>
      <c r="DD13" s="37" t="s">
        <v>1318</v>
      </c>
      <c r="DE13" s="37" t="s">
        <v>1325</v>
      </c>
      <c r="DF13" s="37" t="s">
        <v>1314</v>
      </c>
      <c r="DG13" s="37" t="s">
        <v>1314</v>
      </c>
      <c r="DH13" s="37" t="s">
        <v>1297</v>
      </c>
      <c r="DI13" s="37" t="s">
        <v>1303</v>
      </c>
      <c r="DJ13" s="37" t="s">
        <v>1325</v>
      </c>
      <c r="DK13" s="37"/>
      <c r="DL13" s="37"/>
      <c r="DM13" s="37" t="s">
        <v>1322</v>
      </c>
      <c r="DN13" s="37" t="s">
        <v>1318</v>
      </c>
      <c r="DO13" s="37" t="s">
        <v>1314</v>
      </c>
      <c r="DP13" s="37" t="s">
        <v>1314</v>
      </c>
      <c r="DQ13" s="37" t="s">
        <v>1314</v>
      </c>
      <c r="DR13" s="37" t="s">
        <v>1297</v>
      </c>
      <c r="DS13" s="37" t="s">
        <v>1314</v>
      </c>
      <c r="DT13" s="37" t="s">
        <v>1314</v>
      </c>
      <c r="DU13" s="37" t="s">
        <v>1305</v>
      </c>
      <c r="DV13" s="37" t="s">
        <v>1231</v>
      </c>
      <c r="DW13" s="37" t="s">
        <v>1231</v>
      </c>
      <c r="DX13" s="37"/>
      <c r="DY13" s="37"/>
      <c r="DZ13" s="37"/>
      <c r="EA13" s="37" t="s">
        <v>1297</v>
      </c>
      <c r="EB13" s="37" t="s">
        <v>1303</v>
      </c>
      <c r="EC13" s="37" t="s">
        <v>1303</v>
      </c>
      <c r="ED13" s="37"/>
      <c r="EE13" s="37" t="s">
        <v>1332</v>
      </c>
      <c r="EF13" s="37" t="s">
        <v>1325</v>
      </c>
      <c r="EG13" s="37" t="s">
        <v>1332</v>
      </c>
      <c r="EH13" s="37" t="s">
        <v>1332</v>
      </c>
      <c r="EI13" s="37" t="s">
        <v>1332</v>
      </c>
      <c r="EJ13" s="37"/>
      <c r="EK13" s="37" t="s">
        <v>1231</v>
      </c>
      <c r="EL13" s="37" t="s">
        <v>1309</v>
      </c>
      <c r="EM13" s="37" t="s">
        <v>1231</v>
      </c>
      <c r="EN13" s="37" t="s">
        <v>1231</v>
      </c>
      <c r="EO13" s="37" t="s">
        <v>1231</v>
      </c>
      <c r="EP13" s="37" t="s">
        <v>1231</v>
      </c>
      <c r="EQ13" s="37" t="s">
        <v>1231</v>
      </c>
      <c r="ER13" s="37" t="s">
        <v>1231</v>
      </c>
      <c r="ES13" s="37"/>
      <c r="ET13" s="37" t="s">
        <v>1231</v>
      </c>
      <c r="EU13" s="37" t="s">
        <v>1231</v>
      </c>
      <c r="EV13" s="37" t="s">
        <v>1231</v>
      </c>
      <c r="EW13" s="37" t="s">
        <v>1231</v>
      </c>
      <c r="EX13" s="37" t="s">
        <v>1231</v>
      </c>
      <c r="EY13" s="37" t="s">
        <v>1231</v>
      </c>
      <c r="EZ13" s="37" t="s">
        <v>1231</v>
      </c>
      <c r="FA13" s="37" t="s">
        <v>1231</v>
      </c>
      <c r="FB13" s="37" t="s">
        <v>1231</v>
      </c>
      <c r="FC13" s="37" t="s">
        <v>1231</v>
      </c>
      <c r="FD13" s="37" t="s">
        <v>1259</v>
      </c>
      <c r="FE13" s="37" t="s">
        <v>1231</v>
      </c>
      <c r="FF13" s="37" t="s">
        <v>1231</v>
      </c>
      <c r="FG13" s="37" t="s">
        <v>1231</v>
      </c>
      <c r="FH13" s="37"/>
      <c r="FI13" s="37"/>
      <c r="FJ13" s="37" t="s">
        <v>1254</v>
      </c>
      <c r="FK13" s="37"/>
      <c r="FL13" s="37" t="s">
        <v>1231</v>
      </c>
      <c r="FM13" s="37" t="s">
        <v>1231</v>
      </c>
      <c r="FN13" s="37" t="s">
        <v>1231</v>
      </c>
      <c r="FO13" s="37" t="s">
        <v>1231</v>
      </c>
      <c r="FP13" s="37" t="s">
        <v>1231</v>
      </c>
      <c r="FQ13" s="37" t="s">
        <v>1231</v>
      </c>
      <c r="FR13" s="37" t="s">
        <v>1231</v>
      </c>
      <c r="FS13" s="37" t="s">
        <v>1231</v>
      </c>
      <c r="FT13" s="37" t="s">
        <v>1335</v>
      </c>
      <c r="FU13" s="37" t="s">
        <v>1231</v>
      </c>
      <c r="FV13" s="37"/>
      <c r="FW13" s="37"/>
      <c r="FX13" s="37" t="s">
        <v>1231</v>
      </c>
      <c r="FY13" s="37" t="s">
        <v>1231</v>
      </c>
      <c r="FZ13" s="37" t="s">
        <v>1231</v>
      </c>
      <c r="GA13" s="37" t="s">
        <v>1231</v>
      </c>
      <c r="GB13" s="37" t="s">
        <v>1254</v>
      </c>
      <c r="GC13" s="37" t="s">
        <v>1231</v>
      </c>
      <c r="GD13" s="37" t="s">
        <v>1231</v>
      </c>
      <c r="GE13" s="37" t="s">
        <v>1231</v>
      </c>
      <c r="GF13" s="37" t="s">
        <v>1231</v>
      </c>
      <c r="GG13" s="37" t="s">
        <v>1231</v>
      </c>
      <c r="GH13" s="37" t="s">
        <v>1231</v>
      </c>
      <c r="GI13" s="37" t="s">
        <v>1231</v>
      </c>
      <c r="GJ13" s="37" t="s">
        <v>1231</v>
      </c>
      <c r="GK13" s="37" t="s">
        <v>1259</v>
      </c>
      <c r="GL13" s="37" t="s">
        <v>1231</v>
      </c>
      <c r="GM13" s="37" t="s">
        <v>1231</v>
      </c>
      <c r="GN13" s="37" t="s">
        <v>1231</v>
      </c>
      <c r="GO13" s="37" t="s">
        <v>1231</v>
      </c>
      <c r="GP13" s="37" t="s">
        <v>1231</v>
      </c>
      <c r="GQ13" s="37" t="s">
        <v>1322</v>
      </c>
      <c r="GR13" s="37" t="s">
        <v>1322</v>
      </c>
      <c r="GS13" s="37" t="s">
        <v>1314</v>
      </c>
      <c r="GT13" s="37" t="s">
        <v>1305</v>
      </c>
      <c r="GU13" s="37" t="s">
        <v>1292</v>
      </c>
      <c r="GV13" s="37" t="s">
        <v>1292</v>
      </c>
      <c r="GW13" s="37" t="s">
        <v>1305</v>
      </c>
      <c r="GX13" s="37"/>
      <c r="GY13" s="37" t="s">
        <v>1231</v>
      </c>
      <c r="GZ13" s="37" t="s">
        <v>1231</v>
      </c>
      <c r="HA13" s="37" t="s">
        <v>1231</v>
      </c>
      <c r="HB13" s="37" t="s">
        <v>1259</v>
      </c>
      <c r="HC13" s="37" t="s">
        <v>1231</v>
      </c>
      <c r="HD13" s="37" t="s">
        <v>1231</v>
      </c>
    </row>
    <row r="14" customFormat="false" ht="15" hidden="false" customHeight="false" outlineLevel="0" collapsed="false">
      <c r="A14" s="196" t="n">
        <v>14</v>
      </c>
      <c r="B14" s="37" t="s">
        <v>1280</v>
      </c>
      <c r="C14" s="37" t="e">
        <f aca="false">IF(COUNTIF(DD:DD,$B14),INDIRECT(concat("B",$A14)),"")</f>
        <v>#NAME?</v>
      </c>
      <c r="D14" s="37" t="e">
        <f aca="false">IF(COUNTIF(DE:DE,$B14),INDIRECT(concat("B",$A14)),"")</f>
        <v>#NAME?</v>
      </c>
      <c r="E14" s="37" t="e">
        <f aca="false">IF(COUNTIF(DF:DF,$B14),INDIRECT(concat("B",$A14)),"")</f>
        <v>#NAME?</v>
      </c>
      <c r="F14" s="37" t="e">
        <f aca="false">IF(COUNTIF(DG:DG,$B14),INDIRECT(concat("B",$A14)),"")</f>
        <v>#NAME?</v>
      </c>
      <c r="G14" s="37" t="e">
        <f aca="false">IF(COUNTIF(DH:DH,$B14),INDIRECT(concat("B",$A14)),"")</f>
        <v>#NAME?</v>
      </c>
      <c r="H14" s="37" t="e">
        <f aca="false">IF(COUNTIF(DI:DI,$B14),INDIRECT(concat("B",$A14)),"")</f>
        <v>#NAME?</v>
      </c>
      <c r="I14" s="37" t="e">
        <f aca="false">IF(COUNTIF(DJ:DJ,$B14),INDIRECT(concat("B",$A14)),"")</f>
        <v>#NAME?</v>
      </c>
      <c r="J14" s="37" t="str">
        <f aca="false">IF(COUNTIF(DK:DK,$B14),INDIRECT(concat("B",$A14)),"")</f>
        <v/>
      </c>
      <c r="K14" s="37" t="str">
        <f aca="false">IF(COUNTIF(DL:DL,$B14),INDIRECT(concat("B",$A14)),"")</f>
        <v/>
      </c>
      <c r="L14" s="37" t="e">
        <f aca="false">IF(COUNTIF(DM:DM,$B14),INDIRECT(concat("B",$A14)),"")</f>
        <v>#NAME?</v>
      </c>
      <c r="M14" s="37" t="e">
        <f aca="false">IF(COUNTIF(DN:DN,$B14),INDIRECT(concat("B",$A14)),"")</f>
        <v>#NAME?</v>
      </c>
      <c r="N14" s="37" t="e">
        <f aca="false">IF(COUNTIF(DO:DO,$B14),INDIRECT(concat("B",$A14)),"")</f>
        <v>#NAME?</v>
      </c>
      <c r="O14" s="37" t="e">
        <f aca="false">IF(COUNTIF(DP:DP,$B14),INDIRECT(concat("B",$A14)),"")</f>
        <v>#NAME?</v>
      </c>
      <c r="P14" s="37" t="e">
        <f aca="false">IF(COUNTIF(DQ:DQ,$B14),INDIRECT(concat("B",$A14)),"")</f>
        <v>#NAME?</v>
      </c>
      <c r="Q14" s="37" t="str">
        <f aca="false">IF(COUNTIF(DR:DR,$B14),INDIRECT(concat("B",$A14)),"")</f>
        <v/>
      </c>
      <c r="R14" s="37" t="e">
        <f aca="false">IF(COUNTIF(DS:DS,$B14),INDIRECT(concat("B",$A14)),"")</f>
        <v>#NAME?</v>
      </c>
      <c r="S14" s="37" t="e">
        <f aca="false">IF(COUNTIF(DT:DT,$B14),INDIRECT(concat("B",$A14)),"")</f>
        <v>#NAME?</v>
      </c>
      <c r="T14" s="37" t="e">
        <f aca="false">IF(COUNTIF(DU:DU,$B14),INDIRECT(concat("B",$A14)),"")</f>
        <v>#NAME?</v>
      </c>
      <c r="U14" s="37" t="e">
        <f aca="false">IF(COUNTIF(DV:DV,$B14),INDIRECT(concat("B",$A14)),"")</f>
        <v>#NAME?</v>
      </c>
      <c r="V14" s="37" t="e">
        <f aca="false">IF(COUNTIF(DW:DW,$B14),INDIRECT(concat("B",$A14)),"")</f>
        <v>#NAME?</v>
      </c>
      <c r="W14" s="37" t="str">
        <f aca="false">IF(COUNTIF(DX:DX,$B14),INDIRECT(concat("B",$A14)),"")</f>
        <v/>
      </c>
      <c r="X14" s="37" t="str">
        <f aca="false">IF(COUNTIF(DY:DY,$B14),INDIRECT(concat("B",$A14)),"")</f>
        <v/>
      </c>
      <c r="Y14" s="37" t="str">
        <f aca="false">IF(COUNTIF(DZ:DZ,$B14),INDIRECT(concat("B",$A14)),"")</f>
        <v/>
      </c>
      <c r="Z14" s="37" t="e">
        <f aca="false">IF(COUNTIF(EA:EA,$B14),INDIRECT(concat("B",$A14)),"")</f>
        <v>#NAME?</v>
      </c>
      <c r="AA14" s="37" t="e">
        <f aca="false">IF(COUNTIF(EB:EB,$B14),INDIRECT(concat("B",$A14)),"")</f>
        <v>#NAME?</v>
      </c>
      <c r="AB14" s="37" t="e">
        <f aca="false">IF(COUNTIF(EC:EC,$B14),INDIRECT(concat("B",$A14)),"")</f>
        <v>#NAME?</v>
      </c>
      <c r="AC14" s="37" t="str">
        <f aca="false">IF(COUNTIF(ED:ED,$B14),INDIRECT(concat("B",$A14)),"")</f>
        <v/>
      </c>
      <c r="AD14" s="37" t="e">
        <f aca="false">IF(COUNTIF(EE:EE,$B14),INDIRECT(concat("B",$A14)),"")</f>
        <v>#NAME?</v>
      </c>
      <c r="AE14" s="37" t="e">
        <f aca="false">IF(COUNTIF(EF:EF,$B14),INDIRECT(concat("B",$A14)),"")</f>
        <v>#NAME?</v>
      </c>
      <c r="AF14" s="37" t="e">
        <f aca="false">IF(COUNTIF(EG:EG,$B14),INDIRECT(concat("B",$A14)),"")</f>
        <v>#NAME?</v>
      </c>
      <c r="AG14" s="37" t="e">
        <f aca="false">IF(COUNTIF(EH:EH,$B14),INDIRECT(concat("B",$A14)),"")</f>
        <v>#NAME?</v>
      </c>
      <c r="AH14" s="37" t="e">
        <f aca="false">IF(COUNTIF(EI:EI,$B14),INDIRECT(concat("B",$A14)),"")</f>
        <v>#NAME?</v>
      </c>
      <c r="AI14" s="37" t="str">
        <f aca="false">IF(COUNTIF(EJ:EJ,$B14),INDIRECT(concat("B",$A14)),"")</f>
        <v/>
      </c>
      <c r="AJ14" s="37" t="e">
        <f aca="false">IF(COUNTIF(EK:EK,$B14),INDIRECT(concat("B",$A14)),"")</f>
        <v>#NAME?</v>
      </c>
      <c r="AK14" s="37" t="e">
        <f aca="false">IF(COUNTIF(EL:EL,$B14),INDIRECT(concat("B",$A14)),"")</f>
        <v>#NAME?</v>
      </c>
      <c r="AL14" s="37" t="e">
        <f aca="false">IF(COUNTIF(EM:EM,$B14),INDIRECT(concat("B",$A14)),"")</f>
        <v>#NAME?</v>
      </c>
      <c r="AM14" s="37" t="e">
        <f aca="false">IF(COUNTIF(EN:EN,$B14),INDIRECT(concat("B",$A14)),"")</f>
        <v>#NAME?</v>
      </c>
      <c r="AN14" s="37" t="e">
        <f aca="false">IF(COUNTIF(EO:EO,$B14),INDIRECT(concat("B",$A14)),"")</f>
        <v>#NAME?</v>
      </c>
      <c r="AO14" s="37" t="e">
        <f aca="false">IF(COUNTIF(EP:EP,$B14),INDIRECT(concat("B",$A14)),"")</f>
        <v>#NAME?</v>
      </c>
      <c r="AP14" s="37" t="e">
        <f aca="false">IF(COUNTIF(EQ:EQ,$B14),INDIRECT(concat("B",$A14)),"")</f>
        <v>#NAME?</v>
      </c>
      <c r="AQ14" s="37" t="e">
        <f aca="false">IF(COUNTIF(ER:ER,$B14),INDIRECT(concat("B",$A14)),"")</f>
        <v>#NAME?</v>
      </c>
      <c r="AR14" s="37" t="str">
        <f aca="false">IF(COUNTIF(ES:ES,$B14),INDIRECT(concat("B",$A14)),"")</f>
        <v/>
      </c>
      <c r="AS14" s="37" t="e">
        <f aca="false">IF(COUNTIF(ET:ET,$B14),INDIRECT(concat("B",$A14)),"")</f>
        <v>#NAME?</v>
      </c>
      <c r="AT14" s="37" t="e">
        <f aca="false">IF(COUNTIF(EU:EU,$B14),INDIRECT(concat("B",$A14)),"")</f>
        <v>#NAME?</v>
      </c>
      <c r="AU14" s="37" t="e">
        <f aca="false">IF(COUNTIF(EV:EV,$B14),INDIRECT(concat("B",$A14)),"")</f>
        <v>#NAME?</v>
      </c>
      <c r="AV14" s="37" t="e">
        <f aca="false">IF(COUNTIF(EW:EW,$B14),INDIRECT(concat("B",$A14)),"")</f>
        <v>#NAME?</v>
      </c>
      <c r="AW14" s="37" t="e">
        <f aca="false">IF(COUNTIF(EX:EX,$B14),INDIRECT(concat("B",$A14)),"")</f>
        <v>#NAME?</v>
      </c>
      <c r="AX14" s="37" t="e">
        <f aca="false">IF(COUNTIF(EY:EY,$B14),INDIRECT(concat("B",$A14)),"")</f>
        <v>#NAME?</v>
      </c>
      <c r="AY14" s="37" t="e">
        <f aca="false">IF(COUNTIF(EZ:EZ,$B14),INDIRECT(concat("B",$A14)),"")</f>
        <v>#NAME?</v>
      </c>
      <c r="AZ14" s="37" t="e">
        <f aca="false">IF(COUNTIF(FA:FA,$B14),INDIRECT(concat("B",$A14)),"")</f>
        <v>#NAME?</v>
      </c>
      <c r="BA14" s="37" t="e">
        <f aca="false">IF(COUNTIF(FB:FB,$B14),INDIRECT(concat("B",$A14)),"")</f>
        <v>#NAME?</v>
      </c>
      <c r="BB14" s="37" t="e">
        <f aca="false">IF(COUNTIF(FC:FC,$B14),INDIRECT(concat("B",$A14)),"")</f>
        <v>#NAME?</v>
      </c>
      <c r="BC14" s="37" t="e">
        <f aca="false">IF(COUNTIF(FD:FD,$B14),INDIRECT(concat("B",$A14)),"")</f>
        <v>#NAME?</v>
      </c>
      <c r="BD14" s="37" t="e">
        <f aca="false">IF(COUNTIF(FE:FE,$B14),INDIRECT(concat("B",$A14)),"")</f>
        <v>#NAME?</v>
      </c>
      <c r="BE14" s="37" t="e">
        <f aca="false">IF(COUNTIF(FF:FF,$B14),INDIRECT(concat("B",$A14)),"")</f>
        <v>#NAME?</v>
      </c>
      <c r="BF14" s="37" t="e">
        <f aca="false">IF(COUNTIF(FG:FG,$B14),INDIRECT(concat("B",$A14)),"")</f>
        <v>#NAME?</v>
      </c>
      <c r="BG14" s="37" t="str">
        <f aca="false">IF(COUNTIF(FH:FH,$B14),INDIRECT(concat("B",$A14)),"")</f>
        <v/>
      </c>
      <c r="BH14" s="37" t="str">
        <f aca="false">IF(COUNTIF(FI:FI,$B14),INDIRECT(concat("B",$A14)),"")</f>
        <v/>
      </c>
      <c r="BI14" s="37" t="e">
        <f aca="false">IF(COUNTIF(FJ:FJ,$B14),INDIRECT(concat("B",$A14)),"")</f>
        <v>#NAME?</v>
      </c>
      <c r="BJ14" s="37" t="str">
        <f aca="false">IF(COUNTIF(FK:FK,$B14),INDIRECT(concat("B",$A14)),"")</f>
        <v/>
      </c>
      <c r="BK14" s="37" t="e">
        <f aca="false">IF(COUNTIF(FL:FL,$B14),INDIRECT(concat("B",$A14)),"")</f>
        <v>#NAME?</v>
      </c>
      <c r="BL14" s="37" t="e">
        <f aca="false">IF(COUNTIF(FM:FM,$B14),INDIRECT(concat("B",$A14)),"")</f>
        <v>#NAME?</v>
      </c>
      <c r="BM14" s="37" t="e">
        <f aca="false">IF(COUNTIF(FN:FN,$B14),INDIRECT(concat("B",$A14)),"")</f>
        <v>#NAME?</v>
      </c>
      <c r="BN14" s="37" t="e">
        <f aca="false">IF(COUNTIF(FO:FO,$B14),INDIRECT(concat("B",$A14)),"")</f>
        <v>#NAME?</v>
      </c>
      <c r="BO14" s="37" t="e">
        <f aca="false">IF(COUNTIF(FP:FP,$B14),INDIRECT(concat("B",$A14)),"")</f>
        <v>#NAME?</v>
      </c>
      <c r="BP14" s="37" t="e">
        <f aca="false">IF(COUNTIF(FQ:FQ,$B14),INDIRECT(concat("B",$A14)),"")</f>
        <v>#NAME?</v>
      </c>
      <c r="BQ14" s="37" t="e">
        <f aca="false">IF(COUNTIF(FR:FR,$B14),INDIRECT(concat("B",$A14)),"")</f>
        <v>#NAME?</v>
      </c>
      <c r="BR14" s="37" t="e">
        <f aca="false">IF(COUNTIF(FS:FS,$B14),INDIRECT(concat("B",$A14)),"")</f>
        <v>#NAME?</v>
      </c>
      <c r="BS14" s="37" t="e">
        <f aca="false">IF(COUNTIF(FT:FT,$B14),INDIRECT(concat("B",$A14)),"")</f>
        <v>#NAME?</v>
      </c>
      <c r="BT14" s="37" t="e">
        <f aca="false">IF(COUNTIF(FU:FU,$B14),INDIRECT(concat("B",$A14)),"")</f>
        <v>#NAME?</v>
      </c>
      <c r="BU14" s="37" t="str">
        <f aca="false">IF(COUNTIF(FV:FV,$B14),INDIRECT(concat("B",$A14)),"")</f>
        <v/>
      </c>
      <c r="BV14" s="37" t="str">
        <f aca="false">IF(COUNTIF(FW:FW,$B14),INDIRECT(concat("B",$A14)),"")</f>
        <v/>
      </c>
      <c r="BW14" s="37" t="e">
        <f aca="false">IF(COUNTIF(FX:FX,$B14),INDIRECT(concat("B",$A14)),"")</f>
        <v>#NAME?</v>
      </c>
      <c r="BX14" s="37" t="e">
        <f aca="false">IF(COUNTIF(FY:FY,$B14),INDIRECT(concat("B",$A14)),"")</f>
        <v>#NAME?</v>
      </c>
      <c r="BY14" s="37" t="e">
        <f aca="false">IF(COUNTIF(FZ:FZ,$B14),INDIRECT(concat("B",$A14)),"")</f>
        <v>#NAME?</v>
      </c>
      <c r="BZ14" s="37" t="e">
        <f aca="false">IF(COUNTIF(GA:GA,$B14),INDIRECT(concat("B",$A14)),"")</f>
        <v>#NAME?</v>
      </c>
      <c r="CA14" s="37" t="str">
        <f aca="false">IF(COUNTIF(GB:GB,$B14),INDIRECT(concat("B",$A14)),"")</f>
        <v/>
      </c>
      <c r="CB14" s="37" t="e">
        <f aca="false">IF(COUNTIF(GC:GC,$B14),INDIRECT(concat("B",$A14)),"")</f>
        <v>#NAME?</v>
      </c>
      <c r="CC14" s="37" t="e">
        <f aca="false">IF(COUNTIF(GD:GD,$B14),INDIRECT(concat("B",$A14)),"")</f>
        <v>#NAME?</v>
      </c>
      <c r="CD14" s="37" t="e">
        <f aca="false">IF(COUNTIF(GE:GE,$B14),INDIRECT(concat("B",$A14)),"")</f>
        <v>#NAME?</v>
      </c>
      <c r="CE14" s="37" t="e">
        <f aca="false">IF(COUNTIF(GF:GF,$B14),INDIRECT(concat("B",$A14)),"")</f>
        <v>#NAME?</v>
      </c>
      <c r="CF14" s="37" t="e">
        <f aca="false">IF(COUNTIF(GG:GG,$B14),INDIRECT(concat("B",$A14)),"")</f>
        <v>#NAME?</v>
      </c>
      <c r="CG14" s="37" t="e">
        <f aca="false">IF(COUNTIF(GH:GH,$B14),INDIRECT(concat("B",$A14)),"")</f>
        <v>#NAME?</v>
      </c>
      <c r="CH14" s="37" t="e">
        <f aca="false">IF(COUNTIF(GI:GI,$B14),INDIRECT(concat("B",$A14)),"")</f>
        <v>#NAME?</v>
      </c>
      <c r="CI14" s="37" t="e">
        <f aca="false">IF(COUNTIF(GJ:GJ,$B14),INDIRECT(concat("B",$A14)),"")</f>
        <v>#NAME?</v>
      </c>
      <c r="CJ14" s="37" t="str">
        <f aca="false">IF(COUNTIF(GK:GK,$B14),INDIRECT(concat("B",$A14)),"")</f>
        <v/>
      </c>
      <c r="CK14" s="37" t="e">
        <f aca="false">IF(COUNTIF(GL:GL,$B14),INDIRECT(concat("B",$A14)),"")</f>
        <v>#NAME?</v>
      </c>
      <c r="CL14" s="37" t="e">
        <f aca="false">IF(COUNTIF(GM:GM,$B14),INDIRECT(concat("B",$A14)),"")</f>
        <v>#NAME?</v>
      </c>
      <c r="CM14" s="37" t="e">
        <f aca="false">IF(COUNTIF(GN:GN,$B14),INDIRECT(concat("B",$A14)),"")</f>
        <v>#NAME?</v>
      </c>
      <c r="CN14" s="37" t="e">
        <f aca="false">IF(COUNTIF(GO:GO,$B14),INDIRECT(concat("B",$A14)),"")</f>
        <v>#NAME?</v>
      </c>
      <c r="CO14" s="37" t="e">
        <f aca="false">IF(COUNTIF(GP:GP,$B14),INDIRECT(concat("B",$A14)),"")</f>
        <v>#NAME?</v>
      </c>
      <c r="CP14" s="37" t="str">
        <f aca="false">IF(COUNTIF(GQ:GQ,$B14),INDIRECT(concat("B",$A14)),"")</f>
        <v/>
      </c>
      <c r="CQ14" s="37" t="e">
        <f aca="false">IF(COUNTIF(GR:GR,$B14),INDIRECT(concat("B",$A14)),"")</f>
        <v>#NAME?</v>
      </c>
      <c r="CR14" s="37" t="e">
        <f aca="false">IF(COUNTIF(GS:GS,$B14),INDIRECT(concat("B",$A14)),"")</f>
        <v>#NAME?</v>
      </c>
      <c r="CS14" s="37" t="e">
        <f aca="false">IF(COUNTIF(GT:GT,$B14),INDIRECT(concat("B",$A14)),"")</f>
        <v>#NAME?</v>
      </c>
      <c r="CT14" s="37" t="e">
        <f aca="false">IF(COUNTIF(GU:GU,$B14),INDIRECT(concat("B",$A14)),"")</f>
        <v>#NAME?</v>
      </c>
      <c r="CU14" s="37" t="e">
        <f aca="false">IF(COUNTIF(GV:GV,$B14),INDIRECT(concat("B",$A14)),"")</f>
        <v>#NAME?</v>
      </c>
      <c r="CV14" s="37" t="e">
        <f aca="false">IF(COUNTIF(GW:GW,$B14),INDIRECT(concat("B",$A14)),"")</f>
        <v>#NAME?</v>
      </c>
      <c r="CW14" s="37" t="str">
        <f aca="false">IF(COUNTIF(GX:GX,$B14),INDIRECT(concat("B",$A14)),"")</f>
        <v/>
      </c>
      <c r="CX14" s="37" t="e">
        <f aca="false">IF(COUNTIF(GY:GY,$B14),INDIRECT(concat("B",$A14)),"")</f>
        <v>#NAME?</v>
      </c>
      <c r="CY14" s="37" t="e">
        <f aca="false">IF(COUNTIF(GZ:GZ,$B14),INDIRECT(concat("B",$A14)),"")</f>
        <v>#NAME?</v>
      </c>
      <c r="CZ14" s="37" t="e">
        <f aca="false">IF(COUNTIF(HA:HA,$B14),INDIRECT(concat("B",$A14)),"")</f>
        <v>#NAME?</v>
      </c>
      <c r="DA14" s="37" t="e">
        <f aca="false">IF(COUNTIF(HB:HB,$B14),INDIRECT(concat("B",$A14)),"")</f>
        <v>#NAME?</v>
      </c>
      <c r="DB14" s="37" t="e">
        <f aca="false">IF(COUNTIF(HC:HC,$B14),INDIRECT(concat("B",$A14)),"")</f>
        <v>#NAME?</v>
      </c>
      <c r="DC14" s="37" t="e">
        <f aca="false">IF(COUNTIF(HD:HD,$B14),INDIRECT(concat("B",$A14)),"")</f>
        <v>#NAME?</v>
      </c>
      <c r="DD14" s="37" t="s">
        <v>1322</v>
      </c>
      <c r="DE14" s="37" t="s">
        <v>1329</v>
      </c>
      <c r="DF14" s="37" t="s">
        <v>1322</v>
      </c>
      <c r="DG14" s="37" t="s">
        <v>1322</v>
      </c>
      <c r="DH14" s="37" t="s">
        <v>1299</v>
      </c>
      <c r="DI14" s="37" t="s">
        <v>1305</v>
      </c>
      <c r="DJ14" s="37" t="s">
        <v>1329</v>
      </c>
      <c r="DK14" s="37"/>
      <c r="DL14" s="37"/>
      <c r="DM14" s="37" t="s">
        <v>1325</v>
      </c>
      <c r="DN14" s="37" t="s">
        <v>1325</v>
      </c>
      <c r="DO14" s="37" t="s">
        <v>1322</v>
      </c>
      <c r="DP14" s="37" t="s">
        <v>1322</v>
      </c>
      <c r="DQ14" s="37" t="s">
        <v>1322</v>
      </c>
      <c r="DR14" s="37" t="s">
        <v>1299</v>
      </c>
      <c r="DS14" s="37" t="s">
        <v>1322</v>
      </c>
      <c r="DT14" s="37" t="s">
        <v>1322</v>
      </c>
      <c r="DU14" s="37" t="s">
        <v>1309</v>
      </c>
      <c r="DV14" s="37" t="s">
        <v>1259</v>
      </c>
      <c r="DW14" s="37" t="s">
        <v>1259</v>
      </c>
      <c r="DX14" s="37"/>
      <c r="DY14" s="37"/>
      <c r="DZ14" s="37"/>
      <c r="EA14" s="37" t="s">
        <v>1299</v>
      </c>
      <c r="EB14" s="37" t="s">
        <v>1305</v>
      </c>
      <c r="EC14" s="37" t="s">
        <v>1305</v>
      </c>
      <c r="ED14" s="37"/>
      <c r="EE14" s="37" t="s">
        <v>1335</v>
      </c>
      <c r="EF14" s="37" t="s">
        <v>1332</v>
      </c>
      <c r="EG14" s="37" t="s">
        <v>1335</v>
      </c>
      <c r="EH14" s="37" t="s">
        <v>1335</v>
      </c>
      <c r="EI14" s="37" t="s">
        <v>1335</v>
      </c>
      <c r="EJ14" s="37"/>
      <c r="EK14" s="37" t="s">
        <v>1259</v>
      </c>
      <c r="EL14" s="37" t="s">
        <v>1314</v>
      </c>
      <c r="EM14" s="37" t="s">
        <v>1259</v>
      </c>
      <c r="EN14" s="37" t="s">
        <v>1259</v>
      </c>
      <c r="EO14" s="37" t="s">
        <v>1259</v>
      </c>
      <c r="EP14" s="37" t="s">
        <v>1259</v>
      </c>
      <c r="EQ14" s="37" t="s">
        <v>1259</v>
      </c>
      <c r="ER14" s="37" t="s">
        <v>1259</v>
      </c>
      <c r="ES14" s="37"/>
      <c r="ET14" s="37" t="s">
        <v>1259</v>
      </c>
      <c r="EU14" s="37" t="s">
        <v>1259</v>
      </c>
      <c r="EV14" s="37" t="s">
        <v>1259</v>
      </c>
      <c r="EW14" s="37" t="s">
        <v>1259</v>
      </c>
      <c r="EX14" s="37" t="s">
        <v>1259</v>
      </c>
      <c r="EY14" s="37" t="s">
        <v>1259</v>
      </c>
      <c r="EZ14" s="37" t="s">
        <v>1259</v>
      </c>
      <c r="FA14" s="37" t="s">
        <v>1259</v>
      </c>
      <c r="FB14" s="37" t="s">
        <v>1259</v>
      </c>
      <c r="FC14" s="37" t="s">
        <v>1259</v>
      </c>
      <c r="FD14" s="37" t="s">
        <v>1254</v>
      </c>
      <c r="FE14" s="37" t="s">
        <v>1259</v>
      </c>
      <c r="FF14" s="37" t="s">
        <v>1259</v>
      </c>
      <c r="FG14" s="37" t="s">
        <v>1259</v>
      </c>
      <c r="FH14" s="37"/>
      <c r="FI14" s="37"/>
      <c r="FJ14" s="37" t="s">
        <v>1464</v>
      </c>
      <c r="FK14" s="37"/>
      <c r="FL14" s="37" t="s">
        <v>1259</v>
      </c>
      <c r="FM14" s="37" t="s">
        <v>1259</v>
      </c>
      <c r="FN14" s="37" t="s">
        <v>1259</v>
      </c>
      <c r="FO14" s="37" t="s">
        <v>1259</v>
      </c>
      <c r="FP14" s="37" t="s">
        <v>1259</v>
      </c>
      <c r="FQ14" s="37" t="s">
        <v>1259</v>
      </c>
      <c r="FR14" s="37" t="s">
        <v>1259</v>
      </c>
      <c r="FS14" s="37" t="s">
        <v>1259</v>
      </c>
      <c r="FT14" s="37" t="s">
        <v>1379</v>
      </c>
      <c r="FU14" s="37" t="s">
        <v>1259</v>
      </c>
      <c r="FV14" s="37"/>
      <c r="FW14" s="37"/>
      <c r="FX14" s="37" t="s">
        <v>1259</v>
      </c>
      <c r="FY14" s="37" t="s">
        <v>1259</v>
      </c>
      <c r="FZ14" s="37" t="s">
        <v>1259</v>
      </c>
      <c r="GA14" s="37" t="s">
        <v>1259</v>
      </c>
      <c r="GB14" s="37" t="s">
        <v>1464</v>
      </c>
      <c r="GC14" s="37" t="s">
        <v>1259</v>
      </c>
      <c r="GD14" s="37" t="s">
        <v>1259</v>
      </c>
      <c r="GE14" s="37" t="s">
        <v>1259</v>
      </c>
      <c r="GF14" s="37" t="s">
        <v>1259</v>
      </c>
      <c r="GG14" s="37" t="s">
        <v>1259</v>
      </c>
      <c r="GH14" s="37" t="s">
        <v>1259</v>
      </c>
      <c r="GI14" s="37" t="s">
        <v>1259</v>
      </c>
      <c r="GJ14" s="37" t="s">
        <v>1259</v>
      </c>
      <c r="GK14" s="37" t="s">
        <v>1254</v>
      </c>
      <c r="GL14" s="37" t="s">
        <v>1259</v>
      </c>
      <c r="GM14" s="37" t="s">
        <v>1259</v>
      </c>
      <c r="GN14" s="37" t="s">
        <v>1259</v>
      </c>
      <c r="GO14" s="37" t="s">
        <v>1259</v>
      </c>
      <c r="GP14" s="37" t="s">
        <v>1259</v>
      </c>
      <c r="GQ14" s="37" t="s">
        <v>1325</v>
      </c>
      <c r="GR14" s="37" t="s">
        <v>1325</v>
      </c>
      <c r="GS14" s="37" t="s">
        <v>1322</v>
      </c>
      <c r="GT14" s="37" t="s">
        <v>1309</v>
      </c>
      <c r="GU14" s="37" t="s">
        <v>1297</v>
      </c>
      <c r="GV14" s="37" t="s">
        <v>1297</v>
      </c>
      <c r="GW14" s="37" t="s">
        <v>1309</v>
      </c>
      <c r="GX14" s="37"/>
      <c r="GY14" s="37" t="s">
        <v>1259</v>
      </c>
      <c r="GZ14" s="37" t="s">
        <v>1259</v>
      </c>
      <c r="HA14" s="37" t="s">
        <v>1259</v>
      </c>
      <c r="HB14" s="37" t="s">
        <v>1254</v>
      </c>
      <c r="HC14" s="37" t="s">
        <v>1259</v>
      </c>
      <c r="HD14" s="37" t="s">
        <v>1259</v>
      </c>
    </row>
    <row r="15" customFormat="false" ht="15" hidden="false" customHeight="false" outlineLevel="0" collapsed="false">
      <c r="A15" s="196" t="n">
        <v>15</v>
      </c>
      <c r="B15" s="37" t="s">
        <v>1282</v>
      </c>
      <c r="C15" s="37" t="str">
        <f aca="false">IF(COUNTIF(DD:DD,$B15),INDIRECT(concat("B",$A15)),"")</f>
        <v/>
      </c>
      <c r="D15" s="37" t="str">
        <f aca="false">IF(COUNTIF(DE:DE,$B15),INDIRECT(concat("B",$A15)),"")</f>
        <v/>
      </c>
      <c r="E15" s="37" t="e">
        <f aca="false">IF(COUNTIF(DF:DF,$B15),INDIRECT(concat("B",$A15)),"")</f>
        <v>#NAME?</v>
      </c>
      <c r="F15" s="37" t="e">
        <f aca="false">IF(COUNTIF(DG:DG,$B15),INDIRECT(concat("B",$A15)),"")</f>
        <v>#NAME?</v>
      </c>
      <c r="G15" s="37" t="e">
        <f aca="false">IF(COUNTIF(DH:DH,$B15),INDIRECT(concat("B",$A15)),"")</f>
        <v>#NAME?</v>
      </c>
      <c r="H15" s="37" t="e">
        <f aca="false">IF(COUNTIF(DI:DI,$B15),INDIRECT(concat("B",$A15)),"")</f>
        <v>#NAME?</v>
      </c>
      <c r="I15" s="37" t="str">
        <f aca="false">IF(COUNTIF(DJ:DJ,$B15),INDIRECT(concat("B",$A15)),"")</f>
        <v/>
      </c>
      <c r="J15" s="37" t="str">
        <f aca="false">IF(COUNTIF(DK:DK,$B15),INDIRECT(concat("B",$A15)),"")</f>
        <v/>
      </c>
      <c r="K15" s="37" t="str">
        <f aca="false">IF(COUNTIF(DL:DL,$B15),INDIRECT(concat("B",$A15)),"")</f>
        <v/>
      </c>
      <c r="L15" s="37" t="str">
        <f aca="false">IF(COUNTIF(DM:DM,$B15),INDIRECT(concat("B",$A15)),"")</f>
        <v/>
      </c>
      <c r="M15" s="37" t="str">
        <f aca="false">IF(COUNTIF(DN:DN,$B15),INDIRECT(concat("B",$A15)),"")</f>
        <v/>
      </c>
      <c r="N15" s="37" t="e">
        <f aca="false">IF(COUNTIF(DO:DO,$B15),INDIRECT(concat("B",$A15)),"")</f>
        <v>#NAME?</v>
      </c>
      <c r="O15" s="37" t="e">
        <f aca="false">IF(COUNTIF(DP:DP,$B15),INDIRECT(concat("B",$A15)),"")</f>
        <v>#NAME?</v>
      </c>
      <c r="P15" s="37" t="e">
        <f aca="false">IF(COUNTIF(DQ:DQ,$B15),INDIRECT(concat("B",$A15)),"")</f>
        <v>#NAME?</v>
      </c>
      <c r="Q15" s="37" t="e">
        <f aca="false">IF(COUNTIF(DR:DR,$B15),INDIRECT(concat("B",$A15)),"")</f>
        <v>#NAME?</v>
      </c>
      <c r="R15" s="37" t="e">
        <f aca="false">IF(COUNTIF(DS:DS,$B15),INDIRECT(concat("B",$A15)),"")</f>
        <v>#NAME?</v>
      </c>
      <c r="S15" s="37" t="e">
        <f aca="false">IF(COUNTIF(DT:DT,$B15),INDIRECT(concat("B",$A15)),"")</f>
        <v>#NAME?</v>
      </c>
      <c r="T15" s="37" t="str">
        <f aca="false">IF(COUNTIF(DU:DU,$B15),INDIRECT(concat("B",$A15)),"")</f>
        <v/>
      </c>
      <c r="U15" s="37" t="str">
        <f aca="false">IF(COUNTIF(DV:DV,$B15),INDIRECT(concat("B",$A15)),"")</f>
        <v/>
      </c>
      <c r="V15" s="37" t="str">
        <f aca="false">IF(COUNTIF(DW:DW,$B15),INDIRECT(concat("B",$A15)),"")</f>
        <v/>
      </c>
      <c r="W15" s="37" t="str">
        <f aca="false">IF(COUNTIF(DX:DX,$B15),INDIRECT(concat("B",$A15)),"")</f>
        <v/>
      </c>
      <c r="X15" s="37" t="str">
        <f aca="false">IF(COUNTIF(DY:DY,$B15),INDIRECT(concat("B",$A15)),"")</f>
        <v/>
      </c>
      <c r="Y15" s="37" t="str">
        <f aca="false">IF(COUNTIF(DZ:DZ,$B15),INDIRECT(concat("B",$A15)),"")</f>
        <v/>
      </c>
      <c r="Z15" s="37" t="e">
        <f aca="false">IF(COUNTIF(EA:EA,$B15),INDIRECT(concat("B",$A15)),"")</f>
        <v>#NAME?</v>
      </c>
      <c r="AA15" s="37" t="str">
        <f aca="false">IF(COUNTIF(EB:EB,$B15),INDIRECT(concat("B",$A15)),"")</f>
        <v/>
      </c>
      <c r="AB15" s="37" t="str">
        <f aca="false">IF(COUNTIF(EC:EC,$B15),INDIRECT(concat("B",$A15)),"")</f>
        <v/>
      </c>
      <c r="AC15" s="37" t="str">
        <f aca="false">IF(COUNTIF(ED:ED,$B15),INDIRECT(concat("B",$A15)),"")</f>
        <v/>
      </c>
      <c r="AD15" s="37" t="str">
        <f aca="false">IF(COUNTIF(EE:EE,$B15),INDIRECT(concat("B",$A15)),"")</f>
        <v/>
      </c>
      <c r="AE15" s="37" t="str">
        <f aca="false">IF(COUNTIF(EF:EF,$B15),INDIRECT(concat("B",$A15)),"")</f>
        <v/>
      </c>
      <c r="AF15" s="37" t="str">
        <f aca="false">IF(COUNTIF(EG:EG,$B15),INDIRECT(concat("B",$A15)),"")</f>
        <v/>
      </c>
      <c r="AG15" s="37" t="str">
        <f aca="false">IF(COUNTIF(EH:EH,$B15),INDIRECT(concat("B",$A15)),"")</f>
        <v/>
      </c>
      <c r="AH15" s="37" t="str">
        <f aca="false">IF(COUNTIF(EI:EI,$B15),INDIRECT(concat("B",$A15)),"")</f>
        <v/>
      </c>
      <c r="AI15" s="37" t="str">
        <f aca="false">IF(COUNTIF(EJ:EJ,$B15),INDIRECT(concat("B",$A15)),"")</f>
        <v/>
      </c>
      <c r="AJ15" s="37" t="str">
        <f aca="false">IF(COUNTIF(EK:EK,$B15),INDIRECT(concat("B",$A15)),"")</f>
        <v/>
      </c>
      <c r="AK15" s="37" t="str">
        <f aca="false">IF(COUNTIF(EL:EL,$B15),INDIRECT(concat("B",$A15)),"")</f>
        <v/>
      </c>
      <c r="AL15" s="37" t="str">
        <f aca="false">IF(COUNTIF(EM:EM,$B15),INDIRECT(concat("B",$A15)),"")</f>
        <v/>
      </c>
      <c r="AM15" s="37" t="str">
        <f aca="false">IF(COUNTIF(EN:EN,$B15),INDIRECT(concat("B",$A15)),"")</f>
        <v/>
      </c>
      <c r="AN15" s="37" t="str">
        <f aca="false">IF(COUNTIF(EO:EO,$B15),INDIRECT(concat("B",$A15)),"")</f>
        <v/>
      </c>
      <c r="AO15" s="37" t="str">
        <f aca="false">IF(COUNTIF(EP:EP,$B15),INDIRECT(concat("B",$A15)),"")</f>
        <v/>
      </c>
      <c r="AP15" s="37" t="e">
        <f aca="false">IF(COUNTIF(EQ:EQ,$B15),INDIRECT(concat("B",$A15)),"")</f>
        <v>#NAME?</v>
      </c>
      <c r="AQ15" s="37" t="str">
        <f aca="false">IF(COUNTIF(ER:ER,$B15),INDIRECT(concat("B",$A15)),"")</f>
        <v/>
      </c>
      <c r="AR15" s="37" t="str">
        <f aca="false">IF(COUNTIF(ES:ES,$B15),INDIRECT(concat("B",$A15)),"")</f>
        <v/>
      </c>
      <c r="AS15" s="37" t="e">
        <f aca="false">IF(COUNTIF(ET:ET,$B15),INDIRECT(concat("B",$A15)),"")</f>
        <v>#NAME?</v>
      </c>
      <c r="AT15" s="37" t="str">
        <f aca="false">IF(COUNTIF(EU:EU,$B15),INDIRECT(concat("B",$A15)),"")</f>
        <v/>
      </c>
      <c r="AU15" s="37" t="str">
        <f aca="false">IF(COUNTIF(EV:EV,$B15),INDIRECT(concat("B",$A15)),"")</f>
        <v/>
      </c>
      <c r="AV15" s="37" t="str">
        <f aca="false">IF(COUNTIF(EW:EW,$B15),INDIRECT(concat("B",$A15)),"")</f>
        <v/>
      </c>
      <c r="AW15" s="37" t="str">
        <f aca="false">IF(COUNTIF(EX:EX,$B15),INDIRECT(concat("B",$A15)),"")</f>
        <v/>
      </c>
      <c r="AX15" s="37" t="str">
        <f aca="false">IF(COUNTIF(EY:EY,$B15),INDIRECT(concat("B",$A15)),"")</f>
        <v/>
      </c>
      <c r="AY15" s="37" t="str">
        <f aca="false">IF(COUNTIF(EZ:EZ,$B15),INDIRECT(concat("B",$A15)),"")</f>
        <v/>
      </c>
      <c r="AZ15" s="37" t="str">
        <f aca="false">IF(COUNTIF(FA:FA,$B15),INDIRECT(concat("B",$A15)),"")</f>
        <v/>
      </c>
      <c r="BA15" s="37" t="str">
        <f aca="false">IF(COUNTIF(FB:FB,$B15),INDIRECT(concat("B",$A15)),"")</f>
        <v/>
      </c>
      <c r="BB15" s="37" t="str">
        <f aca="false">IF(COUNTIF(FC:FC,$B15),INDIRECT(concat("B",$A15)),"")</f>
        <v/>
      </c>
      <c r="BC15" s="37" t="str">
        <f aca="false">IF(COUNTIF(FD:FD,$B15),INDIRECT(concat("B",$A15)),"")</f>
        <v/>
      </c>
      <c r="BD15" s="37" t="e">
        <f aca="false">IF(COUNTIF(FE:FE,$B15),INDIRECT(concat("B",$A15)),"")</f>
        <v>#NAME?</v>
      </c>
      <c r="BE15" s="37" t="str">
        <f aca="false">IF(COUNTIF(FF:FF,$B15),INDIRECT(concat("B",$A15)),"")</f>
        <v/>
      </c>
      <c r="BF15" s="37" t="str">
        <f aca="false">IF(COUNTIF(FG:FG,$B15),INDIRECT(concat("B",$A15)),"")</f>
        <v/>
      </c>
      <c r="BG15" s="37" t="str">
        <f aca="false">IF(COUNTIF(FH:FH,$B15),INDIRECT(concat("B",$A15)),"")</f>
        <v/>
      </c>
      <c r="BH15" s="37" t="str">
        <f aca="false">IF(COUNTIF(FI:FI,$B15),INDIRECT(concat("B",$A15)),"")</f>
        <v/>
      </c>
      <c r="BI15" s="37" t="str">
        <f aca="false">IF(COUNTIF(FJ:FJ,$B15),INDIRECT(concat("B",$A15)),"")</f>
        <v/>
      </c>
      <c r="BJ15" s="37" t="str">
        <f aca="false">IF(COUNTIF(FK:FK,$B15),INDIRECT(concat("B",$A15)),"")</f>
        <v/>
      </c>
      <c r="BK15" s="37" t="str">
        <f aca="false">IF(COUNTIF(FL:FL,$B15),INDIRECT(concat("B",$A15)),"")</f>
        <v/>
      </c>
      <c r="BL15" s="37" t="str">
        <f aca="false">IF(COUNTIF(FM:FM,$B15),INDIRECT(concat("B",$A15)),"")</f>
        <v/>
      </c>
      <c r="BM15" s="37" t="str">
        <f aca="false">IF(COUNTIF(FN:FN,$B15),INDIRECT(concat("B",$A15)),"")</f>
        <v/>
      </c>
      <c r="BN15" s="37" t="str">
        <f aca="false">IF(COUNTIF(FO:FO,$B15),INDIRECT(concat("B",$A15)),"")</f>
        <v/>
      </c>
      <c r="BO15" s="37" t="str">
        <f aca="false">IF(COUNTIF(FP:FP,$B15),INDIRECT(concat("B",$A15)),"")</f>
        <v/>
      </c>
      <c r="BP15" s="37" t="str">
        <f aca="false">IF(COUNTIF(FQ:FQ,$B15),INDIRECT(concat("B",$A15)),"")</f>
        <v/>
      </c>
      <c r="BQ15" s="37" t="str">
        <f aca="false">IF(COUNTIF(FR:FR,$B15),INDIRECT(concat("B",$A15)),"")</f>
        <v/>
      </c>
      <c r="BR15" s="37" t="str">
        <f aca="false">IF(COUNTIF(FS:FS,$B15),INDIRECT(concat("B",$A15)),"")</f>
        <v/>
      </c>
      <c r="BS15" s="37" t="str">
        <f aca="false">IF(COUNTIF(FT:FT,$B15),INDIRECT(concat("B",$A15)),"")</f>
        <v/>
      </c>
      <c r="BT15" s="37" t="str">
        <f aca="false">IF(COUNTIF(FU:FU,$B15),INDIRECT(concat("B",$A15)),"")</f>
        <v/>
      </c>
      <c r="BU15" s="37" t="str">
        <f aca="false">IF(COUNTIF(FV:FV,$B15),INDIRECT(concat("B",$A15)),"")</f>
        <v/>
      </c>
      <c r="BV15" s="37" t="str">
        <f aca="false">IF(COUNTIF(FW:FW,$B15),INDIRECT(concat("B",$A15)),"")</f>
        <v/>
      </c>
      <c r="BW15" s="37" t="str">
        <f aca="false">IF(COUNTIF(FX:FX,$B15),INDIRECT(concat("B",$A15)),"")</f>
        <v/>
      </c>
      <c r="BX15" s="37" t="str">
        <f aca="false">IF(COUNTIF(FY:FY,$B15),INDIRECT(concat("B",$A15)),"")</f>
        <v/>
      </c>
      <c r="BY15" s="37" t="e">
        <f aca="false">IF(COUNTIF(FZ:FZ,$B15),INDIRECT(concat("B",$A15)),"")</f>
        <v>#NAME?</v>
      </c>
      <c r="BZ15" s="37" t="str">
        <f aca="false">IF(COUNTIF(GA:GA,$B15),INDIRECT(concat("B",$A15)),"")</f>
        <v/>
      </c>
      <c r="CA15" s="37" t="str">
        <f aca="false">IF(COUNTIF(GB:GB,$B15),INDIRECT(concat("B",$A15)),"")</f>
        <v/>
      </c>
      <c r="CB15" s="37" t="str">
        <f aca="false">IF(COUNTIF(GC:GC,$B15),INDIRECT(concat("B",$A15)),"")</f>
        <v/>
      </c>
      <c r="CC15" s="37" t="str">
        <f aca="false">IF(COUNTIF(GD:GD,$B15),INDIRECT(concat("B",$A15)),"")</f>
        <v/>
      </c>
      <c r="CD15" s="37" t="str">
        <f aca="false">IF(COUNTIF(GE:GE,$B15),INDIRECT(concat("B",$A15)),"")</f>
        <v/>
      </c>
      <c r="CE15" s="37" t="str">
        <f aca="false">IF(COUNTIF(GF:GF,$B15),INDIRECT(concat("B",$A15)),"")</f>
        <v/>
      </c>
      <c r="CF15" s="37" t="str">
        <f aca="false">IF(COUNTIF(GG:GG,$B15),INDIRECT(concat("B",$A15)),"")</f>
        <v/>
      </c>
      <c r="CG15" s="37" t="str">
        <f aca="false">IF(COUNTIF(GH:GH,$B15),INDIRECT(concat("B",$A15)),"")</f>
        <v/>
      </c>
      <c r="CH15" s="37" t="str">
        <f aca="false">IF(COUNTIF(GI:GI,$B15),INDIRECT(concat("B",$A15)),"")</f>
        <v/>
      </c>
      <c r="CI15" s="37" t="str">
        <f aca="false">IF(COUNTIF(GJ:GJ,$B15),INDIRECT(concat("B",$A15)),"")</f>
        <v/>
      </c>
      <c r="CJ15" s="37" t="str">
        <f aca="false">IF(COUNTIF(GK:GK,$B15),INDIRECT(concat("B",$A15)),"")</f>
        <v/>
      </c>
      <c r="CK15" s="37" t="str">
        <f aca="false">IF(COUNTIF(GL:GL,$B15),INDIRECT(concat("B",$A15)),"")</f>
        <v/>
      </c>
      <c r="CL15" s="37" t="str">
        <f aca="false">IF(COUNTIF(GM:GM,$B15),INDIRECT(concat("B",$A15)),"")</f>
        <v/>
      </c>
      <c r="CM15" s="37" t="str">
        <f aca="false">IF(COUNTIF(GN:GN,$B15),INDIRECT(concat("B",$A15)),"")</f>
        <v/>
      </c>
      <c r="CN15" s="37" t="str">
        <f aca="false">IF(COUNTIF(GO:GO,$B15),INDIRECT(concat("B",$A15)),"")</f>
        <v/>
      </c>
      <c r="CO15" s="37" t="str">
        <f aca="false">IF(COUNTIF(GP:GP,$B15),INDIRECT(concat("B",$A15)),"")</f>
        <v/>
      </c>
      <c r="CP15" s="37" t="str">
        <f aca="false">IF(COUNTIF(GQ:GQ,$B15),INDIRECT(concat("B",$A15)),"")</f>
        <v/>
      </c>
      <c r="CQ15" s="37" t="str">
        <f aca="false">IF(COUNTIF(GR:GR,$B15),INDIRECT(concat("B",$A15)),"")</f>
        <v/>
      </c>
      <c r="CR15" s="37" t="e">
        <f aca="false">IF(COUNTIF(GS:GS,$B15),INDIRECT(concat("B",$A15)),"")</f>
        <v>#NAME?</v>
      </c>
      <c r="CS15" s="37" t="str">
        <f aca="false">IF(COUNTIF(GT:GT,$B15),INDIRECT(concat("B",$A15)),"")</f>
        <v/>
      </c>
      <c r="CT15" s="37" t="e">
        <f aca="false">IF(COUNTIF(GU:GU,$B15),INDIRECT(concat("B",$A15)),"")</f>
        <v>#NAME?</v>
      </c>
      <c r="CU15" s="37" t="e">
        <f aca="false">IF(COUNTIF(GV:GV,$B15),INDIRECT(concat("B",$A15)),"")</f>
        <v>#NAME?</v>
      </c>
      <c r="CV15" s="37" t="str">
        <f aca="false">IF(COUNTIF(GW:GW,$B15),INDIRECT(concat("B",$A15)),"")</f>
        <v/>
      </c>
      <c r="CW15" s="37" t="str">
        <f aca="false">IF(COUNTIF(GX:GX,$B15),INDIRECT(concat("B",$A15)),"")</f>
        <v/>
      </c>
      <c r="CX15" s="37" t="str">
        <f aca="false">IF(COUNTIF(GY:GY,$B15),INDIRECT(concat("B",$A15)),"")</f>
        <v/>
      </c>
      <c r="CY15" s="37" t="str">
        <f aca="false">IF(COUNTIF(GZ:GZ,$B15),INDIRECT(concat("B",$A15)),"")</f>
        <v/>
      </c>
      <c r="CZ15" s="37" t="e">
        <f aca="false">IF(COUNTIF(HA:HA,$B15),INDIRECT(concat("B",$A15)),"")</f>
        <v>#NAME?</v>
      </c>
      <c r="DA15" s="37" t="e">
        <f aca="false">IF(COUNTIF(HB:HB,$B15),INDIRECT(concat("B",$A15)),"")</f>
        <v>#NAME?</v>
      </c>
      <c r="DB15" s="37" t="str">
        <f aca="false">IF(COUNTIF(HC:HC,$B15),INDIRECT(concat("B",$A15)),"")</f>
        <v/>
      </c>
      <c r="DC15" s="37" t="e">
        <f aca="false">IF(COUNTIF(HD:HD,$B15),INDIRECT(concat("B",$A15)),"")</f>
        <v>#NAME?</v>
      </c>
      <c r="DD15" s="37" t="s">
        <v>1325</v>
      </c>
      <c r="DE15" s="37" t="s">
        <v>1332</v>
      </c>
      <c r="DF15" s="37" t="s">
        <v>1325</v>
      </c>
      <c r="DG15" s="37" t="s">
        <v>1325</v>
      </c>
      <c r="DH15" s="37" t="s">
        <v>1303</v>
      </c>
      <c r="DI15" s="37" t="s">
        <v>1309</v>
      </c>
      <c r="DJ15" s="37" t="s">
        <v>1332</v>
      </c>
      <c r="DK15" s="37"/>
      <c r="DL15" s="37"/>
      <c r="DM15" s="37" t="s">
        <v>1329</v>
      </c>
      <c r="DN15" s="37" t="s">
        <v>1329</v>
      </c>
      <c r="DO15" s="37" t="s">
        <v>1325</v>
      </c>
      <c r="DP15" s="37" t="s">
        <v>1325</v>
      </c>
      <c r="DQ15" s="37" t="s">
        <v>1325</v>
      </c>
      <c r="DR15" s="37" t="s">
        <v>1303</v>
      </c>
      <c r="DS15" s="37" t="s">
        <v>1325</v>
      </c>
      <c r="DT15" s="37" t="s">
        <v>1325</v>
      </c>
      <c r="DU15" s="37" t="s">
        <v>1314</v>
      </c>
      <c r="DV15" s="37" t="s">
        <v>1254</v>
      </c>
      <c r="DW15" s="37" t="s">
        <v>1254</v>
      </c>
      <c r="DX15" s="37"/>
      <c r="DY15" s="37"/>
      <c r="DZ15" s="37"/>
      <c r="EA15" s="37" t="s">
        <v>1303</v>
      </c>
      <c r="EB15" s="37" t="s">
        <v>1309</v>
      </c>
      <c r="EC15" s="37" t="s">
        <v>1309</v>
      </c>
      <c r="ED15" s="37"/>
      <c r="EE15" s="37" t="s">
        <v>1351</v>
      </c>
      <c r="EF15" s="37" t="s">
        <v>1335</v>
      </c>
      <c r="EG15" s="37" t="s">
        <v>1351</v>
      </c>
      <c r="EH15" s="37" t="s">
        <v>1351</v>
      </c>
      <c r="EI15" s="37" t="s">
        <v>1351</v>
      </c>
      <c r="EJ15" s="37"/>
      <c r="EK15" s="37" t="s">
        <v>1254</v>
      </c>
      <c r="EL15" s="37" t="s">
        <v>1322</v>
      </c>
      <c r="EM15" s="37" t="s">
        <v>1464</v>
      </c>
      <c r="EN15" s="37" t="s">
        <v>1254</v>
      </c>
      <c r="EO15" s="37" t="s">
        <v>1254</v>
      </c>
      <c r="EP15" s="37" t="s">
        <v>1254</v>
      </c>
      <c r="EQ15" s="37" t="s">
        <v>1254</v>
      </c>
      <c r="ER15" s="37" t="s">
        <v>1254</v>
      </c>
      <c r="ES15" s="37"/>
      <c r="ET15" s="37" t="s">
        <v>1254</v>
      </c>
      <c r="EU15" s="37" t="s">
        <v>1254</v>
      </c>
      <c r="EV15" s="37" t="s">
        <v>1254</v>
      </c>
      <c r="EW15" s="37" t="s">
        <v>1254</v>
      </c>
      <c r="EX15" s="37" t="s">
        <v>1254</v>
      </c>
      <c r="EY15" s="37" t="s">
        <v>1254</v>
      </c>
      <c r="EZ15" s="37" t="s">
        <v>1254</v>
      </c>
      <c r="FA15" s="37" t="s">
        <v>1254</v>
      </c>
      <c r="FB15" s="37" t="s">
        <v>1254</v>
      </c>
      <c r="FC15" s="37" t="s">
        <v>1254</v>
      </c>
      <c r="FD15" s="37" t="s">
        <v>1405</v>
      </c>
      <c r="FE15" s="37" t="s">
        <v>1254</v>
      </c>
      <c r="FF15" s="37" t="s">
        <v>1254</v>
      </c>
      <c r="FG15" s="37" t="s">
        <v>1254</v>
      </c>
      <c r="FH15" s="37"/>
      <c r="FI15" s="37"/>
      <c r="FJ15" s="37" t="s">
        <v>1274</v>
      </c>
      <c r="FK15" s="37"/>
      <c r="FL15" s="37" t="s">
        <v>1254</v>
      </c>
      <c r="FM15" s="37" t="s">
        <v>1254</v>
      </c>
      <c r="FN15" s="37" t="s">
        <v>1254</v>
      </c>
      <c r="FO15" s="37" t="s">
        <v>1254</v>
      </c>
      <c r="FP15" s="37" t="s">
        <v>1254</v>
      </c>
      <c r="FQ15" s="37" t="s">
        <v>1254</v>
      </c>
      <c r="FR15" s="37" t="s">
        <v>1254</v>
      </c>
      <c r="FS15" s="37" t="s">
        <v>1254</v>
      </c>
      <c r="FT15" s="37" t="s">
        <v>1231</v>
      </c>
      <c r="FU15" s="37" t="s">
        <v>1254</v>
      </c>
      <c r="FV15" s="37"/>
      <c r="FW15" s="37"/>
      <c r="FX15" s="37" t="s">
        <v>1254</v>
      </c>
      <c r="FY15" s="37" t="s">
        <v>1464</v>
      </c>
      <c r="FZ15" s="37" t="s">
        <v>1254</v>
      </c>
      <c r="GA15" s="37" t="s">
        <v>1254</v>
      </c>
      <c r="GB15" s="37" t="s">
        <v>1392</v>
      </c>
      <c r="GC15" s="37" t="s">
        <v>1254</v>
      </c>
      <c r="GD15" s="37" t="s">
        <v>1254</v>
      </c>
      <c r="GE15" s="37" t="s">
        <v>1254</v>
      </c>
      <c r="GF15" s="37" t="s">
        <v>1254</v>
      </c>
      <c r="GG15" s="37" t="s">
        <v>1254</v>
      </c>
      <c r="GH15" s="37" t="s">
        <v>1254</v>
      </c>
      <c r="GI15" s="37" t="s">
        <v>1254</v>
      </c>
      <c r="GJ15" s="37" t="s">
        <v>1254</v>
      </c>
      <c r="GK15" s="37" t="s">
        <v>1464</v>
      </c>
      <c r="GL15" s="37" t="s">
        <v>1254</v>
      </c>
      <c r="GM15" s="37" t="s">
        <v>1254</v>
      </c>
      <c r="GN15" s="37" t="s">
        <v>1254</v>
      </c>
      <c r="GO15" s="37" t="s">
        <v>1254</v>
      </c>
      <c r="GP15" s="37" t="s">
        <v>1254</v>
      </c>
      <c r="GQ15" s="37" t="s">
        <v>1332</v>
      </c>
      <c r="GR15" s="37" t="s">
        <v>1329</v>
      </c>
      <c r="GS15" s="37" t="s">
        <v>1325</v>
      </c>
      <c r="GT15" s="37" t="s">
        <v>1314</v>
      </c>
      <c r="GU15" s="37" t="s">
        <v>1299</v>
      </c>
      <c r="GV15" s="37" t="s">
        <v>1299</v>
      </c>
      <c r="GW15" s="37" t="s">
        <v>1314</v>
      </c>
      <c r="GX15" s="37"/>
      <c r="GY15" s="37" t="s">
        <v>1254</v>
      </c>
      <c r="GZ15" s="37" t="s">
        <v>1254</v>
      </c>
      <c r="HA15" s="37" t="s">
        <v>1254</v>
      </c>
      <c r="HB15" s="37" t="s">
        <v>1405</v>
      </c>
      <c r="HC15" s="37" t="s">
        <v>1254</v>
      </c>
      <c r="HD15" s="37" t="s">
        <v>1254</v>
      </c>
    </row>
    <row r="16" customFormat="false" ht="15" hidden="false" customHeight="false" outlineLevel="0" collapsed="false">
      <c r="A16" s="196" t="n">
        <v>16</v>
      </c>
      <c r="B16" s="37" t="s">
        <v>1286</v>
      </c>
      <c r="C16" s="37" t="str">
        <f aca="false">IF(COUNTIF(DD:DD,$B16),INDIRECT(concat("B",$A16)),"")</f>
        <v/>
      </c>
      <c r="D16" s="37" t="str">
        <f aca="false">IF(COUNTIF(DE:DE,$B16),INDIRECT(concat("B",$A16)),"")</f>
        <v/>
      </c>
      <c r="E16" s="37" t="str">
        <f aca="false">IF(COUNTIF(DF:DF,$B16),INDIRECT(concat("B",$A16)),"")</f>
        <v/>
      </c>
      <c r="F16" s="37" t="str">
        <f aca="false">IF(COUNTIF(DG:DG,$B16),INDIRECT(concat("B",$A16)),"")</f>
        <v/>
      </c>
      <c r="G16" s="37" t="str">
        <f aca="false">IF(COUNTIF(DH:DH,$B16),INDIRECT(concat("B",$A16)),"")</f>
        <v/>
      </c>
      <c r="H16" s="37" t="str">
        <f aca="false">IF(COUNTIF(DI:DI,$B16),INDIRECT(concat("B",$A16)),"")</f>
        <v/>
      </c>
      <c r="I16" s="37" t="str">
        <f aca="false">IF(COUNTIF(DJ:DJ,$B16),INDIRECT(concat("B",$A16)),"")</f>
        <v/>
      </c>
      <c r="J16" s="37" t="str">
        <f aca="false">IF(COUNTIF(DK:DK,$B16),INDIRECT(concat("B",$A16)),"")</f>
        <v/>
      </c>
      <c r="K16" s="37" t="str">
        <f aca="false">IF(COUNTIF(DL:DL,$B16),INDIRECT(concat("B",$A16)),"")</f>
        <v/>
      </c>
      <c r="L16" s="37" t="str">
        <f aca="false">IF(COUNTIF(DM:DM,$B16),INDIRECT(concat("B",$A16)),"")</f>
        <v/>
      </c>
      <c r="M16" s="37" t="str">
        <f aca="false">IF(COUNTIF(DN:DN,$B16),INDIRECT(concat("B",$A16)),"")</f>
        <v/>
      </c>
      <c r="N16" s="37" t="str">
        <f aca="false">IF(COUNTIF(DO:DO,$B16),INDIRECT(concat("B",$A16)),"")</f>
        <v/>
      </c>
      <c r="O16" s="37" t="str">
        <f aca="false">IF(COUNTIF(DP:DP,$B16),INDIRECT(concat("B",$A16)),"")</f>
        <v/>
      </c>
      <c r="P16" s="37" t="str">
        <f aca="false">IF(COUNTIF(DQ:DQ,$B16),INDIRECT(concat("B",$A16)),"")</f>
        <v/>
      </c>
      <c r="Q16" s="37" t="str">
        <f aca="false">IF(COUNTIF(DR:DR,$B16),INDIRECT(concat("B",$A16)),"")</f>
        <v/>
      </c>
      <c r="R16" s="37" t="str">
        <f aca="false">IF(COUNTIF(DS:DS,$B16),INDIRECT(concat("B",$A16)),"")</f>
        <v/>
      </c>
      <c r="S16" s="37" t="str">
        <f aca="false">IF(COUNTIF(DT:DT,$B16),INDIRECT(concat("B",$A16)),"")</f>
        <v/>
      </c>
      <c r="T16" s="37" t="str">
        <f aca="false">IF(COUNTIF(DU:DU,$B16),INDIRECT(concat("B",$A16)),"")</f>
        <v/>
      </c>
      <c r="U16" s="37" t="str">
        <f aca="false">IF(COUNTIF(DV:DV,$B16),INDIRECT(concat("B",$A16)),"")</f>
        <v/>
      </c>
      <c r="V16" s="37" t="str">
        <f aca="false">IF(COUNTIF(DW:DW,$B16),INDIRECT(concat("B",$A16)),"")</f>
        <v/>
      </c>
      <c r="W16" s="37" t="str">
        <f aca="false">IF(COUNTIF(DX:DX,$B16),INDIRECT(concat("B",$A16)),"")</f>
        <v/>
      </c>
      <c r="X16" s="37" t="str">
        <f aca="false">IF(COUNTIF(DY:DY,$B16),INDIRECT(concat("B",$A16)),"")</f>
        <v/>
      </c>
      <c r="Y16" s="37" t="str">
        <f aca="false">IF(COUNTIF(DZ:DZ,$B16),INDIRECT(concat("B",$A16)),"")</f>
        <v/>
      </c>
      <c r="Z16" s="37" t="str">
        <f aca="false">IF(COUNTIF(EA:EA,$B16),INDIRECT(concat("B",$A16)),"")</f>
        <v/>
      </c>
      <c r="AA16" s="37" t="str">
        <f aca="false">IF(COUNTIF(EB:EB,$B16),INDIRECT(concat("B",$A16)),"")</f>
        <v/>
      </c>
      <c r="AB16" s="37" t="str">
        <f aca="false">IF(COUNTIF(EC:EC,$B16),INDIRECT(concat("B",$A16)),"")</f>
        <v/>
      </c>
      <c r="AC16" s="37" t="str">
        <f aca="false">IF(COUNTIF(ED:ED,$B16),INDIRECT(concat("B",$A16)),"")</f>
        <v/>
      </c>
      <c r="AD16" s="37" t="str">
        <f aca="false">IF(COUNTIF(EE:EE,$B16),INDIRECT(concat("B",$A16)),"")</f>
        <v/>
      </c>
      <c r="AE16" s="37" t="str">
        <f aca="false">IF(COUNTIF(EF:EF,$B16),INDIRECT(concat("B",$A16)),"")</f>
        <v/>
      </c>
      <c r="AF16" s="37" t="str">
        <f aca="false">IF(COUNTIF(EG:EG,$B16),INDIRECT(concat("B",$A16)),"")</f>
        <v/>
      </c>
      <c r="AG16" s="37" t="str">
        <f aca="false">IF(COUNTIF(EH:EH,$B16),INDIRECT(concat("B",$A16)),"")</f>
        <v/>
      </c>
      <c r="AH16" s="37" t="str">
        <f aca="false">IF(COUNTIF(EI:EI,$B16),INDIRECT(concat("B",$A16)),"")</f>
        <v/>
      </c>
      <c r="AI16" s="37" t="str">
        <f aca="false">IF(COUNTIF(EJ:EJ,$B16),INDIRECT(concat("B",$A16)),"")</f>
        <v/>
      </c>
      <c r="AJ16" s="37" t="str">
        <f aca="false">IF(COUNTIF(EK:EK,$B16),INDIRECT(concat("B",$A16)),"")</f>
        <v/>
      </c>
      <c r="AK16" s="37" t="str">
        <f aca="false">IF(COUNTIF(EL:EL,$B16),INDIRECT(concat("B",$A16)),"")</f>
        <v/>
      </c>
      <c r="AL16" s="37" t="str">
        <f aca="false">IF(COUNTIF(EM:EM,$B16),INDIRECT(concat("B",$A16)),"")</f>
        <v/>
      </c>
      <c r="AM16" s="37" t="str">
        <f aca="false">IF(COUNTIF(EN:EN,$B16),INDIRECT(concat("B",$A16)),"")</f>
        <v/>
      </c>
      <c r="AN16" s="37" t="str">
        <f aca="false">IF(COUNTIF(EO:EO,$B16),INDIRECT(concat("B",$A16)),"")</f>
        <v/>
      </c>
      <c r="AO16" s="37" t="str">
        <f aca="false">IF(COUNTIF(EP:EP,$B16),INDIRECT(concat("B",$A16)),"")</f>
        <v/>
      </c>
      <c r="AP16" s="37" t="str">
        <f aca="false">IF(COUNTIF(EQ:EQ,$B16),INDIRECT(concat("B",$A16)),"")</f>
        <v/>
      </c>
      <c r="AQ16" s="37" t="str">
        <f aca="false">IF(COUNTIF(ER:ER,$B16),INDIRECT(concat("B",$A16)),"")</f>
        <v/>
      </c>
      <c r="AR16" s="37" t="str">
        <f aca="false">IF(COUNTIF(ES:ES,$B16),INDIRECT(concat("B",$A16)),"")</f>
        <v/>
      </c>
      <c r="AS16" s="37" t="str">
        <f aca="false">IF(COUNTIF(ET:ET,$B16),INDIRECT(concat("B",$A16)),"")</f>
        <v/>
      </c>
      <c r="AT16" s="37" t="str">
        <f aca="false">IF(COUNTIF(EU:EU,$B16),INDIRECT(concat("B",$A16)),"")</f>
        <v/>
      </c>
      <c r="AU16" s="37" t="str">
        <f aca="false">IF(COUNTIF(EV:EV,$B16),INDIRECT(concat("B",$A16)),"")</f>
        <v/>
      </c>
      <c r="AV16" s="37" t="str">
        <f aca="false">IF(COUNTIF(EW:EW,$B16),INDIRECT(concat("B",$A16)),"")</f>
        <v/>
      </c>
      <c r="AW16" s="37" t="str">
        <f aca="false">IF(COUNTIF(EX:EX,$B16),INDIRECT(concat("B",$A16)),"")</f>
        <v/>
      </c>
      <c r="AX16" s="37" t="str">
        <f aca="false">IF(COUNTIF(EY:EY,$B16),INDIRECT(concat("B",$A16)),"")</f>
        <v/>
      </c>
      <c r="AY16" s="37" t="str">
        <f aca="false">IF(COUNTIF(EZ:EZ,$B16),INDIRECT(concat("B",$A16)),"")</f>
        <v/>
      </c>
      <c r="AZ16" s="37" t="str">
        <f aca="false">IF(COUNTIF(FA:FA,$B16),INDIRECT(concat("B",$A16)),"")</f>
        <v/>
      </c>
      <c r="BA16" s="37" t="str">
        <f aca="false">IF(COUNTIF(FB:FB,$B16),INDIRECT(concat("B",$A16)),"")</f>
        <v/>
      </c>
      <c r="BB16" s="37" t="str">
        <f aca="false">IF(COUNTIF(FC:FC,$B16),INDIRECT(concat("B",$A16)),"")</f>
        <v/>
      </c>
      <c r="BC16" s="37" t="str">
        <f aca="false">IF(COUNTIF(FD:FD,$B16),INDIRECT(concat("B",$A16)),"")</f>
        <v/>
      </c>
      <c r="BD16" s="37" t="str">
        <f aca="false">IF(COUNTIF(FE:FE,$B16),INDIRECT(concat("B",$A16)),"")</f>
        <v/>
      </c>
      <c r="BE16" s="37" t="str">
        <f aca="false">IF(COUNTIF(FF:FF,$B16),INDIRECT(concat("B",$A16)),"")</f>
        <v/>
      </c>
      <c r="BF16" s="37" t="str">
        <f aca="false">IF(COUNTIF(FG:FG,$B16),INDIRECT(concat("B",$A16)),"")</f>
        <v/>
      </c>
      <c r="BG16" s="37" t="str">
        <f aca="false">IF(COUNTIF(FH:FH,$B16),INDIRECT(concat("B",$A16)),"")</f>
        <v/>
      </c>
      <c r="BH16" s="37" t="str">
        <f aca="false">IF(COUNTIF(FI:FI,$B16),INDIRECT(concat("B",$A16)),"")</f>
        <v/>
      </c>
      <c r="BI16" s="37" t="str">
        <f aca="false">IF(COUNTIF(FJ:FJ,$B16),INDIRECT(concat("B",$A16)),"")</f>
        <v/>
      </c>
      <c r="BJ16" s="37" t="str">
        <f aca="false">IF(COUNTIF(FK:FK,$B16),INDIRECT(concat("B",$A16)),"")</f>
        <v/>
      </c>
      <c r="BK16" s="37" t="str">
        <f aca="false">IF(COUNTIF(FL:FL,$B16),INDIRECT(concat("B",$A16)),"")</f>
        <v/>
      </c>
      <c r="BL16" s="37" t="str">
        <f aca="false">IF(COUNTIF(FM:FM,$B16),INDIRECT(concat("B",$A16)),"")</f>
        <v/>
      </c>
      <c r="BM16" s="37" t="str">
        <f aca="false">IF(COUNTIF(FN:FN,$B16),INDIRECT(concat("B",$A16)),"")</f>
        <v/>
      </c>
      <c r="BN16" s="37" t="str">
        <f aca="false">IF(COUNTIF(FO:FO,$B16),INDIRECT(concat("B",$A16)),"")</f>
        <v/>
      </c>
      <c r="BO16" s="37" t="str">
        <f aca="false">IF(COUNTIF(FP:FP,$B16),INDIRECT(concat("B",$A16)),"")</f>
        <v/>
      </c>
      <c r="BP16" s="37" t="str">
        <f aca="false">IF(COUNTIF(FQ:FQ,$B16),INDIRECT(concat("B",$A16)),"")</f>
        <v/>
      </c>
      <c r="BQ16" s="37" t="str">
        <f aca="false">IF(COUNTIF(FR:FR,$B16),INDIRECT(concat("B",$A16)),"")</f>
        <v/>
      </c>
      <c r="BR16" s="37" t="str">
        <f aca="false">IF(COUNTIF(FS:FS,$B16),INDIRECT(concat("B",$A16)),"")</f>
        <v/>
      </c>
      <c r="BS16" s="37" t="e">
        <f aca="false">IF(COUNTIF(FT:FT,$B16),INDIRECT(concat("B",$A16)),"")</f>
        <v>#NAME?</v>
      </c>
      <c r="BT16" s="37" t="str">
        <f aca="false">IF(COUNTIF(FU:FU,$B16),INDIRECT(concat("B",$A16)),"")</f>
        <v/>
      </c>
      <c r="BU16" s="37" t="str">
        <f aca="false">IF(COUNTIF(FV:FV,$B16),INDIRECT(concat("B",$A16)),"")</f>
        <v/>
      </c>
      <c r="BV16" s="37" t="str">
        <f aca="false">IF(COUNTIF(FW:FW,$B16),INDIRECT(concat("B",$A16)),"")</f>
        <v/>
      </c>
      <c r="BW16" s="37" t="str">
        <f aca="false">IF(COUNTIF(FX:FX,$B16),INDIRECT(concat("B",$A16)),"")</f>
        <v/>
      </c>
      <c r="BX16" s="37" t="str">
        <f aca="false">IF(COUNTIF(FY:FY,$B16),INDIRECT(concat("B",$A16)),"")</f>
        <v/>
      </c>
      <c r="BY16" s="37" t="str">
        <f aca="false">IF(COUNTIF(FZ:FZ,$B16),INDIRECT(concat("B",$A16)),"")</f>
        <v/>
      </c>
      <c r="BZ16" s="37" t="str">
        <f aca="false">IF(COUNTIF(GA:GA,$B16),INDIRECT(concat("B",$A16)),"")</f>
        <v/>
      </c>
      <c r="CA16" s="37" t="str">
        <f aca="false">IF(COUNTIF(GB:GB,$B16),INDIRECT(concat("B",$A16)),"")</f>
        <v/>
      </c>
      <c r="CB16" s="37" t="str">
        <f aca="false">IF(COUNTIF(GC:GC,$B16),INDIRECT(concat("B",$A16)),"")</f>
        <v/>
      </c>
      <c r="CC16" s="37" t="str">
        <f aca="false">IF(COUNTIF(GD:GD,$B16),INDIRECT(concat("B",$A16)),"")</f>
        <v/>
      </c>
      <c r="CD16" s="37" t="str">
        <f aca="false">IF(COUNTIF(GE:GE,$B16),INDIRECT(concat("B",$A16)),"")</f>
        <v/>
      </c>
      <c r="CE16" s="37" t="str">
        <f aca="false">IF(COUNTIF(GF:GF,$B16),INDIRECT(concat("B",$A16)),"")</f>
        <v/>
      </c>
      <c r="CF16" s="37" t="str">
        <f aca="false">IF(COUNTIF(GG:GG,$B16),INDIRECT(concat("B",$A16)),"")</f>
        <v/>
      </c>
      <c r="CG16" s="37" t="str">
        <f aca="false">IF(COUNTIF(GH:GH,$B16),INDIRECT(concat("B",$A16)),"")</f>
        <v/>
      </c>
      <c r="CH16" s="37" t="str">
        <f aca="false">IF(COUNTIF(GI:GI,$B16),INDIRECT(concat("B",$A16)),"")</f>
        <v/>
      </c>
      <c r="CI16" s="37" t="str">
        <f aca="false">IF(COUNTIF(GJ:GJ,$B16),INDIRECT(concat("B",$A16)),"")</f>
        <v/>
      </c>
      <c r="CJ16" s="37" t="str">
        <f aca="false">IF(COUNTIF(GK:GK,$B16),INDIRECT(concat("B",$A16)),"")</f>
        <v/>
      </c>
      <c r="CK16" s="37" t="str">
        <f aca="false">IF(COUNTIF(GL:GL,$B16),INDIRECT(concat("B",$A16)),"")</f>
        <v/>
      </c>
      <c r="CL16" s="37" t="str">
        <f aca="false">IF(COUNTIF(GM:GM,$B16),INDIRECT(concat("B",$A16)),"")</f>
        <v/>
      </c>
      <c r="CM16" s="37" t="str">
        <f aca="false">IF(COUNTIF(GN:GN,$B16),INDIRECT(concat("B",$A16)),"")</f>
        <v/>
      </c>
      <c r="CN16" s="37" t="str">
        <f aca="false">IF(COUNTIF(GO:GO,$B16),INDIRECT(concat("B",$A16)),"")</f>
        <v/>
      </c>
      <c r="CO16" s="37" t="str">
        <f aca="false">IF(COUNTIF(GP:GP,$B16),INDIRECT(concat("B",$A16)),"")</f>
        <v/>
      </c>
      <c r="CP16" s="37" t="str">
        <f aca="false">IF(COUNTIF(GQ:GQ,$B16),INDIRECT(concat("B",$A16)),"")</f>
        <v/>
      </c>
      <c r="CQ16" s="37" t="str">
        <f aca="false">IF(COUNTIF(GR:GR,$B16),INDIRECT(concat("B",$A16)),"")</f>
        <v/>
      </c>
      <c r="CR16" s="37" t="str">
        <f aca="false">IF(COUNTIF(GS:GS,$B16),INDIRECT(concat("B",$A16)),"")</f>
        <v/>
      </c>
      <c r="CS16" s="37" t="str">
        <f aca="false">IF(COUNTIF(GT:GT,$B16),INDIRECT(concat("B",$A16)),"")</f>
        <v/>
      </c>
      <c r="CT16" s="37" t="str">
        <f aca="false">IF(COUNTIF(GU:GU,$B16),INDIRECT(concat("B",$A16)),"")</f>
        <v/>
      </c>
      <c r="CU16" s="37" t="str">
        <f aca="false">IF(COUNTIF(GV:GV,$B16),INDIRECT(concat("B",$A16)),"")</f>
        <v/>
      </c>
      <c r="CV16" s="37" t="str">
        <f aca="false">IF(COUNTIF(GW:GW,$B16),INDIRECT(concat("B",$A16)),"")</f>
        <v/>
      </c>
      <c r="CW16" s="37" t="str">
        <f aca="false">IF(COUNTIF(GX:GX,$B16),INDIRECT(concat("B",$A16)),"")</f>
        <v/>
      </c>
      <c r="CX16" s="37" t="str">
        <f aca="false">IF(COUNTIF(GY:GY,$B16),INDIRECT(concat("B",$A16)),"")</f>
        <v/>
      </c>
      <c r="CY16" s="37" t="str">
        <f aca="false">IF(COUNTIF(GZ:GZ,$B16),INDIRECT(concat("B",$A16)),"")</f>
        <v/>
      </c>
      <c r="CZ16" s="37" t="str">
        <f aca="false">IF(COUNTIF(HA:HA,$B16),INDIRECT(concat("B",$A16)),"")</f>
        <v/>
      </c>
      <c r="DA16" s="37" t="str">
        <f aca="false">IF(COUNTIF(HB:HB,$B16),INDIRECT(concat("B",$A16)),"")</f>
        <v/>
      </c>
      <c r="DB16" s="37" t="str">
        <f aca="false">IF(COUNTIF(HC:HC,$B16),INDIRECT(concat("B",$A16)),"")</f>
        <v/>
      </c>
      <c r="DC16" s="37" t="str">
        <f aca="false">IF(COUNTIF(HD:HD,$B16),INDIRECT(concat("B",$A16)),"")</f>
        <v/>
      </c>
      <c r="DD16" s="37" t="s">
        <v>1329</v>
      </c>
      <c r="DE16" s="37" t="s">
        <v>1335</v>
      </c>
      <c r="DF16" s="37" t="s">
        <v>1332</v>
      </c>
      <c r="DG16" s="37" t="s">
        <v>1332</v>
      </c>
      <c r="DH16" s="37" t="s">
        <v>1305</v>
      </c>
      <c r="DI16" s="37" t="s">
        <v>1314</v>
      </c>
      <c r="DJ16" s="37" t="s">
        <v>1335</v>
      </c>
      <c r="DK16" s="37"/>
      <c r="DL16" s="37"/>
      <c r="DM16" s="37" t="s">
        <v>1332</v>
      </c>
      <c r="DN16" s="37" t="s">
        <v>1332</v>
      </c>
      <c r="DO16" s="37" t="s">
        <v>1332</v>
      </c>
      <c r="DP16" s="37" t="s">
        <v>1332</v>
      </c>
      <c r="DQ16" s="37" t="s">
        <v>1332</v>
      </c>
      <c r="DR16" s="37" t="s">
        <v>1305</v>
      </c>
      <c r="DS16" s="37" t="s">
        <v>1332</v>
      </c>
      <c r="DT16" s="37" t="s">
        <v>1332</v>
      </c>
      <c r="DU16" s="37" t="s">
        <v>1322</v>
      </c>
      <c r="DV16" s="37" t="s">
        <v>1405</v>
      </c>
      <c r="DW16" s="37" t="s">
        <v>1405</v>
      </c>
      <c r="DX16" s="37"/>
      <c r="DY16" s="37"/>
      <c r="DZ16" s="37"/>
      <c r="EA16" s="37" t="s">
        <v>1305</v>
      </c>
      <c r="EB16" s="37" t="s">
        <v>1314</v>
      </c>
      <c r="EC16" s="37" t="s">
        <v>1314</v>
      </c>
      <c r="ED16" s="37"/>
      <c r="EE16" s="37" t="s">
        <v>1379</v>
      </c>
      <c r="EF16" s="37" t="s">
        <v>1351</v>
      </c>
      <c r="EG16" s="37" t="s">
        <v>1379</v>
      </c>
      <c r="EH16" s="37" t="s">
        <v>1379</v>
      </c>
      <c r="EI16" s="37" t="s">
        <v>1379</v>
      </c>
      <c r="EJ16" s="37"/>
      <c r="EK16" s="37" t="s">
        <v>1405</v>
      </c>
      <c r="EL16" s="37" t="s">
        <v>3310</v>
      </c>
      <c r="EM16" s="37" t="s">
        <v>1416</v>
      </c>
      <c r="EN16" s="37" t="s">
        <v>1405</v>
      </c>
      <c r="EO16" s="37" t="s">
        <v>1464</v>
      </c>
      <c r="EP16" s="37" t="s">
        <v>1405</v>
      </c>
      <c r="EQ16" s="37" t="s">
        <v>1405</v>
      </c>
      <c r="ER16" s="37" t="s">
        <v>1405</v>
      </c>
      <c r="ES16" s="37"/>
      <c r="ET16" s="37" t="s">
        <v>1405</v>
      </c>
      <c r="EU16" s="37" t="s">
        <v>1405</v>
      </c>
      <c r="EV16" s="37" t="s">
        <v>1405</v>
      </c>
      <c r="EW16" s="37" t="s">
        <v>1405</v>
      </c>
      <c r="EX16" s="37" t="s">
        <v>1405</v>
      </c>
      <c r="EY16" s="37" t="s">
        <v>1405</v>
      </c>
      <c r="EZ16" s="37" t="s">
        <v>1405</v>
      </c>
      <c r="FA16" s="37" t="s">
        <v>1405</v>
      </c>
      <c r="FB16" s="37" t="s">
        <v>1405</v>
      </c>
      <c r="FC16" s="37" t="s">
        <v>1405</v>
      </c>
      <c r="FD16" s="37" t="s">
        <v>1464</v>
      </c>
      <c r="FE16" s="37" t="s">
        <v>1405</v>
      </c>
      <c r="FF16" s="37" t="s">
        <v>1405</v>
      </c>
      <c r="FG16" s="37" t="s">
        <v>1405</v>
      </c>
      <c r="FH16" s="37"/>
      <c r="FI16" s="37"/>
      <c r="FJ16" s="37" t="s">
        <v>1416</v>
      </c>
      <c r="FK16" s="37"/>
      <c r="FL16" s="37" t="s">
        <v>1464</v>
      </c>
      <c r="FM16" s="37" t="s">
        <v>1464</v>
      </c>
      <c r="FN16" s="37" t="s">
        <v>1405</v>
      </c>
      <c r="FO16" s="37" t="s">
        <v>1405</v>
      </c>
      <c r="FP16" s="37" t="s">
        <v>1405</v>
      </c>
      <c r="FQ16" s="37" t="s">
        <v>1405</v>
      </c>
      <c r="FR16" s="37" t="s">
        <v>1405</v>
      </c>
      <c r="FS16" s="37" t="s">
        <v>1464</v>
      </c>
      <c r="FT16" s="37" t="s">
        <v>1259</v>
      </c>
      <c r="FU16" s="37" t="s">
        <v>1464</v>
      </c>
      <c r="FV16" s="37"/>
      <c r="FW16" s="37"/>
      <c r="FX16" s="37" t="s">
        <v>1405</v>
      </c>
      <c r="FY16" s="37" t="s">
        <v>1416</v>
      </c>
      <c r="FZ16" s="37" t="s">
        <v>1405</v>
      </c>
      <c r="GA16" s="37" t="s">
        <v>1464</v>
      </c>
      <c r="GB16" s="37" t="s">
        <v>1494</v>
      </c>
      <c r="GC16" s="37" t="s">
        <v>1405</v>
      </c>
      <c r="GD16" s="37" t="s">
        <v>1405</v>
      </c>
      <c r="GE16" s="37" t="s">
        <v>1405</v>
      </c>
      <c r="GF16" s="37" t="s">
        <v>1405</v>
      </c>
      <c r="GG16" s="37" t="s">
        <v>1405</v>
      </c>
      <c r="GH16" s="37" t="s">
        <v>1405</v>
      </c>
      <c r="GI16" s="37" t="s">
        <v>1251</v>
      </c>
      <c r="GJ16" s="37" t="s">
        <v>1405</v>
      </c>
      <c r="GK16" s="37" t="s">
        <v>1392</v>
      </c>
      <c r="GL16" s="37" t="s">
        <v>1405</v>
      </c>
      <c r="GM16" s="37" t="s">
        <v>1464</v>
      </c>
      <c r="GN16" s="37" t="s">
        <v>1405</v>
      </c>
      <c r="GO16" s="37" t="s">
        <v>1405</v>
      </c>
      <c r="GP16" s="37" t="s">
        <v>1405</v>
      </c>
      <c r="GQ16" s="37" t="s">
        <v>1335</v>
      </c>
      <c r="GR16" s="37" t="s">
        <v>1332</v>
      </c>
      <c r="GS16" s="37" t="s">
        <v>1332</v>
      </c>
      <c r="GT16" s="37" t="s">
        <v>1318</v>
      </c>
      <c r="GU16" s="37" t="s">
        <v>1303</v>
      </c>
      <c r="GV16" s="37" t="s">
        <v>1303</v>
      </c>
      <c r="GW16" s="37" t="s">
        <v>1322</v>
      </c>
      <c r="GX16" s="37"/>
      <c r="GY16" s="37" t="s">
        <v>1464</v>
      </c>
      <c r="GZ16" s="37" t="s">
        <v>1405</v>
      </c>
      <c r="HA16" s="37" t="s">
        <v>1405</v>
      </c>
      <c r="HB16" s="37" t="s">
        <v>1464</v>
      </c>
      <c r="HC16" s="37" t="s">
        <v>1405</v>
      </c>
      <c r="HD16" s="37" t="s">
        <v>1405</v>
      </c>
    </row>
    <row r="17" customFormat="false" ht="15" hidden="false" customHeight="false" outlineLevel="0" collapsed="false">
      <c r="A17" s="196" t="n">
        <v>17</v>
      </c>
      <c r="B17" s="37" t="s">
        <v>1289</v>
      </c>
      <c r="C17" s="37" t="e">
        <f aca="false">IF(COUNTIF(DD:DD,$B17),INDIRECT(concat("B",$A17)),"")</f>
        <v>#NAME?</v>
      </c>
      <c r="D17" s="37" t="str">
        <f aca="false">IF(COUNTIF(DE:DE,$B17),INDIRECT(concat("B",$A17)),"")</f>
        <v/>
      </c>
      <c r="E17" s="37" t="str">
        <f aca="false">IF(COUNTIF(DF:DF,$B17),INDIRECT(concat("B",$A17)),"")</f>
        <v/>
      </c>
      <c r="F17" s="37" t="str">
        <f aca="false">IF(COUNTIF(DG:DG,$B17),INDIRECT(concat("B",$A17)),"")</f>
        <v/>
      </c>
      <c r="G17" s="37" t="str">
        <f aca="false">IF(COUNTIF(DH:DH,$B17),INDIRECT(concat("B",$A17)),"")</f>
        <v/>
      </c>
      <c r="H17" s="37" t="str">
        <f aca="false">IF(COUNTIF(DI:DI,$B17),INDIRECT(concat("B",$A17)),"")</f>
        <v/>
      </c>
      <c r="I17" s="37" t="str">
        <f aca="false">IF(COUNTIF(DJ:DJ,$B17),INDIRECT(concat("B",$A17)),"")</f>
        <v/>
      </c>
      <c r="J17" s="37" t="str">
        <f aca="false">IF(COUNTIF(DK:DK,$B17),INDIRECT(concat("B",$A17)),"")</f>
        <v/>
      </c>
      <c r="K17" s="37" t="str">
        <f aca="false">IF(COUNTIF(DL:DL,$B17),INDIRECT(concat("B",$A17)),"")</f>
        <v/>
      </c>
      <c r="L17" s="37" t="str">
        <f aca="false">IF(COUNTIF(DM:DM,$B17),INDIRECT(concat("B",$A17)),"")</f>
        <v/>
      </c>
      <c r="M17" s="37" t="e">
        <f aca="false">IF(COUNTIF(DN:DN,$B17),INDIRECT(concat("B",$A17)),"")</f>
        <v>#NAME?</v>
      </c>
      <c r="N17" s="37" t="str">
        <f aca="false">IF(COUNTIF(DO:DO,$B17),INDIRECT(concat("B",$A17)),"")</f>
        <v/>
      </c>
      <c r="O17" s="37" t="str">
        <f aca="false">IF(COUNTIF(DP:DP,$B17),INDIRECT(concat("B",$A17)),"")</f>
        <v/>
      </c>
      <c r="P17" s="37" t="str">
        <f aca="false">IF(COUNTIF(DQ:DQ,$B17),INDIRECT(concat("B",$A17)),"")</f>
        <v/>
      </c>
      <c r="Q17" s="37" t="e">
        <f aca="false">IF(COUNTIF(DR:DR,$B17),INDIRECT(concat("B",$A17)),"")</f>
        <v>#NAME?</v>
      </c>
      <c r="R17" s="37" t="str">
        <f aca="false">IF(COUNTIF(DS:DS,$B17),INDIRECT(concat("B",$A17)),"")</f>
        <v/>
      </c>
      <c r="S17" s="37" t="str">
        <f aca="false">IF(COUNTIF(DT:DT,$B17),INDIRECT(concat("B",$A17)),"")</f>
        <v/>
      </c>
      <c r="T17" s="37" t="e">
        <f aca="false">IF(COUNTIF(DU:DU,$B17),INDIRECT(concat("B",$A17)),"")</f>
        <v>#NAME?</v>
      </c>
      <c r="U17" s="37" t="e">
        <f aca="false">IF(COUNTIF(DV:DV,$B17),INDIRECT(concat("B",$A17)),"")</f>
        <v>#NAME?</v>
      </c>
      <c r="V17" s="37" t="str">
        <f aca="false">IF(COUNTIF(DW:DW,$B17),INDIRECT(concat("B",$A17)),"")</f>
        <v/>
      </c>
      <c r="W17" s="37" t="str">
        <f aca="false">IF(COUNTIF(DX:DX,$B17),INDIRECT(concat("B",$A17)),"")</f>
        <v/>
      </c>
      <c r="X17" s="37" t="str">
        <f aca="false">IF(COUNTIF(DY:DY,$B17),INDIRECT(concat("B",$A17)),"")</f>
        <v/>
      </c>
      <c r="Y17" s="37" t="str">
        <f aca="false">IF(COUNTIF(DZ:DZ,$B17),INDIRECT(concat("B",$A17)),"")</f>
        <v/>
      </c>
      <c r="Z17" s="37" t="e">
        <f aca="false">IF(COUNTIF(EA:EA,$B17),INDIRECT(concat("B",$A17)),"")</f>
        <v>#NAME?</v>
      </c>
      <c r="AA17" s="37" t="e">
        <f aca="false">IF(COUNTIF(EB:EB,$B17),INDIRECT(concat("B",$A17)),"")</f>
        <v>#NAME?</v>
      </c>
      <c r="AB17" s="37" t="e">
        <f aca="false">IF(COUNTIF(EC:EC,$B17),INDIRECT(concat("B",$A17)),"")</f>
        <v>#NAME?</v>
      </c>
      <c r="AC17" s="37" t="str">
        <f aca="false">IF(COUNTIF(ED:ED,$B17),INDIRECT(concat("B",$A17)),"")</f>
        <v/>
      </c>
      <c r="AD17" s="37" t="str">
        <f aca="false">IF(COUNTIF(EE:EE,$B17),INDIRECT(concat("B",$A17)),"")</f>
        <v/>
      </c>
      <c r="AE17" s="37" t="str">
        <f aca="false">IF(COUNTIF(EF:EF,$B17),INDIRECT(concat("B",$A17)),"")</f>
        <v/>
      </c>
      <c r="AF17" s="37" t="str">
        <f aca="false">IF(COUNTIF(EG:EG,$B17),INDIRECT(concat("B",$A17)),"")</f>
        <v/>
      </c>
      <c r="AG17" s="37" t="str">
        <f aca="false">IF(COUNTIF(EH:EH,$B17),INDIRECT(concat("B",$A17)),"")</f>
        <v/>
      </c>
      <c r="AH17" s="37" t="str">
        <f aca="false">IF(COUNTIF(EI:EI,$B17),INDIRECT(concat("B",$A17)),"")</f>
        <v/>
      </c>
      <c r="AI17" s="37" t="str">
        <f aca="false">IF(COUNTIF(EJ:EJ,$B17),INDIRECT(concat("B",$A17)),"")</f>
        <v/>
      </c>
      <c r="AJ17" s="37" t="str">
        <f aca="false">IF(COUNTIF(EK:EK,$B17),INDIRECT(concat("B",$A17)),"")</f>
        <v/>
      </c>
      <c r="AK17" s="37" t="str">
        <f aca="false">IF(COUNTIF(EL:EL,$B17),INDIRECT(concat("B",$A17)),"")</f>
        <v/>
      </c>
      <c r="AL17" s="37" t="e">
        <f aca="false">IF(COUNTIF(EM:EM,$B17),INDIRECT(concat("B",$A17)),"")</f>
        <v>#NAME?</v>
      </c>
      <c r="AM17" s="37" t="e">
        <f aca="false">IF(COUNTIF(EN:EN,$B17),INDIRECT(concat("B",$A17)),"")</f>
        <v>#NAME?</v>
      </c>
      <c r="AN17" s="37" t="e">
        <f aca="false">IF(COUNTIF(EO:EO,$B17),INDIRECT(concat("B",$A17)),"")</f>
        <v>#NAME?</v>
      </c>
      <c r="AO17" s="37" t="e">
        <f aca="false">IF(COUNTIF(EP:EP,$B17),INDIRECT(concat("B",$A17)),"")</f>
        <v>#NAME?</v>
      </c>
      <c r="AP17" s="37" t="str">
        <f aca="false">IF(COUNTIF(EQ:EQ,$B17),INDIRECT(concat("B",$A17)),"")</f>
        <v/>
      </c>
      <c r="AQ17" s="37" t="str">
        <f aca="false">IF(COUNTIF(ER:ER,$B17),INDIRECT(concat("B",$A17)),"")</f>
        <v/>
      </c>
      <c r="AR17" s="37" t="str">
        <f aca="false">IF(COUNTIF(ES:ES,$B17),INDIRECT(concat("B",$A17)),"")</f>
        <v/>
      </c>
      <c r="AS17" s="37" t="e">
        <f aca="false">IF(COUNTIF(ET:ET,$B17),INDIRECT(concat("B",$A17)),"")</f>
        <v>#NAME?</v>
      </c>
      <c r="AT17" s="37" t="e">
        <f aca="false">IF(COUNTIF(EU:EU,$B17),INDIRECT(concat("B",$A17)),"")</f>
        <v>#NAME?</v>
      </c>
      <c r="AU17" s="37" t="e">
        <f aca="false">IF(COUNTIF(EV:EV,$B17),INDIRECT(concat("B",$A17)),"")</f>
        <v>#NAME?</v>
      </c>
      <c r="AV17" s="37" t="e">
        <f aca="false">IF(COUNTIF(EW:EW,$B17),INDIRECT(concat("B",$A17)),"")</f>
        <v>#NAME?</v>
      </c>
      <c r="AW17" s="37" t="str">
        <f aca="false">IF(COUNTIF(EX:EX,$B17),INDIRECT(concat("B",$A17)),"")</f>
        <v/>
      </c>
      <c r="AX17" s="37" t="e">
        <f aca="false">IF(COUNTIF(EY:EY,$B17),INDIRECT(concat("B",$A17)),"")</f>
        <v>#NAME?</v>
      </c>
      <c r="AY17" s="37" t="str">
        <f aca="false">IF(COUNTIF(EZ:EZ,$B17),INDIRECT(concat("B",$A17)),"")</f>
        <v/>
      </c>
      <c r="AZ17" s="37" t="e">
        <f aca="false">IF(COUNTIF(FA:FA,$B17),INDIRECT(concat("B",$A17)),"")</f>
        <v>#NAME?</v>
      </c>
      <c r="BA17" s="37" t="e">
        <f aca="false">IF(COUNTIF(FB:FB,$B17),INDIRECT(concat("B",$A17)),"")</f>
        <v>#NAME?</v>
      </c>
      <c r="BB17" s="37" t="str">
        <f aca="false">IF(COUNTIF(FC:FC,$B17),INDIRECT(concat("B",$A17)),"")</f>
        <v/>
      </c>
      <c r="BC17" s="37" t="e">
        <f aca="false">IF(COUNTIF(FD:FD,$B17),INDIRECT(concat("B",$A17)),"")</f>
        <v>#NAME?</v>
      </c>
      <c r="BD17" s="37" t="e">
        <f aca="false">IF(COUNTIF(FE:FE,$B17),INDIRECT(concat("B",$A17)),"")</f>
        <v>#NAME?</v>
      </c>
      <c r="BE17" s="37" t="str">
        <f aca="false">IF(COUNTIF(FF:FF,$B17),INDIRECT(concat("B",$A17)),"")</f>
        <v/>
      </c>
      <c r="BF17" s="37" t="e">
        <f aca="false">IF(COUNTIF(FG:FG,$B17),INDIRECT(concat("B",$A17)),"")</f>
        <v>#NAME?</v>
      </c>
      <c r="BG17" s="37" t="str">
        <f aca="false">IF(COUNTIF(FH:FH,$B17),INDIRECT(concat("B",$A17)),"")</f>
        <v/>
      </c>
      <c r="BH17" s="37" t="str">
        <f aca="false">IF(COUNTIF(FI:FI,$B17),INDIRECT(concat("B",$A17)),"")</f>
        <v/>
      </c>
      <c r="BI17" s="37" t="str">
        <f aca="false">IF(COUNTIF(FJ:FJ,$B17),INDIRECT(concat("B",$A17)),"")</f>
        <v/>
      </c>
      <c r="BJ17" s="37" t="str">
        <f aca="false">IF(COUNTIF(FK:FK,$B17),INDIRECT(concat("B",$A17)),"")</f>
        <v/>
      </c>
      <c r="BK17" s="37" t="e">
        <f aca="false">IF(COUNTIF(FL:FL,$B17),INDIRECT(concat("B",$A17)),"")</f>
        <v>#NAME?</v>
      </c>
      <c r="BL17" s="37" t="e">
        <f aca="false">IF(COUNTIF(FM:FM,$B17),INDIRECT(concat("B",$A17)),"")</f>
        <v>#NAME?</v>
      </c>
      <c r="BM17" s="37" t="e">
        <f aca="false">IF(COUNTIF(FN:FN,$B17),INDIRECT(concat("B",$A17)),"")</f>
        <v>#NAME?</v>
      </c>
      <c r="BN17" s="37" t="e">
        <f aca="false">IF(COUNTIF(FO:FO,$B17),INDIRECT(concat("B",$A17)),"")</f>
        <v>#NAME?</v>
      </c>
      <c r="BO17" s="37" t="e">
        <f aca="false">IF(COUNTIF(FP:FP,$B17),INDIRECT(concat("B",$A17)),"")</f>
        <v>#NAME?</v>
      </c>
      <c r="BP17" s="37" t="e">
        <f aca="false">IF(COUNTIF(FQ:FQ,$B17),INDIRECT(concat("B",$A17)),"")</f>
        <v>#NAME?</v>
      </c>
      <c r="BQ17" s="37" t="str">
        <f aca="false">IF(COUNTIF(FR:FR,$B17),INDIRECT(concat("B",$A17)),"")</f>
        <v/>
      </c>
      <c r="BR17" s="37" t="e">
        <f aca="false">IF(COUNTIF(FS:FS,$B17),INDIRECT(concat("B",$A17)),"")</f>
        <v>#NAME?</v>
      </c>
      <c r="BS17" s="37" t="e">
        <f aca="false">IF(COUNTIF(FT:FT,$B17),INDIRECT(concat("B",$A17)),"")</f>
        <v>#NAME?</v>
      </c>
      <c r="BT17" s="37" t="e">
        <f aca="false">IF(COUNTIF(FU:FU,$B17),INDIRECT(concat("B",$A17)),"")</f>
        <v>#NAME?</v>
      </c>
      <c r="BU17" s="37" t="str">
        <f aca="false">IF(COUNTIF(FV:FV,$B17),INDIRECT(concat("B",$A17)),"")</f>
        <v/>
      </c>
      <c r="BV17" s="37" t="str">
        <f aca="false">IF(COUNTIF(FW:FW,$B17),INDIRECT(concat("B",$A17)),"")</f>
        <v/>
      </c>
      <c r="BW17" s="37" t="str">
        <f aca="false">IF(COUNTIF(FX:FX,$B17),INDIRECT(concat("B",$A17)),"")</f>
        <v/>
      </c>
      <c r="BX17" s="37" t="e">
        <f aca="false">IF(COUNTIF(FY:FY,$B17),INDIRECT(concat("B",$A17)),"")</f>
        <v>#NAME?</v>
      </c>
      <c r="BY17" s="37" t="e">
        <f aca="false">IF(COUNTIF(FZ:FZ,$B17),INDIRECT(concat("B",$A17)),"")</f>
        <v>#NAME?</v>
      </c>
      <c r="BZ17" s="37" t="e">
        <f aca="false">IF(COUNTIF(GA:GA,$B17),INDIRECT(concat("B",$A17)),"")</f>
        <v>#NAME?</v>
      </c>
      <c r="CA17" s="37" t="str">
        <f aca="false">IF(COUNTIF(GB:GB,$B17),INDIRECT(concat("B",$A17)),"")</f>
        <v/>
      </c>
      <c r="CB17" s="37" t="e">
        <f aca="false">IF(COUNTIF(GC:GC,$B17),INDIRECT(concat("B",$A17)),"")</f>
        <v>#NAME?</v>
      </c>
      <c r="CC17" s="37" t="e">
        <f aca="false">IF(COUNTIF(GD:GD,$B17),INDIRECT(concat("B",$A17)),"")</f>
        <v>#NAME?</v>
      </c>
      <c r="CD17" s="37" t="str">
        <f aca="false">IF(COUNTIF(GE:GE,$B17),INDIRECT(concat("B",$A17)),"")</f>
        <v/>
      </c>
      <c r="CE17" s="37" t="str">
        <f aca="false">IF(COUNTIF(GF:GF,$B17),INDIRECT(concat("B",$A17)),"")</f>
        <v/>
      </c>
      <c r="CF17" s="37" t="str">
        <f aca="false">IF(COUNTIF(GG:GG,$B17),INDIRECT(concat("B",$A17)),"")</f>
        <v/>
      </c>
      <c r="CG17" s="37" t="str">
        <f aca="false">IF(COUNTIF(GH:GH,$B17),INDIRECT(concat("B",$A17)),"")</f>
        <v/>
      </c>
      <c r="CH17" s="37" t="e">
        <f aca="false">IF(COUNTIF(GI:GI,$B17),INDIRECT(concat("B",$A17)),"")</f>
        <v>#NAME?</v>
      </c>
      <c r="CI17" s="37" t="str">
        <f aca="false">IF(COUNTIF(GJ:GJ,$B17),INDIRECT(concat("B",$A17)),"")</f>
        <v/>
      </c>
      <c r="CJ17" s="37" t="str">
        <f aca="false">IF(COUNTIF(GK:GK,$B17),INDIRECT(concat("B",$A17)),"")</f>
        <v/>
      </c>
      <c r="CK17" s="37" t="str">
        <f aca="false">IF(COUNTIF(GL:GL,$B17),INDIRECT(concat("B",$A17)),"")</f>
        <v/>
      </c>
      <c r="CL17" s="37" t="e">
        <f aca="false">IF(COUNTIF(GM:GM,$B17),INDIRECT(concat("B",$A17)),"")</f>
        <v>#NAME?</v>
      </c>
      <c r="CM17" s="37" t="e">
        <f aca="false">IF(COUNTIF(GN:GN,$B17),INDIRECT(concat("B",$A17)),"")</f>
        <v>#NAME?</v>
      </c>
      <c r="CN17" s="37" t="e">
        <f aca="false">IF(COUNTIF(GO:GO,$B17),INDIRECT(concat("B",$A17)),"")</f>
        <v>#NAME?</v>
      </c>
      <c r="CO17" s="37" t="e">
        <f aca="false">IF(COUNTIF(GP:GP,$B17),INDIRECT(concat("B",$A17)),"")</f>
        <v>#NAME?</v>
      </c>
      <c r="CP17" s="37" t="e">
        <f aca="false">IF(COUNTIF(GQ:GQ,$B17),INDIRECT(concat("B",$A17)),"")</f>
        <v>#NAME?</v>
      </c>
      <c r="CQ17" s="37" t="str">
        <f aca="false">IF(COUNTIF(GR:GR,$B17),INDIRECT(concat("B",$A17)),"")</f>
        <v/>
      </c>
      <c r="CR17" s="37" t="str">
        <f aca="false">IF(COUNTIF(GS:GS,$B17),INDIRECT(concat("B",$A17)),"")</f>
        <v/>
      </c>
      <c r="CS17" s="37" t="e">
        <f aca="false">IF(COUNTIF(GT:GT,$B17),INDIRECT(concat("B",$A17)),"")</f>
        <v>#NAME?</v>
      </c>
      <c r="CT17" s="37" t="e">
        <f aca="false">IF(COUNTIF(GU:GU,$B17),INDIRECT(concat("B",$A17)),"")</f>
        <v>#NAME?</v>
      </c>
      <c r="CU17" s="37" t="e">
        <f aca="false">IF(COUNTIF(GV:GV,$B17),INDIRECT(concat("B",$A17)),"")</f>
        <v>#NAME?</v>
      </c>
      <c r="CV17" s="37" t="e">
        <f aca="false">IF(COUNTIF(GW:GW,$B17),INDIRECT(concat("B",$A17)),"")</f>
        <v>#NAME?</v>
      </c>
      <c r="CW17" s="37" t="str">
        <f aca="false">IF(COUNTIF(GX:GX,$B17),INDIRECT(concat("B",$A17)),"")</f>
        <v/>
      </c>
      <c r="CX17" s="37" t="e">
        <f aca="false">IF(COUNTIF(GY:GY,$B17),INDIRECT(concat("B",$A17)),"")</f>
        <v>#NAME?</v>
      </c>
      <c r="CY17" s="37" t="e">
        <f aca="false">IF(COUNTIF(GZ:GZ,$B17),INDIRECT(concat("B",$A17)),"")</f>
        <v>#NAME?</v>
      </c>
      <c r="CZ17" s="37" t="e">
        <f aca="false">IF(COUNTIF(HA:HA,$B17),INDIRECT(concat("B",$A17)),"")</f>
        <v>#NAME?</v>
      </c>
      <c r="DA17" s="37" t="e">
        <f aca="false">IF(COUNTIF(HB:HB,$B17),INDIRECT(concat("B",$A17)),"")</f>
        <v>#NAME?</v>
      </c>
      <c r="DB17" s="37" t="str">
        <f aca="false">IF(COUNTIF(HC:HC,$B17),INDIRECT(concat("B",$A17)),"")</f>
        <v/>
      </c>
      <c r="DC17" s="37" t="e">
        <f aca="false">IF(COUNTIF(HD:HD,$B17),INDIRECT(concat("B",$A17)),"")</f>
        <v>#NAME?</v>
      </c>
      <c r="DD17" s="37" t="s">
        <v>1332</v>
      </c>
      <c r="DE17" s="37" t="s">
        <v>1341</v>
      </c>
      <c r="DF17" s="37" t="s">
        <v>1335</v>
      </c>
      <c r="DG17" s="37" t="s">
        <v>1335</v>
      </c>
      <c r="DH17" s="37" t="s">
        <v>1309</v>
      </c>
      <c r="DI17" s="37" t="s">
        <v>1318</v>
      </c>
      <c r="DJ17" s="37" t="s">
        <v>1341</v>
      </c>
      <c r="DK17" s="37"/>
      <c r="DL17" s="37"/>
      <c r="DM17" s="37" t="s">
        <v>1335</v>
      </c>
      <c r="DN17" s="37" t="s">
        <v>1335</v>
      </c>
      <c r="DO17" s="37" t="s">
        <v>1335</v>
      </c>
      <c r="DP17" s="37" t="s">
        <v>1335</v>
      </c>
      <c r="DQ17" s="37" t="s">
        <v>1335</v>
      </c>
      <c r="DR17" s="37" t="s">
        <v>1309</v>
      </c>
      <c r="DS17" s="37" t="s">
        <v>1335</v>
      </c>
      <c r="DT17" s="37" t="s">
        <v>1335</v>
      </c>
      <c r="DU17" s="37" t="s">
        <v>1325</v>
      </c>
      <c r="DV17" s="37" t="s">
        <v>1464</v>
      </c>
      <c r="DW17" s="37" t="s">
        <v>1464</v>
      </c>
      <c r="DX17" s="37"/>
      <c r="DY17" s="37"/>
      <c r="DZ17" s="37"/>
      <c r="EA17" s="37" t="s">
        <v>1309</v>
      </c>
      <c r="EB17" s="37" t="s">
        <v>1318</v>
      </c>
      <c r="EC17" s="37" t="s">
        <v>1318</v>
      </c>
      <c r="ED17" s="37"/>
      <c r="EE17" s="37" t="s">
        <v>1385</v>
      </c>
      <c r="EF17" s="37" t="s">
        <v>1379</v>
      </c>
      <c r="EG17" s="37" t="s">
        <v>1385</v>
      </c>
      <c r="EH17" s="37" t="s">
        <v>1385</v>
      </c>
      <c r="EI17" s="37" t="s">
        <v>1385</v>
      </c>
      <c r="EJ17" s="37"/>
      <c r="EK17" s="37" t="s">
        <v>1464</v>
      </c>
      <c r="EL17" s="37" t="s">
        <v>1325</v>
      </c>
      <c r="EM17" s="37" t="s">
        <v>1392</v>
      </c>
      <c r="EN17" s="37" t="s">
        <v>1464</v>
      </c>
      <c r="EO17" s="37" t="s">
        <v>1416</v>
      </c>
      <c r="EP17" s="37" t="s">
        <v>1464</v>
      </c>
      <c r="EQ17" s="37" t="s">
        <v>1410</v>
      </c>
      <c r="ER17" s="37" t="s">
        <v>1464</v>
      </c>
      <c r="ES17" s="37"/>
      <c r="ET17" s="37" t="s">
        <v>1464</v>
      </c>
      <c r="EU17" s="37" t="s">
        <v>1464</v>
      </c>
      <c r="EV17" s="37" t="s">
        <v>1464</v>
      </c>
      <c r="EW17" s="37" t="s">
        <v>1464</v>
      </c>
      <c r="EX17" s="37" t="s">
        <v>1464</v>
      </c>
      <c r="EY17" s="37" t="s">
        <v>1464</v>
      </c>
      <c r="EZ17" s="37" t="s">
        <v>1464</v>
      </c>
      <c r="FA17" s="37" t="s">
        <v>1464</v>
      </c>
      <c r="FB17" s="37" t="s">
        <v>1464</v>
      </c>
      <c r="FC17" s="37" t="s">
        <v>1464</v>
      </c>
      <c r="FD17" s="37" t="s">
        <v>1274</v>
      </c>
      <c r="FE17" s="37" t="s">
        <v>1464</v>
      </c>
      <c r="FF17" s="37" t="s">
        <v>1464</v>
      </c>
      <c r="FG17" s="37" t="s">
        <v>1464</v>
      </c>
      <c r="FH17" s="37"/>
      <c r="FI17" s="37"/>
      <c r="FJ17" s="37" t="s">
        <v>1392</v>
      </c>
      <c r="FK17" s="37"/>
      <c r="FL17" s="37" t="s">
        <v>1416</v>
      </c>
      <c r="FM17" s="37" t="s">
        <v>1274</v>
      </c>
      <c r="FN17" s="37" t="s">
        <v>1464</v>
      </c>
      <c r="FO17" s="37" t="s">
        <v>1464</v>
      </c>
      <c r="FP17" s="37" t="s">
        <v>1464</v>
      </c>
      <c r="FQ17" s="37" t="s">
        <v>1464</v>
      </c>
      <c r="FR17" s="37" t="s">
        <v>1464</v>
      </c>
      <c r="FS17" s="37" t="s">
        <v>1416</v>
      </c>
      <c r="FT17" s="37" t="s">
        <v>1254</v>
      </c>
      <c r="FU17" s="37" t="s">
        <v>1392</v>
      </c>
      <c r="FV17" s="37"/>
      <c r="FW17" s="37"/>
      <c r="FX17" s="37" t="s">
        <v>1464</v>
      </c>
      <c r="FY17" s="37" t="s">
        <v>1392</v>
      </c>
      <c r="FZ17" s="37" t="s">
        <v>1464</v>
      </c>
      <c r="GA17" s="37" t="s">
        <v>1416</v>
      </c>
      <c r="GB17" s="37"/>
      <c r="GC17" s="37" t="s">
        <v>1464</v>
      </c>
      <c r="GD17" s="37" t="s">
        <v>1464</v>
      </c>
      <c r="GE17" s="37" t="s">
        <v>1464</v>
      </c>
      <c r="GF17" s="37" t="s">
        <v>1464</v>
      </c>
      <c r="GG17" s="37" t="s">
        <v>1464</v>
      </c>
      <c r="GH17" s="37" t="s">
        <v>1464</v>
      </c>
      <c r="GI17" s="37" t="s">
        <v>1405</v>
      </c>
      <c r="GJ17" s="37" t="s">
        <v>1464</v>
      </c>
      <c r="GK17" s="37" t="s">
        <v>1494</v>
      </c>
      <c r="GL17" s="37" t="s">
        <v>1464</v>
      </c>
      <c r="GM17" s="37" t="s">
        <v>1392</v>
      </c>
      <c r="GN17" s="37" t="s">
        <v>1464</v>
      </c>
      <c r="GO17" s="37" t="s">
        <v>1464</v>
      </c>
      <c r="GP17" s="37" t="s">
        <v>1464</v>
      </c>
      <c r="GQ17" s="37" t="s">
        <v>1341</v>
      </c>
      <c r="GR17" s="37" t="s">
        <v>1335</v>
      </c>
      <c r="GS17" s="37" t="s">
        <v>1335</v>
      </c>
      <c r="GT17" s="37" t="s">
        <v>1322</v>
      </c>
      <c r="GU17" s="37" t="s">
        <v>1305</v>
      </c>
      <c r="GV17" s="37" t="s">
        <v>1305</v>
      </c>
      <c r="GW17" s="37" t="s">
        <v>1325</v>
      </c>
      <c r="GX17" s="37"/>
      <c r="GY17" s="37" t="s">
        <v>1392</v>
      </c>
      <c r="GZ17" s="37" t="s">
        <v>1464</v>
      </c>
      <c r="HA17" s="37" t="s">
        <v>1464</v>
      </c>
      <c r="HB17" s="37" t="s">
        <v>1274</v>
      </c>
      <c r="HC17" s="37" t="s">
        <v>1464</v>
      </c>
      <c r="HD17" s="37" t="s">
        <v>1464</v>
      </c>
    </row>
    <row r="18" customFormat="false" ht="15" hidden="false" customHeight="false" outlineLevel="0" collapsed="false">
      <c r="A18" s="196" t="n">
        <v>18</v>
      </c>
      <c r="B18" s="37" t="s">
        <v>1292</v>
      </c>
      <c r="C18" s="37" t="e">
        <f aca="false">IF(COUNTIF(DD:DD,$B18),INDIRECT(concat("B",$A18)),"")</f>
        <v>#NAME?</v>
      </c>
      <c r="D18" s="37" t="e">
        <f aca="false">IF(COUNTIF(DE:DE,$B18),INDIRECT(concat("B",$A18)),"")</f>
        <v>#NAME?</v>
      </c>
      <c r="E18" s="37" t="e">
        <f aca="false">IF(COUNTIF(DF:DF,$B18),INDIRECT(concat("B",$A18)),"")</f>
        <v>#NAME?</v>
      </c>
      <c r="F18" s="37" t="e">
        <f aca="false">IF(COUNTIF(DG:DG,$B18),INDIRECT(concat("B",$A18)),"")</f>
        <v>#NAME?</v>
      </c>
      <c r="G18" s="37" t="e">
        <f aca="false">IF(COUNTIF(DH:DH,$B18),INDIRECT(concat("B",$A18)),"")</f>
        <v>#NAME?</v>
      </c>
      <c r="H18" s="37" t="e">
        <f aca="false">IF(COUNTIF(DI:DI,$B18),INDIRECT(concat("B",$A18)),"")</f>
        <v>#NAME?</v>
      </c>
      <c r="I18" s="37" t="e">
        <f aca="false">IF(COUNTIF(DJ:DJ,$B18),INDIRECT(concat("B",$A18)),"")</f>
        <v>#NAME?</v>
      </c>
      <c r="J18" s="37" t="str">
        <f aca="false">IF(COUNTIF(DK:DK,$B18),INDIRECT(concat("B",$A18)),"")</f>
        <v/>
      </c>
      <c r="K18" s="37" t="str">
        <f aca="false">IF(COUNTIF(DL:DL,$B18),INDIRECT(concat("B",$A18)),"")</f>
        <v/>
      </c>
      <c r="L18" s="37" t="e">
        <f aca="false">IF(COUNTIF(DM:DM,$B18),INDIRECT(concat("B",$A18)),"")</f>
        <v>#NAME?</v>
      </c>
      <c r="M18" s="37" t="e">
        <f aca="false">IF(COUNTIF(DN:DN,$B18),INDIRECT(concat("B",$A18)),"")</f>
        <v>#NAME?</v>
      </c>
      <c r="N18" s="37" t="e">
        <f aca="false">IF(COUNTIF(DO:DO,$B18),INDIRECT(concat("B",$A18)),"")</f>
        <v>#NAME?</v>
      </c>
      <c r="O18" s="37" t="e">
        <f aca="false">IF(COUNTIF(DP:DP,$B18),INDIRECT(concat("B",$A18)),"")</f>
        <v>#NAME?</v>
      </c>
      <c r="P18" s="37" t="e">
        <f aca="false">IF(COUNTIF(DQ:DQ,$B18),INDIRECT(concat("B",$A18)),"")</f>
        <v>#NAME?</v>
      </c>
      <c r="Q18" s="37" t="e">
        <f aca="false">IF(COUNTIF(DR:DR,$B18),INDIRECT(concat("B",$A18)),"")</f>
        <v>#NAME?</v>
      </c>
      <c r="R18" s="37" t="e">
        <f aca="false">IF(COUNTIF(DS:DS,$B18),INDIRECT(concat("B",$A18)),"")</f>
        <v>#NAME?</v>
      </c>
      <c r="S18" s="37" t="e">
        <f aca="false">IF(COUNTIF(DT:DT,$B18),INDIRECT(concat("B",$A18)),"")</f>
        <v>#NAME?</v>
      </c>
      <c r="T18" s="37" t="e">
        <f aca="false">IF(COUNTIF(DU:DU,$B18),INDIRECT(concat("B",$A18)),"")</f>
        <v>#NAME?</v>
      </c>
      <c r="U18" s="37" t="e">
        <f aca="false">IF(COUNTIF(DV:DV,$B18),INDIRECT(concat("B",$A18)),"")</f>
        <v>#NAME?</v>
      </c>
      <c r="V18" s="37" t="e">
        <f aca="false">IF(COUNTIF(DW:DW,$B18),INDIRECT(concat("B",$A18)),"")</f>
        <v>#NAME?</v>
      </c>
      <c r="W18" s="37" t="str">
        <f aca="false">IF(COUNTIF(DX:DX,$B18),INDIRECT(concat("B",$A18)),"")</f>
        <v/>
      </c>
      <c r="X18" s="37" t="str">
        <f aca="false">IF(COUNTIF(DY:DY,$B18),INDIRECT(concat("B",$A18)),"")</f>
        <v/>
      </c>
      <c r="Y18" s="37" t="str">
        <f aca="false">IF(COUNTIF(DZ:DZ,$B18),INDIRECT(concat("B",$A18)),"")</f>
        <v/>
      </c>
      <c r="Z18" s="37" t="e">
        <f aca="false">IF(COUNTIF(EA:EA,$B18),INDIRECT(concat("B",$A18)),"")</f>
        <v>#NAME?</v>
      </c>
      <c r="AA18" s="37" t="e">
        <f aca="false">IF(COUNTIF(EB:EB,$B18),INDIRECT(concat("B",$A18)),"")</f>
        <v>#NAME?</v>
      </c>
      <c r="AB18" s="37" t="e">
        <f aca="false">IF(COUNTIF(EC:EC,$B18),INDIRECT(concat("B",$A18)),"")</f>
        <v>#NAME?</v>
      </c>
      <c r="AC18" s="37" t="str">
        <f aca="false">IF(COUNTIF(ED:ED,$B18),INDIRECT(concat("B",$A18)),"")</f>
        <v/>
      </c>
      <c r="AD18" s="37" t="e">
        <f aca="false">IF(COUNTIF(EE:EE,$B18),INDIRECT(concat("B",$A18)),"")</f>
        <v>#NAME?</v>
      </c>
      <c r="AE18" s="37" t="e">
        <f aca="false">IF(COUNTIF(EF:EF,$B18),INDIRECT(concat("B",$A18)),"")</f>
        <v>#NAME?</v>
      </c>
      <c r="AF18" s="37" t="e">
        <f aca="false">IF(COUNTIF(EG:EG,$B18),INDIRECT(concat("B",$A18)),"")</f>
        <v>#NAME?</v>
      </c>
      <c r="AG18" s="37" t="e">
        <f aca="false">IF(COUNTIF(EH:EH,$B18),INDIRECT(concat("B",$A18)),"")</f>
        <v>#NAME?</v>
      </c>
      <c r="AH18" s="37" t="e">
        <f aca="false">IF(COUNTIF(EI:EI,$B18),INDIRECT(concat("B",$A18)),"")</f>
        <v>#NAME?</v>
      </c>
      <c r="AI18" s="37" t="str">
        <f aca="false">IF(COUNTIF(EJ:EJ,$B18),INDIRECT(concat("B",$A18)),"")</f>
        <v/>
      </c>
      <c r="AJ18" s="37" t="e">
        <f aca="false">IF(COUNTIF(EK:EK,$B18),INDIRECT(concat("B",$A18)),"")</f>
        <v>#NAME?</v>
      </c>
      <c r="AK18" s="37" t="e">
        <f aca="false">IF(COUNTIF(EL:EL,$B18),INDIRECT(concat("B",$A18)),"")</f>
        <v>#NAME?</v>
      </c>
      <c r="AL18" s="37" t="e">
        <f aca="false">IF(COUNTIF(EM:EM,$B18),INDIRECT(concat("B",$A18)),"")</f>
        <v>#NAME?</v>
      </c>
      <c r="AM18" s="37" t="e">
        <f aca="false">IF(COUNTIF(EN:EN,$B18),INDIRECT(concat("B",$A18)),"")</f>
        <v>#NAME?</v>
      </c>
      <c r="AN18" s="37" t="e">
        <f aca="false">IF(COUNTIF(EO:EO,$B18),INDIRECT(concat("B",$A18)),"")</f>
        <v>#NAME?</v>
      </c>
      <c r="AO18" s="37" t="e">
        <f aca="false">IF(COUNTIF(EP:EP,$B18),INDIRECT(concat("B",$A18)),"")</f>
        <v>#NAME?</v>
      </c>
      <c r="AP18" s="37" t="e">
        <f aca="false">IF(COUNTIF(EQ:EQ,$B18),INDIRECT(concat("B",$A18)),"")</f>
        <v>#NAME?</v>
      </c>
      <c r="AQ18" s="37" t="str">
        <f aca="false">IF(COUNTIF(ER:ER,$B18),INDIRECT(concat("B",$A18)),"")</f>
        <v/>
      </c>
      <c r="AR18" s="37" t="str">
        <f aca="false">IF(COUNTIF(ES:ES,$B18),INDIRECT(concat("B",$A18)),"")</f>
        <v/>
      </c>
      <c r="AS18" s="37" t="e">
        <f aca="false">IF(COUNTIF(ET:ET,$B18),INDIRECT(concat("B",$A18)),"")</f>
        <v>#NAME?</v>
      </c>
      <c r="AT18" s="37" t="e">
        <f aca="false">IF(COUNTIF(EU:EU,$B18),INDIRECT(concat("B",$A18)),"")</f>
        <v>#NAME?</v>
      </c>
      <c r="AU18" s="37" t="e">
        <f aca="false">IF(COUNTIF(EV:EV,$B18),INDIRECT(concat("B",$A18)),"")</f>
        <v>#NAME?</v>
      </c>
      <c r="AV18" s="37" t="e">
        <f aca="false">IF(COUNTIF(EW:EW,$B18),INDIRECT(concat("B",$A18)),"")</f>
        <v>#NAME?</v>
      </c>
      <c r="AW18" s="37" t="e">
        <f aca="false">IF(COUNTIF(EX:EX,$B18),INDIRECT(concat("B",$A18)),"")</f>
        <v>#NAME?</v>
      </c>
      <c r="AX18" s="37" t="e">
        <f aca="false">IF(COUNTIF(EY:EY,$B18),INDIRECT(concat("B",$A18)),"")</f>
        <v>#NAME?</v>
      </c>
      <c r="AY18" s="37" t="e">
        <f aca="false">IF(COUNTIF(EZ:EZ,$B18),INDIRECT(concat("B",$A18)),"")</f>
        <v>#NAME?</v>
      </c>
      <c r="AZ18" s="37" t="e">
        <f aca="false">IF(COUNTIF(FA:FA,$B18),INDIRECT(concat("B",$A18)),"")</f>
        <v>#NAME?</v>
      </c>
      <c r="BA18" s="37" t="e">
        <f aca="false">IF(COUNTIF(FB:FB,$B18),INDIRECT(concat("B",$A18)),"")</f>
        <v>#NAME?</v>
      </c>
      <c r="BB18" s="37" t="e">
        <f aca="false">IF(COUNTIF(FC:FC,$B18),INDIRECT(concat("B",$A18)),"")</f>
        <v>#NAME?</v>
      </c>
      <c r="BC18" s="37" t="e">
        <f aca="false">IF(COUNTIF(FD:FD,$B18),INDIRECT(concat("B",$A18)),"")</f>
        <v>#NAME?</v>
      </c>
      <c r="BD18" s="37" t="e">
        <f aca="false">IF(COUNTIF(FE:FE,$B18),INDIRECT(concat("B",$A18)),"")</f>
        <v>#NAME?</v>
      </c>
      <c r="BE18" s="37" t="e">
        <f aca="false">IF(COUNTIF(FF:FF,$B18),INDIRECT(concat("B",$A18)),"")</f>
        <v>#NAME?</v>
      </c>
      <c r="BF18" s="37" t="e">
        <f aca="false">IF(COUNTIF(FG:FG,$B18),INDIRECT(concat("B",$A18)),"")</f>
        <v>#NAME?</v>
      </c>
      <c r="BG18" s="37" t="str">
        <f aca="false">IF(COUNTIF(FH:FH,$B18),INDIRECT(concat("B",$A18)),"")</f>
        <v/>
      </c>
      <c r="BH18" s="37" t="str">
        <f aca="false">IF(COUNTIF(FI:FI,$B18),INDIRECT(concat("B",$A18)),"")</f>
        <v/>
      </c>
      <c r="BI18" s="37" t="str">
        <f aca="false">IF(COUNTIF(FJ:FJ,$B18),INDIRECT(concat("B",$A18)),"")</f>
        <v/>
      </c>
      <c r="BJ18" s="37" t="str">
        <f aca="false">IF(COUNTIF(FK:FK,$B18),INDIRECT(concat("B",$A18)),"")</f>
        <v/>
      </c>
      <c r="BK18" s="37" t="e">
        <f aca="false">IF(COUNTIF(FL:FL,$B18),INDIRECT(concat("B",$A18)),"")</f>
        <v>#NAME?</v>
      </c>
      <c r="BL18" s="37" t="e">
        <f aca="false">IF(COUNTIF(FM:FM,$B18),INDIRECT(concat("B",$A18)),"")</f>
        <v>#NAME?</v>
      </c>
      <c r="BM18" s="37" t="e">
        <f aca="false">IF(COUNTIF(FN:FN,$B18),INDIRECT(concat("B",$A18)),"")</f>
        <v>#NAME?</v>
      </c>
      <c r="BN18" s="37" t="e">
        <f aca="false">IF(COUNTIF(FO:FO,$B18),INDIRECT(concat("B",$A18)),"")</f>
        <v>#NAME?</v>
      </c>
      <c r="BO18" s="37" t="e">
        <f aca="false">IF(COUNTIF(FP:FP,$B18),INDIRECT(concat("B",$A18)),"")</f>
        <v>#NAME?</v>
      </c>
      <c r="BP18" s="37" t="e">
        <f aca="false">IF(COUNTIF(FQ:FQ,$B18),INDIRECT(concat("B",$A18)),"")</f>
        <v>#NAME?</v>
      </c>
      <c r="BQ18" s="37" t="e">
        <f aca="false">IF(COUNTIF(FR:FR,$B18),INDIRECT(concat("B",$A18)),"")</f>
        <v>#NAME?</v>
      </c>
      <c r="BR18" s="37" t="e">
        <f aca="false">IF(COUNTIF(FS:FS,$B18),INDIRECT(concat("B",$A18)),"")</f>
        <v>#NAME?</v>
      </c>
      <c r="BS18" s="37" t="e">
        <f aca="false">IF(COUNTIF(FT:FT,$B18),INDIRECT(concat("B",$A18)),"")</f>
        <v>#NAME?</v>
      </c>
      <c r="BT18" s="37" t="e">
        <f aca="false">IF(COUNTIF(FU:FU,$B18),INDIRECT(concat("B",$A18)),"")</f>
        <v>#NAME?</v>
      </c>
      <c r="BU18" s="37" t="str">
        <f aca="false">IF(COUNTIF(FV:FV,$B18),INDIRECT(concat("B",$A18)),"")</f>
        <v/>
      </c>
      <c r="BV18" s="37" t="str">
        <f aca="false">IF(COUNTIF(FW:FW,$B18),INDIRECT(concat("B",$A18)),"")</f>
        <v/>
      </c>
      <c r="BW18" s="37" t="e">
        <f aca="false">IF(COUNTIF(FX:FX,$B18),INDIRECT(concat("B",$A18)),"")</f>
        <v>#NAME?</v>
      </c>
      <c r="BX18" s="37" t="e">
        <f aca="false">IF(COUNTIF(FY:FY,$B18),INDIRECT(concat("B",$A18)),"")</f>
        <v>#NAME?</v>
      </c>
      <c r="BY18" s="37" t="e">
        <f aca="false">IF(COUNTIF(FZ:FZ,$B18),INDIRECT(concat("B",$A18)),"")</f>
        <v>#NAME?</v>
      </c>
      <c r="BZ18" s="37" t="e">
        <f aca="false">IF(COUNTIF(GA:GA,$B18),INDIRECT(concat("B",$A18)),"")</f>
        <v>#NAME?</v>
      </c>
      <c r="CA18" s="37" t="str">
        <f aca="false">IF(COUNTIF(GB:GB,$B18),INDIRECT(concat("B",$A18)),"")</f>
        <v/>
      </c>
      <c r="CB18" s="37" t="e">
        <f aca="false">IF(COUNTIF(GC:GC,$B18),INDIRECT(concat("B",$A18)),"")</f>
        <v>#NAME?</v>
      </c>
      <c r="CC18" s="37" t="e">
        <f aca="false">IF(COUNTIF(GD:GD,$B18),INDIRECT(concat("B",$A18)),"")</f>
        <v>#NAME?</v>
      </c>
      <c r="CD18" s="37" t="e">
        <f aca="false">IF(COUNTIF(GE:GE,$B18),INDIRECT(concat("B",$A18)),"")</f>
        <v>#NAME?</v>
      </c>
      <c r="CE18" s="37" t="e">
        <f aca="false">IF(COUNTIF(GF:GF,$B18),INDIRECT(concat("B",$A18)),"")</f>
        <v>#NAME?</v>
      </c>
      <c r="CF18" s="37" t="e">
        <f aca="false">IF(COUNTIF(GG:GG,$B18),INDIRECT(concat("B",$A18)),"")</f>
        <v>#NAME?</v>
      </c>
      <c r="CG18" s="37" t="e">
        <f aca="false">IF(COUNTIF(GH:GH,$B18),INDIRECT(concat("B",$A18)),"")</f>
        <v>#NAME?</v>
      </c>
      <c r="CH18" s="37" t="e">
        <f aca="false">IF(COUNTIF(GI:GI,$B18),INDIRECT(concat("B",$A18)),"")</f>
        <v>#NAME?</v>
      </c>
      <c r="CI18" s="37" t="e">
        <f aca="false">IF(COUNTIF(GJ:GJ,$B18),INDIRECT(concat("B",$A18)),"")</f>
        <v>#NAME?</v>
      </c>
      <c r="CJ18" s="37" t="str">
        <f aca="false">IF(COUNTIF(GK:GK,$B18),INDIRECT(concat("B",$A18)),"")</f>
        <v/>
      </c>
      <c r="CK18" s="37" t="e">
        <f aca="false">IF(COUNTIF(GL:GL,$B18),INDIRECT(concat("B",$A18)),"")</f>
        <v>#NAME?</v>
      </c>
      <c r="CL18" s="37" t="e">
        <f aca="false">IF(COUNTIF(GM:GM,$B18),INDIRECT(concat("B",$A18)),"")</f>
        <v>#NAME?</v>
      </c>
      <c r="CM18" s="37" t="e">
        <f aca="false">IF(COUNTIF(GN:GN,$B18),INDIRECT(concat("B",$A18)),"")</f>
        <v>#NAME?</v>
      </c>
      <c r="CN18" s="37" t="e">
        <f aca="false">IF(COUNTIF(GO:GO,$B18),INDIRECT(concat("B",$A18)),"")</f>
        <v>#NAME?</v>
      </c>
      <c r="CO18" s="37" t="e">
        <f aca="false">IF(COUNTIF(GP:GP,$B18),INDIRECT(concat("B",$A18)),"")</f>
        <v>#NAME?</v>
      </c>
      <c r="CP18" s="37" t="e">
        <f aca="false">IF(COUNTIF(GQ:GQ,$B18),INDIRECT(concat("B",$A18)),"")</f>
        <v>#NAME?</v>
      </c>
      <c r="CQ18" s="37" t="e">
        <f aca="false">IF(COUNTIF(GR:GR,$B18),INDIRECT(concat("B",$A18)),"")</f>
        <v>#NAME?</v>
      </c>
      <c r="CR18" s="37" t="e">
        <f aca="false">IF(COUNTIF(GS:GS,$B18),INDIRECT(concat("B",$A18)),"")</f>
        <v>#NAME?</v>
      </c>
      <c r="CS18" s="37" t="e">
        <f aca="false">IF(COUNTIF(GT:GT,$B18),INDIRECT(concat("B",$A18)),"")</f>
        <v>#NAME?</v>
      </c>
      <c r="CT18" s="37" t="e">
        <f aca="false">IF(COUNTIF(GU:GU,$B18),INDIRECT(concat("B",$A18)),"")</f>
        <v>#NAME?</v>
      </c>
      <c r="CU18" s="37" t="e">
        <f aca="false">IF(COUNTIF(GV:GV,$B18),INDIRECT(concat("B",$A18)),"")</f>
        <v>#NAME?</v>
      </c>
      <c r="CV18" s="37" t="e">
        <f aca="false">IF(COUNTIF(GW:GW,$B18),INDIRECT(concat("B",$A18)),"")</f>
        <v>#NAME?</v>
      </c>
      <c r="CW18" s="37" t="str">
        <f aca="false">IF(COUNTIF(GX:GX,$B18),INDIRECT(concat("B",$A18)),"")</f>
        <v/>
      </c>
      <c r="CX18" s="37" t="e">
        <f aca="false">IF(COUNTIF(GY:GY,$B18),INDIRECT(concat("B",$A18)),"")</f>
        <v>#NAME?</v>
      </c>
      <c r="CY18" s="37" t="e">
        <f aca="false">IF(COUNTIF(GZ:GZ,$B18),INDIRECT(concat("B",$A18)),"")</f>
        <v>#NAME?</v>
      </c>
      <c r="CZ18" s="37" t="e">
        <f aca="false">IF(COUNTIF(HA:HA,$B18),INDIRECT(concat("B",$A18)),"")</f>
        <v>#NAME?</v>
      </c>
      <c r="DA18" s="37" t="e">
        <f aca="false">IF(COUNTIF(HB:HB,$B18),INDIRECT(concat("B",$A18)),"")</f>
        <v>#NAME?</v>
      </c>
      <c r="DB18" s="37" t="e">
        <f aca="false">IF(COUNTIF(HC:HC,$B18),INDIRECT(concat("B",$A18)),"")</f>
        <v>#NAME?</v>
      </c>
      <c r="DC18" s="37" t="e">
        <f aca="false">IF(COUNTIF(HD:HD,$B18),INDIRECT(concat("B",$A18)),"")</f>
        <v>#NAME?</v>
      </c>
      <c r="DD18" s="37" t="s">
        <v>1335</v>
      </c>
      <c r="DE18" s="37" t="s">
        <v>1351</v>
      </c>
      <c r="DF18" s="37" t="s">
        <v>1341</v>
      </c>
      <c r="DG18" s="37" t="s">
        <v>1341</v>
      </c>
      <c r="DH18" s="37" t="s">
        <v>1314</v>
      </c>
      <c r="DI18" s="37" t="s">
        <v>1322</v>
      </c>
      <c r="DJ18" s="37" t="s">
        <v>1351</v>
      </c>
      <c r="DK18" s="37"/>
      <c r="DL18" s="37"/>
      <c r="DM18" s="37" t="s">
        <v>1341</v>
      </c>
      <c r="DN18" s="37" t="s">
        <v>1341</v>
      </c>
      <c r="DO18" s="37" t="s">
        <v>1341</v>
      </c>
      <c r="DP18" s="37" t="s">
        <v>1341</v>
      </c>
      <c r="DQ18" s="37" t="s">
        <v>1341</v>
      </c>
      <c r="DR18" s="37" t="s">
        <v>1314</v>
      </c>
      <c r="DS18" s="37" t="s">
        <v>1341</v>
      </c>
      <c r="DT18" s="37" t="s">
        <v>1341</v>
      </c>
      <c r="DU18" s="37" t="s">
        <v>1332</v>
      </c>
      <c r="DV18" s="37" t="s">
        <v>1274</v>
      </c>
      <c r="DW18" s="37" t="s">
        <v>1274</v>
      </c>
      <c r="DX18" s="37"/>
      <c r="DY18" s="37"/>
      <c r="DZ18" s="37"/>
      <c r="EA18" s="37" t="s">
        <v>1314</v>
      </c>
      <c r="EB18" s="37" t="s">
        <v>1322</v>
      </c>
      <c r="EC18" s="37" t="s">
        <v>1322</v>
      </c>
      <c r="ED18" s="37"/>
      <c r="EE18" s="37" t="s">
        <v>1392</v>
      </c>
      <c r="EF18" s="37" t="s">
        <v>1385</v>
      </c>
      <c r="EG18" s="37" t="s">
        <v>1392</v>
      </c>
      <c r="EH18" s="37" t="s">
        <v>1392</v>
      </c>
      <c r="EI18" s="37" t="s">
        <v>1392</v>
      </c>
      <c r="EJ18" s="37"/>
      <c r="EK18" s="37" t="s">
        <v>1274</v>
      </c>
      <c r="EL18" s="37" t="s">
        <v>1332</v>
      </c>
      <c r="EM18" s="37" t="s">
        <v>1494</v>
      </c>
      <c r="EN18" s="37" t="s">
        <v>1274</v>
      </c>
      <c r="EO18" s="37" t="s">
        <v>1392</v>
      </c>
      <c r="EP18" s="37" t="s">
        <v>1416</v>
      </c>
      <c r="EQ18" s="37" t="s">
        <v>1472</v>
      </c>
      <c r="ER18" s="37" t="s">
        <v>1274</v>
      </c>
      <c r="ES18" s="37"/>
      <c r="ET18" s="37" t="s">
        <v>1274</v>
      </c>
      <c r="EU18" s="37" t="s">
        <v>1274</v>
      </c>
      <c r="EV18" s="37" t="s">
        <v>1274</v>
      </c>
      <c r="EW18" s="37" t="s">
        <v>1274</v>
      </c>
      <c r="EX18" s="37" t="s">
        <v>1274</v>
      </c>
      <c r="EY18" s="37" t="s">
        <v>1274</v>
      </c>
      <c r="EZ18" s="37" t="s">
        <v>1274</v>
      </c>
      <c r="FA18" s="37" t="s">
        <v>1274</v>
      </c>
      <c r="FB18" s="37" t="s">
        <v>1274</v>
      </c>
      <c r="FC18" s="37" t="s">
        <v>1274</v>
      </c>
      <c r="FD18" s="37" t="s">
        <v>1416</v>
      </c>
      <c r="FE18" s="37" t="s">
        <v>1274</v>
      </c>
      <c r="FF18" s="37" t="s">
        <v>1274</v>
      </c>
      <c r="FG18" s="37" t="s">
        <v>1274</v>
      </c>
      <c r="FH18" s="37"/>
      <c r="FI18" s="37"/>
      <c r="FJ18" s="37" t="s">
        <v>1494</v>
      </c>
      <c r="FK18" s="37"/>
      <c r="FL18" s="37" t="s">
        <v>1392</v>
      </c>
      <c r="FM18" s="37" t="s">
        <v>1392</v>
      </c>
      <c r="FN18" s="37" t="s">
        <v>1274</v>
      </c>
      <c r="FO18" s="37" t="s">
        <v>1274</v>
      </c>
      <c r="FP18" s="37" t="s">
        <v>1274</v>
      </c>
      <c r="FQ18" s="37" t="s">
        <v>1274</v>
      </c>
      <c r="FR18" s="37" t="s">
        <v>1274</v>
      </c>
      <c r="FS18" s="37" t="s">
        <v>1392</v>
      </c>
      <c r="FT18" s="37" t="s">
        <v>1464</v>
      </c>
      <c r="FU18" s="37" t="s">
        <v>1494</v>
      </c>
      <c r="FV18" s="37"/>
      <c r="FW18" s="37"/>
      <c r="FX18" s="37" t="s">
        <v>1416</v>
      </c>
      <c r="FY18" s="37" t="s">
        <v>1494</v>
      </c>
      <c r="FZ18" s="37" t="s">
        <v>1274</v>
      </c>
      <c r="GA18" s="37" t="s">
        <v>1392</v>
      </c>
      <c r="GB18" s="37"/>
      <c r="GC18" s="37" t="s">
        <v>1274</v>
      </c>
      <c r="GD18" s="37" t="s">
        <v>1274</v>
      </c>
      <c r="GE18" s="37" t="s">
        <v>1416</v>
      </c>
      <c r="GF18" s="37" t="s">
        <v>1274</v>
      </c>
      <c r="GG18" s="37" t="s">
        <v>1274</v>
      </c>
      <c r="GH18" s="37" t="s">
        <v>1274</v>
      </c>
      <c r="GI18" s="37" t="s">
        <v>1464</v>
      </c>
      <c r="GJ18" s="37" t="s">
        <v>1448</v>
      </c>
      <c r="GK18" s="37"/>
      <c r="GL18" s="37" t="s">
        <v>1274</v>
      </c>
      <c r="GM18" s="37" t="s">
        <v>1494</v>
      </c>
      <c r="GN18" s="37" t="s">
        <v>1274</v>
      </c>
      <c r="GO18" s="37" t="s">
        <v>1274</v>
      </c>
      <c r="GP18" s="37" t="s">
        <v>1274</v>
      </c>
      <c r="GQ18" s="37" t="s">
        <v>1351</v>
      </c>
      <c r="GR18" s="37" t="s">
        <v>1351</v>
      </c>
      <c r="GS18" s="37" t="s">
        <v>1341</v>
      </c>
      <c r="GT18" s="37" t="s">
        <v>1325</v>
      </c>
      <c r="GU18" s="37" t="s">
        <v>1309</v>
      </c>
      <c r="GV18" s="37" t="s">
        <v>1309</v>
      </c>
      <c r="GW18" s="37" t="s">
        <v>1329</v>
      </c>
      <c r="GX18" s="37"/>
      <c r="GY18" s="37" t="s">
        <v>1494</v>
      </c>
      <c r="GZ18" s="37" t="s">
        <v>1274</v>
      </c>
      <c r="HA18" s="37" t="s">
        <v>1274</v>
      </c>
      <c r="HB18" s="37" t="s">
        <v>1416</v>
      </c>
      <c r="HC18" s="37" t="s">
        <v>1274</v>
      </c>
      <c r="HD18" s="37" t="s">
        <v>1274</v>
      </c>
    </row>
    <row r="19" customFormat="false" ht="15" hidden="false" customHeight="false" outlineLevel="0" collapsed="false">
      <c r="A19" s="196" t="n">
        <v>19</v>
      </c>
      <c r="B19" s="37" t="s">
        <v>1297</v>
      </c>
      <c r="C19" s="37" t="str">
        <f aca="false">IF(COUNTIF(DD:DD,$B19),INDIRECT(concat("B",$A19)),"")</f>
        <v/>
      </c>
      <c r="D19" s="37" t="str">
        <f aca="false">IF(COUNTIF(DE:DE,$B19),INDIRECT(concat("B",$A19)),"")</f>
        <v/>
      </c>
      <c r="E19" s="37" t="str">
        <f aca="false">IF(COUNTIF(DF:DF,$B19),INDIRECT(concat("B",$A19)),"")</f>
        <v/>
      </c>
      <c r="F19" s="37" t="str">
        <f aca="false">IF(COUNTIF(DG:DG,$B19),INDIRECT(concat("B",$A19)),"")</f>
        <v/>
      </c>
      <c r="G19" s="37" t="e">
        <f aca="false">IF(COUNTIF(DH:DH,$B19),INDIRECT(concat("B",$A19)),"")</f>
        <v>#NAME?</v>
      </c>
      <c r="H19" s="37" t="e">
        <f aca="false">IF(COUNTIF(DI:DI,$B19),INDIRECT(concat("B",$A19)),"")</f>
        <v>#NAME?</v>
      </c>
      <c r="I19" s="37" t="str">
        <f aca="false">IF(COUNTIF(DJ:DJ,$B19),INDIRECT(concat("B",$A19)),"")</f>
        <v/>
      </c>
      <c r="J19" s="37" t="str">
        <f aca="false">IF(COUNTIF(DK:DK,$B19),INDIRECT(concat("B",$A19)),"")</f>
        <v/>
      </c>
      <c r="K19" s="37" t="str">
        <f aca="false">IF(COUNTIF(DL:DL,$B19),INDIRECT(concat("B",$A19)),"")</f>
        <v/>
      </c>
      <c r="L19" s="37" t="str">
        <f aca="false">IF(COUNTIF(DM:DM,$B19),INDIRECT(concat("B",$A19)),"")</f>
        <v/>
      </c>
      <c r="M19" s="37" t="str">
        <f aca="false">IF(COUNTIF(DN:DN,$B19),INDIRECT(concat("B",$A19)),"")</f>
        <v/>
      </c>
      <c r="N19" s="37" t="str">
        <f aca="false">IF(COUNTIF(DO:DO,$B19),INDIRECT(concat("B",$A19)),"")</f>
        <v/>
      </c>
      <c r="O19" s="37" t="str">
        <f aca="false">IF(COUNTIF(DP:DP,$B19),INDIRECT(concat("B",$A19)),"")</f>
        <v/>
      </c>
      <c r="P19" s="37" t="str">
        <f aca="false">IF(COUNTIF(DQ:DQ,$B19),INDIRECT(concat("B",$A19)),"")</f>
        <v/>
      </c>
      <c r="Q19" s="37" t="e">
        <f aca="false">IF(COUNTIF(DR:DR,$B19),INDIRECT(concat("B",$A19)),"")</f>
        <v>#NAME?</v>
      </c>
      <c r="R19" s="37" t="str">
        <f aca="false">IF(COUNTIF(DS:DS,$B19),INDIRECT(concat("B",$A19)),"")</f>
        <v/>
      </c>
      <c r="S19" s="37" t="str">
        <f aca="false">IF(COUNTIF(DT:DT,$B19),INDIRECT(concat("B",$A19)),"")</f>
        <v/>
      </c>
      <c r="T19" s="37" t="str">
        <f aca="false">IF(COUNTIF(DU:DU,$B19),INDIRECT(concat("B",$A19)),"")</f>
        <v/>
      </c>
      <c r="U19" s="37" t="str">
        <f aca="false">IF(COUNTIF(DV:DV,$B19),INDIRECT(concat("B",$A19)),"")</f>
        <v/>
      </c>
      <c r="V19" s="37" t="str">
        <f aca="false">IF(COUNTIF(DW:DW,$B19),INDIRECT(concat("B",$A19)),"")</f>
        <v/>
      </c>
      <c r="W19" s="37" t="str">
        <f aca="false">IF(COUNTIF(DX:DX,$B19),INDIRECT(concat("B",$A19)),"")</f>
        <v/>
      </c>
      <c r="X19" s="37" t="str">
        <f aca="false">IF(COUNTIF(DY:DY,$B19),INDIRECT(concat("B",$A19)),"")</f>
        <v/>
      </c>
      <c r="Y19" s="37" t="str">
        <f aca="false">IF(COUNTIF(DZ:DZ,$B19),INDIRECT(concat("B",$A19)),"")</f>
        <v/>
      </c>
      <c r="Z19" s="37" t="e">
        <f aca="false">IF(COUNTIF(EA:EA,$B19),INDIRECT(concat("B",$A19)),"")</f>
        <v>#NAME?</v>
      </c>
      <c r="AA19" s="37" t="str">
        <f aca="false">IF(COUNTIF(EB:EB,$B19),INDIRECT(concat("B",$A19)),"")</f>
        <v/>
      </c>
      <c r="AB19" s="37" t="str">
        <f aca="false">IF(COUNTIF(EC:EC,$B19),INDIRECT(concat("B",$A19)),"")</f>
        <v/>
      </c>
      <c r="AC19" s="37" t="str">
        <f aca="false">IF(COUNTIF(ED:ED,$B19),INDIRECT(concat("B",$A19)),"")</f>
        <v/>
      </c>
      <c r="AD19" s="37" t="str">
        <f aca="false">IF(COUNTIF(EE:EE,$B19),INDIRECT(concat("B",$A19)),"")</f>
        <v/>
      </c>
      <c r="AE19" s="37" t="str">
        <f aca="false">IF(COUNTIF(EF:EF,$B19),INDIRECT(concat("B",$A19)),"")</f>
        <v/>
      </c>
      <c r="AF19" s="37" t="str">
        <f aca="false">IF(COUNTIF(EG:EG,$B19),INDIRECT(concat("B",$A19)),"")</f>
        <v/>
      </c>
      <c r="AG19" s="37" t="str">
        <f aca="false">IF(COUNTIF(EH:EH,$B19),INDIRECT(concat("B",$A19)),"")</f>
        <v/>
      </c>
      <c r="AH19" s="37" t="str">
        <f aca="false">IF(COUNTIF(EI:EI,$B19),INDIRECT(concat("B",$A19)),"")</f>
        <v/>
      </c>
      <c r="AI19" s="37" t="str">
        <f aca="false">IF(COUNTIF(EJ:EJ,$B19),INDIRECT(concat("B",$A19)),"")</f>
        <v/>
      </c>
      <c r="AJ19" s="37" t="str">
        <f aca="false">IF(COUNTIF(EK:EK,$B19),INDIRECT(concat("B",$A19)),"")</f>
        <v/>
      </c>
      <c r="AK19" s="37" t="str">
        <f aca="false">IF(COUNTIF(EL:EL,$B19),INDIRECT(concat("B",$A19)),"")</f>
        <v/>
      </c>
      <c r="AL19" s="37" t="str">
        <f aca="false">IF(COUNTIF(EM:EM,$B19),INDIRECT(concat("B",$A19)),"")</f>
        <v/>
      </c>
      <c r="AM19" s="37" t="str">
        <f aca="false">IF(COUNTIF(EN:EN,$B19),INDIRECT(concat("B",$A19)),"")</f>
        <v/>
      </c>
      <c r="AN19" s="37" t="str">
        <f aca="false">IF(COUNTIF(EO:EO,$B19),INDIRECT(concat("B",$A19)),"")</f>
        <v/>
      </c>
      <c r="AO19" s="37" t="str">
        <f aca="false">IF(COUNTIF(EP:EP,$B19),INDIRECT(concat("B",$A19)),"")</f>
        <v/>
      </c>
      <c r="AP19" s="37" t="str">
        <f aca="false">IF(COUNTIF(EQ:EQ,$B19),INDIRECT(concat("B",$A19)),"")</f>
        <v/>
      </c>
      <c r="AQ19" s="37" t="str">
        <f aca="false">IF(COUNTIF(ER:ER,$B19),INDIRECT(concat("B",$A19)),"")</f>
        <v/>
      </c>
      <c r="AR19" s="37" t="str">
        <f aca="false">IF(COUNTIF(ES:ES,$B19),INDIRECT(concat("B",$A19)),"")</f>
        <v/>
      </c>
      <c r="AS19" s="37" t="e">
        <f aca="false">IF(COUNTIF(ET:ET,$B19),INDIRECT(concat("B",$A19)),"")</f>
        <v>#NAME?</v>
      </c>
      <c r="AT19" s="37" t="str">
        <f aca="false">IF(COUNTIF(EU:EU,$B19),INDIRECT(concat("B",$A19)),"")</f>
        <v/>
      </c>
      <c r="AU19" s="37" t="str">
        <f aca="false">IF(COUNTIF(EV:EV,$B19),INDIRECT(concat("B",$A19)),"")</f>
        <v/>
      </c>
      <c r="AV19" s="37" t="str">
        <f aca="false">IF(COUNTIF(EW:EW,$B19),INDIRECT(concat("B",$A19)),"")</f>
        <v/>
      </c>
      <c r="AW19" s="37" t="str">
        <f aca="false">IF(COUNTIF(EX:EX,$B19),INDIRECT(concat("B",$A19)),"")</f>
        <v/>
      </c>
      <c r="AX19" s="37" t="str">
        <f aca="false">IF(COUNTIF(EY:EY,$B19),INDIRECT(concat("B",$A19)),"")</f>
        <v/>
      </c>
      <c r="AY19" s="37" t="str">
        <f aca="false">IF(COUNTIF(EZ:EZ,$B19),INDIRECT(concat("B",$A19)),"")</f>
        <v/>
      </c>
      <c r="AZ19" s="37" t="str">
        <f aca="false">IF(COUNTIF(FA:FA,$B19),INDIRECT(concat("B",$A19)),"")</f>
        <v/>
      </c>
      <c r="BA19" s="37" t="str">
        <f aca="false">IF(COUNTIF(FB:FB,$B19),INDIRECT(concat("B",$A19)),"")</f>
        <v/>
      </c>
      <c r="BB19" s="37" t="str">
        <f aca="false">IF(COUNTIF(FC:FC,$B19),INDIRECT(concat("B",$A19)),"")</f>
        <v/>
      </c>
      <c r="BC19" s="37" t="e">
        <f aca="false">IF(COUNTIF(FD:FD,$B19),INDIRECT(concat("B",$A19)),"")</f>
        <v>#NAME?</v>
      </c>
      <c r="BD19" s="37" t="e">
        <f aca="false">IF(COUNTIF(FE:FE,$B19),INDIRECT(concat("B",$A19)),"")</f>
        <v>#NAME?</v>
      </c>
      <c r="BE19" s="37" t="str">
        <f aca="false">IF(COUNTIF(FF:FF,$B19),INDIRECT(concat("B",$A19)),"")</f>
        <v/>
      </c>
      <c r="BF19" s="37" t="str">
        <f aca="false">IF(COUNTIF(FG:FG,$B19),INDIRECT(concat("B",$A19)),"")</f>
        <v/>
      </c>
      <c r="BG19" s="37" t="str">
        <f aca="false">IF(COUNTIF(FH:FH,$B19),INDIRECT(concat("B",$A19)),"")</f>
        <v/>
      </c>
      <c r="BH19" s="37" t="str">
        <f aca="false">IF(COUNTIF(FI:FI,$B19),INDIRECT(concat("B",$A19)),"")</f>
        <v/>
      </c>
      <c r="BI19" s="37" t="str">
        <f aca="false">IF(COUNTIF(FJ:FJ,$B19),INDIRECT(concat("B",$A19)),"")</f>
        <v/>
      </c>
      <c r="BJ19" s="37" t="str">
        <f aca="false">IF(COUNTIF(FK:FK,$B19),INDIRECT(concat("B",$A19)),"")</f>
        <v/>
      </c>
      <c r="BK19" s="37" t="str">
        <f aca="false">IF(COUNTIF(FL:FL,$B19),INDIRECT(concat("B",$A19)),"")</f>
        <v/>
      </c>
      <c r="BL19" s="37" t="str">
        <f aca="false">IF(COUNTIF(FM:FM,$B19),INDIRECT(concat("B",$A19)),"")</f>
        <v/>
      </c>
      <c r="BM19" s="37" t="str">
        <f aca="false">IF(COUNTIF(FN:FN,$B19),INDIRECT(concat("B",$A19)),"")</f>
        <v/>
      </c>
      <c r="BN19" s="37" t="str">
        <f aca="false">IF(COUNTIF(FO:FO,$B19),INDIRECT(concat("B",$A19)),"")</f>
        <v/>
      </c>
      <c r="BO19" s="37" t="str">
        <f aca="false">IF(COUNTIF(FP:FP,$B19),INDIRECT(concat("B",$A19)),"")</f>
        <v/>
      </c>
      <c r="BP19" s="37" t="str">
        <f aca="false">IF(COUNTIF(FQ:FQ,$B19),INDIRECT(concat("B",$A19)),"")</f>
        <v/>
      </c>
      <c r="BQ19" s="37" t="str">
        <f aca="false">IF(COUNTIF(FR:FR,$B19),INDIRECT(concat("B",$A19)),"")</f>
        <v/>
      </c>
      <c r="BR19" s="37" t="str">
        <f aca="false">IF(COUNTIF(FS:FS,$B19),INDIRECT(concat("B",$A19)),"")</f>
        <v/>
      </c>
      <c r="BS19" s="37" t="str">
        <f aca="false">IF(COUNTIF(FT:FT,$B19),INDIRECT(concat("B",$A19)),"")</f>
        <v/>
      </c>
      <c r="BT19" s="37" t="str">
        <f aca="false">IF(COUNTIF(FU:FU,$B19),INDIRECT(concat("B",$A19)),"")</f>
        <v/>
      </c>
      <c r="BU19" s="37" t="str">
        <f aca="false">IF(COUNTIF(FV:FV,$B19),INDIRECT(concat("B",$A19)),"")</f>
        <v/>
      </c>
      <c r="BV19" s="37" t="str">
        <f aca="false">IF(COUNTIF(FW:FW,$B19),INDIRECT(concat("B",$A19)),"")</f>
        <v/>
      </c>
      <c r="BW19" s="37" t="str">
        <f aca="false">IF(COUNTIF(FX:FX,$B19),INDIRECT(concat("B",$A19)),"")</f>
        <v/>
      </c>
      <c r="BX19" s="37" t="str">
        <f aca="false">IF(COUNTIF(FY:FY,$B19),INDIRECT(concat("B",$A19)),"")</f>
        <v/>
      </c>
      <c r="BY19" s="37" t="e">
        <f aca="false">IF(COUNTIF(FZ:FZ,$B19),INDIRECT(concat("B",$A19)),"")</f>
        <v>#NAME?</v>
      </c>
      <c r="BZ19" s="37" t="str">
        <f aca="false">IF(COUNTIF(GA:GA,$B19),INDIRECT(concat("B",$A19)),"")</f>
        <v/>
      </c>
      <c r="CA19" s="37" t="str">
        <f aca="false">IF(COUNTIF(GB:GB,$B19),INDIRECT(concat("B",$A19)),"")</f>
        <v/>
      </c>
      <c r="CB19" s="37" t="str">
        <f aca="false">IF(COUNTIF(GC:GC,$B19),INDIRECT(concat("B",$A19)),"")</f>
        <v/>
      </c>
      <c r="CC19" s="37" t="str">
        <f aca="false">IF(COUNTIF(GD:GD,$B19),INDIRECT(concat("B",$A19)),"")</f>
        <v/>
      </c>
      <c r="CD19" s="37" t="str">
        <f aca="false">IF(COUNTIF(GE:GE,$B19),INDIRECT(concat("B",$A19)),"")</f>
        <v/>
      </c>
      <c r="CE19" s="37" t="str">
        <f aca="false">IF(COUNTIF(GF:GF,$B19),INDIRECT(concat("B",$A19)),"")</f>
        <v/>
      </c>
      <c r="CF19" s="37" t="str">
        <f aca="false">IF(COUNTIF(GG:GG,$B19),INDIRECT(concat("B",$A19)),"")</f>
        <v/>
      </c>
      <c r="CG19" s="37" t="str">
        <f aca="false">IF(COUNTIF(GH:GH,$B19),INDIRECT(concat("B",$A19)),"")</f>
        <v/>
      </c>
      <c r="CH19" s="37" t="str">
        <f aca="false">IF(COUNTIF(GI:GI,$B19),INDIRECT(concat("B",$A19)),"")</f>
        <v/>
      </c>
      <c r="CI19" s="37" t="str">
        <f aca="false">IF(COUNTIF(GJ:GJ,$B19),INDIRECT(concat("B",$A19)),"")</f>
        <v/>
      </c>
      <c r="CJ19" s="37" t="str">
        <f aca="false">IF(COUNTIF(GK:GK,$B19),INDIRECT(concat("B",$A19)),"")</f>
        <v/>
      </c>
      <c r="CK19" s="37" t="str">
        <f aca="false">IF(COUNTIF(GL:GL,$B19),INDIRECT(concat("B",$A19)),"")</f>
        <v/>
      </c>
      <c r="CL19" s="37" t="str">
        <f aca="false">IF(COUNTIF(GM:GM,$B19),INDIRECT(concat("B",$A19)),"")</f>
        <v/>
      </c>
      <c r="CM19" s="37" t="str">
        <f aca="false">IF(COUNTIF(GN:GN,$B19),INDIRECT(concat("B",$A19)),"")</f>
        <v/>
      </c>
      <c r="CN19" s="37" t="str">
        <f aca="false">IF(COUNTIF(GO:GO,$B19),INDIRECT(concat("B",$A19)),"")</f>
        <v/>
      </c>
      <c r="CO19" s="37" t="str">
        <f aca="false">IF(COUNTIF(GP:GP,$B19),INDIRECT(concat("B",$A19)),"")</f>
        <v/>
      </c>
      <c r="CP19" s="37" t="str">
        <f aca="false">IF(COUNTIF(GQ:GQ,$B19),INDIRECT(concat("B",$A19)),"")</f>
        <v/>
      </c>
      <c r="CQ19" s="37" t="str">
        <f aca="false">IF(COUNTIF(GR:GR,$B19),INDIRECT(concat("B",$A19)),"")</f>
        <v/>
      </c>
      <c r="CR19" s="37" t="str">
        <f aca="false">IF(COUNTIF(GS:GS,$B19),INDIRECT(concat("B",$A19)),"")</f>
        <v/>
      </c>
      <c r="CS19" s="37" t="str">
        <f aca="false">IF(COUNTIF(GT:GT,$B19),INDIRECT(concat("B",$A19)),"")</f>
        <v/>
      </c>
      <c r="CT19" s="37" t="e">
        <f aca="false">IF(COUNTIF(GU:GU,$B19),INDIRECT(concat("B",$A19)),"")</f>
        <v>#NAME?</v>
      </c>
      <c r="CU19" s="37" t="e">
        <f aca="false">IF(COUNTIF(GV:GV,$B19),INDIRECT(concat("B",$A19)),"")</f>
        <v>#NAME?</v>
      </c>
      <c r="CV19" s="37" t="str">
        <f aca="false">IF(COUNTIF(GW:GW,$B19),INDIRECT(concat("B",$A19)),"")</f>
        <v/>
      </c>
      <c r="CW19" s="37" t="str">
        <f aca="false">IF(COUNTIF(GX:GX,$B19),INDIRECT(concat("B",$A19)),"")</f>
        <v/>
      </c>
      <c r="CX19" s="37" t="str">
        <f aca="false">IF(COUNTIF(GY:GY,$B19),INDIRECT(concat("B",$A19)),"")</f>
        <v/>
      </c>
      <c r="CY19" s="37" t="str">
        <f aca="false">IF(COUNTIF(GZ:GZ,$B19),INDIRECT(concat("B",$A19)),"")</f>
        <v/>
      </c>
      <c r="CZ19" s="37" t="e">
        <f aca="false">IF(COUNTIF(HA:HA,$B19),INDIRECT(concat("B",$A19)),"")</f>
        <v>#NAME?</v>
      </c>
      <c r="DA19" s="37" t="e">
        <f aca="false">IF(COUNTIF(HB:HB,$B19),INDIRECT(concat("B",$A19)),"")</f>
        <v>#NAME?</v>
      </c>
      <c r="DB19" s="37" t="str">
        <f aca="false">IF(COUNTIF(HC:HC,$B19),INDIRECT(concat("B",$A19)),"")</f>
        <v/>
      </c>
      <c r="DC19" s="37" t="e">
        <f aca="false">IF(COUNTIF(HD:HD,$B19),INDIRECT(concat("B",$A19)),"")</f>
        <v>#NAME?</v>
      </c>
      <c r="DD19" s="37" t="s">
        <v>1341</v>
      </c>
      <c r="DE19" s="37" t="s">
        <v>1379</v>
      </c>
      <c r="DF19" s="37" t="s">
        <v>1351</v>
      </c>
      <c r="DG19" s="37" t="s">
        <v>1346</v>
      </c>
      <c r="DH19" s="37" t="s">
        <v>1318</v>
      </c>
      <c r="DI19" s="37" t="s">
        <v>1325</v>
      </c>
      <c r="DJ19" s="37" t="s">
        <v>1379</v>
      </c>
      <c r="DK19" s="37"/>
      <c r="DL19" s="37"/>
      <c r="DM19" s="37" t="s">
        <v>1351</v>
      </c>
      <c r="DN19" s="37" t="s">
        <v>1351</v>
      </c>
      <c r="DO19" s="37" t="s">
        <v>1351</v>
      </c>
      <c r="DP19" s="37" t="s">
        <v>1351</v>
      </c>
      <c r="DQ19" s="37" t="s">
        <v>1351</v>
      </c>
      <c r="DR19" s="37" t="s">
        <v>1318</v>
      </c>
      <c r="DS19" s="37" t="s">
        <v>1346</v>
      </c>
      <c r="DT19" s="37" t="s">
        <v>1351</v>
      </c>
      <c r="DU19" s="37" t="s">
        <v>1335</v>
      </c>
      <c r="DV19" s="37" t="s">
        <v>1416</v>
      </c>
      <c r="DW19" s="37" t="s">
        <v>1416</v>
      </c>
      <c r="DX19" s="37"/>
      <c r="DY19" s="37"/>
      <c r="DZ19" s="37"/>
      <c r="EA19" s="37" t="s">
        <v>1318</v>
      </c>
      <c r="EB19" s="37" t="s">
        <v>1325</v>
      </c>
      <c r="EC19" s="37" t="s">
        <v>1325</v>
      </c>
      <c r="ED19" s="37"/>
      <c r="EE19" s="37" t="s">
        <v>1402</v>
      </c>
      <c r="EF19" s="37" t="s">
        <v>1392</v>
      </c>
      <c r="EG19" s="37" t="s">
        <v>1402</v>
      </c>
      <c r="EH19" s="37" t="s">
        <v>1402</v>
      </c>
      <c r="EI19" s="37" t="s">
        <v>1402</v>
      </c>
      <c r="EJ19" s="37"/>
      <c r="EK19" s="37" t="s">
        <v>1416</v>
      </c>
      <c r="EL19" s="37" t="s">
        <v>1335</v>
      </c>
      <c r="EM19" s="37" t="s">
        <v>1280</v>
      </c>
      <c r="EN19" s="37" t="s">
        <v>1416</v>
      </c>
      <c r="EO19" s="37" t="s">
        <v>1494</v>
      </c>
      <c r="EP19" s="37" t="s">
        <v>1392</v>
      </c>
      <c r="EQ19" s="37" t="s">
        <v>1395</v>
      </c>
      <c r="ER19" s="37" t="s">
        <v>1416</v>
      </c>
      <c r="ES19" s="37"/>
      <c r="ET19" s="37" t="s">
        <v>1416</v>
      </c>
      <c r="EU19" s="37" t="s">
        <v>1416</v>
      </c>
      <c r="EV19" s="37" t="s">
        <v>1416</v>
      </c>
      <c r="EW19" s="37" t="s">
        <v>1416</v>
      </c>
      <c r="EX19" s="37" t="s">
        <v>1416</v>
      </c>
      <c r="EY19" s="37" t="s">
        <v>1416</v>
      </c>
      <c r="EZ19" s="37" t="s">
        <v>1277</v>
      </c>
      <c r="FA19" s="37" t="s">
        <v>1416</v>
      </c>
      <c r="FB19" s="37" t="s">
        <v>1416</v>
      </c>
      <c r="FC19" s="37" t="s">
        <v>1416</v>
      </c>
      <c r="FD19" s="37" t="s">
        <v>1392</v>
      </c>
      <c r="FE19" s="37" t="s">
        <v>1416</v>
      </c>
      <c r="FF19" s="37" t="s">
        <v>1416</v>
      </c>
      <c r="FG19" s="37" t="s">
        <v>1416</v>
      </c>
      <c r="FH19" s="37"/>
      <c r="FI19" s="37"/>
      <c r="FJ19" s="37" t="s">
        <v>1280</v>
      </c>
      <c r="FK19" s="37"/>
      <c r="FL19" s="37" t="s">
        <v>1494</v>
      </c>
      <c r="FM19" s="37" t="s">
        <v>1494</v>
      </c>
      <c r="FN19" s="37" t="s">
        <v>1416</v>
      </c>
      <c r="FO19" s="37" t="s">
        <v>1416</v>
      </c>
      <c r="FP19" s="37" t="s">
        <v>1416</v>
      </c>
      <c r="FQ19" s="37" t="s">
        <v>1416</v>
      </c>
      <c r="FR19" s="37" t="s">
        <v>1416</v>
      </c>
      <c r="FS19" s="37" t="s">
        <v>1494</v>
      </c>
      <c r="FT19" s="37" t="s">
        <v>1458</v>
      </c>
      <c r="FU19" s="37" t="s">
        <v>1280</v>
      </c>
      <c r="FV19" s="37"/>
      <c r="FW19" s="37"/>
      <c r="FX19" s="37" t="s">
        <v>1392</v>
      </c>
      <c r="FY19" s="37" t="s">
        <v>1280</v>
      </c>
      <c r="FZ19" s="37" t="s">
        <v>1416</v>
      </c>
      <c r="GA19" s="37" t="s">
        <v>1494</v>
      </c>
      <c r="GB19" s="37"/>
      <c r="GC19" s="37" t="s">
        <v>1416</v>
      </c>
      <c r="GD19" s="37" t="s">
        <v>1416</v>
      </c>
      <c r="GE19" s="37" t="s">
        <v>1392</v>
      </c>
      <c r="GF19" s="37" t="s">
        <v>1416</v>
      </c>
      <c r="GG19" s="37" t="s">
        <v>1416</v>
      </c>
      <c r="GH19" s="37" t="s">
        <v>1416</v>
      </c>
      <c r="GI19" s="37" t="s">
        <v>1476</v>
      </c>
      <c r="GJ19" s="37" t="s">
        <v>1274</v>
      </c>
      <c r="GK19" s="37"/>
      <c r="GL19" s="37" t="s">
        <v>1416</v>
      </c>
      <c r="GM19" s="37" t="s">
        <v>1280</v>
      </c>
      <c r="GN19" s="37" t="s">
        <v>1416</v>
      </c>
      <c r="GO19" s="37" t="s">
        <v>1416</v>
      </c>
      <c r="GP19" s="37" t="s">
        <v>1416</v>
      </c>
      <c r="GQ19" s="37" t="s">
        <v>1370</v>
      </c>
      <c r="GR19" s="37" t="s">
        <v>1379</v>
      </c>
      <c r="GS19" s="37" t="s">
        <v>1351</v>
      </c>
      <c r="GT19" s="37" t="s">
        <v>1329</v>
      </c>
      <c r="GU19" s="37" t="s">
        <v>1314</v>
      </c>
      <c r="GV19" s="37" t="s">
        <v>1314</v>
      </c>
      <c r="GW19" s="37" t="s">
        <v>1332</v>
      </c>
      <c r="GX19" s="37"/>
      <c r="GY19" s="37" t="s">
        <v>1280</v>
      </c>
      <c r="GZ19" s="37" t="s">
        <v>1416</v>
      </c>
      <c r="HA19" s="37" t="s">
        <v>1416</v>
      </c>
      <c r="HB19" s="37" t="s">
        <v>1392</v>
      </c>
      <c r="HC19" s="37" t="s">
        <v>1416</v>
      </c>
      <c r="HD19" s="37" t="s">
        <v>1416</v>
      </c>
    </row>
    <row r="20" customFormat="false" ht="15" hidden="false" customHeight="false" outlineLevel="0" collapsed="false">
      <c r="A20" s="196" t="n">
        <v>20</v>
      </c>
      <c r="B20" s="37" t="s">
        <v>1299</v>
      </c>
      <c r="C20" s="37" t="str">
        <f aca="false">IF(COUNTIF(DD:DD,$B20),INDIRECT(concat("B",$A20)),"")</f>
        <v/>
      </c>
      <c r="D20" s="37" t="str">
        <f aca="false">IF(COUNTIF(DE:DE,$B20),INDIRECT(concat("B",$A20)),"")</f>
        <v/>
      </c>
      <c r="E20" s="37" t="str">
        <f aca="false">IF(COUNTIF(DF:DF,$B20),INDIRECT(concat("B",$A20)),"")</f>
        <v/>
      </c>
      <c r="F20" s="37" t="str">
        <f aca="false">IF(COUNTIF(DG:DG,$B20),INDIRECT(concat("B",$A20)),"")</f>
        <v/>
      </c>
      <c r="G20" s="37" t="e">
        <f aca="false">IF(COUNTIF(DH:DH,$B20),INDIRECT(concat("B",$A20)),"")</f>
        <v>#NAME?</v>
      </c>
      <c r="H20" s="37" t="e">
        <f aca="false">IF(COUNTIF(DI:DI,$B20),INDIRECT(concat("B",$A20)),"")</f>
        <v>#NAME?</v>
      </c>
      <c r="I20" s="37" t="str">
        <f aca="false">IF(COUNTIF(DJ:DJ,$B20),INDIRECT(concat("B",$A20)),"")</f>
        <v/>
      </c>
      <c r="J20" s="37" t="str">
        <f aca="false">IF(COUNTIF(DK:DK,$B20),INDIRECT(concat("B",$A20)),"")</f>
        <v/>
      </c>
      <c r="K20" s="37" t="str">
        <f aca="false">IF(COUNTIF(DL:DL,$B20),INDIRECT(concat("B",$A20)),"")</f>
        <v/>
      </c>
      <c r="L20" s="37" t="str">
        <f aca="false">IF(COUNTIF(DM:DM,$B20),INDIRECT(concat("B",$A20)),"")</f>
        <v/>
      </c>
      <c r="M20" s="37" t="str">
        <f aca="false">IF(COUNTIF(DN:DN,$B20),INDIRECT(concat("B",$A20)),"")</f>
        <v/>
      </c>
      <c r="N20" s="37" t="str">
        <f aca="false">IF(COUNTIF(DO:DO,$B20),INDIRECT(concat("B",$A20)),"")</f>
        <v/>
      </c>
      <c r="O20" s="37" t="str">
        <f aca="false">IF(COUNTIF(DP:DP,$B20),INDIRECT(concat("B",$A20)),"")</f>
        <v/>
      </c>
      <c r="P20" s="37" t="str">
        <f aca="false">IF(COUNTIF(DQ:DQ,$B20),INDIRECT(concat("B",$A20)),"")</f>
        <v/>
      </c>
      <c r="Q20" s="37" t="e">
        <f aca="false">IF(COUNTIF(DR:DR,$B20),INDIRECT(concat("B",$A20)),"")</f>
        <v>#NAME?</v>
      </c>
      <c r="R20" s="37" t="str">
        <f aca="false">IF(COUNTIF(DS:DS,$B20),INDIRECT(concat("B",$A20)),"")</f>
        <v/>
      </c>
      <c r="S20" s="37" t="str">
        <f aca="false">IF(COUNTIF(DT:DT,$B20),INDIRECT(concat("B",$A20)),"")</f>
        <v/>
      </c>
      <c r="T20" s="37" t="str">
        <f aca="false">IF(COUNTIF(DU:DU,$B20),INDIRECT(concat("B",$A20)),"")</f>
        <v/>
      </c>
      <c r="U20" s="37" t="str">
        <f aca="false">IF(COUNTIF(DV:DV,$B20),INDIRECT(concat("B",$A20)),"")</f>
        <v/>
      </c>
      <c r="V20" s="37" t="str">
        <f aca="false">IF(COUNTIF(DW:DW,$B20),INDIRECT(concat("B",$A20)),"")</f>
        <v/>
      </c>
      <c r="W20" s="37" t="str">
        <f aca="false">IF(COUNTIF(DX:DX,$B20),INDIRECT(concat("B",$A20)),"")</f>
        <v/>
      </c>
      <c r="X20" s="37" t="str">
        <f aca="false">IF(COUNTIF(DY:DY,$B20),INDIRECT(concat("B",$A20)),"")</f>
        <v/>
      </c>
      <c r="Y20" s="37" t="str">
        <f aca="false">IF(COUNTIF(DZ:DZ,$B20),INDIRECT(concat("B",$A20)),"")</f>
        <v/>
      </c>
      <c r="Z20" s="37" t="e">
        <f aca="false">IF(COUNTIF(EA:EA,$B20),INDIRECT(concat("B",$A20)),"")</f>
        <v>#NAME?</v>
      </c>
      <c r="AA20" s="37" t="str">
        <f aca="false">IF(COUNTIF(EB:EB,$B20),INDIRECT(concat("B",$A20)),"")</f>
        <v/>
      </c>
      <c r="AB20" s="37" t="str">
        <f aca="false">IF(COUNTIF(EC:EC,$B20),INDIRECT(concat("B",$A20)),"")</f>
        <v/>
      </c>
      <c r="AC20" s="37" t="str">
        <f aca="false">IF(COUNTIF(ED:ED,$B20),INDIRECT(concat("B",$A20)),"")</f>
        <v/>
      </c>
      <c r="AD20" s="37" t="str">
        <f aca="false">IF(COUNTIF(EE:EE,$B20),INDIRECT(concat("B",$A20)),"")</f>
        <v/>
      </c>
      <c r="AE20" s="37" t="str">
        <f aca="false">IF(COUNTIF(EF:EF,$B20),INDIRECT(concat("B",$A20)),"")</f>
        <v/>
      </c>
      <c r="AF20" s="37" t="str">
        <f aca="false">IF(COUNTIF(EG:EG,$B20),INDIRECT(concat("B",$A20)),"")</f>
        <v/>
      </c>
      <c r="AG20" s="37" t="str">
        <f aca="false">IF(COUNTIF(EH:EH,$B20),INDIRECT(concat("B",$A20)),"")</f>
        <v/>
      </c>
      <c r="AH20" s="37" t="str">
        <f aca="false">IF(COUNTIF(EI:EI,$B20),INDIRECT(concat("B",$A20)),"")</f>
        <v/>
      </c>
      <c r="AI20" s="37" t="str">
        <f aca="false">IF(COUNTIF(EJ:EJ,$B20),INDIRECT(concat("B",$A20)),"")</f>
        <v/>
      </c>
      <c r="AJ20" s="37" t="str">
        <f aca="false">IF(COUNTIF(EK:EK,$B20),INDIRECT(concat("B",$A20)),"")</f>
        <v/>
      </c>
      <c r="AK20" s="37" t="str">
        <f aca="false">IF(COUNTIF(EL:EL,$B20),INDIRECT(concat("B",$A20)),"")</f>
        <v/>
      </c>
      <c r="AL20" s="37" t="str">
        <f aca="false">IF(COUNTIF(EM:EM,$B20),INDIRECT(concat("B",$A20)),"")</f>
        <v/>
      </c>
      <c r="AM20" s="37" t="str">
        <f aca="false">IF(COUNTIF(EN:EN,$B20),INDIRECT(concat("B",$A20)),"")</f>
        <v/>
      </c>
      <c r="AN20" s="37" t="str">
        <f aca="false">IF(COUNTIF(EO:EO,$B20),INDIRECT(concat("B",$A20)),"")</f>
        <v/>
      </c>
      <c r="AO20" s="37" t="str">
        <f aca="false">IF(COUNTIF(EP:EP,$B20),INDIRECT(concat("B",$A20)),"")</f>
        <v/>
      </c>
      <c r="AP20" s="37" t="str">
        <f aca="false">IF(COUNTIF(EQ:EQ,$B20),INDIRECT(concat("B",$A20)),"")</f>
        <v/>
      </c>
      <c r="AQ20" s="37" t="str">
        <f aca="false">IF(COUNTIF(ER:ER,$B20),INDIRECT(concat("B",$A20)),"")</f>
        <v/>
      </c>
      <c r="AR20" s="37" t="str">
        <f aca="false">IF(COUNTIF(ES:ES,$B20),INDIRECT(concat("B",$A20)),"")</f>
        <v/>
      </c>
      <c r="AS20" s="37" t="e">
        <f aca="false">IF(COUNTIF(ET:ET,$B20),INDIRECT(concat("B",$A20)),"")</f>
        <v>#NAME?</v>
      </c>
      <c r="AT20" s="37" t="str">
        <f aca="false">IF(COUNTIF(EU:EU,$B20),INDIRECT(concat("B",$A20)),"")</f>
        <v/>
      </c>
      <c r="AU20" s="37" t="str">
        <f aca="false">IF(COUNTIF(EV:EV,$B20),INDIRECT(concat("B",$A20)),"")</f>
        <v/>
      </c>
      <c r="AV20" s="37" t="str">
        <f aca="false">IF(COUNTIF(EW:EW,$B20),INDIRECT(concat("B",$A20)),"")</f>
        <v/>
      </c>
      <c r="AW20" s="37" t="str">
        <f aca="false">IF(COUNTIF(EX:EX,$B20),INDIRECT(concat("B",$A20)),"")</f>
        <v/>
      </c>
      <c r="AX20" s="37" t="str">
        <f aca="false">IF(COUNTIF(EY:EY,$B20),INDIRECT(concat("B",$A20)),"")</f>
        <v/>
      </c>
      <c r="AY20" s="37" t="str">
        <f aca="false">IF(COUNTIF(EZ:EZ,$B20),INDIRECT(concat("B",$A20)),"")</f>
        <v/>
      </c>
      <c r="AZ20" s="37" t="str">
        <f aca="false">IF(COUNTIF(FA:FA,$B20),INDIRECT(concat("B",$A20)),"")</f>
        <v/>
      </c>
      <c r="BA20" s="37" t="str">
        <f aca="false">IF(COUNTIF(FB:FB,$B20),INDIRECT(concat("B",$A20)),"")</f>
        <v/>
      </c>
      <c r="BB20" s="37" t="str">
        <f aca="false">IF(COUNTIF(FC:FC,$B20),INDIRECT(concat("B",$A20)),"")</f>
        <v/>
      </c>
      <c r="BC20" s="37" t="str">
        <f aca="false">IF(COUNTIF(FD:FD,$B20),INDIRECT(concat("B",$A20)),"")</f>
        <v/>
      </c>
      <c r="BD20" s="37" t="str">
        <f aca="false">IF(COUNTIF(FE:FE,$B20),INDIRECT(concat("B",$A20)),"")</f>
        <v/>
      </c>
      <c r="BE20" s="37" t="str">
        <f aca="false">IF(COUNTIF(FF:FF,$B20),INDIRECT(concat("B",$A20)),"")</f>
        <v/>
      </c>
      <c r="BF20" s="37" t="str">
        <f aca="false">IF(COUNTIF(FG:FG,$B20),INDIRECT(concat("B",$A20)),"")</f>
        <v/>
      </c>
      <c r="BG20" s="37" t="str">
        <f aca="false">IF(COUNTIF(FH:FH,$B20),INDIRECT(concat("B",$A20)),"")</f>
        <v/>
      </c>
      <c r="BH20" s="37" t="str">
        <f aca="false">IF(COUNTIF(FI:FI,$B20),INDIRECT(concat("B",$A20)),"")</f>
        <v/>
      </c>
      <c r="BI20" s="37" t="str">
        <f aca="false">IF(COUNTIF(FJ:FJ,$B20),INDIRECT(concat("B",$A20)),"")</f>
        <v/>
      </c>
      <c r="BJ20" s="37" t="str">
        <f aca="false">IF(COUNTIF(FK:FK,$B20),INDIRECT(concat("B",$A20)),"")</f>
        <v/>
      </c>
      <c r="BK20" s="37" t="str">
        <f aca="false">IF(COUNTIF(FL:FL,$B20),INDIRECT(concat("B",$A20)),"")</f>
        <v/>
      </c>
      <c r="BL20" s="37" t="str">
        <f aca="false">IF(COUNTIF(FM:FM,$B20),INDIRECT(concat("B",$A20)),"")</f>
        <v/>
      </c>
      <c r="BM20" s="37" t="str">
        <f aca="false">IF(COUNTIF(FN:FN,$B20),INDIRECT(concat("B",$A20)),"")</f>
        <v/>
      </c>
      <c r="BN20" s="37" t="str">
        <f aca="false">IF(COUNTIF(FO:FO,$B20),INDIRECT(concat("B",$A20)),"")</f>
        <v/>
      </c>
      <c r="BO20" s="37" t="str">
        <f aca="false">IF(COUNTIF(FP:FP,$B20),INDIRECT(concat("B",$A20)),"")</f>
        <v/>
      </c>
      <c r="BP20" s="37" t="str">
        <f aca="false">IF(COUNTIF(FQ:FQ,$B20),INDIRECT(concat("B",$A20)),"")</f>
        <v/>
      </c>
      <c r="BQ20" s="37" t="str">
        <f aca="false">IF(COUNTIF(FR:FR,$B20),INDIRECT(concat("B",$A20)),"")</f>
        <v/>
      </c>
      <c r="BR20" s="37" t="str">
        <f aca="false">IF(COUNTIF(FS:FS,$B20),INDIRECT(concat("B",$A20)),"")</f>
        <v/>
      </c>
      <c r="BS20" s="37" t="str">
        <f aca="false">IF(COUNTIF(FT:FT,$B20),INDIRECT(concat("B",$A20)),"")</f>
        <v/>
      </c>
      <c r="BT20" s="37" t="str">
        <f aca="false">IF(COUNTIF(FU:FU,$B20),INDIRECT(concat("B",$A20)),"")</f>
        <v/>
      </c>
      <c r="BU20" s="37" t="str">
        <f aca="false">IF(COUNTIF(FV:FV,$B20),INDIRECT(concat("B",$A20)),"")</f>
        <v/>
      </c>
      <c r="BV20" s="37" t="str">
        <f aca="false">IF(COUNTIF(FW:FW,$B20),INDIRECT(concat("B",$A20)),"")</f>
        <v/>
      </c>
      <c r="BW20" s="37" t="str">
        <f aca="false">IF(COUNTIF(FX:FX,$B20),INDIRECT(concat("B",$A20)),"")</f>
        <v/>
      </c>
      <c r="BX20" s="37" t="str">
        <f aca="false">IF(COUNTIF(FY:FY,$B20),INDIRECT(concat("B",$A20)),"")</f>
        <v/>
      </c>
      <c r="BY20" s="37" t="e">
        <f aca="false">IF(COUNTIF(FZ:FZ,$B20),INDIRECT(concat("B",$A20)),"")</f>
        <v>#NAME?</v>
      </c>
      <c r="BZ20" s="37" t="str">
        <f aca="false">IF(COUNTIF(GA:GA,$B20),INDIRECT(concat("B",$A20)),"")</f>
        <v/>
      </c>
      <c r="CA20" s="37" t="str">
        <f aca="false">IF(COUNTIF(GB:GB,$B20),INDIRECT(concat("B",$A20)),"")</f>
        <v/>
      </c>
      <c r="CB20" s="37" t="str">
        <f aca="false">IF(COUNTIF(GC:GC,$B20),INDIRECT(concat("B",$A20)),"")</f>
        <v/>
      </c>
      <c r="CC20" s="37" t="str">
        <f aca="false">IF(COUNTIF(GD:GD,$B20),INDIRECT(concat("B",$A20)),"")</f>
        <v/>
      </c>
      <c r="CD20" s="37" t="str">
        <f aca="false">IF(COUNTIF(GE:GE,$B20),INDIRECT(concat("B",$A20)),"")</f>
        <v/>
      </c>
      <c r="CE20" s="37" t="str">
        <f aca="false">IF(COUNTIF(GF:GF,$B20),INDIRECT(concat("B",$A20)),"")</f>
        <v/>
      </c>
      <c r="CF20" s="37" t="str">
        <f aca="false">IF(COUNTIF(GG:GG,$B20),INDIRECT(concat("B",$A20)),"")</f>
        <v/>
      </c>
      <c r="CG20" s="37" t="str">
        <f aca="false">IF(COUNTIF(GH:GH,$B20),INDIRECT(concat("B",$A20)),"")</f>
        <v/>
      </c>
      <c r="CH20" s="37" t="str">
        <f aca="false">IF(COUNTIF(GI:GI,$B20),INDIRECT(concat("B",$A20)),"")</f>
        <v/>
      </c>
      <c r="CI20" s="37" t="str">
        <f aca="false">IF(COUNTIF(GJ:GJ,$B20),INDIRECT(concat("B",$A20)),"")</f>
        <v/>
      </c>
      <c r="CJ20" s="37" t="str">
        <f aca="false">IF(COUNTIF(GK:GK,$B20),INDIRECT(concat("B",$A20)),"")</f>
        <v/>
      </c>
      <c r="CK20" s="37" t="str">
        <f aca="false">IF(COUNTIF(GL:GL,$B20),INDIRECT(concat("B",$A20)),"")</f>
        <v/>
      </c>
      <c r="CL20" s="37" t="str">
        <f aca="false">IF(COUNTIF(GM:GM,$B20),INDIRECT(concat("B",$A20)),"")</f>
        <v/>
      </c>
      <c r="CM20" s="37" t="str">
        <f aca="false">IF(COUNTIF(GN:GN,$B20),INDIRECT(concat("B",$A20)),"")</f>
        <v/>
      </c>
      <c r="CN20" s="37" t="str">
        <f aca="false">IF(COUNTIF(GO:GO,$B20),INDIRECT(concat("B",$A20)),"")</f>
        <v/>
      </c>
      <c r="CO20" s="37" t="str">
        <f aca="false">IF(COUNTIF(GP:GP,$B20),INDIRECT(concat("B",$A20)),"")</f>
        <v/>
      </c>
      <c r="CP20" s="37" t="str">
        <f aca="false">IF(COUNTIF(GQ:GQ,$B20),INDIRECT(concat("B",$A20)),"")</f>
        <v/>
      </c>
      <c r="CQ20" s="37" t="str">
        <f aca="false">IF(COUNTIF(GR:GR,$B20),INDIRECT(concat("B",$A20)),"")</f>
        <v/>
      </c>
      <c r="CR20" s="37" t="str">
        <f aca="false">IF(COUNTIF(GS:GS,$B20),INDIRECT(concat("B",$A20)),"")</f>
        <v/>
      </c>
      <c r="CS20" s="37" t="str">
        <f aca="false">IF(COUNTIF(GT:GT,$B20),INDIRECT(concat("B",$A20)),"")</f>
        <v/>
      </c>
      <c r="CT20" s="37" t="e">
        <f aca="false">IF(COUNTIF(GU:GU,$B20),INDIRECT(concat("B",$A20)),"")</f>
        <v>#NAME?</v>
      </c>
      <c r="CU20" s="37" t="e">
        <f aca="false">IF(COUNTIF(GV:GV,$B20),INDIRECT(concat("B",$A20)),"")</f>
        <v>#NAME?</v>
      </c>
      <c r="CV20" s="37" t="str">
        <f aca="false">IF(COUNTIF(GW:GW,$B20),INDIRECT(concat("B",$A20)),"")</f>
        <v/>
      </c>
      <c r="CW20" s="37" t="str">
        <f aca="false">IF(COUNTIF(GX:GX,$B20),INDIRECT(concat("B",$A20)),"")</f>
        <v/>
      </c>
      <c r="CX20" s="37" t="str">
        <f aca="false">IF(COUNTIF(GY:GY,$B20),INDIRECT(concat("B",$A20)),"")</f>
        <v/>
      </c>
      <c r="CY20" s="37" t="str">
        <f aca="false">IF(COUNTIF(GZ:GZ,$B20),INDIRECT(concat("B",$A20)),"")</f>
        <v/>
      </c>
      <c r="CZ20" s="37" t="e">
        <f aca="false">IF(COUNTIF(HA:HA,$B20),INDIRECT(concat("B",$A20)),"")</f>
        <v>#NAME?</v>
      </c>
      <c r="DA20" s="37" t="e">
        <f aca="false">IF(COUNTIF(HB:HB,$B20),INDIRECT(concat("B",$A20)),"")</f>
        <v>#NAME?</v>
      </c>
      <c r="DB20" s="37" t="str">
        <f aca="false">IF(COUNTIF(HC:HC,$B20),INDIRECT(concat("B",$A20)),"")</f>
        <v/>
      </c>
      <c r="DC20" s="37" t="e">
        <f aca="false">IF(COUNTIF(HD:HD,$B20),INDIRECT(concat("B",$A20)),"")</f>
        <v>#NAME?</v>
      </c>
      <c r="DD20" s="37" t="s">
        <v>1351</v>
      </c>
      <c r="DE20" s="37" t="s">
        <v>1385</v>
      </c>
      <c r="DF20" s="37" t="s">
        <v>1379</v>
      </c>
      <c r="DG20" s="37" t="s">
        <v>1351</v>
      </c>
      <c r="DH20" s="37" t="s">
        <v>1322</v>
      </c>
      <c r="DI20" s="37" t="s">
        <v>1329</v>
      </c>
      <c r="DJ20" s="37" t="s">
        <v>1385</v>
      </c>
      <c r="DK20" s="37"/>
      <c r="DL20" s="37"/>
      <c r="DM20" s="37" t="s">
        <v>1379</v>
      </c>
      <c r="DN20" s="37" t="s">
        <v>1385</v>
      </c>
      <c r="DO20" s="37" t="s">
        <v>1379</v>
      </c>
      <c r="DP20" s="37" t="s">
        <v>1379</v>
      </c>
      <c r="DQ20" s="37" t="s">
        <v>1379</v>
      </c>
      <c r="DR20" s="37" t="s">
        <v>1322</v>
      </c>
      <c r="DS20" s="37" t="s">
        <v>1351</v>
      </c>
      <c r="DT20" s="37" t="s">
        <v>1379</v>
      </c>
      <c r="DU20" s="37" t="s">
        <v>1351</v>
      </c>
      <c r="DV20" s="37" t="s">
        <v>1392</v>
      </c>
      <c r="DW20" s="37" t="s">
        <v>1392</v>
      </c>
      <c r="DX20" s="37"/>
      <c r="DY20" s="37"/>
      <c r="DZ20" s="37"/>
      <c r="EA20" s="37" t="s">
        <v>1322</v>
      </c>
      <c r="EB20" s="37" t="s">
        <v>1329</v>
      </c>
      <c r="EC20" s="37" t="s">
        <v>1329</v>
      </c>
      <c r="ED20" s="37"/>
      <c r="EE20" s="37" t="s">
        <v>1405</v>
      </c>
      <c r="EF20" s="37" t="s">
        <v>1402</v>
      </c>
      <c r="EG20" s="37" t="s">
        <v>1405</v>
      </c>
      <c r="EH20" s="37" t="s">
        <v>1405</v>
      </c>
      <c r="EI20" s="37" t="s">
        <v>1405</v>
      </c>
      <c r="EJ20" s="37"/>
      <c r="EK20" s="37" t="s">
        <v>1392</v>
      </c>
      <c r="EL20" s="37" t="s">
        <v>1351</v>
      </c>
      <c r="EM20" s="37" t="s">
        <v>1325</v>
      </c>
      <c r="EN20" s="37" t="s">
        <v>1392</v>
      </c>
      <c r="EO20" s="37" t="s">
        <v>1280</v>
      </c>
      <c r="EP20" s="37" t="s">
        <v>1494</v>
      </c>
      <c r="EQ20" s="37" t="s">
        <v>1464</v>
      </c>
      <c r="ER20" s="37" t="s">
        <v>1392</v>
      </c>
      <c r="ES20" s="37"/>
      <c r="ET20" s="37" t="s">
        <v>1392</v>
      </c>
      <c r="EU20" s="37" t="s">
        <v>1392</v>
      </c>
      <c r="EV20" s="37" t="s">
        <v>1392</v>
      </c>
      <c r="EW20" s="37" t="s">
        <v>1392</v>
      </c>
      <c r="EX20" s="37" t="s">
        <v>1392</v>
      </c>
      <c r="EY20" s="37" t="s">
        <v>1392</v>
      </c>
      <c r="EZ20" s="37" t="s">
        <v>1416</v>
      </c>
      <c r="FA20" s="37" t="s">
        <v>1392</v>
      </c>
      <c r="FB20" s="37" t="s">
        <v>1392</v>
      </c>
      <c r="FC20" s="37" t="s">
        <v>1392</v>
      </c>
      <c r="FD20" s="37" t="s">
        <v>1494</v>
      </c>
      <c r="FE20" s="37" t="s">
        <v>1392</v>
      </c>
      <c r="FF20" s="37" t="s">
        <v>1392</v>
      </c>
      <c r="FG20" s="37" t="s">
        <v>1392</v>
      </c>
      <c r="FH20" s="37"/>
      <c r="FI20" s="37"/>
      <c r="FJ20" s="37" t="s">
        <v>1325</v>
      </c>
      <c r="FK20" s="37"/>
      <c r="FL20" s="37" t="s">
        <v>1280</v>
      </c>
      <c r="FM20" s="37" t="s">
        <v>1280</v>
      </c>
      <c r="FN20" s="37" t="s">
        <v>1392</v>
      </c>
      <c r="FO20" s="37" t="s">
        <v>1392</v>
      </c>
      <c r="FP20" s="37" t="s">
        <v>1392</v>
      </c>
      <c r="FQ20" s="37" t="s">
        <v>1392</v>
      </c>
      <c r="FR20" s="37" t="s">
        <v>1392</v>
      </c>
      <c r="FS20" s="37" t="s">
        <v>1280</v>
      </c>
      <c r="FT20" s="37" t="s">
        <v>1455</v>
      </c>
      <c r="FU20" s="37" t="s">
        <v>1325</v>
      </c>
      <c r="FV20" s="37"/>
      <c r="FW20" s="37"/>
      <c r="FX20" s="37" t="s">
        <v>1494</v>
      </c>
      <c r="FY20" s="37" t="s">
        <v>1325</v>
      </c>
      <c r="FZ20" s="37" t="s">
        <v>1392</v>
      </c>
      <c r="GA20" s="37" t="s">
        <v>1280</v>
      </c>
      <c r="GB20" s="37"/>
      <c r="GC20" s="37" t="s">
        <v>1392</v>
      </c>
      <c r="GD20" s="37" t="s">
        <v>1392</v>
      </c>
      <c r="GE20" s="37" t="s">
        <v>1494</v>
      </c>
      <c r="GF20" s="37" t="s">
        <v>1392</v>
      </c>
      <c r="GG20" s="37" t="s">
        <v>1392</v>
      </c>
      <c r="GH20" s="37" t="s">
        <v>1392</v>
      </c>
      <c r="GI20" s="37" t="s">
        <v>1448</v>
      </c>
      <c r="GJ20" s="37" t="s">
        <v>1416</v>
      </c>
      <c r="GK20" s="37"/>
      <c r="GL20" s="37" t="s">
        <v>1392</v>
      </c>
      <c r="GM20" s="37" t="s">
        <v>1325</v>
      </c>
      <c r="GN20" s="37" t="s">
        <v>1392</v>
      </c>
      <c r="GO20" s="37" t="s">
        <v>1392</v>
      </c>
      <c r="GP20" s="37" t="s">
        <v>1392</v>
      </c>
      <c r="GQ20" s="37" t="s">
        <v>1385</v>
      </c>
      <c r="GR20" s="37" t="s">
        <v>1385</v>
      </c>
      <c r="GS20" s="37" t="s">
        <v>1379</v>
      </c>
      <c r="GT20" s="37" t="s">
        <v>1332</v>
      </c>
      <c r="GU20" s="37" t="s">
        <v>1318</v>
      </c>
      <c r="GV20" s="37" t="s">
        <v>1322</v>
      </c>
      <c r="GW20" s="37" t="s">
        <v>1351</v>
      </c>
      <c r="GX20" s="37"/>
      <c r="GY20" s="37" t="s">
        <v>1325</v>
      </c>
      <c r="GZ20" s="37" t="s">
        <v>1392</v>
      </c>
      <c r="HA20" s="37" t="s">
        <v>1392</v>
      </c>
      <c r="HB20" s="37" t="s">
        <v>1494</v>
      </c>
      <c r="HC20" s="37" t="s">
        <v>1392</v>
      </c>
      <c r="HD20" s="37" t="s">
        <v>1392</v>
      </c>
    </row>
    <row r="21" customFormat="false" ht="15" hidden="false" customHeight="false" outlineLevel="0" collapsed="false">
      <c r="A21" s="196" t="n">
        <v>21</v>
      </c>
      <c r="B21" s="37" t="s">
        <v>1303</v>
      </c>
      <c r="C21" s="37" t="str">
        <f aca="false">IF(COUNTIF(DD:DD,$B21),INDIRECT(concat("B",$A21)),"")</f>
        <v/>
      </c>
      <c r="D21" s="37" t="str">
        <f aca="false">IF(COUNTIF(DE:DE,$B21),INDIRECT(concat("B",$A21)),"")</f>
        <v/>
      </c>
      <c r="E21" s="37" t="str">
        <f aca="false">IF(COUNTIF(DF:DF,$B21),INDIRECT(concat("B",$A21)),"")</f>
        <v/>
      </c>
      <c r="F21" s="37" t="str">
        <f aca="false">IF(COUNTIF(DG:DG,$B21),INDIRECT(concat("B",$A21)),"")</f>
        <v/>
      </c>
      <c r="G21" s="37" t="e">
        <f aca="false">IF(COUNTIF(DH:DH,$B21),INDIRECT(concat("B",$A21)),"")</f>
        <v>#NAME?</v>
      </c>
      <c r="H21" s="37" t="e">
        <f aca="false">IF(COUNTIF(DI:DI,$B21),INDIRECT(concat("B",$A21)),"")</f>
        <v>#NAME?</v>
      </c>
      <c r="I21" s="37" t="str">
        <f aca="false">IF(COUNTIF(DJ:DJ,$B21),INDIRECT(concat("B",$A21)),"")</f>
        <v/>
      </c>
      <c r="J21" s="37" t="str">
        <f aca="false">IF(COUNTIF(DK:DK,$B21),INDIRECT(concat("B",$A21)),"")</f>
        <v/>
      </c>
      <c r="K21" s="37" t="str">
        <f aca="false">IF(COUNTIF(DL:DL,$B21),INDIRECT(concat("B",$A21)),"")</f>
        <v/>
      </c>
      <c r="L21" s="37" t="str">
        <f aca="false">IF(COUNTIF(DM:DM,$B21),INDIRECT(concat("B",$A21)),"")</f>
        <v/>
      </c>
      <c r="M21" s="37" t="str">
        <f aca="false">IF(COUNTIF(DN:DN,$B21),INDIRECT(concat("B",$A21)),"")</f>
        <v/>
      </c>
      <c r="N21" s="37" t="str">
        <f aca="false">IF(COUNTIF(DO:DO,$B21),INDIRECT(concat("B",$A21)),"")</f>
        <v/>
      </c>
      <c r="O21" s="37" t="str">
        <f aca="false">IF(COUNTIF(DP:DP,$B21),INDIRECT(concat("B",$A21)),"")</f>
        <v/>
      </c>
      <c r="P21" s="37" t="str">
        <f aca="false">IF(COUNTIF(DQ:DQ,$B21),INDIRECT(concat("B",$A21)),"")</f>
        <v/>
      </c>
      <c r="Q21" s="37" t="e">
        <f aca="false">IF(COUNTIF(DR:DR,$B21),INDIRECT(concat("B",$A21)),"")</f>
        <v>#NAME?</v>
      </c>
      <c r="R21" s="37" t="str">
        <f aca="false">IF(COUNTIF(DS:DS,$B21),INDIRECT(concat("B",$A21)),"")</f>
        <v/>
      </c>
      <c r="S21" s="37" t="str">
        <f aca="false">IF(COUNTIF(DT:DT,$B21),INDIRECT(concat("B",$A21)),"")</f>
        <v/>
      </c>
      <c r="T21" s="37" t="e">
        <f aca="false">IF(COUNTIF(DU:DU,$B21),INDIRECT(concat("B",$A21)),"")</f>
        <v>#NAME?</v>
      </c>
      <c r="U21" s="37" t="e">
        <f aca="false">IF(COUNTIF(DV:DV,$B21),INDIRECT(concat("B",$A21)),"")</f>
        <v>#NAME?</v>
      </c>
      <c r="V21" s="37" t="str">
        <f aca="false">IF(COUNTIF(DW:DW,$B21),INDIRECT(concat("B",$A21)),"")</f>
        <v/>
      </c>
      <c r="W21" s="37" t="str">
        <f aca="false">IF(COUNTIF(DX:DX,$B21),INDIRECT(concat("B",$A21)),"")</f>
        <v/>
      </c>
      <c r="X21" s="37" t="str">
        <f aca="false">IF(COUNTIF(DY:DY,$B21),INDIRECT(concat("B",$A21)),"")</f>
        <v/>
      </c>
      <c r="Y21" s="37" t="str">
        <f aca="false">IF(COUNTIF(DZ:DZ,$B21),INDIRECT(concat("B",$A21)),"")</f>
        <v/>
      </c>
      <c r="Z21" s="37" t="e">
        <f aca="false">IF(COUNTIF(EA:EA,$B21),INDIRECT(concat("B",$A21)),"")</f>
        <v>#NAME?</v>
      </c>
      <c r="AA21" s="37" t="e">
        <f aca="false">IF(COUNTIF(EB:EB,$B21),INDIRECT(concat("B",$A21)),"")</f>
        <v>#NAME?</v>
      </c>
      <c r="AB21" s="37" t="e">
        <f aca="false">IF(COUNTIF(EC:EC,$B21),INDIRECT(concat("B",$A21)),"")</f>
        <v>#NAME?</v>
      </c>
      <c r="AC21" s="37" t="str">
        <f aca="false">IF(COUNTIF(ED:ED,$B21),INDIRECT(concat("B",$A21)),"")</f>
        <v/>
      </c>
      <c r="AD21" s="37" t="e">
        <f aca="false">IF(COUNTIF(EE:EE,$B21),INDIRECT(concat("B",$A21)),"")</f>
        <v>#NAME?</v>
      </c>
      <c r="AE21" s="37" t="e">
        <f aca="false">IF(COUNTIF(EF:EF,$B21),INDIRECT(concat("B",$A21)),"")</f>
        <v>#NAME?</v>
      </c>
      <c r="AF21" s="37" t="e">
        <f aca="false">IF(COUNTIF(EG:EG,$B21),INDIRECT(concat("B",$A21)),"")</f>
        <v>#NAME?</v>
      </c>
      <c r="AG21" s="37" t="e">
        <f aca="false">IF(COUNTIF(EH:EH,$B21),INDIRECT(concat("B",$A21)),"")</f>
        <v>#NAME?</v>
      </c>
      <c r="AH21" s="37" t="e">
        <f aca="false">IF(COUNTIF(EI:EI,$B21),INDIRECT(concat("B",$A21)),"")</f>
        <v>#NAME?</v>
      </c>
      <c r="AI21" s="37" t="str">
        <f aca="false">IF(COUNTIF(EJ:EJ,$B21),INDIRECT(concat("B",$A21)),"")</f>
        <v/>
      </c>
      <c r="AJ21" s="37" t="str">
        <f aca="false">IF(COUNTIF(EK:EK,$B21),INDIRECT(concat("B",$A21)),"")</f>
        <v/>
      </c>
      <c r="AK21" s="37" t="e">
        <f aca="false">IF(COUNTIF(EL:EL,$B21),INDIRECT(concat("B",$A21)),"")</f>
        <v>#NAME?</v>
      </c>
      <c r="AL21" s="37" t="str">
        <f aca="false">IF(COUNTIF(EM:EM,$B21),INDIRECT(concat("B",$A21)),"")</f>
        <v/>
      </c>
      <c r="AM21" s="37" t="e">
        <f aca="false">IF(COUNTIF(EN:EN,$B21),INDIRECT(concat("B",$A21)),"")</f>
        <v>#NAME?</v>
      </c>
      <c r="AN21" s="37" t="str">
        <f aca="false">IF(COUNTIF(EO:EO,$B21),INDIRECT(concat("B",$A21)),"")</f>
        <v/>
      </c>
      <c r="AO21" s="37" t="e">
        <f aca="false">IF(COUNTIF(EP:EP,$B21),INDIRECT(concat("B",$A21)),"")</f>
        <v>#NAME?</v>
      </c>
      <c r="AP21" s="37" t="str">
        <f aca="false">IF(COUNTIF(EQ:EQ,$B21),INDIRECT(concat("B",$A21)),"")</f>
        <v/>
      </c>
      <c r="AQ21" s="37" t="e">
        <f aca="false">IF(COUNTIF(ER:ER,$B21),INDIRECT(concat("B",$A21)),"")</f>
        <v>#NAME?</v>
      </c>
      <c r="AR21" s="37" t="str">
        <f aca="false">IF(COUNTIF(ES:ES,$B21),INDIRECT(concat("B",$A21)),"")</f>
        <v/>
      </c>
      <c r="AS21" s="37" t="e">
        <f aca="false">IF(COUNTIF(ET:ET,$B21),INDIRECT(concat("B",$A21)),"")</f>
        <v>#NAME?</v>
      </c>
      <c r="AT21" s="37" t="e">
        <f aca="false">IF(COUNTIF(EU:EU,$B21),INDIRECT(concat("B",$A21)),"")</f>
        <v>#NAME?</v>
      </c>
      <c r="AU21" s="37" t="e">
        <f aca="false">IF(COUNTIF(EV:EV,$B21),INDIRECT(concat("B",$A21)),"")</f>
        <v>#NAME?</v>
      </c>
      <c r="AV21" s="37" t="e">
        <f aca="false">IF(COUNTIF(EW:EW,$B21),INDIRECT(concat("B",$A21)),"")</f>
        <v>#NAME?</v>
      </c>
      <c r="AW21" s="37" t="str">
        <f aca="false">IF(COUNTIF(EX:EX,$B21),INDIRECT(concat("B",$A21)),"")</f>
        <v/>
      </c>
      <c r="AX21" s="37" t="e">
        <f aca="false">IF(COUNTIF(EY:EY,$B21),INDIRECT(concat("B",$A21)),"")</f>
        <v>#NAME?</v>
      </c>
      <c r="AY21" s="37" t="e">
        <f aca="false">IF(COUNTIF(EZ:EZ,$B21),INDIRECT(concat("B",$A21)),"")</f>
        <v>#NAME?</v>
      </c>
      <c r="AZ21" s="37" t="e">
        <f aca="false">IF(COUNTIF(FA:FA,$B21),INDIRECT(concat("B",$A21)),"")</f>
        <v>#NAME?</v>
      </c>
      <c r="BA21" s="37" t="e">
        <f aca="false">IF(COUNTIF(FB:FB,$B21),INDIRECT(concat("B",$A21)),"")</f>
        <v>#NAME?</v>
      </c>
      <c r="BB21" s="37" t="str">
        <f aca="false">IF(COUNTIF(FC:FC,$B21),INDIRECT(concat("B",$A21)),"")</f>
        <v/>
      </c>
      <c r="BC21" s="37" t="e">
        <f aca="false">IF(COUNTIF(FD:FD,$B21),INDIRECT(concat("B",$A21)),"")</f>
        <v>#NAME?</v>
      </c>
      <c r="BD21" s="37" t="e">
        <f aca="false">IF(COUNTIF(FE:FE,$B21),INDIRECT(concat("B",$A21)),"")</f>
        <v>#NAME?</v>
      </c>
      <c r="BE21" s="37" t="e">
        <f aca="false">IF(COUNTIF(FF:FF,$B21),INDIRECT(concat("B",$A21)),"")</f>
        <v>#NAME?</v>
      </c>
      <c r="BF21" s="37" t="e">
        <f aca="false">IF(COUNTIF(FG:FG,$B21),INDIRECT(concat("B",$A21)),"")</f>
        <v>#NAME?</v>
      </c>
      <c r="BG21" s="37" t="str">
        <f aca="false">IF(COUNTIF(FH:FH,$B21),INDIRECT(concat("B",$A21)),"")</f>
        <v/>
      </c>
      <c r="BH21" s="37" t="str">
        <f aca="false">IF(COUNTIF(FI:FI,$B21),INDIRECT(concat("B",$A21)),"")</f>
        <v/>
      </c>
      <c r="BI21" s="37" t="e">
        <f aca="false">IF(COUNTIF(FJ:FJ,$B21),INDIRECT(concat("B",$A21)),"")</f>
        <v>#NAME?</v>
      </c>
      <c r="BJ21" s="37" t="str">
        <f aca="false">IF(COUNTIF(FK:FK,$B21),INDIRECT(concat("B",$A21)),"")</f>
        <v/>
      </c>
      <c r="BK21" s="37" t="str">
        <f aca="false">IF(COUNTIF(FL:FL,$B21),INDIRECT(concat("B",$A21)),"")</f>
        <v/>
      </c>
      <c r="BL21" s="37" t="str">
        <f aca="false">IF(COUNTIF(FM:FM,$B21),INDIRECT(concat("B",$A21)),"")</f>
        <v/>
      </c>
      <c r="BM21" s="37" t="e">
        <f aca="false">IF(COUNTIF(FN:FN,$B21),INDIRECT(concat("B",$A21)),"")</f>
        <v>#NAME?</v>
      </c>
      <c r="BN21" s="37" t="e">
        <f aca="false">IF(COUNTIF(FO:FO,$B21),INDIRECT(concat("B",$A21)),"")</f>
        <v>#NAME?</v>
      </c>
      <c r="BO21" s="37" t="e">
        <f aca="false">IF(COUNTIF(FP:FP,$B21),INDIRECT(concat("B",$A21)),"")</f>
        <v>#NAME?</v>
      </c>
      <c r="BP21" s="37" t="e">
        <f aca="false">IF(COUNTIF(FQ:FQ,$B21),INDIRECT(concat("B",$A21)),"")</f>
        <v>#NAME?</v>
      </c>
      <c r="BQ21" s="37" t="e">
        <f aca="false">IF(COUNTIF(FR:FR,$B21),INDIRECT(concat("B",$A21)),"")</f>
        <v>#NAME?</v>
      </c>
      <c r="BR21" s="37" t="str">
        <f aca="false">IF(COUNTIF(FS:FS,$B21),INDIRECT(concat("B",$A21)),"")</f>
        <v/>
      </c>
      <c r="BS21" s="37" t="str">
        <f aca="false">IF(COUNTIF(FT:FT,$B21),INDIRECT(concat("B",$A21)),"")</f>
        <v/>
      </c>
      <c r="BT21" s="37" t="str">
        <f aca="false">IF(COUNTIF(FU:FU,$B21),INDIRECT(concat("B",$A21)),"")</f>
        <v/>
      </c>
      <c r="BU21" s="37" t="str">
        <f aca="false">IF(COUNTIF(FV:FV,$B21),INDIRECT(concat("B",$A21)),"")</f>
        <v/>
      </c>
      <c r="BV21" s="37" t="str">
        <f aca="false">IF(COUNTIF(FW:FW,$B21),INDIRECT(concat("B",$A21)),"")</f>
        <v/>
      </c>
      <c r="BW21" s="37" t="str">
        <f aca="false">IF(COUNTIF(FX:FX,$B21),INDIRECT(concat("B",$A21)),"")</f>
        <v/>
      </c>
      <c r="BX21" s="37" t="str">
        <f aca="false">IF(COUNTIF(FY:FY,$B21),INDIRECT(concat("B",$A21)),"")</f>
        <v/>
      </c>
      <c r="BY21" s="37" t="e">
        <f aca="false">IF(COUNTIF(FZ:FZ,$B21),INDIRECT(concat("B",$A21)),"")</f>
        <v>#NAME?</v>
      </c>
      <c r="BZ21" s="37" t="str">
        <f aca="false">IF(COUNTIF(GA:GA,$B21),INDIRECT(concat("B",$A21)),"")</f>
        <v/>
      </c>
      <c r="CA21" s="37" t="str">
        <f aca="false">IF(COUNTIF(GB:GB,$B21),INDIRECT(concat("B",$A21)),"")</f>
        <v/>
      </c>
      <c r="CB21" s="37" t="e">
        <f aca="false">IF(COUNTIF(GC:GC,$B21),INDIRECT(concat("B",$A21)),"")</f>
        <v>#NAME?</v>
      </c>
      <c r="CC21" s="37" t="str">
        <f aca="false">IF(COUNTIF(GD:GD,$B21),INDIRECT(concat("B",$A21)),"")</f>
        <v/>
      </c>
      <c r="CD21" s="37" t="e">
        <f aca="false">IF(COUNTIF(GE:GE,$B21),INDIRECT(concat("B",$A21)),"")</f>
        <v>#NAME?</v>
      </c>
      <c r="CE21" s="37" t="e">
        <f aca="false">IF(COUNTIF(GF:GF,$B21),INDIRECT(concat("B",$A21)),"")</f>
        <v>#NAME?</v>
      </c>
      <c r="CF21" s="37" t="e">
        <f aca="false">IF(COUNTIF(GG:GG,$B21),INDIRECT(concat("B",$A21)),"")</f>
        <v>#NAME?</v>
      </c>
      <c r="CG21" s="37" t="e">
        <f aca="false">IF(COUNTIF(GH:GH,$B21),INDIRECT(concat("B",$A21)),"")</f>
        <v>#NAME?</v>
      </c>
      <c r="CH21" s="37" t="e">
        <f aca="false">IF(COUNTIF(GI:GI,$B21),INDIRECT(concat("B",$A21)),"")</f>
        <v>#NAME?</v>
      </c>
      <c r="CI21" s="37" t="e">
        <f aca="false">IF(COUNTIF(GJ:GJ,$B21),INDIRECT(concat("B",$A21)),"")</f>
        <v>#NAME?</v>
      </c>
      <c r="CJ21" s="37" t="str">
        <f aca="false">IF(COUNTIF(GK:GK,$B21),INDIRECT(concat("B",$A21)),"")</f>
        <v/>
      </c>
      <c r="CK21" s="37" t="e">
        <f aca="false">IF(COUNTIF(GL:GL,$B21),INDIRECT(concat("B",$A21)),"")</f>
        <v>#NAME?</v>
      </c>
      <c r="CL21" s="37" t="str">
        <f aca="false">IF(COUNTIF(GM:GM,$B21),INDIRECT(concat("B",$A21)),"")</f>
        <v/>
      </c>
      <c r="CM21" s="37" t="e">
        <f aca="false">IF(COUNTIF(GN:GN,$B21),INDIRECT(concat("B",$A21)),"")</f>
        <v>#NAME?</v>
      </c>
      <c r="CN21" s="37" t="e">
        <f aca="false">IF(COUNTIF(GO:GO,$B21),INDIRECT(concat("B",$A21)),"")</f>
        <v>#NAME?</v>
      </c>
      <c r="CO21" s="37" t="e">
        <f aca="false">IF(COUNTIF(GP:GP,$B21),INDIRECT(concat("B",$A21)),"")</f>
        <v>#NAME?</v>
      </c>
      <c r="CP21" s="37" t="str">
        <f aca="false">IF(COUNTIF(GQ:GQ,$B21),INDIRECT(concat("B",$A21)),"")</f>
        <v/>
      </c>
      <c r="CQ21" s="37" t="str">
        <f aca="false">IF(COUNTIF(GR:GR,$B21),INDIRECT(concat("B",$A21)),"")</f>
        <v/>
      </c>
      <c r="CR21" s="37" t="str">
        <f aca="false">IF(COUNTIF(GS:GS,$B21),INDIRECT(concat("B",$A21)),"")</f>
        <v/>
      </c>
      <c r="CS21" s="37" t="e">
        <f aca="false">IF(COUNTIF(GT:GT,$B21),INDIRECT(concat("B",$A21)),"")</f>
        <v>#NAME?</v>
      </c>
      <c r="CT21" s="37" t="e">
        <f aca="false">IF(COUNTIF(GU:GU,$B21),INDIRECT(concat("B",$A21)),"")</f>
        <v>#NAME?</v>
      </c>
      <c r="CU21" s="37" t="e">
        <f aca="false">IF(COUNTIF(GV:GV,$B21),INDIRECT(concat("B",$A21)),"")</f>
        <v>#NAME?</v>
      </c>
      <c r="CV21" s="37" t="e">
        <f aca="false">IF(COUNTIF(GW:GW,$B21),INDIRECT(concat("B",$A21)),"")</f>
        <v>#NAME?</v>
      </c>
      <c r="CW21" s="37" t="str">
        <f aca="false">IF(COUNTIF(GX:GX,$B21),INDIRECT(concat("B",$A21)),"")</f>
        <v/>
      </c>
      <c r="CX21" s="37" t="str">
        <f aca="false">IF(COUNTIF(GY:GY,$B21),INDIRECT(concat("B",$A21)),"")</f>
        <v/>
      </c>
      <c r="CY21" s="37" t="e">
        <f aca="false">IF(COUNTIF(GZ:GZ,$B21),INDIRECT(concat("B",$A21)),"")</f>
        <v>#NAME?</v>
      </c>
      <c r="CZ21" s="37" t="e">
        <f aca="false">IF(COUNTIF(HA:HA,$B21),INDIRECT(concat("B",$A21)),"")</f>
        <v>#NAME?</v>
      </c>
      <c r="DA21" s="37" t="e">
        <f aca="false">IF(COUNTIF(HB:HB,$B21),INDIRECT(concat("B",$A21)),"")</f>
        <v>#NAME?</v>
      </c>
      <c r="DB21" s="37" t="e">
        <f aca="false">IF(COUNTIF(HC:HC,$B21),INDIRECT(concat("B",$A21)),"")</f>
        <v>#NAME?</v>
      </c>
      <c r="DC21" s="37" t="e">
        <f aca="false">IF(COUNTIF(HD:HD,$B21),INDIRECT(concat("B",$A21)),"")</f>
        <v>#NAME?</v>
      </c>
      <c r="DD21" s="37" t="s">
        <v>1385</v>
      </c>
      <c r="DE21" s="37" t="s">
        <v>1392</v>
      </c>
      <c r="DF21" s="37" t="s">
        <v>1385</v>
      </c>
      <c r="DG21" s="37" t="s">
        <v>1379</v>
      </c>
      <c r="DH21" s="37" t="s">
        <v>1325</v>
      </c>
      <c r="DI21" s="37" t="s">
        <v>1332</v>
      </c>
      <c r="DJ21" s="37" t="s">
        <v>1392</v>
      </c>
      <c r="DK21" s="37"/>
      <c r="DL21" s="37"/>
      <c r="DM21" s="37" t="s">
        <v>1385</v>
      </c>
      <c r="DN21" s="37" t="s">
        <v>1392</v>
      </c>
      <c r="DO21" s="37" t="s">
        <v>1385</v>
      </c>
      <c r="DP21" s="37" t="s">
        <v>1385</v>
      </c>
      <c r="DQ21" s="37" t="s">
        <v>1385</v>
      </c>
      <c r="DR21" s="37" t="s">
        <v>1325</v>
      </c>
      <c r="DS21" s="37" t="s">
        <v>1379</v>
      </c>
      <c r="DT21" s="37" t="s">
        <v>1385</v>
      </c>
      <c r="DU21" s="37" t="s">
        <v>1379</v>
      </c>
      <c r="DV21" s="37" t="s">
        <v>1494</v>
      </c>
      <c r="DW21" s="37" t="s">
        <v>1494</v>
      </c>
      <c r="DX21" s="37"/>
      <c r="DY21" s="37"/>
      <c r="DZ21" s="37"/>
      <c r="EA21" s="37" t="s">
        <v>1325</v>
      </c>
      <c r="EB21" s="37" t="s">
        <v>1332</v>
      </c>
      <c r="EC21" s="37" t="s">
        <v>1332</v>
      </c>
      <c r="ED21" s="37"/>
      <c r="EE21" s="37" t="s">
        <v>1416</v>
      </c>
      <c r="EF21" s="37" t="s">
        <v>1405</v>
      </c>
      <c r="EG21" s="37" t="s">
        <v>1416</v>
      </c>
      <c r="EH21" s="37" t="s">
        <v>1416</v>
      </c>
      <c r="EI21" s="37" t="s">
        <v>1416</v>
      </c>
      <c r="EJ21" s="37"/>
      <c r="EK21" s="37" t="s">
        <v>1494</v>
      </c>
      <c r="EL21" s="37" t="s">
        <v>1379</v>
      </c>
      <c r="EM21" s="37" t="s">
        <v>1292</v>
      </c>
      <c r="EN21" s="37" t="s">
        <v>1494</v>
      </c>
      <c r="EO21" s="37" t="s">
        <v>1325</v>
      </c>
      <c r="EP21" s="37" t="s">
        <v>1280</v>
      </c>
      <c r="EQ21" s="37" t="s">
        <v>1282</v>
      </c>
      <c r="ER21" s="37" t="s">
        <v>1494</v>
      </c>
      <c r="ES21" s="37"/>
      <c r="ET21" s="37" t="s">
        <v>1494</v>
      </c>
      <c r="EU21" s="37" t="s">
        <v>1494</v>
      </c>
      <c r="EV21" s="37" t="s">
        <v>1494</v>
      </c>
      <c r="EW21" s="37" t="s">
        <v>1494</v>
      </c>
      <c r="EX21" s="37" t="s">
        <v>1494</v>
      </c>
      <c r="EY21" s="37" t="s">
        <v>1494</v>
      </c>
      <c r="EZ21" s="37" t="s">
        <v>1392</v>
      </c>
      <c r="FA21" s="37" t="s">
        <v>1494</v>
      </c>
      <c r="FB21" s="37" t="s">
        <v>1494</v>
      </c>
      <c r="FC21" s="37" t="s">
        <v>1494</v>
      </c>
      <c r="FD21" s="37" t="s">
        <v>1280</v>
      </c>
      <c r="FE21" s="37" t="s">
        <v>1494</v>
      </c>
      <c r="FF21" s="37" t="s">
        <v>1494</v>
      </c>
      <c r="FG21" s="37" t="s">
        <v>1494</v>
      </c>
      <c r="FH21" s="37"/>
      <c r="FI21" s="37"/>
      <c r="FJ21" s="37" t="s">
        <v>1305</v>
      </c>
      <c r="FK21" s="37"/>
      <c r="FL21" s="37" t="s">
        <v>1325</v>
      </c>
      <c r="FM21" s="37" t="s">
        <v>1325</v>
      </c>
      <c r="FN21" s="37" t="s">
        <v>1494</v>
      </c>
      <c r="FO21" s="37" t="s">
        <v>1494</v>
      </c>
      <c r="FP21" s="37" t="s">
        <v>1494</v>
      </c>
      <c r="FQ21" s="37" t="s">
        <v>1494</v>
      </c>
      <c r="FR21" s="37" t="s">
        <v>1494</v>
      </c>
      <c r="FS21" s="37" t="s">
        <v>1292</v>
      </c>
      <c r="FT21" s="37" t="s">
        <v>1468</v>
      </c>
      <c r="FU21" s="37" t="s">
        <v>1292</v>
      </c>
      <c r="FV21" s="37"/>
      <c r="FW21" s="37"/>
      <c r="FX21" s="37" t="s">
        <v>1280</v>
      </c>
      <c r="FY21" s="37" t="s">
        <v>1292</v>
      </c>
      <c r="FZ21" s="37" t="s">
        <v>1494</v>
      </c>
      <c r="GA21" s="37" t="s">
        <v>1325</v>
      </c>
      <c r="GB21" s="37"/>
      <c r="GC21" s="37" t="s">
        <v>1494</v>
      </c>
      <c r="GD21" s="37" t="s">
        <v>1494</v>
      </c>
      <c r="GE21" s="37" t="s">
        <v>1280</v>
      </c>
      <c r="GF21" s="37" t="s">
        <v>1494</v>
      </c>
      <c r="GG21" s="37" t="s">
        <v>1494</v>
      </c>
      <c r="GH21" s="37" t="s">
        <v>1494</v>
      </c>
      <c r="GI21" s="37" t="s">
        <v>1274</v>
      </c>
      <c r="GJ21" s="37" t="s">
        <v>1392</v>
      </c>
      <c r="GK21" s="37"/>
      <c r="GL21" s="37" t="s">
        <v>1494</v>
      </c>
      <c r="GM21" s="37" t="s">
        <v>1292</v>
      </c>
      <c r="GN21" s="37" t="s">
        <v>1494</v>
      </c>
      <c r="GO21" s="37" t="s">
        <v>1494</v>
      </c>
      <c r="GP21" s="37" t="s">
        <v>1494</v>
      </c>
      <c r="GQ21" s="37" t="s">
        <v>1392</v>
      </c>
      <c r="GR21" s="37" t="s">
        <v>1392</v>
      </c>
      <c r="GS21" s="37" t="s">
        <v>1385</v>
      </c>
      <c r="GT21" s="37" t="s">
        <v>1335</v>
      </c>
      <c r="GU21" s="37" t="s">
        <v>1322</v>
      </c>
      <c r="GV21" s="37" t="s">
        <v>1325</v>
      </c>
      <c r="GW21" s="37" t="s">
        <v>1373</v>
      </c>
      <c r="GX21" s="37"/>
      <c r="GY21" s="37" t="s">
        <v>1292</v>
      </c>
      <c r="GZ21" s="37" t="s">
        <v>1494</v>
      </c>
      <c r="HA21" s="37" t="s">
        <v>1494</v>
      </c>
      <c r="HB21" s="37" t="s">
        <v>1280</v>
      </c>
      <c r="HC21" s="37" t="s">
        <v>1494</v>
      </c>
      <c r="HD21" s="37" t="s">
        <v>1494</v>
      </c>
    </row>
    <row r="22" customFormat="false" ht="15" hidden="false" customHeight="false" outlineLevel="0" collapsed="false">
      <c r="A22" s="196" t="n">
        <v>22</v>
      </c>
      <c r="B22" s="37" t="s">
        <v>1305</v>
      </c>
      <c r="C22" s="37" t="str">
        <f aca="false">IF(COUNTIF(DD:DD,$B22),INDIRECT(concat("B",$A22)),"")</f>
        <v/>
      </c>
      <c r="D22" s="37" t="str">
        <f aca="false">IF(COUNTIF(DE:DE,$B22),INDIRECT(concat("B",$A22)),"")</f>
        <v/>
      </c>
      <c r="E22" s="37" t="str">
        <f aca="false">IF(COUNTIF(DF:DF,$B22),INDIRECT(concat("B",$A22)),"")</f>
        <v/>
      </c>
      <c r="F22" s="37" t="str">
        <f aca="false">IF(COUNTIF(DG:DG,$B22),INDIRECT(concat("B",$A22)),"")</f>
        <v/>
      </c>
      <c r="G22" s="37" t="e">
        <f aca="false">IF(COUNTIF(DH:DH,$B22),INDIRECT(concat("B",$A22)),"")</f>
        <v>#NAME?</v>
      </c>
      <c r="H22" s="37" t="e">
        <f aca="false">IF(COUNTIF(DI:DI,$B22),INDIRECT(concat("B",$A22)),"")</f>
        <v>#NAME?</v>
      </c>
      <c r="I22" s="37" t="str">
        <f aca="false">IF(COUNTIF(DJ:DJ,$B22),INDIRECT(concat("B",$A22)),"")</f>
        <v/>
      </c>
      <c r="J22" s="37" t="str">
        <f aca="false">IF(COUNTIF(DK:DK,$B22),INDIRECT(concat("B",$A22)),"")</f>
        <v/>
      </c>
      <c r="K22" s="37" t="str">
        <f aca="false">IF(COUNTIF(DL:DL,$B22),INDIRECT(concat("B",$A22)),"")</f>
        <v/>
      </c>
      <c r="L22" s="37" t="str">
        <f aca="false">IF(COUNTIF(DM:DM,$B22),INDIRECT(concat("B",$A22)),"")</f>
        <v/>
      </c>
      <c r="M22" s="37" t="str">
        <f aca="false">IF(COUNTIF(DN:DN,$B22),INDIRECT(concat("B",$A22)),"")</f>
        <v/>
      </c>
      <c r="N22" s="37" t="str">
        <f aca="false">IF(COUNTIF(DO:DO,$B22),INDIRECT(concat("B",$A22)),"")</f>
        <v/>
      </c>
      <c r="O22" s="37" t="str">
        <f aca="false">IF(COUNTIF(DP:DP,$B22),INDIRECT(concat("B",$A22)),"")</f>
        <v/>
      </c>
      <c r="P22" s="37" t="str">
        <f aca="false">IF(COUNTIF(DQ:DQ,$B22),INDIRECT(concat("B",$A22)),"")</f>
        <v/>
      </c>
      <c r="Q22" s="37" t="e">
        <f aca="false">IF(COUNTIF(DR:DR,$B22),INDIRECT(concat("B",$A22)),"")</f>
        <v>#NAME?</v>
      </c>
      <c r="R22" s="37" t="str">
        <f aca="false">IF(COUNTIF(DS:DS,$B22),INDIRECT(concat("B",$A22)),"")</f>
        <v/>
      </c>
      <c r="S22" s="37" t="str">
        <f aca="false">IF(COUNTIF(DT:DT,$B22),INDIRECT(concat("B",$A22)),"")</f>
        <v/>
      </c>
      <c r="T22" s="37" t="e">
        <f aca="false">IF(COUNTIF(DU:DU,$B22),INDIRECT(concat("B",$A22)),"")</f>
        <v>#NAME?</v>
      </c>
      <c r="U22" s="37" t="e">
        <f aca="false">IF(COUNTIF(DV:DV,$B22),INDIRECT(concat("B",$A22)),"")</f>
        <v>#NAME?</v>
      </c>
      <c r="V22" s="37" t="str">
        <f aca="false">IF(COUNTIF(DW:DW,$B22),INDIRECT(concat("B",$A22)),"")</f>
        <v/>
      </c>
      <c r="W22" s="37" t="str">
        <f aca="false">IF(COUNTIF(DX:DX,$B22),INDIRECT(concat("B",$A22)),"")</f>
        <v/>
      </c>
      <c r="X22" s="37" t="str">
        <f aca="false">IF(COUNTIF(DY:DY,$B22),INDIRECT(concat("B",$A22)),"")</f>
        <v/>
      </c>
      <c r="Y22" s="37" t="str">
        <f aca="false">IF(COUNTIF(DZ:DZ,$B22),INDIRECT(concat("B",$A22)),"")</f>
        <v/>
      </c>
      <c r="Z22" s="37" t="e">
        <f aca="false">IF(COUNTIF(EA:EA,$B22),INDIRECT(concat("B",$A22)),"")</f>
        <v>#NAME?</v>
      </c>
      <c r="AA22" s="37" t="e">
        <f aca="false">IF(COUNTIF(EB:EB,$B22),INDIRECT(concat("B",$A22)),"")</f>
        <v>#NAME?</v>
      </c>
      <c r="AB22" s="37" t="e">
        <f aca="false">IF(COUNTIF(EC:EC,$B22),INDIRECT(concat("B",$A22)),"")</f>
        <v>#NAME?</v>
      </c>
      <c r="AC22" s="37" t="str">
        <f aca="false">IF(COUNTIF(ED:ED,$B22),INDIRECT(concat("B",$A22)),"")</f>
        <v/>
      </c>
      <c r="AD22" s="37" t="e">
        <f aca="false">IF(COUNTIF(EE:EE,$B22),INDIRECT(concat("B",$A22)),"")</f>
        <v>#NAME?</v>
      </c>
      <c r="AE22" s="37" t="e">
        <f aca="false">IF(COUNTIF(EF:EF,$B22),INDIRECT(concat("B",$A22)),"")</f>
        <v>#NAME?</v>
      </c>
      <c r="AF22" s="37" t="e">
        <f aca="false">IF(COUNTIF(EG:EG,$B22),INDIRECT(concat("B",$A22)),"")</f>
        <v>#NAME?</v>
      </c>
      <c r="AG22" s="37" t="e">
        <f aca="false">IF(COUNTIF(EH:EH,$B22),INDIRECT(concat("B",$A22)),"")</f>
        <v>#NAME?</v>
      </c>
      <c r="AH22" s="37" t="e">
        <f aca="false">IF(COUNTIF(EI:EI,$B22),INDIRECT(concat("B",$A22)),"")</f>
        <v>#NAME?</v>
      </c>
      <c r="AI22" s="37" t="str">
        <f aca="false">IF(COUNTIF(EJ:EJ,$B22),INDIRECT(concat("B",$A22)),"")</f>
        <v/>
      </c>
      <c r="AJ22" s="37" t="str">
        <f aca="false">IF(COUNTIF(EK:EK,$B22),INDIRECT(concat("B",$A22)),"")</f>
        <v/>
      </c>
      <c r="AK22" s="37" t="e">
        <f aca="false">IF(COUNTIF(EL:EL,$B22),INDIRECT(concat("B",$A22)),"")</f>
        <v>#NAME?</v>
      </c>
      <c r="AL22" s="37" t="str">
        <f aca="false">IF(COUNTIF(EM:EM,$B22),INDIRECT(concat("B",$A22)),"")</f>
        <v/>
      </c>
      <c r="AM22" s="37" t="e">
        <f aca="false">IF(COUNTIF(EN:EN,$B22),INDIRECT(concat("B",$A22)),"")</f>
        <v>#NAME?</v>
      </c>
      <c r="AN22" s="37" t="str">
        <f aca="false">IF(COUNTIF(EO:EO,$B22),INDIRECT(concat("B",$A22)),"")</f>
        <v/>
      </c>
      <c r="AO22" s="37" t="e">
        <f aca="false">IF(COUNTIF(EP:EP,$B22),INDIRECT(concat("B",$A22)),"")</f>
        <v>#NAME?</v>
      </c>
      <c r="AP22" s="37" t="str">
        <f aca="false">IF(COUNTIF(EQ:EQ,$B22),INDIRECT(concat("B",$A22)),"")</f>
        <v/>
      </c>
      <c r="AQ22" s="37" t="e">
        <f aca="false">IF(COUNTIF(ER:ER,$B22),INDIRECT(concat("B",$A22)),"")</f>
        <v>#NAME?</v>
      </c>
      <c r="AR22" s="37" t="str">
        <f aca="false">IF(COUNTIF(ES:ES,$B22),INDIRECT(concat("B",$A22)),"")</f>
        <v/>
      </c>
      <c r="AS22" s="37" t="e">
        <f aca="false">IF(COUNTIF(ET:ET,$B22),INDIRECT(concat("B",$A22)),"")</f>
        <v>#NAME?</v>
      </c>
      <c r="AT22" s="37" t="e">
        <f aca="false">IF(COUNTIF(EU:EU,$B22),INDIRECT(concat("B",$A22)),"")</f>
        <v>#NAME?</v>
      </c>
      <c r="AU22" s="37" t="e">
        <f aca="false">IF(COUNTIF(EV:EV,$B22),INDIRECT(concat("B",$A22)),"")</f>
        <v>#NAME?</v>
      </c>
      <c r="AV22" s="37" t="e">
        <f aca="false">IF(COUNTIF(EW:EW,$B22),INDIRECT(concat("B",$A22)),"")</f>
        <v>#NAME?</v>
      </c>
      <c r="AW22" s="37" t="str">
        <f aca="false">IF(COUNTIF(EX:EX,$B22),INDIRECT(concat("B",$A22)),"")</f>
        <v/>
      </c>
      <c r="AX22" s="37" t="e">
        <f aca="false">IF(COUNTIF(EY:EY,$B22),INDIRECT(concat("B",$A22)),"")</f>
        <v>#NAME?</v>
      </c>
      <c r="AY22" s="37" t="e">
        <f aca="false">IF(COUNTIF(EZ:EZ,$B22),INDIRECT(concat("B",$A22)),"")</f>
        <v>#NAME?</v>
      </c>
      <c r="AZ22" s="37" t="e">
        <f aca="false">IF(COUNTIF(FA:FA,$B22),INDIRECT(concat("B",$A22)),"")</f>
        <v>#NAME?</v>
      </c>
      <c r="BA22" s="37" t="e">
        <f aca="false">IF(COUNTIF(FB:FB,$B22),INDIRECT(concat("B",$A22)),"")</f>
        <v>#NAME?</v>
      </c>
      <c r="BB22" s="37" t="str">
        <f aca="false">IF(COUNTIF(FC:FC,$B22),INDIRECT(concat("B",$A22)),"")</f>
        <v/>
      </c>
      <c r="BC22" s="37" t="e">
        <f aca="false">IF(COUNTIF(FD:FD,$B22),INDIRECT(concat("B",$A22)),"")</f>
        <v>#NAME?</v>
      </c>
      <c r="BD22" s="37" t="e">
        <f aca="false">IF(COUNTIF(FE:FE,$B22),INDIRECT(concat("B",$A22)),"")</f>
        <v>#NAME?</v>
      </c>
      <c r="BE22" s="37" t="e">
        <f aca="false">IF(COUNTIF(FF:FF,$B22),INDIRECT(concat("B",$A22)),"")</f>
        <v>#NAME?</v>
      </c>
      <c r="BF22" s="37" t="e">
        <f aca="false">IF(COUNTIF(FG:FG,$B22),INDIRECT(concat("B",$A22)),"")</f>
        <v>#NAME?</v>
      </c>
      <c r="BG22" s="37" t="str">
        <f aca="false">IF(COUNTIF(FH:FH,$B22),INDIRECT(concat("B",$A22)),"")</f>
        <v/>
      </c>
      <c r="BH22" s="37" t="str">
        <f aca="false">IF(COUNTIF(FI:FI,$B22),INDIRECT(concat("B",$A22)),"")</f>
        <v/>
      </c>
      <c r="BI22" s="37" t="e">
        <f aca="false">IF(COUNTIF(FJ:FJ,$B22),INDIRECT(concat("B",$A22)),"")</f>
        <v>#NAME?</v>
      </c>
      <c r="BJ22" s="37" t="str">
        <f aca="false">IF(COUNTIF(FK:FK,$B22),INDIRECT(concat("B",$A22)),"")</f>
        <v/>
      </c>
      <c r="BK22" s="37" t="str">
        <f aca="false">IF(COUNTIF(FL:FL,$B22),INDIRECT(concat("B",$A22)),"")</f>
        <v/>
      </c>
      <c r="BL22" s="37" t="str">
        <f aca="false">IF(COUNTIF(FM:FM,$B22),INDIRECT(concat("B",$A22)),"")</f>
        <v/>
      </c>
      <c r="BM22" s="37" t="e">
        <f aca="false">IF(COUNTIF(FN:FN,$B22),INDIRECT(concat("B",$A22)),"")</f>
        <v>#NAME?</v>
      </c>
      <c r="BN22" s="37" t="e">
        <f aca="false">IF(COUNTIF(FO:FO,$B22),INDIRECT(concat("B",$A22)),"")</f>
        <v>#NAME?</v>
      </c>
      <c r="BO22" s="37" t="e">
        <f aca="false">IF(COUNTIF(FP:FP,$B22),INDIRECT(concat("B",$A22)),"")</f>
        <v>#NAME?</v>
      </c>
      <c r="BP22" s="37" t="e">
        <f aca="false">IF(COUNTIF(FQ:FQ,$B22),INDIRECT(concat("B",$A22)),"")</f>
        <v>#NAME?</v>
      </c>
      <c r="BQ22" s="37" t="e">
        <f aca="false">IF(COUNTIF(FR:FR,$B22),INDIRECT(concat("B",$A22)),"")</f>
        <v>#NAME?</v>
      </c>
      <c r="BR22" s="37" t="str">
        <f aca="false">IF(COUNTIF(FS:FS,$B22),INDIRECT(concat("B",$A22)),"")</f>
        <v/>
      </c>
      <c r="BS22" s="37" t="str">
        <f aca="false">IF(COUNTIF(FT:FT,$B22),INDIRECT(concat("B",$A22)),"")</f>
        <v/>
      </c>
      <c r="BT22" s="37" t="str">
        <f aca="false">IF(COUNTIF(FU:FU,$B22),INDIRECT(concat("B",$A22)),"")</f>
        <v/>
      </c>
      <c r="BU22" s="37" t="str">
        <f aca="false">IF(COUNTIF(FV:FV,$B22),INDIRECT(concat("B",$A22)),"")</f>
        <v/>
      </c>
      <c r="BV22" s="37" t="str">
        <f aca="false">IF(COUNTIF(FW:FW,$B22),INDIRECT(concat("B",$A22)),"")</f>
        <v/>
      </c>
      <c r="BW22" s="37" t="str">
        <f aca="false">IF(COUNTIF(FX:FX,$B22),INDIRECT(concat("B",$A22)),"")</f>
        <v/>
      </c>
      <c r="BX22" s="37" t="str">
        <f aca="false">IF(COUNTIF(FY:FY,$B22),INDIRECT(concat("B",$A22)),"")</f>
        <v/>
      </c>
      <c r="BY22" s="37" t="e">
        <f aca="false">IF(COUNTIF(FZ:FZ,$B22),INDIRECT(concat("B",$A22)),"")</f>
        <v>#NAME?</v>
      </c>
      <c r="BZ22" s="37" t="str">
        <f aca="false">IF(COUNTIF(GA:GA,$B22),INDIRECT(concat("B",$A22)),"")</f>
        <v/>
      </c>
      <c r="CA22" s="37" t="str">
        <f aca="false">IF(COUNTIF(GB:GB,$B22),INDIRECT(concat("B",$A22)),"")</f>
        <v/>
      </c>
      <c r="CB22" s="37" t="e">
        <f aca="false">IF(COUNTIF(GC:GC,$B22),INDIRECT(concat("B",$A22)),"")</f>
        <v>#NAME?</v>
      </c>
      <c r="CC22" s="37" t="str">
        <f aca="false">IF(COUNTIF(GD:GD,$B22),INDIRECT(concat("B",$A22)),"")</f>
        <v/>
      </c>
      <c r="CD22" s="37" t="e">
        <f aca="false">IF(COUNTIF(GE:GE,$B22),INDIRECT(concat("B",$A22)),"")</f>
        <v>#NAME?</v>
      </c>
      <c r="CE22" s="37" t="e">
        <f aca="false">IF(COUNTIF(GF:GF,$B22),INDIRECT(concat("B",$A22)),"")</f>
        <v>#NAME?</v>
      </c>
      <c r="CF22" s="37" t="e">
        <f aca="false">IF(COUNTIF(GG:GG,$B22),INDIRECT(concat("B",$A22)),"")</f>
        <v>#NAME?</v>
      </c>
      <c r="CG22" s="37" t="e">
        <f aca="false">IF(COUNTIF(GH:GH,$B22),INDIRECT(concat("B",$A22)),"")</f>
        <v>#NAME?</v>
      </c>
      <c r="CH22" s="37" t="e">
        <f aca="false">IF(COUNTIF(GI:GI,$B22),INDIRECT(concat("B",$A22)),"")</f>
        <v>#NAME?</v>
      </c>
      <c r="CI22" s="37" t="e">
        <f aca="false">IF(COUNTIF(GJ:GJ,$B22),INDIRECT(concat("B",$A22)),"")</f>
        <v>#NAME?</v>
      </c>
      <c r="CJ22" s="37" t="str">
        <f aca="false">IF(COUNTIF(GK:GK,$B22),INDIRECT(concat("B",$A22)),"")</f>
        <v/>
      </c>
      <c r="CK22" s="37" t="e">
        <f aca="false">IF(COUNTIF(GL:GL,$B22),INDIRECT(concat("B",$A22)),"")</f>
        <v>#NAME?</v>
      </c>
      <c r="CL22" s="37" t="str">
        <f aca="false">IF(COUNTIF(GM:GM,$B22),INDIRECT(concat("B",$A22)),"")</f>
        <v/>
      </c>
      <c r="CM22" s="37" t="e">
        <f aca="false">IF(COUNTIF(GN:GN,$B22),INDIRECT(concat("B",$A22)),"")</f>
        <v>#NAME?</v>
      </c>
      <c r="CN22" s="37" t="e">
        <f aca="false">IF(COUNTIF(GO:GO,$B22),INDIRECT(concat("B",$A22)),"")</f>
        <v>#NAME?</v>
      </c>
      <c r="CO22" s="37" t="e">
        <f aca="false">IF(COUNTIF(GP:GP,$B22),INDIRECT(concat("B",$A22)),"")</f>
        <v>#NAME?</v>
      </c>
      <c r="CP22" s="37" t="str">
        <f aca="false">IF(COUNTIF(GQ:GQ,$B22),INDIRECT(concat("B",$A22)),"")</f>
        <v/>
      </c>
      <c r="CQ22" s="37" t="str">
        <f aca="false">IF(COUNTIF(GR:GR,$B22),INDIRECT(concat("B",$A22)),"")</f>
        <v/>
      </c>
      <c r="CR22" s="37" t="str">
        <f aca="false">IF(COUNTIF(GS:GS,$B22),INDIRECT(concat("B",$A22)),"")</f>
        <v/>
      </c>
      <c r="CS22" s="37" t="e">
        <f aca="false">IF(COUNTIF(GT:GT,$B22),INDIRECT(concat("B",$A22)),"")</f>
        <v>#NAME?</v>
      </c>
      <c r="CT22" s="37" t="e">
        <f aca="false">IF(COUNTIF(GU:GU,$B22),INDIRECT(concat("B",$A22)),"")</f>
        <v>#NAME?</v>
      </c>
      <c r="CU22" s="37" t="e">
        <f aca="false">IF(COUNTIF(GV:GV,$B22),INDIRECT(concat("B",$A22)),"")</f>
        <v>#NAME?</v>
      </c>
      <c r="CV22" s="37" t="e">
        <f aca="false">IF(COUNTIF(GW:GW,$B22),INDIRECT(concat("B",$A22)),"")</f>
        <v>#NAME?</v>
      </c>
      <c r="CW22" s="37" t="str">
        <f aca="false">IF(COUNTIF(GX:GX,$B22),INDIRECT(concat("B",$A22)),"")</f>
        <v/>
      </c>
      <c r="CX22" s="37" t="str">
        <f aca="false">IF(COUNTIF(GY:GY,$B22),INDIRECT(concat("B",$A22)),"")</f>
        <v/>
      </c>
      <c r="CY22" s="37" t="e">
        <f aca="false">IF(COUNTIF(GZ:GZ,$B22),INDIRECT(concat("B",$A22)),"")</f>
        <v>#NAME?</v>
      </c>
      <c r="CZ22" s="37" t="e">
        <f aca="false">IF(COUNTIF(HA:HA,$B22),INDIRECT(concat("B",$A22)),"")</f>
        <v>#NAME?</v>
      </c>
      <c r="DA22" s="37" t="e">
        <f aca="false">IF(COUNTIF(HB:HB,$B22),INDIRECT(concat("B",$A22)),"")</f>
        <v>#NAME?</v>
      </c>
      <c r="DB22" s="37" t="e">
        <f aca="false">IF(COUNTIF(HC:HC,$B22),INDIRECT(concat("B",$A22)),"")</f>
        <v>#NAME?</v>
      </c>
      <c r="DC22" s="37" t="e">
        <f aca="false">IF(COUNTIF(HD:HD,$B22),INDIRECT(concat("B",$A22)),"")</f>
        <v>#NAME?</v>
      </c>
      <c r="DD22" s="37" t="s">
        <v>1392</v>
      </c>
      <c r="DE22" s="37" t="s">
        <v>1416</v>
      </c>
      <c r="DF22" s="37" t="s">
        <v>1392</v>
      </c>
      <c r="DG22" s="37" t="s">
        <v>1385</v>
      </c>
      <c r="DH22" s="37" t="s">
        <v>1329</v>
      </c>
      <c r="DI22" s="37" t="s">
        <v>1335</v>
      </c>
      <c r="DJ22" s="37" t="s">
        <v>1402</v>
      </c>
      <c r="DK22" s="37"/>
      <c r="DL22" s="37"/>
      <c r="DM22" s="37" t="s">
        <v>1392</v>
      </c>
      <c r="DN22" s="37" t="s">
        <v>1395</v>
      </c>
      <c r="DO22" s="37" t="s">
        <v>1392</v>
      </c>
      <c r="DP22" s="37" t="s">
        <v>1392</v>
      </c>
      <c r="DQ22" s="37" t="s">
        <v>1392</v>
      </c>
      <c r="DR22" s="37" t="s">
        <v>1329</v>
      </c>
      <c r="DS22" s="37" t="s">
        <v>1385</v>
      </c>
      <c r="DT22" s="37" t="s">
        <v>1395</v>
      </c>
      <c r="DU22" s="37" t="s">
        <v>1385</v>
      </c>
      <c r="DV22" s="37" t="s">
        <v>1280</v>
      </c>
      <c r="DW22" s="37" t="s">
        <v>1280</v>
      </c>
      <c r="DX22" s="37"/>
      <c r="DY22" s="37"/>
      <c r="DZ22" s="37"/>
      <c r="EA22" s="37" t="s">
        <v>1329</v>
      </c>
      <c r="EB22" s="37" t="s">
        <v>1335</v>
      </c>
      <c r="EC22" s="37" t="s">
        <v>1335</v>
      </c>
      <c r="ED22" s="37"/>
      <c r="EE22" s="37" t="s">
        <v>1430</v>
      </c>
      <c r="EF22" s="37" t="s">
        <v>1416</v>
      </c>
      <c r="EG22" s="37" t="s">
        <v>1430</v>
      </c>
      <c r="EH22" s="37" t="s">
        <v>1430</v>
      </c>
      <c r="EI22" s="37" t="s">
        <v>1430</v>
      </c>
      <c r="EJ22" s="37"/>
      <c r="EK22" s="37" t="s">
        <v>1280</v>
      </c>
      <c r="EL22" s="37" t="s">
        <v>1385</v>
      </c>
      <c r="EM22" s="37" t="s">
        <v>1239</v>
      </c>
      <c r="EN22" s="37" t="s">
        <v>1280</v>
      </c>
      <c r="EO22" s="37" t="s">
        <v>1292</v>
      </c>
      <c r="EP22" s="37" t="s">
        <v>1325</v>
      </c>
      <c r="EQ22" s="37" t="s">
        <v>1346</v>
      </c>
      <c r="ER22" s="37" t="s">
        <v>1280</v>
      </c>
      <c r="ES22" s="37"/>
      <c r="ET22" s="37" t="s">
        <v>1280</v>
      </c>
      <c r="EU22" s="37" t="s">
        <v>1280</v>
      </c>
      <c r="EV22" s="37" t="s">
        <v>1280</v>
      </c>
      <c r="EW22" s="37" t="s">
        <v>1280</v>
      </c>
      <c r="EX22" s="37" t="s">
        <v>1280</v>
      </c>
      <c r="EY22" s="37" t="s">
        <v>1280</v>
      </c>
      <c r="EZ22" s="37" t="s">
        <v>1494</v>
      </c>
      <c r="FA22" s="37" t="s">
        <v>1280</v>
      </c>
      <c r="FB22" s="37" t="s">
        <v>1280</v>
      </c>
      <c r="FC22" s="37" t="s">
        <v>1280</v>
      </c>
      <c r="FD22" s="37" t="s">
        <v>1325</v>
      </c>
      <c r="FE22" s="37" t="s">
        <v>1280</v>
      </c>
      <c r="FF22" s="37" t="s">
        <v>1280</v>
      </c>
      <c r="FG22" s="37" t="s">
        <v>1280</v>
      </c>
      <c r="FH22" s="37"/>
      <c r="FI22" s="37"/>
      <c r="FJ22" s="37" t="s">
        <v>1303</v>
      </c>
      <c r="FK22" s="37"/>
      <c r="FL22" s="37" t="s">
        <v>1292</v>
      </c>
      <c r="FM22" s="37" t="s">
        <v>1292</v>
      </c>
      <c r="FN22" s="37" t="s">
        <v>1280</v>
      </c>
      <c r="FO22" s="37" t="s">
        <v>1280</v>
      </c>
      <c r="FP22" s="37" t="s">
        <v>1280</v>
      </c>
      <c r="FQ22" s="37" t="s">
        <v>1280</v>
      </c>
      <c r="FR22" s="37" t="s">
        <v>1280</v>
      </c>
      <c r="FS22" s="37" t="s">
        <v>1239</v>
      </c>
      <c r="FT22" s="37" t="s">
        <v>1392</v>
      </c>
      <c r="FU22" s="37" t="s">
        <v>1318</v>
      </c>
      <c r="FV22" s="37"/>
      <c r="FW22" s="37"/>
      <c r="FX22" s="37" t="s">
        <v>1325</v>
      </c>
      <c r="FY22" s="37" t="s">
        <v>1239</v>
      </c>
      <c r="FZ22" s="37" t="s">
        <v>1280</v>
      </c>
      <c r="GA22" s="37" t="s">
        <v>1292</v>
      </c>
      <c r="GB22" s="37"/>
      <c r="GC22" s="37" t="s">
        <v>1280</v>
      </c>
      <c r="GD22" s="37" t="s">
        <v>1280</v>
      </c>
      <c r="GE22" s="37" t="s">
        <v>1325</v>
      </c>
      <c r="GF22" s="37" t="s">
        <v>1280</v>
      </c>
      <c r="GG22" s="37" t="s">
        <v>1280</v>
      </c>
      <c r="GH22" s="37" t="s">
        <v>1280</v>
      </c>
      <c r="GI22" s="37" t="s">
        <v>1416</v>
      </c>
      <c r="GJ22" s="37" t="s">
        <v>1494</v>
      </c>
      <c r="GK22" s="37"/>
      <c r="GL22" s="37" t="s">
        <v>1280</v>
      </c>
      <c r="GM22" s="37" t="s">
        <v>1239</v>
      </c>
      <c r="GN22" s="37" t="s">
        <v>1280</v>
      </c>
      <c r="GO22" s="37" t="s">
        <v>1280</v>
      </c>
      <c r="GP22" s="37" t="s">
        <v>1280</v>
      </c>
      <c r="GQ22" s="37" t="s">
        <v>1402</v>
      </c>
      <c r="GR22" s="37" t="s">
        <v>1402</v>
      </c>
      <c r="GS22" s="37" t="s">
        <v>1392</v>
      </c>
      <c r="GT22" s="37" t="s">
        <v>1341</v>
      </c>
      <c r="GU22" s="37" t="s">
        <v>1325</v>
      </c>
      <c r="GV22" s="37" t="s">
        <v>1329</v>
      </c>
      <c r="GW22" s="37" t="s">
        <v>1379</v>
      </c>
      <c r="GX22" s="37"/>
      <c r="GY22" s="37" t="s">
        <v>1239</v>
      </c>
      <c r="GZ22" s="37" t="s">
        <v>1280</v>
      </c>
      <c r="HA22" s="37" t="s">
        <v>1280</v>
      </c>
      <c r="HB22" s="37" t="s">
        <v>1325</v>
      </c>
      <c r="HC22" s="37" t="s">
        <v>1280</v>
      </c>
      <c r="HD22" s="37" t="s">
        <v>1280</v>
      </c>
    </row>
    <row r="23" customFormat="false" ht="15" hidden="false" customHeight="false" outlineLevel="0" collapsed="false">
      <c r="A23" s="196" t="n">
        <v>23</v>
      </c>
      <c r="B23" s="37" t="s">
        <v>1309</v>
      </c>
      <c r="C23" s="37" t="e">
        <f aca="false">IF(COUNTIF(DD:DD,$B23),INDIRECT(concat("B",$A23)),"")</f>
        <v>#NAME?</v>
      </c>
      <c r="D23" s="37" t="e">
        <f aca="false">IF(COUNTIF(DE:DE,$B23),INDIRECT(concat("B",$A23)),"")</f>
        <v>#NAME?</v>
      </c>
      <c r="E23" s="37" t="e">
        <f aca="false">IF(COUNTIF(DF:DF,$B23),INDIRECT(concat("B",$A23)),"")</f>
        <v>#NAME?</v>
      </c>
      <c r="F23" s="37" t="e">
        <f aca="false">IF(COUNTIF(DG:DG,$B23),INDIRECT(concat("B",$A23)),"")</f>
        <v>#NAME?</v>
      </c>
      <c r="G23" s="37" t="e">
        <f aca="false">IF(COUNTIF(DH:DH,$B23),INDIRECT(concat("B",$A23)),"")</f>
        <v>#NAME?</v>
      </c>
      <c r="H23" s="37" t="e">
        <f aca="false">IF(COUNTIF(DI:DI,$B23),INDIRECT(concat("B",$A23)),"")</f>
        <v>#NAME?</v>
      </c>
      <c r="I23" s="37" t="e">
        <f aca="false">IF(COUNTIF(DJ:DJ,$B23),INDIRECT(concat("B",$A23)),"")</f>
        <v>#NAME?</v>
      </c>
      <c r="J23" s="37" t="str">
        <f aca="false">IF(COUNTIF(DK:DK,$B23),INDIRECT(concat("B",$A23)),"")</f>
        <v/>
      </c>
      <c r="K23" s="37" t="str">
        <f aca="false">IF(COUNTIF(DL:DL,$B23),INDIRECT(concat("B",$A23)),"")</f>
        <v/>
      </c>
      <c r="L23" s="37" t="e">
        <f aca="false">IF(COUNTIF(DM:DM,$B23),INDIRECT(concat("B",$A23)),"")</f>
        <v>#NAME?</v>
      </c>
      <c r="M23" s="37" t="e">
        <f aca="false">IF(COUNTIF(DN:DN,$B23),INDIRECT(concat("B",$A23)),"")</f>
        <v>#NAME?</v>
      </c>
      <c r="N23" s="37" t="e">
        <f aca="false">IF(COUNTIF(DO:DO,$B23),INDIRECT(concat("B",$A23)),"")</f>
        <v>#NAME?</v>
      </c>
      <c r="O23" s="37" t="e">
        <f aca="false">IF(COUNTIF(DP:DP,$B23),INDIRECT(concat("B",$A23)),"")</f>
        <v>#NAME?</v>
      </c>
      <c r="P23" s="37" t="e">
        <f aca="false">IF(COUNTIF(DQ:DQ,$B23),INDIRECT(concat("B",$A23)),"")</f>
        <v>#NAME?</v>
      </c>
      <c r="Q23" s="37" t="e">
        <f aca="false">IF(COUNTIF(DR:DR,$B23),INDIRECT(concat("B",$A23)),"")</f>
        <v>#NAME?</v>
      </c>
      <c r="R23" s="37" t="e">
        <f aca="false">IF(COUNTIF(DS:DS,$B23),INDIRECT(concat("B",$A23)),"")</f>
        <v>#NAME?</v>
      </c>
      <c r="S23" s="37" t="e">
        <f aca="false">IF(COUNTIF(DT:DT,$B23),INDIRECT(concat("B",$A23)),"")</f>
        <v>#NAME?</v>
      </c>
      <c r="T23" s="37" t="e">
        <f aca="false">IF(COUNTIF(DU:DU,$B23),INDIRECT(concat("B",$A23)),"")</f>
        <v>#NAME?</v>
      </c>
      <c r="U23" s="37" t="e">
        <f aca="false">IF(COUNTIF(DV:DV,$B23),INDIRECT(concat("B",$A23)),"")</f>
        <v>#NAME?</v>
      </c>
      <c r="V23" s="37" t="e">
        <f aca="false">IF(COUNTIF(DW:DW,$B23),INDIRECT(concat("B",$A23)),"")</f>
        <v>#NAME?</v>
      </c>
      <c r="W23" s="37" t="str">
        <f aca="false">IF(COUNTIF(DX:DX,$B23),INDIRECT(concat("B",$A23)),"")</f>
        <v/>
      </c>
      <c r="X23" s="37" t="str">
        <f aca="false">IF(COUNTIF(DY:DY,$B23),INDIRECT(concat("B",$A23)),"")</f>
        <v/>
      </c>
      <c r="Y23" s="37" t="str">
        <f aca="false">IF(COUNTIF(DZ:DZ,$B23),INDIRECT(concat("B",$A23)),"")</f>
        <v/>
      </c>
      <c r="Z23" s="37" t="e">
        <f aca="false">IF(COUNTIF(EA:EA,$B23),INDIRECT(concat("B",$A23)),"")</f>
        <v>#NAME?</v>
      </c>
      <c r="AA23" s="37" t="e">
        <f aca="false">IF(COUNTIF(EB:EB,$B23),INDIRECT(concat("B",$A23)),"")</f>
        <v>#NAME?</v>
      </c>
      <c r="AB23" s="37" t="e">
        <f aca="false">IF(COUNTIF(EC:EC,$B23),INDIRECT(concat("B",$A23)),"")</f>
        <v>#NAME?</v>
      </c>
      <c r="AC23" s="37" t="str">
        <f aca="false">IF(COUNTIF(ED:ED,$B23),INDIRECT(concat("B",$A23)),"")</f>
        <v/>
      </c>
      <c r="AD23" s="37" t="e">
        <f aca="false">IF(COUNTIF(EE:EE,$B23),INDIRECT(concat("B",$A23)),"")</f>
        <v>#NAME?</v>
      </c>
      <c r="AE23" s="37" t="e">
        <f aca="false">IF(COUNTIF(EF:EF,$B23),INDIRECT(concat("B",$A23)),"")</f>
        <v>#NAME?</v>
      </c>
      <c r="AF23" s="37" t="e">
        <f aca="false">IF(COUNTIF(EG:EG,$B23),INDIRECT(concat("B",$A23)),"")</f>
        <v>#NAME?</v>
      </c>
      <c r="AG23" s="37" t="e">
        <f aca="false">IF(COUNTIF(EH:EH,$B23),INDIRECT(concat("B",$A23)),"")</f>
        <v>#NAME?</v>
      </c>
      <c r="AH23" s="37" t="e">
        <f aca="false">IF(COUNTIF(EI:EI,$B23),INDIRECT(concat("B",$A23)),"")</f>
        <v>#NAME?</v>
      </c>
      <c r="AI23" s="37" t="str">
        <f aca="false">IF(COUNTIF(EJ:EJ,$B23),INDIRECT(concat("B",$A23)),"")</f>
        <v/>
      </c>
      <c r="AJ23" s="37" t="e">
        <f aca="false">IF(COUNTIF(EK:EK,$B23),INDIRECT(concat("B",$A23)),"")</f>
        <v>#NAME?</v>
      </c>
      <c r="AK23" s="37" t="e">
        <f aca="false">IF(COUNTIF(EL:EL,$B23),INDIRECT(concat("B",$A23)),"")</f>
        <v>#NAME?</v>
      </c>
      <c r="AL23" s="37" t="e">
        <f aca="false">IF(COUNTIF(EM:EM,$B23),INDIRECT(concat("B",$A23)),"")</f>
        <v>#NAME?</v>
      </c>
      <c r="AM23" s="37" t="e">
        <f aca="false">IF(COUNTIF(EN:EN,$B23),INDIRECT(concat("B",$A23)),"")</f>
        <v>#NAME?</v>
      </c>
      <c r="AN23" s="37" t="e">
        <f aca="false">IF(COUNTIF(EO:EO,$B23),INDIRECT(concat("B",$A23)),"")</f>
        <v>#NAME?</v>
      </c>
      <c r="AO23" s="37" t="e">
        <f aca="false">IF(COUNTIF(EP:EP,$B23),INDIRECT(concat("B",$A23)),"")</f>
        <v>#NAME?</v>
      </c>
      <c r="AP23" s="37" t="e">
        <f aca="false">IF(COUNTIF(EQ:EQ,$B23),INDIRECT(concat("B",$A23)),"")</f>
        <v>#NAME?</v>
      </c>
      <c r="AQ23" s="37" t="e">
        <f aca="false">IF(COUNTIF(ER:ER,$B23),INDIRECT(concat("B",$A23)),"")</f>
        <v>#NAME?</v>
      </c>
      <c r="AR23" s="37" t="str">
        <f aca="false">IF(COUNTIF(ES:ES,$B23),INDIRECT(concat("B",$A23)),"")</f>
        <v/>
      </c>
      <c r="AS23" s="37" t="e">
        <f aca="false">IF(COUNTIF(ET:ET,$B23),INDIRECT(concat("B",$A23)),"")</f>
        <v>#NAME?</v>
      </c>
      <c r="AT23" s="37" t="e">
        <f aca="false">IF(COUNTIF(EU:EU,$B23),INDIRECT(concat("B",$A23)),"")</f>
        <v>#NAME?</v>
      </c>
      <c r="AU23" s="37" t="e">
        <f aca="false">IF(COUNTIF(EV:EV,$B23),INDIRECT(concat("B",$A23)),"")</f>
        <v>#NAME?</v>
      </c>
      <c r="AV23" s="37" t="e">
        <f aca="false">IF(COUNTIF(EW:EW,$B23),INDIRECT(concat("B",$A23)),"")</f>
        <v>#NAME?</v>
      </c>
      <c r="AW23" s="37" t="e">
        <f aca="false">IF(COUNTIF(EX:EX,$B23),INDIRECT(concat("B",$A23)),"")</f>
        <v>#NAME?</v>
      </c>
      <c r="AX23" s="37" t="e">
        <f aca="false">IF(COUNTIF(EY:EY,$B23),INDIRECT(concat("B",$A23)),"")</f>
        <v>#NAME?</v>
      </c>
      <c r="AY23" s="37" t="e">
        <f aca="false">IF(COUNTIF(EZ:EZ,$B23),INDIRECT(concat("B",$A23)),"")</f>
        <v>#NAME?</v>
      </c>
      <c r="AZ23" s="37" t="e">
        <f aca="false">IF(COUNTIF(FA:FA,$B23),INDIRECT(concat("B",$A23)),"")</f>
        <v>#NAME?</v>
      </c>
      <c r="BA23" s="37" t="e">
        <f aca="false">IF(COUNTIF(FB:FB,$B23),INDIRECT(concat("B",$A23)),"")</f>
        <v>#NAME?</v>
      </c>
      <c r="BB23" s="37" t="e">
        <f aca="false">IF(COUNTIF(FC:FC,$B23),INDIRECT(concat("B",$A23)),"")</f>
        <v>#NAME?</v>
      </c>
      <c r="BC23" s="37" t="e">
        <f aca="false">IF(COUNTIF(FD:FD,$B23),INDIRECT(concat("B",$A23)),"")</f>
        <v>#NAME?</v>
      </c>
      <c r="BD23" s="37" t="e">
        <f aca="false">IF(COUNTIF(FE:FE,$B23),INDIRECT(concat("B",$A23)),"")</f>
        <v>#NAME?</v>
      </c>
      <c r="BE23" s="37" t="e">
        <f aca="false">IF(COUNTIF(FF:FF,$B23),INDIRECT(concat("B",$A23)),"")</f>
        <v>#NAME?</v>
      </c>
      <c r="BF23" s="37" t="e">
        <f aca="false">IF(COUNTIF(FG:FG,$B23),INDIRECT(concat("B",$A23)),"")</f>
        <v>#NAME?</v>
      </c>
      <c r="BG23" s="37" t="str">
        <f aca="false">IF(COUNTIF(FH:FH,$B23),INDIRECT(concat("B",$A23)),"")</f>
        <v/>
      </c>
      <c r="BH23" s="37" t="str">
        <f aca="false">IF(COUNTIF(FI:FI,$B23),INDIRECT(concat("B",$A23)),"")</f>
        <v/>
      </c>
      <c r="BI23" s="37" t="e">
        <f aca="false">IF(COUNTIF(FJ:FJ,$B23),INDIRECT(concat("B",$A23)),"")</f>
        <v>#NAME?</v>
      </c>
      <c r="BJ23" s="37" t="str">
        <f aca="false">IF(COUNTIF(FK:FK,$B23),INDIRECT(concat("B",$A23)),"")</f>
        <v/>
      </c>
      <c r="BK23" s="37" t="e">
        <f aca="false">IF(COUNTIF(FL:FL,$B23),INDIRECT(concat("B",$A23)),"")</f>
        <v>#NAME?</v>
      </c>
      <c r="BL23" s="37" t="e">
        <f aca="false">IF(COUNTIF(FM:FM,$B23),INDIRECT(concat("B",$A23)),"")</f>
        <v>#NAME?</v>
      </c>
      <c r="BM23" s="37" t="e">
        <f aca="false">IF(COUNTIF(FN:FN,$B23),INDIRECT(concat("B",$A23)),"")</f>
        <v>#NAME?</v>
      </c>
      <c r="BN23" s="37" t="e">
        <f aca="false">IF(COUNTIF(FO:FO,$B23),INDIRECT(concat("B",$A23)),"")</f>
        <v>#NAME?</v>
      </c>
      <c r="BO23" s="37" t="e">
        <f aca="false">IF(COUNTIF(FP:FP,$B23),INDIRECT(concat("B",$A23)),"")</f>
        <v>#NAME?</v>
      </c>
      <c r="BP23" s="37" t="e">
        <f aca="false">IF(COUNTIF(FQ:FQ,$B23),INDIRECT(concat("B",$A23)),"")</f>
        <v>#NAME?</v>
      </c>
      <c r="BQ23" s="37" t="e">
        <f aca="false">IF(COUNTIF(FR:FR,$B23),INDIRECT(concat("B",$A23)),"")</f>
        <v>#NAME?</v>
      </c>
      <c r="BR23" s="37" t="e">
        <f aca="false">IF(COUNTIF(FS:FS,$B23),INDIRECT(concat("B",$A23)),"")</f>
        <v>#NAME?</v>
      </c>
      <c r="BS23" s="37" t="e">
        <f aca="false">IF(COUNTIF(FT:FT,$B23),INDIRECT(concat("B",$A23)),"")</f>
        <v>#NAME?</v>
      </c>
      <c r="BT23" s="37" t="e">
        <f aca="false">IF(COUNTIF(FU:FU,$B23),INDIRECT(concat("B",$A23)),"")</f>
        <v>#NAME?</v>
      </c>
      <c r="BU23" s="37" t="str">
        <f aca="false">IF(COUNTIF(FV:FV,$B23),INDIRECT(concat("B",$A23)),"")</f>
        <v/>
      </c>
      <c r="BV23" s="37" t="str">
        <f aca="false">IF(COUNTIF(FW:FW,$B23),INDIRECT(concat("B",$A23)),"")</f>
        <v/>
      </c>
      <c r="BW23" s="37" t="e">
        <f aca="false">IF(COUNTIF(FX:FX,$B23),INDIRECT(concat("B",$A23)),"")</f>
        <v>#NAME?</v>
      </c>
      <c r="BX23" s="37" t="e">
        <f aca="false">IF(COUNTIF(FY:FY,$B23),INDIRECT(concat("B",$A23)),"")</f>
        <v>#NAME?</v>
      </c>
      <c r="BY23" s="37" t="e">
        <f aca="false">IF(COUNTIF(FZ:FZ,$B23),INDIRECT(concat("B",$A23)),"")</f>
        <v>#NAME?</v>
      </c>
      <c r="BZ23" s="37" t="e">
        <f aca="false">IF(COUNTIF(GA:GA,$B23),INDIRECT(concat("B",$A23)),"")</f>
        <v>#NAME?</v>
      </c>
      <c r="CA23" s="37" t="e">
        <f aca="false">IF(COUNTIF(GB:GB,$B23),INDIRECT(concat("B",$A23)),"")</f>
        <v>#NAME?</v>
      </c>
      <c r="CB23" s="37" t="e">
        <f aca="false">IF(COUNTIF(GC:GC,$B23),INDIRECT(concat("B",$A23)),"")</f>
        <v>#NAME?</v>
      </c>
      <c r="CC23" s="37" t="e">
        <f aca="false">IF(COUNTIF(GD:GD,$B23),INDIRECT(concat("B",$A23)),"")</f>
        <v>#NAME?</v>
      </c>
      <c r="CD23" s="37" t="e">
        <f aca="false">IF(COUNTIF(GE:GE,$B23),INDIRECT(concat("B",$A23)),"")</f>
        <v>#NAME?</v>
      </c>
      <c r="CE23" s="37" t="e">
        <f aca="false">IF(COUNTIF(GF:GF,$B23),INDIRECT(concat("B",$A23)),"")</f>
        <v>#NAME?</v>
      </c>
      <c r="CF23" s="37" t="e">
        <f aca="false">IF(COUNTIF(GG:GG,$B23),INDIRECT(concat("B",$A23)),"")</f>
        <v>#NAME?</v>
      </c>
      <c r="CG23" s="37" t="e">
        <f aca="false">IF(COUNTIF(GH:GH,$B23),INDIRECT(concat("B",$A23)),"")</f>
        <v>#NAME?</v>
      </c>
      <c r="CH23" s="37" t="e">
        <f aca="false">IF(COUNTIF(GI:GI,$B23),INDIRECT(concat("B",$A23)),"")</f>
        <v>#NAME?</v>
      </c>
      <c r="CI23" s="37" t="e">
        <f aca="false">IF(COUNTIF(GJ:GJ,$B23),INDIRECT(concat("B",$A23)),"")</f>
        <v>#NAME?</v>
      </c>
      <c r="CJ23" s="37" t="e">
        <f aca="false">IF(COUNTIF(GK:GK,$B23),INDIRECT(concat("B",$A23)),"")</f>
        <v>#NAME?</v>
      </c>
      <c r="CK23" s="37" t="e">
        <f aca="false">IF(COUNTIF(GL:GL,$B23),INDIRECT(concat("B",$A23)),"")</f>
        <v>#NAME?</v>
      </c>
      <c r="CL23" s="37" t="e">
        <f aca="false">IF(COUNTIF(GM:GM,$B23),INDIRECT(concat("B",$A23)),"")</f>
        <v>#NAME?</v>
      </c>
      <c r="CM23" s="37" t="e">
        <f aca="false">IF(COUNTIF(GN:GN,$B23),INDIRECT(concat("B",$A23)),"")</f>
        <v>#NAME?</v>
      </c>
      <c r="CN23" s="37" t="e">
        <f aca="false">IF(COUNTIF(GO:GO,$B23),INDIRECT(concat("B",$A23)),"")</f>
        <v>#NAME?</v>
      </c>
      <c r="CO23" s="37" t="e">
        <f aca="false">IF(COUNTIF(GP:GP,$B23),INDIRECT(concat("B",$A23)),"")</f>
        <v>#NAME?</v>
      </c>
      <c r="CP23" s="37" t="e">
        <f aca="false">IF(COUNTIF(GQ:GQ,$B23),INDIRECT(concat("B",$A23)),"")</f>
        <v>#NAME?</v>
      </c>
      <c r="CQ23" s="37" t="e">
        <f aca="false">IF(COUNTIF(GR:GR,$B23),INDIRECT(concat("B",$A23)),"")</f>
        <v>#NAME?</v>
      </c>
      <c r="CR23" s="37" t="e">
        <f aca="false">IF(COUNTIF(GS:GS,$B23),INDIRECT(concat("B",$A23)),"")</f>
        <v>#NAME?</v>
      </c>
      <c r="CS23" s="37" t="e">
        <f aca="false">IF(COUNTIF(GT:GT,$B23),INDIRECT(concat("B",$A23)),"")</f>
        <v>#NAME?</v>
      </c>
      <c r="CT23" s="37" t="e">
        <f aca="false">IF(COUNTIF(GU:GU,$B23),INDIRECT(concat("B",$A23)),"")</f>
        <v>#NAME?</v>
      </c>
      <c r="CU23" s="37" t="e">
        <f aca="false">IF(COUNTIF(GV:GV,$B23),INDIRECT(concat("B",$A23)),"")</f>
        <v>#NAME?</v>
      </c>
      <c r="CV23" s="37" t="e">
        <f aca="false">IF(COUNTIF(GW:GW,$B23),INDIRECT(concat("B",$A23)),"")</f>
        <v>#NAME?</v>
      </c>
      <c r="CW23" s="37" t="str">
        <f aca="false">IF(COUNTIF(GX:GX,$B23),INDIRECT(concat("B",$A23)),"")</f>
        <v/>
      </c>
      <c r="CX23" s="37" t="e">
        <f aca="false">IF(COUNTIF(GY:GY,$B23),INDIRECT(concat("B",$A23)),"")</f>
        <v>#NAME?</v>
      </c>
      <c r="CY23" s="37" t="e">
        <f aca="false">IF(COUNTIF(GZ:GZ,$B23),INDIRECT(concat("B",$A23)),"")</f>
        <v>#NAME?</v>
      </c>
      <c r="CZ23" s="37" t="e">
        <f aca="false">IF(COUNTIF(HA:HA,$B23),INDIRECT(concat("B",$A23)),"")</f>
        <v>#NAME?</v>
      </c>
      <c r="DA23" s="37" t="e">
        <f aca="false">IF(COUNTIF(HB:HB,$B23),INDIRECT(concat("B",$A23)),"")</f>
        <v>#NAME?</v>
      </c>
      <c r="DB23" s="37" t="e">
        <f aca="false">IF(COUNTIF(HC:HC,$B23),INDIRECT(concat("B",$A23)),"")</f>
        <v>#NAME?</v>
      </c>
      <c r="DC23" s="37" t="e">
        <f aca="false">IF(COUNTIF(HD:HD,$B23),INDIRECT(concat("B",$A23)),"")</f>
        <v>#NAME?</v>
      </c>
      <c r="DD23" s="37" t="s">
        <v>1402</v>
      </c>
      <c r="DE23" s="37" t="s">
        <v>1418</v>
      </c>
      <c r="DF23" s="37" t="s">
        <v>1399</v>
      </c>
      <c r="DG23" s="37" t="s">
        <v>1392</v>
      </c>
      <c r="DH23" s="37" t="s">
        <v>1332</v>
      </c>
      <c r="DI23" s="37" t="s">
        <v>1341</v>
      </c>
      <c r="DJ23" s="37" t="s">
        <v>1407</v>
      </c>
      <c r="DK23" s="37"/>
      <c r="DL23" s="37"/>
      <c r="DM23" s="37" t="s">
        <v>1402</v>
      </c>
      <c r="DN23" s="37" t="s">
        <v>1402</v>
      </c>
      <c r="DO23" s="37" t="s">
        <v>1395</v>
      </c>
      <c r="DP23" s="37" t="s">
        <v>1405</v>
      </c>
      <c r="DQ23" s="37" t="s">
        <v>1395</v>
      </c>
      <c r="DR23" s="37" t="s">
        <v>1332</v>
      </c>
      <c r="DS23" s="37" t="s">
        <v>1392</v>
      </c>
      <c r="DT23" s="37" t="s">
        <v>1405</v>
      </c>
      <c r="DU23" s="37" t="s">
        <v>1392</v>
      </c>
      <c r="DV23" s="37" t="s">
        <v>1325</v>
      </c>
      <c r="DW23" s="37" t="s">
        <v>1325</v>
      </c>
      <c r="DX23" s="37"/>
      <c r="DY23" s="37"/>
      <c r="DZ23" s="37"/>
      <c r="EA23" s="37" t="s">
        <v>1332</v>
      </c>
      <c r="EB23" s="37" t="s">
        <v>1341</v>
      </c>
      <c r="EC23" s="37" t="s">
        <v>1341</v>
      </c>
      <c r="ED23" s="37"/>
      <c r="EE23" s="37" t="s">
        <v>1451</v>
      </c>
      <c r="EF23" s="37" t="s">
        <v>1430</v>
      </c>
      <c r="EG23" s="37" t="s">
        <v>1451</v>
      </c>
      <c r="EH23" s="37" t="s">
        <v>1451</v>
      </c>
      <c r="EI23" s="37" t="s">
        <v>1451</v>
      </c>
      <c r="EJ23" s="37"/>
      <c r="EK23" s="37" t="s">
        <v>1325</v>
      </c>
      <c r="EL23" s="37" t="s">
        <v>1392</v>
      </c>
      <c r="EM23" s="37" t="s">
        <v>1244</v>
      </c>
      <c r="EN23" s="37" t="s">
        <v>1325</v>
      </c>
      <c r="EO23" s="37" t="s">
        <v>1239</v>
      </c>
      <c r="EP23" s="37" t="s">
        <v>1318</v>
      </c>
      <c r="EQ23" s="37" t="s">
        <v>1274</v>
      </c>
      <c r="ER23" s="37" t="s">
        <v>1325</v>
      </c>
      <c r="ES23" s="37"/>
      <c r="ET23" s="37" t="s">
        <v>1325</v>
      </c>
      <c r="EU23" s="37" t="s">
        <v>1325</v>
      </c>
      <c r="EV23" s="37" t="s">
        <v>1325</v>
      </c>
      <c r="EW23" s="37" t="s">
        <v>1325</v>
      </c>
      <c r="EX23" s="37" t="s">
        <v>1325</v>
      </c>
      <c r="EY23" s="37" t="s">
        <v>1325</v>
      </c>
      <c r="EZ23" s="37" t="s">
        <v>1280</v>
      </c>
      <c r="FA23" s="37" t="s">
        <v>1325</v>
      </c>
      <c r="FB23" s="37" t="s">
        <v>1325</v>
      </c>
      <c r="FC23" s="37" t="s">
        <v>1325</v>
      </c>
      <c r="FD23" s="37" t="s">
        <v>1292</v>
      </c>
      <c r="FE23" s="37" t="s">
        <v>1325</v>
      </c>
      <c r="FF23" s="37" t="s">
        <v>1325</v>
      </c>
      <c r="FG23" s="37" t="s">
        <v>1325</v>
      </c>
      <c r="FH23" s="37"/>
      <c r="FI23" s="37"/>
      <c r="FJ23" s="37" t="s">
        <v>1402</v>
      </c>
      <c r="FK23" s="37"/>
      <c r="FL23" s="37" t="s">
        <v>1239</v>
      </c>
      <c r="FM23" s="37" t="s">
        <v>1239</v>
      </c>
      <c r="FN23" s="37" t="s">
        <v>1325</v>
      </c>
      <c r="FO23" s="37" t="s">
        <v>1325</v>
      </c>
      <c r="FP23" s="37" t="s">
        <v>1325</v>
      </c>
      <c r="FQ23" s="37" t="s">
        <v>1325</v>
      </c>
      <c r="FR23" s="37" t="s">
        <v>1325</v>
      </c>
      <c r="FS23" s="37" t="s">
        <v>1244</v>
      </c>
      <c r="FT23" s="37" t="s">
        <v>1494</v>
      </c>
      <c r="FU23" s="37" t="s">
        <v>1289</v>
      </c>
      <c r="FV23" s="37"/>
      <c r="FW23" s="37"/>
      <c r="FX23" s="37" t="s">
        <v>1292</v>
      </c>
      <c r="FY23" s="37" t="s">
        <v>1244</v>
      </c>
      <c r="FZ23" s="37" t="s">
        <v>1325</v>
      </c>
      <c r="GA23" s="37" t="s">
        <v>1239</v>
      </c>
      <c r="GB23" s="37"/>
      <c r="GC23" s="37" t="s">
        <v>1325</v>
      </c>
      <c r="GD23" s="37" t="s">
        <v>1325</v>
      </c>
      <c r="GE23" s="37" t="s">
        <v>1292</v>
      </c>
      <c r="GF23" s="37" t="s">
        <v>1325</v>
      </c>
      <c r="GG23" s="37" t="s">
        <v>1325</v>
      </c>
      <c r="GH23" s="37" t="s">
        <v>1325</v>
      </c>
      <c r="GI23" s="37" t="s">
        <v>1392</v>
      </c>
      <c r="GJ23" s="37" t="s">
        <v>1280</v>
      </c>
      <c r="GK23" s="37"/>
      <c r="GL23" s="37" t="s">
        <v>1325</v>
      </c>
      <c r="GM23" s="37" t="s">
        <v>1244</v>
      </c>
      <c r="GN23" s="37" t="s">
        <v>1325</v>
      </c>
      <c r="GO23" s="37" t="s">
        <v>1325</v>
      </c>
      <c r="GP23" s="37" t="s">
        <v>1325</v>
      </c>
      <c r="GQ23" s="37" t="s">
        <v>1407</v>
      </c>
      <c r="GR23" s="37" t="s">
        <v>1405</v>
      </c>
      <c r="GS23" s="37" t="s">
        <v>1405</v>
      </c>
      <c r="GT23" s="37" t="s">
        <v>1351</v>
      </c>
      <c r="GU23" s="37" t="s">
        <v>1329</v>
      </c>
      <c r="GV23" s="37" t="s">
        <v>1332</v>
      </c>
      <c r="GW23" s="37" t="s">
        <v>1385</v>
      </c>
      <c r="GX23" s="37"/>
      <c r="GY23" s="37" t="s">
        <v>1244</v>
      </c>
      <c r="GZ23" s="37" t="s">
        <v>1325</v>
      </c>
      <c r="HA23" s="37" t="s">
        <v>1325</v>
      </c>
      <c r="HB23" s="37" t="s">
        <v>1318</v>
      </c>
      <c r="HC23" s="37" t="s">
        <v>1325</v>
      </c>
      <c r="HD23" s="37" t="s">
        <v>1325</v>
      </c>
    </row>
    <row r="24" customFormat="false" ht="15" hidden="false" customHeight="false" outlineLevel="0" collapsed="false">
      <c r="A24" s="196" t="n">
        <v>24</v>
      </c>
      <c r="B24" s="37" t="s">
        <v>1312</v>
      </c>
      <c r="C24" s="37" t="str">
        <f aca="false">IF(COUNTIF(DD:DD,$B24),INDIRECT(concat("B",$A24)),"")</f>
        <v/>
      </c>
      <c r="D24" s="37" t="str">
        <f aca="false">IF(COUNTIF(DE:DE,$B24),INDIRECT(concat("B",$A24)),"")</f>
        <v/>
      </c>
      <c r="E24" s="37" t="str">
        <f aca="false">IF(COUNTIF(DF:DF,$B24),INDIRECT(concat("B",$A24)),"")</f>
        <v/>
      </c>
      <c r="F24" s="37" t="str">
        <f aca="false">IF(COUNTIF(DG:DG,$B24),INDIRECT(concat("B",$A24)),"")</f>
        <v/>
      </c>
      <c r="G24" s="37" t="str">
        <f aca="false">IF(COUNTIF(DH:DH,$B24),INDIRECT(concat("B",$A24)),"")</f>
        <v/>
      </c>
      <c r="H24" s="37" t="str">
        <f aca="false">IF(COUNTIF(DI:DI,$B24),INDIRECT(concat("B",$A24)),"")</f>
        <v/>
      </c>
      <c r="I24" s="37" t="str">
        <f aca="false">IF(COUNTIF(DJ:DJ,$B24),INDIRECT(concat("B",$A24)),"")</f>
        <v/>
      </c>
      <c r="J24" s="37" t="str">
        <f aca="false">IF(COUNTIF(DK:DK,$B24),INDIRECT(concat("B",$A24)),"")</f>
        <v/>
      </c>
      <c r="K24" s="37" t="str">
        <f aca="false">IF(COUNTIF(DL:DL,$B24),INDIRECT(concat("B",$A24)),"")</f>
        <v/>
      </c>
      <c r="L24" s="37" t="str">
        <f aca="false">IF(COUNTIF(DM:DM,$B24),INDIRECT(concat("B",$A24)),"")</f>
        <v/>
      </c>
      <c r="M24" s="37" t="str">
        <f aca="false">IF(COUNTIF(DN:DN,$B24),INDIRECT(concat("B",$A24)),"")</f>
        <v/>
      </c>
      <c r="N24" s="37" t="str">
        <f aca="false">IF(COUNTIF(DO:DO,$B24),INDIRECT(concat("B",$A24)),"")</f>
        <v/>
      </c>
      <c r="O24" s="37" t="str">
        <f aca="false">IF(COUNTIF(DP:DP,$B24),INDIRECT(concat("B",$A24)),"")</f>
        <v/>
      </c>
      <c r="P24" s="37" t="str">
        <f aca="false">IF(COUNTIF(DQ:DQ,$B24),INDIRECT(concat("B",$A24)),"")</f>
        <v/>
      </c>
      <c r="Q24" s="37" t="str">
        <f aca="false">IF(COUNTIF(DR:DR,$B24),INDIRECT(concat("B",$A24)),"")</f>
        <v/>
      </c>
      <c r="R24" s="37" t="str">
        <f aca="false">IF(COUNTIF(DS:DS,$B24),INDIRECT(concat("B",$A24)),"")</f>
        <v/>
      </c>
      <c r="S24" s="37" t="str">
        <f aca="false">IF(COUNTIF(DT:DT,$B24),INDIRECT(concat("B",$A24)),"")</f>
        <v/>
      </c>
      <c r="T24" s="37" t="str">
        <f aca="false">IF(COUNTIF(DU:DU,$B24),INDIRECT(concat("B",$A24)),"")</f>
        <v/>
      </c>
      <c r="U24" s="37" t="str">
        <f aca="false">IF(COUNTIF(DV:DV,$B24),INDIRECT(concat("B",$A24)),"")</f>
        <v/>
      </c>
      <c r="V24" s="37" t="str">
        <f aca="false">IF(COUNTIF(DW:DW,$B24),INDIRECT(concat("B",$A24)),"")</f>
        <v/>
      </c>
      <c r="W24" s="37" t="str">
        <f aca="false">IF(COUNTIF(DX:DX,$B24),INDIRECT(concat("B",$A24)),"")</f>
        <v/>
      </c>
      <c r="X24" s="37" t="str">
        <f aca="false">IF(COUNTIF(DY:DY,$B24),INDIRECT(concat("B",$A24)),"")</f>
        <v/>
      </c>
      <c r="Y24" s="37" t="str">
        <f aca="false">IF(COUNTIF(DZ:DZ,$B24),INDIRECT(concat("B",$A24)),"")</f>
        <v/>
      </c>
      <c r="Z24" s="37" t="str">
        <f aca="false">IF(COUNTIF(EA:EA,$B24),INDIRECT(concat("B",$A24)),"")</f>
        <v/>
      </c>
      <c r="AA24" s="37" t="str">
        <f aca="false">IF(COUNTIF(EB:EB,$B24),INDIRECT(concat("B",$A24)),"")</f>
        <v/>
      </c>
      <c r="AB24" s="37" t="str">
        <f aca="false">IF(COUNTIF(EC:EC,$B24),INDIRECT(concat("B",$A24)),"")</f>
        <v/>
      </c>
      <c r="AC24" s="37" t="str">
        <f aca="false">IF(COUNTIF(ED:ED,$B24),INDIRECT(concat("B",$A24)),"")</f>
        <v/>
      </c>
      <c r="AD24" s="37" t="str">
        <f aca="false">IF(COUNTIF(EE:EE,$B24),INDIRECT(concat("B",$A24)),"")</f>
        <v/>
      </c>
      <c r="AE24" s="37" t="str">
        <f aca="false">IF(COUNTIF(EF:EF,$B24),INDIRECT(concat("B",$A24)),"")</f>
        <v/>
      </c>
      <c r="AF24" s="37" t="str">
        <f aca="false">IF(COUNTIF(EG:EG,$B24),INDIRECT(concat("B",$A24)),"")</f>
        <v/>
      </c>
      <c r="AG24" s="37" t="str">
        <f aca="false">IF(COUNTIF(EH:EH,$B24),INDIRECT(concat("B",$A24)),"")</f>
        <v/>
      </c>
      <c r="AH24" s="37" t="str">
        <f aca="false">IF(COUNTIF(EI:EI,$B24),INDIRECT(concat("B",$A24)),"")</f>
        <v/>
      </c>
      <c r="AI24" s="37" t="str">
        <f aca="false">IF(COUNTIF(EJ:EJ,$B24),INDIRECT(concat("B",$A24)),"")</f>
        <v/>
      </c>
      <c r="AJ24" s="37" t="str">
        <f aca="false">IF(COUNTIF(EK:EK,$B24),INDIRECT(concat("B",$A24)),"")</f>
        <v/>
      </c>
      <c r="AK24" s="37" t="str">
        <f aca="false">IF(COUNTIF(EL:EL,$B24),INDIRECT(concat("B",$A24)),"")</f>
        <v/>
      </c>
      <c r="AL24" s="37" t="str">
        <f aca="false">IF(COUNTIF(EM:EM,$B24),INDIRECT(concat("B",$A24)),"")</f>
        <v/>
      </c>
      <c r="AM24" s="37" t="str">
        <f aca="false">IF(COUNTIF(EN:EN,$B24),INDIRECT(concat("B",$A24)),"")</f>
        <v/>
      </c>
      <c r="AN24" s="37" t="str">
        <f aca="false">IF(COUNTIF(EO:EO,$B24),INDIRECT(concat("B",$A24)),"")</f>
        <v/>
      </c>
      <c r="AO24" s="37" t="str">
        <f aca="false">IF(COUNTIF(EP:EP,$B24),INDIRECT(concat("B",$A24)),"")</f>
        <v/>
      </c>
      <c r="AP24" s="37" t="str">
        <f aca="false">IF(COUNTIF(EQ:EQ,$B24),INDIRECT(concat("B",$A24)),"")</f>
        <v/>
      </c>
      <c r="AQ24" s="37" t="str">
        <f aca="false">IF(COUNTIF(ER:ER,$B24),INDIRECT(concat("B",$A24)),"")</f>
        <v/>
      </c>
      <c r="AR24" s="37" t="str">
        <f aca="false">IF(COUNTIF(ES:ES,$B24),INDIRECT(concat("B",$A24)),"")</f>
        <v/>
      </c>
      <c r="AS24" s="37" t="e">
        <f aca="false">IF(COUNTIF(ET:ET,$B24),INDIRECT(concat("B",$A24)),"")</f>
        <v>#NAME?</v>
      </c>
      <c r="AT24" s="37" t="str">
        <f aca="false">IF(COUNTIF(EU:EU,$B24),INDIRECT(concat("B",$A24)),"")</f>
        <v/>
      </c>
      <c r="AU24" s="37" t="str">
        <f aca="false">IF(COUNTIF(EV:EV,$B24),INDIRECT(concat("B",$A24)),"")</f>
        <v/>
      </c>
      <c r="AV24" s="37" t="str">
        <f aca="false">IF(COUNTIF(EW:EW,$B24),INDIRECT(concat("B",$A24)),"")</f>
        <v/>
      </c>
      <c r="AW24" s="37" t="str">
        <f aca="false">IF(COUNTIF(EX:EX,$B24),INDIRECT(concat("B",$A24)),"")</f>
        <v/>
      </c>
      <c r="AX24" s="37" t="str">
        <f aca="false">IF(COUNTIF(EY:EY,$B24),INDIRECT(concat("B",$A24)),"")</f>
        <v/>
      </c>
      <c r="AY24" s="37" t="str">
        <f aca="false">IF(COUNTIF(EZ:EZ,$B24),INDIRECT(concat("B",$A24)),"")</f>
        <v/>
      </c>
      <c r="AZ24" s="37" t="str">
        <f aca="false">IF(COUNTIF(FA:FA,$B24),INDIRECT(concat("B",$A24)),"")</f>
        <v/>
      </c>
      <c r="BA24" s="37" t="str">
        <f aca="false">IF(COUNTIF(FB:FB,$B24),INDIRECT(concat("B",$A24)),"")</f>
        <v/>
      </c>
      <c r="BB24" s="37" t="str">
        <f aca="false">IF(COUNTIF(FC:FC,$B24),INDIRECT(concat("B",$A24)),"")</f>
        <v/>
      </c>
      <c r="BC24" s="37" t="str">
        <f aca="false">IF(COUNTIF(FD:FD,$B24),INDIRECT(concat("B",$A24)),"")</f>
        <v/>
      </c>
      <c r="BD24" s="37" t="str">
        <f aca="false">IF(COUNTIF(FE:FE,$B24),INDIRECT(concat("B",$A24)),"")</f>
        <v/>
      </c>
      <c r="BE24" s="37" t="str">
        <f aca="false">IF(COUNTIF(FF:FF,$B24),INDIRECT(concat("B",$A24)),"")</f>
        <v/>
      </c>
      <c r="BF24" s="37" t="str">
        <f aca="false">IF(COUNTIF(FG:FG,$B24),INDIRECT(concat("B",$A24)),"")</f>
        <v/>
      </c>
      <c r="BG24" s="37" t="str">
        <f aca="false">IF(COUNTIF(FH:FH,$B24),INDIRECT(concat("B",$A24)),"")</f>
        <v/>
      </c>
      <c r="BH24" s="37" t="str">
        <f aca="false">IF(COUNTIF(FI:FI,$B24),INDIRECT(concat("B",$A24)),"")</f>
        <v/>
      </c>
      <c r="BI24" s="37" t="str">
        <f aca="false">IF(COUNTIF(FJ:FJ,$B24),INDIRECT(concat("B",$A24)),"")</f>
        <v/>
      </c>
      <c r="BJ24" s="37" t="str">
        <f aca="false">IF(COUNTIF(FK:FK,$B24),INDIRECT(concat("B",$A24)),"")</f>
        <v/>
      </c>
      <c r="BK24" s="37" t="str">
        <f aca="false">IF(COUNTIF(FL:FL,$B24),INDIRECT(concat("B",$A24)),"")</f>
        <v/>
      </c>
      <c r="BL24" s="37" t="str">
        <f aca="false">IF(COUNTIF(FM:FM,$B24),INDIRECT(concat("B",$A24)),"")</f>
        <v/>
      </c>
      <c r="BM24" s="37" t="str">
        <f aca="false">IF(COUNTIF(FN:FN,$B24),INDIRECT(concat("B",$A24)),"")</f>
        <v/>
      </c>
      <c r="BN24" s="37" t="str">
        <f aca="false">IF(COUNTIF(FO:FO,$B24),INDIRECT(concat("B",$A24)),"")</f>
        <v/>
      </c>
      <c r="BO24" s="37" t="str">
        <f aca="false">IF(COUNTIF(FP:FP,$B24),INDIRECT(concat("B",$A24)),"")</f>
        <v/>
      </c>
      <c r="BP24" s="37" t="str">
        <f aca="false">IF(COUNTIF(FQ:FQ,$B24),INDIRECT(concat("B",$A24)),"")</f>
        <v/>
      </c>
      <c r="BQ24" s="37" t="str">
        <f aca="false">IF(COUNTIF(FR:FR,$B24),INDIRECT(concat("B",$A24)),"")</f>
        <v/>
      </c>
      <c r="BR24" s="37" t="str">
        <f aca="false">IF(COUNTIF(FS:FS,$B24),INDIRECT(concat("B",$A24)),"")</f>
        <v/>
      </c>
      <c r="BS24" s="37" t="str">
        <f aca="false">IF(COUNTIF(FT:FT,$B24),INDIRECT(concat("B",$A24)),"")</f>
        <v/>
      </c>
      <c r="BT24" s="37" t="str">
        <f aca="false">IF(COUNTIF(FU:FU,$B24),INDIRECT(concat("B",$A24)),"")</f>
        <v/>
      </c>
      <c r="BU24" s="37" t="str">
        <f aca="false">IF(COUNTIF(FV:FV,$B24),INDIRECT(concat("B",$A24)),"")</f>
        <v/>
      </c>
      <c r="BV24" s="37" t="str">
        <f aca="false">IF(COUNTIF(FW:FW,$B24),INDIRECT(concat("B",$A24)),"")</f>
        <v/>
      </c>
      <c r="BW24" s="37" t="str">
        <f aca="false">IF(COUNTIF(FX:FX,$B24),INDIRECT(concat("B",$A24)),"")</f>
        <v/>
      </c>
      <c r="BX24" s="37" t="str">
        <f aca="false">IF(COUNTIF(FY:FY,$B24),INDIRECT(concat("B",$A24)),"")</f>
        <v/>
      </c>
      <c r="BY24" s="37" t="str">
        <f aca="false">IF(COUNTIF(FZ:FZ,$B24),INDIRECT(concat("B",$A24)),"")</f>
        <v/>
      </c>
      <c r="BZ24" s="37" t="str">
        <f aca="false">IF(COUNTIF(GA:GA,$B24),INDIRECT(concat("B",$A24)),"")</f>
        <v/>
      </c>
      <c r="CA24" s="37" t="str">
        <f aca="false">IF(COUNTIF(GB:GB,$B24),INDIRECT(concat("B",$A24)),"")</f>
        <v/>
      </c>
      <c r="CB24" s="37" t="str">
        <f aca="false">IF(COUNTIF(GC:GC,$B24),INDIRECT(concat("B",$A24)),"")</f>
        <v/>
      </c>
      <c r="CC24" s="37" t="str">
        <f aca="false">IF(COUNTIF(GD:GD,$B24),INDIRECT(concat("B",$A24)),"")</f>
        <v/>
      </c>
      <c r="CD24" s="37" t="str">
        <f aca="false">IF(COUNTIF(GE:GE,$B24),INDIRECT(concat("B",$A24)),"")</f>
        <v/>
      </c>
      <c r="CE24" s="37" t="str">
        <f aca="false">IF(COUNTIF(GF:GF,$B24),INDIRECT(concat("B",$A24)),"")</f>
        <v/>
      </c>
      <c r="CF24" s="37" t="str">
        <f aca="false">IF(COUNTIF(GG:GG,$B24),INDIRECT(concat("B",$A24)),"")</f>
        <v/>
      </c>
      <c r="CG24" s="37" t="str">
        <f aca="false">IF(COUNTIF(GH:GH,$B24),INDIRECT(concat("B",$A24)),"")</f>
        <v/>
      </c>
      <c r="CH24" s="37" t="str">
        <f aca="false">IF(COUNTIF(GI:GI,$B24),INDIRECT(concat("B",$A24)),"")</f>
        <v/>
      </c>
      <c r="CI24" s="37" t="str">
        <f aca="false">IF(COUNTIF(GJ:GJ,$B24),INDIRECT(concat("B",$A24)),"")</f>
        <v/>
      </c>
      <c r="CJ24" s="37" t="str">
        <f aca="false">IF(COUNTIF(GK:GK,$B24),INDIRECT(concat("B",$A24)),"")</f>
        <v/>
      </c>
      <c r="CK24" s="37" t="str">
        <f aca="false">IF(COUNTIF(GL:GL,$B24),INDIRECT(concat("B",$A24)),"")</f>
        <v/>
      </c>
      <c r="CL24" s="37" t="str">
        <f aca="false">IF(COUNTIF(GM:GM,$B24),INDIRECT(concat("B",$A24)),"")</f>
        <v/>
      </c>
      <c r="CM24" s="37" t="str">
        <f aca="false">IF(COUNTIF(GN:GN,$B24),INDIRECT(concat("B",$A24)),"")</f>
        <v/>
      </c>
      <c r="CN24" s="37" t="str">
        <f aca="false">IF(COUNTIF(GO:GO,$B24),INDIRECT(concat("B",$A24)),"")</f>
        <v/>
      </c>
      <c r="CO24" s="37" t="str">
        <f aca="false">IF(COUNTIF(GP:GP,$B24),INDIRECT(concat("B",$A24)),"")</f>
        <v/>
      </c>
      <c r="CP24" s="37" t="str">
        <f aca="false">IF(COUNTIF(GQ:GQ,$B24),INDIRECT(concat("B",$A24)),"")</f>
        <v/>
      </c>
      <c r="CQ24" s="37" t="str">
        <f aca="false">IF(COUNTIF(GR:GR,$B24),INDIRECT(concat("B",$A24)),"")</f>
        <v/>
      </c>
      <c r="CR24" s="37" t="str">
        <f aca="false">IF(COUNTIF(GS:GS,$B24),INDIRECT(concat("B",$A24)),"")</f>
        <v/>
      </c>
      <c r="CS24" s="37" t="str">
        <f aca="false">IF(COUNTIF(GT:GT,$B24),INDIRECT(concat("B",$A24)),"")</f>
        <v/>
      </c>
      <c r="CT24" s="37" t="str">
        <f aca="false">IF(COUNTIF(GU:GU,$B24),INDIRECT(concat("B",$A24)),"")</f>
        <v/>
      </c>
      <c r="CU24" s="37" t="str">
        <f aca="false">IF(COUNTIF(GV:GV,$B24),INDIRECT(concat("B",$A24)),"")</f>
        <v/>
      </c>
      <c r="CV24" s="37" t="str">
        <f aca="false">IF(COUNTIF(GW:GW,$B24),INDIRECT(concat("B",$A24)),"")</f>
        <v/>
      </c>
      <c r="CW24" s="37" t="str">
        <f aca="false">IF(COUNTIF(GX:GX,$B24),INDIRECT(concat("B",$A24)),"")</f>
        <v/>
      </c>
      <c r="CX24" s="37" t="str">
        <f aca="false">IF(COUNTIF(GY:GY,$B24),INDIRECT(concat("B",$A24)),"")</f>
        <v/>
      </c>
      <c r="CY24" s="37" t="str">
        <f aca="false">IF(COUNTIF(GZ:GZ,$B24),INDIRECT(concat("B",$A24)),"")</f>
        <v/>
      </c>
      <c r="CZ24" s="37" t="e">
        <f aca="false">IF(COUNTIF(HA:HA,$B24),INDIRECT(concat("B",$A24)),"")</f>
        <v>#NAME?</v>
      </c>
      <c r="DA24" s="37" t="str">
        <f aca="false">IF(COUNTIF(HB:HB,$B24),INDIRECT(concat("B",$A24)),"")</f>
        <v/>
      </c>
      <c r="DB24" s="37" t="str">
        <f aca="false">IF(COUNTIF(HC:HC,$B24),INDIRECT(concat("B",$A24)),"")</f>
        <v/>
      </c>
      <c r="DC24" s="37" t="str">
        <f aca="false">IF(COUNTIF(HD:HD,$B24),INDIRECT(concat("B",$A24)),"")</f>
        <v/>
      </c>
      <c r="DD24" s="37" t="s">
        <v>1407</v>
      </c>
      <c r="DE24" s="37" t="s">
        <v>1439</v>
      </c>
      <c r="DF24" s="37" t="s">
        <v>1405</v>
      </c>
      <c r="DG24" s="37" t="s">
        <v>1395</v>
      </c>
      <c r="DH24" s="37" t="s">
        <v>1335</v>
      </c>
      <c r="DI24" s="37" t="s">
        <v>1351</v>
      </c>
      <c r="DJ24" s="37" t="s">
        <v>1416</v>
      </c>
      <c r="DK24" s="37"/>
      <c r="DL24" s="37"/>
      <c r="DM24" s="37" t="s">
        <v>1405</v>
      </c>
      <c r="DN24" s="37" t="s">
        <v>1407</v>
      </c>
      <c r="DO24" s="37" t="s">
        <v>1405</v>
      </c>
      <c r="DP24" s="37" t="s">
        <v>1410</v>
      </c>
      <c r="DQ24" s="37" t="s">
        <v>1405</v>
      </c>
      <c r="DR24" s="37" t="s">
        <v>1335</v>
      </c>
      <c r="DS24" s="37" t="s">
        <v>1402</v>
      </c>
      <c r="DT24" s="37" t="s">
        <v>1410</v>
      </c>
      <c r="DU24" s="37" t="s">
        <v>1402</v>
      </c>
      <c r="DV24" s="37" t="s">
        <v>1292</v>
      </c>
      <c r="DW24" s="37" t="s">
        <v>1292</v>
      </c>
      <c r="DX24" s="37"/>
      <c r="DY24" s="37"/>
      <c r="DZ24" s="37"/>
      <c r="EA24" s="37" t="s">
        <v>1335</v>
      </c>
      <c r="EB24" s="37" t="s">
        <v>1351</v>
      </c>
      <c r="EC24" s="37" t="s">
        <v>1351</v>
      </c>
      <c r="ED24" s="37"/>
      <c r="EE24" s="37" t="s">
        <v>1464</v>
      </c>
      <c r="EF24" s="37" t="s">
        <v>1451</v>
      </c>
      <c r="EG24" s="37" t="s">
        <v>1464</v>
      </c>
      <c r="EH24" s="37" t="s">
        <v>1464</v>
      </c>
      <c r="EI24" s="37" t="s">
        <v>1464</v>
      </c>
      <c r="EJ24" s="37"/>
      <c r="EK24" s="37" t="s">
        <v>1318</v>
      </c>
      <c r="EL24" s="37" t="s">
        <v>1402</v>
      </c>
      <c r="EM24" s="37" t="s">
        <v>1289</v>
      </c>
      <c r="EN24" s="37" t="s">
        <v>1318</v>
      </c>
      <c r="EO24" s="37" t="s">
        <v>1244</v>
      </c>
      <c r="EP24" s="37" t="s">
        <v>1292</v>
      </c>
      <c r="EQ24" s="37" t="s">
        <v>1416</v>
      </c>
      <c r="ER24" s="37" t="s">
        <v>1322</v>
      </c>
      <c r="ES24" s="37"/>
      <c r="ET24" s="37" t="s">
        <v>1318</v>
      </c>
      <c r="EU24" s="37" t="s">
        <v>1318</v>
      </c>
      <c r="EV24" s="37" t="s">
        <v>1318</v>
      </c>
      <c r="EW24" s="37" t="s">
        <v>1318</v>
      </c>
      <c r="EX24" s="37" t="s">
        <v>1318</v>
      </c>
      <c r="EY24" s="37" t="s">
        <v>1318</v>
      </c>
      <c r="EZ24" s="37" t="s">
        <v>1325</v>
      </c>
      <c r="FA24" s="37" t="s">
        <v>1318</v>
      </c>
      <c r="FB24" s="37" t="s">
        <v>1292</v>
      </c>
      <c r="FC24" s="37" t="s">
        <v>1318</v>
      </c>
      <c r="FD24" s="37" t="s">
        <v>1239</v>
      </c>
      <c r="FE24" s="37" t="s">
        <v>1318</v>
      </c>
      <c r="FF24" s="37" t="s">
        <v>1292</v>
      </c>
      <c r="FG24" s="37" t="s">
        <v>1318</v>
      </c>
      <c r="FH24" s="37"/>
      <c r="FI24" s="37"/>
      <c r="FJ24" s="37" t="s">
        <v>1430</v>
      </c>
      <c r="FK24" s="37"/>
      <c r="FL24" s="37" t="s">
        <v>1244</v>
      </c>
      <c r="FM24" s="37" t="s">
        <v>1244</v>
      </c>
      <c r="FN24" s="37" t="s">
        <v>1292</v>
      </c>
      <c r="FO24" s="37" t="s">
        <v>1292</v>
      </c>
      <c r="FP24" s="37" t="s">
        <v>1292</v>
      </c>
      <c r="FQ24" s="37" t="s">
        <v>1292</v>
      </c>
      <c r="FR24" s="37" t="s">
        <v>1318</v>
      </c>
      <c r="FS24" s="37" t="s">
        <v>1318</v>
      </c>
      <c r="FT24" s="37" t="s">
        <v>1280</v>
      </c>
      <c r="FU24" s="37" t="s">
        <v>1322</v>
      </c>
      <c r="FV24" s="37"/>
      <c r="FW24" s="37"/>
      <c r="FX24" s="37" t="s">
        <v>1239</v>
      </c>
      <c r="FY24" s="37" t="s">
        <v>1289</v>
      </c>
      <c r="FZ24" s="37" t="s">
        <v>1318</v>
      </c>
      <c r="GA24" s="37" t="s">
        <v>1244</v>
      </c>
      <c r="GB24" s="37"/>
      <c r="GC24" s="37" t="s">
        <v>1318</v>
      </c>
      <c r="GD24" s="37" t="s">
        <v>1318</v>
      </c>
      <c r="GE24" s="37" t="s">
        <v>1239</v>
      </c>
      <c r="GF24" s="37" t="s">
        <v>1292</v>
      </c>
      <c r="GG24" s="37" t="s">
        <v>1292</v>
      </c>
      <c r="GH24" s="37" t="s">
        <v>1292</v>
      </c>
      <c r="GI24" s="37" t="s">
        <v>1494</v>
      </c>
      <c r="GJ24" s="37" t="s">
        <v>1325</v>
      </c>
      <c r="GK24" s="37"/>
      <c r="GL24" s="37" t="s">
        <v>1318</v>
      </c>
      <c r="GM24" s="37" t="s">
        <v>1318</v>
      </c>
      <c r="GN24" s="37" t="s">
        <v>1292</v>
      </c>
      <c r="GO24" s="37" t="s">
        <v>1292</v>
      </c>
      <c r="GP24" s="37" t="s">
        <v>1292</v>
      </c>
      <c r="GQ24" s="37" t="s">
        <v>1416</v>
      </c>
      <c r="GR24" s="37" t="s">
        <v>1407</v>
      </c>
      <c r="GS24" s="37" t="s">
        <v>1416</v>
      </c>
      <c r="GT24" s="37" t="s">
        <v>1379</v>
      </c>
      <c r="GU24" s="37" t="s">
        <v>1332</v>
      </c>
      <c r="GV24" s="37" t="s">
        <v>1335</v>
      </c>
      <c r="GW24" s="37" t="s">
        <v>1392</v>
      </c>
      <c r="GX24" s="37"/>
      <c r="GY24" s="37" t="s">
        <v>1318</v>
      </c>
      <c r="GZ24" s="37" t="s">
        <v>1292</v>
      </c>
      <c r="HA24" s="37" t="s">
        <v>1318</v>
      </c>
      <c r="HB24" s="37" t="s">
        <v>1292</v>
      </c>
      <c r="HC24" s="37" t="s">
        <v>1292</v>
      </c>
      <c r="HD24" s="37" t="s">
        <v>1318</v>
      </c>
    </row>
    <row r="25" customFormat="false" ht="15" hidden="false" customHeight="false" outlineLevel="0" collapsed="false">
      <c r="A25" s="196" t="n">
        <v>25</v>
      </c>
      <c r="B25" s="37" t="s">
        <v>1314</v>
      </c>
      <c r="C25" s="37" t="e">
        <f aca="false">IF(COUNTIF(DD:DD,$B25),INDIRECT(concat("B",$A25)),"")</f>
        <v>#NAME?</v>
      </c>
      <c r="D25" s="37" t="e">
        <f aca="false">IF(COUNTIF(DE:DE,$B25),INDIRECT(concat("B",$A25)),"")</f>
        <v>#NAME?</v>
      </c>
      <c r="E25" s="37" t="e">
        <f aca="false">IF(COUNTIF(DF:DF,$B25),INDIRECT(concat("B",$A25)),"")</f>
        <v>#NAME?</v>
      </c>
      <c r="F25" s="37" t="e">
        <f aca="false">IF(COUNTIF(DG:DG,$B25),INDIRECT(concat("B",$A25)),"")</f>
        <v>#NAME?</v>
      </c>
      <c r="G25" s="37" t="e">
        <f aca="false">IF(COUNTIF(DH:DH,$B25),INDIRECT(concat("B",$A25)),"")</f>
        <v>#NAME?</v>
      </c>
      <c r="H25" s="37" t="e">
        <f aca="false">IF(COUNTIF(DI:DI,$B25),INDIRECT(concat("B",$A25)),"")</f>
        <v>#NAME?</v>
      </c>
      <c r="I25" s="37" t="e">
        <f aca="false">IF(COUNTIF(DJ:DJ,$B25),INDIRECT(concat("B",$A25)),"")</f>
        <v>#NAME?</v>
      </c>
      <c r="J25" s="37" t="str">
        <f aca="false">IF(COUNTIF(DK:DK,$B25),INDIRECT(concat("B",$A25)),"")</f>
        <v/>
      </c>
      <c r="K25" s="37" t="str">
        <f aca="false">IF(COUNTIF(DL:DL,$B25),INDIRECT(concat("B",$A25)),"")</f>
        <v/>
      </c>
      <c r="L25" s="37" t="e">
        <f aca="false">IF(COUNTIF(DM:DM,$B25),INDIRECT(concat("B",$A25)),"")</f>
        <v>#NAME?</v>
      </c>
      <c r="M25" s="37" t="e">
        <f aca="false">IF(COUNTIF(DN:DN,$B25),INDIRECT(concat("B",$A25)),"")</f>
        <v>#NAME?</v>
      </c>
      <c r="N25" s="37" t="e">
        <f aca="false">IF(COUNTIF(DO:DO,$B25),INDIRECT(concat("B",$A25)),"")</f>
        <v>#NAME?</v>
      </c>
      <c r="O25" s="37" t="e">
        <f aca="false">IF(COUNTIF(DP:DP,$B25),INDIRECT(concat("B",$A25)),"")</f>
        <v>#NAME?</v>
      </c>
      <c r="P25" s="37" t="e">
        <f aca="false">IF(COUNTIF(DQ:DQ,$B25),INDIRECT(concat("B",$A25)),"")</f>
        <v>#NAME?</v>
      </c>
      <c r="Q25" s="37" t="e">
        <f aca="false">IF(COUNTIF(DR:DR,$B25),INDIRECT(concat("B",$A25)),"")</f>
        <v>#NAME?</v>
      </c>
      <c r="R25" s="37" t="e">
        <f aca="false">IF(COUNTIF(DS:DS,$B25),INDIRECT(concat("B",$A25)),"")</f>
        <v>#NAME?</v>
      </c>
      <c r="S25" s="37" t="e">
        <f aca="false">IF(COUNTIF(DT:DT,$B25),INDIRECT(concat("B",$A25)),"")</f>
        <v>#NAME?</v>
      </c>
      <c r="T25" s="37" t="e">
        <f aca="false">IF(COUNTIF(DU:DU,$B25),INDIRECT(concat("B",$A25)),"")</f>
        <v>#NAME?</v>
      </c>
      <c r="U25" s="37" t="e">
        <f aca="false">IF(COUNTIF(DV:DV,$B25),INDIRECT(concat("B",$A25)),"")</f>
        <v>#NAME?</v>
      </c>
      <c r="V25" s="37" t="e">
        <f aca="false">IF(COUNTIF(DW:DW,$B25),INDIRECT(concat("B",$A25)),"")</f>
        <v>#NAME?</v>
      </c>
      <c r="W25" s="37" t="str">
        <f aca="false">IF(COUNTIF(DX:DX,$B25),INDIRECT(concat("B",$A25)),"")</f>
        <v/>
      </c>
      <c r="X25" s="37" t="str">
        <f aca="false">IF(COUNTIF(DY:DY,$B25),INDIRECT(concat("B",$A25)),"")</f>
        <v/>
      </c>
      <c r="Y25" s="37" t="str">
        <f aca="false">IF(COUNTIF(DZ:DZ,$B25),INDIRECT(concat("B",$A25)),"")</f>
        <v/>
      </c>
      <c r="Z25" s="37" t="e">
        <f aca="false">IF(COUNTIF(EA:EA,$B25),INDIRECT(concat("B",$A25)),"")</f>
        <v>#NAME?</v>
      </c>
      <c r="AA25" s="37" t="e">
        <f aca="false">IF(COUNTIF(EB:EB,$B25),INDIRECT(concat("B",$A25)),"")</f>
        <v>#NAME?</v>
      </c>
      <c r="AB25" s="37" t="e">
        <f aca="false">IF(COUNTIF(EC:EC,$B25),INDIRECT(concat("B",$A25)),"")</f>
        <v>#NAME?</v>
      </c>
      <c r="AC25" s="37" t="str">
        <f aca="false">IF(COUNTIF(ED:ED,$B25),INDIRECT(concat("B",$A25)),"")</f>
        <v/>
      </c>
      <c r="AD25" s="37" t="e">
        <f aca="false">IF(COUNTIF(EE:EE,$B25),INDIRECT(concat("B",$A25)),"")</f>
        <v>#NAME?</v>
      </c>
      <c r="AE25" s="37" t="e">
        <f aca="false">IF(COUNTIF(EF:EF,$B25),INDIRECT(concat("B",$A25)),"")</f>
        <v>#NAME?</v>
      </c>
      <c r="AF25" s="37" t="e">
        <f aca="false">IF(COUNTIF(EG:EG,$B25),INDIRECT(concat("B",$A25)),"")</f>
        <v>#NAME?</v>
      </c>
      <c r="AG25" s="37" t="e">
        <f aca="false">IF(COUNTIF(EH:EH,$B25),INDIRECT(concat("B",$A25)),"")</f>
        <v>#NAME?</v>
      </c>
      <c r="AH25" s="37" t="e">
        <f aca="false">IF(COUNTIF(EI:EI,$B25),INDIRECT(concat("B",$A25)),"")</f>
        <v>#NAME?</v>
      </c>
      <c r="AI25" s="37" t="str">
        <f aca="false">IF(COUNTIF(EJ:EJ,$B25),INDIRECT(concat("B",$A25)),"")</f>
        <v/>
      </c>
      <c r="AJ25" s="37" t="e">
        <f aca="false">IF(COUNTIF(EK:EK,$B25),INDIRECT(concat("B",$A25)),"")</f>
        <v>#NAME?</v>
      </c>
      <c r="AK25" s="37" t="e">
        <f aca="false">IF(COUNTIF(EL:EL,$B25),INDIRECT(concat("B",$A25)),"")</f>
        <v>#NAME?</v>
      </c>
      <c r="AL25" s="37" t="e">
        <f aca="false">IF(COUNTIF(EM:EM,$B25),INDIRECT(concat("B",$A25)),"")</f>
        <v>#NAME?</v>
      </c>
      <c r="AM25" s="37" t="e">
        <f aca="false">IF(COUNTIF(EN:EN,$B25),INDIRECT(concat("B",$A25)),"")</f>
        <v>#NAME?</v>
      </c>
      <c r="AN25" s="37" t="e">
        <f aca="false">IF(COUNTIF(EO:EO,$B25),INDIRECT(concat("B",$A25)),"")</f>
        <v>#NAME?</v>
      </c>
      <c r="AO25" s="37" t="e">
        <f aca="false">IF(COUNTIF(EP:EP,$B25),INDIRECT(concat("B",$A25)),"")</f>
        <v>#NAME?</v>
      </c>
      <c r="AP25" s="37" t="e">
        <f aca="false">IF(COUNTIF(EQ:EQ,$B25),INDIRECT(concat("B",$A25)),"")</f>
        <v>#NAME?</v>
      </c>
      <c r="AQ25" s="37" t="e">
        <f aca="false">IF(COUNTIF(ER:ER,$B25),INDIRECT(concat("B",$A25)),"")</f>
        <v>#NAME?</v>
      </c>
      <c r="AR25" s="37" t="str">
        <f aca="false">IF(COUNTIF(ES:ES,$B25),INDIRECT(concat("B",$A25)),"")</f>
        <v/>
      </c>
      <c r="AS25" s="37" t="e">
        <f aca="false">IF(COUNTIF(ET:ET,$B25),INDIRECT(concat("B",$A25)),"")</f>
        <v>#NAME?</v>
      </c>
      <c r="AT25" s="37" t="e">
        <f aca="false">IF(COUNTIF(EU:EU,$B25),INDIRECT(concat("B",$A25)),"")</f>
        <v>#NAME?</v>
      </c>
      <c r="AU25" s="37" t="e">
        <f aca="false">IF(COUNTIF(EV:EV,$B25),INDIRECT(concat("B",$A25)),"")</f>
        <v>#NAME?</v>
      </c>
      <c r="AV25" s="37" t="e">
        <f aca="false">IF(COUNTIF(EW:EW,$B25),INDIRECT(concat("B",$A25)),"")</f>
        <v>#NAME?</v>
      </c>
      <c r="AW25" s="37" t="e">
        <f aca="false">IF(COUNTIF(EX:EX,$B25),INDIRECT(concat("B",$A25)),"")</f>
        <v>#NAME?</v>
      </c>
      <c r="AX25" s="37" t="e">
        <f aca="false">IF(COUNTIF(EY:EY,$B25),INDIRECT(concat("B",$A25)),"")</f>
        <v>#NAME?</v>
      </c>
      <c r="AY25" s="37" t="e">
        <f aca="false">IF(COUNTIF(EZ:EZ,$B25),INDIRECT(concat("B",$A25)),"")</f>
        <v>#NAME?</v>
      </c>
      <c r="AZ25" s="37" t="e">
        <f aca="false">IF(COUNTIF(FA:FA,$B25),INDIRECT(concat("B",$A25)),"")</f>
        <v>#NAME?</v>
      </c>
      <c r="BA25" s="37" t="e">
        <f aca="false">IF(COUNTIF(FB:FB,$B25),INDIRECT(concat("B",$A25)),"")</f>
        <v>#NAME?</v>
      </c>
      <c r="BB25" s="37" t="e">
        <f aca="false">IF(COUNTIF(FC:FC,$B25),INDIRECT(concat("B",$A25)),"")</f>
        <v>#NAME?</v>
      </c>
      <c r="BC25" s="37" t="e">
        <f aca="false">IF(COUNTIF(FD:FD,$B25),INDIRECT(concat("B",$A25)),"")</f>
        <v>#NAME?</v>
      </c>
      <c r="BD25" s="37" t="e">
        <f aca="false">IF(COUNTIF(FE:FE,$B25),INDIRECT(concat("B",$A25)),"")</f>
        <v>#NAME?</v>
      </c>
      <c r="BE25" s="37" t="e">
        <f aca="false">IF(COUNTIF(FF:FF,$B25),INDIRECT(concat("B",$A25)),"")</f>
        <v>#NAME?</v>
      </c>
      <c r="BF25" s="37" t="e">
        <f aca="false">IF(COUNTIF(FG:FG,$B25),INDIRECT(concat("B",$A25)),"")</f>
        <v>#NAME?</v>
      </c>
      <c r="BG25" s="37" t="str">
        <f aca="false">IF(COUNTIF(FH:FH,$B25),INDIRECT(concat("B",$A25)),"")</f>
        <v/>
      </c>
      <c r="BH25" s="37" t="str">
        <f aca="false">IF(COUNTIF(FI:FI,$B25),INDIRECT(concat("B",$A25)),"")</f>
        <v/>
      </c>
      <c r="BI25" s="37" t="str">
        <f aca="false">IF(COUNTIF(FJ:FJ,$B25),INDIRECT(concat("B",$A25)),"")</f>
        <v/>
      </c>
      <c r="BJ25" s="37" t="str">
        <f aca="false">IF(COUNTIF(FK:FK,$B25),INDIRECT(concat("B",$A25)),"")</f>
        <v/>
      </c>
      <c r="BK25" s="37" t="e">
        <f aca="false">IF(COUNTIF(FL:FL,$B25),INDIRECT(concat("B",$A25)),"")</f>
        <v>#NAME?</v>
      </c>
      <c r="BL25" s="37" t="e">
        <f aca="false">IF(COUNTIF(FM:FM,$B25),INDIRECT(concat("B",$A25)),"")</f>
        <v>#NAME?</v>
      </c>
      <c r="BM25" s="37" t="e">
        <f aca="false">IF(COUNTIF(FN:FN,$B25),INDIRECT(concat("B",$A25)),"")</f>
        <v>#NAME?</v>
      </c>
      <c r="BN25" s="37" t="e">
        <f aca="false">IF(COUNTIF(FO:FO,$B25),INDIRECT(concat("B",$A25)),"")</f>
        <v>#NAME?</v>
      </c>
      <c r="BO25" s="37" t="e">
        <f aca="false">IF(COUNTIF(FP:FP,$B25),INDIRECT(concat("B",$A25)),"")</f>
        <v>#NAME?</v>
      </c>
      <c r="BP25" s="37" t="e">
        <f aca="false">IF(COUNTIF(FQ:FQ,$B25),INDIRECT(concat("B",$A25)),"")</f>
        <v>#NAME?</v>
      </c>
      <c r="BQ25" s="37" t="e">
        <f aca="false">IF(COUNTIF(FR:FR,$B25),INDIRECT(concat("B",$A25)),"")</f>
        <v>#NAME?</v>
      </c>
      <c r="BR25" s="37" t="e">
        <f aca="false">IF(COUNTIF(FS:FS,$B25),INDIRECT(concat("B",$A25)),"")</f>
        <v>#NAME?</v>
      </c>
      <c r="BS25" s="37" t="e">
        <f aca="false">IF(COUNTIF(FT:FT,$B25),INDIRECT(concat("B",$A25)),"")</f>
        <v>#NAME?</v>
      </c>
      <c r="BT25" s="37" t="e">
        <f aca="false">IF(COUNTIF(FU:FU,$B25),INDIRECT(concat("B",$A25)),"")</f>
        <v>#NAME?</v>
      </c>
      <c r="BU25" s="37" t="str">
        <f aca="false">IF(COUNTIF(FV:FV,$B25),INDIRECT(concat("B",$A25)),"")</f>
        <v/>
      </c>
      <c r="BV25" s="37" t="str">
        <f aca="false">IF(COUNTIF(FW:FW,$B25),INDIRECT(concat("B",$A25)),"")</f>
        <v/>
      </c>
      <c r="BW25" s="37" t="e">
        <f aca="false">IF(COUNTIF(FX:FX,$B25),INDIRECT(concat("B",$A25)),"")</f>
        <v>#NAME?</v>
      </c>
      <c r="BX25" s="37" t="e">
        <f aca="false">IF(COUNTIF(FY:FY,$B25),INDIRECT(concat("B",$A25)),"")</f>
        <v>#NAME?</v>
      </c>
      <c r="BY25" s="37" t="e">
        <f aca="false">IF(COUNTIF(FZ:FZ,$B25),INDIRECT(concat("B",$A25)),"")</f>
        <v>#NAME?</v>
      </c>
      <c r="BZ25" s="37" t="e">
        <f aca="false">IF(COUNTIF(GA:GA,$B25),INDIRECT(concat("B",$A25)),"")</f>
        <v>#NAME?</v>
      </c>
      <c r="CA25" s="37" t="e">
        <f aca="false">IF(COUNTIF(GB:GB,$B25),INDIRECT(concat("B",$A25)),"")</f>
        <v>#NAME?</v>
      </c>
      <c r="CB25" s="37" t="e">
        <f aca="false">IF(COUNTIF(GC:GC,$B25),INDIRECT(concat("B",$A25)),"")</f>
        <v>#NAME?</v>
      </c>
      <c r="CC25" s="37" t="e">
        <f aca="false">IF(COUNTIF(GD:GD,$B25),INDIRECT(concat("B",$A25)),"")</f>
        <v>#NAME?</v>
      </c>
      <c r="CD25" s="37" t="e">
        <f aca="false">IF(COUNTIF(GE:GE,$B25),INDIRECT(concat("B",$A25)),"")</f>
        <v>#NAME?</v>
      </c>
      <c r="CE25" s="37" t="e">
        <f aca="false">IF(COUNTIF(GF:GF,$B25),INDIRECT(concat("B",$A25)),"")</f>
        <v>#NAME?</v>
      </c>
      <c r="CF25" s="37" t="e">
        <f aca="false">IF(COUNTIF(GG:GG,$B25),INDIRECT(concat("B",$A25)),"")</f>
        <v>#NAME?</v>
      </c>
      <c r="CG25" s="37" t="e">
        <f aca="false">IF(COUNTIF(GH:GH,$B25),INDIRECT(concat("B",$A25)),"")</f>
        <v>#NAME?</v>
      </c>
      <c r="CH25" s="37" t="e">
        <f aca="false">IF(COUNTIF(GI:GI,$B25),INDIRECT(concat("B",$A25)),"")</f>
        <v>#NAME?</v>
      </c>
      <c r="CI25" s="37" t="e">
        <f aca="false">IF(COUNTIF(GJ:GJ,$B25),INDIRECT(concat("B",$A25)),"")</f>
        <v>#NAME?</v>
      </c>
      <c r="CJ25" s="37" t="e">
        <f aca="false">IF(COUNTIF(GK:GK,$B25),INDIRECT(concat("B",$A25)),"")</f>
        <v>#NAME?</v>
      </c>
      <c r="CK25" s="37" t="e">
        <f aca="false">IF(COUNTIF(GL:GL,$B25),INDIRECT(concat("B",$A25)),"")</f>
        <v>#NAME?</v>
      </c>
      <c r="CL25" s="37" t="e">
        <f aca="false">IF(COUNTIF(GM:GM,$B25),INDIRECT(concat("B",$A25)),"")</f>
        <v>#NAME?</v>
      </c>
      <c r="CM25" s="37" t="e">
        <f aca="false">IF(COUNTIF(GN:GN,$B25),INDIRECT(concat("B",$A25)),"")</f>
        <v>#NAME?</v>
      </c>
      <c r="CN25" s="37" t="e">
        <f aca="false">IF(COUNTIF(GO:GO,$B25),INDIRECT(concat("B",$A25)),"")</f>
        <v>#NAME?</v>
      </c>
      <c r="CO25" s="37" t="e">
        <f aca="false">IF(COUNTIF(GP:GP,$B25),INDIRECT(concat("B",$A25)),"")</f>
        <v>#NAME?</v>
      </c>
      <c r="CP25" s="37" t="e">
        <f aca="false">IF(COUNTIF(GQ:GQ,$B25),INDIRECT(concat("B",$A25)),"")</f>
        <v>#NAME?</v>
      </c>
      <c r="CQ25" s="37" t="e">
        <f aca="false">IF(COUNTIF(GR:GR,$B25),INDIRECT(concat("B",$A25)),"")</f>
        <v>#NAME?</v>
      </c>
      <c r="CR25" s="37" t="e">
        <f aca="false">IF(COUNTIF(GS:GS,$B25),INDIRECT(concat("B",$A25)),"")</f>
        <v>#NAME?</v>
      </c>
      <c r="CS25" s="37" t="e">
        <f aca="false">IF(COUNTIF(GT:GT,$B25),INDIRECT(concat("B",$A25)),"")</f>
        <v>#NAME?</v>
      </c>
      <c r="CT25" s="37" t="e">
        <f aca="false">IF(COUNTIF(GU:GU,$B25),INDIRECT(concat("B",$A25)),"")</f>
        <v>#NAME?</v>
      </c>
      <c r="CU25" s="37" t="e">
        <f aca="false">IF(COUNTIF(GV:GV,$B25),INDIRECT(concat("B",$A25)),"")</f>
        <v>#NAME?</v>
      </c>
      <c r="CV25" s="37" t="e">
        <f aca="false">IF(COUNTIF(GW:GW,$B25),INDIRECT(concat("B",$A25)),"")</f>
        <v>#NAME?</v>
      </c>
      <c r="CW25" s="37" t="str">
        <f aca="false">IF(COUNTIF(GX:GX,$B25),INDIRECT(concat("B",$A25)),"")</f>
        <v/>
      </c>
      <c r="CX25" s="37" t="e">
        <f aca="false">IF(COUNTIF(GY:GY,$B25),INDIRECT(concat("B",$A25)),"")</f>
        <v>#NAME?</v>
      </c>
      <c r="CY25" s="37" t="e">
        <f aca="false">IF(COUNTIF(GZ:GZ,$B25),INDIRECT(concat("B",$A25)),"")</f>
        <v>#NAME?</v>
      </c>
      <c r="CZ25" s="37" t="e">
        <f aca="false">IF(COUNTIF(HA:HA,$B25),INDIRECT(concat("B",$A25)),"")</f>
        <v>#NAME?</v>
      </c>
      <c r="DA25" s="37" t="str">
        <f aca="false">IF(COUNTIF(HB:HB,$B25),INDIRECT(concat("B",$A25)),"")</f>
        <v/>
      </c>
      <c r="DB25" s="37" t="e">
        <f aca="false">IF(COUNTIF(HC:HC,$B25),INDIRECT(concat("B",$A25)),"")</f>
        <v>#NAME?</v>
      </c>
      <c r="DC25" s="37" t="e">
        <f aca="false">IF(COUNTIF(HD:HD,$B25),INDIRECT(concat("B",$A25)),"")</f>
        <v>#NAME?</v>
      </c>
      <c r="DD25" s="37" t="s">
        <v>1416</v>
      </c>
      <c r="DE25" s="37" t="s">
        <v>1451</v>
      </c>
      <c r="DF25" s="37" t="s">
        <v>1446</v>
      </c>
      <c r="DG25" s="37" t="s">
        <v>1399</v>
      </c>
      <c r="DH25" s="37" t="s">
        <v>1341</v>
      </c>
      <c r="DI25" s="37" t="s">
        <v>1357</v>
      </c>
      <c r="DJ25" s="37" t="s">
        <v>1418</v>
      </c>
      <c r="DK25" s="37"/>
      <c r="DL25" s="37"/>
      <c r="DM25" s="37" t="s">
        <v>1407</v>
      </c>
      <c r="DN25" s="37" t="s">
        <v>1416</v>
      </c>
      <c r="DO25" s="37" t="s">
        <v>1410</v>
      </c>
      <c r="DP25" s="37" t="s">
        <v>1416</v>
      </c>
      <c r="DQ25" s="37" t="s">
        <v>1410</v>
      </c>
      <c r="DR25" s="37" t="s">
        <v>1338</v>
      </c>
      <c r="DS25" s="37" t="s">
        <v>1405</v>
      </c>
      <c r="DT25" s="37" t="s">
        <v>1436</v>
      </c>
      <c r="DU25" s="37" t="s">
        <v>1405</v>
      </c>
      <c r="DV25" s="37" t="s">
        <v>1239</v>
      </c>
      <c r="DW25" s="37" t="s">
        <v>1239</v>
      </c>
      <c r="DX25" s="37"/>
      <c r="DY25" s="37"/>
      <c r="DZ25" s="37"/>
      <c r="EA25" s="37" t="s">
        <v>1338</v>
      </c>
      <c r="EB25" s="37" t="s">
        <v>1379</v>
      </c>
      <c r="EC25" s="37" t="s">
        <v>1379</v>
      </c>
      <c r="ED25" s="37"/>
      <c r="EE25" s="37" t="s">
        <v>1482</v>
      </c>
      <c r="EF25" s="37" t="s">
        <v>1464</v>
      </c>
      <c r="EG25" s="37" t="s">
        <v>1482</v>
      </c>
      <c r="EH25" s="37" t="s">
        <v>1482</v>
      </c>
      <c r="EI25" s="37" t="s">
        <v>1482</v>
      </c>
      <c r="EJ25" s="37"/>
      <c r="EK25" s="37" t="s">
        <v>1292</v>
      </c>
      <c r="EL25" s="37" t="s">
        <v>1407</v>
      </c>
      <c r="EM25" s="37" t="s">
        <v>1322</v>
      </c>
      <c r="EN25" s="37" t="s">
        <v>1292</v>
      </c>
      <c r="EO25" s="37" t="s">
        <v>1289</v>
      </c>
      <c r="EP25" s="37" t="s">
        <v>1239</v>
      </c>
      <c r="EQ25" s="37" t="s">
        <v>1392</v>
      </c>
      <c r="ER25" s="37" t="s">
        <v>1341</v>
      </c>
      <c r="ES25" s="37"/>
      <c r="ET25" s="37" t="s">
        <v>1292</v>
      </c>
      <c r="EU25" s="37" t="s">
        <v>1292</v>
      </c>
      <c r="EV25" s="37" t="s">
        <v>1292</v>
      </c>
      <c r="EW25" s="37" t="s">
        <v>1292</v>
      </c>
      <c r="EX25" s="37" t="s">
        <v>1292</v>
      </c>
      <c r="EY25" s="37" t="s">
        <v>1292</v>
      </c>
      <c r="EZ25" s="37" t="s">
        <v>1292</v>
      </c>
      <c r="FA25" s="37" t="s">
        <v>1292</v>
      </c>
      <c r="FB25" s="37" t="s">
        <v>1239</v>
      </c>
      <c r="FC25" s="37" t="s">
        <v>1292</v>
      </c>
      <c r="FD25" s="37" t="s">
        <v>1244</v>
      </c>
      <c r="FE25" s="37" t="s">
        <v>1292</v>
      </c>
      <c r="FF25" s="37" t="s">
        <v>1239</v>
      </c>
      <c r="FG25" s="37" t="s">
        <v>1292</v>
      </c>
      <c r="FH25" s="37"/>
      <c r="FI25" s="37"/>
      <c r="FJ25" s="37"/>
      <c r="FK25" s="37"/>
      <c r="FL25" s="37" t="s">
        <v>1289</v>
      </c>
      <c r="FM25" s="37" t="s">
        <v>1289</v>
      </c>
      <c r="FN25" s="37" t="s">
        <v>1239</v>
      </c>
      <c r="FO25" s="37" t="s">
        <v>1239</v>
      </c>
      <c r="FP25" s="37" t="s">
        <v>1239</v>
      </c>
      <c r="FQ25" s="37" t="s">
        <v>1239</v>
      </c>
      <c r="FR25" s="37" t="s">
        <v>1292</v>
      </c>
      <c r="FS25" s="37" t="s">
        <v>1289</v>
      </c>
      <c r="FT25" s="37" t="s">
        <v>1270</v>
      </c>
      <c r="FU25" s="37" t="s">
        <v>1341</v>
      </c>
      <c r="FV25" s="37"/>
      <c r="FW25" s="37"/>
      <c r="FX25" s="37" t="s">
        <v>1244</v>
      </c>
      <c r="FY25" s="37" t="s">
        <v>1322</v>
      </c>
      <c r="FZ25" s="37" t="s">
        <v>1292</v>
      </c>
      <c r="GA25" s="37" t="s">
        <v>1289</v>
      </c>
      <c r="GB25" s="37"/>
      <c r="GC25" s="37" t="s">
        <v>1292</v>
      </c>
      <c r="GD25" s="37" t="s">
        <v>1292</v>
      </c>
      <c r="GE25" s="37" t="s">
        <v>1244</v>
      </c>
      <c r="GF25" s="37" t="s">
        <v>1239</v>
      </c>
      <c r="GG25" s="37" t="s">
        <v>1239</v>
      </c>
      <c r="GH25" s="37" t="s">
        <v>1239</v>
      </c>
      <c r="GI25" s="37" t="s">
        <v>1280</v>
      </c>
      <c r="GJ25" s="37" t="s">
        <v>1318</v>
      </c>
      <c r="GK25" s="37"/>
      <c r="GL25" s="37" t="s">
        <v>1292</v>
      </c>
      <c r="GM25" s="37" t="s">
        <v>1289</v>
      </c>
      <c r="GN25" s="37" t="s">
        <v>1239</v>
      </c>
      <c r="GO25" s="37" t="s">
        <v>1239</v>
      </c>
      <c r="GP25" s="37" t="s">
        <v>1239</v>
      </c>
      <c r="GQ25" s="37" t="s">
        <v>1418</v>
      </c>
      <c r="GR25" s="37" t="s">
        <v>1416</v>
      </c>
      <c r="GS25" s="37" t="s">
        <v>1436</v>
      </c>
      <c r="GT25" s="37" t="s">
        <v>1385</v>
      </c>
      <c r="GU25" s="37" t="s">
        <v>1335</v>
      </c>
      <c r="GV25" s="37" t="s">
        <v>1338</v>
      </c>
      <c r="GW25" s="37" t="s">
        <v>1405</v>
      </c>
      <c r="GX25" s="37"/>
      <c r="GY25" s="37" t="s">
        <v>1289</v>
      </c>
      <c r="GZ25" s="37" t="s">
        <v>1239</v>
      </c>
      <c r="HA25" s="37" t="s">
        <v>1292</v>
      </c>
      <c r="HB25" s="37" t="s">
        <v>1239</v>
      </c>
      <c r="HC25" s="37" t="s">
        <v>1239</v>
      </c>
      <c r="HD25" s="37" t="s">
        <v>1292</v>
      </c>
    </row>
    <row r="26" customFormat="false" ht="15" hidden="false" customHeight="false" outlineLevel="0" collapsed="false">
      <c r="A26" s="196" t="n">
        <v>26</v>
      </c>
      <c r="B26" s="37" t="s">
        <v>1318</v>
      </c>
      <c r="C26" s="37" t="e">
        <f aca="false">IF(COUNTIF(DD:DD,$B26),INDIRECT(concat("B",$A26)),"")</f>
        <v>#NAME?</v>
      </c>
      <c r="D26" s="37" t="str">
        <f aca="false">IF(COUNTIF(DE:DE,$B26),INDIRECT(concat("B",$A26)),"")</f>
        <v/>
      </c>
      <c r="E26" s="37" t="str">
        <f aca="false">IF(COUNTIF(DF:DF,$B26),INDIRECT(concat("B",$A26)),"")</f>
        <v/>
      </c>
      <c r="F26" s="37" t="str">
        <f aca="false">IF(COUNTIF(DG:DG,$B26),INDIRECT(concat("B",$A26)),"")</f>
        <v/>
      </c>
      <c r="G26" s="37" t="e">
        <f aca="false">IF(COUNTIF(DH:DH,$B26),INDIRECT(concat("B",$A26)),"")</f>
        <v>#NAME?</v>
      </c>
      <c r="H26" s="37" t="e">
        <f aca="false">IF(COUNTIF(DI:DI,$B26),INDIRECT(concat("B",$A26)),"")</f>
        <v>#NAME?</v>
      </c>
      <c r="I26" s="37" t="str">
        <f aca="false">IF(COUNTIF(DJ:DJ,$B26),INDIRECT(concat("B",$A26)),"")</f>
        <v/>
      </c>
      <c r="J26" s="37" t="str">
        <f aca="false">IF(COUNTIF(DK:DK,$B26),INDIRECT(concat("B",$A26)),"")</f>
        <v/>
      </c>
      <c r="K26" s="37" t="str">
        <f aca="false">IF(COUNTIF(DL:DL,$B26),INDIRECT(concat("B",$A26)),"")</f>
        <v/>
      </c>
      <c r="L26" s="37" t="str">
        <f aca="false">IF(COUNTIF(DM:DM,$B26),INDIRECT(concat("B",$A26)),"")</f>
        <v/>
      </c>
      <c r="M26" s="37" t="e">
        <f aca="false">IF(COUNTIF(DN:DN,$B26),INDIRECT(concat("B",$A26)),"")</f>
        <v>#NAME?</v>
      </c>
      <c r="N26" s="37" t="str">
        <f aca="false">IF(COUNTIF(DO:DO,$B26),INDIRECT(concat("B",$A26)),"")</f>
        <v/>
      </c>
      <c r="O26" s="37" t="str">
        <f aca="false">IF(COUNTIF(DP:DP,$B26),INDIRECT(concat("B",$A26)),"")</f>
        <v/>
      </c>
      <c r="P26" s="37" t="str">
        <f aca="false">IF(COUNTIF(DQ:DQ,$B26),INDIRECT(concat("B",$A26)),"")</f>
        <v/>
      </c>
      <c r="Q26" s="37" t="e">
        <f aca="false">IF(COUNTIF(DR:DR,$B26),INDIRECT(concat("B",$A26)),"")</f>
        <v>#NAME?</v>
      </c>
      <c r="R26" s="37" t="str">
        <f aca="false">IF(COUNTIF(DS:DS,$B26),INDIRECT(concat("B",$A26)),"")</f>
        <v/>
      </c>
      <c r="S26" s="37" t="str">
        <f aca="false">IF(COUNTIF(DT:DT,$B26),INDIRECT(concat("B",$A26)),"")</f>
        <v/>
      </c>
      <c r="T26" s="37" t="str">
        <f aca="false">IF(COUNTIF(DU:DU,$B26),INDIRECT(concat("B",$A26)),"")</f>
        <v/>
      </c>
      <c r="U26" s="37" t="str">
        <f aca="false">IF(COUNTIF(DV:DV,$B26),INDIRECT(concat("B",$A26)),"")</f>
        <v/>
      </c>
      <c r="V26" s="37" t="str">
        <f aca="false">IF(COUNTIF(DW:DW,$B26),INDIRECT(concat("B",$A26)),"")</f>
        <v/>
      </c>
      <c r="W26" s="37" t="str">
        <f aca="false">IF(COUNTIF(DX:DX,$B26),INDIRECT(concat("B",$A26)),"")</f>
        <v/>
      </c>
      <c r="X26" s="37" t="str">
        <f aca="false">IF(COUNTIF(DY:DY,$B26),INDIRECT(concat("B",$A26)),"")</f>
        <v/>
      </c>
      <c r="Y26" s="37" t="str">
        <f aca="false">IF(COUNTIF(DZ:DZ,$B26),INDIRECT(concat("B",$A26)),"")</f>
        <v/>
      </c>
      <c r="Z26" s="37" t="e">
        <f aca="false">IF(COUNTIF(EA:EA,$B26),INDIRECT(concat("B",$A26)),"")</f>
        <v>#NAME?</v>
      </c>
      <c r="AA26" s="37" t="e">
        <f aca="false">IF(COUNTIF(EB:EB,$B26),INDIRECT(concat("B",$A26)),"")</f>
        <v>#NAME?</v>
      </c>
      <c r="AB26" s="37" t="e">
        <f aca="false">IF(COUNTIF(EC:EC,$B26),INDIRECT(concat("B",$A26)),"")</f>
        <v>#NAME?</v>
      </c>
      <c r="AC26" s="37" t="str">
        <f aca="false">IF(COUNTIF(ED:ED,$B26),INDIRECT(concat("B",$A26)),"")</f>
        <v/>
      </c>
      <c r="AD26" s="37" t="str">
        <f aca="false">IF(COUNTIF(EE:EE,$B26),INDIRECT(concat("B",$A26)),"")</f>
        <v/>
      </c>
      <c r="AE26" s="37" t="str">
        <f aca="false">IF(COUNTIF(EF:EF,$B26),INDIRECT(concat("B",$A26)),"")</f>
        <v/>
      </c>
      <c r="AF26" s="37" t="str">
        <f aca="false">IF(COUNTIF(EG:EG,$B26),INDIRECT(concat("B",$A26)),"")</f>
        <v/>
      </c>
      <c r="AG26" s="37" t="str">
        <f aca="false">IF(COUNTIF(EH:EH,$B26),INDIRECT(concat("B",$A26)),"")</f>
        <v/>
      </c>
      <c r="AH26" s="37" t="str">
        <f aca="false">IF(COUNTIF(EI:EI,$B26),INDIRECT(concat("B",$A26)),"")</f>
        <v/>
      </c>
      <c r="AI26" s="37" t="str">
        <f aca="false">IF(COUNTIF(EJ:EJ,$B26),INDIRECT(concat("B",$A26)),"")</f>
        <v/>
      </c>
      <c r="AJ26" s="37" t="e">
        <f aca="false">IF(COUNTIF(EK:EK,$B26),INDIRECT(concat("B",$A26)),"")</f>
        <v>#NAME?</v>
      </c>
      <c r="AK26" s="37" t="str">
        <f aca="false">IF(COUNTIF(EL:EL,$B26),INDIRECT(concat("B",$A26)),"")</f>
        <v/>
      </c>
      <c r="AL26" s="37" t="str">
        <f aca="false">IF(COUNTIF(EM:EM,$B26),INDIRECT(concat("B",$A26)),"")</f>
        <v/>
      </c>
      <c r="AM26" s="37" t="e">
        <f aca="false">IF(COUNTIF(EN:EN,$B26),INDIRECT(concat("B",$A26)),"")</f>
        <v>#NAME?</v>
      </c>
      <c r="AN26" s="37" t="str">
        <f aca="false">IF(COUNTIF(EO:EO,$B26),INDIRECT(concat("B",$A26)),"")</f>
        <v/>
      </c>
      <c r="AO26" s="37" t="e">
        <f aca="false">IF(COUNTIF(EP:EP,$B26),INDIRECT(concat("B",$A26)),"")</f>
        <v>#NAME?</v>
      </c>
      <c r="AP26" s="37" t="str">
        <f aca="false">IF(COUNTIF(EQ:EQ,$B26),INDIRECT(concat("B",$A26)),"")</f>
        <v/>
      </c>
      <c r="AQ26" s="37" t="str">
        <f aca="false">IF(COUNTIF(ER:ER,$B26),INDIRECT(concat("B",$A26)),"")</f>
        <v/>
      </c>
      <c r="AR26" s="37" t="str">
        <f aca="false">IF(COUNTIF(ES:ES,$B26),INDIRECT(concat("B",$A26)),"")</f>
        <v/>
      </c>
      <c r="AS26" s="37" t="e">
        <f aca="false">IF(COUNTIF(ET:ET,$B26),INDIRECT(concat("B",$A26)),"")</f>
        <v>#NAME?</v>
      </c>
      <c r="AT26" s="37" t="e">
        <f aca="false">IF(COUNTIF(EU:EU,$B26),INDIRECT(concat("B",$A26)),"")</f>
        <v>#NAME?</v>
      </c>
      <c r="AU26" s="37" t="e">
        <f aca="false">IF(COUNTIF(EV:EV,$B26),INDIRECT(concat("B",$A26)),"")</f>
        <v>#NAME?</v>
      </c>
      <c r="AV26" s="37" t="e">
        <f aca="false">IF(COUNTIF(EW:EW,$B26),INDIRECT(concat("B",$A26)),"")</f>
        <v>#NAME?</v>
      </c>
      <c r="AW26" s="37" t="e">
        <f aca="false">IF(COUNTIF(EX:EX,$B26),INDIRECT(concat("B",$A26)),"")</f>
        <v>#NAME?</v>
      </c>
      <c r="AX26" s="37" t="e">
        <f aca="false">IF(COUNTIF(EY:EY,$B26),INDIRECT(concat("B",$A26)),"")</f>
        <v>#NAME?</v>
      </c>
      <c r="AY26" s="37" t="str">
        <f aca="false">IF(COUNTIF(EZ:EZ,$B26),INDIRECT(concat("B",$A26)),"")</f>
        <v/>
      </c>
      <c r="AZ26" s="37" t="e">
        <f aca="false">IF(COUNTIF(FA:FA,$B26),INDIRECT(concat("B",$A26)),"")</f>
        <v>#NAME?</v>
      </c>
      <c r="BA26" s="37" t="str">
        <f aca="false">IF(COUNTIF(FB:FB,$B26),INDIRECT(concat("B",$A26)),"")</f>
        <v/>
      </c>
      <c r="BB26" s="37" t="e">
        <f aca="false">IF(COUNTIF(FC:FC,$B26),INDIRECT(concat("B",$A26)),"")</f>
        <v>#NAME?</v>
      </c>
      <c r="BC26" s="37" t="str">
        <f aca="false">IF(COUNTIF(FD:FD,$B26),INDIRECT(concat("B",$A26)),"")</f>
        <v/>
      </c>
      <c r="BD26" s="37" t="e">
        <f aca="false">IF(COUNTIF(FE:FE,$B26),INDIRECT(concat("B",$A26)),"")</f>
        <v>#NAME?</v>
      </c>
      <c r="BE26" s="37" t="str">
        <f aca="false">IF(COUNTIF(FF:FF,$B26),INDIRECT(concat("B",$A26)),"")</f>
        <v/>
      </c>
      <c r="BF26" s="37" t="e">
        <f aca="false">IF(COUNTIF(FG:FG,$B26),INDIRECT(concat("B",$A26)),"")</f>
        <v>#NAME?</v>
      </c>
      <c r="BG26" s="37" t="str">
        <f aca="false">IF(COUNTIF(FH:FH,$B26),INDIRECT(concat("B",$A26)),"")</f>
        <v/>
      </c>
      <c r="BH26" s="37" t="str">
        <f aca="false">IF(COUNTIF(FI:FI,$B26),INDIRECT(concat("B",$A26)),"")</f>
        <v/>
      </c>
      <c r="BI26" s="37" t="str">
        <f aca="false">IF(COUNTIF(FJ:FJ,$B26),INDIRECT(concat("B",$A26)),"")</f>
        <v/>
      </c>
      <c r="BJ26" s="37" t="str">
        <f aca="false">IF(COUNTIF(FK:FK,$B26),INDIRECT(concat("B",$A26)),"")</f>
        <v/>
      </c>
      <c r="BK26" s="37" t="str">
        <f aca="false">IF(COUNTIF(FL:FL,$B26),INDIRECT(concat("B",$A26)),"")</f>
        <v/>
      </c>
      <c r="BL26" s="37" t="str">
        <f aca="false">IF(COUNTIF(FM:FM,$B26),INDIRECT(concat("B",$A26)),"")</f>
        <v/>
      </c>
      <c r="BM26" s="37" t="str">
        <f aca="false">IF(COUNTIF(FN:FN,$B26),INDIRECT(concat("B",$A26)),"")</f>
        <v/>
      </c>
      <c r="BN26" s="37" t="str">
        <f aca="false">IF(COUNTIF(FO:FO,$B26),INDIRECT(concat("B",$A26)),"")</f>
        <v/>
      </c>
      <c r="BO26" s="37" t="str">
        <f aca="false">IF(COUNTIF(FP:FP,$B26),INDIRECT(concat("B",$A26)),"")</f>
        <v/>
      </c>
      <c r="BP26" s="37" t="str">
        <f aca="false">IF(COUNTIF(FQ:FQ,$B26),INDIRECT(concat("B",$A26)),"")</f>
        <v/>
      </c>
      <c r="BQ26" s="37" t="e">
        <f aca="false">IF(COUNTIF(FR:FR,$B26),INDIRECT(concat("B",$A26)),"")</f>
        <v>#NAME?</v>
      </c>
      <c r="BR26" s="37" t="e">
        <f aca="false">IF(COUNTIF(FS:FS,$B26),INDIRECT(concat("B",$A26)),"")</f>
        <v>#NAME?</v>
      </c>
      <c r="BS26" s="37" t="e">
        <f aca="false">IF(COUNTIF(FT:FT,$B26),INDIRECT(concat("B",$A26)),"")</f>
        <v>#NAME?</v>
      </c>
      <c r="BT26" s="37" t="e">
        <f aca="false">IF(COUNTIF(FU:FU,$B26),INDIRECT(concat("B",$A26)),"")</f>
        <v>#NAME?</v>
      </c>
      <c r="BU26" s="37" t="str">
        <f aca="false">IF(COUNTIF(FV:FV,$B26),INDIRECT(concat("B",$A26)),"")</f>
        <v/>
      </c>
      <c r="BV26" s="37" t="str">
        <f aca="false">IF(COUNTIF(FW:FW,$B26),INDIRECT(concat("B",$A26)),"")</f>
        <v/>
      </c>
      <c r="BW26" s="37" t="str">
        <f aca="false">IF(COUNTIF(FX:FX,$B26),INDIRECT(concat("B",$A26)),"")</f>
        <v/>
      </c>
      <c r="BX26" s="37" t="str">
        <f aca="false">IF(COUNTIF(FY:FY,$B26),INDIRECT(concat("B",$A26)),"")</f>
        <v/>
      </c>
      <c r="BY26" s="37" t="e">
        <f aca="false">IF(COUNTIF(FZ:FZ,$B26),INDIRECT(concat("B",$A26)),"")</f>
        <v>#NAME?</v>
      </c>
      <c r="BZ26" s="37" t="str">
        <f aca="false">IF(COUNTIF(GA:GA,$B26),INDIRECT(concat("B",$A26)),"")</f>
        <v/>
      </c>
      <c r="CA26" s="37" t="str">
        <f aca="false">IF(COUNTIF(GB:GB,$B26),INDIRECT(concat("B",$A26)),"")</f>
        <v/>
      </c>
      <c r="CB26" s="37" t="e">
        <f aca="false">IF(COUNTIF(GC:GC,$B26),INDIRECT(concat("B",$A26)),"")</f>
        <v>#NAME?</v>
      </c>
      <c r="CC26" s="37" t="e">
        <f aca="false">IF(COUNTIF(GD:GD,$B26),INDIRECT(concat("B",$A26)),"")</f>
        <v>#NAME?</v>
      </c>
      <c r="CD26" s="37" t="str">
        <f aca="false">IF(COUNTIF(GE:GE,$B26),INDIRECT(concat("B",$A26)),"")</f>
        <v/>
      </c>
      <c r="CE26" s="37" t="str">
        <f aca="false">IF(COUNTIF(GF:GF,$B26),INDIRECT(concat("B",$A26)),"")</f>
        <v/>
      </c>
      <c r="CF26" s="37" t="str">
        <f aca="false">IF(COUNTIF(GG:GG,$B26),INDIRECT(concat("B",$A26)),"")</f>
        <v/>
      </c>
      <c r="CG26" s="37" t="str">
        <f aca="false">IF(COUNTIF(GH:GH,$B26),INDIRECT(concat("B",$A26)),"")</f>
        <v/>
      </c>
      <c r="CH26" s="37" t="str">
        <f aca="false">IF(COUNTIF(GI:GI,$B26),INDIRECT(concat("B",$A26)),"")</f>
        <v/>
      </c>
      <c r="CI26" s="37" t="e">
        <f aca="false">IF(COUNTIF(GJ:GJ,$B26),INDIRECT(concat("B",$A26)),"")</f>
        <v>#NAME?</v>
      </c>
      <c r="CJ26" s="37" t="str">
        <f aca="false">IF(COUNTIF(GK:GK,$B26),INDIRECT(concat("B",$A26)),"")</f>
        <v/>
      </c>
      <c r="CK26" s="37" t="e">
        <f aca="false">IF(COUNTIF(GL:GL,$B26),INDIRECT(concat("B",$A26)),"")</f>
        <v>#NAME?</v>
      </c>
      <c r="CL26" s="37" t="e">
        <f aca="false">IF(COUNTIF(GM:GM,$B26),INDIRECT(concat("B",$A26)),"")</f>
        <v>#NAME?</v>
      </c>
      <c r="CM26" s="37" t="str">
        <f aca="false">IF(COUNTIF(GN:GN,$B26),INDIRECT(concat("B",$A26)),"")</f>
        <v/>
      </c>
      <c r="CN26" s="37" t="str">
        <f aca="false">IF(COUNTIF(GO:GO,$B26),INDIRECT(concat("B",$A26)),"")</f>
        <v/>
      </c>
      <c r="CO26" s="37" t="str">
        <f aca="false">IF(COUNTIF(GP:GP,$B26),INDIRECT(concat("B",$A26)),"")</f>
        <v/>
      </c>
      <c r="CP26" s="37" t="e">
        <f aca="false">IF(COUNTIF(GQ:GQ,$B26),INDIRECT(concat("B",$A26)),"")</f>
        <v>#NAME?</v>
      </c>
      <c r="CQ26" s="37" t="str">
        <f aca="false">IF(COUNTIF(GR:GR,$B26),INDIRECT(concat("B",$A26)),"")</f>
        <v/>
      </c>
      <c r="CR26" s="37" t="str">
        <f aca="false">IF(COUNTIF(GS:GS,$B26),INDIRECT(concat("B",$A26)),"")</f>
        <v/>
      </c>
      <c r="CS26" s="37" t="e">
        <f aca="false">IF(COUNTIF(GT:GT,$B26),INDIRECT(concat("B",$A26)),"")</f>
        <v>#NAME?</v>
      </c>
      <c r="CT26" s="37" t="e">
        <f aca="false">IF(COUNTIF(GU:GU,$B26),INDIRECT(concat("B",$A26)),"")</f>
        <v>#NAME?</v>
      </c>
      <c r="CU26" s="37" t="str">
        <f aca="false">IF(COUNTIF(GV:GV,$B26),INDIRECT(concat("B",$A26)),"")</f>
        <v/>
      </c>
      <c r="CV26" s="37" t="str">
        <f aca="false">IF(COUNTIF(GW:GW,$B26),INDIRECT(concat("B",$A26)),"")</f>
        <v/>
      </c>
      <c r="CW26" s="37" t="str">
        <f aca="false">IF(COUNTIF(GX:GX,$B26),INDIRECT(concat("B",$A26)),"")</f>
        <v/>
      </c>
      <c r="CX26" s="37" t="e">
        <f aca="false">IF(COUNTIF(GY:GY,$B26),INDIRECT(concat("B",$A26)),"")</f>
        <v>#NAME?</v>
      </c>
      <c r="CY26" s="37" t="str">
        <f aca="false">IF(COUNTIF(GZ:GZ,$B26),INDIRECT(concat("B",$A26)),"")</f>
        <v/>
      </c>
      <c r="CZ26" s="37" t="e">
        <f aca="false">IF(COUNTIF(HA:HA,$B26),INDIRECT(concat("B",$A26)),"")</f>
        <v>#NAME?</v>
      </c>
      <c r="DA26" s="37" t="e">
        <f aca="false">IF(COUNTIF(HB:HB,$B26),INDIRECT(concat("B",$A26)),"")</f>
        <v>#NAME?</v>
      </c>
      <c r="DB26" s="37" t="str">
        <f aca="false">IF(COUNTIF(HC:HC,$B26),INDIRECT(concat("B",$A26)),"")</f>
        <v/>
      </c>
      <c r="DC26" s="37" t="e">
        <f aca="false">IF(COUNTIF(HD:HD,$B26),INDIRECT(concat("B",$A26)),"")</f>
        <v>#NAME?</v>
      </c>
      <c r="DD26" s="37" t="s">
        <v>1418</v>
      </c>
      <c r="DE26" s="37" t="s">
        <v>1464</v>
      </c>
      <c r="DF26" s="37" t="s">
        <v>1451</v>
      </c>
      <c r="DG26" s="37" t="s">
        <v>1402</v>
      </c>
      <c r="DH26" s="37" t="s">
        <v>1351</v>
      </c>
      <c r="DI26" s="37" t="s">
        <v>1363</v>
      </c>
      <c r="DJ26" s="37" t="s">
        <v>1439</v>
      </c>
      <c r="DK26" s="37"/>
      <c r="DL26" s="37"/>
      <c r="DM26" s="37" t="s">
        <v>1416</v>
      </c>
      <c r="DN26" s="37" t="s">
        <v>1418</v>
      </c>
      <c r="DO26" s="37" t="s">
        <v>1416</v>
      </c>
      <c r="DP26" s="37" t="s">
        <v>1442</v>
      </c>
      <c r="DQ26" s="37" t="s">
        <v>1416</v>
      </c>
      <c r="DR26" s="37" t="s">
        <v>1341</v>
      </c>
      <c r="DS26" s="37" t="s">
        <v>1410</v>
      </c>
      <c r="DT26" s="37" t="s">
        <v>1442</v>
      </c>
      <c r="DU26" s="37" t="s">
        <v>1407</v>
      </c>
      <c r="DV26" s="37" t="s">
        <v>1244</v>
      </c>
      <c r="DW26" s="37" t="s">
        <v>1244</v>
      </c>
      <c r="DX26" s="37"/>
      <c r="DY26" s="37"/>
      <c r="DZ26" s="37"/>
      <c r="EA26" s="37" t="s">
        <v>1341</v>
      </c>
      <c r="EB26" s="37" t="s">
        <v>1385</v>
      </c>
      <c r="EC26" s="37" t="s">
        <v>1385</v>
      </c>
      <c r="ED26" s="37"/>
      <c r="EE26" s="37" t="s">
        <v>1494</v>
      </c>
      <c r="EF26" s="37" t="s">
        <v>1482</v>
      </c>
      <c r="EG26" s="37" t="s">
        <v>1494</v>
      </c>
      <c r="EH26" s="37" t="s">
        <v>1494</v>
      </c>
      <c r="EI26" s="37" t="s">
        <v>1494</v>
      </c>
      <c r="EJ26" s="37"/>
      <c r="EK26" s="37" t="s">
        <v>1239</v>
      </c>
      <c r="EL26" s="37" t="s">
        <v>1416</v>
      </c>
      <c r="EM26" s="37" t="s">
        <v>1439</v>
      </c>
      <c r="EN26" s="37" t="s">
        <v>1239</v>
      </c>
      <c r="EO26" s="37" t="s">
        <v>1322</v>
      </c>
      <c r="EP26" s="37" t="s">
        <v>1244</v>
      </c>
      <c r="EQ26" s="37" t="s">
        <v>1494</v>
      </c>
      <c r="ER26" s="37" t="s">
        <v>1329</v>
      </c>
      <c r="ES26" s="37"/>
      <c r="ET26" s="37" t="s">
        <v>1239</v>
      </c>
      <c r="EU26" s="37" t="s">
        <v>1239</v>
      </c>
      <c r="EV26" s="37" t="s">
        <v>1239</v>
      </c>
      <c r="EW26" s="37" t="s">
        <v>1239</v>
      </c>
      <c r="EX26" s="37" t="s">
        <v>1239</v>
      </c>
      <c r="EY26" s="37" t="s">
        <v>1239</v>
      </c>
      <c r="EZ26" s="37" t="s">
        <v>1239</v>
      </c>
      <c r="FA26" s="37" t="s">
        <v>1239</v>
      </c>
      <c r="FB26" s="37" t="s">
        <v>1244</v>
      </c>
      <c r="FC26" s="37" t="s">
        <v>1239</v>
      </c>
      <c r="FD26" s="37" t="s">
        <v>1289</v>
      </c>
      <c r="FE26" s="37" t="s">
        <v>1239</v>
      </c>
      <c r="FF26" s="37" t="s">
        <v>1244</v>
      </c>
      <c r="FG26" s="37" t="s">
        <v>1239</v>
      </c>
      <c r="FH26" s="37"/>
      <c r="FI26" s="37"/>
      <c r="FJ26" s="37"/>
      <c r="FK26" s="37"/>
      <c r="FL26" s="37" t="s">
        <v>1322</v>
      </c>
      <c r="FM26" s="37" t="s">
        <v>1322</v>
      </c>
      <c r="FN26" s="37" t="s">
        <v>1244</v>
      </c>
      <c r="FO26" s="37" t="s">
        <v>1244</v>
      </c>
      <c r="FP26" s="37" t="s">
        <v>1244</v>
      </c>
      <c r="FQ26" s="37" t="s">
        <v>1244</v>
      </c>
      <c r="FR26" s="37" t="s">
        <v>1239</v>
      </c>
      <c r="FS26" s="37" t="s">
        <v>1322</v>
      </c>
      <c r="FT26" s="37" t="s">
        <v>1325</v>
      </c>
      <c r="FU26" s="37" t="s">
        <v>1329</v>
      </c>
      <c r="FV26" s="37"/>
      <c r="FW26" s="37"/>
      <c r="FX26" s="37" t="s">
        <v>1322</v>
      </c>
      <c r="FY26" s="37" t="s">
        <v>1439</v>
      </c>
      <c r="FZ26" s="37" t="s">
        <v>1239</v>
      </c>
      <c r="GA26" s="37" t="s">
        <v>1322</v>
      </c>
      <c r="GB26" s="37"/>
      <c r="GC26" s="37" t="s">
        <v>1239</v>
      </c>
      <c r="GD26" s="37" t="s">
        <v>1239</v>
      </c>
      <c r="GE26" s="37" t="s">
        <v>1322</v>
      </c>
      <c r="GF26" s="37" t="s">
        <v>1244</v>
      </c>
      <c r="GG26" s="37" t="s">
        <v>1244</v>
      </c>
      <c r="GH26" s="37" t="s">
        <v>1244</v>
      </c>
      <c r="GI26" s="37" t="s">
        <v>1325</v>
      </c>
      <c r="GJ26" s="37" t="s">
        <v>1292</v>
      </c>
      <c r="GK26" s="37"/>
      <c r="GL26" s="37" t="s">
        <v>1239</v>
      </c>
      <c r="GM26" s="37" t="s">
        <v>1322</v>
      </c>
      <c r="GN26" s="37" t="s">
        <v>1244</v>
      </c>
      <c r="GO26" s="37" t="s">
        <v>1244</v>
      </c>
      <c r="GP26" s="37" t="s">
        <v>1244</v>
      </c>
      <c r="GQ26" s="37" t="s">
        <v>1439</v>
      </c>
      <c r="GR26" s="37" t="s">
        <v>1418</v>
      </c>
      <c r="GS26" s="37" t="s">
        <v>1446</v>
      </c>
      <c r="GT26" s="37" t="s">
        <v>1392</v>
      </c>
      <c r="GU26" s="37" t="s">
        <v>1338</v>
      </c>
      <c r="GV26" s="37" t="s">
        <v>1341</v>
      </c>
      <c r="GW26" s="37" t="s">
        <v>1407</v>
      </c>
      <c r="GX26" s="37"/>
      <c r="GY26" s="37" t="s">
        <v>1322</v>
      </c>
      <c r="GZ26" s="37" t="s">
        <v>1244</v>
      </c>
      <c r="HA26" s="37" t="s">
        <v>1239</v>
      </c>
      <c r="HB26" s="37" t="s">
        <v>1244</v>
      </c>
      <c r="HC26" s="37" t="s">
        <v>1244</v>
      </c>
      <c r="HD26" s="37" t="s">
        <v>1239</v>
      </c>
    </row>
    <row r="27" customFormat="false" ht="15" hidden="false" customHeight="false" outlineLevel="0" collapsed="false">
      <c r="A27" s="196" t="n">
        <v>27</v>
      </c>
      <c r="B27" s="37" t="s">
        <v>1322</v>
      </c>
      <c r="C27" s="37" t="e">
        <f aca="false">IF(COUNTIF(DD:DD,$B27),INDIRECT(concat("B",$A27)),"")</f>
        <v>#NAME?</v>
      </c>
      <c r="D27" s="37" t="e">
        <f aca="false">IF(COUNTIF(DE:DE,$B27),INDIRECT(concat("B",$A27)),"")</f>
        <v>#NAME?</v>
      </c>
      <c r="E27" s="37" t="e">
        <f aca="false">IF(COUNTIF(DF:DF,$B27),INDIRECT(concat("B",$A27)),"")</f>
        <v>#NAME?</v>
      </c>
      <c r="F27" s="37" t="e">
        <f aca="false">IF(COUNTIF(DG:DG,$B27),INDIRECT(concat("B",$A27)),"")</f>
        <v>#NAME?</v>
      </c>
      <c r="G27" s="37" t="e">
        <f aca="false">IF(COUNTIF(DH:DH,$B27),INDIRECT(concat("B",$A27)),"")</f>
        <v>#NAME?</v>
      </c>
      <c r="H27" s="37" t="e">
        <f aca="false">IF(COUNTIF(DI:DI,$B27),INDIRECT(concat("B",$A27)),"")</f>
        <v>#NAME?</v>
      </c>
      <c r="I27" s="37" t="e">
        <f aca="false">IF(COUNTIF(DJ:DJ,$B27),INDIRECT(concat("B",$A27)),"")</f>
        <v>#NAME?</v>
      </c>
      <c r="J27" s="37" t="str">
        <f aca="false">IF(COUNTIF(DK:DK,$B27),INDIRECT(concat("B",$A27)),"")</f>
        <v/>
      </c>
      <c r="K27" s="37" t="str">
        <f aca="false">IF(COUNTIF(DL:DL,$B27),INDIRECT(concat("B",$A27)),"")</f>
        <v/>
      </c>
      <c r="L27" s="37" t="e">
        <f aca="false">IF(COUNTIF(DM:DM,$B27),INDIRECT(concat("B",$A27)),"")</f>
        <v>#NAME?</v>
      </c>
      <c r="M27" s="37" t="str">
        <f aca="false">IF(COUNTIF(DN:DN,$B27),INDIRECT(concat("B",$A27)),"")</f>
        <v/>
      </c>
      <c r="N27" s="37" t="e">
        <f aca="false">IF(COUNTIF(DO:DO,$B27),INDIRECT(concat("B",$A27)),"")</f>
        <v>#NAME?</v>
      </c>
      <c r="O27" s="37" t="e">
        <f aca="false">IF(COUNTIF(DP:DP,$B27),INDIRECT(concat("B",$A27)),"")</f>
        <v>#NAME?</v>
      </c>
      <c r="P27" s="37" t="e">
        <f aca="false">IF(COUNTIF(DQ:DQ,$B27),INDIRECT(concat("B",$A27)),"")</f>
        <v>#NAME?</v>
      </c>
      <c r="Q27" s="37" t="e">
        <f aca="false">IF(COUNTIF(DR:DR,$B27),INDIRECT(concat("B",$A27)),"")</f>
        <v>#NAME?</v>
      </c>
      <c r="R27" s="37" t="e">
        <f aca="false">IF(COUNTIF(DS:DS,$B27),INDIRECT(concat("B",$A27)),"")</f>
        <v>#NAME?</v>
      </c>
      <c r="S27" s="37" t="e">
        <f aca="false">IF(COUNTIF(DT:DT,$B27),INDIRECT(concat("B",$A27)),"")</f>
        <v>#NAME?</v>
      </c>
      <c r="T27" s="37" t="e">
        <f aca="false">IF(COUNTIF(DU:DU,$B27),INDIRECT(concat("B",$A27)),"")</f>
        <v>#NAME?</v>
      </c>
      <c r="U27" s="37" t="e">
        <f aca="false">IF(COUNTIF(DV:DV,$B27),INDIRECT(concat("B",$A27)),"")</f>
        <v>#NAME?</v>
      </c>
      <c r="V27" s="37" t="e">
        <f aca="false">IF(COUNTIF(DW:DW,$B27),INDIRECT(concat("B",$A27)),"")</f>
        <v>#NAME?</v>
      </c>
      <c r="W27" s="37" t="str">
        <f aca="false">IF(COUNTIF(DX:DX,$B27),INDIRECT(concat("B",$A27)),"")</f>
        <v/>
      </c>
      <c r="X27" s="37" t="str">
        <f aca="false">IF(COUNTIF(DY:DY,$B27),INDIRECT(concat("B",$A27)),"")</f>
        <v/>
      </c>
      <c r="Y27" s="37" t="str">
        <f aca="false">IF(COUNTIF(DZ:DZ,$B27),INDIRECT(concat("B",$A27)),"")</f>
        <v/>
      </c>
      <c r="Z27" s="37" t="e">
        <f aca="false">IF(COUNTIF(EA:EA,$B27),INDIRECT(concat("B",$A27)),"")</f>
        <v>#NAME?</v>
      </c>
      <c r="AA27" s="37" t="e">
        <f aca="false">IF(COUNTIF(EB:EB,$B27),INDIRECT(concat("B",$A27)),"")</f>
        <v>#NAME?</v>
      </c>
      <c r="AB27" s="37" t="e">
        <f aca="false">IF(COUNTIF(EC:EC,$B27),INDIRECT(concat("B",$A27)),"")</f>
        <v>#NAME?</v>
      </c>
      <c r="AC27" s="37" t="str">
        <f aca="false">IF(COUNTIF(ED:ED,$B27),INDIRECT(concat("B",$A27)),"")</f>
        <v/>
      </c>
      <c r="AD27" s="37" t="str">
        <f aca="false">IF(COUNTIF(EE:EE,$B27),INDIRECT(concat("B",$A27)),"")</f>
        <v/>
      </c>
      <c r="AE27" s="37" t="str">
        <f aca="false">IF(COUNTIF(EF:EF,$B27),INDIRECT(concat("B",$A27)),"")</f>
        <v/>
      </c>
      <c r="AF27" s="37" t="str">
        <f aca="false">IF(COUNTIF(EG:EG,$B27),INDIRECT(concat("B",$A27)),"")</f>
        <v/>
      </c>
      <c r="AG27" s="37" t="str">
        <f aca="false">IF(COUNTIF(EH:EH,$B27),INDIRECT(concat("B",$A27)),"")</f>
        <v/>
      </c>
      <c r="AH27" s="37" t="str">
        <f aca="false">IF(COUNTIF(EI:EI,$B27),INDIRECT(concat("B",$A27)),"")</f>
        <v/>
      </c>
      <c r="AI27" s="37" t="str">
        <f aca="false">IF(COUNTIF(EJ:EJ,$B27),INDIRECT(concat("B",$A27)),"")</f>
        <v/>
      </c>
      <c r="AJ27" s="37" t="e">
        <f aca="false">IF(COUNTIF(EK:EK,$B27),INDIRECT(concat("B",$A27)),"")</f>
        <v>#NAME?</v>
      </c>
      <c r="AK27" s="37" t="e">
        <f aca="false">IF(COUNTIF(EL:EL,$B27),INDIRECT(concat("B",$A27)),"")</f>
        <v>#NAME?</v>
      </c>
      <c r="AL27" s="37" t="e">
        <f aca="false">IF(COUNTIF(EM:EM,$B27),INDIRECT(concat("B",$A27)),"")</f>
        <v>#NAME?</v>
      </c>
      <c r="AM27" s="37" t="e">
        <f aca="false">IF(COUNTIF(EN:EN,$B27),INDIRECT(concat("B",$A27)),"")</f>
        <v>#NAME?</v>
      </c>
      <c r="AN27" s="37" t="e">
        <f aca="false">IF(COUNTIF(EO:EO,$B27),INDIRECT(concat("B",$A27)),"")</f>
        <v>#NAME?</v>
      </c>
      <c r="AO27" s="37" t="e">
        <f aca="false">IF(COUNTIF(EP:EP,$B27),INDIRECT(concat("B",$A27)),"")</f>
        <v>#NAME?</v>
      </c>
      <c r="AP27" s="37" t="e">
        <f aca="false">IF(COUNTIF(EQ:EQ,$B27),INDIRECT(concat("B",$A27)),"")</f>
        <v>#NAME?</v>
      </c>
      <c r="AQ27" s="37" t="e">
        <f aca="false">IF(COUNTIF(ER:ER,$B27),INDIRECT(concat("B",$A27)),"")</f>
        <v>#NAME?</v>
      </c>
      <c r="AR27" s="37" t="str">
        <f aca="false">IF(COUNTIF(ES:ES,$B27),INDIRECT(concat("B",$A27)),"")</f>
        <v/>
      </c>
      <c r="AS27" s="37" t="e">
        <f aca="false">IF(COUNTIF(ET:ET,$B27),INDIRECT(concat("B",$A27)),"")</f>
        <v>#NAME?</v>
      </c>
      <c r="AT27" s="37" t="e">
        <f aca="false">IF(COUNTIF(EU:EU,$B27),INDIRECT(concat("B",$A27)),"")</f>
        <v>#NAME?</v>
      </c>
      <c r="AU27" s="37" t="e">
        <f aca="false">IF(COUNTIF(EV:EV,$B27),INDIRECT(concat("B",$A27)),"")</f>
        <v>#NAME?</v>
      </c>
      <c r="AV27" s="37" t="e">
        <f aca="false">IF(COUNTIF(EW:EW,$B27),INDIRECT(concat("B",$A27)),"")</f>
        <v>#NAME?</v>
      </c>
      <c r="AW27" s="37" t="e">
        <f aca="false">IF(COUNTIF(EX:EX,$B27),INDIRECT(concat("B",$A27)),"")</f>
        <v>#NAME?</v>
      </c>
      <c r="AX27" s="37" t="e">
        <f aca="false">IF(COUNTIF(EY:EY,$B27),INDIRECT(concat("B",$A27)),"")</f>
        <v>#NAME?</v>
      </c>
      <c r="AY27" s="37" t="e">
        <f aca="false">IF(COUNTIF(EZ:EZ,$B27),INDIRECT(concat("B",$A27)),"")</f>
        <v>#NAME?</v>
      </c>
      <c r="AZ27" s="37" t="e">
        <f aca="false">IF(COUNTIF(FA:FA,$B27),INDIRECT(concat("B",$A27)),"")</f>
        <v>#NAME?</v>
      </c>
      <c r="BA27" s="37" t="e">
        <f aca="false">IF(COUNTIF(FB:FB,$B27),INDIRECT(concat("B",$A27)),"")</f>
        <v>#NAME?</v>
      </c>
      <c r="BB27" s="37" t="str">
        <f aca="false">IF(COUNTIF(FC:FC,$B27),INDIRECT(concat("B",$A27)),"")</f>
        <v/>
      </c>
      <c r="BC27" s="37" t="e">
        <f aca="false">IF(COUNTIF(FD:FD,$B27),INDIRECT(concat("B",$A27)),"")</f>
        <v>#NAME?</v>
      </c>
      <c r="BD27" s="37" t="e">
        <f aca="false">IF(COUNTIF(FE:FE,$B27),INDIRECT(concat("B",$A27)),"")</f>
        <v>#NAME?</v>
      </c>
      <c r="BE27" s="37" t="e">
        <f aca="false">IF(COUNTIF(FF:FF,$B27),INDIRECT(concat("B",$A27)),"")</f>
        <v>#NAME?</v>
      </c>
      <c r="BF27" s="37" t="e">
        <f aca="false">IF(COUNTIF(FG:FG,$B27),INDIRECT(concat("B",$A27)),"")</f>
        <v>#NAME?</v>
      </c>
      <c r="BG27" s="37" t="str">
        <f aca="false">IF(COUNTIF(FH:FH,$B27),INDIRECT(concat("B",$A27)),"")</f>
        <v/>
      </c>
      <c r="BH27" s="37" t="str">
        <f aca="false">IF(COUNTIF(FI:FI,$B27),INDIRECT(concat("B",$A27)),"")</f>
        <v/>
      </c>
      <c r="BI27" s="37" t="str">
        <f aca="false">IF(COUNTIF(FJ:FJ,$B27),INDIRECT(concat("B",$A27)),"")</f>
        <v/>
      </c>
      <c r="BJ27" s="37" t="str">
        <f aca="false">IF(COUNTIF(FK:FK,$B27),INDIRECT(concat("B",$A27)),"")</f>
        <v/>
      </c>
      <c r="BK27" s="37" t="e">
        <f aca="false">IF(COUNTIF(FL:FL,$B27),INDIRECT(concat("B",$A27)),"")</f>
        <v>#NAME?</v>
      </c>
      <c r="BL27" s="37" t="e">
        <f aca="false">IF(COUNTIF(FM:FM,$B27),INDIRECT(concat("B",$A27)),"")</f>
        <v>#NAME?</v>
      </c>
      <c r="BM27" s="37" t="e">
        <f aca="false">IF(COUNTIF(FN:FN,$B27),INDIRECT(concat("B",$A27)),"")</f>
        <v>#NAME?</v>
      </c>
      <c r="BN27" s="37" t="e">
        <f aca="false">IF(COUNTIF(FO:FO,$B27),INDIRECT(concat("B",$A27)),"")</f>
        <v>#NAME?</v>
      </c>
      <c r="BO27" s="37" t="e">
        <f aca="false">IF(COUNTIF(FP:FP,$B27),INDIRECT(concat("B",$A27)),"")</f>
        <v>#NAME?</v>
      </c>
      <c r="BP27" s="37" t="e">
        <f aca="false">IF(COUNTIF(FQ:FQ,$B27),INDIRECT(concat("B",$A27)),"")</f>
        <v>#NAME?</v>
      </c>
      <c r="BQ27" s="37" t="e">
        <f aca="false">IF(COUNTIF(FR:FR,$B27),INDIRECT(concat("B",$A27)),"")</f>
        <v>#NAME?</v>
      </c>
      <c r="BR27" s="37" t="e">
        <f aca="false">IF(COUNTIF(FS:FS,$B27),INDIRECT(concat("B",$A27)),"")</f>
        <v>#NAME?</v>
      </c>
      <c r="BS27" s="37" t="e">
        <f aca="false">IF(COUNTIF(FT:FT,$B27),INDIRECT(concat("B",$A27)),"")</f>
        <v>#NAME?</v>
      </c>
      <c r="BT27" s="37" t="e">
        <f aca="false">IF(COUNTIF(FU:FU,$B27),INDIRECT(concat("B",$A27)),"")</f>
        <v>#NAME?</v>
      </c>
      <c r="BU27" s="37" t="str">
        <f aca="false">IF(COUNTIF(FV:FV,$B27),INDIRECT(concat("B",$A27)),"")</f>
        <v/>
      </c>
      <c r="BV27" s="37" t="str">
        <f aca="false">IF(COUNTIF(FW:FW,$B27),INDIRECT(concat("B",$A27)),"")</f>
        <v/>
      </c>
      <c r="BW27" s="37" t="e">
        <f aca="false">IF(COUNTIF(FX:FX,$B27),INDIRECT(concat("B",$A27)),"")</f>
        <v>#NAME?</v>
      </c>
      <c r="BX27" s="37" t="e">
        <f aca="false">IF(COUNTIF(FY:FY,$B27),INDIRECT(concat("B",$A27)),"")</f>
        <v>#NAME?</v>
      </c>
      <c r="BY27" s="37" t="e">
        <f aca="false">IF(COUNTIF(FZ:FZ,$B27),INDIRECT(concat("B",$A27)),"")</f>
        <v>#NAME?</v>
      </c>
      <c r="BZ27" s="37" t="e">
        <f aca="false">IF(COUNTIF(GA:GA,$B27),INDIRECT(concat("B",$A27)),"")</f>
        <v>#NAME?</v>
      </c>
      <c r="CA27" s="37" t="str">
        <f aca="false">IF(COUNTIF(GB:GB,$B27),INDIRECT(concat("B",$A27)),"")</f>
        <v/>
      </c>
      <c r="CB27" s="37" t="e">
        <f aca="false">IF(COUNTIF(GC:GC,$B27),INDIRECT(concat("B",$A27)),"")</f>
        <v>#NAME?</v>
      </c>
      <c r="CC27" s="37" t="e">
        <f aca="false">IF(COUNTIF(GD:GD,$B27),INDIRECT(concat("B",$A27)),"")</f>
        <v>#NAME?</v>
      </c>
      <c r="CD27" s="37" t="e">
        <f aca="false">IF(COUNTIF(GE:GE,$B27),INDIRECT(concat("B",$A27)),"")</f>
        <v>#NAME?</v>
      </c>
      <c r="CE27" s="37" t="e">
        <f aca="false">IF(COUNTIF(GF:GF,$B27),INDIRECT(concat("B",$A27)),"")</f>
        <v>#NAME?</v>
      </c>
      <c r="CF27" s="37" t="e">
        <f aca="false">IF(COUNTIF(GG:GG,$B27),INDIRECT(concat("B",$A27)),"")</f>
        <v>#NAME?</v>
      </c>
      <c r="CG27" s="37" t="e">
        <f aca="false">IF(COUNTIF(GH:GH,$B27),INDIRECT(concat("B",$A27)),"")</f>
        <v>#NAME?</v>
      </c>
      <c r="CH27" s="37" t="e">
        <f aca="false">IF(COUNTIF(GI:GI,$B27),INDIRECT(concat("B",$A27)),"")</f>
        <v>#NAME?</v>
      </c>
      <c r="CI27" s="37" t="e">
        <f aca="false">IF(COUNTIF(GJ:GJ,$B27),INDIRECT(concat("B",$A27)),"")</f>
        <v>#NAME?</v>
      </c>
      <c r="CJ27" s="37" t="str">
        <f aca="false">IF(COUNTIF(GK:GK,$B27),INDIRECT(concat("B",$A27)),"")</f>
        <v/>
      </c>
      <c r="CK27" s="37" t="e">
        <f aca="false">IF(COUNTIF(GL:GL,$B27),INDIRECT(concat("B",$A27)),"")</f>
        <v>#NAME?</v>
      </c>
      <c r="CL27" s="37" t="e">
        <f aca="false">IF(COUNTIF(GM:GM,$B27),INDIRECT(concat("B",$A27)),"")</f>
        <v>#NAME?</v>
      </c>
      <c r="CM27" s="37" t="e">
        <f aca="false">IF(COUNTIF(GN:GN,$B27),INDIRECT(concat("B",$A27)),"")</f>
        <v>#NAME?</v>
      </c>
      <c r="CN27" s="37" t="e">
        <f aca="false">IF(COUNTIF(GO:GO,$B27),INDIRECT(concat("B",$A27)),"")</f>
        <v>#NAME?</v>
      </c>
      <c r="CO27" s="37" t="e">
        <f aca="false">IF(COUNTIF(GP:GP,$B27),INDIRECT(concat("B",$A27)),"")</f>
        <v>#NAME?</v>
      </c>
      <c r="CP27" s="37" t="e">
        <f aca="false">IF(COUNTIF(GQ:GQ,$B27),INDIRECT(concat("B",$A27)),"")</f>
        <v>#NAME?</v>
      </c>
      <c r="CQ27" s="37" t="e">
        <f aca="false">IF(COUNTIF(GR:GR,$B27),INDIRECT(concat("B",$A27)),"")</f>
        <v>#NAME?</v>
      </c>
      <c r="CR27" s="37" t="e">
        <f aca="false">IF(COUNTIF(GS:GS,$B27),INDIRECT(concat("B",$A27)),"")</f>
        <v>#NAME?</v>
      </c>
      <c r="CS27" s="37" t="e">
        <f aca="false">IF(COUNTIF(GT:GT,$B27),INDIRECT(concat("B",$A27)),"")</f>
        <v>#NAME?</v>
      </c>
      <c r="CT27" s="37" t="e">
        <f aca="false">IF(COUNTIF(GU:GU,$B27),INDIRECT(concat("B",$A27)),"")</f>
        <v>#NAME?</v>
      </c>
      <c r="CU27" s="37" t="e">
        <f aca="false">IF(COUNTIF(GV:GV,$B27),INDIRECT(concat("B",$A27)),"")</f>
        <v>#NAME?</v>
      </c>
      <c r="CV27" s="37" t="e">
        <f aca="false">IF(COUNTIF(GW:GW,$B27),INDIRECT(concat("B",$A27)),"")</f>
        <v>#NAME?</v>
      </c>
      <c r="CW27" s="37" t="str">
        <f aca="false">IF(COUNTIF(GX:GX,$B27),INDIRECT(concat("B",$A27)),"")</f>
        <v/>
      </c>
      <c r="CX27" s="37" t="e">
        <f aca="false">IF(COUNTIF(GY:GY,$B27),INDIRECT(concat("B",$A27)),"")</f>
        <v>#NAME?</v>
      </c>
      <c r="CY27" s="37" t="e">
        <f aca="false">IF(COUNTIF(GZ:GZ,$B27),INDIRECT(concat("B",$A27)),"")</f>
        <v>#NAME?</v>
      </c>
      <c r="CZ27" s="37" t="e">
        <f aca="false">IF(COUNTIF(HA:HA,$B27),INDIRECT(concat("B",$A27)),"")</f>
        <v>#NAME?</v>
      </c>
      <c r="DA27" s="37" t="e">
        <f aca="false">IF(COUNTIF(HB:HB,$B27),INDIRECT(concat("B",$A27)),"")</f>
        <v>#NAME?</v>
      </c>
      <c r="DB27" s="37" t="e">
        <f aca="false">IF(COUNTIF(HC:HC,$B27),INDIRECT(concat("B",$A27)),"")</f>
        <v>#NAME?</v>
      </c>
      <c r="DC27" s="37" t="e">
        <f aca="false">IF(COUNTIF(HD:HD,$B27),INDIRECT(concat("B",$A27)),"")</f>
        <v>#NAME?</v>
      </c>
      <c r="DD27" s="37" t="s">
        <v>1439</v>
      </c>
      <c r="DE27" s="37" t="s">
        <v>1482</v>
      </c>
      <c r="DF27" s="37" t="s">
        <v>1464</v>
      </c>
      <c r="DG27" s="37" t="s">
        <v>1405</v>
      </c>
      <c r="DH27" s="37" t="s">
        <v>1357</v>
      </c>
      <c r="DI27" s="37" t="s">
        <v>1376</v>
      </c>
      <c r="DJ27" s="37" t="s">
        <v>1451</v>
      </c>
      <c r="DK27" s="37"/>
      <c r="DL27" s="37"/>
      <c r="DM27" s="37" t="s">
        <v>1418</v>
      </c>
      <c r="DN27" s="37" t="s">
        <v>1439</v>
      </c>
      <c r="DO27" s="37" t="s">
        <v>1436</v>
      </c>
      <c r="DP27" s="37" t="s">
        <v>1446</v>
      </c>
      <c r="DQ27" s="37" t="s">
        <v>1436</v>
      </c>
      <c r="DR27" s="37" t="s">
        <v>1351</v>
      </c>
      <c r="DS27" s="37" t="s">
        <v>1416</v>
      </c>
      <c r="DT27" s="37" t="s">
        <v>1446</v>
      </c>
      <c r="DU27" s="37" t="s">
        <v>1416</v>
      </c>
      <c r="DV27" s="37" t="s">
        <v>1289</v>
      </c>
      <c r="DW27" s="37" t="s">
        <v>1322</v>
      </c>
      <c r="DX27" s="37"/>
      <c r="DY27" s="37"/>
      <c r="DZ27" s="37"/>
      <c r="EA27" s="37" t="s">
        <v>1351</v>
      </c>
      <c r="EB27" s="37" t="s">
        <v>1392</v>
      </c>
      <c r="EC27" s="37" t="s">
        <v>1392</v>
      </c>
      <c r="ED27" s="37"/>
      <c r="EE27" s="37" t="s">
        <v>1497</v>
      </c>
      <c r="EF27" s="37" t="s">
        <v>1494</v>
      </c>
      <c r="EG27" s="37" t="s">
        <v>1497</v>
      </c>
      <c r="EH27" s="37" t="s">
        <v>1497</v>
      </c>
      <c r="EI27" s="37" t="s">
        <v>1497</v>
      </c>
      <c r="EJ27" s="37"/>
      <c r="EK27" s="37" t="s">
        <v>1244</v>
      </c>
      <c r="EL27" s="37" t="s">
        <v>1430</v>
      </c>
      <c r="EM27" s="37" t="s">
        <v>1407</v>
      </c>
      <c r="EN27" s="37" t="s">
        <v>1244</v>
      </c>
      <c r="EO27" s="37" t="s">
        <v>1341</v>
      </c>
      <c r="EP27" s="37" t="s">
        <v>1289</v>
      </c>
      <c r="EQ27" s="37" t="s">
        <v>1280</v>
      </c>
      <c r="ER27" s="37" t="s">
        <v>1439</v>
      </c>
      <c r="ES27" s="37"/>
      <c r="ET27" s="37" t="s">
        <v>1244</v>
      </c>
      <c r="EU27" s="37" t="s">
        <v>1244</v>
      </c>
      <c r="EV27" s="37" t="s">
        <v>1244</v>
      </c>
      <c r="EW27" s="37" t="s">
        <v>1244</v>
      </c>
      <c r="EX27" s="37" t="s">
        <v>1244</v>
      </c>
      <c r="EY27" s="37" t="s">
        <v>1244</v>
      </c>
      <c r="EZ27" s="37" t="s">
        <v>1244</v>
      </c>
      <c r="FA27" s="37" t="s">
        <v>1244</v>
      </c>
      <c r="FB27" s="37" t="s">
        <v>1289</v>
      </c>
      <c r="FC27" s="37" t="s">
        <v>1244</v>
      </c>
      <c r="FD27" s="37" t="s">
        <v>1322</v>
      </c>
      <c r="FE27" s="37" t="s">
        <v>1244</v>
      </c>
      <c r="FF27" s="37" t="s">
        <v>1322</v>
      </c>
      <c r="FG27" s="37" t="s">
        <v>1244</v>
      </c>
      <c r="FH27" s="37"/>
      <c r="FI27" s="37"/>
      <c r="FJ27" s="37"/>
      <c r="FK27" s="37"/>
      <c r="FL27" s="37" t="s">
        <v>1341</v>
      </c>
      <c r="FM27" s="37" t="s">
        <v>1341</v>
      </c>
      <c r="FN27" s="37" t="s">
        <v>1289</v>
      </c>
      <c r="FO27" s="37" t="s">
        <v>1289</v>
      </c>
      <c r="FP27" s="37" t="s">
        <v>1289</v>
      </c>
      <c r="FQ27" s="37" t="s">
        <v>1289</v>
      </c>
      <c r="FR27" s="37" t="s">
        <v>1244</v>
      </c>
      <c r="FS27" s="37" t="s">
        <v>1341</v>
      </c>
      <c r="FT27" s="37" t="s">
        <v>1286</v>
      </c>
      <c r="FU27" s="37" t="s">
        <v>1370</v>
      </c>
      <c r="FV27" s="37"/>
      <c r="FW27" s="37"/>
      <c r="FX27" s="37" t="s">
        <v>1341</v>
      </c>
      <c r="FY27" s="37" t="s">
        <v>1407</v>
      </c>
      <c r="FZ27" s="37" t="s">
        <v>1244</v>
      </c>
      <c r="GA27" s="37" t="s">
        <v>1341</v>
      </c>
      <c r="GB27" s="37"/>
      <c r="GC27" s="37" t="s">
        <v>1244</v>
      </c>
      <c r="GD27" s="37" t="s">
        <v>1244</v>
      </c>
      <c r="GE27" s="37" t="s">
        <v>1341</v>
      </c>
      <c r="GF27" s="37" t="s">
        <v>1322</v>
      </c>
      <c r="GG27" s="37" t="s">
        <v>1322</v>
      </c>
      <c r="GH27" s="37" t="s">
        <v>1322</v>
      </c>
      <c r="GI27" s="37" t="s">
        <v>1292</v>
      </c>
      <c r="GJ27" s="37" t="s">
        <v>1239</v>
      </c>
      <c r="GK27" s="37"/>
      <c r="GL27" s="37" t="s">
        <v>1244</v>
      </c>
      <c r="GM27" s="37" t="s">
        <v>1341</v>
      </c>
      <c r="GN27" s="37" t="s">
        <v>1289</v>
      </c>
      <c r="GO27" s="37" t="s">
        <v>1289</v>
      </c>
      <c r="GP27" s="37" t="s">
        <v>1289</v>
      </c>
      <c r="GQ27" s="37" t="s">
        <v>1451</v>
      </c>
      <c r="GR27" s="37" t="s">
        <v>1430</v>
      </c>
      <c r="GS27" s="37" t="s">
        <v>1451</v>
      </c>
      <c r="GT27" s="37" t="s">
        <v>1402</v>
      </c>
      <c r="GU27" s="37" t="s">
        <v>1341</v>
      </c>
      <c r="GV27" s="37" t="s">
        <v>1351</v>
      </c>
      <c r="GW27" s="37" t="s">
        <v>1416</v>
      </c>
      <c r="GX27" s="37"/>
      <c r="GY27" s="37" t="s">
        <v>1341</v>
      </c>
      <c r="GZ27" s="37" t="s">
        <v>1289</v>
      </c>
      <c r="HA27" s="37" t="s">
        <v>1244</v>
      </c>
      <c r="HB27" s="37" t="s">
        <v>1289</v>
      </c>
      <c r="HC27" s="37" t="s">
        <v>1322</v>
      </c>
      <c r="HD27" s="37" t="s">
        <v>1244</v>
      </c>
    </row>
    <row r="28" customFormat="false" ht="15" hidden="false" customHeight="false" outlineLevel="0" collapsed="false">
      <c r="A28" s="196" t="n">
        <v>28</v>
      </c>
      <c r="B28" s="37" t="s">
        <v>1325</v>
      </c>
      <c r="C28" s="37" t="e">
        <f aca="false">IF(COUNTIF(DD:DD,$B28),INDIRECT(concat("B",$A28)),"")</f>
        <v>#NAME?</v>
      </c>
      <c r="D28" s="37" t="e">
        <f aca="false">IF(COUNTIF(DE:DE,$B28),INDIRECT(concat("B",$A28)),"")</f>
        <v>#NAME?</v>
      </c>
      <c r="E28" s="37" t="e">
        <f aca="false">IF(COUNTIF(DF:DF,$B28),INDIRECT(concat("B",$A28)),"")</f>
        <v>#NAME?</v>
      </c>
      <c r="F28" s="37" t="e">
        <f aca="false">IF(COUNTIF(DG:DG,$B28),INDIRECT(concat("B",$A28)),"")</f>
        <v>#NAME?</v>
      </c>
      <c r="G28" s="37" t="e">
        <f aca="false">IF(COUNTIF(DH:DH,$B28),INDIRECT(concat("B",$A28)),"")</f>
        <v>#NAME?</v>
      </c>
      <c r="H28" s="37" t="e">
        <f aca="false">IF(COUNTIF(DI:DI,$B28),INDIRECT(concat("B",$A28)),"")</f>
        <v>#NAME?</v>
      </c>
      <c r="I28" s="37" t="e">
        <f aca="false">IF(COUNTIF(DJ:DJ,$B28),INDIRECT(concat("B",$A28)),"")</f>
        <v>#NAME?</v>
      </c>
      <c r="J28" s="37" t="str">
        <f aca="false">IF(COUNTIF(DK:DK,$B28),INDIRECT(concat("B",$A28)),"")</f>
        <v/>
      </c>
      <c r="K28" s="37" t="str">
        <f aca="false">IF(COUNTIF(DL:DL,$B28),INDIRECT(concat("B",$A28)),"")</f>
        <v/>
      </c>
      <c r="L28" s="37" t="e">
        <f aca="false">IF(COUNTIF(DM:DM,$B28),INDIRECT(concat("B",$A28)),"")</f>
        <v>#NAME?</v>
      </c>
      <c r="M28" s="37" t="e">
        <f aca="false">IF(COUNTIF(DN:DN,$B28),INDIRECT(concat("B",$A28)),"")</f>
        <v>#NAME?</v>
      </c>
      <c r="N28" s="37" t="e">
        <f aca="false">IF(COUNTIF(DO:DO,$B28),INDIRECT(concat("B",$A28)),"")</f>
        <v>#NAME?</v>
      </c>
      <c r="O28" s="37" t="e">
        <f aca="false">IF(COUNTIF(DP:DP,$B28),INDIRECT(concat("B",$A28)),"")</f>
        <v>#NAME?</v>
      </c>
      <c r="P28" s="37" t="e">
        <f aca="false">IF(COUNTIF(DQ:DQ,$B28),INDIRECT(concat("B",$A28)),"")</f>
        <v>#NAME?</v>
      </c>
      <c r="Q28" s="37" t="e">
        <f aca="false">IF(COUNTIF(DR:DR,$B28),INDIRECT(concat("B",$A28)),"")</f>
        <v>#NAME?</v>
      </c>
      <c r="R28" s="37" t="e">
        <f aca="false">IF(COUNTIF(DS:DS,$B28),INDIRECT(concat("B",$A28)),"")</f>
        <v>#NAME?</v>
      </c>
      <c r="S28" s="37" t="e">
        <f aca="false">IF(COUNTIF(DT:DT,$B28),INDIRECT(concat("B",$A28)),"")</f>
        <v>#NAME?</v>
      </c>
      <c r="T28" s="37" t="e">
        <f aca="false">IF(COUNTIF(DU:DU,$B28),INDIRECT(concat("B",$A28)),"")</f>
        <v>#NAME?</v>
      </c>
      <c r="U28" s="37" t="e">
        <f aca="false">IF(COUNTIF(DV:DV,$B28),INDIRECT(concat("B",$A28)),"")</f>
        <v>#NAME?</v>
      </c>
      <c r="V28" s="37" t="e">
        <f aca="false">IF(COUNTIF(DW:DW,$B28),INDIRECT(concat("B",$A28)),"")</f>
        <v>#NAME?</v>
      </c>
      <c r="W28" s="37" t="str">
        <f aca="false">IF(COUNTIF(DX:DX,$B28),INDIRECT(concat("B",$A28)),"")</f>
        <v/>
      </c>
      <c r="X28" s="37" t="str">
        <f aca="false">IF(COUNTIF(DY:DY,$B28),INDIRECT(concat("B",$A28)),"")</f>
        <v/>
      </c>
      <c r="Y28" s="37" t="str">
        <f aca="false">IF(COUNTIF(DZ:DZ,$B28),INDIRECT(concat("B",$A28)),"")</f>
        <v/>
      </c>
      <c r="Z28" s="37" t="e">
        <f aca="false">IF(COUNTIF(EA:EA,$B28),INDIRECT(concat("B",$A28)),"")</f>
        <v>#NAME?</v>
      </c>
      <c r="AA28" s="37" t="e">
        <f aca="false">IF(COUNTIF(EB:EB,$B28),INDIRECT(concat("B",$A28)),"")</f>
        <v>#NAME?</v>
      </c>
      <c r="AB28" s="37" t="e">
        <f aca="false">IF(COUNTIF(EC:EC,$B28),INDIRECT(concat("B",$A28)),"")</f>
        <v>#NAME?</v>
      </c>
      <c r="AC28" s="37" t="str">
        <f aca="false">IF(COUNTIF(ED:ED,$B28),INDIRECT(concat("B",$A28)),"")</f>
        <v/>
      </c>
      <c r="AD28" s="37" t="e">
        <f aca="false">IF(COUNTIF(EE:EE,$B28),INDIRECT(concat("B",$A28)),"")</f>
        <v>#NAME?</v>
      </c>
      <c r="AE28" s="37" t="e">
        <f aca="false">IF(COUNTIF(EF:EF,$B28),INDIRECT(concat("B",$A28)),"")</f>
        <v>#NAME?</v>
      </c>
      <c r="AF28" s="37" t="e">
        <f aca="false">IF(COUNTIF(EG:EG,$B28),INDIRECT(concat("B",$A28)),"")</f>
        <v>#NAME?</v>
      </c>
      <c r="AG28" s="37" t="e">
        <f aca="false">IF(COUNTIF(EH:EH,$B28),INDIRECT(concat("B",$A28)),"")</f>
        <v>#NAME?</v>
      </c>
      <c r="AH28" s="37" t="e">
        <f aca="false">IF(COUNTIF(EI:EI,$B28),INDIRECT(concat("B",$A28)),"")</f>
        <v>#NAME?</v>
      </c>
      <c r="AI28" s="37" t="str">
        <f aca="false">IF(COUNTIF(EJ:EJ,$B28),INDIRECT(concat("B",$A28)),"")</f>
        <v/>
      </c>
      <c r="AJ28" s="37" t="e">
        <f aca="false">IF(COUNTIF(EK:EK,$B28),INDIRECT(concat("B",$A28)),"")</f>
        <v>#NAME?</v>
      </c>
      <c r="AK28" s="37" t="e">
        <f aca="false">IF(COUNTIF(EL:EL,$B28),INDIRECT(concat("B",$A28)),"")</f>
        <v>#NAME?</v>
      </c>
      <c r="AL28" s="37" t="e">
        <f aca="false">IF(COUNTIF(EM:EM,$B28),INDIRECT(concat("B",$A28)),"")</f>
        <v>#NAME?</v>
      </c>
      <c r="AM28" s="37" t="e">
        <f aca="false">IF(COUNTIF(EN:EN,$B28),INDIRECT(concat("B",$A28)),"")</f>
        <v>#NAME?</v>
      </c>
      <c r="AN28" s="37" t="e">
        <f aca="false">IF(COUNTIF(EO:EO,$B28),INDIRECT(concat("B",$A28)),"")</f>
        <v>#NAME?</v>
      </c>
      <c r="AO28" s="37" t="e">
        <f aca="false">IF(COUNTIF(EP:EP,$B28),INDIRECT(concat("B",$A28)),"")</f>
        <v>#NAME?</v>
      </c>
      <c r="AP28" s="37" t="e">
        <f aca="false">IF(COUNTIF(EQ:EQ,$B28),INDIRECT(concat("B",$A28)),"")</f>
        <v>#NAME?</v>
      </c>
      <c r="AQ28" s="37" t="e">
        <f aca="false">IF(COUNTIF(ER:ER,$B28),INDIRECT(concat("B",$A28)),"")</f>
        <v>#NAME?</v>
      </c>
      <c r="AR28" s="37" t="str">
        <f aca="false">IF(COUNTIF(ES:ES,$B28),INDIRECT(concat("B",$A28)),"")</f>
        <v/>
      </c>
      <c r="AS28" s="37" t="e">
        <f aca="false">IF(COUNTIF(ET:ET,$B28),INDIRECT(concat("B",$A28)),"")</f>
        <v>#NAME?</v>
      </c>
      <c r="AT28" s="37" t="e">
        <f aca="false">IF(COUNTIF(EU:EU,$B28),INDIRECT(concat("B",$A28)),"")</f>
        <v>#NAME?</v>
      </c>
      <c r="AU28" s="37" t="e">
        <f aca="false">IF(COUNTIF(EV:EV,$B28),INDIRECT(concat("B",$A28)),"")</f>
        <v>#NAME?</v>
      </c>
      <c r="AV28" s="37" t="e">
        <f aca="false">IF(COUNTIF(EW:EW,$B28),INDIRECT(concat("B",$A28)),"")</f>
        <v>#NAME?</v>
      </c>
      <c r="AW28" s="37" t="e">
        <f aca="false">IF(COUNTIF(EX:EX,$B28),INDIRECT(concat("B",$A28)),"")</f>
        <v>#NAME?</v>
      </c>
      <c r="AX28" s="37" t="e">
        <f aca="false">IF(COUNTIF(EY:EY,$B28),INDIRECT(concat("B",$A28)),"")</f>
        <v>#NAME?</v>
      </c>
      <c r="AY28" s="37" t="e">
        <f aca="false">IF(COUNTIF(EZ:EZ,$B28),INDIRECT(concat("B",$A28)),"")</f>
        <v>#NAME?</v>
      </c>
      <c r="AZ28" s="37" t="e">
        <f aca="false">IF(COUNTIF(FA:FA,$B28),INDIRECT(concat("B",$A28)),"")</f>
        <v>#NAME?</v>
      </c>
      <c r="BA28" s="37" t="e">
        <f aca="false">IF(COUNTIF(FB:FB,$B28),INDIRECT(concat("B",$A28)),"")</f>
        <v>#NAME?</v>
      </c>
      <c r="BB28" s="37" t="e">
        <f aca="false">IF(COUNTIF(FC:FC,$B28),INDIRECT(concat("B",$A28)),"")</f>
        <v>#NAME?</v>
      </c>
      <c r="BC28" s="37" t="e">
        <f aca="false">IF(COUNTIF(FD:FD,$B28),INDIRECT(concat("B",$A28)),"")</f>
        <v>#NAME?</v>
      </c>
      <c r="BD28" s="37" t="e">
        <f aca="false">IF(COUNTIF(FE:FE,$B28),INDIRECT(concat("B",$A28)),"")</f>
        <v>#NAME?</v>
      </c>
      <c r="BE28" s="37" t="e">
        <f aca="false">IF(COUNTIF(FF:FF,$B28),INDIRECT(concat("B",$A28)),"")</f>
        <v>#NAME?</v>
      </c>
      <c r="BF28" s="37" t="e">
        <f aca="false">IF(COUNTIF(FG:FG,$B28),INDIRECT(concat("B",$A28)),"")</f>
        <v>#NAME?</v>
      </c>
      <c r="BG28" s="37" t="str">
        <f aca="false">IF(COUNTIF(FH:FH,$B28),INDIRECT(concat("B",$A28)),"")</f>
        <v/>
      </c>
      <c r="BH28" s="37" t="str">
        <f aca="false">IF(COUNTIF(FI:FI,$B28),INDIRECT(concat("B",$A28)),"")</f>
        <v/>
      </c>
      <c r="BI28" s="37" t="e">
        <f aca="false">IF(COUNTIF(FJ:FJ,$B28),INDIRECT(concat("B",$A28)),"")</f>
        <v>#NAME?</v>
      </c>
      <c r="BJ28" s="37" t="str">
        <f aca="false">IF(COUNTIF(FK:FK,$B28),INDIRECT(concat("B",$A28)),"")</f>
        <v/>
      </c>
      <c r="BK28" s="37" t="e">
        <f aca="false">IF(COUNTIF(FL:FL,$B28),INDIRECT(concat("B",$A28)),"")</f>
        <v>#NAME?</v>
      </c>
      <c r="BL28" s="37" t="e">
        <f aca="false">IF(COUNTIF(FM:FM,$B28),INDIRECT(concat("B",$A28)),"")</f>
        <v>#NAME?</v>
      </c>
      <c r="BM28" s="37" t="e">
        <f aca="false">IF(COUNTIF(FN:FN,$B28),INDIRECT(concat("B",$A28)),"")</f>
        <v>#NAME?</v>
      </c>
      <c r="BN28" s="37" t="e">
        <f aca="false">IF(COUNTIF(FO:FO,$B28),INDIRECT(concat("B",$A28)),"")</f>
        <v>#NAME?</v>
      </c>
      <c r="BO28" s="37" t="e">
        <f aca="false">IF(COUNTIF(FP:FP,$B28),INDIRECT(concat("B",$A28)),"")</f>
        <v>#NAME?</v>
      </c>
      <c r="BP28" s="37" t="e">
        <f aca="false">IF(COUNTIF(FQ:FQ,$B28),INDIRECT(concat("B",$A28)),"")</f>
        <v>#NAME?</v>
      </c>
      <c r="BQ28" s="37" t="e">
        <f aca="false">IF(COUNTIF(FR:FR,$B28),INDIRECT(concat("B",$A28)),"")</f>
        <v>#NAME?</v>
      </c>
      <c r="BR28" s="37" t="str">
        <f aca="false">IF(COUNTIF(FS:FS,$B28),INDIRECT(concat("B",$A28)),"")</f>
        <v/>
      </c>
      <c r="BS28" s="37" t="e">
        <f aca="false">IF(COUNTIF(FT:FT,$B28),INDIRECT(concat("B",$A28)),"")</f>
        <v>#NAME?</v>
      </c>
      <c r="BT28" s="37" t="e">
        <f aca="false">IF(COUNTIF(FU:FU,$B28),INDIRECT(concat("B",$A28)),"")</f>
        <v>#NAME?</v>
      </c>
      <c r="BU28" s="37" t="str">
        <f aca="false">IF(COUNTIF(FV:FV,$B28),INDIRECT(concat("B",$A28)),"")</f>
        <v/>
      </c>
      <c r="BV28" s="37" t="str">
        <f aca="false">IF(COUNTIF(FW:FW,$B28),INDIRECT(concat("B",$A28)),"")</f>
        <v/>
      </c>
      <c r="BW28" s="37" t="e">
        <f aca="false">IF(COUNTIF(FX:FX,$B28),INDIRECT(concat("B",$A28)),"")</f>
        <v>#NAME?</v>
      </c>
      <c r="BX28" s="37" t="e">
        <f aca="false">IF(COUNTIF(FY:FY,$B28),INDIRECT(concat("B",$A28)),"")</f>
        <v>#NAME?</v>
      </c>
      <c r="BY28" s="37" t="e">
        <f aca="false">IF(COUNTIF(FZ:FZ,$B28),INDIRECT(concat("B",$A28)),"")</f>
        <v>#NAME?</v>
      </c>
      <c r="BZ28" s="37" t="e">
        <f aca="false">IF(COUNTIF(GA:GA,$B28),INDIRECT(concat("B",$A28)),"")</f>
        <v>#NAME?</v>
      </c>
      <c r="CA28" s="37" t="str">
        <f aca="false">IF(COUNTIF(GB:GB,$B28),INDIRECT(concat("B",$A28)),"")</f>
        <v/>
      </c>
      <c r="CB28" s="37" t="e">
        <f aca="false">IF(COUNTIF(GC:GC,$B28),INDIRECT(concat("B",$A28)),"")</f>
        <v>#NAME?</v>
      </c>
      <c r="CC28" s="37" t="e">
        <f aca="false">IF(COUNTIF(GD:GD,$B28),INDIRECT(concat("B",$A28)),"")</f>
        <v>#NAME?</v>
      </c>
      <c r="CD28" s="37" t="e">
        <f aca="false">IF(COUNTIF(GE:GE,$B28),INDIRECT(concat("B",$A28)),"")</f>
        <v>#NAME?</v>
      </c>
      <c r="CE28" s="37" t="e">
        <f aca="false">IF(COUNTIF(GF:GF,$B28),INDIRECT(concat("B",$A28)),"")</f>
        <v>#NAME?</v>
      </c>
      <c r="CF28" s="37" t="e">
        <f aca="false">IF(COUNTIF(GG:GG,$B28),INDIRECT(concat("B",$A28)),"")</f>
        <v>#NAME?</v>
      </c>
      <c r="CG28" s="37" t="e">
        <f aca="false">IF(COUNTIF(GH:GH,$B28),INDIRECT(concat("B",$A28)),"")</f>
        <v>#NAME?</v>
      </c>
      <c r="CH28" s="37" t="e">
        <f aca="false">IF(COUNTIF(GI:GI,$B28),INDIRECT(concat("B",$A28)),"")</f>
        <v>#NAME?</v>
      </c>
      <c r="CI28" s="37" t="e">
        <f aca="false">IF(COUNTIF(GJ:GJ,$B28),INDIRECT(concat("B",$A28)),"")</f>
        <v>#NAME?</v>
      </c>
      <c r="CJ28" s="37" t="str">
        <f aca="false">IF(COUNTIF(GK:GK,$B28),INDIRECT(concat("B",$A28)),"")</f>
        <v/>
      </c>
      <c r="CK28" s="37" t="e">
        <f aca="false">IF(COUNTIF(GL:GL,$B28),INDIRECT(concat("B",$A28)),"")</f>
        <v>#NAME?</v>
      </c>
      <c r="CL28" s="37" t="e">
        <f aca="false">IF(COUNTIF(GM:GM,$B28),INDIRECT(concat("B",$A28)),"")</f>
        <v>#NAME?</v>
      </c>
      <c r="CM28" s="37" t="e">
        <f aca="false">IF(COUNTIF(GN:GN,$B28),INDIRECT(concat("B",$A28)),"")</f>
        <v>#NAME?</v>
      </c>
      <c r="CN28" s="37" t="e">
        <f aca="false">IF(COUNTIF(GO:GO,$B28),INDIRECT(concat("B",$A28)),"")</f>
        <v>#NAME?</v>
      </c>
      <c r="CO28" s="37" t="e">
        <f aca="false">IF(COUNTIF(GP:GP,$B28),INDIRECT(concat("B",$A28)),"")</f>
        <v>#NAME?</v>
      </c>
      <c r="CP28" s="37" t="e">
        <f aca="false">IF(COUNTIF(GQ:GQ,$B28),INDIRECT(concat("B",$A28)),"")</f>
        <v>#NAME?</v>
      </c>
      <c r="CQ28" s="37" t="e">
        <f aca="false">IF(COUNTIF(GR:GR,$B28),INDIRECT(concat("B",$A28)),"")</f>
        <v>#NAME?</v>
      </c>
      <c r="CR28" s="37" t="e">
        <f aca="false">IF(COUNTIF(GS:GS,$B28),INDIRECT(concat("B",$A28)),"")</f>
        <v>#NAME?</v>
      </c>
      <c r="CS28" s="37" t="e">
        <f aca="false">IF(COUNTIF(GT:GT,$B28),INDIRECT(concat("B",$A28)),"")</f>
        <v>#NAME?</v>
      </c>
      <c r="CT28" s="37" t="e">
        <f aca="false">IF(COUNTIF(GU:GU,$B28),INDIRECT(concat("B",$A28)),"")</f>
        <v>#NAME?</v>
      </c>
      <c r="CU28" s="37" t="e">
        <f aca="false">IF(COUNTIF(GV:GV,$B28),INDIRECT(concat("B",$A28)),"")</f>
        <v>#NAME?</v>
      </c>
      <c r="CV28" s="37" t="e">
        <f aca="false">IF(COUNTIF(GW:GW,$B28),INDIRECT(concat("B",$A28)),"")</f>
        <v>#NAME?</v>
      </c>
      <c r="CW28" s="37" t="str">
        <f aca="false">IF(COUNTIF(GX:GX,$B28),INDIRECT(concat("B",$A28)),"")</f>
        <v/>
      </c>
      <c r="CX28" s="37" t="e">
        <f aca="false">IF(COUNTIF(GY:GY,$B28),INDIRECT(concat("B",$A28)),"")</f>
        <v>#NAME?</v>
      </c>
      <c r="CY28" s="37" t="e">
        <f aca="false">IF(COUNTIF(GZ:GZ,$B28),INDIRECT(concat("B",$A28)),"")</f>
        <v>#NAME?</v>
      </c>
      <c r="CZ28" s="37" t="e">
        <f aca="false">IF(COUNTIF(HA:HA,$B28),INDIRECT(concat("B",$A28)),"")</f>
        <v>#NAME?</v>
      </c>
      <c r="DA28" s="37" t="e">
        <f aca="false">IF(COUNTIF(HB:HB,$B28),INDIRECT(concat("B",$A28)),"")</f>
        <v>#NAME?</v>
      </c>
      <c r="DB28" s="37" t="e">
        <f aca="false">IF(COUNTIF(HC:HC,$B28),INDIRECT(concat("B",$A28)),"")</f>
        <v>#NAME?</v>
      </c>
      <c r="DC28" s="37" t="e">
        <f aca="false">IF(COUNTIF(HD:HD,$B28),INDIRECT(concat("B",$A28)),"")</f>
        <v>#NAME?</v>
      </c>
      <c r="DD28" s="37" t="s">
        <v>1451</v>
      </c>
      <c r="DE28" s="37" t="s">
        <v>1494</v>
      </c>
      <c r="DF28" s="37" t="s">
        <v>1472</v>
      </c>
      <c r="DG28" s="37" t="s">
        <v>1410</v>
      </c>
      <c r="DH28" s="37" t="s">
        <v>1363</v>
      </c>
      <c r="DI28" s="37" t="s">
        <v>1379</v>
      </c>
      <c r="DJ28" s="37" t="s">
        <v>1464</v>
      </c>
      <c r="DK28" s="37"/>
      <c r="DL28" s="37"/>
      <c r="DM28" s="37" t="s">
        <v>1430</v>
      </c>
      <c r="DN28" s="37" t="s">
        <v>1451</v>
      </c>
      <c r="DO28" s="37" t="s">
        <v>1442</v>
      </c>
      <c r="DP28" s="37" t="s">
        <v>1451</v>
      </c>
      <c r="DQ28" s="37" t="s">
        <v>1442</v>
      </c>
      <c r="DR28" s="37" t="s">
        <v>1357</v>
      </c>
      <c r="DS28" s="37" t="s">
        <v>1442</v>
      </c>
      <c r="DT28" s="37" t="s">
        <v>1451</v>
      </c>
      <c r="DU28" s="37" t="s">
        <v>1418</v>
      </c>
      <c r="DV28" s="37" t="s">
        <v>1322</v>
      </c>
      <c r="DW28" s="37" t="s">
        <v>1341</v>
      </c>
      <c r="DX28" s="37"/>
      <c r="DY28" s="37"/>
      <c r="DZ28" s="37"/>
      <c r="EA28" s="37" t="s">
        <v>1357</v>
      </c>
      <c r="EB28" s="37" t="s">
        <v>1402</v>
      </c>
      <c r="EC28" s="37" t="s">
        <v>1402</v>
      </c>
      <c r="ED28" s="37"/>
      <c r="EE28" s="37"/>
      <c r="EF28" s="37" t="s">
        <v>1497</v>
      </c>
      <c r="EG28" s="37"/>
      <c r="EH28" s="37"/>
      <c r="EI28" s="37"/>
      <c r="EJ28" s="37"/>
      <c r="EK28" s="37" t="s">
        <v>1322</v>
      </c>
      <c r="EL28" s="37" t="s">
        <v>1439</v>
      </c>
      <c r="EM28" s="37" t="s">
        <v>1418</v>
      </c>
      <c r="EN28" s="37" t="s">
        <v>1289</v>
      </c>
      <c r="EO28" s="37" t="s">
        <v>1329</v>
      </c>
      <c r="EP28" s="37" t="s">
        <v>1322</v>
      </c>
      <c r="EQ28" s="37" t="s">
        <v>1325</v>
      </c>
      <c r="ER28" s="37" t="s">
        <v>1407</v>
      </c>
      <c r="ES28" s="37"/>
      <c r="ET28" s="37" t="s">
        <v>1289</v>
      </c>
      <c r="EU28" s="37" t="s">
        <v>1289</v>
      </c>
      <c r="EV28" s="37" t="s">
        <v>1289</v>
      </c>
      <c r="EW28" s="37" t="s">
        <v>1289</v>
      </c>
      <c r="EX28" s="37" t="s">
        <v>1322</v>
      </c>
      <c r="EY28" s="37" t="s">
        <v>1289</v>
      </c>
      <c r="EZ28" s="37" t="s">
        <v>1322</v>
      </c>
      <c r="FA28" s="37" t="s">
        <v>1289</v>
      </c>
      <c r="FB28" s="37" t="s">
        <v>1322</v>
      </c>
      <c r="FC28" s="37" t="s">
        <v>1439</v>
      </c>
      <c r="FD28" s="37" t="s">
        <v>1341</v>
      </c>
      <c r="FE28" s="37" t="s">
        <v>1289</v>
      </c>
      <c r="FF28" s="37" t="s">
        <v>1341</v>
      </c>
      <c r="FG28" s="37" t="s">
        <v>1289</v>
      </c>
      <c r="FH28" s="37"/>
      <c r="FI28" s="37"/>
      <c r="FJ28" s="37"/>
      <c r="FK28" s="37"/>
      <c r="FL28" s="37" t="s">
        <v>1329</v>
      </c>
      <c r="FM28" s="37" t="s">
        <v>1329</v>
      </c>
      <c r="FN28" s="37" t="s">
        <v>1322</v>
      </c>
      <c r="FO28" s="37" t="s">
        <v>1322</v>
      </c>
      <c r="FP28" s="37" t="s">
        <v>1322</v>
      </c>
      <c r="FQ28" s="37" t="s">
        <v>1322</v>
      </c>
      <c r="FR28" s="37" t="s">
        <v>1322</v>
      </c>
      <c r="FS28" s="37" t="s">
        <v>1329</v>
      </c>
      <c r="FT28" s="37" t="s">
        <v>1292</v>
      </c>
      <c r="FU28" s="37" t="s">
        <v>1439</v>
      </c>
      <c r="FV28" s="37"/>
      <c r="FW28" s="37"/>
      <c r="FX28" s="37" t="s">
        <v>1329</v>
      </c>
      <c r="FY28" s="37" t="s">
        <v>1418</v>
      </c>
      <c r="FZ28" s="37" t="s">
        <v>1289</v>
      </c>
      <c r="GA28" s="37" t="s">
        <v>1329</v>
      </c>
      <c r="GB28" s="37"/>
      <c r="GC28" s="37" t="s">
        <v>1289</v>
      </c>
      <c r="GD28" s="37" t="s">
        <v>1289</v>
      </c>
      <c r="GE28" s="37" t="s">
        <v>1329</v>
      </c>
      <c r="GF28" s="37" t="s">
        <v>1341</v>
      </c>
      <c r="GG28" s="37" t="s">
        <v>1341</v>
      </c>
      <c r="GH28" s="37" t="s">
        <v>1341</v>
      </c>
      <c r="GI28" s="37" t="s">
        <v>1239</v>
      </c>
      <c r="GJ28" s="37" t="s">
        <v>1244</v>
      </c>
      <c r="GK28" s="37"/>
      <c r="GL28" s="37" t="s">
        <v>1322</v>
      </c>
      <c r="GM28" s="37" t="s">
        <v>1439</v>
      </c>
      <c r="GN28" s="37" t="s">
        <v>1322</v>
      </c>
      <c r="GO28" s="37" t="s">
        <v>1322</v>
      </c>
      <c r="GP28" s="37" t="s">
        <v>1322</v>
      </c>
      <c r="GQ28" s="37" t="s">
        <v>1464</v>
      </c>
      <c r="GR28" s="37" t="s">
        <v>1439</v>
      </c>
      <c r="GS28" s="37" t="s">
        <v>1464</v>
      </c>
      <c r="GT28" s="37" t="s">
        <v>1405</v>
      </c>
      <c r="GU28" s="37" t="s">
        <v>1351</v>
      </c>
      <c r="GV28" s="37" t="s">
        <v>1357</v>
      </c>
      <c r="GW28" s="37" t="s">
        <v>1427</v>
      </c>
      <c r="GX28" s="37"/>
      <c r="GY28" s="37" t="s">
        <v>1370</v>
      </c>
      <c r="GZ28" s="37" t="s">
        <v>1322</v>
      </c>
      <c r="HA28" s="37" t="s">
        <v>1289</v>
      </c>
      <c r="HB28" s="37" t="s">
        <v>1322</v>
      </c>
      <c r="HC28" s="37" t="s">
        <v>1341</v>
      </c>
      <c r="HD28" s="37" t="s">
        <v>1289</v>
      </c>
    </row>
    <row r="29" customFormat="false" ht="15" hidden="false" customHeight="false" outlineLevel="0" collapsed="false">
      <c r="A29" s="196" t="n">
        <v>29</v>
      </c>
      <c r="B29" s="37" t="s">
        <v>1329</v>
      </c>
      <c r="C29" s="37" t="e">
        <f aca="false">IF(COUNTIF(DD:DD,$B29),INDIRECT(concat("B",$A29)),"")</f>
        <v>#NAME?</v>
      </c>
      <c r="D29" s="37" t="e">
        <f aca="false">IF(COUNTIF(DE:DE,$B29),INDIRECT(concat("B",$A29)),"")</f>
        <v>#NAME?</v>
      </c>
      <c r="E29" s="37" t="str">
        <f aca="false">IF(COUNTIF(DF:DF,$B29),INDIRECT(concat("B",$A29)),"")</f>
        <v/>
      </c>
      <c r="F29" s="37" t="str">
        <f aca="false">IF(COUNTIF(DG:DG,$B29),INDIRECT(concat("B",$A29)),"")</f>
        <v/>
      </c>
      <c r="G29" s="37" t="e">
        <f aca="false">IF(COUNTIF(DH:DH,$B29),INDIRECT(concat("B",$A29)),"")</f>
        <v>#NAME?</v>
      </c>
      <c r="H29" s="37" t="e">
        <f aca="false">IF(COUNTIF(DI:DI,$B29),INDIRECT(concat("B",$A29)),"")</f>
        <v>#NAME?</v>
      </c>
      <c r="I29" s="37" t="e">
        <f aca="false">IF(COUNTIF(DJ:DJ,$B29),INDIRECT(concat("B",$A29)),"")</f>
        <v>#NAME?</v>
      </c>
      <c r="J29" s="37" t="str">
        <f aca="false">IF(COUNTIF(DK:DK,$B29),INDIRECT(concat("B",$A29)),"")</f>
        <v/>
      </c>
      <c r="K29" s="37" t="str">
        <f aca="false">IF(COUNTIF(DL:DL,$B29),INDIRECT(concat("B",$A29)),"")</f>
        <v/>
      </c>
      <c r="L29" s="37" t="e">
        <f aca="false">IF(COUNTIF(DM:DM,$B29),INDIRECT(concat("B",$A29)),"")</f>
        <v>#NAME?</v>
      </c>
      <c r="M29" s="37" t="e">
        <f aca="false">IF(COUNTIF(DN:DN,$B29),INDIRECT(concat("B",$A29)),"")</f>
        <v>#NAME?</v>
      </c>
      <c r="N29" s="37" t="str">
        <f aca="false">IF(COUNTIF(DO:DO,$B29),INDIRECT(concat("B",$A29)),"")</f>
        <v/>
      </c>
      <c r="O29" s="37" t="str">
        <f aca="false">IF(COUNTIF(DP:DP,$B29),INDIRECT(concat("B",$A29)),"")</f>
        <v/>
      </c>
      <c r="P29" s="37" t="str">
        <f aca="false">IF(COUNTIF(DQ:DQ,$B29),INDIRECT(concat("B",$A29)),"")</f>
        <v/>
      </c>
      <c r="Q29" s="37" t="e">
        <f aca="false">IF(COUNTIF(DR:DR,$B29),INDIRECT(concat("B",$A29)),"")</f>
        <v>#NAME?</v>
      </c>
      <c r="R29" s="37" t="str">
        <f aca="false">IF(COUNTIF(DS:DS,$B29),INDIRECT(concat("B",$A29)),"")</f>
        <v/>
      </c>
      <c r="S29" s="37" t="str">
        <f aca="false">IF(COUNTIF(DT:DT,$B29),INDIRECT(concat("B",$A29)),"")</f>
        <v/>
      </c>
      <c r="T29" s="37" t="str">
        <f aca="false">IF(COUNTIF(DU:DU,$B29),INDIRECT(concat("B",$A29)),"")</f>
        <v/>
      </c>
      <c r="U29" s="37" t="e">
        <f aca="false">IF(COUNTIF(DV:DV,$B29),INDIRECT(concat("B",$A29)),"")</f>
        <v>#NAME?</v>
      </c>
      <c r="V29" s="37" t="e">
        <f aca="false">IF(COUNTIF(DW:DW,$B29),INDIRECT(concat("B",$A29)),"")</f>
        <v>#NAME?</v>
      </c>
      <c r="W29" s="37" t="str">
        <f aca="false">IF(COUNTIF(DX:DX,$B29),INDIRECT(concat("B",$A29)),"")</f>
        <v/>
      </c>
      <c r="X29" s="37" t="str">
        <f aca="false">IF(COUNTIF(DY:DY,$B29),INDIRECT(concat("B",$A29)),"")</f>
        <v/>
      </c>
      <c r="Y29" s="37" t="str">
        <f aca="false">IF(COUNTIF(DZ:DZ,$B29),INDIRECT(concat("B",$A29)),"")</f>
        <v/>
      </c>
      <c r="Z29" s="37" t="e">
        <f aca="false">IF(COUNTIF(EA:EA,$B29),INDIRECT(concat("B",$A29)),"")</f>
        <v>#NAME?</v>
      </c>
      <c r="AA29" s="37" t="e">
        <f aca="false">IF(COUNTIF(EB:EB,$B29),INDIRECT(concat("B",$A29)),"")</f>
        <v>#NAME?</v>
      </c>
      <c r="AB29" s="37" t="e">
        <f aca="false">IF(COUNTIF(EC:EC,$B29),INDIRECT(concat("B",$A29)),"")</f>
        <v>#NAME?</v>
      </c>
      <c r="AC29" s="37" t="str">
        <f aca="false">IF(COUNTIF(ED:ED,$B29),INDIRECT(concat("B",$A29)),"")</f>
        <v/>
      </c>
      <c r="AD29" s="37" t="str">
        <f aca="false">IF(COUNTIF(EE:EE,$B29),INDIRECT(concat("B",$A29)),"")</f>
        <v/>
      </c>
      <c r="AE29" s="37" t="str">
        <f aca="false">IF(COUNTIF(EF:EF,$B29),INDIRECT(concat("B",$A29)),"")</f>
        <v/>
      </c>
      <c r="AF29" s="37" t="str">
        <f aca="false">IF(COUNTIF(EG:EG,$B29),INDIRECT(concat("B",$A29)),"")</f>
        <v/>
      </c>
      <c r="AG29" s="37" t="str">
        <f aca="false">IF(COUNTIF(EH:EH,$B29),INDIRECT(concat("B",$A29)),"")</f>
        <v/>
      </c>
      <c r="AH29" s="37" t="str">
        <f aca="false">IF(COUNTIF(EI:EI,$B29),INDIRECT(concat("B",$A29)),"")</f>
        <v/>
      </c>
      <c r="AI29" s="37" t="str">
        <f aca="false">IF(COUNTIF(EJ:EJ,$B29),INDIRECT(concat("B",$A29)),"")</f>
        <v/>
      </c>
      <c r="AJ29" s="37" t="str">
        <f aca="false">IF(COUNTIF(EK:EK,$B29),INDIRECT(concat("B",$A29)),"")</f>
        <v/>
      </c>
      <c r="AK29" s="37" t="str">
        <f aca="false">IF(COUNTIF(EL:EL,$B29),INDIRECT(concat("B",$A29)),"")</f>
        <v/>
      </c>
      <c r="AL29" s="37" t="str">
        <f aca="false">IF(COUNTIF(EM:EM,$B29),INDIRECT(concat("B",$A29)),"")</f>
        <v/>
      </c>
      <c r="AM29" s="37" t="e">
        <f aca="false">IF(COUNTIF(EN:EN,$B29),INDIRECT(concat("B",$A29)),"")</f>
        <v>#NAME?</v>
      </c>
      <c r="AN29" s="37" t="e">
        <f aca="false">IF(COUNTIF(EO:EO,$B29),INDIRECT(concat("B",$A29)),"")</f>
        <v>#NAME?</v>
      </c>
      <c r="AO29" s="37" t="e">
        <f aca="false">IF(COUNTIF(EP:EP,$B29),INDIRECT(concat("B",$A29)),"")</f>
        <v>#NAME?</v>
      </c>
      <c r="AP29" s="37" t="str">
        <f aca="false">IF(COUNTIF(EQ:EQ,$B29),INDIRECT(concat("B",$A29)),"")</f>
        <v/>
      </c>
      <c r="AQ29" s="37" t="e">
        <f aca="false">IF(COUNTIF(ER:ER,$B29),INDIRECT(concat("B",$A29)),"")</f>
        <v>#NAME?</v>
      </c>
      <c r="AR29" s="37" t="str">
        <f aca="false">IF(COUNTIF(ES:ES,$B29),INDIRECT(concat("B",$A29)),"")</f>
        <v/>
      </c>
      <c r="AS29" s="37" t="e">
        <f aca="false">IF(COUNTIF(ET:ET,$B29),INDIRECT(concat("B",$A29)),"")</f>
        <v>#NAME?</v>
      </c>
      <c r="AT29" s="37" t="e">
        <f aca="false">IF(COUNTIF(EU:EU,$B29),INDIRECT(concat("B",$A29)),"")</f>
        <v>#NAME?</v>
      </c>
      <c r="AU29" s="37" t="e">
        <f aca="false">IF(COUNTIF(EV:EV,$B29),INDIRECT(concat("B",$A29)),"")</f>
        <v>#NAME?</v>
      </c>
      <c r="AV29" s="37" t="e">
        <f aca="false">IF(COUNTIF(EW:EW,$B29),INDIRECT(concat("B",$A29)),"")</f>
        <v>#NAME?</v>
      </c>
      <c r="AW29" s="37" t="e">
        <f aca="false">IF(COUNTIF(EX:EX,$B29),INDIRECT(concat("B",$A29)),"")</f>
        <v>#NAME?</v>
      </c>
      <c r="AX29" s="37" t="e">
        <f aca="false">IF(COUNTIF(EY:EY,$B29),INDIRECT(concat("B",$A29)),"")</f>
        <v>#NAME?</v>
      </c>
      <c r="AY29" s="37" t="str">
        <f aca="false">IF(COUNTIF(EZ:EZ,$B29),INDIRECT(concat("B",$A29)),"")</f>
        <v/>
      </c>
      <c r="AZ29" s="37" t="e">
        <f aca="false">IF(COUNTIF(FA:FA,$B29),INDIRECT(concat("B",$A29)),"")</f>
        <v>#NAME?</v>
      </c>
      <c r="BA29" s="37" t="e">
        <f aca="false">IF(COUNTIF(FB:FB,$B29),INDIRECT(concat("B",$A29)),"")</f>
        <v>#NAME?</v>
      </c>
      <c r="BB29" s="37" t="str">
        <f aca="false">IF(COUNTIF(FC:FC,$B29),INDIRECT(concat("B",$A29)),"")</f>
        <v/>
      </c>
      <c r="BC29" s="37" t="e">
        <f aca="false">IF(COUNTIF(FD:FD,$B29),INDIRECT(concat("B",$A29)),"")</f>
        <v>#NAME?</v>
      </c>
      <c r="BD29" s="37" t="e">
        <f aca="false">IF(COUNTIF(FE:FE,$B29),INDIRECT(concat("B",$A29)),"")</f>
        <v>#NAME?</v>
      </c>
      <c r="BE29" s="37" t="e">
        <f aca="false">IF(COUNTIF(FF:FF,$B29),INDIRECT(concat("B",$A29)),"")</f>
        <v>#NAME?</v>
      </c>
      <c r="BF29" s="37" t="e">
        <f aca="false">IF(COUNTIF(FG:FG,$B29),INDIRECT(concat("B",$A29)),"")</f>
        <v>#NAME?</v>
      </c>
      <c r="BG29" s="37" t="str">
        <f aca="false">IF(COUNTIF(FH:FH,$B29),INDIRECT(concat("B",$A29)),"")</f>
        <v/>
      </c>
      <c r="BH29" s="37" t="str">
        <f aca="false">IF(COUNTIF(FI:FI,$B29),INDIRECT(concat("B",$A29)),"")</f>
        <v/>
      </c>
      <c r="BI29" s="37" t="str">
        <f aca="false">IF(COUNTIF(FJ:FJ,$B29),INDIRECT(concat("B",$A29)),"")</f>
        <v/>
      </c>
      <c r="BJ29" s="37" t="str">
        <f aca="false">IF(COUNTIF(FK:FK,$B29),INDIRECT(concat("B",$A29)),"")</f>
        <v/>
      </c>
      <c r="BK29" s="37" t="e">
        <f aca="false">IF(COUNTIF(FL:FL,$B29),INDIRECT(concat("B",$A29)),"")</f>
        <v>#NAME?</v>
      </c>
      <c r="BL29" s="37" t="e">
        <f aca="false">IF(COUNTIF(FM:FM,$B29),INDIRECT(concat("B",$A29)),"")</f>
        <v>#NAME?</v>
      </c>
      <c r="BM29" s="37" t="e">
        <f aca="false">IF(COUNTIF(FN:FN,$B29),INDIRECT(concat("B",$A29)),"")</f>
        <v>#NAME?</v>
      </c>
      <c r="BN29" s="37" t="e">
        <f aca="false">IF(COUNTIF(FO:FO,$B29),INDIRECT(concat("B",$A29)),"")</f>
        <v>#NAME?</v>
      </c>
      <c r="BO29" s="37" t="e">
        <f aca="false">IF(COUNTIF(FP:FP,$B29),INDIRECT(concat("B",$A29)),"")</f>
        <v>#NAME?</v>
      </c>
      <c r="BP29" s="37" t="e">
        <f aca="false">IF(COUNTIF(FQ:FQ,$B29),INDIRECT(concat("B",$A29)),"")</f>
        <v>#NAME?</v>
      </c>
      <c r="BQ29" s="37" t="e">
        <f aca="false">IF(COUNTIF(FR:FR,$B29),INDIRECT(concat("B",$A29)),"")</f>
        <v>#NAME?</v>
      </c>
      <c r="BR29" s="37" t="e">
        <f aca="false">IF(COUNTIF(FS:FS,$B29),INDIRECT(concat("B",$A29)),"")</f>
        <v>#NAME?</v>
      </c>
      <c r="BS29" s="37" t="e">
        <f aca="false">IF(COUNTIF(FT:FT,$B29),INDIRECT(concat("B",$A29)),"")</f>
        <v>#NAME?</v>
      </c>
      <c r="BT29" s="37" t="e">
        <f aca="false">IF(COUNTIF(FU:FU,$B29),INDIRECT(concat("B",$A29)),"")</f>
        <v>#NAME?</v>
      </c>
      <c r="BU29" s="37" t="str">
        <f aca="false">IF(COUNTIF(FV:FV,$B29),INDIRECT(concat("B",$A29)),"")</f>
        <v/>
      </c>
      <c r="BV29" s="37" t="str">
        <f aca="false">IF(COUNTIF(FW:FW,$B29),INDIRECT(concat("B",$A29)),"")</f>
        <v/>
      </c>
      <c r="BW29" s="37" t="e">
        <f aca="false">IF(COUNTIF(FX:FX,$B29),INDIRECT(concat("B",$A29)),"")</f>
        <v>#NAME?</v>
      </c>
      <c r="BX29" s="37" t="str">
        <f aca="false">IF(COUNTIF(FY:FY,$B29),INDIRECT(concat("B",$A29)),"")</f>
        <v/>
      </c>
      <c r="BY29" s="37" t="e">
        <f aca="false">IF(COUNTIF(FZ:FZ,$B29),INDIRECT(concat("B",$A29)),"")</f>
        <v>#NAME?</v>
      </c>
      <c r="BZ29" s="37" t="e">
        <f aca="false">IF(COUNTIF(GA:GA,$B29),INDIRECT(concat("B",$A29)),"")</f>
        <v>#NAME?</v>
      </c>
      <c r="CA29" s="37" t="str">
        <f aca="false">IF(COUNTIF(GB:GB,$B29),INDIRECT(concat("B",$A29)),"")</f>
        <v/>
      </c>
      <c r="CB29" s="37" t="e">
        <f aca="false">IF(COUNTIF(GC:GC,$B29),INDIRECT(concat("B",$A29)),"")</f>
        <v>#NAME?</v>
      </c>
      <c r="CC29" s="37" t="e">
        <f aca="false">IF(COUNTIF(GD:GD,$B29),INDIRECT(concat("B",$A29)),"")</f>
        <v>#NAME?</v>
      </c>
      <c r="CD29" s="37" t="e">
        <f aca="false">IF(COUNTIF(GE:GE,$B29),INDIRECT(concat("B",$A29)),"")</f>
        <v>#NAME?</v>
      </c>
      <c r="CE29" s="37" t="e">
        <f aca="false">IF(COUNTIF(GF:GF,$B29),INDIRECT(concat("B",$A29)),"")</f>
        <v>#NAME?</v>
      </c>
      <c r="CF29" s="37" t="e">
        <f aca="false">IF(COUNTIF(GG:GG,$B29),INDIRECT(concat("B",$A29)),"")</f>
        <v>#NAME?</v>
      </c>
      <c r="CG29" s="37" t="e">
        <f aca="false">IF(COUNTIF(GH:GH,$B29),INDIRECT(concat("B",$A29)),"")</f>
        <v>#NAME?</v>
      </c>
      <c r="CH29" s="37" t="e">
        <f aca="false">IF(COUNTIF(GI:GI,$B29),INDIRECT(concat("B",$A29)),"")</f>
        <v>#NAME?</v>
      </c>
      <c r="CI29" s="37" t="e">
        <f aca="false">IF(COUNTIF(GJ:GJ,$B29),INDIRECT(concat("B",$A29)),"")</f>
        <v>#NAME?</v>
      </c>
      <c r="CJ29" s="37" t="str">
        <f aca="false">IF(COUNTIF(GK:GK,$B29),INDIRECT(concat("B",$A29)),"")</f>
        <v/>
      </c>
      <c r="CK29" s="37" t="str">
        <f aca="false">IF(COUNTIF(GL:GL,$B29),INDIRECT(concat("B",$A29)),"")</f>
        <v/>
      </c>
      <c r="CL29" s="37" t="str">
        <f aca="false">IF(COUNTIF(GM:GM,$B29),INDIRECT(concat("B",$A29)),"")</f>
        <v/>
      </c>
      <c r="CM29" s="37" t="str">
        <f aca="false">IF(COUNTIF(GN:GN,$B29),INDIRECT(concat("B",$A29)),"")</f>
        <v/>
      </c>
      <c r="CN29" s="37" t="e">
        <f aca="false">IF(COUNTIF(GO:GO,$B29),INDIRECT(concat("B",$A29)),"")</f>
        <v>#NAME?</v>
      </c>
      <c r="CO29" s="37" t="e">
        <f aca="false">IF(COUNTIF(GP:GP,$B29),INDIRECT(concat("B",$A29)),"")</f>
        <v>#NAME?</v>
      </c>
      <c r="CP29" s="37" t="str">
        <f aca="false">IF(COUNTIF(GQ:GQ,$B29),INDIRECT(concat("B",$A29)),"")</f>
        <v/>
      </c>
      <c r="CQ29" s="37" t="e">
        <f aca="false">IF(COUNTIF(GR:GR,$B29),INDIRECT(concat("B",$A29)),"")</f>
        <v>#NAME?</v>
      </c>
      <c r="CR29" s="37" t="str">
        <f aca="false">IF(COUNTIF(GS:GS,$B29),INDIRECT(concat("B",$A29)),"")</f>
        <v/>
      </c>
      <c r="CS29" s="37" t="e">
        <f aca="false">IF(COUNTIF(GT:GT,$B29),INDIRECT(concat("B",$A29)),"")</f>
        <v>#NAME?</v>
      </c>
      <c r="CT29" s="37" t="e">
        <f aca="false">IF(COUNTIF(GU:GU,$B29),INDIRECT(concat("B",$A29)),"")</f>
        <v>#NAME?</v>
      </c>
      <c r="CU29" s="37" t="e">
        <f aca="false">IF(COUNTIF(GV:GV,$B29),INDIRECT(concat("B",$A29)),"")</f>
        <v>#NAME?</v>
      </c>
      <c r="CV29" s="37" t="e">
        <f aca="false">IF(COUNTIF(GW:GW,$B29),INDIRECT(concat("B",$A29)),"")</f>
        <v>#NAME?</v>
      </c>
      <c r="CW29" s="37" t="str">
        <f aca="false">IF(COUNTIF(GX:GX,$B29),INDIRECT(concat("B",$A29)),"")</f>
        <v/>
      </c>
      <c r="CX29" s="37" t="str">
        <f aca="false">IF(COUNTIF(GY:GY,$B29),INDIRECT(concat("B",$A29)),"")</f>
        <v/>
      </c>
      <c r="CY29" s="37" t="e">
        <f aca="false">IF(COUNTIF(GZ:GZ,$B29),INDIRECT(concat("B",$A29)),"")</f>
        <v>#NAME?</v>
      </c>
      <c r="CZ29" s="37" t="e">
        <f aca="false">IF(COUNTIF(HA:HA,$B29),INDIRECT(concat("B",$A29)),"")</f>
        <v>#NAME?</v>
      </c>
      <c r="DA29" s="37" t="e">
        <f aca="false">IF(COUNTIF(HB:HB,$B29),INDIRECT(concat("B",$A29)),"")</f>
        <v>#NAME?</v>
      </c>
      <c r="DB29" s="37" t="e">
        <f aca="false">IF(COUNTIF(HC:HC,$B29),INDIRECT(concat("B",$A29)),"")</f>
        <v>#NAME?</v>
      </c>
      <c r="DC29" s="37" t="e">
        <f aca="false">IF(COUNTIF(HD:HD,$B29),INDIRECT(concat("B",$A29)),"")</f>
        <v>#NAME?</v>
      </c>
      <c r="DD29" s="37" t="s">
        <v>1464</v>
      </c>
      <c r="DE29" s="37" t="s">
        <v>1497</v>
      </c>
      <c r="DF29" s="37" t="s">
        <v>1482</v>
      </c>
      <c r="DG29" s="37" t="s">
        <v>1436</v>
      </c>
      <c r="DH29" s="37" t="s">
        <v>1376</v>
      </c>
      <c r="DI29" s="37" t="s">
        <v>1385</v>
      </c>
      <c r="DJ29" s="37" t="s">
        <v>1482</v>
      </c>
      <c r="DK29" s="37"/>
      <c r="DL29" s="37"/>
      <c r="DM29" s="37" t="s">
        <v>1439</v>
      </c>
      <c r="DN29" s="37" t="s">
        <v>1464</v>
      </c>
      <c r="DO29" s="37" t="s">
        <v>1446</v>
      </c>
      <c r="DP29" s="37" t="s">
        <v>1464</v>
      </c>
      <c r="DQ29" s="37" t="s">
        <v>1451</v>
      </c>
      <c r="DR29" s="37" t="s">
        <v>1363</v>
      </c>
      <c r="DS29" s="37" t="s">
        <v>1446</v>
      </c>
      <c r="DT29" s="37" t="s">
        <v>1464</v>
      </c>
      <c r="DU29" s="37" t="s">
        <v>1446</v>
      </c>
      <c r="DV29" s="37" t="s">
        <v>1341</v>
      </c>
      <c r="DW29" s="37" t="s">
        <v>1329</v>
      </c>
      <c r="DX29" s="37"/>
      <c r="DY29" s="37"/>
      <c r="DZ29" s="37"/>
      <c r="EA29" s="37" t="s">
        <v>1363</v>
      </c>
      <c r="EB29" s="37" t="s">
        <v>1405</v>
      </c>
      <c r="EC29" s="37" t="s">
        <v>1405</v>
      </c>
      <c r="ED29" s="37"/>
      <c r="EE29" s="37"/>
      <c r="EF29" s="37"/>
      <c r="EG29" s="37"/>
      <c r="EH29" s="37"/>
      <c r="EI29" s="37"/>
      <c r="EJ29" s="37"/>
      <c r="EK29" s="37" t="s">
        <v>1439</v>
      </c>
      <c r="EL29" s="37" t="s">
        <v>1451</v>
      </c>
      <c r="EM29" s="37"/>
      <c r="EN29" s="37" t="s">
        <v>1322</v>
      </c>
      <c r="EO29" s="37" t="s">
        <v>1439</v>
      </c>
      <c r="EP29" s="37" t="s">
        <v>1341</v>
      </c>
      <c r="EQ29" s="37" t="s">
        <v>1292</v>
      </c>
      <c r="ER29" s="37" t="s">
        <v>1402</v>
      </c>
      <c r="ES29" s="37"/>
      <c r="ET29" s="37" t="s">
        <v>1322</v>
      </c>
      <c r="EU29" s="37" t="s">
        <v>1322</v>
      </c>
      <c r="EV29" s="37" t="s">
        <v>1322</v>
      </c>
      <c r="EW29" s="37" t="s">
        <v>1322</v>
      </c>
      <c r="EX29" s="37" t="s">
        <v>1329</v>
      </c>
      <c r="EY29" s="37" t="s">
        <v>1322</v>
      </c>
      <c r="EZ29" s="37" t="s">
        <v>1407</v>
      </c>
      <c r="FA29" s="37" t="s">
        <v>1322</v>
      </c>
      <c r="FB29" s="37" t="s">
        <v>1341</v>
      </c>
      <c r="FC29" s="37" t="s">
        <v>1407</v>
      </c>
      <c r="FD29" s="37" t="s">
        <v>1329</v>
      </c>
      <c r="FE29" s="37" t="s">
        <v>1322</v>
      </c>
      <c r="FF29" s="37" t="s">
        <v>1329</v>
      </c>
      <c r="FG29" s="37" t="s">
        <v>1322</v>
      </c>
      <c r="FH29" s="37"/>
      <c r="FI29" s="37"/>
      <c r="FJ29" s="37"/>
      <c r="FK29" s="37"/>
      <c r="FL29" s="37" t="s">
        <v>1439</v>
      </c>
      <c r="FM29" s="37" t="s">
        <v>1439</v>
      </c>
      <c r="FN29" s="37" t="s">
        <v>1341</v>
      </c>
      <c r="FO29" s="37" t="s">
        <v>1341</v>
      </c>
      <c r="FP29" s="37" t="s">
        <v>1341</v>
      </c>
      <c r="FQ29" s="37" t="s">
        <v>1341</v>
      </c>
      <c r="FR29" s="37" t="s">
        <v>1329</v>
      </c>
      <c r="FS29" s="37" t="s">
        <v>1439</v>
      </c>
      <c r="FT29" s="37" t="s">
        <v>1239</v>
      </c>
      <c r="FU29" s="37" t="s">
        <v>1407</v>
      </c>
      <c r="FV29" s="37"/>
      <c r="FW29" s="37"/>
      <c r="FX29" s="37" t="s">
        <v>1407</v>
      </c>
      <c r="FY29" s="37"/>
      <c r="FZ29" s="37" t="s">
        <v>1322</v>
      </c>
      <c r="GA29" s="37" t="s">
        <v>1439</v>
      </c>
      <c r="GB29" s="37"/>
      <c r="GC29" s="37" t="s">
        <v>1322</v>
      </c>
      <c r="GD29" s="37" t="s">
        <v>1322</v>
      </c>
      <c r="GE29" s="37" t="s">
        <v>1439</v>
      </c>
      <c r="GF29" s="37" t="s">
        <v>1329</v>
      </c>
      <c r="GG29" s="37" t="s">
        <v>1329</v>
      </c>
      <c r="GH29" s="37" t="s">
        <v>1329</v>
      </c>
      <c r="GI29" s="37" t="s">
        <v>1244</v>
      </c>
      <c r="GJ29" s="37" t="s">
        <v>1322</v>
      </c>
      <c r="GK29" s="37"/>
      <c r="GL29" s="37" t="s">
        <v>1439</v>
      </c>
      <c r="GM29" s="37" t="s">
        <v>1407</v>
      </c>
      <c r="GN29" s="37" t="s">
        <v>1341</v>
      </c>
      <c r="GO29" s="37" t="s">
        <v>1341</v>
      </c>
      <c r="GP29" s="37" t="s">
        <v>1341</v>
      </c>
      <c r="GQ29" s="37" t="s">
        <v>1482</v>
      </c>
      <c r="GR29" s="37" t="s">
        <v>1446</v>
      </c>
      <c r="GS29" s="37" t="s">
        <v>1482</v>
      </c>
      <c r="GT29" s="37" t="s">
        <v>1407</v>
      </c>
      <c r="GU29" s="37" t="s">
        <v>1357</v>
      </c>
      <c r="GV29" s="37" t="s">
        <v>1363</v>
      </c>
      <c r="GW29" s="37" t="s">
        <v>1439</v>
      </c>
      <c r="GX29" s="37"/>
      <c r="GY29" s="37" t="s">
        <v>1439</v>
      </c>
      <c r="GZ29" s="37" t="s">
        <v>1341</v>
      </c>
      <c r="HA29" s="37" t="s">
        <v>1322</v>
      </c>
      <c r="HB29" s="37" t="s">
        <v>1341</v>
      </c>
      <c r="HC29" s="37" t="s">
        <v>1329</v>
      </c>
      <c r="HD29" s="37" t="s">
        <v>1322</v>
      </c>
    </row>
    <row r="30" customFormat="false" ht="15" hidden="false" customHeight="false" outlineLevel="0" collapsed="false">
      <c r="A30" s="196" t="n">
        <v>30</v>
      </c>
      <c r="B30" s="37" t="s">
        <v>1332</v>
      </c>
      <c r="C30" s="37" t="e">
        <f aca="false">IF(COUNTIF(DD:DD,$B30),INDIRECT(concat("B",$A30)),"")</f>
        <v>#NAME?</v>
      </c>
      <c r="D30" s="37" t="e">
        <f aca="false">IF(COUNTIF(DE:DE,$B30),INDIRECT(concat("B",$A30)),"")</f>
        <v>#NAME?</v>
      </c>
      <c r="E30" s="37" t="e">
        <f aca="false">IF(COUNTIF(DF:DF,$B30),INDIRECT(concat("B",$A30)),"")</f>
        <v>#NAME?</v>
      </c>
      <c r="F30" s="37" t="e">
        <f aca="false">IF(COUNTIF(DG:DG,$B30),INDIRECT(concat("B",$A30)),"")</f>
        <v>#NAME?</v>
      </c>
      <c r="G30" s="37" t="e">
        <f aca="false">IF(COUNTIF(DH:DH,$B30),INDIRECT(concat("B",$A30)),"")</f>
        <v>#NAME?</v>
      </c>
      <c r="H30" s="37" t="e">
        <f aca="false">IF(COUNTIF(DI:DI,$B30),INDIRECT(concat("B",$A30)),"")</f>
        <v>#NAME?</v>
      </c>
      <c r="I30" s="37" t="e">
        <f aca="false">IF(COUNTIF(DJ:DJ,$B30),INDIRECT(concat("B",$A30)),"")</f>
        <v>#NAME?</v>
      </c>
      <c r="J30" s="37" t="str">
        <f aca="false">IF(COUNTIF(DK:DK,$B30),INDIRECT(concat("B",$A30)),"")</f>
        <v/>
      </c>
      <c r="K30" s="37" t="str">
        <f aca="false">IF(COUNTIF(DL:DL,$B30),INDIRECT(concat("B",$A30)),"")</f>
        <v/>
      </c>
      <c r="L30" s="37" t="e">
        <f aca="false">IF(COUNTIF(DM:DM,$B30),INDIRECT(concat("B",$A30)),"")</f>
        <v>#NAME?</v>
      </c>
      <c r="M30" s="37" t="e">
        <f aca="false">IF(COUNTIF(DN:DN,$B30),INDIRECT(concat("B",$A30)),"")</f>
        <v>#NAME?</v>
      </c>
      <c r="N30" s="37" t="e">
        <f aca="false">IF(COUNTIF(DO:DO,$B30),INDIRECT(concat("B",$A30)),"")</f>
        <v>#NAME?</v>
      </c>
      <c r="O30" s="37" t="e">
        <f aca="false">IF(COUNTIF(DP:DP,$B30),INDIRECT(concat("B",$A30)),"")</f>
        <v>#NAME?</v>
      </c>
      <c r="P30" s="37" t="e">
        <f aca="false">IF(COUNTIF(DQ:DQ,$B30),INDIRECT(concat("B",$A30)),"")</f>
        <v>#NAME?</v>
      </c>
      <c r="Q30" s="37" t="e">
        <f aca="false">IF(COUNTIF(DR:DR,$B30),INDIRECT(concat("B",$A30)),"")</f>
        <v>#NAME?</v>
      </c>
      <c r="R30" s="37" t="e">
        <f aca="false">IF(COUNTIF(DS:DS,$B30),INDIRECT(concat("B",$A30)),"")</f>
        <v>#NAME?</v>
      </c>
      <c r="S30" s="37" t="e">
        <f aca="false">IF(COUNTIF(DT:DT,$B30),INDIRECT(concat("B",$A30)),"")</f>
        <v>#NAME?</v>
      </c>
      <c r="T30" s="37" t="e">
        <f aca="false">IF(COUNTIF(DU:DU,$B30),INDIRECT(concat("B",$A30)),"")</f>
        <v>#NAME?</v>
      </c>
      <c r="U30" s="37" t="e">
        <f aca="false">IF(COUNTIF(DV:DV,$B30),INDIRECT(concat("B",$A30)),"")</f>
        <v>#NAME?</v>
      </c>
      <c r="V30" s="37" t="e">
        <f aca="false">IF(COUNTIF(DW:DW,$B30),INDIRECT(concat("B",$A30)),"")</f>
        <v>#NAME?</v>
      </c>
      <c r="W30" s="37" t="str">
        <f aca="false">IF(COUNTIF(DX:DX,$B30),INDIRECT(concat("B",$A30)),"")</f>
        <v/>
      </c>
      <c r="X30" s="37" t="str">
        <f aca="false">IF(COUNTIF(DY:DY,$B30),INDIRECT(concat("B",$A30)),"")</f>
        <v/>
      </c>
      <c r="Y30" s="37" t="str">
        <f aca="false">IF(COUNTIF(DZ:DZ,$B30),INDIRECT(concat("B",$A30)),"")</f>
        <v/>
      </c>
      <c r="Z30" s="37" t="e">
        <f aca="false">IF(COUNTIF(EA:EA,$B30),INDIRECT(concat("B",$A30)),"")</f>
        <v>#NAME?</v>
      </c>
      <c r="AA30" s="37" t="e">
        <f aca="false">IF(COUNTIF(EB:EB,$B30),INDIRECT(concat("B",$A30)),"")</f>
        <v>#NAME?</v>
      </c>
      <c r="AB30" s="37" t="e">
        <f aca="false">IF(COUNTIF(EC:EC,$B30),INDIRECT(concat("B",$A30)),"")</f>
        <v>#NAME?</v>
      </c>
      <c r="AC30" s="37" t="str">
        <f aca="false">IF(COUNTIF(ED:ED,$B30),INDIRECT(concat("B",$A30)),"")</f>
        <v/>
      </c>
      <c r="AD30" s="37" t="e">
        <f aca="false">IF(COUNTIF(EE:EE,$B30),INDIRECT(concat("B",$A30)),"")</f>
        <v>#NAME?</v>
      </c>
      <c r="AE30" s="37" t="e">
        <f aca="false">IF(COUNTIF(EF:EF,$B30),INDIRECT(concat("B",$A30)),"")</f>
        <v>#NAME?</v>
      </c>
      <c r="AF30" s="37" t="e">
        <f aca="false">IF(COUNTIF(EG:EG,$B30),INDIRECT(concat("B",$A30)),"")</f>
        <v>#NAME?</v>
      </c>
      <c r="AG30" s="37" t="e">
        <f aca="false">IF(COUNTIF(EH:EH,$B30),INDIRECT(concat("B",$A30)),"")</f>
        <v>#NAME?</v>
      </c>
      <c r="AH30" s="37" t="e">
        <f aca="false">IF(COUNTIF(EI:EI,$B30),INDIRECT(concat("B",$A30)),"")</f>
        <v>#NAME?</v>
      </c>
      <c r="AI30" s="37" t="str">
        <f aca="false">IF(COUNTIF(EJ:EJ,$B30),INDIRECT(concat("B",$A30)),"")</f>
        <v/>
      </c>
      <c r="AJ30" s="37" t="e">
        <f aca="false">IF(COUNTIF(EK:EK,$B30),INDIRECT(concat("B",$A30)),"")</f>
        <v>#NAME?</v>
      </c>
      <c r="AK30" s="37" t="e">
        <f aca="false">IF(COUNTIF(EL:EL,$B30),INDIRECT(concat("B",$A30)),"")</f>
        <v>#NAME?</v>
      </c>
      <c r="AL30" s="37" t="e">
        <f aca="false">IF(COUNTIF(EM:EM,$B30),INDIRECT(concat("B",$A30)),"")</f>
        <v>#NAME?</v>
      </c>
      <c r="AM30" s="37" t="e">
        <f aca="false">IF(COUNTIF(EN:EN,$B30),INDIRECT(concat("B",$A30)),"")</f>
        <v>#NAME?</v>
      </c>
      <c r="AN30" s="37" t="e">
        <f aca="false">IF(COUNTIF(EO:EO,$B30),INDIRECT(concat("B",$A30)),"")</f>
        <v>#NAME?</v>
      </c>
      <c r="AO30" s="37" t="e">
        <f aca="false">IF(COUNTIF(EP:EP,$B30),INDIRECT(concat("B",$A30)),"")</f>
        <v>#NAME?</v>
      </c>
      <c r="AP30" s="37" t="e">
        <f aca="false">IF(COUNTIF(EQ:EQ,$B30),INDIRECT(concat("B",$A30)),"")</f>
        <v>#NAME?</v>
      </c>
      <c r="AQ30" s="37" t="e">
        <f aca="false">IF(COUNTIF(ER:ER,$B30),INDIRECT(concat("B",$A30)),"")</f>
        <v>#NAME?</v>
      </c>
      <c r="AR30" s="37" t="str">
        <f aca="false">IF(COUNTIF(ES:ES,$B30),INDIRECT(concat("B",$A30)),"")</f>
        <v/>
      </c>
      <c r="AS30" s="37" t="e">
        <f aca="false">IF(COUNTIF(ET:ET,$B30),INDIRECT(concat("B",$A30)),"")</f>
        <v>#NAME?</v>
      </c>
      <c r="AT30" s="37" t="e">
        <f aca="false">IF(COUNTIF(EU:EU,$B30),INDIRECT(concat("B",$A30)),"")</f>
        <v>#NAME?</v>
      </c>
      <c r="AU30" s="37" t="e">
        <f aca="false">IF(COUNTIF(EV:EV,$B30),INDIRECT(concat("B",$A30)),"")</f>
        <v>#NAME?</v>
      </c>
      <c r="AV30" s="37" t="e">
        <f aca="false">IF(COUNTIF(EW:EW,$B30),INDIRECT(concat("B",$A30)),"")</f>
        <v>#NAME?</v>
      </c>
      <c r="AW30" s="37" t="e">
        <f aca="false">IF(COUNTIF(EX:EX,$B30),INDIRECT(concat("B",$A30)),"")</f>
        <v>#NAME?</v>
      </c>
      <c r="AX30" s="37" t="e">
        <f aca="false">IF(COUNTIF(EY:EY,$B30),INDIRECT(concat("B",$A30)),"")</f>
        <v>#NAME?</v>
      </c>
      <c r="AY30" s="37" t="e">
        <f aca="false">IF(COUNTIF(EZ:EZ,$B30),INDIRECT(concat("B",$A30)),"")</f>
        <v>#NAME?</v>
      </c>
      <c r="AZ30" s="37" t="e">
        <f aca="false">IF(COUNTIF(FA:FA,$B30),INDIRECT(concat("B",$A30)),"")</f>
        <v>#NAME?</v>
      </c>
      <c r="BA30" s="37" t="e">
        <f aca="false">IF(COUNTIF(FB:FB,$B30),INDIRECT(concat("B",$A30)),"")</f>
        <v>#NAME?</v>
      </c>
      <c r="BB30" s="37" t="e">
        <f aca="false">IF(COUNTIF(FC:FC,$B30),INDIRECT(concat("B",$A30)),"")</f>
        <v>#NAME?</v>
      </c>
      <c r="BC30" s="37" t="e">
        <f aca="false">IF(COUNTIF(FD:FD,$B30),INDIRECT(concat("B",$A30)),"")</f>
        <v>#NAME?</v>
      </c>
      <c r="BD30" s="37" t="e">
        <f aca="false">IF(COUNTIF(FE:FE,$B30),INDIRECT(concat("B",$A30)),"")</f>
        <v>#NAME?</v>
      </c>
      <c r="BE30" s="37" t="e">
        <f aca="false">IF(COUNTIF(FF:FF,$B30),INDIRECT(concat("B",$A30)),"")</f>
        <v>#NAME?</v>
      </c>
      <c r="BF30" s="37" t="e">
        <f aca="false">IF(COUNTIF(FG:FG,$B30),INDIRECT(concat("B",$A30)),"")</f>
        <v>#NAME?</v>
      </c>
      <c r="BG30" s="37" t="str">
        <f aca="false">IF(COUNTIF(FH:FH,$B30),INDIRECT(concat("B",$A30)),"")</f>
        <v/>
      </c>
      <c r="BH30" s="37" t="str">
        <f aca="false">IF(COUNTIF(FI:FI,$B30),INDIRECT(concat("B",$A30)),"")</f>
        <v/>
      </c>
      <c r="BI30" s="37" t="e">
        <f aca="false">IF(COUNTIF(FJ:FJ,$B30),INDIRECT(concat("B",$A30)),"")</f>
        <v>#NAME?</v>
      </c>
      <c r="BJ30" s="37" t="str">
        <f aca="false">IF(COUNTIF(FK:FK,$B30),INDIRECT(concat("B",$A30)),"")</f>
        <v/>
      </c>
      <c r="BK30" s="37" t="e">
        <f aca="false">IF(COUNTIF(FL:FL,$B30),INDIRECT(concat("B",$A30)),"")</f>
        <v>#NAME?</v>
      </c>
      <c r="BL30" s="37" t="e">
        <f aca="false">IF(COUNTIF(FM:FM,$B30),INDIRECT(concat("B",$A30)),"")</f>
        <v>#NAME?</v>
      </c>
      <c r="BM30" s="37" t="e">
        <f aca="false">IF(COUNTIF(FN:FN,$B30),INDIRECT(concat("B",$A30)),"")</f>
        <v>#NAME?</v>
      </c>
      <c r="BN30" s="37" t="e">
        <f aca="false">IF(COUNTIF(FO:FO,$B30),INDIRECT(concat("B",$A30)),"")</f>
        <v>#NAME?</v>
      </c>
      <c r="BO30" s="37" t="e">
        <f aca="false">IF(COUNTIF(FP:FP,$B30),INDIRECT(concat("B",$A30)),"")</f>
        <v>#NAME?</v>
      </c>
      <c r="BP30" s="37" t="e">
        <f aca="false">IF(COUNTIF(FQ:FQ,$B30),INDIRECT(concat("B",$A30)),"")</f>
        <v>#NAME?</v>
      </c>
      <c r="BQ30" s="37" t="e">
        <f aca="false">IF(COUNTIF(FR:FR,$B30),INDIRECT(concat("B",$A30)),"")</f>
        <v>#NAME?</v>
      </c>
      <c r="BR30" s="37" t="e">
        <f aca="false">IF(COUNTIF(FS:FS,$B30),INDIRECT(concat("B",$A30)),"")</f>
        <v>#NAME?</v>
      </c>
      <c r="BS30" s="37" t="e">
        <f aca="false">IF(COUNTIF(FT:FT,$B30),INDIRECT(concat("B",$A30)),"")</f>
        <v>#NAME?</v>
      </c>
      <c r="BT30" s="37" t="e">
        <f aca="false">IF(COUNTIF(FU:FU,$B30),INDIRECT(concat("B",$A30)),"")</f>
        <v>#NAME?</v>
      </c>
      <c r="BU30" s="37" t="str">
        <f aca="false">IF(COUNTIF(FV:FV,$B30),INDIRECT(concat("B",$A30)),"")</f>
        <v/>
      </c>
      <c r="BV30" s="37" t="str">
        <f aca="false">IF(COUNTIF(FW:FW,$B30),INDIRECT(concat("B",$A30)),"")</f>
        <v/>
      </c>
      <c r="BW30" s="37" t="e">
        <f aca="false">IF(COUNTIF(FX:FX,$B30),INDIRECT(concat("B",$A30)),"")</f>
        <v>#NAME?</v>
      </c>
      <c r="BX30" s="37" t="e">
        <f aca="false">IF(COUNTIF(FY:FY,$B30),INDIRECT(concat("B",$A30)),"")</f>
        <v>#NAME?</v>
      </c>
      <c r="BY30" s="37" t="e">
        <f aca="false">IF(COUNTIF(FZ:FZ,$B30),INDIRECT(concat("B",$A30)),"")</f>
        <v>#NAME?</v>
      </c>
      <c r="BZ30" s="37" t="e">
        <f aca="false">IF(COUNTIF(GA:GA,$B30),INDIRECT(concat("B",$A30)),"")</f>
        <v>#NAME?</v>
      </c>
      <c r="CA30" s="37" t="e">
        <f aca="false">IF(COUNTIF(GB:GB,$B30),INDIRECT(concat("B",$A30)),"")</f>
        <v>#NAME?</v>
      </c>
      <c r="CB30" s="37" t="e">
        <f aca="false">IF(COUNTIF(GC:GC,$B30),INDIRECT(concat("B",$A30)),"")</f>
        <v>#NAME?</v>
      </c>
      <c r="CC30" s="37" t="e">
        <f aca="false">IF(COUNTIF(GD:GD,$B30),INDIRECT(concat("B",$A30)),"")</f>
        <v>#NAME?</v>
      </c>
      <c r="CD30" s="37" t="e">
        <f aca="false">IF(COUNTIF(GE:GE,$B30),INDIRECT(concat("B",$A30)),"")</f>
        <v>#NAME?</v>
      </c>
      <c r="CE30" s="37" t="e">
        <f aca="false">IF(COUNTIF(GF:GF,$B30),INDIRECT(concat("B",$A30)),"")</f>
        <v>#NAME?</v>
      </c>
      <c r="CF30" s="37" t="e">
        <f aca="false">IF(COUNTIF(GG:GG,$B30),INDIRECT(concat("B",$A30)),"")</f>
        <v>#NAME?</v>
      </c>
      <c r="CG30" s="37" t="e">
        <f aca="false">IF(COUNTIF(GH:GH,$B30),INDIRECT(concat("B",$A30)),"")</f>
        <v>#NAME?</v>
      </c>
      <c r="CH30" s="37" t="e">
        <f aca="false">IF(COUNTIF(GI:GI,$B30),INDIRECT(concat("B",$A30)),"")</f>
        <v>#NAME?</v>
      </c>
      <c r="CI30" s="37" t="e">
        <f aca="false">IF(COUNTIF(GJ:GJ,$B30),INDIRECT(concat("B",$A30)),"")</f>
        <v>#NAME?</v>
      </c>
      <c r="CJ30" s="37" t="e">
        <f aca="false">IF(COUNTIF(GK:GK,$B30),INDIRECT(concat("B",$A30)),"")</f>
        <v>#NAME?</v>
      </c>
      <c r="CK30" s="37" t="e">
        <f aca="false">IF(COUNTIF(GL:GL,$B30),INDIRECT(concat("B",$A30)),"")</f>
        <v>#NAME?</v>
      </c>
      <c r="CL30" s="37" t="e">
        <f aca="false">IF(COUNTIF(GM:GM,$B30),INDIRECT(concat("B",$A30)),"")</f>
        <v>#NAME?</v>
      </c>
      <c r="CM30" s="37" t="e">
        <f aca="false">IF(COUNTIF(GN:GN,$B30),INDIRECT(concat("B",$A30)),"")</f>
        <v>#NAME?</v>
      </c>
      <c r="CN30" s="37" t="e">
        <f aca="false">IF(COUNTIF(GO:GO,$B30),INDIRECT(concat("B",$A30)),"")</f>
        <v>#NAME?</v>
      </c>
      <c r="CO30" s="37" t="e">
        <f aca="false">IF(COUNTIF(GP:GP,$B30),INDIRECT(concat("B",$A30)),"")</f>
        <v>#NAME?</v>
      </c>
      <c r="CP30" s="37" t="e">
        <f aca="false">IF(COUNTIF(GQ:GQ,$B30),INDIRECT(concat("B",$A30)),"")</f>
        <v>#NAME?</v>
      </c>
      <c r="CQ30" s="37" t="e">
        <f aca="false">IF(COUNTIF(GR:GR,$B30),INDIRECT(concat("B",$A30)),"")</f>
        <v>#NAME?</v>
      </c>
      <c r="CR30" s="37" t="e">
        <f aca="false">IF(COUNTIF(GS:GS,$B30),INDIRECT(concat("B",$A30)),"")</f>
        <v>#NAME?</v>
      </c>
      <c r="CS30" s="37" t="e">
        <f aca="false">IF(COUNTIF(GT:GT,$B30),INDIRECT(concat("B",$A30)),"")</f>
        <v>#NAME?</v>
      </c>
      <c r="CT30" s="37" t="e">
        <f aca="false">IF(COUNTIF(GU:GU,$B30),INDIRECT(concat("B",$A30)),"")</f>
        <v>#NAME?</v>
      </c>
      <c r="CU30" s="37" t="e">
        <f aca="false">IF(COUNTIF(GV:GV,$B30),INDIRECT(concat("B",$A30)),"")</f>
        <v>#NAME?</v>
      </c>
      <c r="CV30" s="37" t="e">
        <f aca="false">IF(COUNTIF(GW:GW,$B30),INDIRECT(concat("B",$A30)),"")</f>
        <v>#NAME?</v>
      </c>
      <c r="CW30" s="37" t="str">
        <f aca="false">IF(COUNTIF(GX:GX,$B30),INDIRECT(concat("B",$A30)),"")</f>
        <v/>
      </c>
      <c r="CX30" s="37" t="e">
        <f aca="false">IF(COUNTIF(GY:GY,$B30),INDIRECT(concat("B",$A30)),"")</f>
        <v>#NAME?</v>
      </c>
      <c r="CY30" s="37" t="e">
        <f aca="false">IF(COUNTIF(GZ:GZ,$B30),INDIRECT(concat("B",$A30)),"")</f>
        <v>#NAME?</v>
      </c>
      <c r="CZ30" s="37" t="e">
        <f aca="false">IF(COUNTIF(HA:HA,$B30),INDIRECT(concat("B",$A30)),"")</f>
        <v>#NAME?</v>
      </c>
      <c r="DA30" s="37" t="e">
        <f aca="false">IF(COUNTIF(HB:HB,$B30),INDIRECT(concat("B",$A30)),"")</f>
        <v>#NAME?</v>
      </c>
      <c r="DB30" s="37" t="e">
        <f aca="false">IF(COUNTIF(HC:HC,$B30),INDIRECT(concat("B",$A30)),"")</f>
        <v>#NAME?</v>
      </c>
      <c r="DC30" s="37" t="e">
        <f aca="false">IF(COUNTIF(HD:HD,$B30),INDIRECT(concat("B",$A30)),"")</f>
        <v>#NAME?</v>
      </c>
      <c r="DD30" s="37" t="s">
        <v>1482</v>
      </c>
      <c r="DE30" s="37"/>
      <c r="DF30" s="37" t="s">
        <v>1494</v>
      </c>
      <c r="DG30" s="37" t="s">
        <v>1442</v>
      </c>
      <c r="DH30" s="37" t="s">
        <v>1379</v>
      </c>
      <c r="DI30" s="37" t="s">
        <v>1392</v>
      </c>
      <c r="DJ30" s="37" t="s">
        <v>1494</v>
      </c>
      <c r="DK30" s="37"/>
      <c r="DL30" s="37"/>
      <c r="DM30" s="37" t="s">
        <v>1446</v>
      </c>
      <c r="DN30" s="37" t="s">
        <v>1472</v>
      </c>
      <c r="DO30" s="37" t="s">
        <v>1451</v>
      </c>
      <c r="DP30" s="37" t="s">
        <v>1482</v>
      </c>
      <c r="DQ30" s="37" t="s">
        <v>1464</v>
      </c>
      <c r="DR30" s="37" t="s">
        <v>1376</v>
      </c>
      <c r="DS30" s="37" t="s">
        <v>1451</v>
      </c>
      <c r="DT30" s="37" t="s">
        <v>1472</v>
      </c>
      <c r="DU30" s="37" t="s">
        <v>1451</v>
      </c>
      <c r="DV30" s="37" t="s">
        <v>1329</v>
      </c>
      <c r="DW30" s="37" t="s">
        <v>1439</v>
      </c>
      <c r="DX30" s="37"/>
      <c r="DY30" s="37"/>
      <c r="DZ30" s="37"/>
      <c r="EA30" s="37" t="s">
        <v>1376</v>
      </c>
      <c r="EB30" s="37" t="s">
        <v>1407</v>
      </c>
      <c r="EC30" s="37" t="s">
        <v>1407</v>
      </c>
      <c r="ED30" s="37"/>
      <c r="EE30" s="37"/>
      <c r="EF30" s="37"/>
      <c r="EG30" s="37"/>
      <c r="EH30" s="37"/>
      <c r="EI30" s="37"/>
      <c r="EJ30" s="37"/>
      <c r="EK30" s="37" t="s">
        <v>1407</v>
      </c>
      <c r="EL30" s="37" t="s">
        <v>1464</v>
      </c>
      <c r="EM30" s="37"/>
      <c r="EN30" s="37" t="s">
        <v>1341</v>
      </c>
      <c r="EO30" s="37" t="s">
        <v>1407</v>
      </c>
      <c r="EP30" s="37" t="s">
        <v>1329</v>
      </c>
      <c r="EQ30" s="37" t="s">
        <v>1239</v>
      </c>
      <c r="ER30" s="37" t="s">
        <v>1305</v>
      </c>
      <c r="ES30" s="37"/>
      <c r="ET30" s="37" t="s">
        <v>1341</v>
      </c>
      <c r="EU30" s="37" t="s">
        <v>1341</v>
      </c>
      <c r="EV30" s="37" t="s">
        <v>1341</v>
      </c>
      <c r="EW30" s="37" t="s">
        <v>1341</v>
      </c>
      <c r="EX30" s="37" t="s">
        <v>1439</v>
      </c>
      <c r="EY30" s="37" t="s">
        <v>1341</v>
      </c>
      <c r="EZ30" s="37" t="s">
        <v>1433</v>
      </c>
      <c r="FA30" s="37" t="s">
        <v>1341</v>
      </c>
      <c r="FB30" s="37" t="s">
        <v>1329</v>
      </c>
      <c r="FC30" s="37" t="s">
        <v>1418</v>
      </c>
      <c r="FD30" s="37" t="s">
        <v>1439</v>
      </c>
      <c r="FE30" s="37" t="s">
        <v>1341</v>
      </c>
      <c r="FF30" s="37" t="s">
        <v>1439</v>
      </c>
      <c r="FG30" s="37" t="s">
        <v>1341</v>
      </c>
      <c r="FH30" s="37"/>
      <c r="FI30" s="37"/>
      <c r="FJ30" s="37"/>
      <c r="FK30" s="37"/>
      <c r="FL30" s="37" t="s">
        <v>1407</v>
      </c>
      <c r="FM30" s="37" t="s">
        <v>1407</v>
      </c>
      <c r="FN30" s="37" t="s">
        <v>1329</v>
      </c>
      <c r="FO30" s="37" t="s">
        <v>1329</v>
      </c>
      <c r="FP30" s="37" t="s">
        <v>1329</v>
      </c>
      <c r="FQ30" s="37" t="s">
        <v>1329</v>
      </c>
      <c r="FR30" s="37" t="s">
        <v>1439</v>
      </c>
      <c r="FS30" s="37" t="s">
        <v>1407</v>
      </c>
      <c r="FT30" s="37" t="s">
        <v>1244</v>
      </c>
      <c r="FU30" s="37" t="s">
        <v>1402</v>
      </c>
      <c r="FV30" s="37"/>
      <c r="FW30" s="37"/>
      <c r="FX30" s="37" t="s">
        <v>1430</v>
      </c>
      <c r="FY30" s="37"/>
      <c r="FZ30" s="37" t="s">
        <v>1341</v>
      </c>
      <c r="GA30" s="37" t="s">
        <v>1407</v>
      </c>
      <c r="GB30" s="37"/>
      <c r="GC30" s="37" t="s">
        <v>1341</v>
      </c>
      <c r="GD30" s="37" t="s">
        <v>1341</v>
      </c>
      <c r="GE30" s="37" t="s">
        <v>1407</v>
      </c>
      <c r="GF30" s="37" t="s">
        <v>1439</v>
      </c>
      <c r="GG30" s="37" t="s">
        <v>1439</v>
      </c>
      <c r="GH30" s="37" t="s">
        <v>1439</v>
      </c>
      <c r="GI30" s="37" t="s">
        <v>1289</v>
      </c>
      <c r="GJ30" s="37" t="s">
        <v>1341</v>
      </c>
      <c r="GK30" s="37"/>
      <c r="GL30" s="37" t="s">
        <v>1407</v>
      </c>
      <c r="GM30" s="37" t="s">
        <v>1402</v>
      </c>
      <c r="GN30" s="37" t="s">
        <v>1407</v>
      </c>
      <c r="GO30" s="37" t="s">
        <v>1329</v>
      </c>
      <c r="GP30" s="37" t="s">
        <v>1329</v>
      </c>
      <c r="GQ30" s="37" t="s">
        <v>1487</v>
      </c>
      <c r="GR30" s="37" t="s">
        <v>1451</v>
      </c>
      <c r="GS30" s="37" t="s">
        <v>1494</v>
      </c>
      <c r="GT30" s="37" t="s">
        <v>1416</v>
      </c>
      <c r="GU30" s="37" t="s">
        <v>1363</v>
      </c>
      <c r="GV30" s="37" t="s">
        <v>1376</v>
      </c>
      <c r="GW30" s="37" t="s">
        <v>1451</v>
      </c>
      <c r="GX30" s="37"/>
      <c r="GY30" s="37" t="s">
        <v>1407</v>
      </c>
      <c r="GZ30" s="37" t="s">
        <v>1329</v>
      </c>
      <c r="HA30" s="37" t="s">
        <v>1341</v>
      </c>
      <c r="HB30" s="37" t="s">
        <v>1329</v>
      </c>
      <c r="HC30" s="37" t="s">
        <v>1439</v>
      </c>
      <c r="HD30" s="37" t="s">
        <v>1341</v>
      </c>
    </row>
    <row r="31" customFormat="false" ht="15" hidden="false" customHeight="false" outlineLevel="0" collapsed="false">
      <c r="A31" s="196" t="n">
        <v>31</v>
      </c>
      <c r="B31" s="37" t="s">
        <v>1335</v>
      </c>
      <c r="C31" s="37" t="e">
        <f aca="false">IF(COUNTIF(DD:DD,$B31),INDIRECT(concat("B",$A31)),"")</f>
        <v>#NAME?</v>
      </c>
      <c r="D31" s="37" t="e">
        <f aca="false">IF(COUNTIF(DE:DE,$B31),INDIRECT(concat("B",$A31)),"")</f>
        <v>#NAME?</v>
      </c>
      <c r="E31" s="37" t="e">
        <f aca="false">IF(COUNTIF(DF:DF,$B31),INDIRECT(concat("B",$A31)),"")</f>
        <v>#NAME?</v>
      </c>
      <c r="F31" s="37" t="e">
        <f aca="false">IF(COUNTIF(DG:DG,$B31),INDIRECT(concat("B",$A31)),"")</f>
        <v>#NAME?</v>
      </c>
      <c r="G31" s="37" t="e">
        <f aca="false">IF(COUNTIF(DH:DH,$B31),INDIRECT(concat("B",$A31)),"")</f>
        <v>#NAME?</v>
      </c>
      <c r="H31" s="37" t="e">
        <f aca="false">IF(COUNTIF(DI:DI,$B31),INDIRECT(concat("B",$A31)),"")</f>
        <v>#NAME?</v>
      </c>
      <c r="I31" s="37" t="e">
        <f aca="false">IF(COUNTIF(DJ:DJ,$B31),INDIRECT(concat("B",$A31)),"")</f>
        <v>#NAME?</v>
      </c>
      <c r="J31" s="37" t="str">
        <f aca="false">IF(COUNTIF(DK:DK,$B31),INDIRECT(concat("B",$A31)),"")</f>
        <v/>
      </c>
      <c r="K31" s="37" t="str">
        <f aca="false">IF(COUNTIF(DL:DL,$B31),INDIRECT(concat("B",$A31)),"")</f>
        <v/>
      </c>
      <c r="L31" s="37" t="e">
        <f aca="false">IF(COUNTIF(DM:DM,$B31),INDIRECT(concat("B",$A31)),"")</f>
        <v>#NAME?</v>
      </c>
      <c r="M31" s="37" t="e">
        <f aca="false">IF(COUNTIF(DN:DN,$B31),INDIRECT(concat("B",$A31)),"")</f>
        <v>#NAME?</v>
      </c>
      <c r="N31" s="37" t="e">
        <f aca="false">IF(COUNTIF(DO:DO,$B31),INDIRECT(concat("B",$A31)),"")</f>
        <v>#NAME?</v>
      </c>
      <c r="O31" s="37" t="e">
        <f aca="false">IF(COUNTIF(DP:DP,$B31),INDIRECT(concat("B",$A31)),"")</f>
        <v>#NAME?</v>
      </c>
      <c r="P31" s="37" t="e">
        <f aca="false">IF(COUNTIF(DQ:DQ,$B31),INDIRECT(concat("B",$A31)),"")</f>
        <v>#NAME?</v>
      </c>
      <c r="Q31" s="37" t="e">
        <f aca="false">IF(COUNTIF(DR:DR,$B31),INDIRECT(concat("B",$A31)),"")</f>
        <v>#NAME?</v>
      </c>
      <c r="R31" s="37" t="e">
        <f aca="false">IF(COUNTIF(DS:DS,$B31),INDIRECT(concat("B",$A31)),"")</f>
        <v>#NAME?</v>
      </c>
      <c r="S31" s="37" t="e">
        <f aca="false">IF(COUNTIF(DT:DT,$B31),INDIRECT(concat("B",$A31)),"")</f>
        <v>#NAME?</v>
      </c>
      <c r="T31" s="37" t="e">
        <f aca="false">IF(COUNTIF(DU:DU,$B31),INDIRECT(concat("B",$A31)),"")</f>
        <v>#NAME?</v>
      </c>
      <c r="U31" s="37" t="e">
        <f aca="false">IF(COUNTIF(DV:DV,$B31),INDIRECT(concat("B",$A31)),"")</f>
        <v>#NAME?</v>
      </c>
      <c r="V31" s="37" t="e">
        <f aca="false">IF(COUNTIF(DW:DW,$B31),INDIRECT(concat("B",$A31)),"")</f>
        <v>#NAME?</v>
      </c>
      <c r="W31" s="37" t="str">
        <f aca="false">IF(COUNTIF(DX:DX,$B31),INDIRECT(concat("B",$A31)),"")</f>
        <v/>
      </c>
      <c r="X31" s="37" t="str">
        <f aca="false">IF(COUNTIF(DY:DY,$B31),INDIRECT(concat("B",$A31)),"")</f>
        <v/>
      </c>
      <c r="Y31" s="37" t="str">
        <f aca="false">IF(COUNTIF(DZ:DZ,$B31),INDIRECT(concat("B",$A31)),"")</f>
        <v/>
      </c>
      <c r="Z31" s="37" t="e">
        <f aca="false">IF(COUNTIF(EA:EA,$B31),INDIRECT(concat("B",$A31)),"")</f>
        <v>#NAME?</v>
      </c>
      <c r="AA31" s="37" t="e">
        <f aca="false">IF(COUNTIF(EB:EB,$B31),INDIRECT(concat("B",$A31)),"")</f>
        <v>#NAME?</v>
      </c>
      <c r="AB31" s="37" t="e">
        <f aca="false">IF(COUNTIF(EC:EC,$B31),INDIRECT(concat("B",$A31)),"")</f>
        <v>#NAME?</v>
      </c>
      <c r="AC31" s="37" t="str">
        <f aca="false">IF(COUNTIF(ED:ED,$B31),INDIRECT(concat("B",$A31)),"")</f>
        <v/>
      </c>
      <c r="AD31" s="37" t="e">
        <f aca="false">IF(COUNTIF(EE:EE,$B31),INDIRECT(concat("B",$A31)),"")</f>
        <v>#NAME?</v>
      </c>
      <c r="AE31" s="37" t="e">
        <f aca="false">IF(COUNTIF(EF:EF,$B31),INDIRECT(concat("B",$A31)),"")</f>
        <v>#NAME?</v>
      </c>
      <c r="AF31" s="37" t="e">
        <f aca="false">IF(COUNTIF(EG:EG,$B31),INDIRECT(concat("B",$A31)),"")</f>
        <v>#NAME?</v>
      </c>
      <c r="AG31" s="37" t="e">
        <f aca="false">IF(COUNTIF(EH:EH,$B31),INDIRECT(concat("B",$A31)),"")</f>
        <v>#NAME?</v>
      </c>
      <c r="AH31" s="37" t="e">
        <f aca="false">IF(COUNTIF(EI:EI,$B31),INDIRECT(concat("B",$A31)),"")</f>
        <v>#NAME?</v>
      </c>
      <c r="AI31" s="37" t="str">
        <f aca="false">IF(COUNTIF(EJ:EJ,$B31),INDIRECT(concat("B",$A31)),"")</f>
        <v/>
      </c>
      <c r="AJ31" s="37" t="e">
        <f aca="false">IF(COUNTIF(EK:EK,$B31),INDIRECT(concat("B",$A31)),"")</f>
        <v>#NAME?</v>
      </c>
      <c r="AK31" s="37" t="e">
        <f aca="false">IF(COUNTIF(EL:EL,$B31),INDIRECT(concat("B",$A31)),"")</f>
        <v>#NAME?</v>
      </c>
      <c r="AL31" s="37" t="e">
        <f aca="false">IF(COUNTIF(EM:EM,$B31),INDIRECT(concat("B",$A31)),"")</f>
        <v>#NAME?</v>
      </c>
      <c r="AM31" s="37" t="e">
        <f aca="false">IF(COUNTIF(EN:EN,$B31),INDIRECT(concat("B",$A31)),"")</f>
        <v>#NAME?</v>
      </c>
      <c r="AN31" s="37" t="e">
        <f aca="false">IF(COUNTIF(EO:EO,$B31),INDIRECT(concat("B",$A31)),"")</f>
        <v>#NAME?</v>
      </c>
      <c r="AO31" s="37" t="e">
        <f aca="false">IF(COUNTIF(EP:EP,$B31),INDIRECT(concat("B",$A31)),"")</f>
        <v>#NAME?</v>
      </c>
      <c r="AP31" s="37" t="e">
        <f aca="false">IF(COUNTIF(EQ:EQ,$B31),INDIRECT(concat("B",$A31)),"")</f>
        <v>#NAME?</v>
      </c>
      <c r="AQ31" s="37" t="e">
        <f aca="false">IF(COUNTIF(ER:ER,$B31),INDIRECT(concat("B",$A31)),"")</f>
        <v>#NAME?</v>
      </c>
      <c r="AR31" s="37" t="str">
        <f aca="false">IF(COUNTIF(ES:ES,$B31),INDIRECT(concat("B",$A31)),"")</f>
        <v/>
      </c>
      <c r="AS31" s="37" t="e">
        <f aca="false">IF(COUNTIF(ET:ET,$B31),INDIRECT(concat("B",$A31)),"")</f>
        <v>#NAME?</v>
      </c>
      <c r="AT31" s="37" t="e">
        <f aca="false">IF(COUNTIF(EU:EU,$B31),INDIRECT(concat("B",$A31)),"")</f>
        <v>#NAME?</v>
      </c>
      <c r="AU31" s="37" t="e">
        <f aca="false">IF(COUNTIF(EV:EV,$B31),INDIRECT(concat("B",$A31)),"")</f>
        <v>#NAME?</v>
      </c>
      <c r="AV31" s="37" t="e">
        <f aca="false">IF(COUNTIF(EW:EW,$B31),INDIRECT(concat("B",$A31)),"")</f>
        <v>#NAME?</v>
      </c>
      <c r="AW31" s="37" t="e">
        <f aca="false">IF(COUNTIF(EX:EX,$B31),INDIRECT(concat("B",$A31)),"")</f>
        <v>#NAME?</v>
      </c>
      <c r="AX31" s="37" t="e">
        <f aca="false">IF(COUNTIF(EY:EY,$B31),INDIRECT(concat("B",$A31)),"")</f>
        <v>#NAME?</v>
      </c>
      <c r="AY31" s="37" t="e">
        <f aca="false">IF(COUNTIF(EZ:EZ,$B31),INDIRECT(concat("B",$A31)),"")</f>
        <v>#NAME?</v>
      </c>
      <c r="AZ31" s="37" t="e">
        <f aca="false">IF(COUNTIF(FA:FA,$B31),INDIRECT(concat("B",$A31)),"")</f>
        <v>#NAME?</v>
      </c>
      <c r="BA31" s="37" t="e">
        <f aca="false">IF(COUNTIF(FB:FB,$B31),INDIRECT(concat("B",$A31)),"")</f>
        <v>#NAME?</v>
      </c>
      <c r="BB31" s="37" t="e">
        <f aca="false">IF(COUNTIF(FC:FC,$B31),INDIRECT(concat("B",$A31)),"")</f>
        <v>#NAME?</v>
      </c>
      <c r="BC31" s="37" t="e">
        <f aca="false">IF(COUNTIF(FD:FD,$B31),INDIRECT(concat("B",$A31)),"")</f>
        <v>#NAME?</v>
      </c>
      <c r="BD31" s="37" t="e">
        <f aca="false">IF(COUNTIF(FE:FE,$B31),INDIRECT(concat("B",$A31)),"")</f>
        <v>#NAME?</v>
      </c>
      <c r="BE31" s="37" t="e">
        <f aca="false">IF(COUNTIF(FF:FF,$B31),INDIRECT(concat("B",$A31)),"")</f>
        <v>#NAME?</v>
      </c>
      <c r="BF31" s="37" t="e">
        <f aca="false">IF(COUNTIF(FG:FG,$B31),INDIRECT(concat("B",$A31)),"")</f>
        <v>#NAME?</v>
      </c>
      <c r="BG31" s="37" t="str">
        <f aca="false">IF(COUNTIF(FH:FH,$B31),INDIRECT(concat("B",$A31)),"")</f>
        <v/>
      </c>
      <c r="BH31" s="37" t="str">
        <f aca="false">IF(COUNTIF(FI:FI,$B31),INDIRECT(concat("B",$A31)),"")</f>
        <v/>
      </c>
      <c r="BI31" s="37" t="e">
        <f aca="false">IF(COUNTIF(FJ:FJ,$B31),INDIRECT(concat("B",$A31)),"")</f>
        <v>#NAME?</v>
      </c>
      <c r="BJ31" s="37" t="str">
        <f aca="false">IF(COUNTIF(FK:FK,$B31),INDIRECT(concat("B",$A31)),"")</f>
        <v/>
      </c>
      <c r="BK31" s="37" t="e">
        <f aca="false">IF(COUNTIF(FL:FL,$B31),INDIRECT(concat("B",$A31)),"")</f>
        <v>#NAME?</v>
      </c>
      <c r="BL31" s="37" t="e">
        <f aca="false">IF(COUNTIF(FM:FM,$B31),INDIRECT(concat("B",$A31)),"")</f>
        <v>#NAME?</v>
      </c>
      <c r="BM31" s="37" t="e">
        <f aca="false">IF(COUNTIF(FN:FN,$B31),INDIRECT(concat("B",$A31)),"")</f>
        <v>#NAME?</v>
      </c>
      <c r="BN31" s="37" t="e">
        <f aca="false">IF(COUNTIF(FO:FO,$B31),INDIRECT(concat("B",$A31)),"")</f>
        <v>#NAME?</v>
      </c>
      <c r="BO31" s="37" t="e">
        <f aca="false">IF(COUNTIF(FP:FP,$B31),INDIRECT(concat("B",$A31)),"")</f>
        <v>#NAME?</v>
      </c>
      <c r="BP31" s="37" t="e">
        <f aca="false">IF(COUNTIF(FQ:FQ,$B31),INDIRECT(concat("B",$A31)),"")</f>
        <v>#NAME?</v>
      </c>
      <c r="BQ31" s="37" t="e">
        <f aca="false">IF(COUNTIF(FR:FR,$B31),INDIRECT(concat("B",$A31)),"")</f>
        <v>#NAME?</v>
      </c>
      <c r="BR31" s="37" t="e">
        <f aca="false">IF(COUNTIF(FS:FS,$B31),INDIRECT(concat("B",$A31)),"")</f>
        <v>#NAME?</v>
      </c>
      <c r="BS31" s="37" t="e">
        <f aca="false">IF(COUNTIF(FT:FT,$B31),INDIRECT(concat("B",$A31)),"")</f>
        <v>#NAME?</v>
      </c>
      <c r="BT31" s="37" t="e">
        <f aca="false">IF(COUNTIF(FU:FU,$B31),INDIRECT(concat("B",$A31)),"")</f>
        <v>#NAME?</v>
      </c>
      <c r="BU31" s="37" t="str">
        <f aca="false">IF(COUNTIF(FV:FV,$B31),INDIRECT(concat("B",$A31)),"")</f>
        <v/>
      </c>
      <c r="BV31" s="37" t="str">
        <f aca="false">IF(COUNTIF(FW:FW,$B31),INDIRECT(concat("B",$A31)),"")</f>
        <v/>
      </c>
      <c r="BW31" s="37" t="e">
        <f aca="false">IF(COUNTIF(FX:FX,$B31),INDIRECT(concat("B",$A31)),"")</f>
        <v>#NAME?</v>
      </c>
      <c r="BX31" s="37" t="e">
        <f aca="false">IF(COUNTIF(FY:FY,$B31),INDIRECT(concat("B",$A31)),"")</f>
        <v>#NAME?</v>
      </c>
      <c r="BY31" s="37" t="e">
        <f aca="false">IF(COUNTIF(FZ:FZ,$B31),INDIRECT(concat("B",$A31)),"")</f>
        <v>#NAME?</v>
      </c>
      <c r="BZ31" s="37" t="e">
        <f aca="false">IF(COUNTIF(GA:GA,$B31),INDIRECT(concat("B",$A31)),"")</f>
        <v>#NAME?</v>
      </c>
      <c r="CA31" s="37" t="str">
        <f aca="false">IF(COUNTIF(GB:GB,$B31),INDIRECT(concat("B",$A31)),"")</f>
        <v/>
      </c>
      <c r="CB31" s="37" t="e">
        <f aca="false">IF(COUNTIF(GC:GC,$B31),INDIRECT(concat("B",$A31)),"")</f>
        <v>#NAME?</v>
      </c>
      <c r="CC31" s="37" t="e">
        <f aca="false">IF(COUNTIF(GD:GD,$B31),INDIRECT(concat("B",$A31)),"")</f>
        <v>#NAME?</v>
      </c>
      <c r="CD31" s="37" t="e">
        <f aca="false">IF(COUNTIF(GE:GE,$B31),INDIRECT(concat("B",$A31)),"")</f>
        <v>#NAME?</v>
      </c>
      <c r="CE31" s="37" t="e">
        <f aca="false">IF(COUNTIF(GF:GF,$B31),INDIRECT(concat("B",$A31)),"")</f>
        <v>#NAME?</v>
      </c>
      <c r="CF31" s="37" t="e">
        <f aca="false">IF(COUNTIF(GG:GG,$B31),INDIRECT(concat("B",$A31)),"")</f>
        <v>#NAME?</v>
      </c>
      <c r="CG31" s="37" t="e">
        <f aca="false">IF(COUNTIF(GH:GH,$B31),INDIRECT(concat("B",$A31)),"")</f>
        <v>#NAME?</v>
      </c>
      <c r="CH31" s="37" t="e">
        <f aca="false">IF(COUNTIF(GI:GI,$B31),INDIRECT(concat("B",$A31)),"")</f>
        <v>#NAME?</v>
      </c>
      <c r="CI31" s="37" t="e">
        <f aca="false">IF(COUNTIF(GJ:GJ,$B31),INDIRECT(concat("B",$A31)),"")</f>
        <v>#NAME?</v>
      </c>
      <c r="CJ31" s="37" t="e">
        <f aca="false">IF(COUNTIF(GK:GK,$B31),INDIRECT(concat("B",$A31)),"")</f>
        <v>#NAME?</v>
      </c>
      <c r="CK31" s="37" t="e">
        <f aca="false">IF(COUNTIF(GL:GL,$B31),INDIRECT(concat("B",$A31)),"")</f>
        <v>#NAME?</v>
      </c>
      <c r="CL31" s="37" t="e">
        <f aca="false">IF(COUNTIF(GM:GM,$B31),INDIRECT(concat("B",$A31)),"")</f>
        <v>#NAME?</v>
      </c>
      <c r="CM31" s="37" t="e">
        <f aca="false">IF(COUNTIF(GN:GN,$B31),INDIRECT(concat("B",$A31)),"")</f>
        <v>#NAME?</v>
      </c>
      <c r="CN31" s="37" t="e">
        <f aca="false">IF(COUNTIF(GO:GO,$B31),INDIRECT(concat("B",$A31)),"")</f>
        <v>#NAME?</v>
      </c>
      <c r="CO31" s="37" t="e">
        <f aca="false">IF(COUNTIF(GP:GP,$B31),INDIRECT(concat("B",$A31)),"")</f>
        <v>#NAME?</v>
      </c>
      <c r="CP31" s="37" t="e">
        <f aca="false">IF(COUNTIF(GQ:GQ,$B31),INDIRECT(concat("B",$A31)),"")</f>
        <v>#NAME?</v>
      </c>
      <c r="CQ31" s="37" t="e">
        <f aca="false">IF(COUNTIF(GR:GR,$B31),INDIRECT(concat("B",$A31)),"")</f>
        <v>#NAME?</v>
      </c>
      <c r="CR31" s="37" t="e">
        <f aca="false">IF(COUNTIF(GS:GS,$B31),INDIRECT(concat("B",$A31)),"")</f>
        <v>#NAME?</v>
      </c>
      <c r="CS31" s="37" t="e">
        <f aca="false">IF(COUNTIF(GT:GT,$B31),INDIRECT(concat("B",$A31)),"")</f>
        <v>#NAME?</v>
      </c>
      <c r="CT31" s="37" t="e">
        <f aca="false">IF(COUNTIF(GU:GU,$B31),INDIRECT(concat("B",$A31)),"")</f>
        <v>#NAME?</v>
      </c>
      <c r="CU31" s="37" t="e">
        <f aca="false">IF(COUNTIF(GV:GV,$B31),INDIRECT(concat("B",$A31)),"")</f>
        <v>#NAME?</v>
      </c>
      <c r="CV31" s="37" t="str">
        <f aca="false">IF(COUNTIF(GW:GW,$B31),INDIRECT(concat("B",$A31)),"")</f>
        <v/>
      </c>
      <c r="CW31" s="37" t="str">
        <f aca="false">IF(COUNTIF(GX:GX,$B31),INDIRECT(concat("B",$A31)),"")</f>
        <v/>
      </c>
      <c r="CX31" s="37" t="e">
        <f aca="false">IF(COUNTIF(GY:GY,$B31),INDIRECT(concat("B",$A31)),"")</f>
        <v>#NAME?</v>
      </c>
      <c r="CY31" s="37" t="e">
        <f aca="false">IF(COUNTIF(GZ:GZ,$B31),INDIRECT(concat("B",$A31)),"")</f>
        <v>#NAME?</v>
      </c>
      <c r="CZ31" s="37" t="e">
        <f aca="false">IF(COUNTIF(HA:HA,$B31),INDIRECT(concat("B",$A31)),"")</f>
        <v>#NAME?</v>
      </c>
      <c r="DA31" s="37" t="e">
        <f aca="false">IF(COUNTIF(HB:HB,$B31),INDIRECT(concat("B",$A31)),"")</f>
        <v>#NAME?</v>
      </c>
      <c r="DB31" s="37" t="e">
        <f aca="false">IF(COUNTIF(HC:HC,$B31),INDIRECT(concat("B",$A31)),"")</f>
        <v>#NAME?</v>
      </c>
      <c r="DC31" s="37" t="e">
        <f aca="false">IF(COUNTIF(HD:HD,$B31),INDIRECT(concat("B",$A31)),"")</f>
        <v>#NAME?</v>
      </c>
      <c r="DD31" s="37" t="s">
        <v>1487</v>
      </c>
      <c r="DE31" s="37"/>
      <c r="DF31" s="37" t="s">
        <v>1497</v>
      </c>
      <c r="DG31" s="37" t="s">
        <v>1446</v>
      </c>
      <c r="DH31" s="37" t="s">
        <v>1385</v>
      </c>
      <c r="DI31" s="37" t="s">
        <v>1402</v>
      </c>
      <c r="DJ31" s="37" t="s">
        <v>1497</v>
      </c>
      <c r="DK31" s="37"/>
      <c r="DL31" s="37"/>
      <c r="DM31" s="37" t="s">
        <v>1451</v>
      </c>
      <c r="DN31" s="37" t="s">
        <v>1482</v>
      </c>
      <c r="DO31" s="37" t="s">
        <v>1464</v>
      </c>
      <c r="DP31" s="37" t="s">
        <v>1494</v>
      </c>
      <c r="DQ31" s="37" t="s">
        <v>1472</v>
      </c>
      <c r="DR31" s="37" t="s">
        <v>1379</v>
      </c>
      <c r="DS31" s="37" t="s">
        <v>1464</v>
      </c>
      <c r="DT31" s="37" t="s">
        <v>1482</v>
      </c>
      <c r="DU31" s="37" t="s">
        <v>1464</v>
      </c>
      <c r="DV31" s="37" t="s">
        <v>1305</v>
      </c>
      <c r="DW31" s="37" t="s">
        <v>1407</v>
      </c>
      <c r="DX31" s="37"/>
      <c r="DY31" s="37"/>
      <c r="DZ31" s="37"/>
      <c r="EA31" s="37" t="s">
        <v>1379</v>
      </c>
      <c r="EB31" s="37" t="s">
        <v>1416</v>
      </c>
      <c r="EC31" s="37" t="s">
        <v>1416</v>
      </c>
      <c r="ED31" s="37"/>
      <c r="EE31" s="37"/>
      <c r="EF31" s="37"/>
      <c r="EG31" s="37"/>
      <c r="EH31" s="37"/>
      <c r="EI31" s="37"/>
      <c r="EJ31" s="37"/>
      <c r="EK31" s="37" t="s">
        <v>1430</v>
      </c>
      <c r="EL31" s="37" t="s">
        <v>1482</v>
      </c>
      <c r="EM31" s="37"/>
      <c r="EN31" s="37" t="s">
        <v>1329</v>
      </c>
      <c r="EO31" s="37" t="s">
        <v>1402</v>
      </c>
      <c r="EP31" s="37" t="s">
        <v>1439</v>
      </c>
      <c r="EQ31" s="37" t="s">
        <v>1244</v>
      </c>
      <c r="ER31" s="37" t="s">
        <v>1303</v>
      </c>
      <c r="ES31" s="37"/>
      <c r="ET31" s="37" t="s">
        <v>1329</v>
      </c>
      <c r="EU31" s="37" t="s">
        <v>1329</v>
      </c>
      <c r="EV31" s="37" t="s">
        <v>1329</v>
      </c>
      <c r="EW31" s="37" t="s">
        <v>1329</v>
      </c>
      <c r="EX31" s="37" t="s">
        <v>1407</v>
      </c>
      <c r="EY31" s="37" t="s">
        <v>1329</v>
      </c>
      <c r="EZ31" s="37" t="s">
        <v>1446</v>
      </c>
      <c r="FA31" s="37" t="s">
        <v>1329</v>
      </c>
      <c r="FB31" s="37" t="s">
        <v>1439</v>
      </c>
      <c r="FC31" s="37"/>
      <c r="FD31" s="37" t="s">
        <v>1407</v>
      </c>
      <c r="FE31" s="37" t="s">
        <v>1329</v>
      </c>
      <c r="FF31" s="37" t="s">
        <v>1407</v>
      </c>
      <c r="FG31" s="37" t="s">
        <v>1329</v>
      </c>
      <c r="FH31" s="37"/>
      <c r="FI31" s="37"/>
      <c r="FJ31" s="37"/>
      <c r="FK31" s="37"/>
      <c r="FL31" s="37" t="s">
        <v>1402</v>
      </c>
      <c r="FM31" s="37" t="s">
        <v>1430</v>
      </c>
      <c r="FN31" s="37" t="s">
        <v>1407</v>
      </c>
      <c r="FO31" s="37" t="s">
        <v>1407</v>
      </c>
      <c r="FP31" s="37" t="s">
        <v>1407</v>
      </c>
      <c r="FQ31" s="37" t="s">
        <v>1407</v>
      </c>
      <c r="FR31" s="37" t="s">
        <v>1407</v>
      </c>
      <c r="FS31" s="37" t="s">
        <v>1402</v>
      </c>
      <c r="FT31" s="37" t="s">
        <v>1318</v>
      </c>
      <c r="FU31" s="37" t="s">
        <v>1418</v>
      </c>
      <c r="FV31" s="37"/>
      <c r="FW31" s="37"/>
      <c r="FX31" s="37" t="s">
        <v>1402</v>
      </c>
      <c r="FY31" s="37"/>
      <c r="FZ31" s="37" t="s">
        <v>1329</v>
      </c>
      <c r="GA31" s="37" t="s">
        <v>1402</v>
      </c>
      <c r="GB31" s="37"/>
      <c r="GC31" s="37" t="s">
        <v>1329</v>
      </c>
      <c r="GD31" s="37" t="s">
        <v>1329</v>
      </c>
      <c r="GE31" s="37" t="s">
        <v>1305</v>
      </c>
      <c r="GF31" s="37" t="s">
        <v>1407</v>
      </c>
      <c r="GG31" s="37" t="s">
        <v>1407</v>
      </c>
      <c r="GH31" s="37" t="s">
        <v>1407</v>
      </c>
      <c r="GI31" s="37" t="s">
        <v>1322</v>
      </c>
      <c r="GJ31" s="37" t="s">
        <v>1329</v>
      </c>
      <c r="GK31" s="37"/>
      <c r="GL31" s="37" t="s">
        <v>1446</v>
      </c>
      <c r="GM31" s="37" t="s">
        <v>1418</v>
      </c>
      <c r="GN31" s="37" t="s">
        <v>1446</v>
      </c>
      <c r="GO31" s="37" t="s">
        <v>1407</v>
      </c>
      <c r="GP31" s="37" t="s">
        <v>1407</v>
      </c>
      <c r="GQ31" s="37" t="s">
        <v>1494</v>
      </c>
      <c r="GR31" s="37" t="s">
        <v>1464</v>
      </c>
      <c r="GS31" s="37" t="s">
        <v>1497</v>
      </c>
      <c r="GT31" s="37" t="s">
        <v>1430</v>
      </c>
      <c r="GU31" s="37" t="s">
        <v>1376</v>
      </c>
      <c r="GV31" s="37" t="s">
        <v>1379</v>
      </c>
      <c r="GW31" s="37" t="s">
        <v>1464</v>
      </c>
      <c r="GX31" s="37"/>
      <c r="GY31" s="37" t="s">
        <v>1402</v>
      </c>
      <c r="GZ31" s="37" t="s">
        <v>1439</v>
      </c>
      <c r="HA31" s="37" t="s">
        <v>1329</v>
      </c>
      <c r="HB31" s="37" t="s">
        <v>1439</v>
      </c>
      <c r="HC31" s="37" t="s">
        <v>1407</v>
      </c>
      <c r="HD31" s="37" t="s">
        <v>1329</v>
      </c>
    </row>
    <row r="32" customFormat="false" ht="15" hidden="false" customHeight="false" outlineLevel="0" collapsed="false">
      <c r="A32" s="196" t="n">
        <v>32</v>
      </c>
      <c r="B32" s="37" t="s">
        <v>1338</v>
      </c>
      <c r="C32" s="37" t="str">
        <f aca="false">IF(COUNTIF(DD:DD,$B32),INDIRECT(concat("B",$A32)),"")</f>
        <v/>
      </c>
      <c r="D32" s="37" t="str">
        <f aca="false">IF(COUNTIF(DE:DE,$B32),INDIRECT(concat("B",$A32)),"")</f>
        <v/>
      </c>
      <c r="E32" s="37" t="str">
        <f aca="false">IF(COUNTIF(DF:DF,$B32),INDIRECT(concat("B",$A32)),"")</f>
        <v/>
      </c>
      <c r="F32" s="37" t="str">
        <f aca="false">IF(COUNTIF(DG:DG,$B32),INDIRECT(concat("B",$A32)),"")</f>
        <v/>
      </c>
      <c r="G32" s="37" t="str">
        <f aca="false">IF(COUNTIF(DH:DH,$B32),INDIRECT(concat("B",$A32)),"")</f>
        <v/>
      </c>
      <c r="H32" s="37" t="str">
        <f aca="false">IF(COUNTIF(DI:DI,$B32),INDIRECT(concat("B",$A32)),"")</f>
        <v/>
      </c>
      <c r="I32" s="37" t="str">
        <f aca="false">IF(COUNTIF(DJ:DJ,$B32),INDIRECT(concat("B",$A32)),"")</f>
        <v/>
      </c>
      <c r="J32" s="37" t="str">
        <f aca="false">IF(COUNTIF(DK:DK,$B32),INDIRECT(concat("B",$A32)),"")</f>
        <v/>
      </c>
      <c r="K32" s="37" t="str">
        <f aca="false">IF(COUNTIF(DL:DL,$B32),INDIRECT(concat("B",$A32)),"")</f>
        <v/>
      </c>
      <c r="L32" s="37" t="str">
        <f aca="false">IF(COUNTIF(DM:DM,$B32),INDIRECT(concat("B",$A32)),"")</f>
        <v/>
      </c>
      <c r="M32" s="37" t="str">
        <f aca="false">IF(COUNTIF(DN:DN,$B32),INDIRECT(concat("B",$A32)),"")</f>
        <v/>
      </c>
      <c r="N32" s="37" t="str">
        <f aca="false">IF(COUNTIF(DO:DO,$B32),INDIRECT(concat("B",$A32)),"")</f>
        <v/>
      </c>
      <c r="O32" s="37" t="str">
        <f aca="false">IF(COUNTIF(DP:DP,$B32),INDIRECT(concat("B",$A32)),"")</f>
        <v/>
      </c>
      <c r="P32" s="37" t="str">
        <f aca="false">IF(COUNTIF(DQ:DQ,$B32),INDIRECT(concat("B",$A32)),"")</f>
        <v/>
      </c>
      <c r="Q32" s="37" t="e">
        <f aca="false">IF(COUNTIF(DR:DR,$B32),INDIRECT(concat("B",$A32)),"")</f>
        <v>#NAME?</v>
      </c>
      <c r="R32" s="37" t="str">
        <f aca="false">IF(COUNTIF(DS:DS,$B32),INDIRECT(concat("B",$A32)),"")</f>
        <v/>
      </c>
      <c r="S32" s="37" t="str">
        <f aca="false">IF(COUNTIF(DT:DT,$B32),INDIRECT(concat("B",$A32)),"")</f>
        <v/>
      </c>
      <c r="T32" s="37" t="str">
        <f aca="false">IF(COUNTIF(DU:DU,$B32),INDIRECT(concat("B",$A32)),"")</f>
        <v/>
      </c>
      <c r="U32" s="37" t="str">
        <f aca="false">IF(COUNTIF(DV:DV,$B32),INDIRECT(concat("B",$A32)),"")</f>
        <v/>
      </c>
      <c r="V32" s="37" t="str">
        <f aca="false">IF(COUNTIF(DW:DW,$B32),INDIRECT(concat("B",$A32)),"")</f>
        <v/>
      </c>
      <c r="W32" s="37" t="str">
        <f aca="false">IF(COUNTIF(DX:DX,$B32),INDIRECT(concat("B",$A32)),"")</f>
        <v/>
      </c>
      <c r="X32" s="37" t="str">
        <f aca="false">IF(COUNTIF(DY:DY,$B32),INDIRECT(concat("B",$A32)),"")</f>
        <v/>
      </c>
      <c r="Y32" s="37" t="str">
        <f aca="false">IF(COUNTIF(DZ:DZ,$B32),INDIRECT(concat("B",$A32)),"")</f>
        <v/>
      </c>
      <c r="Z32" s="37" t="e">
        <f aca="false">IF(COUNTIF(EA:EA,$B32),INDIRECT(concat("B",$A32)),"")</f>
        <v>#NAME?</v>
      </c>
      <c r="AA32" s="37" t="str">
        <f aca="false">IF(COUNTIF(EB:EB,$B32),INDIRECT(concat("B",$A32)),"")</f>
        <v/>
      </c>
      <c r="AB32" s="37" t="str">
        <f aca="false">IF(COUNTIF(EC:EC,$B32),INDIRECT(concat("B",$A32)),"")</f>
        <v/>
      </c>
      <c r="AC32" s="37" t="str">
        <f aca="false">IF(COUNTIF(ED:ED,$B32),INDIRECT(concat("B",$A32)),"")</f>
        <v/>
      </c>
      <c r="AD32" s="37" t="str">
        <f aca="false">IF(COUNTIF(EE:EE,$B32),INDIRECT(concat("B",$A32)),"")</f>
        <v/>
      </c>
      <c r="AE32" s="37" t="str">
        <f aca="false">IF(COUNTIF(EF:EF,$B32),INDIRECT(concat("B",$A32)),"")</f>
        <v/>
      </c>
      <c r="AF32" s="37" t="str">
        <f aca="false">IF(COUNTIF(EG:EG,$B32),INDIRECT(concat("B",$A32)),"")</f>
        <v/>
      </c>
      <c r="AG32" s="37" t="str">
        <f aca="false">IF(COUNTIF(EH:EH,$B32),INDIRECT(concat("B",$A32)),"")</f>
        <v/>
      </c>
      <c r="AH32" s="37" t="str">
        <f aca="false">IF(COUNTIF(EI:EI,$B32),INDIRECT(concat("B",$A32)),"")</f>
        <v/>
      </c>
      <c r="AI32" s="37" t="str">
        <f aca="false">IF(COUNTIF(EJ:EJ,$B32),INDIRECT(concat("B",$A32)),"")</f>
        <v/>
      </c>
      <c r="AJ32" s="37" t="str">
        <f aca="false">IF(COUNTIF(EK:EK,$B32),INDIRECT(concat("B",$A32)),"")</f>
        <v/>
      </c>
      <c r="AK32" s="37" t="str">
        <f aca="false">IF(COUNTIF(EL:EL,$B32),INDIRECT(concat("B",$A32)),"")</f>
        <v/>
      </c>
      <c r="AL32" s="37" t="str">
        <f aca="false">IF(COUNTIF(EM:EM,$B32),INDIRECT(concat("B",$A32)),"")</f>
        <v/>
      </c>
      <c r="AM32" s="37" t="str">
        <f aca="false">IF(COUNTIF(EN:EN,$B32),INDIRECT(concat("B",$A32)),"")</f>
        <v/>
      </c>
      <c r="AN32" s="37" t="str">
        <f aca="false">IF(COUNTIF(EO:EO,$B32),INDIRECT(concat("B",$A32)),"")</f>
        <v/>
      </c>
      <c r="AO32" s="37" t="str">
        <f aca="false">IF(COUNTIF(EP:EP,$B32),INDIRECT(concat("B",$A32)),"")</f>
        <v/>
      </c>
      <c r="AP32" s="37" t="str">
        <f aca="false">IF(COUNTIF(EQ:EQ,$B32),INDIRECT(concat("B",$A32)),"")</f>
        <v/>
      </c>
      <c r="AQ32" s="37" t="str">
        <f aca="false">IF(COUNTIF(ER:ER,$B32),INDIRECT(concat("B",$A32)),"")</f>
        <v/>
      </c>
      <c r="AR32" s="37" t="str">
        <f aca="false">IF(COUNTIF(ES:ES,$B32),INDIRECT(concat("B",$A32)),"")</f>
        <v/>
      </c>
      <c r="AS32" s="37" t="str">
        <f aca="false">IF(COUNTIF(ET:ET,$B32),INDIRECT(concat("B",$A32)),"")</f>
        <v/>
      </c>
      <c r="AT32" s="37" t="str">
        <f aca="false">IF(COUNTIF(EU:EU,$B32),INDIRECT(concat("B",$A32)),"")</f>
        <v/>
      </c>
      <c r="AU32" s="37" t="str">
        <f aca="false">IF(COUNTIF(EV:EV,$B32),INDIRECT(concat("B",$A32)),"")</f>
        <v/>
      </c>
      <c r="AV32" s="37" t="str">
        <f aca="false">IF(COUNTIF(EW:EW,$B32),INDIRECT(concat("B",$A32)),"")</f>
        <v/>
      </c>
      <c r="AW32" s="37" t="str">
        <f aca="false">IF(COUNTIF(EX:EX,$B32),INDIRECT(concat("B",$A32)),"")</f>
        <v/>
      </c>
      <c r="AX32" s="37" t="str">
        <f aca="false">IF(COUNTIF(EY:EY,$B32),INDIRECT(concat("B",$A32)),"")</f>
        <v/>
      </c>
      <c r="AY32" s="37" t="str">
        <f aca="false">IF(COUNTIF(EZ:EZ,$B32),INDIRECT(concat("B",$A32)),"")</f>
        <v/>
      </c>
      <c r="AZ32" s="37" t="str">
        <f aca="false">IF(COUNTIF(FA:FA,$B32),INDIRECT(concat("B",$A32)),"")</f>
        <v/>
      </c>
      <c r="BA32" s="37" t="str">
        <f aca="false">IF(COUNTIF(FB:FB,$B32),INDIRECT(concat("B",$A32)),"")</f>
        <v/>
      </c>
      <c r="BB32" s="37" t="str">
        <f aca="false">IF(COUNTIF(FC:FC,$B32),INDIRECT(concat("B",$A32)),"")</f>
        <v/>
      </c>
      <c r="BC32" s="37" t="e">
        <f aca="false">IF(COUNTIF(FD:FD,$B32),INDIRECT(concat("B",$A32)),"")</f>
        <v>#NAME?</v>
      </c>
      <c r="BD32" s="37" t="str">
        <f aca="false">IF(COUNTIF(FE:FE,$B32),INDIRECT(concat("B",$A32)),"")</f>
        <v/>
      </c>
      <c r="BE32" s="37" t="str">
        <f aca="false">IF(COUNTIF(FF:FF,$B32),INDIRECT(concat("B",$A32)),"")</f>
        <v/>
      </c>
      <c r="BF32" s="37" t="str">
        <f aca="false">IF(COUNTIF(FG:FG,$B32),INDIRECT(concat("B",$A32)),"")</f>
        <v/>
      </c>
      <c r="BG32" s="37" t="str">
        <f aca="false">IF(COUNTIF(FH:FH,$B32),INDIRECT(concat("B",$A32)),"")</f>
        <v/>
      </c>
      <c r="BH32" s="37" t="str">
        <f aca="false">IF(COUNTIF(FI:FI,$B32),INDIRECT(concat("B",$A32)),"")</f>
        <v/>
      </c>
      <c r="BI32" s="37" t="str">
        <f aca="false">IF(COUNTIF(FJ:FJ,$B32),INDIRECT(concat("B",$A32)),"")</f>
        <v/>
      </c>
      <c r="BJ32" s="37" t="str">
        <f aca="false">IF(COUNTIF(FK:FK,$B32),INDIRECT(concat("B",$A32)),"")</f>
        <v/>
      </c>
      <c r="BK32" s="37" t="str">
        <f aca="false">IF(COUNTIF(FL:FL,$B32),INDIRECT(concat("B",$A32)),"")</f>
        <v/>
      </c>
      <c r="BL32" s="37" t="str">
        <f aca="false">IF(COUNTIF(FM:FM,$B32),INDIRECT(concat("B",$A32)),"")</f>
        <v/>
      </c>
      <c r="BM32" s="37" t="str">
        <f aca="false">IF(COUNTIF(FN:FN,$B32),INDIRECT(concat("B",$A32)),"")</f>
        <v/>
      </c>
      <c r="BN32" s="37" t="str">
        <f aca="false">IF(COUNTIF(FO:FO,$B32),INDIRECT(concat("B",$A32)),"")</f>
        <v/>
      </c>
      <c r="BO32" s="37" t="str">
        <f aca="false">IF(COUNTIF(FP:FP,$B32),INDIRECT(concat("B",$A32)),"")</f>
        <v/>
      </c>
      <c r="BP32" s="37" t="str">
        <f aca="false">IF(COUNTIF(FQ:FQ,$B32),INDIRECT(concat("B",$A32)),"")</f>
        <v/>
      </c>
      <c r="BQ32" s="37" t="str">
        <f aca="false">IF(COUNTIF(FR:FR,$B32),INDIRECT(concat("B",$A32)),"")</f>
        <v/>
      </c>
      <c r="BR32" s="37" t="str">
        <f aca="false">IF(COUNTIF(FS:FS,$B32),INDIRECT(concat("B",$A32)),"")</f>
        <v/>
      </c>
      <c r="BS32" s="37" t="str">
        <f aca="false">IF(COUNTIF(FT:FT,$B32),INDIRECT(concat("B",$A32)),"")</f>
        <v/>
      </c>
      <c r="BT32" s="37" t="str">
        <f aca="false">IF(COUNTIF(FU:FU,$B32),INDIRECT(concat("B",$A32)),"")</f>
        <v/>
      </c>
      <c r="BU32" s="37" t="str">
        <f aca="false">IF(COUNTIF(FV:FV,$B32),INDIRECT(concat("B",$A32)),"")</f>
        <v/>
      </c>
      <c r="BV32" s="37" t="str">
        <f aca="false">IF(COUNTIF(FW:FW,$B32),INDIRECT(concat("B",$A32)),"")</f>
        <v/>
      </c>
      <c r="BW32" s="37" t="str">
        <f aca="false">IF(COUNTIF(FX:FX,$B32),INDIRECT(concat("B",$A32)),"")</f>
        <v/>
      </c>
      <c r="BX32" s="37" t="str">
        <f aca="false">IF(COUNTIF(FY:FY,$B32),INDIRECT(concat("B",$A32)),"")</f>
        <v/>
      </c>
      <c r="BY32" s="37" t="e">
        <f aca="false">IF(COUNTIF(FZ:FZ,$B32),INDIRECT(concat("B",$A32)),"")</f>
        <v>#NAME?</v>
      </c>
      <c r="BZ32" s="37" t="str">
        <f aca="false">IF(COUNTIF(GA:GA,$B32),INDIRECT(concat("B",$A32)),"")</f>
        <v/>
      </c>
      <c r="CA32" s="37" t="str">
        <f aca="false">IF(COUNTIF(GB:GB,$B32),INDIRECT(concat("B",$A32)),"")</f>
        <v/>
      </c>
      <c r="CB32" s="37" t="str">
        <f aca="false">IF(COUNTIF(GC:GC,$B32),INDIRECT(concat("B",$A32)),"")</f>
        <v/>
      </c>
      <c r="CC32" s="37" t="str">
        <f aca="false">IF(COUNTIF(GD:GD,$B32),INDIRECT(concat("B",$A32)),"")</f>
        <v/>
      </c>
      <c r="CD32" s="37" t="str">
        <f aca="false">IF(COUNTIF(GE:GE,$B32),INDIRECT(concat("B",$A32)),"")</f>
        <v/>
      </c>
      <c r="CE32" s="37" t="str">
        <f aca="false">IF(COUNTIF(GF:GF,$B32),INDIRECT(concat("B",$A32)),"")</f>
        <v/>
      </c>
      <c r="CF32" s="37" t="str">
        <f aca="false">IF(COUNTIF(GG:GG,$B32),INDIRECT(concat("B",$A32)),"")</f>
        <v/>
      </c>
      <c r="CG32" s="37" t="str">
        <f aca="false">IF(COUNTIF(GH:GH,$B32),INDIRECT(concat("B",$A32)),"")</f>
        <v/>
      </c>
      <c r="CH32" s="37" t="str">
        <f aca="false">IF(COUNTIF(GI:GI,$B32),INDIRECT(concat("B",$A32)),"")</f>
        <v/>
      </c>
      <c r="CI32" s="37" t="str">
        <f aca="false">IF(COUNTIF(GJ:GJ,$B32),INDIRECT(concat("B",$A32)),"")</f>
        <v/>
      </c>
      <c r="CJ32" s="37" t="str">
        <f aca="false">IF(COUNTIF(GK:GK,$B32),INDIRECT(concat("B",$A32)),"")</f>
        <v/>
      </c>
      <c r="CK32" s="37" t="str">
        <f aca="false">IF(COUNTIF(GL:GL,$B32),INDIRECT(concat("B",$A32)),"")</f>
        <v/>
      </c>
      <c r="CL32" s="37" t="str">
        <f aca="false">IF(COUNTIF(GM:GM,$B32),INDIRECT(concat("B",$A32)),"")</f>
        <v/>
      </c>
      <c r="CM32" s="37" t="str">
        <f aca="false">IF(COUNTIF(GN:GN,$B32),INDIRECT(concat("B",$A32)),"")</f>
        <v/>
      </c>
      <c r="CN32" s="37" t="str">
        <f aca="false">IF(COUNTIF(GO:GO,$B32),INDIRECT(concat("B",$A32)),"")</f>
        <v/>
      </c>
      <c r="CO32" s="37" t="str">
        <f aca="false">IF(COUNTIF(GP:GP,$B32),INDIRECT(concat("B",$A32)),"")</f>
        <v/>
      </c>
      <c r="CP32" s="37" t="str">
        <f aca="false">IF(COUNTIF(GQ:GQ,$B32),INDIRECT(concat("B",$A32)),"")</f>
        <v/>
      </c>
      <c r="CQ32" s="37" t="str">
        <f aca="false">IF(COUNTIF(GR:GR,$B32),INDIRECT(concat("B",$A32)),"")</f>
        <v/>
      </c>
      <c r="CR32" s="37" t="str">
        <f aca="false">IF(COUNTIF(GS:GS,$B32),INDIRECT(concat("B",$A32)),"")</f>
        <v/>
      </c>
      <c r="CS32" s="37" t="str">
        <f aca="false">IF(COUNTIF(GT:GT,$B32),INDIRECT(concat("B",$A32)),"")</f>
        <v/>
      </c>
      <c r="CT32" s="37" t="e">
        <f aca="false">IF(COUNTIF(GU:GU,$B32),INDIRECT(concat("B",$A32)),"")</f>
        <v>#NAME?</v>
      </c>
      <c r="CU32" s="37" t="e">
        <f aca="false">IF(COUNTIF(GV:GV,$B32),INDIRECT(concat("B",$A32)),"")</f>
        <v>#NAME?</v>
      </c>
      <c r="CV32" s="37" t="str">
        <f aca="false">IF(COUNTIF(GW:GW,$B32),INDIRECT(concat("B",$A32)),"")</f>
        <v/>
      </c>
      <c r="CW32" s="37" t="str">
        <f aca="false">IF(COUNTIF(GX:GX,$B32),INDIRECT(concat("B",$A32)),"")</f>
        <v/>
      </c>
      <c r="CX32" s="37" t="str">
        <f aca="false">IF(COUNTIF(GY:GY,$B32),INDIRECT(concat("B",$A32)),"")</f>
        <v/>
      </c>
      <c r="CY32" s="37" t="str">
        <f aca="false">IF(COUNTIF(GZ:GZ,$B32),INDIRECT(concat("B",$A32)),"")</f>
        <v/>
      </c>
      <c r="CZ32" s="37" t="str">
        <f aca="false">IF(COUNTIF(HA:HA,$B32),INDIRECT(concat("B",$A32)),"")</f>
        <v/>
      </c>
      <c r="DA32" s="37" t="str">
        <f aca="false">IF(COUNTIF(HB:HB,$B32),INDIRECT(concat("B",$A32)),"")</f>
        <v/>
      </c>
      <c r="DB32" s="37" t="str">
        <f aca="false">IF(COUNTIF(HC:HC,$B32),INDIRECT(concat("B",$A32)),"")</f>
        <v/>
      </c>
      <c r="DC32" s="37" t="e">
        <f aca="false">IF(COUNTIF(HD:HD,$B32),INDIRECT(concat("B",$A32)),"")</f>
        <v>#NAME?</v>
      </c>
      <c r="DD32" s="37" t="s">
        <v>1494</v>
      </c>
      <c r="DE32" s="37"/>
      <c r="DF32" s="37"/>
      <c r="DG32" s="37" t="s">
        <v>1451</v>
      </c>
      <c r="DH32" s="37" t="s">
        <v>1392</v>
      </c>
      <c r="DI32" s="37" t="s">
        <v>1405</v>
      </c>
      <c r="DJ32" s="37"/>
      <c r="DK32" s="37"/>
      <c r="DL32" s="37"/>
      <c r="DM32" s="37" t="s">
        <v>1464</v>
      </c>
      <c r="DN32" s="37" t="s">
        <v>1487</v>
      </c>
      <c r="DO32" s="37" t="s">
        <v>1472</v>
      </c>
      <c r="DP32" s="37" t="s">
        <v>1497</v>
      </c>
      <c r="DQ32" s="37" t="s">
        <v>1482</v>
      </c>
      <c r="DR32" s="37" t="s">
        <v>1382</v>
      </c>
      <c r="DS32" s="37" t="s">
        <v>1482</v>
      </c>
      <c r="DT32" s="37" t="s">
        <v>1494</v>
      </c>
      <c r="DU32" s="37" t="s">
        <v>1482</v>
      </c>
      <c r="DV32" s="37" t="s">
        <v>1303</v>
      </c>
      <c r="DW32" s="37" t="s">
        <v>1446</v>
      </c>
      <c r="DX32" s="37"/>
      <c r="DY32" s="37"/>
      <c r="DZ32" s="37"/>
      <c r="EA32" s="37" t="s">
        <v>1382</v>
      </c>
      <c r="EB32" s="37" t="s">
        <v>1418</v>
      </c>
      <c r="EC32" s="37" t="s">
        <v>1418</v>
      </c>
      <c r="ED32" s="37"/>
      <c r="EE32" s="37"/>
      <c r="EF32" s="37"/>
      <c r="EG32" s="37"/>
      <c r="EH32" s="37"/>
      <c r="EI32" s="37"/>
      <c r="EJ32" s="37"/>
      <c r="EK32" s="37" t="s">
        <v>1402</v>
      </c>
      <c r="EL32" s="37" t="s">
        <v>1494</v>
      </c>
      <c r="EM32" s="37"/>
      <c r="EN32" s="37" t="s">
        <v>1439</v>
      </c>
      <c r="EO32" s="37" t="s">
        <v>1418</v>
      </c>
      <c r="EP32" s="37" t="s">
        <v>1407</v>
      </c>
      <c r="EQ32" s="37" t="s">
        <v>1322</v>
      </c>
      <c r="ER32" s="37" t="s">
        <v>1430</v>
      </c>
      <c r="ES32" s="37"/>
      <c r="ET32" s="37" t="s">
        <v>1366</v>
      </c>
      <c r="EU32" s="37" t="s">
        <v>1439</v>
      </c>
      <c r="EV32" s="37" t="s">
        <v>1439</v>
      </c>
      <c r="EW32" s="37" t="s">
        <v>1439</v>
      </c>
      <c r="EX32" s="37" t="s">
        <v>1418</v>
      </c>
      <c r="EY32" s="37" t="s">
        <v>1439</v>
      </c>
      <c r="EZ32" s="37" t="s">
        <v>1305</v>
      </c>
      <c r="FA32" s="37" t="s">
        <v>1439</v>
      </c>
      <c r="FB32" s="37" t="s">
        <v>1305</v>
      </c>
      <c r="FC32" s="37"/>
      <c r="FD32" s="37" t="s">
        <v>1297</v>
      </c>
      <c r="FE32" s="37" t="s">
        <v>1439</v>
      </c>
      <c r="FF32" s="37" t="s">
        <v>1305</v>
      </c>
      <c r="FG32" s="37" t="s">
        <v>1439</v>
      </c>
      <c r="FH32" s="37"/>
      <c r="FI32" s="37"/>
      <c r="FJ32" s="37"/>
      <c r="FK32" s="37"/>
      <c r="FL32" s="37" t="s">
        <v>1418</v>
      </c>
      <c r="FM32" s="37" t="s">
        <v>1402</v>
      </c>
      <c r="FN32" s="37" t="s">
        <v>1305</v>
      </c>
      <c r="FO32" s="37" t="s">
        <v>1305</v>
      </c>
      <c r="FP32" s="37" t="s">
        <v>1305</v>
      </c>
      <c r="FQ32" s="37" t="s">
        <v>1305</v>
      </c>
      <c r="FR32" s="37" t="s">
        <v>1446</v>
      </c>
      <c r="FS32" s="37" t="s">
        <v>1418</v>
      </c>
      <c r="FT32" s="37" t="s">
        <v>1289</v>
      </c>
      <c r="FU32" s="37"/>
      <c r="FV32" s="37"/>
      <c r="FW32" s="37"/>
      <c r="FX32" s="37" t="s">
        <v>1418</v>
      </c>
      <c r="FY32" s="37"/>
      <c r="FZ32" s="37" t="s">
        <v>1439</v>
      </c>
      <c r="GA32" s="37" t="s">
        <v>1418</v>
      </c>
      <c r="GB32" s="37"/>
      <c r="GC32" s="37" t="s">
        <v>1439</v>
      </c>
      <c r="GD32" s="37" t="s">
        <v>1439</v>
      </c>
      <c r="GE32" s="37" t="s">
        <v>1303</v>
      </c>
      <c r="GF32" s="37" t="s">
        <v>1305</v>
      </c>
      <c r="GG32" s="37" t="s">
        <v>1305</v>
      </c>
      <c r="GH32" s="37" t="s">
        <v>1446</v>
      </c>
      <c r="GI32" s="37" t="s">
        <v>1341</v>
      </c>
      <c r="GJ32" s="37" t="s">
        <v>1439</v>
      </c>
      <c r="GK32" s="37"/>
      <c r="GL32" s="37" t="s">
        <v>1388</v>
      </c>
      <c r="GM32" s="37"/>
      <c r="GN32" s="37" t="s">
        <v>1305</v>
      </c>
      <c r="GO32" s="37" t="s">
        <v>1446</v>
      </c>
      <c r="GP32" s="37" t="s">
        <v>1446</v>
      </c>
      <c r="GQ32" s="37" t="s">
        <v>1497</v>
      </c>
      <c r="GR32" s="37" t="s">
        <v>1482</v>
      </c>
      <c r="GS32" s="37"/>
      <c r="GT32" s="37" t="s">
        <v>1439</v>
      </c>
      <c r="GU32" s="37" t="s">
        <v>1379</v>
      </c>
      <c r="GV32" s="37" t="s">
        <v>1385</v>
      </c>
      <c r="GW32" s="37" t="s">
        <v>1482</v>
      </c>
      <c r="GX32" s="37"/>
      <c r="GY32" s="37" t="s">
        <v>1418</v>
      </c>
      <c r="GZ32" s="37" t="s">
        <v>1407</v>
      </c>
      <c r="HA32" s="37" t="s">
        <v>1366</v>
      </c>
      <c r="HB32" s="37" t="s">
        <v>1297</v>
      </c>
      <c r="HC32" s="37" t="s">
        <v>1446</v>
      </c>
      <c r="HD32" s="37" t="s">
        <v>1439</v>
      </c>
    </row>
    <row r="33" customFormat="false" ht="15" hidden="false" customHeight="false" outlineLevel="0" collapsed="false">
      <c r="A33" s="196" t="n">
        <v>33</v>
      </c>
      <c r="B33" s="37" t="s">
        <v>1341</v>
      </c>
      <c r="C33" s="37" t="e">
        <f aca="false">IF(COUNTIF(DD:DD,$B33),INDIRECT(concat("B",$A33)),"")</f>
        <v>#NAME?</v>
      </c>
      <c r="D33" s="37" t="e">
        <f aca="false">IF(COUNTIF(DE:DE,$B33),INDIRECT(concat("B",$A33)),"")</f>
        <v>#NAME?</v>
      </c>
      <c r="E33" s="37" t="e">
        <f aca="false">IF(COUNTIF(DF:DF,$B33),INDIRECT(concat("B",$A33)),"")</f>
        <v>#NAME?</v>
      </c>
      <c r="F33" s="37" t="e">
        <f aca="false">IF(COUNTIF(DG:DG,$B33),INDIRECT(concat("B",$A33)),"")</f>
        <v>#NAME?</v>
      </c>
      <c r="G33" s="37" t="e">
        <f aca="false">IF(COUNTIF(DH:DH,$B33),INDIRECT(concat("B",$A33)),"")</f>
        <v>#NAME?</v>
      </c>
      <c r="H33" s="37" t="e">
        <f aca="false">IF(COUNTIF(DI:DI,$B33),INDIRECT(concat("B",$A33)),"")</f>
        <v>#NAME?</v>
      </c>
      <c r="I33" s="37" t="e">
        <f aca="false">IF(COUNTIF(DJ:DJ,$B33),INDIRECT(concat("B",$A33)),"")</f>
        <v>#NAME?</v>
      </c>
      <c r="J33" s="37" t="str">
        <f aca="false">IF(COUNTIF(DK:DK,$B33),INDIRECT(concat("B",$A33)),"")</f>
        <v/>
      </c>
      <c r="K33" s="37" t="str">
        <f aca="false">IF(COUNTIF(DL:DL,$B33),INDIRECT(concat("B",$A33)),"")</f>
        <v/>
      </c>
      <c r="L33" s="37" t="e">
        <f aca="false">IF(COUNTIF(DM:DM,$B33),INDIRECT(concat("B",$A33)),"")</f>
        <v>#NAME?</v>
      </c>
      <c r="M33" s="37" t="e">
        <f aca="false">IF(COUNTIF(DN:DN,$B33),INDIRECT(concat("B",$A33)),"")</f>
        <v>#NAME?</v>
      </c>
      <c r="N33" s="37" t="e">
        <f aca="false">IF(COUNTIF(DO:DO,$B33),INDIRECT(concat("B",$A33)),"")</f>
        <v>#NAME?</v>
      </c>
      <c r="O33" s="37" t="e">
        <f aca="false">IF(COUNTIF(DP:DP,$B33),INDIRECT(concat("B",$A33)),"")</f>
        <v>#NAME?</v>
      </c>
      <c r="P33" s="37" t="e">
        <f aca="false">IF(COUNTIF(DQ:DQ,$B33),INDIRECT(concat("B",$A33)),"")</f>
        <v>#NAME?</v>
      </c>
      <c r="Q33" s="37" t="e">
        <f aca="false">IF(COUNTIF(DR:DR,$B33),INDIRECT(concat("B",$A33)),"")</f>
        <v>#NAME?</v>
      </c>
      <c r="R33" s="37" t="e">
        <f aca="false">IF(COUNTIF(DS:DS,$B33),INDIRECT(concat("B",$A33)),"")</f>
        <v>#NAME?</v>
      </c>
      <c r="S33" s="37" t="e">
        <f aca="false">IF(COUNTIF(DT:DT,$B33),INDIRECT(concat("B",$A33)),"")</f>
        <v>#NAME?</v>
      </c>
      <c r="T33" s="37" t="str">
        <f aca="false">IF(COUNTIF(DU:DU,$B33),INDIRECT(concat("B",$A33)),"")</f>
        <v/>
      </c>
      <c r="U33" s="37" t="e">
        <f aca="false">IF(COUNTIF(DV:DV,$B33),INDIRECT(concat("B",$A33)),"")</f>
        <v>#NAME?</v>
      </c>
      <c r="V33" s="37" t="e">
        <f aca="false">IF(COUNTIF(DW:DW,$B33),INDIRECT(concat("B",$A33)),"")</f>
        <v>#NAME?</v>
      </c>
      <c r="W33" s="37" t="str">
        <f aca="false">IF(COUNTIF(DX:DX,$B33),INDIRECT(concat("B",$A33)),"")</f>
        <v/>
      </c>
      <c r="X33" s="37" t="str">
        <f aca="false">IF(COUNTIF(DY:DY,$B33),INDIRECT(concat("B",$A33)),"")</f>
        <v/>
      </c>
      <c r="Y33" s="37" t="str">
        <f aca="false">IF(COUNTIF(DZ:DZ,$B33),INDIRECT(concat("B",$A33)),"")</f>
        <v/>
      </c>
      <c r="Z33" s="37" t="e">
        <f aca="false">IF(COUNTIF(EA:EA,$B33),INDIRECT(concat("B",$A33)),"")</f>
        <v>#NAME?</v>
      </c>
      <c r="AA33" s="37" t="e">
        <f aca="false">IF(COUNTIF(EB:EB,$B33),INDIRECT(concat("B",$A33)),"")</f>
        <v>#NAME?</v>
      </c>
      <c r="AB33" s="37" t="e">
        <f aca="false">IF(COUNTIF(EC:EC,$B33),INDIRECT(concat("B",$A33)),"")</f>
        <v>#NAME?</v>
      </c>
      <c r="AC33" s="37" t="str">
        <f aca="false">IF(COUNTIF(ED:ED,$B33),INDIRECT(concat("B",$A33)),"")</f>
        <v/>
      </c>
      <c r="AD33" s="37" t="str">
        <f aca="false">IF(COUNTIF(EE:EE,$B33),INDIRECT(concat("B",$A33)),"")</f>
        <v/>
      </c>
      <c r="AE33" s="37" t="str">
        <f aca="false">IF(COUNTIF(EF:EF,$B33),INDIRECT(concat("B",$A33)),"")</f>
        <v/>
      </c>
      <c r="AF33" s="37" t="str">
        <f aca="false">IF(COUNTIF(EG:EG,$B33),INDIRECT(concat("B",$A33)),"")</f>
        <v/>
      </c>
      <c r="AG33" s="37" t="str">
        <f aca="false">IF(COUNTIF(EH:EH,$B33),INDIRECT(concat("B",$A33)),"")</f>
        <v/>
      </c>
      <c r="AH33" s="37" t="str">
        <f aca="false">IF(COUNTIF(EI:EI,$B33),INDIRECT(concat("B",$A33)),"")</f>
        <v/>
      </c>
      <c r="AI33" s="37" t="str">
        <f aca="false">IF(COUNTIF(EJ:EJ,$B33),INDIRECT(concat("B",$A33)),"")</f>
        <v/>
      </c>
      <c r="AJ33" s="37" t="str">
        <f aca="false">IF(COUNTIF(EK:EK,$B33),INDIRECT(concat("B",$A33)),"")</f>
        <v/>
      </c>
      <c r="AK33" s="37" t="str">
        <f aca="false">IF(COUNTIF(EL:EL,$B33),INDIRECT(concat("B",$A33)),"")</f>
        <v/>
      </c>
      <c r="AL33" s="37" t="str">
        <f aca="false">IF(COUNTIF(EM:EM,$B33),INDIRECT(concat("B",$A33)),"")</f>
        <v/>
      </c>
      <c r="AM33" s="37" t="e">
        <f aca="false">IF(COUNTIF(EN:EN,$B33),INDIRECT(concat("B",$A33)),"")</f>
        <v>#NAME?</v>
      </c>
      <c r="AN33" s="37" t="e">
        <f aca="false">IF(COUNTIF(EO:EO,$B33),INDIRECT(concat("B",$A33)),"")</f>
        <v>#NAME?</v>
      </c>
      <c r="AO33" s="37" t="e">
        <f aca="false">IF(COUNTIF(EP:EP,$B33),INDIRECT(concat("B",$A33)),"")</f>
        <v>#NAME?</v>
      </c>
      <c r="AP33" s="37" t="e">
        <f aca="false">IF(COUNTIF(EQ:EQ,$B33),INDIRECT(concat("B",$A33)),"")</f>
        <v>#NAME?</v>
      </c>
      <c r="AQ33" s="37" t="e">
        <f aca="false">IF(COUNTIF(ER:ER,$B33),INDIRECT(concat("B",$A33)),"")</f>
        <v>#NAME?</v>
      </c>
      <c r="AR33" s="37" t="str">
        <f aca="false">IF(COUNTIF(ES:ES,$B33),INDIRECT(concat("B",$A33)),"")</f>
        <v/>
      </c>
      <c r="AS33" s="37" t="e">
        <f aca="false">IF(COUNTIF(ET:ET,$B33),INDIRECT(concat("B",$A33)),"")</f>
        <v>#NAME?</v>
      </c>
      <c r="AT33" s="37" t="e">
        <f aca="false">IF(COUNTIF(EU:EU,$B33),INDIRECT(concat("B",$A33)),"")</f>
        <v>#NAME?</v>
      </c>
      <c r="AU33" s="37" t="e">
        <f aca="false">IF(COUNTIF(EV:EV,$B33),INDIRECT(concat("B",$A33)),"")</f>
        <v>#NAME?</v>
      </c>
      <c r="AV33" s="37" t="e">
        <f aca="false">IF(COUNTIF(EW:EW,$B33),INDIRECT(concat("B",$A33)),"")</f>
        <v>#NAME?</v>
      </c>
      <c r="AW33" s="37" t="str">
        <f aca="false">IF(COUNTIF(EX:EX,$B33),INDIRECT(concat("B",$A33)),"")</f>
        <v/>
      </c>
      <c r="AX33" s="37" t="e">
        <f aca="false">IF(COUNTIF(EY:EY,$B33),INDIRECT(concat("B",$A33)),"")</f>
        <v>#NAME?</v>
      </c>
      <c r="AY33" s="37" t="str">
        <f aca="false">IF(COUNTIF(EZ:EZ,$B33),INDIRECT(concat("B",$A33)),"")</f>
        <v/>
      </c>
      <c r="AZ33" s="37" t="e">
        <f aca="false">IF(COUNTIF(FA:FA,$B33),INDIRECT(concat("B",$A33)),"")</f>
        <v>#NAME?</v>
      </c>
      <c r="BA33" s="37" t="e">
        <f aca="false">IF(COUNTIF(FB:FB,$B33),INDIRECT(concat("B",$A33)),"")</f>
        <v>#NAME?</v>
      </c>
      <c r="BB33" s="37" t="str">
        <f aca="false">IF(COUNTIF(FC:FC,$B33),INDIRECT(concat("B",$A33)),"")</f>
        <v/>
      </c>
      <c r="BC33" s="37" t="e">
        <f aca="false">IF(COUNTIF(FD:FD,$B33),INDIRECT(concat("B",$A33)),"")</f>
        <v>#NAME?</v>
      </c>
      <c r="BD33" s="37" t="e">
        <f aca="false">IF(COUNTIF(FE:FE,$B33),INDIRECT(concat("B",$A33)),"")</f>
        <v>#NAME?</v>
      </c>
      <c r="BE33" s="37" t="e">
        <f aca="false">IF(COUNTIF(FF:FF,$B33),INDIRECT(concat("B",$A33)),"")</f>
        <v>#NAME?</v>
      </c>
      <c r="BF33" s="37" t="e">
        <f aca="false">IF(COUNTIF(FG:FG,$B33),INDIRECT(concat("B",$A33)),"")</f>
        <v>#NAME?</v>
      </c>
      <c r="BG33" s="37" t="str">
        <f aca="false">IF(COUNTIF(FH:FH,$B33),INDIRECT(concat("B",$A33)),"")</f>
        <v/>
      </c>
      <c r="BH33" s="37" t="str">
        <f aca="false">IF(COUNTIF(FI:FI,$B33),INDIRECT(concat("B",$A33)),"")</f>
        <v/>
      </c>
      <c r="BI33" s="37" t="str">
        <f aca="false">IF(COUNTIF(FJ:FJ,$B33),INDIRECT(concat("B",$A33)),"")</f>
        <v/>
      </c>
      <c r="BJ33" s="37" t="str">
        <f aca="false">IF(COUNTIF(FK:FK,$B33),INDIRECT(concat("B",$A33)),"")</f>
        <v/>
      </c>
      <c r="BK33" s="37" t="e">
        <f aca="false">IF(COUNTIF(FL:FL,$B33),INDIRECT(concat("B",$A33)),"")</f>
        <v>#NAME?</v>
      </c>
      <c r="BL33" s="37" t="e">
        <f aca="false">IF(COUNTIF(FM:FM,$B33),INDIRECT(concat("B",$A33)),"")</f>
        <v>#NAME?</v>
      </c>
      <c r="BM33" s="37" t="e">
        <f aca="false">IF(COUNTIF(FN:FN,$B33),INDIRECT(concat("B",$A33)),"")</f>
        <v>#NAME?</v>
      </c>
      <c r="BN33" s="37" t="e">
        <f aca="false">IF(COUNTIF(FO:FO,$B33),INDIRECT(concat("B",$A33)),"")</f>
        <v>#NAME?</v>
      </c>
      <c r="BO33" s="37" t="e">
        <f aca="false">IF(COUNTIF(FP:FP,$B33),INDIRECT(concat("B",$A33)),"")</f>
        <v>#NAME?</v>
      </c>
      <c r="BP33" s="37" t="e">
        <f aca="false">IF(COUNTIF(FQ:FQ,$B33),INDIRECT(concat("B",$A33)),"")</f>
        <v>#NAME?</v>
      </c>
      <c r="BQ33" s="37" t="str">
        <f aca="false">IF(COUNTIF(FR:FR,$B33),INDIRECT(concat("B",$A33)),"")</f>
        <v/>
      </c>
      <c r="BR33" s="37" t="e">
        <f aca="false">IF(COUNTIF(FS:FS,$B33),INDIRECT(concat("B",$A33)),"")</f>
        <v>#NAME?</v>
      </c>
      <c r="BS33" s="37" t="e">
        <f aca="false">IF(COUNTIF(FT:FT,$B33),INDIRECT(concat("B",$A33)),"")</f>
        <v>#NAME?</v>
      </c>
      <c r="BT33" s="37" t="e">
        <f aca="false">IF(COUNTIF(FU:FU,$B33),INDIRECT(concat("B",$A33)),"")</f>
        <v>#NAME?</v>
      </c>
      <c r="BU33" s="37" t="str">
        <f aca="false">IF(COUNTIF(FV:FV,$B33),INDIRECT(concat("B",$A33)),"")</f>
        <v/>
      </c>
      <c r="BV33" s="37" t="str">
        <f aca="false">IF(COUNTIF(FW:FW,$B33),INDIRECT(concat("B",$A33)),"")</f>
        <v/>
      </c>
      <c r="BW33" s="37" t="e">
        <f aca="false">IF(COUNTIF(FX:FX,$B33),INDIRECT(concat("B",$A33)),"")</f>
        <v>#NAME?</v>
      </c>
      <c r="BX33" s="37" t="str">
        <f aca="false">IF(COUNTIF(FY:FY,$B33),INDIRECT(concat("B",$A33)),"")</f>
        <v/>
      </c>
      <c r="BY33" s="37" t="e">
        <f aca="false">IF(COUNTIF(FZ:FZ,$B33),INDIRECT(concat("B",$A33)),"")</f>
        <v>#NAME?</v>
      </c>
      <c r="BZ33" s="37" t="e">
        <f aca="false">IF(COUNTIF(GA:GA,$B33),INDIRECT(concat("B",$A33)),"")</f>
        <v>#NAME?</v>
      </c>
      <c r="CA33" s="37" t="str">
        <f aca="false">IF(COUNTIF(GB:GB,$B33),INDIRECT(concat("B",$A33)),"")</f>
        <v/>
      </c>
      <c r="CB33" s="37" t="e">
        <f aca="false">IF(COUNTIF(GC:GC,$B33),INDIRECT(concat("B",$A33)),"")</f>
        <v>#NAME?</v>
      </c>
      <c r="CC33" s="37" t="e">
        <f aca="false">IF(COUNTIF(GD:GD,$B33),INDIRECT(concat("B",$A33)),"")</f>
        <v>#NAME?</v>
      </c>
      <c r="CD33" s="37" t="e">
        <f aca="false">IF(COUNTIF(GE:GE,$B33),INDIRECT(concat("B",$A33)),"")</f>
        <v>#NAME?</v>
      </c>
      <c r="CE33" s="37" t="e">
        <f aca="false">IF(COUNTIF(GF:GF,$B33),INDIRECT(concat("B",$A33)),"")</f>
        <v>#NAME?</v>
      </c>
      <c r="CF33" s="37" t="e">
        <f aca="false">IF(COUNTIF(GG:GG,$B33),INDIRECT(concat("B",$A33)),"")</f>
        <v>#NAME?</v>
      </c>
      <c r="CG33" s="37" t="e">
        <f aca="false">IF(COUNTIF(GH:GH,$B33),INDIRECT(concat("B",$A33)),"")</f>
        <v>#NAME?</v>
      </c>
      <c r="CH33" s="37" t="e">
        <f aca="false">IF(COUNTIF(GI:GI,$B33),INDIRECT(concat("B",$A33)),"")</f>
        <v>#NAME?</v>
      </c>
      <c r="CI33" s="37" t="e">
        <f aca="false">IF(COUNTIF(GJ:GJ,$B33),INDIRECT(concat("B",$A33)),"")</f>
        <v>#NAME?</v>
      </c>
      <c r="CJ33" s="37" t="str">
        <f aca="false">IF(COUNTIF(GK:GK,$B33),INDIRECT(concat("B",$A33)),"")</f>
        <v/>
      </c>
      <c r="CK33" s="37" t="str">
        <f aca="false">IF(COUNTIF(GL:GL,$B33),INDIRECT(concat("B",$A33)),"")</f>
        <v/>
      </c>
      <c r="CL33" s="37" t="e">
        <f aca="false">IF(COUNTIF(GM:GM,$B33),INDIRECT(concat("B",$A33)),"")</f>
        <v>#NAME?</v>
      </c>
      <c r="CM33" s="37" t="e">
        <f aca="false">IF(COUNTIF(GN:GN,$B33),INDIRECT(concat("B",$A33)),"")</f>
        <v>#NAME?</v>
      </c>
      <c r="CN33" s="37" t="e">
        <f aca="false">IF(COUNTIF(GO:GO,$B33),INDIRECT(concat("B",$A33)),"")</f>
        <v>#NAME?</v>
      </c>
      <c r="CO33" s="37" t="e">
        <f aca="false">IF(COUNTIF(GP:GP,$B33),INDIRECT(concat("B",$A33)),"")</f>
        <v>#NAME?</v>
      </c>
      <c r="CP33" s="37" t="e">
        <f aca="false">IF(COUNTIF(GQ:GQ,$B33),INDIRECT(concat("B",$A33)),"")</f>
        <v>#NAME?</v>
      </c>
      <c r="CQ33" s="37" t="str">
        <f aca="false">IF(COUNTIF(GR:GR,$B33),INDIRECT(concat("B",$A33)),"")</f>
        <v/>
      </c>
      <c r="CR33" s="37" t="e">
        <f aca="false">IF(COUNTIF(GS:GS,$B33),INDIRECT(concat("B",$A33)),"")</f>
        <v>#NAME?</v>
      </c>
      <c r="CS33" s="37" t="e">
        <f aca="false">IF(COUNTIF(GT:GT,$B33),INDIRECT(concat("B",$A33)),"")</f>
        <v>#NAME?</v>
      </c>
      <c r="CT33" s="37" t="e">
        <f aca="false">IF(COUNTIF(GU:GU,$B33),INDIRECT(concat("B",$A33)),"")</f>
        <v>#NAME?</v>
      </c>
      <c r="CU33" s="37" t="e">
        <f aca="false">IF(COUNTIF(GV:GV,$B33),INDIRECT(concat("B",$A33)),"")</f>
        <v>#NAME?</v>
      </c>
      <c r="CV33" s="37" t="str">
        <f aca="false">IF(COUNTIF(GW:GW,$B33),INDIRECT(concat("B",$A33)),"")</f>
        <v/>
      </c>
      <c r="CW33" s="37" t="str">
        <f aca="false">IF(COUNTIF(GX:GX,$B33),INDIRECT(concat("B",$A33)),"")</f>
        <v/>
      </c>
      <c r="CX33" s="37" t="e">
        <f aca="false">IF(COUNTIF(GY:GY,$B33),INDIRECT(concat("B",$A33)),"")</f>
        <v>#NAME?</v>
      </c>
      <c r="CY33" s="37" t="e">
        <f aca="false">IF(COUNTIF(GZ:GZ,$B33),INDIRECT(concat("B",$A33)),"")</f>
        <v>#NAME?</v>
      </c>
      <c r="CZ33" s="37" t="e">
        <f aca="false">IF(COUNTIF(HA:HA,$B33),INDIRECT(concat("B",$A33)),"")</f>
        <v>#NAME?</v>
      </c>
      <c r="DA33" s="37" t="e">
        <f aca="false">IF(COUNTIF(HB:HB,$B33),INDIRECT(concat("B",$A33)),"")</f>
        <v>#NAME?</v>
      </c>
      <c r="DB33" s="37" t="e">
        <f aca="false">IF(COUNTIF(HC:HC,$B33),INDIRECT(concat("B",$A33)),"")</f>
        <v>#NAME?</v>
      </c>
      <c r="DC33" s="37" t="e">
        <f aca="false">IF(COUNTIF(HD:HD,$B33),INDIRECT(concat("B",$A33)),"")</f>
        <v>#NAME?</v>
      </c>
      <c r="DD33" s="37" t="s">
        <v>1497</v>
      </c>
      <c r="DE33" s="37"/>
      <c r="DF33" s="37"/>
      <c r="DG33" s="37" t="s">
        <v>1464</v>
      </c>
      <c r="DH33" s="37" t="s">
        <v>1402</v>
      </c>
      <c r="DI33" s="37" t="s">
        <v>1407</v>
      </c>
      <c r="DJ33" s="37"/>
      <c r="DK33" s="37"/>
      <c r="DL33" s="37"/>
      <c r="DM33" s="37" t="s">
        <v>1482</v>
      </c>
      <c r="DN33" s="37" t="s">
        <v>1494</v>
      </c>
      <c r="DO33" s="37" t="s">
        <v>1482</v>
      </c>
      <c r="DP33" s="37"/>
      <c r="DQ33" s="37" t="s">
        <v>1494</v>
      </c>
      <c r="DR33" s="37" t="s">
        <v>1385</v>
      </c>
      <c r="DS33" s="37" t="s">
        <v>1494</v>
      </c>
      <c r="DT33" s="37" t="s">
        <v>1497</v>
      </c>
      <c r="DU33" s="37" t="s">
        <v>1494</v>
      </c>
      <c r="DV33" s="37" t="s">
        <v>1402</v>
      </c>
      <c r="DW33" s="37" t="s">
        <v>1430</v>
      </c>
      <c r="DX33" s="37"/>
      <c r="DY33" s="37"/>
      <c r="DZ33" s="37"/>
      <c r="EA33" s="37" t="s">
        <v>1385</v>
      </c>
      <c r="EB33" s="37" t="s">
        <v>1427</v>
      </c>
      <c r="EC33" s="37" t="s">
        <v>1427</v>
      </c>
      <c r="ED33" s="37"/>
      <c r="EE33" s="37"/>
      <c r="EF33" s="37"/>
      <c r="EG33" s="37"/>
      <c r="EH33" s="37"/>
      <c r="EI33" s="37"/>
      <c r="EJ33" s="37"/>
      <c r="EK33" s="37" t="s">
        <v>1418</v>
      </c>
      <c r="EL33" s="37" t="s">
        <v>1497</v>
      </c>
      <c r="EM33" s="37"/>
      <c r="EN33" s="37" t="s">
        <v>1407</v>
      </c>
      <c r="EO33" s="37"/>
      <c r="EP33" s="37" t="s">
        <v>1446</v>
      </c>
      <c r="EQ33" s="37" t="s">
        <v>1341</v>
      </c>
      <c r="ER33" s="37"/>
      <c r="ES33" s="37"/>
      <c r="ET33" s="37" t="s">
        <v>1439</v>
      </c>
      <c r="EU33" s="37" t="s">
        <v>1407</v>
      </c>
      <c r="EV33" s="37" t="s">
        <v>1407</v>
      </c>
      <c r="EW33" s="37" t="s">
        <v>1407</v>
      </c>
      <c r="EX33" s="37"/>
      <c r="EY33" s="37" t="s">
        <v>1407</v>
      </c>
      <c r="EZ33" s="37" t="s">
        <v>1303</v>
      </c>
      <c r="FA33" s="37" t="s">
        <v>1407</v>
      </c>
      <c r="FB33" s="37" t="s">
        <v>1303</v>
      </c>
      <c r="FC33" s="37"/>
      <c r="FD33" s="37" t="s">
        <v>1363</v>
      </c>
      <c r="FE33" s="37" t="s">
        <v>1446</v>
      </c>
      <c r="FF33" s="37" t="s">
        <v>1303</v>
      </c>
      <c r="FG33" s="37" t="s">
        <v>1407</v>
      </c>
      <c r="FH33" s="37"/>
      <c r="FI33" s="37"/>
      <c r="FJ33" s="37"/>
      <c r="FK33" s="37"/>
      <c r="FL33" s="37"/>
      <c r="FM33" s="37"/>
      <c r="FN33" s="37" t="s">
        <v>1303</v>
      </c>
      <c r="FO33" s="37" t="s">
        <v>1303</v>
      </c>
      <c r="FP33" s="37" t="s">
        <v>1303</v>
      </c>
      <c r="FQ33" s="37" t="s">
        <v>1303</v>
      </c>
      <c r="FR33" s="37" t="s">
        <v>1305</v>
      </c>
      <c r="FS33" s="37"/>
      <c r="FT33" s="37" t="s">
        <v>1266</v>
      </c>
      <c r="FU33" s="37"/>
      <c r="FV33" s="37"/>
      <c r="FW33" s="37"/>
      <c r="FX33" s="37"/>
      <c r="FY33" s="37"/>
      <c r="FZ33" s="37" t="s">
        <v>1407</v>
      </c>
      <c r="GA33" s="37"/>
      <c r="GB33" s="37"/>
      <c r="GC33" s="37" t="s">
        <v>1407</v>
      </c>
      <c r="GD33" s="37" t="s">
        <v>1407</v>
      </c>
      <c r="GE33" s="37" t="s">
        <v>1402</v>
      </c>
      <c r="GF33" s="37" t="s">
        <v>1303</v>
      </c>
      <c r="GG33" s="37" t="s">
        <v>1303</v>
      </c>
      <c r="GH33" s="37" t="s">
        <v>1305</v>
      </c>
      <c r="GI33" s="37" t="s">
        <v>1329</v>
      </c>
      <c r="GJ33" s="37" t="s">
        <v>1407</v>
      </c>
      <c r="GK33" s="37"/>
      <c r="GL33" s="37" t="s">
        <v>1305</v>
      </c>
      <c r="GM33" s="37"/>
      <c r="GN33" s="37" t="s">
        <v>1303</v>
      </c>
      <c r="GO33" s="37" t="s">
        <v>1305</v>
      </c>
      <c r="GP33" s="37" t="s">
        <v>1305</v>
      </c>
      <c r="GQ33" s="37"/>
      <c r="GR33" s="37" t="s">
        <v>1494</v>
      </c>
      <c r="GS33" s="37"/>
      <c r="GT33" s="37" t="s">
        <v>1446</v>
      </c>
      <c r="GU33" s="37" t="s">
        <v>1385</v>
      </c>
      <c r="GV33" s="37" t="s">
        <v>1392</v>
      </c>
      <c r="GW33" s="37" t="s">
        <v>1494</v>
      </c>
      <c r="GX33" s="37"/>
      <c r="GY33" s="37"/>
      <c r="GZ33" s="37" t="s">
        <v>1305</v>
      </c>
      <c r="HA33" s="37" t="s">
        <v>1439</v>
      </c>
      <c r="HB33" s="37" t="s">
        <v>1363</v>
      </c>
      <c r="HC33" s="37" t="s">
        <v>1402</v>
      </c>
      <c r="HD33" s="37" t="s">
        <v>1407</v>
      </c>
    </row>
    <row r="34" customFormat="false" ht="15" hidden="false" customHeight="false" outlineLevel="0" collapsed="false">
      <c r="A34" s="196" t="n">
        <v>34</v>
      </c>
      <c r="B34" s="37" t="s">
        <v>1346</v>
      </c>
      <c r="C34" s="37" t="str">
        <f aca="false">IF(COUNTIF(DD:DD,$B34),INDIRECT(concat("B",$A34)),"")</f>
        <v/>
      </c>
      <c r="D34" s="37" t="str">
        <f aca="false">IF(COUNTIF(DE:DE,$B34),INDIRECT(concat("B",$A34)),"")</f>
        <v/>
      </c>
      <c r="E34" s="37" t="str">
        <f aca="false">IF(COUNTIF(DF:DF,$B34),INDIRECT(concat("B",$A34)),"")</f>
        <v/>
      </c>
      <c r="F34" s="37" t="e">
        <f aca="false">IF(COUNTIF(DG:DG,$B34),INDIRECT(concat("B",$A34)),"")</f>
        <v>#NAME?</v>
      </c>
      <c r="G34" s="37" t="str">
        <f aca="false">IF(COUNTIF(DH:DH,$B34),INDIRECT(concat("B",$A34)),"")</f>
        <v/>
      </c>
      <c r="H34" s="37" t="str">
        <f aca="false">IF(COUNTIF(DI:DI,$B34),INDIRECT(concat("B",$A34)),"")</f>
        <v/>
      </c>
      <c r="I34" s="37" t="str">
        <f aca="false">IF(COUNTIF(DJ:DJ,$B34),INDIRECT(concat("B",$A34)),"")</f>
        <v/>
      </c>
      <c r="J34" s="37" t="str">
        <f aca="false">IF(COUNTIF(DK:DK,$B34),INDIRECT(concat("B",$A34)),"")</f>
        <v/>
      </c>
      <c r="K34" s="37" t="str">
        <f aca="false">IF(COUNTIF(DL:DL,$B34),INDIRECT(concat("B",$A34)),"")</f>
        <v/>
      </c>
      <c r="L34" s="37" t="str">
        <f aca="false">IF(COUNTIF(DM:DM,$B34),INDIRECT(concat("B",$A34)),"")</f>
        <v/>
      </c>
      <c r="M34" s="37" t="str">
        <f aca="false">IF(COUNTIF(DN:DN,$B34),INDIRECT(concat("B",$A34)),"")</f>
        <v/>
      </c>
      <c r="N34" s="37" t="str">
        <f aca="false">IF(COUNTIF(DO:DO,$B34),INDIRECT(concat("B",$A34)),"")</f>
        <v/>
      </c>
      <c r="O34" s="37" t="str">
        <f aca="false">IF(COUNTIF(DP:DP,$B34),INDIRECT(concat("B",$A34)),"")</f>
        <v/>
      </c>
      <c r="P34" s="37" t="str">
        <f aca="false">IF(COUNTIF(DQ:DQ,$B34),INDIRECT(concat("B",$A34)),"")</f>
        <v/>
      </c>
      <c r="Q34" s="37" t="str">
        <f aca="false">IF(COUNTIF(DR:DR,$B34),INDIRECT(concat("B",$A34)),"")</f>
        <v/>
      </c>
      <c r="R34" s="37" t="e">
        <f aca="false">IF(COUNTIF(DS:DS,$B34),INDIRECT(concat("B",$A34)),"")</f>
        <v>#NAME?</v>
      </c>
      <c r="S34" s="37" t="str">
        <f aca="false">IF(COUNTIF(DT:DT,$B34),INDIRECT(concat("B",$A34)),"")</f>
        <v/>
      </c>
      <c r="T34" s="37" t="str">
        <f aca="false">IF(COUNTIF(DU:DU,$B34),INDIRECT(concat("B",$A34)),"")</f>
        <v/>
      </c>
      <c r="U34" s="37" t="str">
        <f aca="false">IF(COUNTIF(DV:DV,$B34),INDIRECT(concat("B",$A34)),"")</f>
        <v/>
      </c>
      <c r="V34" s="37" t="str">
        <f aca="false">IF(COUNTIF(DW:DW,$B34),INDIRECT(concat("B",$A34)),"")</f>
        <v/>
      </c>
      <c r="W34" s="37" t="str">
        <f aca="false">IF(COUNTIF(DX:DX,$B34),INDIRECT(concat("B",$A34)),"")</f>
        <v/>
      </c>
      <c r="X34" s="37" t="str">
        <f aca="false">IF(COUNTIF(DY:DY,$B34),INDIRECT(concat("B",$A34)),"")</f>
        <v/>
      </c>
      <c r="Y34" s="37" t="str">
        <f aca="false">IF(COUNTIF(DZ:DZ,$B34),INDIRECT(concat("B",$A34)),"")</f>
        <v/>
      </c>
      <c r="Z34" s="37" t="str">
        <f aca="false">IF(COUNTIF(EA:EA,$B34),INDIRECT(concat("B",$A34)),"")</f>
        <v/>
      </c>
      <c r="AA34" s="37" t="str">
        <f aca="false">IF(COUNTIF(EB:EB,$B34),INDIRECT(concat("B",$A34)),"")</f>
        <v/>
      </c>
      <c r="AB34" s="37" t="str">
        <f aca="false">IF(COUNTIF(EC:EC,$B34),INDIRECT(concat("B",$A34)),"")</f>
        <v/>
      </c>
      <c r="AC34" s="37" t="str">
        <f aca="false">IF(COUNTIF(ED:ED,$B34),INDIRECT(concat("B",$A34)),"")</f>
        <v/>
      </c>
      <c r="AD34" s="37" t="str">
        <f aca="false">IF(COUNTIF(EE:EE,$B34),INDIRECT(concat("B",$A34)),"")</f>
        <v/>
      </c>
      <c r="AE34" s="37" t="str">
        <f aca="false">IF(COUNTIF(EF:EF,$B34),INDIRECT(concat("B",$A34)),"")</f>
        <v/>
      </c>
      <c r="AF34" s="37" t="str">
        <f aca="false">IF(COUNTIF(EG:EG,$B34),INDIRECT(concat("B",$A34)),"")</f>
        <v/>
      </c>
      <c r="AG34" s="37" t="str">
        <f aca="false">IF(COUNTIF(EH:EH,$B34),INDIRECT(concat("B",$A34)),"")</f>
        <v/>
      </c>
      <c r="AH34" s="37" t="str">
        <f aca="false">IF(COUNTIF(EI:EI,$B34),INDIRECT(concat("B",$A34)),"")</f>
        <v/>
      </c>
      <c r="AI34" s="37" t="str">
        <f aca="false">IF(COUNTIF(EJ:EJ,$B34),INDIRECT(concat("B",$A34)),"")</f>
        <v/>
      </c>
      <c r="AJ34" s="37" t="str">
        <f aca="false">IF(COUNTIF(EK:EK,$B34),INDIRECT(concat("B",$A34)),"")</f>
        <v/>
      </c>
      <c r="AK34" s="37" t="str">
        <f aca="false">IF(COUNTIF(EL:EL,$B34),INDIRECT(concat("B",$A34)),"")</f>
        <v/>
      </c>
      <c r="AL34" s="37" t="str">
        <f aca="false">IF(COUNTIF(EM:EM,$B34),INDIRECT(concat("B",$A34)),"")</f>
        <v/>
      </c>
      <c r="AM34" s="37" t="str">
        <f aca="false">IF(COUNTIF(EN:EN,$B34),INDIRECT(concat("B",$A34)),"")</f>
        <v/>
      </c>
      <c r="AN34" s="37" t="str">
        <f aca="false">IF(COUNTIF(EO:EO,$B34),INDIRECT(concat("B",$A34)),"")</f>
        <v/>
      </c>
      <c r="AO34" s="37" t="str">
        <f aca="false">IF(COUNTIF(EP:EP,$B34),INDIRECT(concat("B",$A34)),"")</f>
        <v/>
      </c>
      <c r="AP34" s="37" t="e">
        <f aca="false">IF(COUNTIF(EQ:EQ,$B34),INDIRECT(concat("B",$A34)),"")</f>
        <v>#NAME?</v>
      </c>
      <c r="AQ34" s="37" t="str">
        <f aca="false">IF(COUNTIF(ER:ER,$B34),INDIRECT(concat("B",$A34)),"")</f>
        <v/>
      </c>
      <c r="AR34" s="37" t="str">
        <f aca="false">IF(COUNTIF(ES:ES,$B34),INDIRECT(concat("B",$A34)),"")</f>
        <v/>
      </c>
      <c r="AS34" s="37" t="str">
        <f aca="false">IF(COUNTIF(ET:ET,$B34),INDIRECT(concat("B",$A34)),"")</f>
        <v/>
      </c>
      <c r="AT34" s="37" t="str">
        <f aca="false">IF(COUNTIF(EU:EU,$B34),INDIRECT(concat("B",$A34)),"")</f>
        <v/>
      </c>
      <c r="AU34" s="37" t="str">
        <f aca="false">IF(COUNTIF(EV:EV,$B34),INDIRECT(concat("B",$A34)),"")</f>
        <v/>
      </c>
      <c r="AV34" s="37" t="str">
        <f aca="false">IF(COUNTIF(EW:EW,$B34),INDIRECT(concat("B",$A34)),"")</f>
        <v/>
      </c>
      <c r="AW34" s="37" t="str">
        <f aca="false">IF(COUNTIF(EX:EX,$B34),INDIRECT(concat("B",$A34)),"")</f>
        <v/>
      </c>
      <c r="AX34" s="37" t="str">
        <f aca="false">IF(COUNTIF(EY:EY,$B34),INDIRECT(concat("B",$A34)),"")</f>
        <v/>
      </c>
      <c r="AY34" s="37" t="str">
        <f aca="false">IF(COUNTIF(EZ:EZ,$B34),INDIRECT(concat("B",$A34)),"")</f>
        <v/>
      </c>
      <c r="AZ34" s="37" t="str">
        <f aca="false">IF(COUNTIF(FA:FA,$B34),INDIRECT(concat("B",$A34)),"")</f>
        <v/>
      </c>
      <c r="BA34" s="37" t="str">
        <f aca="false">IF(COUNTIF(FB:FB,$B34),INDIRECT(concat("B",$A34)),"")</f>
        <v/>
      </c>
      <c r="BB34" s="37" t="str">
        <f aca="false">IF(COUNTIF(FC:FC,$B34),INDIRECT(concat("B",$A34)),"")</f>
        <v/>
      </c>
      <c r="BC34" s="37" t="str">
        <f aca="false">IF(COUNTIF(FD:FD,$B34),INDIRECT(concat("B",$A34)),"")</f>
        <v/>
      </c>
      <c r="BD34" s="37" t="str">
        <f aca="false">IF(COUNTIF(FE:FE,$B34),INDIRECT(concat("B",$A34)),"")</f>
        <v/>
      </c>
      <c r="BE34" s="37" t="str">
        <f aca="false">IF(COUNTIF(FF:FF,$B34),INDIRECT(concat("B",$A34)),"")</f>
        <v/>
      </c>
      <c r="BF34" s="37" t="str">
        <f aca="false">IF(COUNTIF(FG:FG,$B34),INDIRECT(concat("B",$A34)),"")</f>
        <v/>
      </c>
      <c r="BG34" s="37" t="str">
        <f aca="false">IF(COUNTIF(FH:FH,$B34),INDIRECT(concat("B",$A34)),"")</f>
        <v/>
      </c>
      <c r="BH34" s="37" t="str">
        <f aca="false">IF(COUNTIF(FI:FI,$B34),INDIRECT(concat("B",$A34)),"")</f>
        <v/>
      </c>
      <c r="BI34" s="37" t="str">
        <f aca="false">IF(COUNTIF(FJ:FJ,$B34),INDIRECT(concat("B",$A34)),"")</f>
        <v/>
      </c>
      <c r="BJ34" s="37" t="str">
        <f aca="false">IF(COUNTIF(FK:FK,$B34),INDIRECT(concat("B",$A34)),"")</f>
        <v/>
      </c>
      <c r="BK34" s="37" t="str">
        <f aca="false">IF(COUNTIF(FL:FL,$B34),INDIRECT(concat("B",$A34)),"")</f>
        <v/>
      </c>
      <c r="BL34" s="37" t="str">
        <f aca="false">IF(COUNTIF(FM:FM,$B34),INDIRECT(concat("B",$A34)),"")</f>
        <v/>
      </c>
      <c r="BM34" s="37" t="str">
        <f aca="false">IF(COUNTIF(FN:FN,$B34),INDIRECT(concat("B",$A34)),"")</f>
        <v/>
      </c>
      <c r="BN34" s="37" t="str">
        <f aca="false">IF(COUNTIF(FO:FO,$B34),INDIRECT(concat("B",$A34)),"")</f>
        <v/>
      </c>
      <c r="BO34" s="37" t="str">
        <f aca="false">IF(COUNTIF(FP:FP,$B34),INDIRECT(concat("B",$A34)),"")</f>
        <v/>
      </c>
      <c r="BP34" s="37" t="str">
        <f aca="false">IF(COUNTIF(FQ:FQ,$B34),INDIRECT(concat("B",$A34)),"")</f>
        <v/>
      </c>
      <c r="BQ34" s="37" t="str">
        <f aca="false">IF(COUNTIF(FR:FR,$B34),INDIRECT(concat("B",$A34)),"")</f>
        <v/>
      </c>
      <c r="BR34" s="37" t="str">
        <f aca="false">IF(COUNTIF(FS:FS,$B34),INDIRECT(concat("B",$A34)),"")</f>
        <v/>
      </c>
      <c r="BS34" s="37" t="str">
        <f aca="false">IF(COUNTIF(FT:FT,$B34),INDIRECT(concat("B",$A34)),"")</f>
        <v/>
      </c>
      <c r="BT34" s="37" t="str">
        <f aca="false">IF(COUNTIF(FU:FU,$B34),INDIRECT(concat("B",$A34)),"")</f>
        <v/>
      </c>
      <c r="BU34" s="37" t="str">
        <f aca="false">IF(COUNTIF(FV:FV,$B34),INDIRECT(concat("B",$A34)),"")</f>
        <v/>
      </c>
      <c r="BV34" s="37" t="str">
        <f aca="false">IF(COUNTIF(FW:FW,$B34),INDIRECT(concat("B",$A34)),"")</f>
        <v/>
      </c>
      <c r="BW34" s="37" t="str">
        <f aca="false">IF(COUNTIF(FX:FX,$B34),INDIRECT(concat("B",$A34)),"")</f>
        <v/>
      </c>
      <c r="BX34" s="37" t="str">
        <f aca="false">IF(COUNTIF(FY:FY,$B34),INDIRECT(concat("B",$A34)),"")</f>
        <v/>
      </c>
      <c r="BY34" s="37" t="str">
        <f aca="false">IF(COUNTIF(FZ:FZ,$B34),INDIRECT(concat("B",$A34)),"")</f>
        <v/>
      </c>
      <c r="BZ34" s="37" t="str">
        <f aca="false">IF(COUNTIF(GA:GA,$B34),INDIRECT(concat("B",$A34)),"")</f>
        <v/>
      </c>
      <c r="CA34" s="37" t="str">
        <f aca="false">IF(COUNTIF(GB:GB,$B34),INDIRECT(concat("B",$A34)),"")</f>
        <v/>
      </c>
      <c r="CB34" s="37" t="str">
        <f aca="false">IF(COUNTIF(GC:GC,$B34),INDIRECT(concat("B",$A34)),"")</f>
        <v/>
      </c>
      <c r="CC34" s="37" t="str">
        <f aca="false">IF(COUNTIF(GD:GD,$B34),INDIRECT(concat("B",$A34)),"")</f>
        <v/>
      </c>
      <c r="CD34" s="37" t="str">
        <f aca="false">IF(COUNTIF(GE:GE,$B34),INDIRECT(concat("B",$A34)),"")</f>
        <v/>
      </c>
      <c r="CE34" s="37" t="str">
        <f aca="false">IF(COUNTIF(GF:GF,$B34),INDIRECT(concat("B",$A34)),"")</f>
        <v/>
      </c>
      <c r="CF34" s="37" t="str">
        <f aca="false">IF(COUNTIF(GG:GG,$B34),INDIRECT(concat("B",$A34)),"")</f>
        <v/>
      </c>
      <c r="CG34" s="37" t="str">
        <f aca="false">IF(COUNTIF(GH:GH,$B34),INDIRECT(concat("B",$A34)),"")</f>
        <v/>
      </c>
      <c r="CH34" s="37" t="str">
        <f aca="false">IF(COUNTIF(GI:GI,$B34),INDIRECT(concat("B",$A34)),"")</f>
        <v/>
      </c>
      <c r="CI34" s="37" t="str">
        <f aca="false">IF(COUNTIF(GJ:GJ,$B34),INDIRECT(concat("B",$A34)),"")</f>
        <v/>
      </c>
      <c r="CJ34" s="37" t="str">
        <f aca="false">IF(COUNTIF(GK:GK,$B34),INDIRECT(concat("B",$A34)),"")</f>
        <v/>
      </c>
      <c r="CK34" s="37" t="str">
        <f aca="false">IF(COUNTIF(GL:GL,$B34),INDIRECT(concat("B",$A34)),"")</f>
        <v/>
      </c>
      <c r="CL34" s="37" t="str">
        <f aca="false">IF(COUNTIF(GM:GM,$B34),INDIRECT(concat("B",$A34)),"")</f>
        <v/>
      </c>
      <c r="CM34" s="37" t="str">
        <f aca="false">IF(COUNTIF(GN:GN,$B34),INDIRECT(concat("B",$A34)),"")</f>
        <v/>
      </c>
      <c r="CN34" s="37" t="str">
        <f aca="false">IF(COUNTIF(GO:GO,$B34),INDIRECT(concat("B",$A34)),"")</f>
        <v/>
      </c>
      <c r="CO34" s="37" t="str">
        <f aca="false">IF(COUNTIF(GP:GP,$B34),INDIRECT(concat("B",$A34)),"")</f>
        <v/>
      </c>
      <c r="CP34" s="37" t="str">
        <f aca="false">IF(COUNTIF(GQ:GQ,$B34),INDIRECT(concat("B",$A34)),"")</f>
        <v/>
      </c>
      <c r="CQ34" s="37" t="str">
        <f aca="false">IF(COUNTIF(GR:GR,$B34),INDIRECT(concat("B",$A34)),"")</f>
        <v/>
      </c>
      <c r="CR34" s="37" t="str">
        <f aca="false">IF(COUNTIF(GS:GS,$B34),INDIRECT(concat("B",$A34)),"")</f>
        <v/>
      </c>
      <c r="CS34" s="37" t="str">
        <f aca="false">IF(COUNTIF(GT:GT,$B34),INDIRECT(concat("B",$A34)),"")</f>
        <v/>
      </c>
      <c r="CT34" s="37" t="str">
        <f aca="false">IF(COUNTIF(GU:GU,$B34),INDIRECT(concat("B",$A34)),"")</f>
        <v/>
      </c>
      <c r="CU34" s="37" t="str">
        <f aca="false">IF(COUNTIF(GV:GV,$B34),INDIRECT(concat("B",$A34)),"")</f>
        <v/>
      </c>
      <c r="CV34" s="37" t="str">
        <f aca="false">IF(COUNTIF(GW:GW,$B34),INDIRECT(concat("B",$A34)),"")</f>
        <v/>
      </c>
      <c r="CW34" s="37" t="str">
        <f aca="false">IF(COUNTIF(GX:GX,$B34),INDIRECT(concat("B",$A34)),"")</f>
        <v/>
      </c>
      <c r="CX34" s="37" t="str">
        <f aca="false">IF(COUNTIF(GY:GY,$B34),INDIRECT(concat("B",$A34)),"")</f>
        <v/>
      </c>
      <c r="CY34" s="37" t="str">
        <f aca="false">IF(COUNTIF(GZ:GZ,$B34),INDIRECT(concat("B",$A34)),"")</f>
        <v/>
      </c>
      <c r="CZ34" s="37" t="str">
        <f aca="false">IF(COUNTIF(HA:HA,$B34),INDIRECT(concat("B",$A34)),"")</f>
        <v/>
      </c>
      <c r="DA34" s="37" t="str">
        <f aca="false">IF(COUNTIF(HB:HB,$B34),INDIRECT(concat("B",$A34)),"")</f>
        <v/>
      </c>
      <c r="DB34" s="37" t="str">
        <f aca="false">IF(COUNTIF(HC:HC,$B34),INDIRECT(concat("B",$A34)),"")</f>
        <v/>
      </c>
      <c r="DC34" s="37" t="str">
        <f aca="false">IF(COUNTIF(HD:HD,$B34),INDIRECT(concat("B",$A34)),"")</f>
        <v/>
      </c>
      <c r="DE34" s="37"/>
      <c r="DF34" s="37"/>
      <c r="DG34" s="37" t="s">
        <v>1472</v>
      </c>
      <c r="DH34" s="37" t="s">
        <v>1405</v>
      </c>
      <c r="DI34" s="37" t="s">
        <v>1416</v>
      </c>
      <c r="DJ34" s="37"/>
      <c r="DK34" s="37"/>
      <c r="DL34" s="37"/>
      <c r="DM34" s="37" t="s">
        <v>1494</v>
      </c>
      <c r="DN34" s="37" t="s">
        <v>1497</v>
      </c>
      <c r="DO34" s="37" t="s">
        <v>1494</v>
      </c>
      <c r="DP34" s="37"/>
      <c r="DQ34" s="37" t="s">
        <v>1497</v>
      </c>
      <c r="DR34" s="37" t="s">
        <v>1392</v>
      </c>
      <c r="DS34" s="37" t="s">
        <v>1497</v>
      </c>
      <c r="DT34" s="37"/>
      <c r="DU34" s="37" t="s">
        <v>1497</v>
      </c>
      <c r="DV34" s="37" t="s">
        <v>1418</v>
      </c>
      <c r="DW34" s="37" t="s">
        <v>1402</v>
      </c>
      <c r="DX34" s="37"/>
      <c r="DY34" s="37"/>
      <c r="DZ34" s="37"/>
      <c r="EA34" s="37" t="s">
        <v>1392</v>
      </c>
      <c r="EB34" s="37" t="s">
        <v>1430</v>
      </c>
      <c r="EC34" s="37" t="s">
        <v>1430</v>
      </c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 t="s">
        <v>1446</v>
      </c>
      <c r="EO34" s="37"/>
      <c r="EP34" s="37" t="s">
        <v>1305</v>
      </c>
      <c r="EQ34" s="37" t="s">
        <v>1446</v>
      </c>
      <c r="ER34" s="37"/>
      <c r="ES34" s="37"/>
      <c r="ET34" s="37" t="s">
        <v>1407</v>
      </c>
      <c r="EU34" s="37" t="s">
        <v>1446</v>
      </c>
      <c r="EV34" s="37" t="s">
        <v>1446</v>
      </c>
      <c r="EW34" s="37" t="s">
        <v>1305</v>
      </c>
      <c r="EX34" s="37"/>
      <c r="EY34" s="37" t="s">
        <v>1305</v>
      </c>
      <c r="EZ34" s="37" t="s">
        <v>1418</v>
      </c>
      <c r="FA34" s="37" t="s">
        <v>1305</v>
      </c>
      <c r="FB34" s="37" t="s">
        <v>1402</v>
      </c>
      <c r="FC34" s="37"/>
      <c r="FD34" s="37" t="s">
        <v>1376</v>
      </c>
      <c r="FE34" s="37" t="s">
        <v>1297</v>
      </c>
      <c r="FF34" s="37" t="s">
        <v>1402</v>
      </c>
      <c r="FG34" s="37" t="s">
        <v>1446</v>
      </c>
      <c r="FH34" s="37"/>
      <c r="FI34" s="37"/>
      <c r="FJ34" s="37"/>
      <c r="FK34" s="37"/>
      <c r="FL34" s="37"/>
      <c r="FM34" s="37"/>
      <c r="FN34" s="37" t="s">
        <v>1430</v>
      </c>
      <c r="FO34" s="37" t="s">
        <v>1418</v>
      </c>
      <c r="FP34" s="37" t="s">
        <v>1430</v>
      </c>
      <c r="FQ34" s="37" t="s">
        <v>1418</v>
      </c>
      <c r="FR34" s="37" t="s">
        <v>1303</v>
      </c>
      <c r="FS34" s="37"/>
      <c r="FT34" s="37" t="s">
        <v>1322</v>
      </c>
      <c r="FU34" s="37"/>
      <c r="FV34" s="37"/>
      <c r="FW34" s="37"/>
      <c r="FX34" s="37"/>
      <c r="FY34" s="37"/>
      <c r="FZ34" s="37" t="s">
        <v>1297</v>
      </c>
      <c r="GA34" s="37"/>
      <c r="GB34" s="37"/>
      <c r="GC34" s="37" t="s">
        <v>1446</v>
      </c>
      <c r="GD34" s="37" t="s">
        <v>1446</v>
      </c>
      <c r="GE34" s="37" t="s">
        <v>1430</v>
      </c>
      <c r="GF34" s="37" t="s">
        <v>1402</v>
      </c>
      <c r="GG34" s="37" t="s">
        <v>1402</v>
      </c>
      <c r="GH34" s="37" t="s">
        <v>1303</v>
      </c>
      <c r="GI34" s="37" t="s">
        <v>1439</v>
      </c>
      <c r="GJ34" s="37" t="s">
        <v>1305</v>
      </c>
      <c r="GK34" s="37"/>
      <c r="GL34" s="37" t="s">
        <v>1303</v>
      </c>
      <c r="GM34" s="37"/>
      <c r="GN34" s="37" t="s">
        <v>1418</v>
      </c>
      <c r="GO34" s="37" t="s">
        <v>1303</v>
      </c>
      <c r="GP34" s="37" t="s">
        <v>1303</v>
      </c>
      <c r="GQ34" s="37"/>
      <c r="GR34" s="37" t="s">
        <v>1497</v>
      </c>
      <c r="GS34" s="37"/>
      <c r="GT34" s="37" t="s">
        <v>1451</v>
      </c>
      <c r="GU34" s="37" t="s">
        <v>1392</v>
      </c>
      <c r="GV34" s="37" t="s">
        <v>1402</v>
      </c>
      <c r="GW34" s="37" t="s">
        <v>1497</v>
      </c>
      <c r="GX34" s="37"/>
      <c r="GY34" s="37"/>
      <c r="GZ34" s="37" t="s">
        <v>1303</v>
      </c>
      <c r="HA34" s="37" t="s">
        <v>1407</v>
      </c>
      <c r="HB34" s="37" t="s">
        <v>1376</v>
      </c>
      <c r="HC34" s="37" t="s">
        <v>1305</v>
      </c>
      <c r="HD34" s="37" t="s">
        <v>1297</v>
      </c>
    </row>
    <row r="35" customFormat="false" ht="15" hidden="false" customHeight="false" outlineLevel="0" collapsed="false">
      <c r="A35" s="196" t="n">
        <v>35</v>
      </c>
      <c r="B35" s="37" t="s">
        <v>1351</v>
      </c>
      <c r="C35" s="37" t="e">
        <f aca="false">IF(COUNTIF(DD:DD,$B35),INDIRECT(concat("B",$A35)),"")</f>
        <v>#NAME?</v>
      </c>
      <c r="D35" s="37" t="e">
        <f aca="false">IF(COUNTIF(DE:DE,$B35),INDIRECT(concat("B",$A35)),"")</f>
        <v>#NAME?</v>
      </c>
      <c r="E35" s="37" t="e">
        <f aca="false">IF(COUNTIF(DF:DF,$B35),INDIRECT(concat("B",$A35)),"")</f>
        <v>#NAME?</v>
      </c>
      <c r="F35" s="37" t="e">
        <f aca="false">IF(COUNTIF(DG:DG,$B35),INDIRECT(concat("B",$A35)),"")</f>
        <v>#NAME?</v>
      </c>
      <c r="G35" s="37" t="e">
        <f aca="false">IF(COUNTIF(DH:DH,$B35),INDIRECT(concat("B",$A35)),"")</f>
        <v>#NAME?</v>
      </c>
      <c r="H35" s="37" t="e">
        <f aca="false">IF(COUNTIF(DI:DI,$B35),INDIRECT(concat("B",$A35)),"")</f>
        <v>#NAME?</v>
      </c>
      <c r="I35" s="37" t="e">
        <f aca="false">IF(COUNTIF(DJ:DJ,$B35),INDIRECT(concat("B",$A35)),"")</f>
        <v>#NAME?</v>
      </c>
      <c r="J35" s="37" t="str">
        <f aca="false">IF(COUNTIF(DK:DK,$B35),INDIRECT(concat("B",$A35)),"")</f>
        <v/>
      </c>
      <c r="K35" s="37" t="str">
        <f aca="false">IF(COUNTIF(DL:DL,$B35),INDIRECT(concat("B",$A35)),"")</f>
        <v/>
      </c>
      <c r="L35" s="37" t="e">
        <f aca="false">IF(COUNTIF(DM:DM,$B35),INDIRECT(concat("B",$A35)),"")</f>
        <v>#NAME?</v>
      </c>
      <c r="M35" s="37" t="e">
        <f aca="false">IF(COUNTIF(DN:DN,$B35),INDIRECT(concat("B",$A35)),"")</f>
        <v>#NAME?</v>
      </c>
      <c r="N35" s="37" t="e">
        <f aca="false">IF(COUNTIF(DO:DO,$B35),INDIRECT(concat("B",$A35)),"")</f>
        <v>#NAME?</v>
      </c>
      <c r="O35" s="37" t="e">
        <f aca="false">IF(COUNTIF(DP:DP,$B35),INDIRECT(concat("B",$A35)),"")</f>
        <v>#NAME?</v>
      </c>
      <c r="P35" s="37" t="e">
        <f aca="false">IF(COUNTIF(DQ:DQ,$B35),INDIRECT(concat("B",$A35)),"")</f>
        <v>#NAME?</v>
      </c>
      <c r="Q35" s="37" t="e">
        <f aca="false">IF(COUNTIF(DR:DR,$B35),INDIRECT(concat("B",$A35)),"")</f>
        <v>#NAME?</v>
      </c>
      <c r="R35" s="37" t="e">
        <f aca="false">IF(COUNTIF(DS:DS,$B35),INDIRECT(concat("B",$A35)),"")</f>
        <v>#NAME?</v>
      </c>
      <c r="S35" s="37" t="e">
        <f aca="false">IF(COUNTIF(DT:DT,$B35),INDIRECT(concat("B",$A35)),"")</f>
        <v>#NAME?</v>
      </c>
      <c r="T35" s="37" t="e">
        <f aca="false">IF(COUNTIF(DU:DU,$B35),INDIRECT(concat("B",$A35)),"")</f>
        <v>#NAME?</v>
      </c>
      <c r="U35" s="37" t="e">
        <f aca="false">IF(COUNTIF(DV:DV,$B35),INDIRECT(concat("B",$A35)),"")</f>
        <v>#NAME?</v>
      </c>
      <c r="V35" s="37" t="e">
        <f aca="false">IF(COUNTIF(DW:DW,$B35),INDIRECT(concat("B",$A35)),"")</f>
        <v>#NAME?</v>
      </c>
      <c r="W35" s="37" t="str">
        <f aca="false">IF(COUNTIF(DX:DX,$B35),INDIRECT(concat("B",$A35)),"")</f>
        <v/>
      </c>
      <c r="X35" s="37" t="str">
        <f aca="false">IF(COUNTIF(DY:DY,$B35),INDIRECT(concat("B",$A35)),"")</f>
        <v/>
      </c>
      <c r="Y35" s="37" t="str">
        <f aca="false">IF(COUNTIF(DZ:DZ,$B35),INDIRECT(concat("B",$A35)),"")</f>
        <v/>
      </c>
      <c r="Z35" s="37" t="e">
        <f aca="false">IF(COUNTIF(EA:EA,$B35),INDIRECT(concat("B",$A35)),"")</f>
        <v>#NAME?</v>
      </c>
      <c r="AA35" s="37" t="e">
        <f aca="false">IF(COUNTIF(EB:EB,$B35),INDIRECT(concat("B",$A35)),"")</f>
        <v>#NAME?</v>
      </c>
      <c r="AB35" s="37" t="e">
        <f aca="false">IF(COUNTIF(EC:EC,$B35),INDIRECT(concat("B",$A35)),"")</f>
        <v>#NAME?</v>
      </c>
      <c r="AC35" s="37" t="str">
        <f aca="false">IF(COUNTIF(ED:ED,$B35),INDIRECT(concat("B",$A35)),"")</f>
        <v/>
      </c>
      <c r="AD35" s="37" t="e">
        <f aca="false">IF(COUNTIF(EE:EE,$B35),INDIRECT(concat("B",$A35)),"")</f>
        <v>#NAME?</v>
      </c>
      <c r="AE35" s="37" t="e">
        <f aca="false">IF(COUNTIF(EF:EF,$B35),INDIRECT(concat("B",$A35)),"")</f>
        <v>#NAME?</v>
      </c>
      <c r="AF35" s="37" t="e">
        <f aca="false">IF(COUNTIF(EG:EG,$B35),INDIRECT(concat("B",$A35)),"")</f>
        <v>#NAME?</v>
      </c>
      <c r="AG35" s="37" t="e">
        <f aca="false">IF(COUNTIF(EH:EH,$B35),INDIRECT(concat("B",$A35)),"")</f>
        <v>#NAME?</v>
      </c>
      <c r="AH35" s="37" t="e">
        <f aca="false">IF(COUNTIF(EI:EI,$B35),INDIRECT(concat("B",$A35)),"")</f>
        <v>#NAME?</v>
      </c>
      <c r="AI35" s="37" t="str">
        <f aca="false">IF(COUNTIF(EJ:EJ,$B35),INDIRECT(concat("B",$A35)),"")</f>
        <v/>
      </c>
      <c r="AJ35" s="37" t="e">
        <f aca="false">IF(COUNTIF(EK:EK,$B35),INDIRECT(concat("B",$A35)),"")</f>
        <v>#NAME?</v>
      </c>
      <c r="AK35" s="37" t="e">
        <f aca="false">IF(COUNTIF(EL:EL,$B35),INDIRECT(concat("B",$A35)),"")</f>
        <v>#NAME?</v>
      </c>
      <c r="AL35" s="37" t="e">
        <f aca="false">IF(COUNTIF(EM:EM,$B35),INDIRECT(concat("B",$A35)),"")</f>
        <v>#NAME?</v>
      </c>
      <c r="AM35" s="37" t="e">
        <f aca="false">IF(COUNTIF(EN:EN,$B35),INDIRECT(concat("B",$A35)),"")</f>
        <v>#NAME?</v>
      </c>
      <c r="AN35" s="37" t="e">
        <f aca="false">IF(COUNTIF(EO:EO,$B35),INDIRECT(concat("B",$A35)),"")</f>
        <v>#NAME?</v>
      </c>
      <c r="AO35" s="37" t="e">
        <f aca="false">IF(COUNTIF(EP:EP,$B35),INDIRECT(concat("B",$A35)),"")</f>
        <v>#NAME?</v>
      </c>
      <c r="AP35" s="37" t="e">
        <f aca="false">IF(COUNTIF(EQ:EQ,$B35),INDIRECT(concat("B",$A35)),"")</f>
        <v>#NAME?</v>
      </c>
      <c r="AQ35" s="37" t="e">
        <f aca="false">IF(COUNTIF(ER:ER,$B35),INDIRECT(concat("B",$A35)),"")</f>
        <v>#NAME?</v>
      </c>
      <c r="AR35" s="37" t="str">
        <f aca="false">IF(COUNTIF(ES:ES,$B35),INDIRECT(concat("B",$A35)),"")</f>
        <v/>
      </c>
      <c r="AS35" s="37" t="e">
        <f aca="false">IF(COUNTIF(ET:ET,$B35),INDIRECT(concat("B",$A35)),"")</f>
        <v>#NAME?</v>
      </c>
      <c r="AT35" s="37" t="e">
        <f aca="false">IF(COUNTIF(EU:EU,$B35),INDIRECT(concat("B",$A35)),"")</f>
        <v>#NAME?</v>
      </c>
      <c r="AU35" s="37" t="e">
        <f aca="false">IF(COUNTIF(EV:EV,$B35),INDIRECT(concat("B",$A35)),"")</f>
        <v>#NAME?</v>
      </c>
      <c r="AV35" s="37" t="e">
        <f aca="false">IF(COUNTIF(EW:EW,$B35),INDIRECT(concat("B",$A35)),"")</f>
        <v>#NAME?</v>
      </c>
      <c r="AW35" s="37" t="e">
        <f aca="false">IF(COUNTIF(EX:EX,$B35),INDIRECT(concat("B",$A35)),"")</f>
        <v>#NAME?</v>
      </c>
      <c r="AX35" s="37" t="e">
        <f aca="false">IF(COUNTIF(EY:EY,$B35),INDIRECT(concat("B",$A35)),"")</f>
        <v>#NAME?</v>
      </c>
      <c r="AY35" s="37" t="e">
        <f aca="false">IF(COUNTIF(EZ:EZ,$B35),INDIRECT(concat("B",$A35)),"")</f>
        <v>#NAME?</v>
      </c>
      <c r="AZ35" s="37" t="e">
        <f aca="false">IF(COUNTIF(FA:FA,$B35),INDIRECT(concat("B",$A35)),"")</f>
        <v>#NAME?</v>
      </c>
      <c r="BA35" s="37" t="e">
        <f aca="false">IF(COUNTIF(FB:FB,$B35),INDIRECT(concat("B",$A35)),"")</f>
        <v>#NAME?</v>
      </c>
      <c r="BB35" s="37" t="e">
        <f aca="false">IF(COUNTIF(FC:FC,$B35),INDIRECT(concat("B",$A35)),"")</f>
        <v>#NAME?</v>
      </c>
      <c r="BC35" s="37" t="e">
        <f aca="false">IF(COUNTIF(FD:FD,$B35),INDIRECT(concat("B",$A35)),"")</f>
        <v>#NAME?</v>
      </c>
      <c r="BD35" s="37" t="e">
        <f aca="false">IF(COUNTIF(FE:FE,$B35),INDIRECT(concat("B",$A35)),"")</f>
        <v>#NAME?</v>
      </c>
      <c r="BE35" s="37" t="e">
        <f aca="false">IF(COUNTIF(FF:FF,$B35),INDIRECT(concat("B",$A35)),"")</f>
        <v>#NAME?</v>
      </c>
      <c r="BF35" s="37" t="e">
        <f aca="false">IF(COUNTIF(FG:FG,$B35),INDIRECT(concat("B",$A35)),"")</f>
        <v>#NAME?</v>
      </c>
      <c r="BG35" s="37" t="str">
        <f aca="false">IF(COUNTIF(FH:FH,$B35),INDIRECT(concat("B",$A35)),"")</f>
        <v/>
      </c>
      <c r="BH35" s="37" t="str">
        <f aca="false">IF(COUNTIF(FI:FI,$B35),INDIRECT(concat("B",$A35)),"")</f>
        <v/>
      </c>
      <c r="BI35" s="37" t="e">
        <f aca="false">IF(COUNTIF(FJ:FJ,$B35),INDIRECT(concat("B",$A35)),"")</f>
        <v>#NAME?</v>
      </c>
      <c r="BJ35" s="37" t="str">
        <f aca="false">IF(COUNTIF(FK:FK,$B35),INDIRECT(concat("B",$A35)),"")</f>
        <v/>
      </c>
      <c r="BK35" s="37" t="e">
        <f aca="false">IF(COUNTIF(FL:FL,$B35),INDIRECT(concat("B",$A35)),"")</f>
        <v>#NAME?</v>
      </c>
      <c r="BL35" s="37" t="e">
        <f aca="false">IF(COUNTIF(FM:FM,$B35),INDIRECT(concat("B",$A35)),"")</f>
        <v>#NAME?</v>
      </c>
      <c r="BM35" s="37" t="e">
        <f aca="false">IF(COUNTIF(FN:FN,$B35),INDIRECT(concat("B",$A35)),"")</f>
        <v>#NAME?</v>
      </c>
      <c r="BN35" s="37" t="e">
        <f aca="false">IF(COUNTIF(FO:FO,$B35),INDIRECT(concat("B",$A35)),"")</f>
        <v>#NAME?</v>
      </c>
      <c r="BO35" s="37" t="e">
        <f aca="false">IF(COUNTIF(FP:FP,$B35),INDIRECT(concat("B",$A35)),"")</f>
        <v>#NAME?</v>
      </c>
      <c r="BP35" s="37" t="e">
        <f aca="false">IF(COUNTIF(FQ:FQ,$B35),INDIRECT(concat("B",$A35)),"")</f>
        <v>#NAME?</v>
      </c>
      <c r="BQ35" s="37" t="e">
        <f aca="false">IF(COUNTIF(FR:FR,$B35),INDIRECT(concat("B",$A35)),"")</f>
        <v>#NAME?</v>
      </c>
      <c r="BR35" s="37" t="e">
        <f aca="false">IF(COUNTIF(FS:FS,$B35),INDIRECT(concat("B",$A35)),"")</f>
        <v>#NAME?</v>
      </c>
      <c r="BS35" s="37" t="e">
        <f aca="false">IF(COUNTIF(FT:FT,$B35),INDIRECT(concat("B",$A35)),"")</f>
        <v>#NAME?</v>
      </c>
      <c r="BT35" s="37" t="e">
        <f aca="false">IF(COUNTIF(FU:FU,$B35),INDIRECT(concat("B",$A35)),"")</f>
        <v>#NAME?</v>
      </c>
      <c r="BU35" s="37" t="str">
        <f aca="false">IF(COUNTIF(FV:FV,$B35),INDIRECT(concat("B",$A35)),"")</f>
        <v/>
      </c>
      <c r="BV35" s="37" t="str">
        <f aca="false">IF(COUNTIF(FW:FW,$B35),INDIRECT(concat("B",$A35)),"")</f>
        <v/>
      </c>
      <c r="BW35" s="37" t="e">
        <f aca="false">IF(COUNTIF(FX:FX,$B35),INDIRECT(concat("B",$A35)),"")</f>
        <v>#NAME?</v>
      </c>
      <c r="BX35" s="37" t="e">
        <f aca="false">IF(COUNTIF(FY:FY,$B35),INDIRECT(concat("B",$A35)),"")</f>
        <v>#NAME?</v>
      </c>
      <c r="BY35" s="37" t="e">
        <f aca="false">IF(COUNTIF(FZ:FZ,$B35),INDIRECT(concat("B",$A35)),"")</f>
        <v>#NAME?</v>
      </c>
      <c r="BZ35" s="37" t="e">
        <f aca="false">IF(COUNTIF(GA:GA,$B35),INDIRECT(concat("B",$A35)),"")</f>
        <v>#NAME?</v>
      </c>
      <c r="CA35" s="37" t="e">
        <f aca="false">IF(COUNTIF(GB:GB,$B35),INDIRECT(concat("B",$A35)),"")</f>
        <v>#NAME?</v>
      </c>
      <c r="CB35" s="37" t="e">
        <f aca="false">IF(COUNTIF(GC:GC,$B35),INDIRECT(concat("B",$A35)),"")</f>
        <v>#NAME?</v>
      </c>
      <c r="CC35" s="37" t="e">
        <f aca="false">IF(COUNTIF(GD:GD,$B35),INDIRECT(concat("B",$A35)),"")</f>
        <v>#NAME?</v>
      </c>
      <c r="CD35" s="37" t="e">
        <f aca="false">IF(COUNTIF(GE:GE,$B35),INDIRECT(concat("B",$A35)),"")</f>
        <v>#NAME?</v>
      </c>
      <c r="CE35" s="37" t="e">
        <f aca="false">IF(COUNTIF(GF:GF,$B35),INDIRECT(concat("B",$A35)),"")</f>
        <v>#NAME?</v>
      </c>
      <c r="CF35" s="37" t="e">
        <f aca="false">IF(COUNTIF(GG:GG,$B35),INDIRECT(concat("B",$A35)),"")</f>
        <v>#NAME?</v>
      </c>
      <c r="CG35" s="37" t="e">
        <f aca="false">IF(COUNTIF(GH:GH,$B35),INDIRECT(concat("B",$A35)),"")</f>
        <v>#NAME?</v>
      </c>
      <c r="CH35" s="37" t="e">
        <f aca="false">IF(COUNTIF(GI:GI,$B35),INDIRECT(concat("B",$A35)),"")</f>
        <v>#NAME?</v>
      </c>
      <c r="CI35" s="37" t="e">
        <f aca="false">IF(COUNTIF(GJ:GJ,$B35),INDIRECT(concat("B",$A35)),"")</f>
        <v>#NAME?</v>
      </c>
      <c r="CJ35" s="37" t="e">
        <f aca="false">IF(COUNTIF(GK:GK,$B35),INDIRECT(concat("B",$A35)),"")</f>
        <v>#NAME?</v>
      </c>
      <c r="CK35" s="37" t="e">
        <f aca="false">IF(COUNTIF(GL:GL,$B35),INDIRECT(concat("B",$A35)),"")</f>
        <v>#NAME?</v>
      </c>
      <c r="CL35" s="37" t="e">
        <f aca="false">IF(COUNTIF(GM:GM,$B35),INDIRECT(concat("B",$A35)),"")</f>
        <v>#NAME?</v>
      </c>
      <c r="CM35" s="37" t="e">
        <f aca="false">IF(COUNTIF(GN:GN,$B35),INDIRECT(concat("B",$A35)),"")</f>
        <v>#NAME?</v>
      </c>
      <c r="CN35" s="37" t="e">
        <f aca="false">IF(COUNTIF(GO:GO,$B35),INDIRECT(concat("B",$A35)),"")</f>
        <v>#NAME?</v>
      </c>
      <c r="CO35" s="37" t="e">
        <f aca="false">IF(COUNTIF(GP:GP,$B35),INDIRECT(concat("B",$A35)),"")</f>
        <v>#NAME?</v>
      </c>
      <c r="CP35" s="37" t="e">
        <f aca="false">IF(COUNTIF(GQ:GQ,$B35),INDIRECT(concat("B",$A35)),"")</f>
        <v>#NAME?</v>
      </c>
      <c r="CQ35" s="37" t="e">
        <f aca="false">IF(COUNTIF(GR:GR,$B35),INDIRECT(concat("B",$A35)),"")</f>
        <v>#NAME?</v>
      </c>
      <c r="CR35" s="37" t="e">
        <f aca="false">IF(COUNTIF(GS:GS,$B35),INDIRECT(concat("B",$A35)),"")</f>
        <v>#NAME?</v>
      </c>
      <c r="CS35" s="37" t="e">
        <f aca="false">IF(COUNTIF(GT:GT,$B35),INDIRECT(concat("B",$A35)),"")</f>
        <v>#NAME?</v>
      </c>
      <c r="CT35" s="37" t="e">
        <f aca="false">IF(COUNTIF(GU:GU,$B35),INDIRECT(concat("B",$A35)),"")</f>
        <v>#NAME?</v>
      </c>
      <c r="CU35" s="37" t="e">
        <f aca="false">IF(COUNTIF(GV:GV,$B35),INDIRECT(concat("B",$A35)),"")</f>
        <v>#NAME?</v>
      </c>
      <c r="CV35" s="37" t="e">
        <f aca="false">IF(COUNTIF(GW:GW,$B35),INDIRECT(concat("B",$A35)),"")</f>
        <v>#NAME?</v>
      </c>
      <c r="CW35" s="37" t="str">
        <f aca="false">IF(COUNTIF(GX:GX,$B35),INDIRECT(concat("B",$A35)),"")</f>
        <v/>
      </c>
      <c r="CX35" s="37" t="e">
        <f aca="false">IF(COUNTIF(GY:GY,$B35),INDIRECT(concat("B",$A35)),"")</f>
        <v>#NAME?</v>
      </c>
      <c r="CY35" s="37" t="e">
        <f aca="false">IF(COUNTIF(GZ:GZ,$B35),INDIRECT(concat("B",$A35)),"")</f>
        <v>#NAME?</v>
      </c>
      <c r="CZ35" s="37" t="e">
        <f aca="false">IF(COUNTIF(HA:HA,$B35),INDIRECT(concat("B",$A35)),"")</f>
        <v>#NAME?</v>
      </c>
      <c r="DA35" s="37" t="e">
        <f aca="false">IF(COUNTIF(HB:HB,$B35),INDIRECT(concat("B",$A35)),"")</f>
        <v>#NAME?</v>
      </c>
      <c r="DB35" s="37" t="e">
        <f aca="false">IF(COUNTIF(HC:HC,$B35),INDIRECT(concat("B",$A35)),"")</f>
        <v>#NAME?</v>
      </c>
      <c r="DC35" s="37" t="e">
        <f aca="false">IF(COUNTIF(HD:HD,$B35),INDIRECT(concat("B",$A35)),"")</f>
        <v>#NAME?</v>
      </c>
      <c r="DE35" s="37"/>
      <c r="DF35" s="37"/>
      <c r="DG35" s="37" t="s">
        <v>1482</v>
      </c>
      <c r="DH35" s="37" t="s">
        <v>1407</v>
      </c>
      <c r="DI35" s="37" t="s">
        <v>1418</v>
      </c>
      <c r="DJ35" s="37"/>
      <c r="DK35" s="37"/>
      <c r="DL35" s="37"/>
      <c r="DM35" s="37" t="s">
        <v>1497</v>
      </c>
      <c r="DN35" s="37"/>
      <c r="DO35" s="37" t="s">
        <v>1497</v>
      </c>
      <c r="DP35" s="37"/>
      <c r="DQ35" s="37"/>
      <c r="DR35" s="37" t="s">
        <v>1402</v>
      </c>
      <c r="DS35" s="37"/>
      <c r="DT35" s="37"/>
      <c r="DU35" s="37"/>
      <c r="DV35" s="37"/>
      <c r="DW35" s="37" t="s">
        <v>1418</v>
      </c>
      <c r="DX35" s="37"/>
      <c r="DY35" s="37"/>
      <c r="DZ35" s="37"/>
      <c r="EA35" s="37" t="s">
        <v>1402</v>
      </c>
      <c r="EB35" s="37" t="s">
        <v>1439</v>
      </c>
      <c r="EC35" s="37" t="s">
        <v>1439</v>
      </c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 t="s">
        <v>1305</v>
      </c>
      <c r="EO35" s="37"/>
      <c r="EP35" s="37" t="s">
        <v>1303</v>
      </c>
      <c r="EQ35" s="37" t="s">
        <v>1436</v>
      </c>
      <c r="ER35" s="37"/>
      <c r="ES35" s="37"/>
      <c r="ET35" s="37" t="s">
        <v>1297</v>
      </c>
      <c r="EU35" s="37" t="s">
        <v>1305</v>
      </c>
      <c r="EV35" s="37" t="s">
        <v>1305</v>
      </c>
      <c r="EW35" s="37" t="s">
        <v>1303</v>
      </c>
      <c r="EX35" s="37"/>
      <c r="EY35" s="37" t="s">
        <v>1303</v>
      </c>
      <c r="EZ35" s="37"/>
      <c r="FA35" s="37" t="s">
        <v>1303</v>
      </c>
      <c r="FB35" s="37" t="s">
        <v>1430</v>
      </c>
      <c r="FC35" s="37"/>
      <c r="FD35" s="37" t="s">
        <v>1305</v>
      </c>
      <c r="FE35" s="37" t="s">
        <v>1480</v>
      </c>
      <c r="FF35" s="37" t="s">
        <v>1430</v>
      </c>
      <c r="FG35" s="37" t="s">
        <v>1305</v>
      </c>
      <c r="FH35" s="37"/>
      <c r="FI35" s="37"/>
      <c r="FJ35" s="37"/>
      <c r="FK35" s="37"/>
      <c r="FL35" s="37"/>
      <c r="FM35" s="37"/>
      <c r="FN35" s="37" t="s">
        <v>1402</v>
      </c>
      <c r="FO35" s="37"/>
      <c r="FP35" s="37" t="s">
        <v>1402</v>
      </c>
      <c r="FQ35" s="37"/>
      <c r="FR35" s="37" t="s">
        <v>1430</v>
      </c>
      <c r="FS35" s="37"/>
      <c r="FT35" s="37" t="s">
        <v>1341</v>
      </c>
      <c r="FU35" s="37"/>
      <c r="FV35" s="37"/>
      <c r="FW35" s="37"/>
      <c r="FX35" s="37"/>
      <c r="FY35" s="37"/>
      <c r="FZ35" s="37" t="s">
        <v>1480</v>
      </c>
      <c r="GA35" s="37"/>
      <c r="GB35" s="37"/>
      <c r="GC35" s="37" t="s">
        <v>1305</v>
      </c>
      <c r="GD35" s="37" t="s">
        <v>1430</v>
      </c>
      <c r="GE35" s="37"/>
      <c r="GF35" s="37" t="s">
        <v>1430</v>
      </c>
      <c r="GG35" s="37" t="s">
        <v>1430</v>
      </c>
      <c r="GH35" s="37" t="s">
        <v>1402</v>
      </c>
      <c r="GI35" s="37" t="s">
        <v>1407</v>
      </c>
      <c r="GJ35" s="37" t="s">
        <v>1303</v>
      </c>
      <c r="GK35" s="37"/>
      <c r="GL35" s="37" t="s">
        <v>1430</v>
      </c>
      <c r="GM35" s="37"/>
      <c r="GN35" s="37" t="s">
        <v>1424</v>
      </c>
      <c r="GO35" s="37" t="s">
        <v>1418</v>
      </c>
      <c r="GP35" s="37" t="s">
        <v>1430</v>
      </c>
      <c r="GQ35" s="37"/>
      <c r="GR35" s="37"/>
      <c r="GS35" s="37"/>
      <c r="GT35" s="37" t="s">
        <v>1464</v>
      </c>
      <c r="GU35" s="37" t="s">
        <v>1402</v>
      </c>
      <c r="GV35" s="37" t="s">
        <v>1405</v>
      </c>
      <c r="GW35" s="37"/>
      <c r="GX35" s="37"/>
      <c r="GY35" s="37"/>
      <c r="GZ35" s="37" t="s">
        <v>1402</v>
      </c>
      <c r="HA35" s="37" t="s">
        <v>1446</v>
      </c>
      <c r="HB35" s="37" t="s">
        <v>1299</v>
      </c>
      <c r="HC35" s="37" t="s">
        <v>1303</v>
      </c>
      <c r="HD35" s="37" t="s">
        <v>1480</v>
      </c>
    </row>
    <row r="36" customFormat="false" ht="15" hidden="false" customHeight="false" outlineLevel="0" collapsed="false">
      <c r="A36" s="196" t="n">
        <v>36</v>
      </c>
      <c r="B36" s="37" t="s">
        <v>1357</v>
      </c>
      <c r="C36" s="37" t="str">
        <f aca="false">IF(COUNTIF(DD:DD,$B36),INDIRECT(concat("B",$A36)),"")</f>
        <v/>
      </c>
      <c r="D36" s="37" t="str">
        <f aca="false">IF(COUNTIF(DE:DE,$B36),INDIRECT(concat("B",$A36)),"")</f>
        <v/>
      </c>
      <c r="E36" s="37" t="str">
        <f aca="false">IF(COUNTIF(DF:DF,$B36),INDIRECT(concat("B",$A36)),"")</f>
        <v/>
      </c>
      <c r="F36" s="37" t="str">
        <f aca="false">IF(COUNTIF(DG:DG,$B36),INDIRECT(concat("B",$A36)),"")</f>
        <v/>
      </c>
      <c r="G36" s="37" t="e">
        <f aca="false">IF(COUNTIF(DH:DH,$B36),INDIRECT(concat("B",$A36)),"")</f>
        <v>#NAME?</v>
      </c>
      <c r="H36" s="37" t="e">
        <f aca="false">IF(COUNTIF(DI:DI,$B36),INDIRECT(concat("B",$A36)),"")</f>
        <v>#NAME?</v>
      </c>
      <c r="I36" s="37" t="str">
        <f aca="false">IF(COUNTIF(DJ:DJ,$B36),INDIRECT(concat("B",$A36)),"")</f>
        <v/>
      </c>
      <c r="J36" s="37" t="str">
        <f aca="false">IF(COUNTIF(DK:DK,$B36),INDIRECT(concat("B",$A36)),"")</f>
        <v/>
      </c>
      <c r="K36" s="37" t="str">
        <f aca="false">IF(COUNTIF(DL:DL,$B36),INDIRECT(concat("B",$A36)),"")</f>
        <v/>
      </c>
      <c r="L36" s="37" t="str">
        <f aca="false">IF(COUNTIF(DM:DM,$B36),INDIRECT(concat("B",$A36)),"")</f>
        <v/>
      </c>
      <c r="M36" s="37" t="str">
        <f aca="false">IF(COUNTIF(DN:DN,$B36),INDIRECT(concat("B",$A36)),"")</f>
        <v/>
      </c>
      <c r="N36" s="37" t="str">
        <f aca="false">IF(COUNTIF(DO:DO,$B36),INDIRECT(concat("B",$A36)),"")</f>
        <v/>
      </c>
      <c r="O36" s="37" t="str">
        <f aca="false">IF(COUNTIF(DP:DP,$B36),INDIRECT(concat("B",$A36)),"")</f>
        <v/>
      </c>
      <c r="P36" s="37" t="str">
        <f aca="false">IF(COUNTIF(DQ:DQ,$B36),INDIRECT(concat("B",$A36)),"")</f>
        <v/>
      </c>
      <c r="Q36" s="37" t="e">
        <f aca="false">IF(COUNTIF(DR:DR,$B36),INDIRECT(concat("B",$A36)),"")</f>
        <v>#NAME?</v>
      </c>
      <c r="R36" s="37" t="str">
        <f aca="false">IF(COUNTIF(DS:DS,$B36),INDIRECT(concat("B",$A36)),"")</f>
        <v/>
      </c>
      <c r="S36" s="37" t="str">
        <f aca="false">IF(COUNTIF(DT:DT,$B36),INDIRECT(concat("B",$A36)),"")</f>
        <v/>
      </c>
      <c r="T36" s="37" t="str">
        <f aca="false">IF(COUNTIF(DU:DU,$B36),INDIRECT(concat("B",$A36)),"")</f>
        <v/>
      </c>
      <c r="U36" s="37" t="str">
        <f aca="false">IF(COUNTIF(DV:DV,$B36),INDIRECT(concat("B",$A36)),"")</f>
        <v/>
      </c>
      <c r="V36" s="37" t="str">
        <f aca="false">IF(COUNTIF(DW:DW,$B36),INDIRECT(concat("B",$A36)),"")</f>
        <v/>
      </c>
      <c r="W36" s="37" t="str">
        <f aca="false">IF(COUNTIF(DX:DX,$B36),INDIRECT(concat("B",$A36)),"")</f>
        <v/>
      </c>
      <c r="X36" s="37" t="str">
        <f aca="false">IF(COUNTIF(DY:DY,$B36),INDIRECT(concat("B",$A36)),"")</f>
        <v/>
      </c>
      <c r="Y36" s="37" t="str">
        <f aca="false">IF(COUNTIF(DZ:DZ,$B36),INDIRECT(concat("B",$A36)),"")</f>
        <v/>
      </c>
      <c r="Z36" s="37" t="e">
        <f aca="false">IF(COUNTIF(EA:EA,$B36),INDIRECT(concat("B",$A36)),"")</f>
        <v>#NAME?</v>
      </c>
      <c r="AA36" s="37" t="str">
        <f aca="false">IF(COUNTIF(EB:EB,$B36),INDIRECT(concat("B",$A36)),"")</f>
        <v/>
      </c>
      <c r="AB36" s="37" t="str">
        <f aca="false">IF(COUNTIF(EC:EC,$B36),INDIRECT(concat("B",$A36)),"")</f>
        <v/>
      </c>
      <c r="AC36" s="37" t="str">
        <f aca="false">IF(COUNTIF(ED:ED,$B36),INDIRECT(concat("B",$A36)),"")</f>
        <v/>
      </c>
      <c r="AD36" s="37" t="str">
        <f aca="false">IF(COUNTIF(EE:EE,$B36),INDIRECT(concat("B",$A36)),"")</f>
        <v/>
      </c>
      <c r="AE36" s="37" t="str">
        <f aca="false">IF(COUNTIF(EF:EF,$B36),INDIRECT(concat("B",$A36)),"")</f>
        <v/>
      </c>
      <c r="AF36" s="37" t="str">
        <f aca="false">IF(COUNTIF(EG:EG,$B36),INDIRECT(concat("B",$A36)),"")</f>
        <v/>
      </c>
      <c r="AG36" s="37" t="str">
        <f aca="false">IF(COUNTIF(EH:EH,$B36),INDIRECT(concat("B",$A36)),"")</f>
        <v/>
      </c>
      <c r="AH36" s="37" t="str">
        <f aca="false">IF(COUNTIF(EI:EI,$B36),INDIRECT(concat("B",$A36)),"")</f>
        <v/>
      </c>
      <c r="AI36" s="37" t="str">
        <f aca="false">IF(COUNTIF(EJ:EJ,$B36),INDIRECT(concat("B",$A36)),"")</f>
        <v/>
      </c>
      <c r="AJ36" s="37" t="str">
        <f aca="false">IF(COUNTIF(EK:EK,$B36),INDIRECT(concat("B",$A36)),"")</f>
        <v/>
      </c>
      <c r="AK36" s="37" t="str">
        <f aca="false">IF(COUNTIF(EL:EL,$B36),INDIRECT(concat("B",$A36)),"")</f>
        <v/>
      </c>
      <c r="AL36" s="37" t="str">
        <f aca="false">IF(COUNTIF(EM:EM,$B36),INDIRECT(concat("B",$A36)),"")</f>
        <v/>
      </c>
      <c r="AM36" s="37" t="str">
        <f aca="false">IF(COUNTIF(EN:EN,$B36),INDIRECT(concat("B",$A36)),"")</f>
        <v/>
      </c>
      <c r="AN36" s="37" t="str">
        <f aca="false">IF(COUNTIF(EO:EO,$B36),INDIRECT(concat("B",$A36)),"")</f>
        <v/>
      </c>
      <c r="AO36" s="37" t="str">
        <f aca="false">IF(COUNTIF(EP:EP,$B36),INDIRECT(concat("B",$A36)),"")</f>
        <v/>
      </c>
      <c r="AP36" s="37" t="str">
        <f aca="false">IF(COUNTIF(EQ:EQ,$B36),INDIRECT(concat("B",$A36)),"")</f>
        <v/>
      </c>
      <c r="AQ36" s="37" t="str">
        <f aca="false">IF(COUNTIF(ER:ER,$B36),INDIRECT(concat("B",$A36)),"")</f>
        <v/>
      </c>
      <c r="AR36" s="37" t="str">
        <f aca="false">IF(COUNTIF(ES:ES,$B36),INDIRECT(concat("B",$A36)),"")</f>
        <v/>
      </c>
      <c r="AS36" s="37" t="e">
        <f aca="false">IF(COUNTIF(ET:ET,$B36),INDIRECT(concat("B",$A36)),"")</f>
        <v>#NAME?</v>
      </c>
      <c r="AT36" s="37" t="str">
        <f aca="false">IF(COUNTIF(EU:EU,$B36),INDIRECT(concat("B",$A36)),"")</f>
        <v/>
      </c>
      <c r="AU36" s="37" t="str">
        <f aca="false">IF(COUNTIF(EV:EV,$B36),INDIRECT(concat("B",$A36)),"")</f>
        <v/>
      </c>
      <c r="AV36" s="37" t="str">
        <f aca="false">IF(COUNTIF(EW:EW,$B36),INDIRECT(concat("B",$A36)),"")</f>
        <v/>
      </c>
      <c r="AW36" s="37" t="str">
        <f aca="false">IF(COUNTIF(EX:EX,$B36),INDIRECT(concat("B",$A36)),"")</f>
        <v/>
      </c>
      <c r="AX36" s="37" t="str">
        <f aca="false">IF(COUNTIF(EY:EY,$B36),INDIRECT(concat("B",$A36)),"")</f>
        <v/>
      </c>
      <c r="AY36" s="37" t="str">
        <f aca="false">IF(COUNTIF(EZ:EZ,$B36),INDIRECT(concat("B",$A36)),"")</f>
        <v/>
      </c>
      <c r="AZ36" s="37" t="str">
        <f aca="false">IF(COUNTIF(FA:FA,$B36),INDIRECT(concat("B",$A36)),"")</f>
        <v/>
      </c>
      <c r="BA36" s="37" t="str">
        <f aca="false">IF(COUNTIF(FB:FB,$B36),INDIRECT(concat("B",$A36)),"")</f>
        <v/>
      </c>
      <c r="BB36" s="37" t="str">
        <f aca="false">IF(COUNTIF(FC:FC,$B36),INDIRECT(concat("B",$A36)),"")</f>
        <v/>
      </c>
      <c r="BC36" s="37" t="e">
        <f aca="false">IF(COUNTIF(FD:FD,$B36),INDIRECT(concat("B",$A36)),"")</f>
        <v>#NAME?</v>
      </c>
      <c r="BD36" s="37" t="e">
        <f aca="false">IF(COUNTIF(FE:FE,$B36),INDIRECT(concat("B",$A36)),"")</f>
        <v>#NAME?</v>
      </c>
      <c r="BE36" s="37" t="str">
        <f aca="false">IF(COUNTIF(FF:FF,$B36),INDIRECT(concat("B",$A36)),"")</f>
        <v/>
      </c>
      <c r="BF36" s="37" t="str">
        <f aca="false">IF(COUNTIF(FG:FG,$B36),INDIRECT(concat("B",$A36)),"")</f>
        <v/>
      </c>
      <c r="BG36" s="37" t="str">
        <f aca="false">IF(COUNTIF(FH:FH,$B36),INDIRECT(concat("B",$A36)),"")</f>
        <v/>
      </c>
      <c r="BH36" s="37" t="str">
        <f aca="false">IF(COUNTIF(FI:FI,$B36),INDIRECT(concat("B",$A36)),"")</f>
        <v/>
      </c>
      <c r="BI36" s="37" t="str">
        <f aca="false">IF(COUNTIF(FJ:FJ,$B36),INDIRECT(concat("B",$A36)),"")</f>
        <v/>
      </c>
      <c r="BJ36" s="37" t="str">
        <f aca="false">IF(COUNTIF(FK:FK,$B36),INDIRECT(concat("B",$A36)),"")</f>
        <v/>
      </c>
      <c r="BK36" s="37" t="str">
        <f aca="false">IF(COUNTIF(FL:FL,$B36),INDIRECT(concat("B",$A36)),"")</f>
        <v/>
      </c>
      <c r="BL36" s="37" t="str">
        <f aca="false">IF(COUNTIF(FM:FM,$B36),INDIRECT(concat("B",$A36)),"")</f>
        <v/>
      </c>
      <c r="BM36" s="37" t="str">
        <f aca="false">IF(COUNTIF(FN:FN,$B36),INDIRECT(concat("B",$A36)),"")</f>
        <v/>
      </c>
      <c r="BN36" s="37" t="str">
        <f aca="false">IF(COUNTIF(FO:FO,$B36),INDIRECT(concat("B",$A36)),"")</f>
        <v/>
      </c>
      <c r="BO36" s="37" t="str">
        <f aca="false">IF(COUNTIF(FP:FP,$B36),INDIRECT(concat("B",$A36)),"")</f>
        <v/>
      </c>
      <c r="BP36" s="37" t="str">
        <f aca="false">IF(COUNTIF(FQ:FQ,$B36),INDIRECT(concat("B",$A36)),"")</f>
        <v/>
      </c>
      <c r="BQ36" s="37" t="str">
        <f aca="false">IF(COUNTIF(FR:FR,$B36),INDIRECT(concat("B",$A36)),"")</f>
        <v/>
      </c>
      <c r="BR36" s="37" t="str">
        <f aca="false">IF(COUNTIF(FS:FS,$B36),INDIRECT(concat("B",$A36)),"")</f>
        <v/>
      </c>
      <c r="BS36" s="37" t="str">
        <f aca="false">IF(COUNTIF(FT:FT,$B36),INDIRECT(concat("B",$A36)),"")</f>
        <v/>
      </c>
      <c r="BT36" s="37" t="str">
        <f aca="false">IF(COUNTIF(FU:FU,$B36),INDIRECT(concat("B",$A36)),"")</f>
        <v/>
      </c>
      <c r="BU36" s="37" t="str">
        <f aca="false">IF(COUNTIF(FV:FV,$B36),INDIRECT(concat("B",$A36)),"")</f>
        <v/>
      </c>
      <c r="BV36" s="37" t="str">
        <f aca="false">IF(COUNTIF(FW:FW,$B36),INDIRECT(concat("B",$A36)),"")</f>
        <v/>
      </c>
      <c r="BW36" s="37" t="str">
        <f aca="false">IF(COUNTIF(FX:FX,$B36),INDIRECT(concat("B",$A36)),"")</f>
        <v/>
      </c>
      <c r="BX36" s="37" t="str">
        <f aca="false">IF(COUNTIF(FY:FY,$B36),INDIRECT(concat("B",$A36)),"")</f>
        <v/>
      </c>
      <c r="BY36" s="37" t="e">
        <f aca="false">IF(COUNTIF(FZ:FZ,$B36),INDIRECT(concat("B",$A36)),"")</f>
        <v>#NAME?</v>
      </c>
      <c r="BZ36" s="37" t="str">
        <f aca="false">IF(COUNTIF(GA:GA,$B36),INDIRECT(concat("B",$A36)),"")</f>
        <v/>
      </c>
      <c r="CA36" s="37" t="str">
        <f aca="false">IF(COUNTIF(GB:GB,$B36),INDIRECT(concat("B",$A36)),"")</f>
        <v/>
      </c>
      <c r="CB36" s="37" t="str">
        <f aca="false">IF(COUNTIF(GC:GC,$B36),INDIRECT(concat("B",$A36)),"")</f>
        <v/>
      </c>
      <c r="CC36" s="37" t="str">
        <f aca="false">IF(COUNTIF(GD:GD,$B36),INDIRECT(concat("B",$A36)),"")</f>
        <v/>
      </c>
      <c r="CD36" s="37" t="str">
        <f aca="false">IF(COUNTIF(GE:GE,$B36),INDIRECT(concat("B",$A36)),"")</f>
        <v/>
      </c>
      <c r="CE36" s="37" t="str">
        <f aca="false">IF(COUNTIF(GF:GF,$B36),INDIRECT(concat("B",$A36)),"")</f>
        <v/>
      </c>
      <c r="CF36" s="37" t="str">
        <f aca="false">IF(COUNTIF(GG:GG,$B36),INDIRECT(concat("B",$A36)),"")</f>
        <v/>
      </c>
      <c r="CG36" s="37" t="str">
        <f aca="false">IF(COUNTIF(GH:GH,$B36),INDIRECT(concat("B",$A36)),"")</f>
        <v/>
      </c>
      <c r="CH36" s="37" t="str">
        <f aca="false">IF(COUNTIF(GI:GI,$B36),INDIRECT(concat("B",$A36)),"")</f>
        <v/>
      </c>
      <c r="CI36" s="37" t="str">
        <f aca="false">IF(COUNTIF(GJ:GJ,$B36),INDIRECT(concat("B",$A36)),"")</f>
        <v/>
      </c>
      <c r="CJ36" s="37" t="str">
        <f aca="false">IF(COUNTIF(GK:GK,$B36),INDIRECT(concat("B",$A36)),"")</f>
        <v/>
      </c>
      <c r="CK36" s="37" t="str">
        <f aca="false">IF(COUNTIF(GL:GL,$B36),INDIRECT(concat("B",$A36)),"")</f>
        <v/>
      </c>
      <c r="CL36" s="37" t="str">
        <f aca="false">IF(COUNTIF(GM:GM,$B36),INDIRECT(concat("B",$A36)),"")</f>
        <v/>
      </c>
      <c r="CM36" s="37" t="str">
        <f aca="false">IF(COUNTIF(GN:GN,$B36),INDIRECT(concat("B",$A36)),"")</f>
        <v/>
      </c>
      <c r="CN36" s="37" t="str">
        <f aca="false">IF(COUNTIF(GO:GO,$B36),INDIRECT(concat("B",$A36)),"")</f>
        <v/>
      </c>
      <c r="CO36" s="37" t="str">
        <f aca="false">IF(COUNTIF(GP:GP,$B36),INDIRECT(concat("B",$A36)),"")</f>
        <v/>
      </c>
      <c r="CP36" s="37" t="str">
        <f aca="false">IF(COUNTIF(GQ:GQ,$B36),INDIRECT(concat("B",$A36)),"")</f>
        <v/>
      </c>
      <c r="CQ36" s="37" t="str">
        <f aca="false">IF(COUNTIF(GR:GR,$B36),INDIRECT(concat("B",$A36)),"")</f>
        <v/>
      </c>
      <c r="CR36" s="37" t="str">
        <f aca="false">IF(COUNTIF(GS:GS,$B36),INDIRECT(concat("B",$A36)),"")</f>
        <v/>
      </c>
      <c r="CS36" s="37" t="str">
        <f aca="false">IF(COUNTIF(GT:GT,$B36),INDIRECT(concat("B",$A36)),"")</f>
        <v/>
      </c>
      <c r="CT36" s="37" t="e">
        <f aca="false">IF(COUNTIF(GU:GU,$B36),INDIRECT(concat("B",$A36)),"")</f>
        <v>#NAME?</v>
      </c>
      <c r="CU36" s="37" t="e">
        <f aca="false">IF(COUNTIF(GV:GV,$B36),INDIRECT(concat("B",$A36)),"")</f>
        <v>#NAME?</v>
      </c>
      <c r="CV36" s="37" t="str">
        <f aca="false">IF(COUNTIF(GW:GW,$B36),INDIRECT(concat("B",$A36)),"")</f>
        <v/>
      </c>
      <c r="CW36" s="37" t="str">
        <f aca="false">IF(COUNTIF(GX:GX,$B36),INDIRECT(concat("B",$A36)),"")</f>
        <v/>
      </c>
      <c r="CX36" s="37" t="str">
        <f aca="false">IF(COUNTIF(GY:GY,$B36),INDIRECT(concat("B",$A36)),"")</f>
        <v/>
      </c>
      <c r="CY36" s="37" t="str">
        <f aca="false">IF(COUNTIF(GZ:GZ,$B36),INDIRECT(concat("B",$A36)),"")</f>
        <v/>
      </c>
      <c r="CZ36" s="37" t="e">
        <f aca="false">IF(COUNTIF(HA:HA,$B36),INDIRECT(concat("B",$A36)),"")</f>
        <v>#NAME?</v>
      </c>
      <c r="DA36" s="37" t="e">
        <f aca="false">IF(COUNTIF(HB:HB,$B36),INDIRECT(concat("B",$A36)),"")</f>
        <v>#NAME?</v>
      </c>
      <c r="DB36" s="37" t="str">
        <f aca="false">IF(COUNTIF(HC:HC,$B36),INDIRECT(concat("B",$A36)),"")</f>
        <v/>
      </c>
      <c r="DC36" s="37" t="e">
        <f aca="false">IF(COUNTIF(HD:HD,$B36),INDIRECT(concat("B",$A36)),"")</f>
        <v>#NAME?</v>
      </c>
      <c r="DE36" s="37"/>
      <c r="DF36" s="37"/>
      <c r="DG36" s="37" t="s">
        <v>1494</v>
      </c>
      <c r="DH36" s="37" t="s">
        <v>1416</v>
      </c>
      <c r="DI36" s="37" t="s">
        <v>1430</v>
      </c>
      <c r="DJ36" s="37"/>
      <c r="DK36" s="37"/>
      <c r="DL36" s="37"/>
      <c r="DM36" s="37"/>
      <c r="DN36" s="37"/>
      <c r="DO36" s="37"/>
      <c r="DP36" s="37"/>
      <c r="DQ36" s="37"/>
      <c r="DR36" s="37" t="s">
        <v>1405</v>
      </c>
      <c r="DS36" s="37"/>
      <c r="DT36" s="37"/>
      <c r="DU36" s="37"/>
      <c r="DV36" s="37"/>
      <c r="DW36" s="37"/>
      <c r="DX36" s="37"/>
      <c r="DY36" s="37"/>
      <c r="DZ36" s="37"/>
      <c r="EA36" s="37" t="s">
        <v>1405</v>
      </c>
      <c r="EB36" s="37" t="s">
        <v>1451</v>
      </c>
      <c r="EC36" s="37" t="s">
        <v>1451</v>
      </c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 t="s">
        <v>1303</v>
      </c>
      <c r="EO36" s="37"/>
      <c r="EP36" s="37" t="s">
        <v>1402</v>
      </c>
      <c r="EQ36" s="37" t="s">
        <v>1442</v>
      </c>
      <c r="ER36" s="37"/>
      <c r="ES36" s="37"/>
      <c r="ET36" s="37" t="s">
        <v>1480</v>
      </c>
      <c r="EU36" s="37" t="s">
        <v>1303</v>
      </c>
      <c r="EV36" s="37" t="s">
        <v>1303</v>
      </c>
      <c r="EW36" s="37" t="s">
        <v>1402</v>
      </c>
      <c r="EX36" s="37"/>
      <c r="EY36" s="37" t="s">
        <v>1430</v>
      </c>
      <c r="EZ36" s="37"/>
      <c r="FA36" s="37" t="s">
        <v>1430</v>
      </c>
      <c r="FB36" s="37"/>
      <c r="FC36" s="37"/>
      <c r="FD36" s="37" t="s">
        <v>1303</v>
      </c>
      <c r="FE36" s="37" t="s">
        <v>1363</v>
      </c>
      <c r="FF36" s="37"/>
      <c r="FG36" s="37" t="s">
        <v>1303</v>
      </c>
      <c r="FH36" s="37"/>
      <c r="FI36" s="37"/>
      <c r="FJ36" s="37"/>
      <c r="FK36" s="37"/>
      <c r="FL36" s="37"/>
      <c r="FM36" s="37"/>
      <c r="FN36" s="37" t="s">
        <v>1418</v>
      </c>
      <c r="FO36" s="37"/>
      <c r="FP36" s="37" t="s">
        <v>1418</v>
      </c>
      <c r="FQ36" s="37"/>
      <c r="FR36" s="37" t="s">
        <v>1402</v>
      </c>
      <c r="FS36" s="37"/>
      <c r="FT36" s="37" t="s">
        <v>1329</v>
      </c>
      <c r="FU36" s="37"/>
      <c r="FV36" s="37"/>
      <c r="FW36" s="37"/>
      <c r="FX36" s="37"/>
      <c r="FY36" s="37"/>
      <c r="FZ36" s="37" t="s">
        <v>1363</v>
      </c>
      <c r="GA36" s="37"/>
      <c r="GB36" s="37"/>
      <c r="GC36" s="37" t="s">
        <v>1303</v>
      </c>
      <c r="GD36" s="37" t="s">
        <v>1402</v>
      </c>
      <c r="GE36" s="37"/>
      <c r="GF36" s="37"/>
      <c r="GG36" s="37"/>
      <c r="GH36" s="37" t="s">
        <v>1430</v>
      </c>
      <c r="GI36" s="37" t="s">
        <v>1446</v>
      </c>
      <c r="GJ36" s="37" t="s">
        <v>1430</v>
      </c>
      <c r="GK36" s="37"/>
      <c r="GL36" s="37" t="s">
        <v>1402</v>
      </c>
      <c r="GM36" s="37"/>
      <c r="GN36" s="37"/>
      <c r="GO36" s="37"/>
      <c r="GP36" s="37" t="s">
        <v>1402</v>
      </c>
      <c r="GQ36" s="37"/>
      <c r="GR36" s="37"/>
      <c r="GS36" s="37"/>
      <c r="GT36" s="37" t="s">
        <v>1482</v>
      </c>
      <c r="GU36" s="37" t="s">
        <v>1405</v>
      </c>
      <c r="GV36" s="37" t="s">
        <v>1407</v>
      </c>
      <c r="GW36" s="37"/>
      <c r="GX36" s="37"/>
      <c r="GY36" s="37"/>
      <c r="GZ36" s="37" t="s">
        <v>1430</v>
      </c>
      <c r="HA36" s="37" t="s">
        <v>1297</v>
      </c>
      <c r="HB36" s="37" t="s">
        <v>1305</v>
      </c>
      <c r="HC36" s="37" t="s">
        <v>1430</v>
      </c>
      <c r="HD36" s="37" t="s">
        <v>1363</v>
      </c>
    </row>
    <row r="37" customFormat="false" ht="15" hidden="false" customHeight="false" outlineLevel="0" collapsed="false">
      <c r="A37" s="196" t="n">
        <v>37</v>
      </c>
      <c r="B37" s="37" t="s">
        <v>1363</v>
      </c>
      <c r="C37" s="37" t="str">
        <f aca="false">IF(COUNTIF(DD:DD,$B37),INDIRECT(concat("B",$A37)),"")</f>
        <v/>
      </c>
      <c r="D37" s="37" t="str">
        <f aca="false">IF(COUNTIF(DE:DE,$B37),INDIRECT(concat("B",$A37)),"")</f>
        <v/>
      </c>
      <c r="E37" s="37" t="str">
        <f aca="false">IF(COUNTIF(DF:DF,$B37),INDIRECT(concat("B",$A37)),"")</f>
        <v/>
      </c>
      <c r="F37" s="37" t="str">
        <f aca="false">IF(COUNTIF(DG:DG,$B37),INDIRECT(concat("B",$A37)),"")</f>
        <v/>
      </c>
      <c r="G37" s="37" t="e">
        <f aca="false">IF(COUNTIF(DH:DH,$B37),INDIRECT(concat("B",$A37)),"")</f>
        <v>#NAME?</v>
      </c>
      <c r="H37" s="37" t="e">
        <f aca="false">IF(COUNTIF(DI:DI,$B37),INDIRECT(concat("B",$A37)),"")</f>
        <v>#NAME?</v>
      </c>
      <c r="I37" s="37" t="str">
        <f aca="false">IF(COUNTIF(DJ:DJ,$B37),INDIRECT(concat("B",$A37)),"")</f>
        <v/>
      </c>
      <c r="J37" s="37" t="str">
        <f aca="false">IF(COUNTIF(DK:DK,$B37),INDIRECT(concat("B",$A37)),"")</f>
        <v/>
      </c>
      <c r="K37" s="37" t="str">
        <f aca="false">IF(COUNTIF(DL:DL,$B37),INDIRECT(concat("B",$A37)),"")</f>
        <v/>
      </c>
      <c r="L37" s="37" t="str">
        <f aca="false">IF(COUNTIF(DM:DM,$B37),INDIRECT(concat("B",$A37)),"")</f>
        <v/>
      </c>
      <c r="M37" s="37" t="str">
        <f aca="false">IF(COUNTIF(DN:DN,$B37),INDIRECT(concat("B",$A37)),"")</f>
        <v/>
      </c>
      <c r="N37" s="37" t="str">
        <f aca="false">IF(COUNTIF(DO:DO,$B37),INDIRECT(concat("B",$A37)),"")</f>
        <v/>
      </c>
      <c r="O37" s="37" t="str">
        <f aca="false">IF(COUNTIF(DP:DP,$B37),INDIRECT(concat("B",$A37)),"")</f>
        <v/>
      </c>
      <c r="P37" s="37" t="str">
        <f aca="false">IF(COUNTIF(DQ:DQ,$B37),INDIRECT(concat("B",$A37)),"")</f>
        <v/>
      </c>
      <c r="Q37" s="37" t="e">
        <f aca="false">IF(COUNTIF(DR:DR,$B37),INDIRECT(concat("B",$A37)),"")</f>
        <v>#NAME?</v>
      </c>
      <c r="R37" s="37" t="str">
        <f aca="false">IF(COUNTIF(DS:DS,$B37),INDIRECT(concat("B",$A37)),"")</f>
        <v/>
      </c>
      <c r="S37" s="37" t="str">
        <f aca="false">IF(COUNTIF(DT:DT,$B37),INDIRECT(concat("B",$A37)),"")</f>
        <v/>
      </c>
      <c r="T37" s="37" t="str">
        <f aca="false">IF(COUNTIF(DU:DU,$B37),INDIRECT(concat("B",$A37)),"")</f>
        <v/>
      </c>
      <c r="U37" s="37" t="str">
        <f aca="false">IF(COUNTIF(DV:DV,$B37),INDIRECT(concat("B",$A37)),"")</f>
        <v/>
      </c>
      <c r="V37" s="37" t="str">
        <f aca="false">IF(COUNTIF(DW:DW,$B37),INDIRECT(concat("B",$A37)),"")</f>
        <v/>
      </c>
      <c r="W37" s="37" t="str">
        <f aca="false">IF(COUNTIF(DX:DX,$B37),INDIRECT(concat("B",$A37)),"")</f>
        <v/>
      </c>
      <c r="X37" s="37" t="str">
        <f aca="false">IF(COUNTIF(DY:DY,$B37),INDIRECT(concat("B",$A37)),"")</f>
        <v/>
      </c>
      <c r="Y37" s="37" t="str">
        <f aca="false">IF(COUNTIF(DZ:DZ,$B37),INDIRECT(concat("B",$A37)),"")</f>
        <v/>
      </c>
      <c r="Z37" s="37" t="e">
        <f aca="false">IF(COUNTIF(EA:EA,$B37),INDIRECT(concat("B",$A37)),"")</f>
        <v>#NAME?</v>
      </c>
      <c r="AA37" s="37" t="str">
        <f aca="false">IF(COUNTIF(EB:EB,$B37),INDIRECT(concat("B",$A37)),"")</f>
        <v/>
      </c>
      <c r="AB37" s="37" t="str">
        <f aca="false">IF(COUNTIF(EC:EC,$B37),INDIRECT(concat("B",$A37)),"")</f>
        <v/>
      </c>
      <c r="AC37" s="37" t="str">
        <f aca="false">IF(COUNTIF(ED:ED,$B37),INDIRECT(concat("B",$A37)),"")</f>
        <v/>
      </c>
      <c r="AD37" s="37" t="str">
        <f aca="false">IF(COUNTIF(EE:EE,$B37),INDIRECT(concat("B",$A37)),"")</f>
        <v/>
      </c>
      <c r="AE37" s="37" t="str">
        <f aca="false">IF(COUNTIF(EF:EF,$B37),INDIRECT(concat("B",$A37)),"")</f>
        <v/>
      </c>
      <c r="AF37" s="37" t="str">
        <f aca="false">IF(COUNTIF(EG:EG,$B37),INDIRECT(concat("B",$A37)),"")</f>
        <v/>
      </c>
      <c r="AG37" s="37" t="str">
        <f aca="false">IF(COUNTIF(EH:EH,$B37),INDIRECT(concat("B",$A37)),"")</f>
        <v/>
      </c>
      <c r="AH37" s="37" t="str">
        <f aca="false">IF(COUNTIF(EI:EI,$B37),INDIRECT(concat("B",$A37)),"")</f>
        <v/>
      </c>
      <c r="AI37" s="37" t="str">
        <f aca="false">IF(COUNTIF(EJ:EJ,$B37),INDIRECT(concat("B",$A37)),"")</f>
        <v/>
      </c>
      <c r="AJ37" s="37" t="str">
        <f aca="false">IF(COUNTIF(EK:EK,$B37),INDIRECT(concat("B",$A37)),"")</f>
        <v/>
      </c>
      <c r="AK37" s="37" t="str">
        <f aca="false">IF(COUNTIF(EL:EL,$B37),INDIRECT(concat("B",$A37)),"")</f>
        <v/>
      </c>
      <c r="AL37" s="37" t="str">
        <f aca="false">IF(COUNTIF(EM:EM,$B37),INDIRECT(concat("B",$A37)),"")</f>
        <v/>
      </c>
      <c r="AM37" s="37" t="str">
        <f aca="false">IF(COUNTIF(EN:EN,$B37),INDIRECT(concat("B",$A37)),"")</f>
        <v/>
      </c>
      <c r="AN37" s="37" t="str">
        <f aca="false">IF(COUNTIF(EO:EO,$B37),INDIRECT(concat("B",$A37)),"")</f>
        <v/>
      </c>
      <c r="AO37" s="37" t="str">
        <f aca="false">IF(COUNTIF(EP:EP,$B37),INDIRECT(concat("B",$A37)),"")</f>
        <v/>
      </c>
      <c r="AP37" s="37" t="str">
        <f aca="false">IF(COUNTIF(EQ:EQ,$B37),INDIRECT(concat("B",$A37)),"")</f>
        <v/>
      </c>
      <c r="AQ37" s="37" t="str">
        <f aca="false">IF(COUNTIF(ER:ER,$B37),INDIRECT(concat("B",$A37)),"")</f>
        <v/>
      </c>
      <c r="AR37" s="37" t="str">
        <f aca="false">IF(COUNTIF(ES:ES,$B37),INDIRECT(concat("B",$A37)),"")</f>
        <v/>
      </c>
      <c r="AS37" s="37" t="e">
        <f aca="false">IF(COUNTIF(ET:ET,$B37),INDIRECT(concat("B",$A37)),"")</f>
        <v>#NAME?</v>
      </c>
      <c r="AT37" s="37" t="str">
        <f aca="false">IF(COUNTIF(EU:EU,$B37),INDIRECT(concat("B",$A37)),"")</f>
        <v/>
      </c>
      <c r="AU37" s="37" t="str">
        <f aca="false">IF(COUNTIF(EV:EV,$B37),INDIRECT(concat("B",$A37)),"")</f>
        <v/>
      </c>
      <c r="AV37" s="37" t="str">
        <f aca="false">IF(COUNTIF(EW:EW,$B37),INDIRECT(concat("B",$A37)),"")</f>
        <v/>
      </c>
      <c r="AW37" s="37" t="str">
        <f aca="false">IF(COUNTIF(EX:EX,$B37),INDIRECT(concat("B",$A37)),"")</f>
        <v/>
      </c>
      <c r="AX37" s="37" t="str">
        <f aca="false">IF(COUNTIF(EY:EY,$B37),INDIRECT(concat("B",$A37)),"")</f>
        <v/>
      </c>
      <c r="AY37" s="37" t="str">
        <f aca="false">IF(COUNTIF(EZ:EZ,$B37),INDIRECT(concat("B",$A37)),"")</f>
        <v/>
      </c>
      <c r="AZ37" s="37" t="str">
        <f aca="false">IF(COUNTIF(FA:FA,$B37),INDIRECT(concat("B",$A37)),"")</f>
        <v/>
      </c>
      <c r="BA37" s="37" t="str">
        <f aca="false">IF(COUNTIF(FB:FB,$B37),INDIRECT(concat("B",$A37)),"")</f>
        <v/>
      </c>
      <c r="BB37" s="37" t="str">
        <f aca="false">IF(COUNTIF(FC:FC,$B37),INDIRECT(concat("B",$A37)),"")</f>
        <v/>
      </c>
      <c r="BC37" s="37" t="e">
        <f aca="false">IF(COUNTIF(FD:FD,$B37),INDIRECT(concat("B",$A37)),"")</f>
        <v>#NAME?</v>
      </c>
      <c r="BD37" s="37" t="e">
        <f aca="false">IF(COUNTIF(FE:FE,$B37),INDIRECT(concat("B",$A37)),"")</f>
        <v>#NAME?</v>
      </c>
      <c r="BE37" s="37" t="str">
        <f aca="false">IF(COUNTIF(FF:FF,$B37),INDIRECT(concat("B",$A37)),"")</f>
        <v/>
      </c>
      <c r="BF37" s="37" t="str">
        <f aca="false">IF(COUNTIF(FG:FG,$B37),INDIRECT(concat("B",$A37)),"")</f>
        <v/>
      </c>
      <c r="BG37" s="37" t="str">
        <f aca="false">IF(COUNTIF(FH:FH,$B37),INDIRECT(concat("B",$A37)),"")</f>
        <v/>
      </c>
      <c r="BH37" s="37" t="str">
        <f aca="false">IF(COUNTIF(FI:FI,$B37),INDIRECT(concat("B",$A37)),"")</f>
        <v/>
      </c>
      <c r="BI37" s="37" t="str">
        <f aca="false">IF(COUNTIF(FJ:FJ,$B37),INDIRECT(concat("B",$A37)),"")</f>
        <v/>
      </c>
      <c r="BJ37" s="37" t="str">
        <f aca="false">IF(COUNTIF(FK:FK,$B37),INDIRECT(concat("B",$A37)),"")</f>
        <v/>
      </c>
      <c r="BK37" s="37" t="str">
        <f aca="false">IF(COUNTIF(FL:FL,$B37),INDIRECT(concat("B",$A37)),"")</f>
        <v/>
      </c>
      <c r="BL37" s="37" t="str">
        <f aca="false">IF(COUNTIF(FM:FM,$B37),INDIRECT(concat("B",$A37)),"")</f>
        <v/>
      </c>
      <c r="BM37" s="37" t="str">
        <f aca="false">IF(COUNTIF(FN:FN,$B37),INDIRECT(concat("B",$A37)),"")</f>
        <v/>
      </c>
      <c r="BN37" s="37" t="str">
        <f aca="false">IF(COUNTIF(FO:FO,$B37),INDIRECT(concat("B",$A37)),"")</f>
        <v/>
      </c>
      <c r="BO37" s="37" t="str">
        <f aca="false">IF(COUNTIF(FP:FP,$B37),INDIRECT(concat("B",$A37)),"")</f>
        <v/>
      </c>
      <c r="BP37" s="37" t="str">
        <f aca="false">IF(COUNTIF(FQ:FQ,$B37),INDIRECT(concat("B",$A37)),"")</f>
        <v/>
      </c>
      <c r="BQ37" s="37" t="str">
        <f aca="false">IF(COUNTIF(FR:FR,$B37),INDIRECT(concat("B",$A37)),"")</f>
        <v/>
      </c>
      <c r="BR37" s="37" t="str">
        <f aca="false">IF(COUNTIF(FS:FS,$B37),INDIRECT(concat("B",$A37)),"")</f>
        <v/>
      </c>
      <c r="BS37" s="37" t="str">
        <f aca="false">IF(COUNTIF(FT:FT,$B37),INDIRECT(concat("B",$A37)),"")</f>
        <v/>
      </c>
      <c r="BT37" s="37" t="str">
        <f aca="false">IF(COUNTIF(FU:FU,$B37),INDIRECT(concat("B",$A37)),"")</f>
        <v/>
      </c>
      <c r="BU37" s="37" t="str">
        <f aca="false">IF(COUNTIF(FV:FV,$B37),INDIRECT(concat("B",$A37)),"")</f>
        <v/>
      </c>
      <c r="BV37" s="37" t="str">
        <f aca="false">IF(COUNTIF(FW:FW,$B37),INDIRECT(concat("B",$A37)),"")</f>
        <v/>
      </c>
      <c r="BW37" s="37" t="str">
        <f aca="false">IF(COUNTIF(FX:FX,$B37),INDIRECT(concat("B",$A37)),"")</f>
        <v/>
      </c>
      <c r="BX37" s="37" t="str">
        <f aca="false">IF(COUNTIF(FY:FY,$B37),INDIRECT(concat("B",$A37)),"")</f>
        <v/>
      </c>
      <c r="BY37" s="37" t="e">
        <f aca="false">IF(COUNTIF(FZ:FZ,$B37),INDIRECT(concat("B",$A37)),"")</f>
        <v>#NAME?</v>
      </c>
      <c r="BZ37" s="37" t="str">
        <f aca="false">IF(COUNTIF(GA:GA,$B37),INDIRECT(concat("B",$A37)),"")</f>
        <v/>
      </c>
      <c r="CA37" s="37" t="str">
        <f aca="false">IF(COUNTIF(GB:GB,$B37),INDIRECT(concat("B",$A37)),"")</f>
        <v/>
      </c>
      <c r="CB37" s="37" t="str">
        <f aca="false">IF(COUNTIF(GC:GC,$B37),INDIRECT(concat("B",$A37)),"")</f>
        <v/>
      </c>
      <c r="CC37" s="37" t="str">
        <f aca="false">IF(COUNTIF(GD:GD,$B37),INDIRECT(concat("B",$A37)),"")</f>
        <v/>
      </c>
      <c r="CD37" s="37" t="str">
        <f aca="false">IF(COUNTIF(GE:GE,$B37),INDIRECT(concat("B",$A37)),"")</f>
        <v/>
      </c>
      <c r="CE37" s="37" t="str">
        <f aca="false">IF(COUNTIF(GF:GF,$B37),INDIRECT(concat("B",$A37)),"")</f>
        <v/>
      </c>
      <c r="CF37" s="37" t="str">
        <f aca="false">IF(COUNTIF(GG:GG,$B37),INDIRECT(concat("B",$A37)),"")</f>
        <v/>
      </c>
      <c r="CG37" s="37" t="str">
        <f aca="false">IF(COUNTIF(GH:GH,$B37),INDIRECT(concat("B",$A37)),"")</f>
        <v/>
      </c>
      <c r="CH37" s="37" t="str">
        <f aca="false">IF(COUNTIF(GI:GI,$B37),INDIRECT(concat("B",$A37)),"")</f>
        <v/>
      </c>
      <c r="CI37" s="37" t="str">
        <f aca="false">IF(COUNTIF(GJ:GJ,$B37),INDIRECT(concat("B",$A37)),"")</f>
        <v/>
      </c>
      <c r="CJ37" s="37" t="str">
        <f aca="false">IF(COUNTIF(GK:GK,$B37),INDIRECT(concat("B",$A37)),"")</f>
        <v/>
      </c>
      <c r="CK37" s="37" t="str">
        <f aca="false">IF(COUNTIF(GL:GL,$B37),INDIRECT(concat("B",$A37)),"")</f>
        <v/>
      </c>
      <c r="CL37" s="37" t="str">
        <f aca="false">IF(COUNTIF(GM:GM,$B37),INDIRECT(concat("B",$A37)),"")</f>
        <v/>
      </c>
      <c r="CM37" s="37" t="str">
        <f aca="false">IF(COUNTIF(GN:GN,$B37),INDIRECT(concat("B",$A37)),"")</f>
        <v/>
      </c>
      <c r="CN37" s="37" t="str">
        <f aca="false">IF(COUNTIF(GO:GO,$B37),INDIRECT(concat("B",$A37)),"")</f>
        <v/>
      </c>
      <c r="CO37" s="37" t="str">
        <f aca="false">IF(COUNTIF(GP:GP,$B37),INDIRECT(concat("B",$A37)),"")</f>
        <v/>
      </c>
      <c r="CP37" s="37" t="str">
        <f aca="false">IF(COUNTIF(GQ:GQ,$B37),INDIRECT(concat("B",$A37)),"")</f>
        <v/>
      </c>
      <c r="CQ37" s="37" t="str">
        <f aca="false">IF(COUNTIF(GR:GR,$B37),INDIRECT(concat("B",$A37)),"")</f>
        <v/>
      </c>
      <c r="CR37" s="37" t="str">
        <f aca="false">IF(COUNTIF(GS:GS,$B37),INDIRECT(concat("B",$A37)),"")</f>
        <v/>
      </c>
      <c r="CS37" s="37" t="str">
        <f aca="false">IF(COUNTIF(GT:GT,$B37),INDIRECT(concat("B",$A37)),"")</f>
        <v/>
      </c>
      <c r="CT37" s="37" t="e">
        <f aca="false">IF(COUNTIF(GU:GU,$B37),INDIRECT(concat("B",$A37)),"")</f>
        <v>#NAME?</v>
      </c>
      <c r="CU37" s="37" t="e">
        <f aca="false">IF(COUNTIF(GV:GV,$B37),INDIRECT(concat("B",$A37)),"")</f>
        <v>#NAME?</v>
      </c>
      <c r="CV37" s="37" t="str">
        <f aca="false">IF(COUNTIF(GW:GW,$B37),INDIRECT(concat("B",$A37)),"")</f>
        <v/>
      </c>
      <c r="CW37" s="37" t="str">
        <f aca="false">IF(COUNTIF(GX:GX,$B37),INDIRECT(concat("B",$A37)),"")</f>
        <v/>
      </c>
      <c r="CX37" s="37" t="str">
        <f aca="false">IF(COUNTIF(GY:GY,$B37),INDIRECT(concat("B",$A37)),"")</f>
        <v/>
      </c>
      <c r="CY37" s="37" t="str">
        <f aca="false">IF(COUNTIF(GZ:GZ,$B37),INDIRECT(concat("B",$A37)),"")</f>
        <v/>
      </c>
      <c r="CZ37" s="37" t="e">
        <f aca="false">IF(COUNTIF(HA:HA,$B37),INDIRECT(concat("B",$A37)),"")</f>
        <v>#NAME?</v>
      </c>
      <c r="DA37" s="37" t="e">
        <f aca="false">IF(COUNTIF(HB:HB,$B37),INDIRECT(concat("B",$A37)),"")</f>
        <v>#NAME?</v>
      </c>
      <c r="DB37" s="37" t="str">
        <f aca="false">IF(COUNTIF(HC:HC,$B37),INDIRECT(concat("B",$A37)),"")</f>
        <v/>
      </c>
      <c r="DC37" s="37" t="e">
        <f aca="false">IF(COUNTIF(HD:HD,$B37),INDIRECT(concat("B",$A37)),"")</f>
        <v>#NAME?</v>
      </c>
      <c r="DE37" s="37"/>
      <c r="DF37" s="37"/>
      <c r="DG37" s="37" t="s">
        <v>1497</v>
      </c>
      <c r="DH37" s="37" t="s">
        <v>1418</v>
      </c>
      <c r="DI37" s="37" t="s">
        <v>1439</v>
      </c>
      <c r="DJ37" s="37"/>
      <c r="DK37" s="37"/>
      <c r="DL37" s="37"/>
      <c r="DM37" s="37"/>
      <c r="DN37" s="37"/>
      <c r="DO37" s="37"/>
      <c r="DP37" s="37"/>
      <c r="DQ37" s="37"/>
      <c r="DR37" s="37" t="s">
        <v>1407</v>
      </c>
      <c r="DS37" s="37"/>
      <c r="DT37" s="37"/>
      <c r="DU37" s="37"/>
      <c r="DV37" s="37"/>
      <c r="DW37" s="37"/>
      <c r="DX37" s="37"/>
      <c r="DY37" s="37"/>
      <c r="DZ37" s="37"/>
      <c r="EA37" s="37" t="s">
        <v>1407</v>
      </c>
      <c r="EB37" s="37" t="s">
        <v>1464</v>
      </c>
      <c r="EC37" s="37" t="s">
        <v>1464</v>
      </c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 t="s">
        <v>1402</v>
      </c>
      <c r="EO37" s="37"/>
      <c r="EP37" s="37" t="s">
        <v>1430</v>
      </c>
      <c r="EQ37" s="37"/>
      <c r="ER37" s="37"/>
      <c r="ES37" s="37"/>
      <c r="ET37" s="37" t="s">
        <v>1363</v>
      </c>
      <c r="EU37" s="37" t="s">
        <v>1402</v>
      </c>
      <c r="EV37" s="37" t="s">
        <v>1402</v>
      </c>
      <c r="EW37" s="37" t="s">
        <v>1430</v>
      </c>
      <c r="EX37" s="37"/>
      <c r="EY37" s="37" t="s">
        <v>1402</v>
      </c>
      <c r="EZ37" s="37"/>
      <c r="FA37" s="37" t="s">
        <v>1402</v>
      </c>
      <c r="FB37" s="37"/>
      <c r="FC37" s="37"/>
      <c r="FD37" s="37" t="s">
        <v>1357</v>
      </c>
      <c r="FE37" s="37" t="s">
        <v>1376</v>
      </c>
      <c r="FF37" s="37"/>
      <c r="FG37" s="37" t="s">
        <v>1430</v>
      </c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 t="s">
        <v>1418</v>
      </c>
      <c r="FS37" s="37"/>
      <c r="FT37" s="37" t="s">
        <v>1370</v>
      </c>
      <c r="FU37" s="37"/>
      <c r="FV37" s="37"/>
      <c r="FW37" s="37"/>
      <c r="FX37" s="37"/>
      <c r="FY37" s="37"/>
      <c r="FZ37" s="37" t="s">
        <v>1376</v>
      </c>
      <c r="GA37" s="37"/>
      <c r="GB37" s="37"/>
      <c r="GC37" s="37" t="s">
        <v>1430</v>
      </c>
      <c r="GD37" s="37"/>
      <c r="GE37" s="37"/>
      <c r="GF37" s="37"/>
      <c r="GG37" s="37"/>
      <c r="GH37" s="37"/>
      <c r="GI37" s="37" t="s">
        <v>1305</v>
      </c>
      <c r="GJ37" s="37" t="s">
        <v>1402</v>
      </c>
      <c r="GK37" s="37"/>
      <c r="GL37" s="37" t="s">
        <v>1418</v>
      </c>
      <c r="GM37" s="37"/>
      <c r="GN37" s="37"/>
      <c r="GO37" s="37"/>
      <c r="GP37" s="37" t="s">
        <v>1418</v>
      </c>
      <c r="GQ37" s="37"/>
      <c r="GR37" s="37"/>
      <c r="GS37" s="37"/>
      <c r="GT37" s="37" t="s">
        <v>1494</v>
      </c>
      <c r="GU37" s="37" t="s">
        <v>1407</v>
      </c>
      <c r="GV37" s="37" t="s">
        <v>1416</v>
      </c>
      <c r="GW37" s="37"/>
      <c r="GX37" s="37"/>
      <c r="GY37" s="37"/>
      <c r="GZ37" s="37" t="s">
        <v>1418</v>
      </c>
      <c r="HA37" s="37" t="s">
        <v>1480</v>
      </c>
      <c r="HB37" s="37" t="s">
        <v>1303</v>
      </c>
      <c r="HC37" s="37"/>
      <c r="HD37" s="37" t="s">
        <v>1376</v>
      </c>
    </row>
    <row r="38" customFormat="false" ht="15" hidden="false" customHeight="false" outlineLevel="0" collapsed="false">
      <c r="A38" s="196" t="n">
        <v>38</v>
      </c>
      <c r="B38" s="37" t="s">
        <v>1366</v>
      </c>
      <c r="C38" s="37" t="str">
        <f aca="false">IF(COUNTIF(DD:DD,$B38),INDIRECT(concat("B",$A38)),"")</f>
        <v/>
      </c>
      <c r="D38" s="37" t="str">
        <f aca="false">IF(COUNTIF(DE:DE,$B38),INDIRECT(concat("B",$A38)),"")</f>
        <v/>
      </c>
      <c r="E38" s="37" t="str">
        <f aca="false">IF(COUNTIF(DF:DF,$B38),INDIRECT(concat("B",$A38)),"")</f>
        <v/>
      </c>
      <c r="F38" s="37" t="str">
        <f aca="false">IF(COUNTIF(DG:DG,$B38),INDIRECT(concat("B",$A38)),"")</f>
        <v/>
      </c>
      <c r="G38" s="37" t="str">
        <f aca="false">IF(COUNTIF(DH:DH,$B38),INDIRECT(concat("B",$A38)),"")</f>
        <v/>
      </c>
      <c r="H38" s="37" t="str">
        <f aca="false">IF(COUNTIF(DI:DI,$B38),INDIRECT(concat("B",$A38)),"")</f>
        <v/>
      </c>
      <c r="I38" s="37" t="str">
        <f aca="false">IF(COUNTIF(DJ:DJ,$B38),INDIRECT(concat("B",$A38)),"")</f>
        <v/>
      </c>
      <c r="J38" s="37" t="str">
        <f aca="false">IF(COUNTIF(DK:DK,$B38),INDIRECT(concat("B",$A38)),"")</f>
        <v/>
      </c>
      <c r="K38" s="37" t="str">
        <f aca="false">IF(COUNTIF(DL:DL,$B38),INDIRECT(concat("B",$A38)),"")</f>
        <v/>
      </c>
      <c r="L38" s="37" t="str">
        <f aca="false">IF(COUNTIF(DM:DM,$B38),INDIRECT(concat("B",$A38)),"")</f>
        <v/>
      </c>
      <c r="M38" s="37" t="str">
        <f aca="false">IF(COUNTIF(DN:DN,$B38),INDIRECT(concat("B",$A38)),"")</f>
        <v/>
      </c>
      <c r="N38" s="37" t="str">
        <f aca="false">IF(COUNTIF(DO:DO,$B38),INDIRECT(concat("B",$A38)),"")</f>
        <v/>
      </c>
      <c r="O38" s="37" t="str">
        <f aca="false">IF(COUNTIF(DP:DP,$B38),INDIRECT(concat("B",$A38)),"")</f>
        <v/>
      </c>
      <c r="P38" s="37" t="str">
        <f aca="false">IF(COUNTIF(DQ:DQ,$B38),INDIRECT(concat("B",$A38)),"")</f>
        <v/>
      </c>
      <c r="Q38" s="37" t="str">
        <f aca="false">IF(COUNTIF(DR:DR,$B38),INDIRECT(concat("B",$A38)),"")</f>
        <v/>
      </c>
      <c r="R38" s="37" t="str">
        <f aca="false">IF(COUNTIF(DS:DS,$B38),INDIRECT(concat("B",$A38)),"")</f>
        <v/>
      </c>
      <c r="S38" s="37" t="str">
        <f aca="false">IF(COUNTIF(DT:DT,$B38),INDIRECT(concat("B",$A38)),"")</f>
        <v/>
      </c>
      <c r="T38" s="37" t="str">
        <f aca="false">IF(COUNTIF(DU:DU,$B38),INDIRECT(concat("B",$A38)),"")</f>
        <v/>
      </c>
      <c r="U38" s="37" t="str">
        <f aca="false">IF(COUNTIF(DV:DV,$B38),INDIRECT(concat("B",$A38)),"")</f>
        <v/>
      </c>
      <c r="V38" s="37" t="str">
        <f aca="false">IF(COUNTIF(DW:DW,$B38),INDIRECT(concat("B",$A38)),"")</f>
        <v/>
      </c>
      <c r="W38" s="37" t="str">
        <f aca="false">IF(COUNTIF(DX:DX,$B38),INDIRECT(concat("B",$A38)),"")</f>
        <v/>
      </c>
      <c r="X38" s="37" t="str">
        <f aca="false">IF(COUNTIF(DY:DY,$B38),INDIRECT(concat("B",$A38)),"")</f>
        <v/>
      </c>
      <c r="Y38" s="37" t="str">
        <f aca="false">IF(COUNTIF(DZ:DZ,$B38),INDIRECT(concat("B",$A38)),"")</f>
        <v/>
      </c>
      <c r="Z38" s="37" t="str">
        <f aca="false">IF(COUNTIF(EA:EA,$B38),INDIRECT(concat("B",$A38)),"")</f>
        <v/>
      </c>
      <c r="AA38" s="37" t="str">
        <f aca="false">IF(COUNTIF(EB:EB,$B38),INDIRECT(concat("B",$A38)),"")</f>
        <v/>
      </c>
      <c r="AB38" s="37" t="str">
        <f aca="false">IF(COUNTIF(EC:EC,$B38),INDIRECT(concat("B",$A38)),"")</f>
        <v/>
      </c>
      <c r="AC38" s="37" t="str">
        <f aca="false">IF(COUNTIF(ED:ED,$B38),INDIRECT(concat("B",$A38)),"")</f>
        <v/>
      </c>
      <c r="AD38" s="37" t="str">
        <f aca="false">IF(COUNTIF(EE:EE,$B38),INDIRECT(concat("B",$A38)),"")</f>
        <v/>
      </c>
      <c r="AE38" s="37" t="str">
        <f aca="false">IF(COUNTIF(EF:EF,$B38),INDIRECT(concat("B",$A38)),"")</f>
        <v/>
      </c>
      <c r="AF38" s="37" t="str">
        <f aca="false">IF(COUNTIF(EG:EG,$B38),INDIRECT(concat("B",$A38)),"")</f>
        <v/>
      </c>
      <c r="AG38" s="37" t="str">
        <f aca="false">IF(COUNTIF(EH:EH,$B38),INDIRECT(concat("B",$A38)),"")</f>
        <v/>
      </c>
      <c r="AH38" s="37" t="str">
        <f aca="false">IF(COUNTIF(EI:EI,$B38),INDIRECT(concat("B",$A38)),"")</f>
        <v/>
      </c>
      <c r="AI38" s="37" t="str">
        <f aca="false">IF(COUNTIF(EJ:EJ,$B38),INDIRECT(concat("B",$A38)),"")</f>
        <v/>
      </c>
      <c r="AJ38" s="37" t="str">
        <f aca="false">IF(COUNTIF(EK:EK,$B38),INDIRECT(concat("B",$A38)),"")</f>
        <v/>
      </c>
      <c r="AK38" s="37" t="str">
        <f aca="false">IF(COUNTIF(EL:EL,$B38),INDIRECT(concat("B",$A38)),"")</f>
        <v/>
      </c>
      <c r="AL38" s="37" t="str">
        <f aca="false">IF(COUNTIF(EM:EM,$B38),INDIRECT(concat("B",$A38)),"")</f>
        <v/>
      </c>
      <c r="AM38" s="37" t="str">
        <f aca="false">IF(COUNTIF(EN:EN,$B38),INDIRECT(concat("B",$A38)),"")</f>
        <v/>
      </c>
      <c r="AN38" s="37" t="str">
        <f aca="false">IF(COUNTIF(EO:EO,$B38),INDIRECT(concat("B",$A38)),"")</f>
        <v/>
      </c>
      <c r="AO38" s="37" t="str">
        <f aca="false">IF(COUNTIF(EP:EP,$B38),INDIRECT(concat("B",$A38)),"")</f>
        <v/>
      </c>
      <c r="AP38" s="37" t="str">
        <f aca="false">IF(COUNTIF(EQ:EQ,$B38),INDIRECT(concat("B",$A38)),"")</f>
        <v/>
      </c>
      <c r="AQ38" s="37" t="str">
        <f aca="false">IF(COUNTIF(ER:ER,$B38),INDIRECT(concat("B",$A38)),"")</f>
        <v/>
      </c>
      <c r="AR38" s="37" t="str">
        <f aca="false">IF(COUNTIF(ES:ES,$B38),INDIRECT(concat("B",$A38)),"")</f>
        <v/>
      </c>
      <c r="AS38" s="37" t="e">
        <f aca="false">IF(COUNTIF(ET:ET,$B38),INDIRECT(concat("B",$A38)),"")</f>
        <v>#NAME?</v>
      </c>
      <c r="AT38" s="37" t="str">
        <f aca="false">IF(COUNTIF(EU:EU,$B38),INDIRECT(concat("B",$A38)),"")</f>
        <v/>
      </c>
      <c r="AU38" s="37" t="str">
        <f aca="false">IF(COUNTIF(EV:EV,$B38),INDIRECT(concat("B",$A38)),"")</f>
        <v/>
      </c>
      <c r="AV38" s="37" t="str">
        <f aca="false">IF(COUNTIF(EW:EW,$B38),INDIRECT(concat("B",$A38)),"")</f>
        <v/>
      </c>
      <c r="AW38" s="37" t="str">
        <f aca="false">IF(COUNTIF(EX:EX,$B38),INDIRECT(concat("B",$A38)),"")</f>
        <v/>
      </c>
      <c r="AX38" s="37" t="str">
        <f aca="false">IF(COUNTIF(EY:EY,$B38),INDIRECT(concat("B",$A38)),"")</f>
        <v/>
      </c>
      <c r="AY38" s="37" t="str">
        <f aca="false">IF(COUNTIF(EZ:EZ,$B38),INDIRECT(concat("B",$A38)),"")</f>
        <v/>
      </c>
      <c r="AZ38" s="37" t="str">
        <f aca="false">IF(COUNTIF(FA:FA,$B38),INDIRECT(concat("B",$A38)),"")</f>
        <v/>
      </c>
      <c r="BA38" s="37" t="str">
        <f aca="false">IF(COUNTIF(FB:FB,$B38),INDIRECT(concat("B",$A38)),"")</f>
        <v/>
      </c>
      <c r="BB38" s="37" t="str">
        <f aca="false">IF(COUNTIF(FC:FC,$B38),INDIRECT(concat("B",$A38)),"")</f>
        <v/>
      </c>
      <c r="BC38" s="37" t="str">
        <f aca="false">IF(COUNTIF(FD:FD,$B38),INDIRECT(concat("B",$A38)),"")</f>
        <v/>
      </c>
      <c r="BD38" s="37" t="str">
        <f aca="false">IF(COUNTIF(FE:FE,$B38),INDIRECT(concat("B",$A38)),"")</f>
        <v/>
      </c>
      <c r="BE38" s="37" t="str">
        <f aca="false">IF(COUNTIF(FF:FF,$B38),INDIRECT(concat("B",$A38)),"")</f>
        <v/>
      </c>
      <c r="BF38" s="37" t="str">
        <f aca="false">IF(COUNTIF(FG:FG,$B38),INDIRECT(concat("B",$A38)),"")</f>
        <v/>
      </c>
      <c r="BG38" s="37" t="str">
        <f aca="false">IF(COUNTIF(FH:FH,$B38),INDIRECT(concat("B",$A38)),"")</f>
        <v/>
      </c>
      <c r="BH38" s="37" t="str">
        <f aca="false">IF(COUNTIF(FI:FI,$B38),INDIRECT(concat("B",$A38)),"")</f>
        <v/>
      </c>
      <c r="BI38" s="37" t="str">
        <f aca="false">IF(COUNTIF(FJ:FJ,$B38),INDIRECT(concat("B",$A38)),"")</f>
        <v/>
      </c>
      <c r="BJ38" s="37" t="str">
        <f aca="false">IF(COUNTIF(FK:FK,$B38),INDIRECT(concat("B",$A38)),"")</f>
        <v/>
      </c>
      <c r="BK38" s="37" t="str">
        <f aca="false">IF(COUNTIF(FL:FL,$B38),INDIRECT(concat("B",$A38)),"")</f>
        <v/>
      </c>
      <c r="BL38" s="37" t="str">
        <f aca="false">IF(COUNTIF(FM:FM,$B38),INDIRECT(concat("B",$A38)),"")</f>
        <v/>
      </c>
      <c r="BM38" s="37" t="str">
        <f aca="false">IF(COUNTIF(FN:FN,$B38),INDIRECT(concat("B",$A38)),"")</f>
        <v/>
      </c>
      <c r="BN38" s="37" t="str">
        <f aca="false">IF(COUNTIF(FO:FO,$B38),INDIRECT(concat("B",$A38)),"")</f>
        <v/>
      </c>
      <c r="BO38" s="37" t="str">
        <f aca="false">IF(COUNTIF(FP:FP,$B38),INDIRECT(concat("B",$A38)),"")</f>
        <v/>
      </c>
      <c r="BP38" s="37" t="str">
        <f aca="false">IF(COUNTIF(FQ:FQ,$B38),INDIRECT(concat("B",$A38)),"")</f>
        <v/>
      </c>
      <c r="BQ38" s="37" t="str">
        <f aca="false">IF(COUNTIF(FR:FR,$B38),INDIRECT(concat("B",$A38)),"")</f>
        <v/>
      </c>
      <c r="BR38" s="37" t="str">
        <f aca="false">IF(COUNTIF(FS:FS,$B38),INDIRECT(concat("B",$A38)),"")</f>
        <v/>
      </c>
      <c r="BS38" s="37" t="str">
        <f aca="false">IF(COUNTIF(FT:FT,$B38),INDIRECT(concat("B",$A38)),"")</f>
        <v/>
      </c>
      <c r="BT38" s="37" t="str">
        <f aca="false">IF(COUNTIF(FU:FU,$B38),INDIRECT(concat("B",$A38)),"")</f>
        <v/>
      </c>
      <c r="BU38" s="37" t="str">
        <f aca="false">IF(COUNTIF(FV:FV,$B38),INDIRECT(concat("B",$A38)),"")</f>
        <v/>
      </c>
      <c r="BV38" s="37" t="str">
        <f aca="false">IF(COUNTIF(FW:FW,$B38),INDIRECT(concat("B",$A38)),"")</f>
        <v/>
      </c>
      <c r="BW38" s="37" t="str">
        <f aca="false">IF(COUNTIF(FX:FX,$B38),INDIRECT(concat("B",$A38)),"")</f>
        <v/>
      </c>
      <c r="BX38" s="37" t="str">
        <f aca="false">IF(COUNTIF(FY:FY,$B38),INDIRECT(concat("B",$A38)),"")</f>
        <v/>
      </c>
      <c r="BY38" s="37" t="str">
        <f aca="false">IF(COUNTIF(FZ:FZ,$B38),INDIRECT(concat("B",$A38)),"")</f>
        <v/>
      </c>
      <c r="BZ38" s="37" t="str">
        <f aca="false">IF(COUNTIF(GA:GA,$B38),INDIRECT(concat("B",$A38)),"")</f>
        <v/>
      </c>
      <c r="CA38" s="37" t="str">
        <f aca="false">IF(COUNTIF(GB:GB,$B38),INDIRECT(concat("B",$A38)),"")</f>
        <v/>
      </c>
      <c r="CB38" s="37" t="str">
        <f aca="false">IF(COUNTIF(GC:GC,$B38),INDIRECT(concat("B",$A38)),"")</f>
        <v/>
      </c>
      <c r="CC38" s="37" t="str">
        <f aca="false">IF(COUNTIF(GD:GD,$B38),INDIRECT(concat("B",$A38)),"")</f>
        <v/>
      </c>
      <c r="CD38" s="37" t="str">
        <f aca="false">IF(COUNTIF(GE:GE,$B38),INDIRECT(concat("B",$A38)),"")</f>
        <v/>
      </c>
      <c r="CE38" s="37" t="str">
        <f aca="false">IF(COUNTIF(GF:GF,$B38),INDIRECT(concat("B",$A38)),"")</f>
        <v/>
      </c>
      <c r="CF38" s="37" t="str">
        <f aca="false">IF(COUNTIF(GG:GG,$B38),INDIRECT(concat("B",$A38)),"")</f>
        <v/>
      </c>
      <c r="CG38" s="37" t="str">
        <f aca="false">IF(COUNTIF(GH:GH,$B38),INDIRECT(concat("B",$A38)),"")</f>
        <v/>
      </c>
      <c r="CH38" s="37" t="str">
        <f aca="false">IF(COUNTIF(GI:GI,$B38),INDIRECT(concat("B",$A38)),"")</f>
        <v/>
      </c>
      <c r="CI38" s="37" t="str">
        <f aca="false">IF(COUNTIF(GJ:GJ,$B38),INDIRECT(concat("B",$A38)),"")</f>
        <v/>
      </c>
      <c r="CJ38" s="37" t="str">
        <f aca="false">IF(COUNTIF(GK:GK,$B38),INDIRECT(concat("B",$A38)),"")</f>
        <v/>
      </c>
      <c r="CK38" s="37" t="str">
        <f aca="false">IF(COUNTIF(GL:GL,$B38),INDIRECT(concat("B",$A38)),"")</f>
        <v/>
      </c>
      <c r="CL38" s="37" t="str">
        <f aca="false">IF(COUNTIF(GM:GM,$B38),INDIRECT(concat("B",$A38)),"")</f>
        <v/>
      </c>
      <c r="CM38" s="37" t="str">
        <f aca="false">IF(COUNTIF(GN:GN,$B38),INDIRECT(concat("B",$A38)),"")</f>
        <v/>
      </c>
      <c r="CN38" s="37" t="str">
        <f aca="false">IF(COUNTIF(GO:GO,$B38),INDIRECT(concat("B",$A38)),"")</f>
        <v/>
      </c>
      <c r="CO38" s="37" t="str">
        <f aca="false">IF(COUNTIF(GP:GP,$B38),INDIRECT(concat("B",$A38)),"")</f>
        <v/>
      </c>
      <c r="CP38" s="37" t="str">
        <f aca="false">IF(COUNTIF(GQ:GQ,$B38),INDIRECT(concat("B",$A38)),"")</f>
        <v/>
      </c>
      <c r="CQ38" s="37" t="str">
        <f aca="false">IF(COUNTIF(GR:GR,$B38),INDIRECT(concat("B",$A38)),"")</f>
        <v/>
      </c>
      <c r="CR38" s="37" t="str">
        <f aca="false">IF(COUNTIF(GS:GS,$B38),INDIRECT(concat("B",$A38)),"")</f>
        <v/>
      </c>
      <c r="CS38" s="37" t="str">
        <f aca="false">IF(COUNTIF(GT:GT,$B38),INDIRECT(concat("B",$A38)),"")</f>
        <v/>
      </c>
      <c r="CT38" s="37" t="str">
        <f aca="false">IF(COUNTIF(GU:GU,$B38),INDIRECT(concat("B",$A38)),"")</f>
        <v/>
      </c>
      <c r="CU38" s="37" t="str">
        <f aca="false">IF(COUNTIF(GV:GV,$B38),INDIRECT(concat("B",$A38)),"")</f>
        <v/>
      </c>
      <c r="CV38" s="37" t="str">
        <f aca="false">IF(COUNTIF(GW:GW,$B38),INDIRECT(concat("B",$A38)),"")</f>
        <v/>
      </c>
      <c r="CW38" s="37" t="str">
        <f aca="false">IF(COUNTIF(GX:GX,$B38),INDIRECT(concat("B",$A38)),"")</f>
        <v/>
      </c>
      <c r="CX38" s="37" t="str">
        <f aca="false">IF(COUNTIF(GY:GY,$B38),INDIRECT(concat("B",$A38)),"")</f>
        <v/>
      </c>
      <c r="CY38" s="37" t="str">
        <f aca="false">IF(COUNTIF(GZ:GZ,$B38),INDIRECT(concat("B",$A38)),"")</f>
        <v/>
      </c>
      <c r="CZ38" s="37" t="e">
        <f aca="false">IF(COUNTIF(HA:HA,$B38),INDIRECT(concat("B",$A38)),"")</f>
        <v>#NAME?</v>
      </c>
      <c r="DA38" s="37" t="str">
        <f aca="false">IF(COUNTIF(HB:HB,$B38),INDIRECT(concat("B",$A38)),"")</f>
        <v/>
      </c>
      <c r="DB38" s="37" t="str">
        <f aca="false">IF(COUNTIF(HC:HC,$B38),INDIRECT(concat("B",$A38)),"")</f>
        <v/>
      </c>
      <c r="DC38" s="37" t="str">
        <f aca="false">IF(COUNTIF(HD:HD,$B38),INDIRECT(concat("B",$A38)),"")</f>
        <v/>
      </c>
      <c r="DE38" s="37"/>
      <c r="DF38" s="37"/>
      <c r="DG38" s="37"/>
      <c r="DH38" s="37" t="s">
        <v>1430</v>
      </c>
      <c r="DI38" s="37" t="s">
        <v>1451</v>
      </c>
      <c r="DJ38" s="37"/>
      <c r="DK38" s="37"/>
      <c r="DL38" s="37"/>
      <c r="DM38" s="37"/>
      <c r="DN38" s="37"/>
      <c r="DO38" s="37"/>
      <c r="DP38" s="37"/>
      <c r="DQ38" s="37"/>
      <c r="DR38" s="37" t="s">
        <v>1416</v>
      </c>
      <c r="DS38" s="37"/>
      <c r="DT38" s="37"/>
      <c r="DU38" s="37"/>
      <c r="DV38" s="37"/>
      <c r="DW38" s="37"/>
      <c r="DX38" s="37"/>
      <c r="DY38" s="37"/>
      <c r="DZ38" s="37"/>
      <c r="EA38" s="37" t="s">
        <v>1416</v>
      </c>
      <c r="EB38" s="37" t="s">
        <v>1482</v>
      </c>
      <c r="EC38" s="37" t="s">
        <v>1482</v>
      </c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 t="s">
        <v>1430</v>
      </c>
      <c r="EO38" s="37"/>
      <c r="EP38" s="37"/>
      <c r="EQ38" s="37"/>
      <c r="ER38" s="37"/>
      <c r="ES38" s="37"/>
      <c r="ET38" s="37" t="s">
        <v>1376</v>
      </c>
      <c r="EU38" s="37" t="s">
        <v>1430</v>
      </c>
      <c r="EV38" s="37" t="s">
        <v>1442</v>
      </c>
      <c r="EW38" s="37" t="s">
        <v>1418</v>
      </c>
      <c r="EX38" s="37"/>
      <c r="EY38" s="37" t="s">
        <v>1418</v>
      </c>
      <c r="EZ38" s="37"/>
      <c r="FA38" s="37"/>
      <c r="FB38" s="37"/>
      <c r="FC38" s="37"/>
      <c r="FD38" s="37" t="s">
        <v>1382</v>
      </c>
      <c r="FE38" s="37" t="s">
        <v>1305</v>
      </c>
      <c r="FF38" s="37"/>
      <c r="FG38" s="37" t="s">
        <v>1402</v>
      </c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 t="s">
        <v>1439</v>
      </c>
      <c r="FU38" s="37"/>
      <c r="FV38" s="37"/>
      <c r="FW38" s="37"/>
      <c r="FX38" s="37"/>
      <c r="FY38" s="37"/>
      <c r="FZ38" s="37" t="s">
        <v>1299</v>
      </c>
      <c r="GA38" s="37"/>
      <c r="GB38" s="37"/>
      <c r="GC38" s="37" t="s">
        <v>1402</v>
      </c>
      <c r="GD38" s="37"/>
      <c r="GE38" s="37"/>
      <c r="GF38" s="37"/>
      <c r="GG38" s="37"/>
      <c r="GH38" s="37"/>
      <c r="GI38" s="37" t="s">
        <v>1303</v>
      </c>
      <c r="GJ38" s="37" t="s">
        <v>1418</v>
      </c>
      <c r="GK38" s="37"/>
      <c r="GL38" s="37"/>
      <c r="GM38" s="37"/>
      <c r="GN38" s="37"/>
      <c r="GO38" s="37"/>
      <c r="GP38" s="37" t="s">
        <v>1424</v>
      </c>
      <c r="GQ38" s="37"/>
      <c r="GR38" s="37"/>
      <c r="GS38" s="37"/>
      <c r="GT38" s="37" t="s">
        <v>1497</v>
      </c>
      <c r="GU38" s="37" t="s">
        <v>1416</v>
      </c>
      <c r="GV38" s="37" t="s">
        <v>1418</v>
      </c>
      <c r="GW38" s="37"/>
      <c r="GX38" s="37"/>
      <c r="GY38" s="37"/>
      <c r="GZ38" s="37"/>
      <c r="HA38" s="37" t="s">
        <v>1363</v>
      </c>
      <c r="HB38" s="37" t="s">
        <v>1357</v>
      </c>
      <c r="HC38" s="37"/>
      <c r="HD38" s="37" t="s">
        <v>1299</v>
      </c>
    </row>
    <row r="39" customFormat="false" ht="15" hidden="false" customHeight="false" outlineLevel="0" collapsed="false">
      <c r="A39" s="196" t="n">
        <v>39</v>
      </c>
      <c r="B39" s="37" t="s">
        <v>1370</v>
      </c>
      <c r="C39" s="37" t="str">
        <f aca="false">IF(COUNTIF(DD:DD,$B39),INDIRECT(concat("B",$A39)),"")</f>
        <v/>
      </c>
      <c r="D39" s="37" t="str">
        <f aca="false">IF(COUNTIF(DE:DE,$B39),INDIRECT(concat("B",$A39)),"")</f>
        <v/>
      </c>
      <c r="E39" s="37" t="str">
        <f aca="false">IF(COUNTIF(DF:DF,$B39),INDIRECT(concat("B",$A39)),"")</f>
        <v/>
      </c>
      <c r="F39" s="37" t="str">
        <f aca="false">IF(COUNTIF(DG:DG,$B39),INDIRECT(concat("B",$A39)),"")</f>
        <v/>
      </c>
      <c r="G39" s="37" t="str">
        <f aca="false">IF(COUNTIF(DH:DH,$B39),INDIRECT(concat("B",$A39)),"")</f>
        <v/>
      </c>
      <c r="H39" s="37" t="str">
        <f aca="false">IF(COUNTIF(DI:DI,$B39),INDIRECT(concat("B",$A39)),"")</f>
        <v/>
      </c>
      <c r="I39" s="37" t="str">
        <f aca="false">IF(COUNTIF(DJ:DJ,$B39),INDIRECT(concat("B",$A39)),"")</f>
        <v/>
      </c>
      <c r="J39" s="37" t="str">
        <f aca="false">IF(COUNTIF(DK:DK,$B39),INDIRECT(concat("B",$A39)),"")</f>
        <v/>
      </c>
      <c r="K39" s="37" t="str">
        <f aca="false">IF(COUNTIF(DL:DL,$B39),INDIRECT(concat("B",$A39)),"")</f>
        <v/>
      </c>
      <c r="L39" s="37" t="str">
        <f aca="false">IF(COUNTIF(DM:DM,$B39),INDIRECT(concat("B",$A39)),"")</f>
        <v/>
      </c>
      <c r="M39" s="37" t="str">
        <f aca="false">IF(COUNTIF(DN:DN,$B39),INDIRECT(concat("B",$A39)),"")</f>
        <v/>
      </c>
      <c r="N39" s="37" t="str">
        <f aca="false">IF(COUNTIF(DO:DO,$B39),INDIRECT(concat("B",$A39)),"")</f>
        <v/>
      </c>
      <c r="O39" s="37" t="str">
        <f aca="false">IF(COUNTIF(DP:DP,$B39),INDIRECT(concat("B",$A39)),"")</f>
        <v/>
      </c>
      <c r="P39" s="37" t="str">
        <f aca="false">IF(COUNTIF(DQ:DQ,$B39),INDIRECT(concat("B",$A39)),"")</f>
        <v/>
      </c>
      <c r="Q39" s="37" t="str">
        <f aca="false">IF(COUNTIF(DR:DR,$B39),INDIRECT(concat("B",$A39)),"")</f>
        <v/>
      </c>
      <c r="R39" s="37" t="str">
        <f aca="false">IF(COUNTIF(DS:DS,$B39),INDIRECT(concat("B",$A39)),"")</f>
        <v/>
      </c>
      <c r="S39" s="37" t="str">
        <f aca="false">IF(COUNTIF(DT:DT,$B39),INDIRECT(concat("B",$A39)),"")</f>
        <v/>
      </c>
      <c r="T39" s="37" t="str">
        <f aca="false">IF(COUNTIF(DU:DU,$B39),INDIRECT(concat("B",$A39)),"")</f>
        <v/>
      </c>
      <c r="U39" s="37" t="str">
        <f aca="false">IF(COUNTIF(DV:DV,$B39),INDIRECT(concat("B",$A39)),"")</f>
        <v/>
      </c>
      <c r="V39" s="37" t="str">
        <f aca="false">IF(COUNTIF(DW:DW,$B39),INDIRECT(concat("B",$A39)),"")</f>
        <v/>
      </c>
      <c r="W39" s="37" t="str">
        <f aca="false">IF(COUNTIF(DX:DX,$B39),INDIRECT(concat("B",$A39)),"")</f>
        <v/>
      </c>
      <c r="X39" s="37" t="str">
        <f aca="false">IF(COUNTIF(DY:DY,$B39),INDIRECT(concat("B",$A39)),"")</f>
        <v/>
      </c>
      <c r="Y39" s="37" t="str">
        <f aca="false">IF(COUNTIF(DZ:DZ,$B39),INDIRECT(concat("B",$A39)),"")</f>
        <v/>
      </c>
      <c r="Z39" s="37" t="str">
        <f aca="false">IF(COUNTIF(EA:EA,$B39),INDIRECT(concat("B",$A39)),"")</f>
        <v/>
      </c>
      <c r="AA39" s="37" t="str">
        <f aca="false">IF(COUNTIF(EB:EB,$B39),INDIRECT(concat("B",$A39)),"")</f>
        <v/>
      </c>
      <c r="AB39" s="37" t="str">
        <f aca="false">IF(COUNTIF(EC:EC,$B39),INDIRECT(concat("B",$A39)),"")</f>
        <v/>
      </c>
      <c r="AC39" s="37" t="str">
        <f aca="false">IF(COUNTIF(ED:ED,$B39),INDIRECT(concat("B",$A39)),"")</f>
        <v/>
      </c>
      <c r="AD39" s="37" t="str">
        <f aca="false">IF(COUNTIF(EE:EE,$B39),INDIRECT(concat("B",$A39)),"")</f>
        <v/>
      </c>
      <c r="AE39" s="37" t="str">
        <f aca="false">IF(COUNTIF(EF:EF,$B39),INDIRECT(concat("B",$A39)),"")</f>
        <v/>
      </c>
      <c r="AF39" s="37" t="str">
        <f aca="false">IF(COUNTIF(EG:EG,$B39),INDIRECT(concat("B",$A39)),"")</f>
        <v/>
      </c>
      <c r="AG39" s="37" t="str">
        <f aca="false">IF(COUNTIF(EH:EH,$B39),INDIRECT(concat("B",$A39)),"")</f>
        <v/>
      </c>
      <c r="AH39" s="37" t="str">
        <f aca="false">IF(COUNTIF(EI:EI,$B39),INDIRECT(concat("B",$A39)),"")</f>
        <v/>
      </c>
      <c r="AI39" s="37" t="str">
        <f aca="false">IF(COUNTIF(EJ:EJ,$B39),INDIRECT(concat("B",$A39)),"")</f>
        <v/>
      </c>
      <c r="AJ39" s="37" t="str">
        <f aca="false">IF(COUNTIF(EK:EK,$B39),INDIRECT(concat("B",$A39)),"")</f>
        <v/>
      </c>
      <c r="AK39" s="37" t="str">
        <f aca="false">IF(COUNTIF(EL:EL,$B39),INDIRECT(concat("B",$A39)),"")</f>
        <v/>
      </c>
      <c r="AL39" s="37" t="str">
        <f aca="false">IF(COUNTIF(EM:EM,$B39),INDIRECT(concat("B",$A39)),"")</f>
        <v/>
      </c>
      <c r="AM39" s="37" t="str">
        <f aca="false">IF(COUNTIF(EN:EN,$B39),INDIRECT(concat("B",$A39)),"")</f>
        <v/>
      </c>
      <c r="AN39" s="37" t="str">
        <f aca="false">IF(COUNTIF(EO:EO,$B39),INDIRECT(concat("B",$A39)),"")</f>
        <v/>
      </c>
      <c r="AO39" s="37" t="str">
        <f aca="false">IF(COUNTIF(EP:EP,$B39),INDIRECT(concat("B",$A39)),"")</f>
        <v/>
      </c>
      <c r="AP39" s="37" t="str">
        <f aca="false">IF(COUNTIF(EQ:EQ,$B39),INDIRECT(concat("B",$A39)),"")</f>
        <v/>
      </c>
      <c r="AQ39" s="37" t="str">
        <f aca="false">IF(COUNTIF(ER:ER,$B39),INDIRECT(concat("B",$A39)),"")</f>
        <v/>
      </c>
      <c r="AR39" s="37" t="str">
        <f aca="false">IF(COUNTIF(ES:ES,$B39),INDIRECT(concat("B",$A39)),"")</f>
        <v/>
      </c>
      <c r="AS39" s="37" t="str">
        <f aca="false">IF(COUNTIF(ET:ET,$B39),INDIRECT(concat("B",$A39)),"")</f>
        <v/>
      </c>
      <c r="AT39" s="37" t="str">
        <f aca="false">IF(COUNTIF(EU:EU,$B39),INDIRECT(concat("B",$A39)),"")</f>
        <v/>
      </c>
      <c r="AU39" s="37" t="str">
        <f aca="false">IF(COUNTIF(EV:EV,$B39),INDIRECT(concat("B",$A39)),"")</f>
        <v/>
      </c>
      <c r="AV39" s="37" t="str">
        <f aca="false">IF(COUNTIF(EW:EW,$B39),INDIRECT(concat("B",$A39)),"")</f>
        <v/>
      </c>
      <c r="AW39" s="37" t="str">
        <f aca="false">IF(COUNTIF(EX:EX,$B39),INDIRECT(concat("B",$A39)),"")</f>
        <v/>
      </c>
      <c r="AX39" s="37" t="str">
        <f aca="false">IF(COUNTIF(EY:EY,$B39),INDIRECT(concat("B",$A39)),"")</f>
        <v/>
      </c>
      <c r="AY39" s="37" t="str">
        <f aca="false">IF(COUNTIF(EZ:EZ,$B39),INDIRECT(concat("B",$A39)),"")</f>
        <v/>
      </c>
      <c r="AZ39" s="37" t="str">
        <f aca="false">IF(COUNTIF(FA:FA,$B39),INDIRECT(concat("B",$A39)),"")</f>
        <v/>
      </c>
      <c r="BA39" s="37" t="str">
        <f aca="false">IF(COUNTIF(FB:FB,$B39),INDIRECT(concat("B",$A39)),"")</f>
        <v/>
      </c>
      <c r="BB39" s="37" t="str">
        <f aca="false">IF(COUNTIF(FC:FC,$B39),INDIRECT(concat("B",$A39)),"")</f>
        <v/>
      </c>
      <c r="BC39" s="37" t="str">
        <f aca="false">IF(COUNTIF(FD:FD,$B39),INDIRECT(concat("B",$A39)),"")</f>
        <v/>
      </c>
      <c r="BD39" s="37" t="str">
        <f aca="false">IF(COUNTIF(FE:FE,$B39),INDIRECT(concat("B",$A39)),"")</f>
        <v/>
      </c>
      <c r="BE39" s="37" t="str">
        <f aca="false">IF(COUNTIF(FF:FF,$B39),INDIRECT(concat("B",$A39)),"")</f>
        <v/>
      </c>
      <c r="BF39" s="37" t="str">
        <f aca="false">IF(COUNTIF(FG:FG,$B39),INDIRECT(concat("B",$A39)),"")</f>
        <v/>
      </c>
      <c r="BG39" s="37" t="str">
        <f aca="false">IF(COUNTIF(FH:FH,$B39),INDIRECT(concat("B",$A39)),"")</f>
        <v/>
      </c>
      <c r="BH39" s="37" t="str">
        <f aca="false">IF(COUNTIF(FI:FI,$B39),INDIRECT(concat("B",$A39)),"")</f>
        <v/>
      </c>
      <c r="BI39" s="37" t="str">
        <f aca="false">IF(COUNTIF(FJ:FJ,$B39),INDIRECT(concat("B",$A39)),"")</f>
        <v/>
      </c>
      <c r="BJ39" s="37" t="str">
        <f aca="false">IF(COUNTIF(FK:FK,$B39),INDIRECT(concat("B",$A39)),"")</f>
        <v/>
      </c>
      <c r="BK39" s="37" t="str">
        <f aca="false">IF(COUNTIF(FL:FL,$B39),INDIRECT(concat("B",$A39)),"")</f>
        <v/>
      </c>
      <c r="BL39" s="37" t="str">
        <f aca="false">IF(COUNTIF(FM:FM,$B39),INDIRECT(concat("B",$A39)),"")</f>
        <v/>
      </c>
      <c r="BM39" s="37" t="str">
        <f aca="false">IF(COUNTIF(FN:FN,$B39),INDIRECT(concat("B",$A39)),"")</f>
        <v/>
      </c>
      <c r="BN39" s="37" t="str">
        <f aca="false">IF(COUNTIF(FO:FO,$B39),INDIRECT(concat("B",$A39)),"")</f>
        <v/>
      </c>
      <c r="BO39" s="37" t="str">
        <f aca="false">IF(COUNTIF(FP:FP,$B39),INDIRECT(concat("B",$A39)),"")</f>
        <v/>
      </c>
      <c r="BP39" s="37" t="str">
        <f aca="false">IF(COUNTIF(FQ:FQ,$B39),INDIRECT(concat("B",$A39)),"")</f>
        <v/>
      </c>
      <c r="BQ39" s="37" t="str">
        <f aca="false">IF(COUNTIF(FR:FR,$B39),INDIRECT(concat("B",$A39)),"")</f>
        <v/>
      </c>
      <c r="BR39" s="37" t="str">
        <f aca="false">IF(COUNTIF(FS:FS,$B39),INDIRECT(concat("B",$A39)),"")</f>
        <v/>
      </c>
      <c r="BS39" s="37" t="e">
        <f aca="false">IF(COUNTIF(FT:FT,$B39),INDIRECT(concat("B",$A39)),"")</f>
        <v>#NAME?</v>
      </c>
      <c r="BT39" s="37" t="e">
        <f aca="false">IF(COUNTIF(FU:FU,$B39),INDIRECT(concat("B",$A39)),"")</f>
        <v>#NAME?</v>
      </c>
      <c r="BU39" s="37" t="str">
        <f aca="false">IF(COUNTIF(FV:FV,$B39),INDIRECT(concat("B",$A39)),"")</f>
        <v/>
      </c>
      <c r="BV39" s="37" t="str">
        <f aca="false">IF(COUNTIF(FW:FW,$B39),INDIRECT(concat("B",$A39)),"")</f>
        <v/>
      </c>
      <c r="BW39" s="37" t="str">
        <f aca="false">IF(COUNTIF(FX:FX,$B39),INDIRECT(concat("B",$A39)),"")</f>
        <v/>
      </c>
      <c r="BX39" s="37" t="str">
        <f aca="false">IF(COUNTIF(FY:FY,$B39),INDIRECT(concat("B",$A39)),"")</f>
        <v/>
      </c>
      <c r="BY39" s="37" t="str">
        <f aca="false">IF(COUNTIF(FZ:FZ,$B39),INDIRECT(concat("B",$A39)),"")</f>
        <v/>
      </c>
      <c r="BZ39" s="37" t="str">
        <f aca="false">IF(COUNTIF(GA:GA,$B39),INDIRECT(concat("B",$A39)),"")</f>
        <v/>
      </c>
      <c r="CA39" s="37" t="str">
        <f aca="false">IF(COUNTIF(GB:GB,$B39),INDIRECT(concat("B",$A39)),"")</f>
        <v/>
      </c>
      <c r="CB39" s="37" t="str">
        <f aca="false">IF(COUNTIF(GC:GC,$B39),INDIRECT(concat("B",$A39)),"")</f>
        <v/>
      </c>
      <c r="CC39" s="37" t="str">
        <f aca="false">IF(COUNTIF(GD:GD,$B39),INDIRECT(concat("B",$A39)),"")</f>
        <v/>
      </c>
      <c r="CD39" s="37" t="str">
        <f aca="false">IF(COUNTIF(GE:GE,$B39),INDIRECT(concat("B",$A39)),"")</f>
        <v/>
      </c>
      <c r="CE39" s="37" t="str">
        <f aca="false">IF(COUNTIF(GF:GF,$B39),INDIRECT(concat("B",$A39)),"")</f>
        <v/>
      </c>
      <c r="CF39" s="37" t="str">
        <f aca="false">IF(COUNTIF(GG:GG,$B39),INDIRECT(concat("B",$A39)),"")</f>
        <v/>
      </c>
      <c r="CG39" s="37" t="str">
        <f aca="false">IF(COUNTIF(GH:GH,$B39),INDIRECT(concat("B",$A39)),"")</f>
        <v/>
      </c>
      <c r="CH39" s="37" t="str">
        <f aca="false">IF(COUNTIF(GI:GI,$B39),INDIRECT(concat("B",$A39)),"")</f>
        <v/>
      </c>
      <c r="CI39" s="37" t="str">
        <f aca="false">IF(COUNTIF(GJ:GJ,$B39),INDIRECT(concat("B",$A39)),"")</f>
        <v/>
      </c>
      <c r="CJ39" s="37" t="str">
        <f aca="false">IF(COUNTIF(GK:GK,$B39),INDIRECT(concat("B",$A39)),"")</f>
        <v/>
      </c>
      <c r="CK39" s="37" t="str">
        <f aca="false">IF(COUNTIF(GL:GL,$B39),INDIRECT(concat("B",$A39)),"")</f>
        <v/>
      </c>
      <c r="CL39" s="37" t="str">
        <f aca="false">IF(COUNTIF(GM:GM,$B39),INDIRECT(concat("B",$A39)),"")</f>
        <v/>
      </c>
      <c r="CM39" s="37" t="str">
        <f aca="false">IF(COUNTIF(GN:GN,$B39),INDIRECT(concat("B",$A39)),"")</f>
        <v/>
      </c>
      <c r="CN39" s="37" t="str">
        <f aca="false">IF(COUNTIF(GO:GO,$B39),INDIRECT(concat("B",$A39)),"")</f>
        <v/>
      </c>
      <c r="CO39" s="37" t="str">
        <f aca="false">IF(COUNTIF(GP:GP,$B39),INDIRECT(concat("B",$A39)),"")</f>
        <v/>
      </c>
      <c r="CP39" s="37" t="e">
        <f aca="false">IF(COUNTIF(GQ:GQ,$B39),INDIRECT(concat("B",$A39)),"")</f>
        <v>#NAME?</v>
      </c>
      <c r="CQ39" s="37" t="str">
        <f aca="false">IF(COUNTIF(GR:GR,$B39),INDIRECT(concat("B",$A39)),"")</f>
        <v/>
      </c>
      <c r="CR39" s="37" t="str">
        <f aca="false">IF(COUNTIF(GS:GS,$B39),INDIRECT(concat("B",$A39)),"")</f>
        <v/>
      </c>
      <c r="CS39" s="37" t="str">
        <f aca="false">IF(COUNTIF(GT:GT,$B39),INDIRECT(concat("B",$A39)),"")</f>
        <v/>
      </c>
      <c r="CT39" s="37" t="str">
        <f aca="false">IF(COUNTIF(GU:GU,$B39),INDIRECT(concat("B",$A39)),"")</f>
        <v/>
      </c>
      <c r="CU39" s="37" t="str">
        <f aca="false">IF(COUNTIF(GV:GV,$B39),INDIRECT(concat("B",$A39)),"")</f>
        <v/>
      </c>
      <c r="CV39" s="37" t="str">
        <f aca="false">IF(COUNTIF(GW:GW,$B39),INDIRECT(concat("B",$A39)),"")</f>
        <v/>
      </c>
      <c r="CW39" s="37" t="str">
        <f aca="false">IF(COUNTIF(GX:GX,$B39),INDIRECT(concat("B",$A39)),"")</f>
        <v/>
      </c>
      <c r="CX39" s="37" t="e">
        <f aca="false">IF(COUNTIF(GY:GY,$B39),INDIRECT(concat("B",$A39)),"")</f>
        <v>#NAME?</v>
      </c>
      <c r="CY39" s="37" t="str">
        <f aca="false">IF(COUNTIF(GZ:GZ,$B39),INDIRECT(concat("B",$A39)),"")</f>
        <v/>
      </c>
      <c r="CZ39" s="37" t="str">
        <f aca="false">IF(COUNTIF(HA:HA,$B39),INDIRECT(concat("B",$A39)),"")</f>
        <v/>
      </c>
      <c r="DA39" s="37" t="str">
        <f aca="false">IF(COUNTIF(HB:HB,$B39),INDIRECT(concat("B",$A39)),"")</f>
        <v/>
      </c>
      <c r="DB39" s="37" t="str">
        <f aca="false">IF(COUNTIF(HC:HC,$B39),INDIRECT(concat("B",$A39)),"")</f>
        <v/>
      </c>
      <c r="DC39" s="37" t="str">
        <f aca="false">IF(COUNTIF(HD:HD,$B39),INDIRECT(concat("B",$A39)),"")</f>
        <v/>
      </c>
      <c r="DE39" s="37"/>
      <c r="DF39" s="37"/>
      <c r="DG39" s="37"/>
      <c r="DH39" s="37" t="s">
        <v>1439</v>
      </c>
      <c r="DI39" s="37" t="s">
        <v>1464</v>
      </c>
      <c r="DJ39" s="37"/>
      <c r="DK39" s="37"/>
      <c r="DL39" s="37"/>
      <c r="DM39" s="37"/>
      <c r="DN39" s="37"/>
      <c r="DO39" s="37"/>
      <c r="DP39" s="37"/>
      <c r="DQ39" s="37"/>
      <c r="DR39" s="37" t="s">
        <v>1418</v>
      </c>
      <c r="DS39" s="37"/>
      <c r="DT39" s="37"/>
      <c r="DU39" s="37"/>
      <c r="DV39" s="37"/>
      <c r="DW39" s="37"/>
      <c r="DX39" s="37"/>
      <c r="DY39" s="37"/>
      <c r="DZ39" s="37"/>
      <c r="EA39" s="37" t="s">
        <v>1418</v>
      </c>
      <c r="EB39" s="37" t="s">
        <v>1494</v>
      </c>
      <c r="EC39" s="37" t="s">
        <v>1494</v>
      </c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 t="s">
        <v>1418</v>
      </c>
      <c r="EO39" s="37"/>
      <c r="EP39" s="37"/>
      <c r="EQ39" s="37"/>
      <c r="ER39" s="37"/>
      <c r="ES39" s="37"/>
      <c r="ET39" s="37" t="s">
        <v>1299</v>
      </c>
      <c r="EU39" s="37" t="s">
        <v>1418</v>
      </c>
      <c r="EV39" s="37" t="s">
        <v>1430</v>
      </c>
      <c r="EW39" s="37"/>
      <c r="EX39" s="37"/>
      <c r="EY39" s="37"/>
      <c r="EZ39" s="37"/>
      <c r="FA39" s="37"/>
      <c r="FB39" s="37"/>
      <c r="FC39" s="37"/>
      <c r="FD39" s="37" t="s">
        <v>1248</v>
      </c>
      <c r="FE39" s="37" t="s">
        <v>1303</v>
      </c>
      <c r="FF39" s="37"/>
      <c r="FG39" s="37" t="s">
        <v>1418</v>
      </c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 t="s">
        <v>1407</v>
      </c>
      <c r="FU39" s="37"/>
      <c r="FV39" s="37"/>
      <c r="FW39" s="37"/>
      <c r="FX39" s="37"/>
      <c r="FY39" s="37"/>
      <c r="FZ39" s="37" t="s">
        <v>1305</v>
      </c>
      <c r="GA39" s="37"/>
      <c r="GB39" s="37"/>
      <c r="GC39" s="37" t="s">
        <v>1418</v>
      </c>
      <c r="GD39" s="37"/>
      <c r="GE39" s="37"/>
      <c r="GF39" s="37"/>
      <c r="GG39" s="37"/>
      <c r="GH39" s="37"/>
      <c r="GI39" s="37" t="s">
        <v>1402</v>
      </c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 t="s">
        <v>1418</v>
      </c>
      <c r="GV39" s="37" t="s">
        <v>1421</v>
      </c>
      <c r="GW39" s="37"/>
      <c r="GX39" s="37"/>
      <c r="GY39" s="37"/>
      <c r="GZ39" s="37"/>
      <c r="HA39" s="37" t="s">
        <v>1376</v>
      </c>
      <c r="HB39" s="37" t="s">
        <v>1382</v>
      </c>
      <c r="HC39" s="37"/>
      <c r="HD39" s="37" t="s">
        <v>1305</v>
      </c>
    </row>
    <row r="40" customFormat="false" ht="15" hidden="false" customHeight="false" outlineLevel="0" collapsed="false">
      <c r="A40" s="196" t="n">
        <v>40</v>
      </c>
      <c r="B40" s="37" t="s">
        <v>1373</v>
      </c>
      <c r="C40" s="37" t="str">
        <f aca="false">IF(COUNTIF(DD:DD,$B40),INDIRECT(concat("B",$A40)),"")</f>
        <v/>
      </c>
      <c r="D40" s="37" t="str">
        <f aca="false">IF(COUNTIF(DE:DE,$B40),INDIRECT(concat("B",$A40)),"")</f>
        <v/>
      </c>
      <c r="E40" s="37" t="str">
        <f aca="false">IF(COUNTIF(DF:DF,$B40),INDIRECT(concat("B",$A40)),"")</f>
        <v/>
      </c>
      <c r="F40" s="37" t="str">
        <f aca="false">IF(COUNTIF(DG:DG,$B40),INDIRECT(concat("B",$A40)),"")</f>
        <v/>
      </c>
      <c r="G40" s="37" t="str">
        <f aca="false">IF(COUNTIF(DH:DH,$B40),INDIRECT(concat("B",$A40)),"")</f>
        <v/>
      </c>
      <c r="H40" s="37" t="str">
        <f aca="false">IF(COUNTIF(DI:DI,$B40),INDIRECT(concat("B",$A40)),"")</f>
        <v/>
      </c>
      <c r="I40" s="37" t="str">
        <f aca="false">IF(COUNTIF(DJ:DJ,$B40),INDIRECT(concat("B",$A40)),"")</f>
        <v/>
      </c>
      <c r="J40" s="37" t="str">
        <f aca="false">IF(COUNTIF(DK:DK,$B40),INDIRECT(concat("B",$A40)),"")</f>
        <v/>
      </c>
      <c r="K40" s="37" t="str">
        <f aca="false">IF(COUNTIF(DL:DL,$B40),INDIRECT(concat("B",$A40)),"")</f>
        <v/>
      </c>
      <c r="L40" s="37" t="str">
        <f aca="false">IF(COUNTIF(DM:DM,$B40),INDIRECT(concat("B",$A40)),"")</f>
        <v/>
      </c>
      <c r="M40" s="37" t="str">
        <f aca="false">IF(COUNTIF(DN:DN,$B40),INDIRECT(concat("B",$A40)),"")</f>
        <v/>
      </c>
      <c r="N40" s="37" t="str">
        <f aca="false">IF(COUNTIF(DO:DO,$B40),INDIRECT(concat("B",$A40)),"")</f>
        <v/>
      </c>
      <c r="O40" s="37" t="str">
        <f aca="false">IF(COUNTIF(DP:DP,$B40),INDIRECT(concat("B",$A40)),"")</f>
        <v/>
      </c>
      <c r="P40" s="37" t="str">
        <f aca="false">IF(COUNTIF(DQ:DQ,$B40),INDIRECT(concat("B",$A40)),"")</f>
        <v/>
      </c>
      <c r="Q40" s="37" t="str">
        <f aca="false">IF(COUNTIF(DR:DR,$B40),INDIRECT(concat("B",$A40)),"")</f>
        <v/>
      </c>
      <c r="R40" s="37" t="str">
        <f aca="false">IF(COUNTIF(DS:DS,$B40),INDIRECT(concat("B",$A40)),"")</f>
        <v/>
      </c>
      <c r="S40" s="37" t="str">
        <f aca="false">IF(COUNTIF(DT:DT,$B40),INDIRECT(concat("B",$A40)),"")</f>
        <v/>
      </c>
      <c r="T40" s="37" t="str">
        <f aca="false">IF(COUNTIF(DU:DU,$B40),INDIRECT(concat("B",$A40)),"")</f>
        <v/>
      </c>
      <c r="U40" s="37" t="str">
        <f aca="false">IF(COUNTIF(DV:DV,$B40),INDIRECT(concat("B",$A40)),"")</f>
        <v/>
      </c>
      <c r="V40" s="37" t="str">
        <f aca="false">IF(COUNTIF(DW:DW,$B40),INDIRECT(concat("B",$A40)),"")</f>
        <v/>
      </c>
      <c r="W40" s="37" t="str">
        <f aca="false">IF(COUNTIF(DX:DX,$B40),INDIRECT(concat("B",$A40)),"")</f>
        <v/>
      </c>
      <c r="X40" s="37" t="str">
        <f aca="false">IF(COUNTIF(DY:DY,$B40),INDIRECT(concat("B",$A40)),"")</f>
        <v/>
      </c>
      <c r="Y40" s="37" t="str">
        <f aca="false">IF(COUNTIF(DZ:DZ,$B40),INDIRECT(concat("B",$A40)),"")</f>
        <v/>
      </c>
      <c r="Z40" s="37" t="str">
        <f aca="false">IF(COUNTIF(EA:EA,$B40),INDIRECT(concat("B",$A40)),"")</f>
        <v/>
      </c>
      <c r="AA40" s="37" t="str">
        <f aca="false">IF(COUNTIF(EB:EB,$B40),INDIRECT(concat("B",$A40)),"")</f>
        <v/>
      </c>
      <c r="AB40" s="37" t="str">
        <f aca="false">IF(COUNTIF(EC:EC,$B40),INDIRECT(concat("B",$A40)),"")</f>
        <v/>
      </c>
      <c r="AC40" s="37" t="str">
        <f aca="false">IF(COUNTIF(ED:ED,$B40),INDIRECT(concat("B",$A40)),"")</f>
        <v/>
      </c>
      <c r="AD40" s="37" t="str">
        <f aca="false">IF(COUNTIF(EE:EE,$B40),INDIRECT(concat("B",$A40)),"")</f>
        <v/>
      </c>
      <c r="AE40" s="37" t="str">
        <f aca="false">IF(COUNTIF(EF:EF,$B40),INDIRECT(concat("B",$A40)),"")</f>
        <v/>
      </c>
      <c r="AF40" s="37" t="str">
        <f aca="false">IF(COUNTIF(EG:EG,$B40),INDIRECT(concat("B",$A40)),"")</f>
        <v/>
      </c>
      <c r="AG40" s="37" t="str">
        <f aca="false">IF(COUNTIF(EH:EH,$B40),INDIRECT(concat("B",$A40)),"")</f>
        <v/>
      </c>
      <c r="AH40" s="37" t="str">
        <f aca="false">IF(COUNTIF(EI:EI,$B40),INDIRECT(concat("B",$A40)),"")</f>
        <v/>
      </c>
      <c r="AI40" s="37" t="str">
        <f aca="false">IF(COUNTIF(EJ:EJ,$B40),INDIRECT(concat("B",$A40)),"")</f>
        <v/>
      </c>
      <c r="AJ40" s="37" t="str">
        <f aca="false">IF(COUNTIF(EK:EK,$B40),INDIRECT(concat("B",$A40)),"")</f>
        <v/>
      </c>
      <c r="AK40" s="37" t="str">
        <f aca="false">IF(COUNTIF(EL:EL,$B40),INDIRECT(concat("B",$A40)),"")</f>
        <v/>
      </c>
      <c r="AL40" s="37" t="str">
        <f aca="false">IF(COUNTIF(EM:EM,$B40),INDIRECT(concat("B",$A40)),"")</f>
        <v/>
      </c>
      <c r="AM40" s="37" t="str">
        <f aca="false">IF(COUNTIF(EN:EN,$B40),INDIRECT(concat("B",$A40)),"")</f>
        <v/>
      </c>
      <c r="AN40" s="37" t="str">
        <f aca="false">IF(COUNTIF(EO:EO,$B40),INDIRECT(concat("B",$A40)),"")</f>
        <v/>
      </c>
      <c r="AO40" s="37" t="str">
        <f aca="false">IF(COUNTIF(EP:EP,$B40),INDIRECT(concat("B",$A40)),"")</f>
        <v/>
      </c>
      <c r="AP40" s="37" t="str">
        <f aca="false">IF(COUNTIF(EQ:EQ,$B40),INDIRECT(concat("B",$A40)),"")</f>
        <v/>
      </c>
      <c r="AQ40" s="37" t="str">
        <f aca="false">IF(COUNTIF(ER:ER,$B40),INDIRECT(concat("B",$A40)),"")</f>
        <v/>
      </c>
      <c r="AR40" s="37" t="str">
        <f aca="false">IF(COUNTIF(ES:ES,$B40),INDIRECT(concat("B",$A40)),"")</f>
        <v/>
      </c>
      <c r="AS40" s="37" t="str">
        <f aca="false">IF(COUNTIF(ET:ET,$B40),INDIRECT(concat("B",$A40)),"")</f>
        <v/>
      </c>
      <c r="AT40" s="37" t="str">
        <f aca="false">IF(COUNTIF(EU:EU,$B40),INDIRECT(concat("B",$A40)),"")</f>
        <v/>
      </c>
      <c r="AU40" s="37" t="str">
        <f aca="false">IF(COUNTIF(EV:EV,$B40),INDIRECT(concat("B",$A40)),"")</f>
        <v/>
      </c>
      <c r="AV40" s="37" t="str">
        <f aca="false">IF(COUNTIF(EW:EW,$B40),INDIRECT(concat("B",$A40)),"")</f>
        <v/>
      </c>
      <c r="AW40" s="37" t="str">
        <f aca="false">IF(COUNTIF(EX:EX,$B40),INDIRECT(concat("B",$A40)),"")</f>
        <v/>
      </c>
      <c r="AX40" s="37" t="str">
        <f aca="false">IF(COUNTIF(EY:EY,$B40),INDIRECT(concat("B",$A40)),"")</f>
        <v/>
      </c>
      <c r="AY40" s="37" t="str">
        <f aca="false">IF(COUNTIF(EZ:EZ,$B40),INDIRECT(concat("B",$A40)),"")</f>
        <v/>
      </c>
      <c r="AZ40" s="37" t="str">
        <f aca="false">IF(COUNTIF(FA:FA,$B40),INDIRECT(concat("B",$A40)),"")</f>
        <v/>
      </c>
      <c r="BA40" s="37" t="str">
        <f aca="false">IF(COUNTIF(FB:FB,$B40),INDIRECT(concat("B",$A40)),"")</f>
        <v/>
      </c>
      <c r="BB40" s="37" t="str">
        <f aca="false">IF(COUNTIF(FC:FC,$B40),INDIRECT(concat("B",$A40)),"")</f>
        <v/>
      </c>
      <c r="BC40" s="37" t="str">
        <f aca="false">IF(COUNTIF(FD:FD,$B40),INDIRECT(concat("B",$A40)),"")</f>
        <v/>
      </c>
      <c r="BD40" s="37" t="str">
        <f aca="false">IF(COUNTIF(FE:FE,$B40),INDIRECT(concat("B",$A40)),"")</f>
        <v/>
      </c>
      <c r="BE40" s="37" t="str">
        <f aca="false">IF(COUNTIF(FF:FF,$B40),INDIRECT(concat("B",$A40)),"")</f>
        <v/>
      </c>
      <c r="BF40" s="37" t="str">
        <f aca="false">IF(COUNTIF(FG:FG,$B40),INDIRECT(concat("B",$A40)),"")</f>
        <v/>
      </c>
      <c r="BG40" s="37" t="str">
        <f aca="false">IF(COUNTIF(FH:FH,$B40),INDIRECT(concat("B",$A40)),"")</f>
        <v/>
      </c>
      <c r="BH40" s="37" t="str">
        <f aca="false">IF(COUNTIF(FI:FI,$B40),INDIRECT(concat("B",$A40)),"")</f>
        <v/>
      </c>
      <c r="BI40" s="37" t="str">
        <f aca="false">IF(COUNTIF(FJ:FJ,$B40),INDIRECT(concat("B",$A40)),"")</f>
        <v/>
      </c>
      <c r="BJ40" s="37" t="str">
        <f aca="false">IF(COUNTIF(FK:FK,$B40),INDIRECT(concat("B",$A40)),"")</f>
        <v/>
      </c>
      <c r="BK40" s="37" t="str">
        <f aca="false">IF(COUNTIF(FL:FL,$B40),INDIRECT(concat("B",$A40)),"")</f>
        <v/>
      </c>
      <c r="BL40" s="37" t="str">
        <f aca="false">IF(COUNTIF(FM:FM,$B40),INDIRECT(concat("B",$A40)),"")</f>
        <v/>
      </c>
      <c r="BM40" s="37" t="str">
        <f aca="false">IF(COUNTIF(FN:FN,$B40),INDIRECT(concat("B",$A40)),"")</f>
        <v/>
      </c>
      <c r="BN40" s="37" t="str">
        <f aca="false">IF(COUNTIF(FO:FO,$B40),INDIRECT(concat("B",$A40)),"")</f>
        <v/>
      </c>
      <c r="BO40" s="37" t="str">
        <f aca="false">IF(COUNTIF(FP:FP,$B40),INDIRECT(concat("B",$A40)),"")</f>
        <v/>
      </c>
      <c r="BP40" s="37" t="str">
        <f aca="false">IF(COUNTIF(FQ:FQ,$B40),INDIRECT(concat("B",$A40)),"")</f>
        <v/>
      </c>
      <c r="BQ40" s="37" t="str">
        <f aca="false">IF(COUNTIF(FR:FR,$B40),INDIRECT(concat("B",$A40)),"")</f>
        <v/>
      </c>
      <c r="BR40" s="37" t="str">
        <f aca="false">IF(COUNTIF(FS:FS,$B40),INDIRECT(concat("B",$A40)),"")</f>
        <v/>
      </c>
      <c r="BS40" s="37" t="str">
        <f aca="false">IF(COUNTIF(FT:FT,$B40),INDIRECT(concat("B",$A40)),"")</f>
        <v/>
      </c>
      <c r="BT40" s="37" t="str">
        <f aca="false">IF(COUNTIF(FU:FU,$B40),INDIRECT(concat("B",$A40)),"")</f>
        <v/>
      </c>
      <c r="BU40" s="37" t="str">
        <f aca="false">IF(COUNTIF(FV:FV,$B40),INDIRECT(concat("B",$A40)),"")</f>
        <v/>
      </c>
      <c r="BV40" s="37" t="str">
        <f aca="false">IF(COUNTIF(FW:FW,$B40),INDIRECT(concat("B",$A40)),"")</f>
        <v/>
      </c>
      <c r="BW40" s="37" t="str">
        <f aca="false">IF(COUNTIF(FX:FX,$B40),INDIRECT(concat("B",$A40)),"")</f>
        <v/>
      </c>
      <c r="BX40" s="37" t="str">
        <f aca="false">IF(COUNTIF(FY:FY,$B40),INDIRECT(concat("B",$A40)),"")</f>
        <v/>
      </c>
      <c r="BY40" s="37" t="str">
        <f aca="false">IF(COUNTIF(FZ:FZ,$B40),INDIRECT(concat("B",$A40)),"")</f>
        <v/>
      </c>
      <c r="BZ40" s="37" t="str">
        <f aca="false">IF(COUNTIF(GA:GA,$B40),INDIRECT(concat("B",$A40)),"")</f>
        <v/>
      </c>
      <c r="CA40" s="37" t="str">
        <f aca="false">IF(COUNTIF(GB:GB,$B40),INDIRECT(concat("B",$A40)),"")</f>
        <v/>
      </c>
      <c r="CB40" s="37" t="str">
        <f aca="false">IF(COUNTIF(GC:GC,$B40),INDIRECT(concat("B",$A40)),"")</f>
        <v/>
      </c>
      <c r="CC40" s="37" t="str">
        <f aca="false">IF(COUNTIF(GD:GD,$B40),INDIRECT(concat("B",$A40)),"")</f>
        <v/>
      </c>
      <c r="CD40" s="37" t="str">
        <f aca="false">IF(COUNTIF(GE:GE,$B40),INDIRECT(concat("B",$A40)),"")</f>
        <v/>
      </c>
      <c r="CE40" s="37" t="str">
        <f aca="false">IF(COUNTIF(GF:GF,$B40),INDIRECT(concat("B",$A40)),"")</f>
        <v/>
      </c>
      <c r="CF40" s="37" t="str">
        <f aca="false">IF(COUNTIF(GG:GG,$B40),INDIRECT(concat("B",$A40)),"")</f>
        <v/>
      </c>
      <c r="CG40" s="37" t="str">
        <f aca="false">IF(COUNTIF(GH:GH,$B40),INDIRECT(concat("B",$A40)),"")</f>
        <v/>
      </c>
      <c r="CH40" s="37" t="str">
        <f aca="false">IF(COUNTIF(GI:GI,$B40),INDIRECT(concat("B",$A40)),"")</f>
        <v/>
      </c>
      <c r="CI40" s="37" t="str">
        <f aca="false">IF(COUNTIF(GJ:GJ,$B40),INDIRECT(concat("B",$A40)),"")</f>
        <v/>
      </c>
      <c r="CJ40" s="37" t="str">
        <f aca="false">IF(COUNTIF(GK:GK,$B40),INDIRECT(concat("B",$A40)),"")</f>
        <v/>
      </c>
      <c r="CK40" s="37" t="str">
        <f aca="false">IF(COUNTIF(GL:GL,$B40),INDIRECT(concat("B",$A40)),"")</f>
        <v/>
      </c>
      <c r="CL40" s="37" t="str">
        <f aca="false">IF(COUNTIF(GM:GM,$B40),INDIRECT(concat("B",$A40)),"")</f>
        <v/>
      </c>
      <c r="CM40" s="37" t="str">
        <f aca="false">IF(COUNTIF(GN:GN,$B40),INDIRECT(concat("B",$A40)),"")</f>
        <v/>
      </c>
      <c r="CN40" s="37" t="str">
        <f aca="false">IF(COUNTIF(GO:GO,$B40),INDIRECT(concat("B",$A40)),"")</f>
        <v/>
      </c>
      <c r="CO40" s="37" t="str">
        <f aca="false">IF(COUNTIF(GP:GP,$B40),INDIRECT(concat("B",$A40)),"")</f>
        <v/>
      </c>
      <c r="CP40" s="37" t="str">
        <f aca="false">IF(COUNTIF(GQ:GQ,$B40),INDIRECT(concat("B",$A40)),"")</f>
        <v/>
      </c>
      <c r="CQ40" s="37" t="str">
        <f aca="false">IF(COUNTIF(GR:GR,$B40),INDIRECT(concat("B",$A40)),"")</f>
        <v/>
      </c>
      <c r="CR40" s="37" t="str">
        <f aca="false">IF(COUNTIF(GS:GS,$B40),INDIRECT(concat("B",$A40)),"")</f>
        <v/>
      </c>
      <c r="CS40" s="37" t="str">
        <f aca="false">IF(COUNTIF(GT:GT,$B40),INDIRECT(concat("B",$A40)),"")</f>
        <v/>
      </c>
      <c r="CT40" s="37" t="str">
        <f aca="false">IF(COUNTIF(GU:GU,$B40),INDIRECT(concat("B",$A40)),"")</f>
        <v/>
      </c>
      <c r="CU40" s="37" t="str">
        <f aca="false">IF(COUNTIF(GV:GV,$B40),INDIRECT(concat("B",$A40)),"")</f>
        <v/>
      </c>
      <c r="CV40" s="37" t="e">
        <f aca="false">IF(COUNTIF(GW:GW,$B40),INDIRECT(concat("B",$A40)),"")</f>
        <v>#NAME?</v>
      </c>
      <c r="CW40" s="37" t="str">
        <f aca="false">IF(COUNTIF(GX:GX,$B40),INDIRECT(concat("B",$A40)),"")</f>
        <v/>
      </c>
      <c r="CX40" s="37" t="str">
        <f aca="false">IF(COUNTIF(GY:GY,$B40),INDIRECT(concat("B",$A40)),"")</f>
        <v/>
      </c>
      <c r="CY40" s="37" t="str">
        <f aca="false">IF(COUNTIF(GZ:GZ,$B40),INDIRECT(concat("B",$A40)),"")</f>
        <v/>
      </c>
      <c r="CZ40" s="37" t="str">
        <f aca="false">IF(COUNTIF(HA:HA,$B40),INDIRECT(concat("B",$A40)),"")</f>
        <v/>
      </c>
      <c r="DA40" s="37" t="str">
        <f aca="false">IF(COUNTIF(HB:HB,$B40),INDIRECT(concat("B",$A40)),"")</f>
        <v/>
      </c>
      <c r="DB40" s="37" t="str">
        <f aca="false">IF(COUNTIF(HC:HC,$B40),INDIRECT(concat("B",$A40)),"")</f>
        <v/>
      </c>
      <c r="DC40" s="37" t="str">
        <f aca="false">IF(COUNTIF(HD:HD,$B40),INDIRECT(concat("B",$A40)),"")</f>
        <v/>
      </c>
      <c r="DE40" s="37"/>
      <c r="DF40" s="37"/>
      <c r="DG40" s="37"/>
      <c r="DH40" s="37" t="s">
        <v>1451</v>
      </c>
      <c r="DI40" s="37" t="s">
        <v>1482</v>
      </c>
      <c r="DJ40" s="37"/>
      <c r="DK40" s="37"/>
      <c r="DL40" s="37"/>
      <c r="DM40" s="37"/>
      <c r="DN40" s="37"/>
      <c r="DO40" s="37"/>
      <c r="DP40" s="37"/>
      <c r="DQ40" s="37"/>
      <c r="DR40" s="37" t="s">
        <v>1430</v>
      </c>
      <c r="DS40" s="37"/>
      <c r="DT40" s="37"/>
      <c r="DU40" s="37"/>
      <c r="DV40" s="37"/>
      <c r="DW40" s="37"/>
      <c r="DX40" s="37"/>
      <c r="DY40" s="37"/>
      <c r="DZ40" s="37"/>
      <c r="EA40" s="37" t="s">
        <v>1430</v>
      </c>
      <c r="EB40" s="37" t="s">
        <v>1497</v>
      </c>
      <c r="EC40" s="37" t="s">
        <v>1497</v>
      </c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 t="s">
        <v>1305</v>
      </c>
      <c r="EU40" s="37"/>
      <c r="EV40" s="37" t="s">
        <v>1418</v>
      </c>
      <c r="EW40" s="37"/>
      <c r="EX40" s="37"/>
      <c r="EY40" s="37"/>
      <c r="EZ40" s="37"/>
      <c r="FA40" s="37"/>
      <c r="FB40" s="37"/>
      <c r="FC40" s="37"/>
      <c r="FD40" s="37" t="s">
        <v>1338</v>
      </c>
      <c r="FE40" s="37" t="s">
        <v>1357</v>
      </c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 t="s">
        <v>1442</v>
      </c>
      <c r="FU40" s="37"/>
      <c r="FV40" s="37"/>
      <c r="FW40" s="37"/>
      <c r="FX40" s="37"/>
      <c r="FY40" s="37"/>
      <c r="FZ40" s="37" t="s">
        <v>1303</v>
      </c>
      <c r="GA40" s="37"/>
      <c r="GB40" s="37"/>
      <c r="GC40" s="37"/>
      <c r="GD40" s="37"/>
      <c r="GE40" s="37"/>
      <c r="GF40" s="37"/>
      <c r="GG40" s="37"/>
      <c r="GH40" s="37"/>
      <c r="GI40" s="37" t="s">
        <v>1430</v>
      </c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 t="s">
        <v>1421</v>
      </c>
      <c r="GV40" s="37" t="s">
        <v>1430</v>
      </c>
      <c r="GW40" s="37"/>
      <c r="GX40" s="37"/>
      <c r="GY40" s="37"/>
      <c r="GZ40" s="37"/>
      <c r="HA40" s="37" t="s">
        <v>1299</v>
      </c>
      <c r="HB40" s="37" t="s">
        <v>1248</v>
      </c>
      <c r="HC40" s="37"/>
      <c r="HD40" s="37" t="s">
        <v>1303</v>
      </c>
    </row>
    <row r="41" customFormat="false" ht="15" hidden="false" customHeight="false" outlineLevel="0" collapsed="false">
      <c r="A41" s="196" t="n">
        <v>41</v>
      </c>
      <c r="B41" s="37" t="s">
        <v>1376</v>
      </c>
      <c r="C41" s="37" t="str">
        <f aca="false">IF(COUNTIF(DD:DD,$B41),INDIRECT(concat("B",$A41)),"")</f>
        <v/>
      </c>
      <c r="D41" s="37" t="str">
        <f aca="false">IF(COUNTIF(DE:DE,$B41),INDIRECT(concat("B",$A41)),"")</f>
        <v/>
      </c>
      <c r="E41" s="37" t="str">
        <f aca="false">IF(COUNTIF(DF:DF,$B41),INDIRECT(concat("B",$A41)),"")</f>
        <v/>
      </c>
      <c r="F41" s="37" t="str">
        <f aca="false">IF(COUNTIF(DG:DG,$B41),INDIRECT(concat("B",$A41)),"")</f>
        <v/>
      </c>
      <c r="G41" s="37" t="e">
        <f aca="false">IF(COUNTIF(DH:DH,$B41),INDIRECT(concat("B",$A41)),"")</f>
        <v>#NAME?</v>
      </c>
      <c r="H41" s="37" t="e">
        <f aca="false">IF(COUNTIF(DI:DI,$B41),INDIRECT(concat("B",$A41)),"")</f>
        <v>#NAME?</v>
      </c>
      <c r="I41" s="37" t="str">
        <f aca="false">IF(COUNTIF(DJ:DJ,$B41),INDIRECT(concat("B",$A41)),"")</f>
        <v/>
      </c>
      <c r="J41" s="37" t="str">
        <f aca="false">IF(COUNTIF(DK:DK,$B41),INDIRECT(concat("B",$A41)),"")</f>
        <v/>
      </c>
      <c r="K41" s="37" t="str">
        <f aca="false">IF(COUNTIF(DL:DL,$B41),INDIRECT(concat("B",$A41)),"")</f>
        <v/>
      </c>
      <c r="L41" s="37" t="str">
        <f aca="false">IF(COUNTIF(DM:DM,$B41),INDIRECT(concat("B",$A41)),"")</f>
        <v/>
      </c>
      <c r="M41" s="37" t="str">
        <f aca="false">IF(COUNTIF(DN:DN,$B41),INDIRECT(concat("B",$A41)),"")</f>
        <v/>
      </c>
      <c r="N41" s="37" t="str">
        <f aca="false">IF(COUNTIF(DO:DO,$B41),INDIRECT(concat("B",$A41)),"")</f>
        <v/>
      </c>
      <c r="O41" s="37" t="str">
        <f aca="false">IF(COUNTIF(DP:DP,$B41),INDIRECT(concat("B",$A41)),"")</f>
        <v/>
      </c>
      <c r="P41" s="37" t="str">
        <f aca="false">IF(COUNTIF(DQ:DQ,$B41),INDIRECT(concat("B",$A41)),"")</f>
        <v/>
      </c>
      <c r="Q41" s="37" t="e">
        <f aca="false">IF(COUNTIF(DR:DR,$B41),INDIRECT(concat("B",$A41)),"")</f>
        <v>#NAME?</v>
      </c>
      <c r="R41" s="37" t="str">
        <f aca="false">IF(COUNTIF(DS:DS,$B41),INDIRECT(concat("B",$A41)),"")</f>
        <v/>
      </c>
      <c r="S41" s="37" t="str">
        <f aca="false">IF(COUNTIF(DT:DT,$B41),INDIRECT(concat("B",$A41)),"")</f>
        <v/>
      </c>
      <c r="T41" s="37" t="str">
        <f aca="false">IF(COUNTIF(DU:DU,$B41),INDIRECT(concat("B",$A41)),"")</f>
        <v/>
      </c>
      <c r="U41" s="37" t="str">
        <f aca="false">IF(COUNTIF(DV:DV,$B41),INDIRECT(concat("B",$A41)),"")</f>
        <v/>
      </c>
      <c r="V41" s="37" t="str">
        <f aca="false">IF(COUNTIF(DW:DW,$B41),INDIRECT(concat("B",$A41)),"")</f>
        <v/>
      </c>
      <c r="W41" s="37" t="str">
        <f aca="false">IF(COUNTIF(DX:DX,$B41),INDIRECT(concat("B",$A41)),"")</f>
        <v/>
      </c>
      <c r="X41" s="37" t="str">
        <f aca="false">IF(COUNTIF(DY:DY,$B41),INDIRECT(concat("B",$A41)),"")</f>
        <v/>
      </c>
      <c r="Y41" s="37" t="str">
        <f aca="false">IF(COUNTIF(DZ:DZ,$B41),INDIRECT(concat("B",$A41)),"")</f>
        <v/>
      </c>
      <c r="Z41" s="37" t="e">
        <f aca="false">IF(COUNTIF(EA:EA,$B41),INDIRECT(concat("B",$A41)),"")</f>
        <v>#NAME?</v>
      </c>
      <c r="AA41" s="37" t="str">
        <f aca="false">IF(COUNTIF(EB:EB,$B41),INDIRECT(concat("B",$A41)),"")</f>
        <v/>
      </c>
      <c r="AB41" s="37" t="str">
        <f aca="false">IF(COUNTIF(EC:EC,$B41),INDIRECT(concat("B",$A41)),"")</f>
        <v/>
      </c>
      <c r="AC41" s="37" t="str">
        <f aca="false">IF(COUNTIF(ED:ED,$B41),INDIRECT(concat("B",$A41)),"")</f>
        <v/>
      </c>
      <c r="AD41" s="37" t="str">
        <f aca="false">IF(COUNTIF(EE:EE,$B41),INDIRECT(concat("B",$A41)),"")</f>
        <v/>
      </c>
      <c r="AE41" s="37" t="str">
        <f aca="false">IF(COUNTIF(EF:EF,$B41),INDIRECT(concat("B",$A41)),"")</f>
        <v/>
      </c>
      <c r="AF41" s="37" t="str">
        <f aca="false">IF(COUNTIF(EG:EG,$B41),INDIRECT(concat("B",$A41)),"")</f>
        <v/>
      </c>
      <c r="AG41" s="37" t="str">
        <f aca="false">IF(COUNTIF(EH:EH,$B41),INDIRECT(concat("B",$A41)),"")</f>
        <v/>
      </c>
      <c r="AH41" s="37" t="str">
        <f aca="false">IF(COUNTIF(EI:EI,$B41),INDIRECT(concat("B",$A41)),"")</f>
        <v/>
      </c>
      <c r="AI41" s="37" t="str">
        <f aca="false">IF(COUNTIF(EJ:EJ,$B41),INDIRECT(concat("B",$A41)),"")</f>
        <v/>
      </c>
      <c r="AJ41" s="37" t="str">
        <f aca="false">IF(COUNTIF(EK:EK,$B41),INDIRECT(concat("B",$A41)),"")</f>
        <v/>
      </c>
      <c r="AK41" s="37" t="str">
        <f aca="false">IF(COUNTIF(EL:EL,$B41),INDIRECT(concat("B",$A41)),"")</f>
        <v/>
      </c>
      <c r="AL41" s="37" t="str">
        <f aca="false">IF(COUNTIF(EM:EM,$B41),INDIRECT(concat("B",$A41)),"")</f>
        <v/>
      </c>
      <c r="AM41" s="37" t="str">
        <f aca="false">IF(COUNTIF(EN:EN,$B41),INDIRECT(concat("B",$A41)),"")</f>
        <v/>
      </c>
      <c r="AN41" s="37" t="str">
        <f aca="false">IF(COUNTIF(EO:EO,$B41),INDIRECT(concat("B",$A41)),"")</f>
        <v/>
      </c>
      <c r="AO41" s="37" t="str">
        <f aca="false">IF(COUNTIF(EP:EP,$B41),INDIRECT(concat("B",$A41)),"")</f>
        <v/>
      </c>
      <c r="AP41" s="37" t="str">
        <f aca="false">IF(COUNTIF(EQ:EQ,$B41),INDIRECT(concat("B",$A41)),"")</f>
        <v/>
      </c>
      <c r="AQ41" s="37" t="str">
        <f aca="false">IF(COUNTIF(ER:ER,$B41),INDIRECT(concat("B",$A41)),"")</f>
        <v/>
      </c>
      <c r="AR41" s="37" t="str">
        <f aca="false">IF(COUNTIF(ES:ES,$B41),INDIRECT(concat("B",$A41)),"")</f>
        <v/>
      </c>
      <c r="AS41" s="37" t="e">
        <f aca="false">IF(COUNTIF(ET:ET,$B41),INDIRECT(concat("B",$A41)),"")</f>
        <v>#NAME?</v>
      </c>
      <c r="AT41" s="37" t="str">
        <f aca="false">IF(COUNTIF(EU:EU,$B41),INDIRECT(concat("B",$A41)),"")</f>
        <v/>
      </c>
      <c r="AU41" s="37" t="str">
        <f aca="false">IF(COUNTIF(EV:EV,$B41),INDIRECT(concat("B",$A41)),"")</f>
        <v/>
      </c>
      <c r="AV41" s="37" t="str">
        <f aca="false">IF(COUNTIF(EW:EW,$B41),INDIRECT(concat("B",$A41)),"")</f>
        <v/>
      </c>
      <c r="AW41" s="37" t="str">
        <f aca="false">IF(COUNTIF(EX:EX,$B41),INDIRECT(concat("B",$A41)),"")</f>
        <v/>
      </c>
      <c r="AX41" s="37" t="str">
        <f aca="false">IF(COUNTIF(EY:EY,$B41),INDIRECT(concat("B",$A41)),"")</f>
        <v/>
      </c>
      <c r="AY41" s="37" t="str">
        <f aca="false">IF(COUNTIF(EZ:EZ,$B41),INDIRECT(concat("B",$A41)),"")</f>
        <v/>
      </c>
      <c r="AZ41" s="37" t="str">
        <f aca="false">IF(COUNTIF(FA:FA,$B41),INDIRECT(concat("B",$A41)),"")</f>
        <v/>
      </c>
      <c r="BA41" s="37" t="str">
        <f aca="false">IF(COUNTIF(FB:FB,$B41),INDIRECT(concat("B",$A41)),"")</f>
        <v/>
      </c>
      <c r="BB41" s="37" t="str">
        <f aca="false">IF(COUNTIF(FC:FC,$B41),INDIRECT(concat("B",$A41)),"")</f>
        <v/>
      </c>
      <c r="BC41" s="37" t="e">
        <f aca="false">IF(COUNTIF(FD:FD,$B41),INDIRECT(concat("B",$A41)),"")</f>
        <v>#NAME?</v>
      </c>
      <c r="BD41" s="37" t="e">
        <f aca="false">IF(COUNTIF(FE:FE,$B41),INDIRECT(concat("B",$A41)),"")</f>
        <v>#NAME?</v>
      </c>
      <c r="BE41" s="37" t="str">
        <f aca="false">IF(COUNTIF(FF:FF,$B41),INDIRECT(concat("B",$A41)),"")</f>
        <v/>
      </c>
      <c r="BF41" s="37" t="str">
        <f aca="false">IF(COUNTIF(FG:FG,$B41),INDIRECT(concat("B",$A41)),"")</f>
        <v/>
      </c>
      <c r="BG41" s="37" t="str">
        <f aca="false">IF(COUNTIF(FH:FH,$B41),INDIRECT(concat("B",$A41)),"")</f>
        <v/>
      </c>
      <c r="BH41" s="37" t="str">
        <f aca="false">IF(COUNTIF(FI:FI,$B41),INDIRECT(concat("B",$A41)),"")</f>
        <v/>
      </c>
      <c r="BI41" s="37" t="str">
        <f aca="false">IF(COUNTIF(FJ:FJ,$B41),INDIRECT(concat("B",$A41)),"")</f>
        <v/>
      </c>
      <c r="BJ41" s="37" t="str">
        <f aca="false">IF(COUNTIF(FK:FK,$B41),INDIRECT(concat("B",$A41)),"")</f>
        <v/>
      </c>
      <c r="BK41" s="37" t="str">
        <f aca="false">IF(COUNTIF(FL:FL,$B41),INDIRECT(concat("B",$A41)),"")</f>
        <v/>
      </c>
      <c r="BL41" s="37" t="str">
        <f aca="false">IF(COUNTIF(FM:FM,$B41),INDIRECT(concat("B",$A41)),"")</f>
        <v/>
      </c>
      <c r="BM41" s="37" t="str">
        <f aca="false">IF(COUNTIF(FN:FN,$B41),INDIRECT(concat("B",$A41)),"")</f>
        <v/>
      </c>
      <c r="BN41" s="37" t="str">
        <f aca="false">IF(COUNTIF(FO:FO,$B41),INDIRECT(concat("B",$A41)),"")</f>
        <v/>
      </c>
      <c r="BO41" s="37" t="str">
        <f aca="false">IF(COUNTIF(FP:FP,$B41),INDIRECT(concat("B",$A41)),"")</f>
        <v/>
      </c>
      <c r="BP41" s="37" t="str">
        <f aca="false">IF(COUNTIF(FQ:FQ,$B41),INDIRECT(concat("B",$A41)),"")</f>
        <v/>
      </c>
      <c r="BQ41" s="37" t="str">
        <f aca="false">IF(COUNTIF(FR:FR,$B41),INDIRECT(concat("B",$A41)),"")</f>
        <v/>
      </c>
      <c r="BR41" s="37" t="str">
        <f aca="false">IF(COUNTIF(FS:FS,$B41),INDIRECT(concat("B",$A41)),"")</f>
        <v/>
      </c>
      <c r="BS41" s="37" t="str">
        <f aca="false">IF(COUNTIF(FT:FT,$B41),INDIRECT(concat("B",$A41)),"")</f>
        <v/>
      </c>
      <c r="BT41" s="37" t="str">
        <f aca="false">IF(COUNTIF(FU:FU,$B41),INDIRECT(concat("B",$A41)),"")</f>
        <v/>
      </c>
      <c r="BU41" s="37" t="str">
        <f aca="false">IF(COUNTIF(FV:FV,$B41),INDIRECT(concat("B",$A41)),"")</f>
        <v/>
      </c>
      <c r="BV41" s="37" t="str">
        <f aca="false">IF(COUNTIF(FW:FW,$B41),INDIRECT(concat("B",$A41)),"")</f>
        <v/>
      </c>
      <c r="BW41" s="37" t="str">
        <f aca="false">IF(COUNTIF(FX:FX,$B41),INDIRECT(concat("B",$A41)),"")</f>
        <v/>
      </c>
      <c r="BX41" s="37" t="str">
        <f aca="false">IF(COUNTIF(FY:FY,$B41),INDIRECT(concat("B",$A41)),"")</f>
        <v/>
      </c>
      <c r="BY41" s="37" t="e">
        <f aca="false">IF(COUNTIF(FZ:FZ,$B41),INDIRECT(concat("B",$A41)),"")</f>
        <v>#NAME?</v>
      </c>
      <c r="BZ41" s="37" t="str">
        <f aca="false">IF(COUNTIF(GA:GA,$B41),INDIRECT(concat("B",$A41)),"")</f>
        <v/>
      </c>
      <c r="CA41" s="37" t="str">
        <f aca="false">IF(COUNTIF(GB:GB,$B41),INDIRECT(concat("B",$A41)),"")</f>
        <v/>
      </c>
      <c r="CB41" s="37" t="str">
        <f aca="false">IF(COUNTIF(GC:GC,$B41),INDIRECT(concat("B",$A41)),"")</f>
        <v/>
      </c>
      <c r="CC41" s="37" t="str">
        <f aca="false">IF(COUNTIF(GD:GD,$B41),INDIRECT(concat("B",$A41)),"")</f>
        <v/>
      </c>
      <c r="CD41" s="37" t="str">
        <f aca="false">IF(COUNTIF(GE:GE,$B41),INDIRECT(concat("B",$A41)),"")</f>
        <v/>
      </c>
      <c r="CE41" s="37" t="str">
        <f aca="false">IF(COUNTIF(GF:GF,$B41),INDIRECT(concat("B",$A41)),"")</f>
        <v/>
      </c>
      <c r="CF41" s="37" t="str">
        <f aca="false">IF(COUNTIF(GG:GG,$B41),INDIRECT(concat("B",$A41)),"")</f>
        <v/>
      </c>
      <c r="CG41" s="37" t="str">
        <f aca="false">IF(COUNTIF(GH:GH,$B41),INDIRECT(concat("B",$A41)),"")</f>
        <v/>
      </c>
      <c r="CH41" s="37" t="str">
        <f aca="false">IF(COUNTIF(GI:GI,$B41),INDIRECT(concat("B",$A41)),"")</f>
        <v/>
      </c>
      <c r="CI41" s="37" t="str">
        <f aca="false">IF(COUNTIF(GJ:GJ,$B41),INDIRECT(concat("B",$A41)),"")</f>
        <v/>
      </c>
      <c r="CJ41" s="37" t="str">
        <f aca="false">IF(COUNTIF(GK:GK,$B41),INDIRECT(concat("B",$A41)),"")</f>
        <v/>
      </c>
      <c r="CK41" s="37" t="str">
        <f aca="false">IF(COUNTIF(GL:GL,$B41),INDIRECT(concat("B",$A41)),"")</f>
        <v/>
      </c>
      <c r="CL41" s="37" t="str">
        <f aca="false">IF(COUNTIF(GM:GM,$B41),INDIRECT(concat("B",$A41)),"")</f>
        <v/>
      </c>
      <c r="CM41" s="37" t="str">
        <f aca="false">IF(COUNTIF(GN:GN,$B41),INDIRECT(concat("B",$A41)),"")</f>
        <v/>
      </c>
      <c r="CN41" s="37" t="str">
        <f aca="false">IF(COUNTIF(GO:GO,$B41),INDIRECT(concat("B",$A41)),"")</f>
        <v/>
      </c>
      <c r="CO41" s="37" t="str">
        <f aca="false">IF(COUNTIF(GP:GP,$B41),INDIRECT(concat("B",$A41)),"")</f>
        <v/>
      </c>
      <c r="CP41" s="37" t="str">
        <f aca="false">IF(COUNTIF(GQ:GQ,$B41),INDIRECT(concat("B",$A41)),"")</f>
        <v/>
      </c>
      <c r="CQ41" s="37" t="str">
        <f aca="false">IF(COUNTIF(GR:GR,$B41),INDIRECT(concat("B",$A41)),"")</f>
        <v/>
      </c>
      <c r="CR41" s="37" t="str">
        <f aca="false">IF(COUNTIF(GS:GS,$B41),INDIRECT(concat("B",$A41)),"")</f>
        <v/>
      </c>
      <c r="CS41" s="37" t="str">
        <f aca="false">IF(COUNTIF(GT:GT,$B41),INDIRECT(concat("B",$A41)),"")</f>
        <v/>
      </c>
      <c r="CT41" s="37" t="e">
        <f aca="false">IF(COUNTIF(GU:GU,$B41),INDIRECT(concat("B",$A41)),"")</f>
        <v>#NAME?</v>
      </c>
      <c r="CU41" s="37" t="e">
        <f aca="false">IF(COUNTIF(GV:GV,$B41),INDIRECT(concat("B",$A41)),"")</f>
        <v>#NAME?</v>
      </c>
      <c r="CV41" s="37" t="str">
        <f aca="false">IF(COUNTIF(GW:GW,$B41),INDIRECT(concat("B",$A41)),"")</f>
        <v/>
      </c>
      <c r="CW41" s="37" t="str">
        <f aca="false">IF(COUNTIF(GX:GX,$B41),INDIRECT(concat("B",$A41)),"")</f>
        <v/>
      </c>
      <c r="CX41" s="37" t="str">
        <f aca="false">IF(COUNTIF(GY:GY,$B41),INDIRECT(concat("B",$A41)),"")</f>
        <v/>
      </c>
      <c r="CY41" s="37" t="str">
        <f aca="false">IF(COUNTIF(GZ:GZ,$B41),INDIRECT(concat("B",$A41)),"")</f>
        <v/>
      </c>
      <c r="CZ41" s="37" t="e">
        <f aca="false">IF(COUNTIF(HA:HA,$B41),INDIRECT(concat("B",$A41)),"")</f>
        <v>#NAME?</v>
      </c>
      <c r="DA41" s="37" t="e">
        <f aca="false">IF(COUNTIF(HB:HB,$B41),INDIRECT(concat("B",$A41)),"")</f>
        <v>#NAME?</v>
      </c>
      <c r="DB41" s="37" t="str">
        <f aca="false">IF(COUNTIF(HC:HC,$B41),INDIRECT(concat("B",$A41)),"")</f>
        <v/>
      </c>
      <c r="DC41" s="37" t="e">
        <f aca="false">IF(COUNTIF(HD:HD,$B41),INDIRECT(concat("B",$A41)),"")</f>
        <v>#NAME?</v>
      </c>
      <c r="DE41" s="37"/>
      <c r="DF41" s="37"/>
      <c r="DG41" s="37"/>
      <c r="DH41" s="37" t="s">
        <v>1464</v>
      </c>
      <c r="DI41" s="37" t="s">
        <v>1494</v>
      </c>
      <c r="DJ41" s="37"/>
      <c r="DK41" s="37"/>
      <c r="DL41" s="37"/>
      <c r="DM41" s="37"/>
      <c r="DN41" s="37"/>
      <c r="DO41" s="37"/>
      <c r="DP41" s="37"/>
      <c r="DQ41" s="37"/>
      <c r="DR41" s="37" t="s">
        <v>1439</v>
      </c>
      <c r="DS41" s="37"/>
      <c r="DT41" s="37"/>
      <c r="DU41" s="37"/>
      <c r="DV41" s="37"/>
      <c r="DW41" s="37"/>
      <c r="DX41" s="37"/>
      <c r="DY41" s="37"/>
      <c r="DZ41" s="37"/>
      <c r="EA41" s="37" t="s">
        <v>1439</v>
      </c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 t="s">
        <v>1303</v>
      </c>
      <c r="EU41" s="37"/>
      <c r="EV41" s="37"/>
      <c r="EW41" s="37"/>
      <c r="EX41" s="37"/>
      <c r="EY41" s="37"/>
      <c r="EZ41" s="37"/>
      <c r="FA41" s="37"/>
      <c r="FB41" s="37"/>
      <c r="FC41" s="37"/>
      <c r="FD41" s="37" t="s">
        <v>1402</v>
      </c>
      <c r="FE41" s="37" t="s">
        <v>1382</v>
      </c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 t="s">
        <v>1402</v>
      </c>
      <c r="FU41" s="37"/>
      <c r="FV41" s="37"/>
      <c r="FW41" s="37"/>
      <c r="FX41" s="37"/>
      <c r="FY41" s="37"/>
      <c r="FZ41" s="37" t="s">
        <v>1357</v>
      </c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 t="s">
        <v>1430</v>
      </c>
      <c r="GV41" s="37" t="s">
        <v>1439</v>
      </c>
      <c r="GW41" s="37"/>
      <c r="GX41" s="37"/>
      <c r="GY41" s="37"/>
      <c r="GZ41" s="37"/>
      <c r="HA41" s="37" t="s">
        <v>1305</v>
      </c>
      <c r="HB41" s="37" t="s">
        <v>1282</v>
      </c>
      <c r="HC41" s="37"/>
      <c r="HD41" s="37" t="s">
        <v>1357</v>
      </c>
    </row>
    <row r="42" customFormat="false" ht="15" hidden="false" customHeight="false" outlineLevel="0" collapsed="false">
      <c r="A42" s="196" t="n">
        <v>42</v>
      </c>
      <c r="B42" s="37" t="s">
        <v>1379</v>
      </c>
      <c r="C42" s="37" t="str">
        <f aca="false">IF(COUNTIF(DD:DD,$B42),INDIRECT(concat("B",$A42)),"")</f>
        <v/>
      </c>
      <c r="D42" s="37" t="e">
        <f aca="false">IF(COUNTIF(DE:DE,$B42),INDIRECT(concat("B",$A42)),"")</f>
        <v>#NAME?</v>
      </c>
      <c r="E42" s="37" t="e">
        <f aca="false">IF(COUNTIF(DF:DF,$B42),INDIRECT(concat("B",$A42)),"")</f>
        <v>#NAME?</v>
      </c>
      <c r="F42" s="37" t="e">
        <f aca="false">IF(COUNTIF(DG:DG,$B42),INDIRECT(concat("B",$A42)),"")</f>
        <v>#NAME?</v>
      </c>
      <c r="G42" s="37" t="e">
        <f aca="false">IF(COUNTIF(DH:DH,$B42),INDIRECT(concat("B",$A42)),"")</f>
        <v>#NAME?</v>
      </c>
      <c r="H42" s="37" t="e">
        <f aca="false">IF(COUNTIF(DI:DI,$B42),INDIRECT(concat("B",$A42)),"")</f>
        <v>#NAME?</v>
      </c>
      <c r="I42" s="37" t="e">
        <f aca="false">IF(COUNTIF(DJ:DJ,$B42),INDIRECT(concat("B",$A42)),"")</f>
        <v>#NAME?</v>
      </c>
      <c r="J42" s="37" t="str">
        <f aca="false">IF(COUNTIF(DK:DK,$B42),INDIRECT(concat("B",$A42)),"")</f>
        <v/>
      </c>
      <c r="K42" s="37" t="str">
        <f aca="false">IF(COUNTIF(DL:DL,$B42),INDIRECT(concat("B",$A42)),"")</f>
        <v/>
      </c>
      <c r="L42" s="37" t="e">
        <f aca="false">IF(COUNTIF(DM:DM,$B42),INDIRECT(concat("B",$A42)),"")</f>
        <v>#NAME?</v>
      </c>
      <c r="M42" s="37" t="str">
        <f aca="false">IF(COUNTIF(DN:DN,$B42),INDIRECT(concat("B",$A42)),"")</f>
        <v/>
      </c>
      <c r="N42" s="37" t="e">
        <f aca="false">IF(COUNTIF(DO:DO,$B42),INDIRECT(concat("B",$A42)),"")</f>
        <v>#NAME?</v>
      </c>
      <c r="O42" s="37" t="e">
        <f aca="false">IF(COUNTIF(DP:DP,$B42),INDIRECT(concat("B",$A42)),"")</f>
        <v>#NAME?</v>
      </c>
      <c r="P42" s="37" t="e">
        <f aca="false">IF(COUNTIF(DQ:DQ,$B42),INDIRECT(concat("B",$A42)),"")</f>
        <v>#NAME?</v>
      </c>
      <c r="Q42" s="37" t="e">
        <f aca="false">IF(COUNTIF(DR:DR,$B42),INDIRECT(concat("B",$A42)),"")</f>
        <v>#NAME?</v>
      </c>
      <c r="R42" s="37" t="e">
        <f aca="false">IF(COUNTIF(DS:DS,$B42),INDIRECT(concat("B",$A42)),"")</f>
        <v>#NAME?</v>
      </c>
      <c r="S42" s="37" t="e">
        <f aca="false">IF(COUNTIF(DT:DT,$B42),INDIRECT(concat("B",$A42)),"")</f>
        <v>#NAME?</v>
      </c>
      <c r="T42" s="37" t="e">
        <f aca="false">IF(COUNTIF(DU:DU,$B42),INDIRECT(concat("B",$A42)),"")</f>
        <v>#NAME?</v>
      </c>
      <c r="U42" s="37" t="e">
        <f aca="false">IF(COUNTIF(DV:DV,$B42),INDIRECT(concat("B",$A42)),"")</f>
        <v>#NAME?</v>
      </c>
      <c r="V42" s="37" t="e">
        <f aca="false">IF(COUNTIF(DW:DW,$B42),INDIRECT(concat("B",$A42)),"")</f>
        <v>#NAME?</v>
      </c>
      <c r="W42" s="37" t="str">
        <f aca="false">IF(COUNTIF(DX:DX,$B42),INDIRECT(concat("B",$A42)),"")</f>
        <v/>
      </c>
      <c r="X42" s="37" t="str">
        <f aca="false">IF(COUNTIF(DY:DY,$B42),INDIRECT(concat("B",$A42)),"")</f>
        <v/>
      </c>
      <c r="Y42" s="37" t="str">
        <f aca="false">IF(COUNTIF(DZ:DZ,$B42),INDIRECT(concat("B",$A42)),"")</f>
        <v/>
      </c>
      <c r="Z42" s="37" t="e">
        <f aca="false">IF(COUNTIF(EA:EA,$B42),INDIRECT(concat("B",$A42)),"")</f>
        <v>#NAME?</v>
      </c>
      <c r="AA42" s="37" t="e">
        <f aca="false">IF(COUNTIF(EB:EB,$B42),INDIRECT(concat("B",$A42)),"")</f>
        <v>#NAME?</v>
      </c>
      <c r="AB42" s="37" t="e">
        <f aca="false">IF(COUNTIF(EC:EC,$B42),INDIRECT(concat("B",$A42)),"")</f>
        <v>#NAME?</v>
      </c>
      <c r="AC42" s="37" t="str">
        <f aca="false">IF(COUNTIF(ED:ED,$B42),INDIRECT(concat("B",$A42)),"")</f>
        <v/>
      </c>
      <c r="AD42" s="37" t="e">
        <f aca="false">IF(COUNTIF(EE:EE,$B42),INDIRECT(concat("B",$A42)),"")</f>
        <v>#NAME?</v>
      </c>
      <c r="AE42" s="37" t="e">
        <f aca="false">IF(COUNTIF(EF:EF,$B42),INDIRECT(concat("B",$A42)),"")</f>
        <v>#NAME?</v>
      </c>
      <c r="AF42" s="37" t="e">
        <f aca="false">IF(COUNTIF(EG:EG,$B42),INDIRECT(concat("B",$A42)),"")</f>
        <v>#NAME?</v>
      </c>
      <c r="AG42" s="37" t="e">
        <f aca="false">IF(COUNTIF(EH:EH,$B42),INDIRECT(concat("B",$A42)),"")</f>
        <v>#NAME?</v>
      </c>
      <c r="AH42" s="37" t="e">
        <f aca="false">IF(COUNTIF(EI:EI,$B42),INDIRECT(concat("B",$A42)),"")</f>
        <v>#NAME?</v>
      </c>
      <c r="AI42" s="37" t="str">
        <f aca="false">IF(COUNTIF(EJ:EJ,$B42),INDIRECT(concat("B",$A42)),"")</f>
        <v/>
      </c>
      <c r="AJ42" s="37" t="e">
        <f aca="false">IF(COUNTIF(EK:EK,$B42),INDIRECT(concat("B",$A42)),"")</f>
        <v>#NAME?</v>
      </c>
      <c r="AK42" s="37" t="e">
        <f aca="false">IF(COUNTIF(EL:EL,$B42),INDIRECT(concat("B",$A42)),"")</f>
        <v>#NAME?</v>
      </c>
      <c r="AL42" s="37" t="e">
        <f aca="false">IF(COUNTIF(EM:EM,$B42),INDIRECT(concat("B",$A42)),"")</f>
        <v>#NAME?</v>
      </c>
      <c r="AM42" s="37" t="e">
        <f aca="false">IF(COUNTIF(EN:EN,$B42),INDIRECT(concat("B",$A42)),"")</f>
        <v>#NAME?</v>
      </c>
      <c r="AN42" s="37" t="e">
        <f aca="false">IF(COUNTIF(EO:EO,$B42),INDIRECT(concat("B",$A42)),"")</f>
        <v>#NAME?</v>
      </c>
      <c r="AO42" s="37" t="e">
        <f aca="false">IF(COUNTIF(EP:EP,$B42),INDIRECT(concat("B",$A42)),"")</f>
        <v>#NAME?</v>
      </c>
      <c r="AP42" s="37" t="e">
        <f aca="false">IF(COUNTIF(EQ:EQ,$B42),INDIRECT(concat("B",$A42)),"")</f>
        <v>#NAME?</v>
      </c>
      <c r="AQ42" s="37" t="e">
        <f aca="false">IF(COUNTIF(ER:ER,$B42),INDIRECT(concat("B",$A42)),"")</f>
        <v>#NAME?</v>
      </c>
      <c r="AR42" s="37" t="str">
        <f aca="false">IF(COUNTIF(ES:ES,$B42),INDIRECT(concat("B",$A42)),"")</f>
        <v/>
      </c>
      <c r="AS42" s="37" t="e">
        <f aca="false">IF(COUNTIF(ET:ET,$B42),INDIRECT(concat("B",$A42)),"")</f>
        <v>#NAME?</v>
      </c>
      <c r="AT42" s="37" t="e">
        <f aca="false">IF(COUNTIF(EU:EU,$B42),INDIRECT(concat("B",$A42)),"")</f>
        <v>#NAME?</v>
      </c>
      <c r="AU42" s="37" t="e">
        <f aca="false">IF(COUNTIF(EV:EV,$B42),INDIRECT(concat("B",$A42)),"")</f>
        <v>#NAME?</v>
      </c>
      <c r="AV42" s="37" t="e">
        <f aca="false">IF(COUNTIF(EW:EW,$B42),INDIRECT(concat("B",$A42)),"")</f>
        <v>#NAME?</v>
      </c>
      <c r="AW42" s="37" t="e">
        <f aca="false">IF(COUNTIF(EX:EX,$B42),INDIRECT(concat("B",$A42)),"")</f>
        <v>#NAME?</v>
      </c>
      <c r="AX42" s="37" t="e">
        <f aca="false">IF(COUNTIF(EY:EY,$B42),INDIRECT(concat("B",$A42)),"")</f>
        <v>#NAME?</v>
      </c>
      <c r="AY42" s="37" t="e">
        <f aca="false">IF(COUNTIF(EZ:EZ,$B42),INDIRECT(concat("B",$A42)),"")</f>
        <v>#NAME?</v>
      </c>
      <c r="AZ42" s="37" t="e">
        <f aca="false">IF(COUNTIF(FA:FA,$B42),INDIRECT(concat("B",$A42)),"")</f>
        <v>#NAME?</v>
      </c>
      <c r="BA42" s="37" t="e">
        <f aca="false">IF(COUNTIF(FB:FB,$B42),INDIRECT(concat("B",$A42)),"")</f>
        <v>#NAME?</v>
      </c>
      <c r="BB42" s="37" t="e">
        <f aca="false">IF(COUNTIF(FC:FC,$B42),INDIRECT(concat("B",$A42)),"")</f>
        <v>#NAME?</v>
      </c>
      <c r="BC42" s="37" t="e">
        <f aca="false">IF(COUNTIF(FD:FD,$B42),INDIRECT(concat("B",$A42)),"")</f>
        <v>#NAME?</v>
      </c>
      <c r="BD42" s="37" t="e">
        <f aca="false">IF(COUNTIF(FE:FE,$B42),INDIRECT(concat("B",$A42)),"")</f>
        <v>#NAME?</v>
      </c>
      <c r="BE42" s="37" t="e">
        <f aca="false">IF(COUNTIF(FF:FF,$B42),INDIRECT(concat("B",$A42)),"")</f>
        <v>#NAME?</v>
      </c>
      <c r="BF42" s="37" t="e">
        <f aca="false">IF(COUNTIF(FG:FG,$B42),INDIRECT(concat("B",$A42)),"")</f>
        <v>#NAME?</v>
      </c>
      <c r="BG42" s="37" t="str">
        <f aca="false">IF(COUNTIF(FH:FH,$B42),INDIRECT(concat("B",$A42)),"")</f>
        <v/>
      </c>
      <c r="BH42" s="37" t="str">
        <f aca="false">IF(COUNTIF(FI:FI,$B42),INDIRECT(concat("B",$A42)),"")</f>
        <v/>
      </c>
      <c r="BI42" s="37" t="e">
        <f aca="false">IF(COUNTIF(FJ:FJ,$B42),INDIRECT(concat("B",$A42)),"")</f>
        <v>#NAME?</v>
      </c>
      <c r="BJ42" s="37" t="str">
        <f aca="false">IF(COUNTIF(FK:FK,$B42),INDIRECT(concat("B",$A42)),"")</f>
        <v/>
      </c>
      <c r="BK42" s="37" t="e">
        <f aca="false">IF(COUNTIF(FL:FL,$B42),INDIRECT(concat("B",$A42)),"")</f>
        <v>#NAME?</v>
      </c>
      <c r="BL42" s="37" t="e">
        <f aca="false">IF(COUNTIF(FM:FM,$B42),INDIRECT(concat("B",$A42)),"")</f>
        <v>#NAME?</v>
      </c>
      <c r="BM42" s="37" t="e">
        <f aca="false">IF(COUNTIF(FN:FN,$B42),INDIRECT(concat("B",$A42)),"")</f>
        <v>#NAME?</v>
      </c>
      <c r="BN42" s="37" t="e">
        <f aca="false">IF(COUNTIF(FO:FO,$B42),INDIRECT(concat("B",$A42)),"")</f>
        <v>#NAME?</v>
      </c>
      <c r="BO42" s="37" t="e">
        <f aca="false">IF(COUNTIF(FP:FP,$B42),INDIRECT(concat("B",$A42)),"")</f>
        <v>#NAME?</v>
      </c>
      <c r="BP42" s="37" t="e">
        <f aca="false">IF(COUNTIF(FQ:FQ,$B42),INDIRECT(concat("B",$A42)),"")</f>
        <v>#NAME?</v>
      </c>
      <c r="BQ42" s="37" t="e">
        <f aca="false">IF(COUNTIF(FR:FR,$B42),INDIRECT(concat("B",$A42)),"")</f>
        <v>#NAME?</v>
      </c>
      <c r="BR42" s="37" t="str">
        <f aca="false">IF(COUNTIF(FS:FS,$B42),INDIRECT(concat("B",$A42)),"")</f>
        <v/>
      </c>
      <c r="BS42" s="37" t="e">
        <f aca="false">IF(COUNTIF(FT:FT,$B42),INDIRECT(concat("B",$A42)),"")</f>
        <v>#NAME?</v>
      </c>
      <c r="BT42" s="37" t="str">
        <f aca="false">IF(COUNTIF(FU:FU,$B42),INDIRECT(concat("B",$A42)),"")</f>
        <v/>
      </c>
      <c r="BU42" s="37" t="str">
        <f aca="false">IF(COUNTIF(FV:FV,$B42),INDIRECT(concat("B",$A42)),"")</f>
        <v/>
      </c>
      <c r="BV42" s="37" t="str">
        <f aca="false">IF(COUNTIF(FW:FW,$B42),INDIRECT(concat("B",$A42)),"")</f>
        <v/>
      </c>
      <c r="BW42" s="37" t="e">
        <f aca="false">IF(COUNTIF(FX:FX,$B42),INDIRECT(concat("B",$A42)),"")</f>
        <v>#NAME?</v>
      </c>
      <c r="BX42" s="37" t="e">
        <f aca="false">IF(COUNTIF(FY:FY,$B42),INDIRECT(concat("B",$A42)),"")</f>
        <v>#NAME?</v>
      </c>
      <c r="BY42" s="37" t="e">
        <f aca="false">IF(COUNTIF(FZ:FZ,$B42),INDIRECT(concat("B",$A42)),"")</f>
        <v>#NAME?</v>
      </c>
      <c r="BZ42" s="37" t="e">
        <f aca="false">IF(COUNTIF(GA:GA,$B42),INDIRECT(concat("B",$A42)),"")</f>
        <v>#NAME?</v>
      </c>
      <c r="CA42" s="37" t="e">
        <f aca="false">IF(COUNTIF(GB:GB,$B42),INDIRECT(concat("B",$A42)),"")</f>
        <v>#NAME?</v>
      </c>
      <c r="CB42" s="37" t="e">
        <f aca="false">IF(COUNTIF(GC:GC,$B42),INDIRECT(concat("B",$A42)),"")</f>
        <v>#NAME?</v>
      </c>
      <c r="CC42" s="37" t="e">
        <f aca="false">IF(COUNTIF(GD:GD,$B42),INDIRECT(concat("B",$A42)),"")</f>
        <v>#NAME?</v>
      </c>
      <c r="CD42" s="37" t="e">
        <f aca="false">IF(COUNTIF(GE:GE,$B42),INDIRECT(concat("B",$A42)),"")</f>
        <v>#NAME?</v>
      </c>
      <c r="CE42" s="37" t="e">
        <f aca="false">IF(COUNTIF(GF:GF,$B42),INDIRECT(concat("B",$A42)),"")</f>
        <v>#NAME?</v>
      </c>
      <c r="CF42" s="37" t="e">
        <f aca="false">IF(COUNTIF(GG:GG,$B42),INDIRECT(concat("B",$A42)),"")</f>
        <v>#NAME?</v>
      </c>
      <c r="CG42" s="37" t="e">
        <f aca="false">IF(COUNTIF(GH:GH,$B42),INDIRECT(concat("B",$A42)),"")</f>
        <v>#NAME?</v>
      </c>
      <c r="CH42" s="37" t="e">
        <f aca="false">IF(COUNTIF(GI:GI,$B42),INDIRECT(concat("B",$A42)),"")</f>
        <v>#NAME?</v>
      </c>
      <c r="CI42" s="37" t="e">
        <f aca="false">IF(COUNTIF(GJ:GJ,$B42),INDIRECT(concat("B",$A42)),"")</f>
        <v>#NAME?</v>
      </c>
      <c r="CJ42" s="37" t="e">
        <f aca="false">IF(COUNTIF(GK:GK,$B42),INDIRECT(concat("B",$A42)),"")</f>
        <v>#NAME?</v>
      </c>
      <c r="CK42" s="37" t="e">
        <f aca="false">IF(COUNTIF(GL:GL,$B42),INDIRECT(concat("B",$A42)),"")</f>
        <v>#NAME?</v>
      </c>
      <c r="CL42" s="37" t="str">
        <f aca="false">IF(COUNTIF(GM:GM,$B42),INDIRECT(concat("B",$A42)),"")</f>
        <v/>
      </c>
      <c r="CM42" s="37" t="e">
        <f aca="false">IF(COUNTIF(GN:GN,$B42),INDIRECT(concat("B",$A42)),"")</f>
        <v>#NAME?</v>
      </c>
      <c r="CN42" s="37" t="e">
        <f aca="false">IF(COUNTIF(GO:GO,$B42),INDIRECT(concat("B",$A42)),"")</f>
        <v>#NAME?</v>
      </c>
      <c r="CO42" s="37" t="e">
        <f aca="false">IF(COUNTIF(GP:GP,$B42),INDIRECT(concat("B",$A42)),"")</f>
        <v>#NAME?</v>
      </c>
      <c r="CP42" s="37" t="str">
        <f aca="false">IF(COUNTIF(GQ:GQ,$B42),INDIRECT(concat("B",$A42)),"")</f>
        <v/>
      </c>
      <c r="CQ42" s="37" t="e">
        <f aca="false">IF(COUNTIF(GR:GR,$B42),INDIRECT(concat("B",$A42)),"")</f>
        <v>#NAME?</v>
      </c>
      <c r="CR42" s="37" t="e">
        <f aca="false">IF(COUNTIF(GS:GS,$B42),INDIRECT(concat("B",$A42)),"")</f>
        <v>#NAME?</v>
      </c>
      <c r="CS42" s="37" t="e">
        <f aca="false">IF(COUNTIF(GT:GT,$B42),INDIRECT(concat("B",$A42)),"")</f>
        <v>#NAME?</v>
      </c>
      <c r="CT42" s="37" t="e">
        <f aca="false">IF(COUNTIF(GU:GU,$B42),INDIRECT(concat("B",$A42)),"")</f>
        <v>#NAME?</v>
      </c>
      <c r="CU42" s="37" t="e">
        <f aca="false">IF(COUNTIF(GV:GV,$B42),INDIRECT(concat("B",$A42)),"")</f>
        <v>#NAME?</v>
      </c>
      <c r="CV42" s="37" t="e">
        <f aca="false">IF(COUNTIF(GW:GW,$B42),INDIRECT(concat("B",$A42)),"")</f>
        <v>#NAME?</v>
      </c>
      <c r="CW42" s="37" t="str">
        <f aca="false">IF(COUNTIF(GX:GX,$B42),INDIRECT(concat("B",$A42)),"")</f>
        <v/>
      </c>
      <c r="CX42" s="37" t="str">
        <f aca="false">IF(COUNTIF(GY:GY,$B42),INDIRECT(concat("B",$A42)),"")</f>
        <v/>
      </c>
      <c r="CY42" s="37" t="e">
        <f aca="false">IF(COUNTIF(GZ:GZ,$B42),INDIRECT(concat("B",$A42)),"")</f>
        <v>#NAME?</v>
      </c>
      <c r="CZ42" s="37" t="e">
        <f aca="false">IF(COUNTIF(HA:HA,$B42),INDIRECT(concat("B",$A42)),"")</f>
        <v>#NAME?</v>
      </c>
      <c r="DA42" s="37" t="e">
        <f aca="false">IF(COUNTIF(HB:HB,$B42),INDIRECT(concat("B",$A42)),"")</f>
        <v>#NAME?</v>
      </c>
      <c r="DB42" s="37" t="e">
        <f aca="false">IF(COUNTIF(HC:HC,$B42),INDIRECT(concat("B",$A42)),"")</f>
        <v>#NAME?</v>
      </c>
      <c r="DC42" s="37" t="e">
        <f aca="false">IF(COUNTIF(HD:HD,$B42),INDIRECT(concat("B",$A42)),"")</f>
        <v>#NAME?</v>
      </c>
      <c r="DE42" s="37"/>
      <c r="DF42" s="37"/>
      <c r="DG42" s="37"/>
      <c r="DH42" s="37" t="s">
        <v>1482</v>
      </c>
      <c r="DI42" s="37" t="s">
        <v>1497</v>
      </c>
      <c r="DJ42" s="37"/>
      <c r="DK42" s="37"/>
      <c r="DL42" s="37"/>
      <c r="DM42" s="37"/>
      <c r="DN42" s="37"/>
      <c r="DO42" s="37"/>
      <c r="DP42" s="37"/>
      <c r="DQ42" s="37"/>
      <c r="DR42" s="37" t="s">
        <v>1446</v>
      </c>
      <c r="DS42" s="37"/>
      <c r="DT42" s="37"/>
      <c r="DU42" s="37"/>
      <c r="DV42" s="37"/>
      <c r="DW42" s="37"/>
      <c r="DX42" s="37"/>
      <c r="DY42" s="37"/>
      <c r="DZ42" s="37"/>
      <c r="EA42" s="37" t="s">
        <v>1451</v>
      </c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 t="s">
        <v>1312</v>
      </c>
      <c r="EU42" s="37"/>
      <c r="EV42" s="37"/>
      <c r="EW42" s="37"/>
      <c r="EX42" s="37"/>
      <c r="EY42" s="37"/>
      <c r="EZ42" s="37"/>
      <c r="FA42" s="37"/>
      <c r="FB42" s="37"/>
      <c r="FC42" s="37"/>
      <c r="FD42" s="37" t="s">
        <v>1430</v>
      </c>
      <c r="FE42" s="37" t="s">
        <v>1282</v>
      </c>
      <c r="FF42" s="37"/>
      <c r="FG42" s="37"/>
      <c r="FH42" s="37"/>
      <c r="FI42" s="37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 t="s">
        <v>1418</v>
      </c>
      <c r="FU42" s="37"/>
      <c r="FV42" s="37"/>
      <c r="FW42" s="37"/>
      <c r="FX42" s="37"/>
      <c r="FY42" s="37"/>
      <c r="FZ42" s="37" t="s">
        <v>1421</v>
      </c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 t="s">
        <v>1439</v>
      </c>
      <c r="GV42" s="37" t="s">
        <v>1451</v>
      </c>
      <c r="GW42" s="37"/>
      <c r="GX42" s="37"/>
      <c r="GY42" s="37"/>
      <c r="GZ42" s="37"/>
      <c r="HA42" s="37" t="s">
        <v>1303</v>
      </c>
      <c r="HB42" s="37" t="s">
        <v>1430</v>
      </c>
      <c r="HC42" s="37"/>
      <c r="HD42" s="37" t="s">
        <v>1421</v>
      </c>
    </row>
    <row r="43" customFormat="false" ht="15" hidden="false" customHeight="false" outlineLevel="0" collapsed="false">
      <c r="A43" s="196" t="n">
        <v>43</v>
      </c>
      <c r="B43" s="37" t="s">
        <v>1382</v>
      </c>
      <c r="C43" s="37" t="str">
        <f aca="false">IF(COUNTIF(DD:DD,$B43),INDIRECT(concat("B",$A43)),"")</f>
        <v/>
      </c>
      <c r="D43" s="37" t="str">
        <f aca="false">IF(COUNTIF(DE:DE,$B43),INDIRECT(concat("B",$A43)),"")</f>
        <v/>
      </c>
      <c r="E43" s="37" t="str">
        <f aca="false">IF(COUNTIF(DF:DF,$B43),INDIRECT(concat("B",$A43)),"")</f>
        <v/>
      </c>
      <c r="F43" s="37" t="str">
        <f aca="false">IF(COUNTIF(DG:DG,$B43),INDIRECT(concat("B",$A43)),"")</f>
        <v/>
      </c>
      <c r="G43" s="37" t="str">
        <f aca="false">IF(COUNTIF(DH:DH,$B43),INDIRECT(concat("B",$A43)),"")</f>
        <v/>
      </c>
      <c r="H43" s="37" t="str">
        <f aca="false">IF(COUNTIF(DI:DI,$B43),INDIRECT(concat("B",$A43)),"")</f>
        <v/>
      </c>
      <c r="I43" s="37" t="str">
        <f aca="false">IF(COUNTIF(DJ:DJ,$B43),INDIRECT(concat("B",$A43)),"")</f>
        <v/>
      </c>
      <c r="J43" s="37" t="str">
        <f aca="false">IF(COUNTIF(DK:DK,$B43),INDIRECT(concat("B",$A43)),"")</f>
        <v/>
      </c>
      <c r="K43" s="37" t="str">
        <f aca="false">IF(COUNTIF(DL:DL,$B43),INDIRECT(concat("B",$A43)),"")</f>
        <v/>
      </c>
      <c r="L43" s="37" t="str">
        <f aca="false">IF(COUNTIF(DM:DM,$B43),INDIRECT(concat("B",$A43)),"")</f>
        <v/>
      </c>
      <c r="M43" s="37" t="str">
        <f aca="false">IF(COUNTIF(DN:DN,$B43),INDIRECT(concat("B",$A43)),"")</f>
        <v/>
      </c>
      <c r="N43" s="37" t="str">
        <f aca="false">IF(COUNTIF(DO:DO,$B43),INDIRECT(concat("B",$A43)),"")</f>
        <v/>
      </c>
      <c r="O43" s="37" t="str">
        <f aca="false">IF(COUNTIF(DP:DP,$B43),INDIRECT(concat("B",$A43)),"")</f>
        <v/>
      </c>
      <c r="P43" s="37" t="str">
        <f aca="false">IF(COUNTIF(DQ:DQ,$B43),INDIRECT(concat("B",$A43)),"")</f>
        <v/>
      </c>
      <c r="Q43" s="37" t="e">
        <f aca="false">IF(COUNTIF(DR:DR,$B43),INDIRECT(concat("B",$A43)),"")</f>
        <v>#NAME?</v>
      </c>
      <c r="R43" s="37" t="str">
        <f aca="false">IF(COUNTIF(DS:DS,$B43),INDIRECT(concat("B",$A43)),"")</f>
        <v/>
      </c>
      <c r="S43" s="37" t="str">
        <f aca="false">IF(COUNTIF(DT:DT,$B43),INDIRECT(concat("B",$A43)),"")</f>
        <v/>
      </c>
      <c r="T43" s="37" t="str">
        <f aca="false">IF(COUNTIF(DU:DU,$B43),INDIRECT(concat("B",$A43)),"")</f>
        <v/>
      </c>
      <c r="U43" s="37" t="str">
        <f aca="false">IF(COUNTIF(DV:DV,$B43),INDIRECT(concat("B",$A43)),"")</f>
        <v/>
      </c>
      <c r="V43" s="37" t="str">
        <f aca="false">IF(COUNTIF(DW:DW,$B43),INDIRECT(concat("B",$A43)),"")</f>
        <v/>
      </c>
      <c r="W43" s="37" t="str">
        <f aca="false">IF(COUNTIF(DX:DX,$B43),INDIRECT(concat("B",$A43)),"")</f>
        <v/>
      </c>
      <c r="X43" s="37" t="str">
        <f aca="false">IF(COUNTIF(DY:DY,$B43),INDIRECT(concat("B",$A43)),"")</f>
        <v/>
      </c>
      <c r="Y43" s="37" t="str">
        <f aca="false">IF(COUNTIF(DZ:DZ,$B43),INDIRECT(concat("B",$A43)),"")</f>
        <v/>
      </c>
      <c r="Z43" s="37" t="e">
        <f aca="false">IF(COUNTIF(EA:EA,$B43),INDIRECT(concat("B",$A43)),"")</f>
        <v>#NAME?</v>
      </c>
      <c r="AA43" s="37" t="str">
        <f aca="false">IF(COUNTIF(EB:EB,$B43),INDIRECT(concat("B",$A43)),"")</f>
        <v/>
      </c>
      <c r="AB43" s="37" t="str">
        <f aca="false">IF(COUNTIF(EC:EC,$B43),INDIRECT(concat("B",$A43)),"")</f>
        <v/>
      </c>
      <c r="AC43" s="37" t="str">
        <f aca="false">IF(COUNTIF(ED:ED,$B43),INDIRECT(concat("B",$A43)),"")</f>
        <v/>
      </c>
      <c r="AD43" s="37" t="str">
        <f aca="false">IF(COUNTIF(EE:EE,$B43),INDIRECT(concat("B",$A43)),"")</f>
        <v/>
      </c>
      <c r="AE43" s="37" t="str">
        <f aca="false">IF(COUNTIF(EF:EF,$B43),INDIRECT(concat("B",$A43)),"")</f>
        <v/>
      </c>
      <c r="AF43" s="37" t="str">
        <f aca="false">IF(COUNTIF(EG:EG,$B43),INDIRECT(concat("B",$A43)),"")</f>
        <v/>
      </c>
      <c r="AG43" s="37" t="str">
        <f aca="false">IF(COUNTIF(EH:EH,$B43),INDIRECT(concat("B",$A43)),"")</f>
        <v/>
      </c>
      <c r="AH43" s="37" t="str">
        <f aca="false">IF(COUNTIF(EI:EI,$B43),INDIRECT(concat("B",$A43)),"")</f>
        <v/>
      </c>
      <c r="AI43" s="37" t="str">
        <f aca="false">IF(COUNTIF(EJ:EJ,$B43),INDIRECT(concat("B",$A43)),"")</f>
        <v/>
      </c>
      <c r="AJ43" s="37" t="str">
        <f aca="false">IF(COUNTIF(EK:EK,$B43),INDIRECT(concat("B",$A43)),"")</f>
        <v/>
      </c>
      <c r="AK43" s="37" t="str">
        <f aca="false">IF(COUNTIF(EL:EL,$B43),INDIRECT(concat("B",$A43)),"")</f>
        <v/>
      </c>
      <c r="AL43" s="37" t="str">
        <f aca="false">IF(COUNTIF(EM:EM,$B43),INDIRECT(concat("B",$A43)),"")</f>
        <v/>
      </c>
      <c r="AM43" s="37" t="str">
        <f aca="false">IF(COUNTIF(EN:EN,$B43),INDIRECT(concat("B",$A43)),"")</f>
        <v/>
      </c>
      <c r="AN43" s="37" t="str">
        <f aca="false">IF(COUNTIF(EO:EO,$B43),INDIRECT(concat("B",$A43)),"")</f>
        <v/>
      </c>
      <c r="AO43" s="37" t="str">
        <f aca="false">IF(COUNTIF(EP:EP,$B43),INDIRECT(concat("B",$A43)),"")</f>
        <v/>
      </c>
      <c r="AP43" s="37" t="str">
        <f aca="false">IF(COUNTIF(EQ:EQ,$B43),INDIRECT(concat("B",$A43)),"")</f>
        <v/>
      </c>
      <c r="AQ43" s="37" t="str">
        <f aca="false">IF(COUNTIF(ER:ER,$B43),INDIRECT(concat("B",$A43)),"")</f>
        <v/>
      </c>
      <c r="AR43" s="37" t="str">
        <f aca="false">IF(COUNTIF(ES:ES,$B43),INDIRECT(concat("B",$A43)),"")</f>
        <v/>
      </c>
      <c r="AS43" s="37" t="e">
        <f aca="false">IF(COUNTIF(ET:ET,$B43),INDIRECT(concat("B",$A43)),"")</f>
        <v>#NAME?</v>
      </c>
      <c r="AT43" s="37" t="str">
        <f aca="false">IF(COUNTIF(EU:EU,$B43),INDIRECT(concat("B",$A43)),"")</f>
        <v/>
      </c>
      <c r="AU43" s="37" t="str">
        <f aca="false">IF(COUNTIF(EV:EV,$B43),INDIRECT(concat("B",$A43)),"")</f>
        <v/>
      </c>
      <c r="AV43" s="37" t="str">
        <f aca="false">IF(COUNTIF(EW:EW,$B43),INDIRECT(concat("B",$A43)),"")</f>
        <v/>
      </c>
      <c r="AW43" s="37" t="str">
        <f aca="false">IF(COUNTIF(EX:EX,$B43),INDIRECT(concat("B",$A43)),"")</f>
        <v/>
      </c>
      <c r="AX43" s="37" t="str">
        <f aca="false">IF(COUNTIF(EY:EY,$B43),INDIRECT(concat("B",$A43)),"")</f>
        <v/>
      </c>
      <c r="AY43" s="37" t="str">
        <f aca="false">IF(COUNTIF(EZ:EZ,$B43),INDIRECT(concat("B",$A43)),"")</f>
        <v/>
      </c>
      <c r="AZ43" s="37" t="str">
        <f aca="false">IF(COUNTIF(FA:FA,$B43),INDIRECT(concat("B",$A43)),"")</f>
        <v/>
      </c>
      <c r="BA43" s="37" t="str">
        <f aca="false">IF(COUNTIF(FB:FB,$B43),INDIRECT(concat("B",$A43)),"")</f>
        <v/>
      </c>
      <c r="BB43" s="37" t="str">
        <f aca="false">IF(COUNTIF(FC:FC,$B43),INDIRECT(concat("B",$A43)),"")</f>
        <v/>
      </c>
      <c r="BC43" s="37" t="e">
        <f aca="false">IF(COUNTIF(FD:FD,$B43),INDIRECT(concat("B",$A43)),"")</f>
        <v>#NAME?</v>
      </c>
      <c r="BD43" s="37" t="e">
        <f aca="false">IF(COUNTIF(FE:FE,$B43),INDIRECT(concat("B",$A43)),"")</f>
        <v>#NAME?</v>
      </c>
      <c r="BE43" s="37" t="str">
        <f aca="false">IF(COUNTIF(FF:FF,$B43),INDIRECT(concat("B",$A43)),"")</f>
        <v/>
      </c>
      <c r="BF43" s="37" t="str">
        <f aca="false">IF(COUNTIF(FG:FG,$B43),INDIRECT(concat("B",$A43)),"")</f>
        <v/>
      </c>
      <c r="BG43" s="37" t="str">
        <f aca="false">IF(COUNTIF(FH:FH,$B43),INDIRECT(concat("B",$A43)),"")</f>
        <v/>
      </c>
      <c r="BH43" s="37" t="str">
        <f aca="false">IF(COUNTIF(FI:FI,$B43),INDIRECT(concat("B",$A43)),"")</f>
        <v/>
      </c>
      <c r="BI43" s="37" t="str">
        <f aca="false">IF(COUNTIF(FJ:FJ,$B43),INDIRECT(concat("B",$A43)),"")</f>
        <v/>
      </c>
      <c r="BJ43" s="37" t="str">
        <f aca="false">IF(COUNTIF(FK:FK,$B43),INDIRECT(concat("B",$A43)),"")</f>
        <v/>
      </c>
      <c r="BK43" s="37" t="str">
        <f aca="false">IF(COUNTIF(FL:FL,$B43),INDIRECT(concat("B",$A43)),"")</f>
        <v/>
      </c>
      <c r="BL43" s="37" t="str">
        <f aca="false">IF(COUNTIF(FM:FM,$B43),INDIRECT(concat("B",$A43)),"")</f>
        <v/>
      </c>
      <c r="BM43" s="37" t="str">
        <f aca="false">IF(COUNTIF(FN:FN,$B43),INDIRECT(concat("B",$A43)),"")</f>
        <v/>
      </c>
      <c r="BN43" s="37" t="str">
        <f aca="false">IF(COUNTIF(FO:FO,$B43),INDIRECT(concat("B",$A43)),"")</f>
        <v/>
      </c>
      <c r="BO43" s="37" t="str">
        <f aca="false">IF(COUNTIF(FP:FP,$B43),INDIRECT(concat("B",$A43)),"")</f>
        <v/>
      </c>
      <c r="BP43" s="37" t="str">
        <f aca="false">IF(COUNTIF(FQ:FQ,$B43),INDIRECT(concat("B",$A43)),"")</f>
        <v/>
      </c>
      <c r="BQ43" s="37" t="str">
        <f aca="false">IF(COUNTIF(FR:FR,$B43),INDIRECT(concat("B",$A43)),"")</f>
        <v/>
      </c>
      <c r="BR43" s="37" t="str">
        <f aca="false">IF(COUNTIF(FS:FS,$B43),INDIRECT(concat("B",$A43)),"")</f>
        <v/>
      </c>
      <c r="BS43" s="37" t="str">
        <f aca="false">IF(COUNTIF(FT:FT,$B43),INDIRECT(concat("B",$A43)),"")</f>
        <v/>
      </c>
      <c r="BT43" s="37" t="str">
        <f aca="false">IF(COUNTIF(FU:FU,$B43),INDIRECT(concat("B",$A43)),"")</f>
        <v/>
      </c>
      <c r="BU43" s="37" t="str">
        <f aca="false">IF(COUNTIF(FV:FV,$B43),INDIRECT(concat("B",$A43)),"")</f>
        <v/>
      </c>
      <c r="BV43" s="37" t="str">
        <f aca="false">IF(COUNTIF(FW:FW,$B43),INDIRECT(concat("B",$A43)),"")</f>
        <v/>
      </c>
      <c r="BW43" s="37" t="str">
        <f aca="false">IF(COUNTIF(FX:FX,$B43),INDIRECT(concat("B",$A43)),"")</f>
        <v/>
      </c>
      <c r="BX43" s="37" t="str">
        <f aca="false">IF(COUNTIF(FY:FY,$B43),INDIRECT(concat("B",$A43)),"")</f>
        <v/>
      </c>
      <c r="BY43" s="37" t="str">
        <f aca="false">IF(COUNTIF(FZ:FZ,$B43),INDIRECT(concat("B",$A43)),"")</f>
        <v/>
      </c>
      <c r="BZ43" s="37" t="str">
        <f aca="false">IF(COUNTIF(GA:GA,$B43),INDIRECT(concat("B",$A43)),"")</f>
        <v/>
      </c>
      <c r="CA43" s="37" t="str">
        <f aca="false">IF(COUNTIF(GB:GB,$B43),INDIRECT(concat("B",$A43)),"")</f>
        <v/>
      </c>
      <c r="CB43" s="37" t="str">
        <f aca="false">IF(COUNTIF(GC:GC,$B43),INDIRECT(concat("B",$A43)),"")</f>
        <v/>
      </c>
      <c r="CC43" s="37" t="str">
        <f aca="false">IF(COUNTIF(GD:GD,$B43),INDIRECT(concat("B",$A43)),"")</f>
        <v/>
      </c>
      <c r="CD43" s="37" t="str">
        <f aca="false">IF(COUNTIF(GE:GE,$B43),INDIRECT(concat("B",$A43)),"")</f>
        <v/>
      </c>
      <c r="CE43" s="37" t="str">
        <f aca="false">IF(COUNTIF(GF:GF,$B43),INDIRECT(concat("B",$A43)),"")</f>
        <v/>
      </c>
      <c r="CF43" s="37" t="str">
        <f aca="false">IF(COUNTIF(GG:GG,$B43),INDIRECT(concat("B",$A43)),"")</f>
        <v/>
      </c>
      <c r="CG43" s="37" t="str">
        <f aca="false">IF(COUNTIF(GH:GH,$B43),INDIRECT(concat("B",$A43)),"")</f>
        <v/>
      </c>
      <c r="CH43" s="37" t="str">
        <f aca="false">IF(COUNTIF(GI:GI,$B43),INDIRECT(concat("B",$A43)),"")</f>
        <v/>
      </c>
      <c r="CI43" s="37" t="str">
        <f aca="false">IF(COUNTIF(GJ:GJ,$B43),INDIRECT(concat("B",$A43)),"")</f>
        <v/>
      </c>
      <c r="CJ43" s="37" t="str">
        <f aca="false">IF(COUNTIF(GK:GK,$B43),INDIRECT(concat("B",$A43)),"")</f>
        <v/>
      </c>
      <c r="CK43" s="37" t="str">
        <f aca="false">IF(COUNTIF(GL:GL,$B43),INDIRECT(concat("B",$A43)),"")</f>
        <v/>
      </c>
      <c r="CL43" s="37" t="str">
        <f aca="false">IF(COUNTIF(GM:GM,$B43),INDIRECT(concat("B",$A43)),"")</f>
        <v/>
      </c>
      <c r="CM43" s="37" t="str">
        <f aca="false">IF(COUNTIF(GN:GN,$B43),INDIRECT(concat("B",$A43)),"")</f>
        <v/>
      </c>
      <c r="CN43" s="37" t="str">
        <f aca="false">IF(COUNTIF(GO:GO,$B43),INDIRECT(concat("B",$A43)),"")</f>
        <v/>
      </c>
      <c r="CO43" s="37" t="str">
        <f aca="false">IF(COUNTIF(GP:GP,$B43),INDIRECT(concat("B",$A43)),"")</f>
        <v/>
      </c>
      <c r="CP43" s="37" t="str">
        <f aca="false">IF(COUNTIF(GQ:GQ,$B43),INDIRECT(concat("B",$A43)),"")</f>
        <v/>
      </c>
      <c r="CQ43" s="37" t="str">
        <f aca="false">IF(COUNTIF(GR:GR,$B43),INDIRECT(concat("B",$A43)),"")</f>
        <v/>
      </c>
      <c r="CR43" s="37" t="str">
        <f aca="false">IF(COUNTIF(GS:GS,$B43),INDIRECT(concat("B",$A43)),"")</f>
        <v/>
      </c>
      <c r="CS43" s="37" t="str">
        <f aca="false">IF(COUNTIF(GT:GT,$B43),INDIRECT(concat("B",$A43)),"")</f>
        <v/>
      </c>
      <c r="CT43" s="37" t="str">
        <f aca="false">IF(COUNTIF(GU:GU,$B43),INDIRECT(concat("B",$A43)),"")</f>
        <v/>
      </c>
      <c r="CU43" s="37" t="str">
        <f aca="false">IF(COUNTIF(GV:GV,$B43),INDIRECT(concat("B",$A43)),"")</f>
        <v/>
      </c>
      <c r="CV43" s="37" t="str">
        <f aca="false">IF(COUNTIF(GW:GW,$B43),INDIRECT(concat("B",$A43)),"")</f>
        <v/>
      </c>
      <c r="CW43" s="37" t="str">
        <f aca="false">IF(COUNTIF(GX:GX,$B43),INDIRECT(concat("B",$A43)),"")</f>
        <v/>
      </c>
      <c r="CX43" s="37" t="str">
        <f aca="false">IF(COUNTIF(GY:GY,$B43),INDIRECT(concat("B",$A43)),"")</f>
        <v/>
      </c>
      <c r="CY43" s="37" t="str">
        <f aca="false">IF(COUNTIF(GZ:GZ,$B43),INDIRECT(concat("B",$A43)),"")</f>
        <v/>
      </c>
      <c r="CZ43" s="37" t="e">
        <f aca="false">IF(COUNTIF(HA:HA,$B43),INDIRECT(concat("B",$A43)),"")</f>
        <v>#NAME?</v>
      </c>
      <c r="DA43" s="37" t="e">
        <f aca="false">IF(COUNTIF(HB:HB,$B43),INDIRECT(concat("B",$A43)),"")</f>
        <v>#NAME?</v>
      </c>
      <c r="DB43" s="37" t="str">
        <f aca="false">IF(COUNTIF(HC:HC,$B43),INDIRECT(concat("B",$A43)),"")</f>
        <v/>
      </c>
      <c r="DC43" s="37" t="str">
        <f aca="false">IF(COUNTIF(HD:HD,$B43),INDIRECT(concat("B",$A43)),"")</f>
        <v/>
      </c>
      <c r="DE43" s="37"/>
      <c r="DF43" s="37"/>
      <c r="DG43" s="37"/>
      <c r="DH43" s="37" t="s">
        <v>1494</v>
      </c>
      <c r="DI43" s="37"/>
      <c r="DJ43" s="37"/>
      <c r="DK43" s="37"/>
      <c r="DL43" s="37"/>
      <c r="DM43" s="37"/>
      <c r="DN43" s="37"/>
      <c r="DO43" s="37"/>
      <c r="DP43" s="37"/>
      <c r="DQ43" s="37"/>
      <c r="DR43" s="37" t="s">
        <v>1451</v>
      </c>
      <c r="DS43" s="37"/>
      <c r="DT43" s="37"/>
      <c r="DU43" s="37"/>
      <c r="DV43" s="37"/>
      <c r="DW43" s="37"/>
      <c r="DX43" s="37"/>
      <c r="DY43" s="37"/>
      <c r="DZ43" s="37"/>
      <c r="EA43" s="37" t="s">
        <v>1464</v>
      </c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 t="s">
        <v>1357</v>
      </c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 t="s">
        <v>1402</v>
      </c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 t="s">
        <v>1248</v>
      </c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 t="s">
        <v>1451</v>
      </c>
      <c r="GV43" s="37" t="s">
        <v>1464</v>
      </c>
      <c r="GW43" s="37"/>
      <c r="GX43" s="37"/>
      <c r="GY43" s="37"/>
      <c r="GZ43" s="37"/>
      <c r="HA43" s="37" t="s">
        <v>1312</v>
      </c>
      <c r="HB43" s="37" t="s">
        <v>1402</v>
      </c>
      <c r="HC43" s="37"/>
      <c r="HD43" s="37" t="s">
        <v>1248</v>
      </c>
    </row>
    <row r="44" customFormat="false" ht="15" hidden="false" customHeight="false" outlineLevel="0" collapsed="false">
      <c r="A44" s="196" t="n">
        <v>44</v>
      </c>
      <c r="B44" s="37" t="s">
        <v>1385</v>
      </c>
      <c r="C44" s="37" t="e">
        <f aca="false">IF(COUNTIF(DD:DD,$B44),INDIRECT(concat("B",$A44)),"")</f>
        <v>#NAME?</v>
      </c>
      <c r="D44" s="37" t="e">
        <f aca="false">IF(COUNTIF(DE:DE,$B44),INDIRECT(concat("B",$A44)),"")</f>
        <v>#NAME?</v>
      </c>
      <c r="E44" s="37" t="e">
        <f aca="false">IF(COUNTIF(DF:DF,$B44),INDIRECT(concat("B",$A44)),"")</f>
        <v>#NAME?</v>
      </c>
      <c r="F44" s="37" t="e">
        <f aca="false">IF(COUNTIF(DG:DG,$B44),INDIRECT(concat("B",$A44)),"")</f>
        <v>#NAME?</v>
      </c>
      <c r="G44" s="37" t="e">
        <f aca="false">IF(COUNTIF(DH:DH,$B44),INDIRECT(concat("B",$A44)),"")</f>
        <v>#NAME?</v>
      </c>
      <c r="H44" s="37" t="e">
        <f aca="false">IF(COUNTIF(DI:DI,$B44),INDIRECT(concat("B",$A44)),"")</f>
        <v>#NAME?</v>
      </c>
      <c r="I44" s="37" t="e">
        <f aca="false">IF(COUNTIF(DJ:DJ,$B44),INDIRECT(concat("B",$A44)),"")</f>
        <v>#NAME?</v>
      </c>
      <c r="J44" s="37" t="str">
        <f aca="false">IF(COUNTIF(DK:DK,$B44),INDIRECT(concat("B",$A44)),"")</f>
        <v/>
      </c>
      <c r="K44" s="37" t="str">
        <f aca="false">IF(COUNTIF(DL:DL,$B44),INDIRECT(concat("B",$A44)),"")</f>
        <v/>
      </c>
      <c r="L44" s="37" t="e">
        <f aca="false">IF(COUNTIF(DM:DM,$B44),INDIRECT(concat("B",$A44)),"")</f>
        <v>#NAME?</v>
      </c>
      <c r="M44" s="37" t="e">
        <f aca="false">IF(COUNTIF(DN:DN,$B44),INDIRECT(concat("B",$A44)),"")</f>
        <v>#NAME?</v>
      </c>
      <c r="N44" s="37" t="e">
        <f aca="false">IF(COUNTIF(DO:DO,$B44),INDIRECT(concat("B",$A44)),"")</f>
        <v>#NAME?</v>
      </c>
      <c r="O44" s="37" t="e">
        <f aca="false">IF(COUNTIF(DP:DP,$B44),INDIRECT(concat("B",$A44)),"")</f>
        <v>#NAME?</v>
      </c>
      <c r="P44" s="37" t="e">
        <f aca="false">IF(COUNTIF(DQ:DQ,$B44),INDIRECT(concat("B",$A44)),"")</f>
        <v>#NAME?</v>
      </c>
      <c r="Q44" s="37" t="e">
        <f aca="false">IF(COUNTIF(DR:DR,$B44),INDIRECT(concat("B",$A44)),"")</f>
        <v>#NAME?</v>
      </c>
      <c r="R44" s="37" t="e">
        <f aca="false">IF(COUNTIF(DS:DS,$B44),INDIRECT(concat("B",$A44)),"")</f>
        <v>#NAME?</v>
      </c>
      <c r="S44" s="37" t="e">
        <f aca="false">IF(COUNTIF(DT:DT,$B44),INDIRECT(concat("B",$A44)),"")</f>
        <v>#NAME?</v>
      </c>
      <c r="T44" s="37" t="e">
        <f aca="false">IF(COUNTIF(DU:DU,$B44),INDIRECT(concat("B",$A44)),"")</f>
        <v>#NAME?</v>
      </c>
      <c r="U44" s="37" t="e">
        <f aca="false">IF(COUNTIF(DV:DV,$B44),INDIRECT(concat("B",$A44)),"")</f>
        <v>#NAME?</v>
      </c>
      <c r="V44" s="37" t="e">
        <f aca="false">IF(COUNTIF(DW:DW,$B44),INDIRECT(concat("B",$A44)),"")</f>
        <v>#NAME?</v>
      </c>
      <c r="W44" s="37" t="str">
        <f aca="false">IF(COUNTIF(DX:DX,$B44),INDIRECT(concat("B",$A44)),"")</f>
        <v/>
      </c>
      <c r="X44" s="37" t="str">
        <f aca="false">IF(COUNTIF(DY:DY,$B44),INDIRECT(concat("B",$A44)),"")</f>
        <v/>
      </c>
      <c r="Y44" s="37" t="str">
        <f aca="false">IF(COUNTIF(DZ:DZ,$B44),INDIRECT(concat("B",$A44)),"")</f>
        <v/>
      </c>
      <c r="Z44" s="37" t="e">
        <f aca="false">IF(COUNTIF(EA:EA,$B44),INDIRECT(concat("B",$A44)),"")</f>
        <v>#NAME?</v>
      </c>
      <c r="AA44" s="37" t="e">
        <f aca="false">IF(COUNTIF(EB:EB,$B44),INDIRECT(concat("B",$A44)),"")</f>
        <v>#NAME?</v>
      </c>
      <c r="AB44" s="37" t="e">
        <f aca="false">IF(COUNTIF(EC:EC,$B44),INDIRECT(concat("B",$A44)),"")</f>
        <v>#NAME?</v>
      </c>
      <c r="AC44" s="37" t="str">
        <f aca="false">IF(COUNTIF(ED:ED,$B44),INDIRECT(concat("B",$A44)),"")</f>
        <v/>
      </c>
      <c r="AD44" s="37" t="e">
        <f aca="false">IF(COUNTIF(EE:EE,$B44),INDIRECT(concat("B",$A44)),"")</f>
        <v>#NAME?</v>
      </c>
      <c r="AE44" s="37" t="e">
        <f aca="false">IF(COUNTIF(EF:EF,$B44),INDIRECT(concat("B",$A44)),"")</f>
        <v>#NAME?</v>
      </c>
      <c r="AF44" s="37" t="e">
        <f aca="false">IF(COUNTIF(EG:EG,$B44),INDIRECT(concat("B",$A44)),"")</f>
        <v>#NAME?</v>
      </c>
      <c r="AG44" s="37" t="e">
        <f aca="false">IF(COUNTIF(EH:EH,$B44),INDIRECT(concat("B",$A44)),"")</f>
        <v>#NAME?</v>
      </c>
      <c r="AH44" s="37" t="e">
        <f aca="false">IF(COUNTIF(EI:EI,$B44),INDIRECT(concat("B",$A44)),"")</f>
        <v>#NAME?</v>
      </c>
      <c r="AI44" s="37" t="str">
        <f aca="false">IF(COUNTIF(EJ:EJ,$B44),INDIRECT(concat("B",$A44)),"")</f>
        <v/>
      </c>
      <c r="AJ44" s="37" t="e">
        <f aca="false">IF(COUNTIF(EK:EK,$B44),INDIRECT(concat("B",$A44)),"")</f>
        <v>#NAME?</v>
      </c>
      <c r="AK44" s="37" t="e">
        <f aca="false">IF(COUNTIF(EL:EL,$B44),INDIRECT(concat("B",$A44)),"")</f>
        <v>#NAME?</v>
      </c>
      <c r="AL44" s="37" t="e">
        <f aca="false">IF(COUNTIF(EM:EM,$B44),INDIRECT(concat("B",$A44)),"")</f>
        <v>#NAME?</v>
      </c>
      <c r="AM44" s="37" t="e">
        <f aca="false">IF(COUNTIF(EN:EN,$B44),INDIRECT(concat("B",$A44)),"")</f>
        <v>#NAME?</v>
      </c>
      <c r="AN44" s="37" t="e">
        <f aca="false">IF(COUNTIF(EO:EO,$B44),INDIRECT(concat("B",$A44)),"")</f>
        <v>#NAME?</v>
      </c>
      <c r="AO44" s="37" t="e">
        <f aca="false">IF(COUNTIF(EP:EP,$B44),INDIRECT(concat("B",$A44)),"")</f>
        <v>#NAME?</v>
      </c>
      <c r="AP44" s="37" t="e">
        <f aca="false">IF(COUNTIF(EQ:EQ,$B44),INDIRECT(concat("B",$A44)),"")</f>
        <v>#NAME?</v>
      </c>
      <c r="AQ44" s="37" t="e">
        <f aca="false">IF(COUNTIF(ER:ER,$B44),INDIRECT(concat("B",$A44)),"")</f>
        <v>#NAME?</v>
      </c>
      <c r="AR44" s="37" t="str">
        <f aca="false">IF(COUNTIF(ES:ES,$B44),INDIRECT(concat("B",$A44)),"")</f>
        <v/>
      </c>
      <c r="AS44" s="37" t="e">
        <f aca="false">IF(COUNTIF(ET:ET,$B44),INDIRECT(concat("B",$A44)),"")</f>
        <v>#NAME?</v>
      </c>
      <c r="AT44" s="37" t="e">
        <f aca="false">IF(COUNTIF(EU:EU,$B44),INDIRECT(concat("B",$A44)),"")</f>
        <v>#NAME?</v>
      </c>
      <c r="AU44" s="37" t="e">
        <f aca="false">IF(COUNTIF(EV:EV,$B44),INDIRECT(concat("B",$A44)),"")</f>
        <v>#NAME?</v>
      </c>
      <c r="AV44" s="37" t="e">
        <f aca="false">IF(COUNTIF(EW:EW,$B44),INDIRECT(concat("B",$A44)),"")</f>
        <v>#NAME?</v>
      </c>
      <c r="AW44" s="37" t="e">
        <f aca="false">IF(COUNTIF(EX:EX,$B44),INDIRECT(concat("B",$A44)),"")</f>
        <v>#NAME?</v>
      </c>
      <c r="AX44" s="37" t="e">
        <f aca="false">IF(COUNTIF(EY:EY,$B44),INDIRECT(concat("B",$A44)),"")</f>
        <v>#NAME?</v>
      </c>
      <c r="AY44" s="37" t="e">
        <f aca="false">IF(COUNTIF(EZ:EZ,$B44),INDIRECT(concat("B",$A44)),"")</f>
        <v>#NAME?</v>
      </c>
      <c r="AZ44" s="37" t="e">
        <f aca="false">IF(COUNTIF(FA:FA,$B44),INDIRECT(concat("B",$A44)),"")</f>
        <v>#NAME?</v>
      </c>
      <c r="BA44" s="37" t="e">
        <f aca="false">IF(COUNTIF(FB:FB,$B44),INDIRECT(concat("B",$A44)),"")</f>
        <v>#NAME?</v>
      </c>
      <c r="BB44" s="37" t="e">
        <f aca="false">IF(COUNTIF(FC:FC,$B44),INDIRECT(concat("B",$A44)),"")</f>
        <v>#NAME?</v>
      </c>
      <c r="BC44" s="37" t="e">
        <f aca="false">IF(COUNTIF(FD:FD,$B44),INDIRECT(concat("B",$A44)),"")</f>
        <v>#NAME?</v>
      </c>
      <c r="BD44" s="37" t="e">
        <f aca="false">IF(COUNTIF(FE:FE,$B44),INDIRECT(concat("B",$A44)),"")</f>
        <v>#NAME?</v>
      </c>
      <c r="BE44" s="37" t="e">
        <f aca="false">IF(COUNTIF(FF:FF,$B44),INDIRECT(concat("B",$A44)),"")</f>
        <v>#NAME?</v>
      </c>
      <c r="BF44" s="37" t="e">
        <f aca="false">IF(COUNTIF(FG:FG,$B44),INDIRECT(concat("B",$A44)),"")</f>
        <v>#NAME?</v>
      </c>
      <c r="BG44" s="37" t="str">
        <f aca="false">IF(COUNTIF(FH:FH,$B44),INDIRECT(concat("B",$A44)),"")</f>
        <v/>
      </c>
      <c r="BH44" s="37" t="str">
        <f aca="false">IF(COUNTIF(FI:FI,$B44),INDIRECT(concat("B",$A44)),"")</f>
        <v/>
      </c>
      <c r="BI44" s="37" t="e">
        <f aca="false">IF(COUNTIF(FJ:FJ,$B44),INDIRECT(concat("B",$A44)),"")</f>
        <v>#NAME?</v>
      </c>
      <c r="BJ44" s="37" t="str">
        <f aca="false">IF(COUNTIF(FK:FK,$B44),INDIRECT(concat("B",$A44)),"")</f>
        <v/>
      </c>
      <c r="BK44" s="37" t="e">
        <f aca="false">IF(COUNTIF(FL:FL,$B44),INDIRECT(concat("B",$A44)),"")</f>
        <v>#NAME?</v>
      </c>
      <c r="BL44" s="37" t="e">
        <f aca="false">IF(COUNTIF(FM:FM,$B44),INDIRECT(concat("B",$A44)),"")</f>
        <v>#NAME?</v>
      </c>
      <c r="BM44" s="37" t="e">
        <f aca="false">IF(COUNTIF(FN:FN,$B44),INDIRECT(concat("B",$A44)),"")</f>
        <v>#NAME?</v>
      </c>
      <c r="BN44" s="37" t="e">
        <f aca="false">IF(COUNTIF(FO:FO,$B44),INDIRECT(concat("B",$A44)),"")</f>
        <v>#NAME?</v>
      </c>
      <c r="BO44" s="37" t="e">
        <f aca="false">IF(COUNTIF(FP:FP,$B44),INDIRECT(concat("B",$A44)),"")</f>
        <v>#NAME?</v>
      </c>
      <c r="BP44" s="37" t="e">
        <f aca="false">IF(COUNTIF(FQ:FQ,$B44),INDIRECT(concat("B",$A44)),"")</f>
        <v>#NAME?</v>
      </c>
      <c r="BQ44" s="37" t="e">
        <f aca="false">IF(COUNTIF(FR:FR,$B44),INDIRECT(concat("B",$A44)),"")</f>
        <v>#NAME?</v>
      </c>
      <c r="BR44" s="37" t="e">
        <f aca="false">IF(COUNTIF(FS:FS,$B44),INDIRECT(concat("B",$A44)),"")</f>
        <v>#NAME?</v>
      </c>
      <c r="BS44" s="37" t="e">
        <f aca="false">IF(COUNTIF(FT:FT,$B44),INDIRECT(concat("B",$A44)),"")</f>
        <v>#NAME?</v>
      </c>
      <c r="BT44" s="37" t="e">
        <f aca="false">IF(COUNTIF(FU:FU,$B44),INDIRECT(concat("B",$A44)),"")</f>
        <v>#NAME?</v>
      </c>
      <c r="BU44" s="37" t="str">
        <f aca="false">IF(COUNTIF(FV:FV,$B44),INDIRECT(concat("B",$A44)),"")</f>
        <v/>
      </c>
      <c r="BV44" s="37" t="str">
        <f aca="false">IF(COUNTIF(FW:FW,$B44),INDIRECT(concat("B",$A44)),"")</f>
        <v/>
      </c>
      <c r="BW44" s="37" t="e">
        <f aca="false">IF(COUNTIF(FX:FX,$B44),INDIRECT(concat("B",$A44)),"")</f>
        <v>#NAME?</v>
      </c>
      <c r="BX44" s="37" t="e">
        <f aca="false">IF(COUNTIF(FY:FY,$B44),INDIRECT(concat("B",$A44)),"")</f>
        <v>#NAME?</v>
      </c>
      <c r="BY44" s="37" t="e">
        <f aca="false">IF(COUNTIF(FZ:FZ,$B44),INDIRECT(concat("B",$A44)),"")</f>
        <v>#NAME?</v>
      </c>
      <c r="BZ44" s="37" t="e">
        <f aca="false">IF(COUNTIF(GA:GA,$B44),INDIRECT(concat("B",$A44)),"")</f>
        <v>#NAME?</v>
      </c>
      <c r="CA44" s="37" t="e">
        <f aca="false">IF(COUNTIF(GB:GB,$B44),INDIRECT(concat("B",$A44)),"")</f>
        <v>#NAME?</v>
      </c>
      <c r="CB44" s="37" t="e">
        <f aca="false">IF(COUNTIF(GC:GC,$B44),INDIRECT(concat("B",$A44)),"")</f>
        <v>#NAME?</v>
      </c>
      <c r="CC44" s="37" t="e">
        <f aca="false">IF(COUNTIF(GD:GD,$B44),INDIRECT(concat("B",$A44)),"")</f>
        <v>#NAME?</v>
      </c>
      <c r="CD44" s="37" t="e">
        <f aca="false">IF(COUNTIF(GE:GE,$B44),INDIRECT(concat("B",$A44)),"")</f>
        <v>#NAME?</v>
      </c>
      <c r="CE44" s="37" t="e">
        <f aca="false">IF(COUNTIF(GF:GF,$B44),INDIRECT(concat("B",$A44)),"")</f>
        <v>#NAME?</v>
      </c>
      <c r="CF44" s="37" t="e">
        <f aca="false">IF(COUNTIF(GG:GG,$B44),INDIRECT(concat("B",$A44)),"")</f>
        <v>#NAME?</v>
      </c>
      <c r="CG44" s="37" t="e">
        <f aca="false">IF(COUNTIF(GH:GH,$B44),INDIRECT(concat("B",$A44)),"")</f>
        <v>#NAME?</v>
      </c>
      <c r="CH44" s="37" t="e">
        <f aca="false">IF(COUNTIF(GI:GI,$B44),INDIRECT(concat("B",$A44)),"")</f>
        <v>#NAME?</v>
      </c>
      <c r="CI44" s="37" t="e">
        <f aca="false">IF(COUNTIF(GJ:GJ,$B44),INDIRECT(concat("B",$A44)),"")</f>
        <v>#NAME?</v>
      </c>
      <c r="CJ44" s="37" t="e">
        <f aca="false">IF(COUNTIF(GK:GK,$B44),INDIRECT(concat("B",$A44)),"")</f>
        <v>#NAME?</v>
      </c>
      <c r="CK44" s="37" t="e">
        <f aca="false">IF(COUNTIF(GL:GL,$B44),INDIRECT(concat("B",$A44)),"")</f>
        <v>#NAME?</v>
      </c>
      <c r="CL44" s="37" t="e">
        <f aca="false">IF(COUNTIF(GM:GM,$B44),INDIRECT(concat("B",$A44)),"")</f>
        <v>#NAME?</v>
      </c>
      <c r="CM44" s="37" t="e">
        <f aca="false">IF(COUNTIF(GN:GN,$B44),INDIRECT(concat("B",$A44)),"")</f>
        <v>#NAME?</v>
      </c>
      <c r="CN44" s="37" t="e">
        <f aca="false">IF(COUNTIF(GO:GO,$B44),INDIRECT(concat("B",$A44)),"")</f>
        <v>#NAME?</v>
      </c>
      <c r="CO44" s="37" t="e">
        <f aca="false">IF(COUNTIF(GP:GP,$B44),INDIRECT(concat("B",$A44)),"")</f>
        <v>#NAME?</v>
      </c>
      <c r="CP44" s="37" t="e">
        <f aca="false">IF(COUNTIF(GQ:GQ,$B44),INDIRECT(concat("B",$A44)),"")</f>
        <v>#NAME?</v>
      </c>
      <c r="CQ44" s="37" t="e">
        <f aca="false">IF(COUNTIF(GR:GR,$B44),INDIRECT(concat("B",$A44)),"")</f>
        <v>#NAME?</v>
      </c>
      <c r="CR44" s="37" t="e">
        <f aca="false">IF(COUNTIF(GS:GS,$B44),INDIRECT(concat("B",$A44)),"")</f>
        <v>#NAME?</v>
      </c>
      <c r="CS44" s="37" t="e">
        <f aca="false">IF(COUNTIF(GT:GT,$B44),INDIRECT(concat("B",$A44)),"")</f>
        <v>#NAME?</v>
      </c>
      <c r="CT44" s="37" t="e">
        <f aca="false">IF(COUNTIF(GU:GU,$B44),INDIRECT(concat("B",$A44)),"")</f>
        <v>#NAME?</v>
      </c>
      <c r="CU44" s="37" t="e">
        <f aca="false">IF(COUNTIF(GV:GV,$B44),INDIRECT(concat("B",$A44)),"")</f>
        <v>#NAME?</v>
      </c>
      <c r="CV44" s="37" t="e">
        <f aca="false">IF(COUNTIF(GW:GW,$B44),INDIRECT(concat("B",$A44)),"")</f>
        <v>#NAME?</v>
      </c>
      <c r="CW44" s="37" t="str">
        <f aca="false">IF(COUNTIF(GX:GX,$B44),INDIRECT(concat("B",$A44)),"")</f>
        <v/>
      </c>
      <c r="CX44" s="37" t="e">
        <f aca="false">IF(COUNTIF(GY:GY,$B44),INDIRECT(concat("B",$A44)),"")</f>
        <v>#NAME?</v>
      </c>
      <c r="CY44" s="37" t="e">
        <f aca="false">IF(COUNTIF(GZ:GZ,$B44),INDIRECT(concat("B",$A44)),"")</f>
        <v>#NAME?</v>
      </c>
      <c r="CZ44" s="37" t="e">
        <f aca="false">IF(COUNTIF(HA:HA,$B44),INDIRECT(concat("B",$A44)),"")</f>
        <v>#NAME?</v>
      </c>
      <c r="DA44" s="37" t="e">
        <f aca="false">IF(COUNTIF(HB:HB,$B44),INDIRECT(concat("B",$A44)),"")</f>
        <v>#NAME?</v>
      </c>
      <c r="DB44" s="37" t="e">
        <f aca="false">IF(COUNTIF(HC:HC,$B44),INDIRECT(concat("B",$A44)),"")</f>
        <v>#NAME?</v>
      </c>
      <c r="DC44" s="37" t="e">
        <f aca="false">IF(COUNTIF(HD:HD,$B44),INDIRECT(concat("B",$A44)),"")</f>
        <v>#NAME?</v>
      </c>
      <c r="DE44" s="37"/>
      <c r="DF44" s="37"/>
      <c r="DG44" s="37"/>
      <c r="DH44" s="37" t="s">
        <v>1497</v>
      </c>
      <c r="DI44" s="37"/>
      <c r="DJ44" s="37"/>
      <c r="DK44" s="37"/>
      <c r="DL44" s="37"/>
      <c r="DM44" s="37"/>
      <c r="DN44" s="37"/>
      <c r="DO44" s="37"/>
      <c r="DP44" s="37"/>
      <c r="DQ44" s="37"/>
      <c r="DR44" s="37" t="s">
        <v>1464</v>
      </c>
      <c r="DS44" s="37"/>
      <c r="DT44" s="37"/>
      <c r="DU44" s="37"/>
      <c r="DV44" s="37"/>
      <c r="DW44" s="37"/>
      <c r="DX44" s="37"/>
      <c r="DY44" s="37"/>
      <c r="DZ44" s="37"/>
      <c r="EA44" s="37" t="s">
        <v>1480</v>
      </c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 t="s">
        <v>1421</v>
      </c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 t="s">
        <v>1430</v>
      </c>
      <c r="FF44" s="37"/>
      <c r="FG44" s="37"/>
      <c r="FH44" s="37"/>
      <c r="FI44" s="37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 t="s">
        <v>1338</v>
      </c>
      <c r="GA44" s="37"/>
      <c r="GB44" s="37"/>
      <c r="GC44" s="37"/>
      <c r="GD44" s="37"/>
      <c r="GE44" s="37"/>
      <c r="GF44" s="37"/>
      <c r="GG44" s="37"/>
      <c r="GH44" s="37"/>
      <c r="GI44" s="37"/>
      <c r="GJ44" s="37"/>
      <c r="GK44" s="37"/>
      <c r="GL44" s="37"/>
      <c r="GM44" s="37"/>
      <c r="GN44" s="37"/>
      <c r="GO44" s="37"/>
      <c r="GP44" s="37"/>
      <c r="GQ44" s="37"/>
      <c r="GR44" s="37"/>
      <c r="GS44" s="37"/>
      <c r="GT44" s="37"/>
      <c r="GU44" s="37" t="s">
        <v>1464</v>
      </c>
      <c r="GV44" s="37" t="s">
        <v>1480</v>
      </c>
      <c r="GW44" s="37"/>
      <c r="GX44" s="37"/>
      <c r="GY44" s="37"/>
      <c r="GZ44" s="37"/>
      <c r="HA44" s="37" t="s">
        <v>1357</v>
      </c>
      <c r="HB44" s="37" t="s">
        <v>1418</v>
      </c>
      <c r="HC44" s="37"/>
      <c r="HD44" s="37" t="s">
        <v>1338</v>
      </c>
    </row>
    <row r="45" customFormat="false" ht="15" hidden="false" customHeight="false" outlineLevel="0" collapsed="false">
      <c r="A45" s="196" t="n">
        <v>45</v>
      </c>
      <c r="B45" s="37" t="s">
        <v>1388</v>
      </c>
      <c r="C45" s="37" t="str">
        <f aca="false">IF(COUNTIF(DD:DD,$B45),INDIRECT(concat("B",$A45)),"")</f>
        <v/>
      </c>
      <c r="D45" s="37" t="str">
        <f aca="false">IF(COUNTIF(DE:DE,$B45),INDIRECT(concat("B",$A45)),"")</f>
        <v/>
      </c>
      <c r="E45" s="37" t="str">
        <f aca="false">IF(COUNTIF(DF:DF,$B45),INDIRECT(concat("B",$A45)),"")</f>
        <v/>
      </c>
      <c r="F45" s="37" t="str">
        <f aca="false">IF(COUNTIF(DG:DG,$B45),INDIRECT(concat("B",$A45)),"")</f>
        <v/>
      </c>
      <c r="G45" s="37" t="str">
        <f aca="false">IF(COUNTIF(DH:DH,$B45),INDIRECT(concat("B",$A45)),"")</f>
        <v/>
      </c>
      <c r="H45" s="37" t="str">
        <f aca="false">IF(COUNTIF(DI:DI,$B45),INDIRECT(concat("B",$A45)),"")</f>
        <v/>
      </c>
      <c r="I45" s="37" t="str">
        <f aca="false">IF(COUNTIF(DJ:DJ,$B45),INDIRECT(concat("B",$A45)),"")</f>
        <v/>
      </c>
      <c r="J45" s="37" t="str">
        <f aca="false">IF(COUNTIF(DK:DK,$B45),INDIRECT(concat("B",$A45)),"")</f>
        <v/>
      </c>
      <c r="K45" s="37" t="str">
        <f aca="false">IF(COUNTIF(DL:DL,$B45),INDIRECT(concat("B",$A45)),"")</f>
        <v/>
      </c>
      <c r="L45" s="37" t="str">
        <f aca="false">IF(COUNTIF(DM:DM,$B45),INDIRECT(concat("B",$A45)),"")</f>
        <v/>
      </c>
      <c r="M45" s="37" t="str">
        <f aca="false">IF(COUNTIF(DN:DN,$B45),INDIRECT(concat("B",$A45)),"")</f>
        <v/>
      </c>
      <c r="N45" s="37" t="str">
        <f aca="false">IF(COUNTIF(DO:DO,$B45),INDIRECT(concat("B",$A45)),"")</f>
        <v/>
      </c>
      <c r="O45" s="37" t="str">
        <f aca="false">IF(COUNTIF(DP:DP,$B45),INDIRECT(concat("B",$A45)),"")</f>
        <v/>
      </c>
      <c r="P45" s="37" t="str">
        <f aca="false">IF(COUNTIF(DQ:DQ,$B45),INDIRECT(concat("B",$A45)),"")</f>
        <v/>
      </c>
      <c r="Q45" s="37" t="str">
        <f aca="false">IF(COUNTIF(DR:DR,$B45),INDIRECT(concat("B",$A45)),"")</f>
        <v/>
      </c>
      <c r="R45" s="37" t="str">
        <f aca="false">IF(COUNTIF(DS:DS,$B45),INDIRECT(concat("B",$A45)),"")</f>
        <v/>
      </c>
      <c r="S45" s="37" t="str">
        <f aca="false">IF(COUNTIF(DT:DT,$B45),INDIRECT(concat("B",$A45)),"")</f>
        <v/>
      </c>
      <c r="T45" s="37" t="str">
        <f aca="false">IF(COUNTIF(DU:DU,$B45),INDIRECT(concat("B",$A45)),"")</f>
        <v/>
      </c>
      <c r="U45" s="37" t="str">
        <f aca="false">IF(COUNTIF(DV:DV,$B45),INDIRECT(concat("B",$A45)),"")</f>
        <v/>
      </c>
      <c r="V45" s="37" t="str">
        <f aca="false">IF(COUNTIF(DW:DW,$B45),INDIRECT(concat("B",$A45)),"")</f>
        <v/>
      </c>
      <c r="W45" s="37" t="str">
        <f aca="false">IF(COUNTIF(DX:DX,$B45),INDIRECT(concat("B",$A45)),"")</f>
        <v/>
      </c>
      <c r="X45" s="37" t="str">
        <f aca="false">IF(COUNTIF(DY:DY,$B45),INDIRECT(concat("B",$A45)),"")</f>
        <v/>
      </c>
      <c r="Y45" s="37" t="str">
        <f aca="false">IF(COUNTIF(DZ:DZ,$B45),INDIRECT(concat("B",$A45)),"")</f>
        <v/>
      </c>
      <c r="Z45" s="37" t="str">
        <f aca="false">IF(COUNTIF(EA:EA,$B45),INDIRECT(concat("B",$A45)),"")</f>
        <v/>
      </c>
      <c r="AA45" s="37" t="str">
        <f aca="false">IF(COUNTIF(EB:EB,$B45),INDIRECT(concat("B",$A45)),"")</f>
        <v/>
      </c>
      <c r="AB45" s="37" t="str">
        <f aca="false">IF(COUNTIF(EC:EC,$B45),INDIRECT(concat("B",$A45)),"")</f>
        <v/>
      </c>
      <c r="AC45" s="37" t="str">
        <f aca="false">IF(COUNTIF(ED:ED,$B45),INDIRECT(concat("B",$A45)),"")</f>
        <v/>
      </c>
      <c r="AD45" s="37" t="str">
        <f aca="false">IF(COUNTIF(EE:EE,$B45),INDIRECT(concat("B",$A45)),"")</f>
        <v/>
      </c>
      <c r="AE45" s="37" t="str">
        <f aca="false">IF(COUNTIF(EF:EF,$B45),INDIRECT(concat("B",$A45)),"")</f>
        <v/>
      </c>
      <c r="AF45" s="37" t="str">
        <f aca="false">IF(COUNTIF(EG:EG,$B45),INDIRECT(concat("B",$A45)),"")</f>
        <v/>
      </c>
      <c r="AG45" s="37" t="str">
        <f aca="false">IF(COUNTIF(EH:EH,$B45),INDIRECT(concat("B",$A45)),"")</f>
        <v/>
      </c>
      <c r="AH45" s="37" t="str">
        <f aca="false">IF(COUNTIF(EI:EI,$B45),INDIRECT(concat("B",$A45)),"")</f>
        <v/>
      </c>
      <c r="AI45" s="37" t="str">
        <f aca="false">IF(COUNTIF(EJ:EJ,$B45),INDIRECT(concat("B",$A45)),"")</f>
        <v/>
      </c>
      <c r="AJ45" s="37" t="str">
        <f aca="false">IF(COUNTIF(EK:EK,$B45),INDIRECT(concat("B",$A45)),"")</f>
        <v/>
      </c>
      <c r="AK45" s="37" t="str">
        <f aca="false">IF(COUNTIF(EL:EL,$B45),INDIRECT(concat("B",$A45)),"")</f>
        <v/>
      </c>
      <c r="AL45" s="37" t="str">
        <f aca="false">IF(COUNTIF(EM:EM,$B45),INDIRECT(concat("B",$A45)),"")</f>
        <v/>
      </c>
      <c r="AM45" s="37" t="str">
        <f aca="false">IF(COUNTIF(EN:EN,$B45),INDIRECT(concat("B",$A45)),"")</f>
        <v/>
      </c>
      <c r="AN45" s="37" t="str">
        <f aca="false">IF(COUNTIF(EO:EO,$B45),INDIRECT(concat("B",$A45)),"")</f>
        <v/>
      </c>
      <c r="AO45" s="37" t="str">
        <f aca="false">IF(COUNTIF(EP:EP,$B45),INDIRECT(concat("B",$A45)),"")</f>
        <v/>
      </c>
      <c r="AP45" s="37" t="str">
        <f aca="false">IF(COUNTIF(EQ:EQ,$B45),INDIRECT(concat("B",$A45)),"")</f>
        <v/>
      </c>
      <c r="AQ45" s="37" t="str">
        <f aca="false">IF(COUNTIF(ER:ER,$B45),INDIRECT(concat("B",$A45)),"")</f>
        <v/>
      </c>
      <c r="AR45" s="37" t="str">
        <f aca="false">IF(COUNTIF(ES:ES,$B45),INDIRECT(concat("B",$A45)),"")</f>
        <v/>
      </c>
      <c r="AS45" s="37" t="str">
        <f aca="false">IF(COUNTIF(ET:ET,$B45),INDIRECT(concat("B",$A45)),"")</f>
        <v/>
      </c>
      <c r="AT45" s="37" t="str">
        <f aca="false">IF(COUNTIF(EU:EU,$B45),INDIRECT(concat("B",$A45)),"")</f>
        <v/>
      </c>
      <c r="AU45" s="37" t="str">
        <f aca="false">IF(COUNTIF(EV:EV,$B45),INDIRECT(concat("B",$A45)),"")</f>
        <v/>
      </c>
      <c r="AV45" s="37" t="str">
        <f aca="false">IF(COUNTIF(EW:EW,$B45),INDIRECT(concat("B",$A45)),"")</f>
        <v/>
      </c>
      <c r="AW45" s="37" t="str">
        <f aca="false">IF(COUNTIF(EX:EX,$B45),INDIRECT(concat("B",$A45)),"")</f>
        <v/>
      </c>
      <c r="AX45" s="37" t="str">
        <f aca="false">IF(COUNTIF(EY:EY,$B45),INDIRECT(concat("B",$A45)),"")</f>
        <v/>
      </c>
      <c r="AY45" s="37" t="str">
        <f aca="false">IF(COUNTIF(EZ:EZ,$B45),INDIRECT(concat("B",$A45)),"")</f>
        <v/>
      </c>
      <c r="AZ45" s="37" t="str">
        <f aca="false">IF(COUNTIF(FA:FA,$B45),INDIRECT(concat("B",$A45)),"")</f>
        <v/>
      </c>
      <c r="BA45" s="37" t="str">
        <f aca="false">IF(COUNTIF(FB:FB,$B45),INDIRECT(concat("B",$A45)),"")</f>
        <v/>
      </c>
      <c r="BB45" s="37" t="str">
        <f aca="false">IF(COUNTIF(FC:FC,$B45),INDIRECT(concat("B",$A45)),"")</f>
        <v/>
      </c>
      <c r="BC45" s="37" t="str">
        <f aca="false">IF(COUNTIF(FD:FD,$B45),INDIRECT(concat("B",$A45)),"")</f>
        <v/>
      </c>
      <c r="BD45" s="37" t="str">
        <f aca="false">IF(COUNTIF(FE:FE,$B45),INDIRECT(concat("B",$A45)),"")</f>
        <v/>
      </c>
      <c r="BE45" s="37" t="str">
        <f aca="false">IF(COUNTIF(FF:FF,$B45),INDIRECT(concat("B",$A45)),"")</f>
        <v/>
      </c>
      <c r="BF45" s="37" t="str">
        <f aca="false">IF(COUNTIF(FG:FG,$B45),INDIRECT(concat("B",$A45)),"")</f>
        <v/>
      </c>
      <c r="BG45" s="37" t="str">
        <f aca="false">IF(COUNTIF(FH:FH,$B45),INDIRECT(concat("B",$A45)),"")</f>
        <v/>
      </c>
      <c r="BH45" s="37" t="str">
        <f aca="false">IF(COUNTIF(FI:FI,$B45),INDIRECT(concat("B",$A45)),"")</f>
        <v/>
      </c>
      <c r="BI45" s="37" t="str">
        <f aca="false">IF(COUNTIF(FJ:FJ,$B45),INDIRECT(concat("B",$A45)),"")</f>
        <v/>
      </c>
      <c r="BJ45" s="37" t="str">
        <f aca="false">IF(COUNTIF(FK:FK,$B45),INDIRECT(concat("B",$A45)),"")</f>
        <v/>
      </c>
      <c r="BK45" s="37" t="str">
        <f aca="false">IF(COUNTIF(FL:FL,$B45),INDIRECT(concat("B",$A45)),"")</f>
        <v/>
      </c>
      <c r="BL45" s="37" t="str">
        <f aca="false">IF(COUNTIF(FM:FM,$B45),INDIRECT(concat("B",$A45)),"")</f>
        <v/>
      </c>
      <c r="BM45" s="37" t="str">
        <f aca="false">IF(COUNTIF(FN:FN,$B45),INDIRECT(concat("B",$A45)),"")</f>
        <v/>
      </c>
      <c r="BN45" s="37" t="str">
        <f aca="false">IF(COUNTIF(FO:FO,$B45),INDIRECT(concat("B",$A45)),"")</f>
        <v/>
      </c>
      <c r="BO45" s="37" t="str">
        <f aca="false">IF(COUNTIF(FP:FP,$B45),INDIRECT(concat("B",$A45)),"")</f>
        <v/>
      </c>
      <c r="BP45" s="37" t="str">
        <f aca="false">IF(COUNTIF(FQ:FQ,$B45),INDIRECT(concat("B",$A45)),"")</f>
        <v/>
      </c>
      <c r="BQ45" s="37" t="str">
        <f aca="false">IF(COUNTIF(FR:FR,$B45),INDIRECT(concat("B",$A45)),"")</f>
        <v/>
      </c>
      <c r="BR45" s="37" t="str">
        <f aca="false">IF(COUNTIF(FS:FS,$B45),INDIRECT(concat("B",$A45)),"")</f>
        <v/>
      </c>
      <c r="BS45" s="37" t="str">
        <f aca="false">IF(COUNTIF(FT:FT,$B45),INDIRECT(concat("B",$A45)),"")</f>
        <v/>
      </c>
      <c r="BT45" s="37" t="str">
        <f aca="false">IF(COUNTIF(FU:FU,$B45),INDIRECT(concat("B",$A45)),"")</f>
        <v/>
      </c>
      <c r="BU45" s="37" t="str">
        <f aca="false">IF(COUNTIF(FV:FV,$B45),INDIRECT(concat("B",$A45)),"")</f>
        <v/>
      </c>
      <c r="BV45" s="37" t="str">
        <f aca="false">IF(COUNTIF(FW:FW,$B45),INDIRECT(concat("B",$A45)),"")</f>
        <v/>
      </c>
      <c r="BW45" s="37" t="str">
        <f aca="false">IF(COUNTIF(FX:FX,$B45),INDIRECT(concat("B",$A45)),"")</f>
        <v/>
      </c>
      <c r="BX45" s="37" t="str">
        <f aca="false">IF(COUNTIF(FY:FY,$B45),INDIRECT(concat("B",$A45)),"")</f>
        <v/>
      </c>
      <c r="BY45" s="37" t="str">
        <f aca="false">IF(COUNTIF(FZ:FZ,$B45),INDIRECT(concat("B",$A45)),"")</f>
        <v/>
      </c>
      <c r="BZ45" s="37" t="str">
        <f aca="false">IF(COUNTIF(GA:GA,$B45),INDIRECT(concat("B",$A45)),"")</f>
        <v/>
      </c>
      <c r="CA45" s="37" t="str">
        <f aca="false">IF(COUNTIF(GB:GB,$B45),INDIRECT(concat("B",$A45)),"")</f>
        <v/>
      </c>
      <c r="CB45" s="37" t="str">
        <f aca="false">IF(COUNTIF(GC:GC,$B45),INDIRECT(concat("B",$A45)),"")</f>
        <v/>
      </c>
      <c r="CC45" s="37" t="str">
        <f aca="false">IF(COUNTIF(GD:GD,$B45),INDIRECT(concat("B",$A45)),"")</f>
        <v/>
      </c>
      <c r="CD45" s="37" t="str">
        <f aca="false">IF(COUNTIF(GE:GE,$B45),INDIRECT(concat("B",$A45)),"")</f>
        <v/>
      </c>
      <c r="CE45" s="37" t="str">
        <f aca="false">IF(COUNTIF(GF:GF,$B45),INDIRECT(concat("B",$A45)),"")</f>
        <v/>
      </c>
      <c r="CF45" s="37" t="str">
        <f aca="false">IF(COUNTIF(GG:GG,$B45),INDIRECT(concat("B",$A45)),"")</f>
        <v/>
      </c>
      <c r="CG45" s="37" t="str">
        <f aca="false">IF(COUNTIF(GH:GH,$B45),INDIRECT(concat("B",$A45)),"")</f>
        <v/>
      </c>
      <c r="CH45" s="37" t="str">
        <f aca="false">IF(COUNTIF(GI:GI,$B45),INDIRECT(concat("B",$A45)),"")</f>
        <v/>
      </c>
      <c r="CI45" s="37" t="str">
        <f aca="false">IF(COUNTIF(GJ:GJ,$B45),INDIRECT(concat("B",$A45)),"")</f>
        <v/>
      </c>
      <c r="CJ45" s="37" t="str">
        <f aca="false">IF(COUNTIF(GK:GK,$B45),INDIRECT(concat("B",$A45)),"")</f>
        <v/>
      </c>
      <c r="CK45" s="37" t="e">
        <f aca="false">IF(COUNTIF(GL:GL,$B45),INDIRECT(concat("B",$A45)),"")</f>
        <v>#NAME?</v>
      </c>
      <c r="CL45" s="37" t="str">
        <f aca="false">IF(COUNTIF(GM:GM,$B45),INDIRECT(concat("B",$A45)),"")</f>
        <v/>
      </c>
      <c r="CM45" s="37" t="str">
        <f aca="false">IF(COUNTIF(GN:GN,$B45),INDIRECT(concat("B",$A45)),"")</f>
        <v/>
      </c>
      <c r="CN45" s="37" t="str">
        <f aca="false">IF(COUNTIF(GO:GO,$B45),INDIRECT(concat("B",$A45)),"")</f>
        <v/>
      </c>
      <c r="CO45" s="37" t="str">
        <f aca="false">IF(COUNTIF(GP:GP,$B45),INDIRECT(concat("B",$A45)),"")</f>
        <v/>
      </c>
      <c r="CP45" s="37" t="str">
        <f aca="false">IF(COUNTIF(GQ:GQ,$B45),INDIRECT(concat("B",$A45)),"")</f>
        <v/>
      </c>
      <c r="CQ45" s="37" t="str">
        <f aca="false">IF(COUNTIF(GR:GR,$B45),INDIRECT(concat("B",$A45)),"")</f>
        <v/>
      </c>
      <c r="CR45" s="37" t="str">
        <f aca="false">IF(COUNTIF(GS:GS,$B45),INDIRECT(concat("B",$A45)),"")</f>
        <v/>
      </c>
      <c r="CS45" s="37" t="str">
        <f aca="false">IF(COUNTIF(GT:GT,$B45),INDIRECT(concat("B",$A45)),"")</f>
        <v/>
      </c>
      <c r="CT45" s="37" t="str">
        <f aca="false">IF(COUNTIF(GU:GU,$B45),INDIRECT(concat("B",$A45)),"")</f>
        <v/>
      </c>
      <c r="CU45" s="37" t="str">
        <f aca="false">IF(COUNTIF(GV:GV,$B45),INDIRECT(concat("B",$A45)),"")</f>
        <v/>
      </c>
      <c r="CV45" s="37" t="str">
        <f aca="false">IF(COUNTIF(GW:GW,$B45),INDIRECT(concat("B",$A45)),"")</f>
        <v/>
      </c>
      <c r="CW45" s="37" t="str">
        <f aca="false">IF(COUNTIF(GX:GX,$B45),INDIRECT(concat("B",$A45)),"")</f>
        <v/>
      </c>
      <c r="CX45" s="37" t="str">
        <f aca="false">IF(COUNTIF(GY:GY,$B45),INDIRECT(concat("B",$A45)),"")</f>
        <v/>
      </c>
      <c r="CY45" s="37" t="str">
        <f aca="false">IF(COUNTIF(GZ:GZ,$B45),INDIRECT(concat("B",$A45)),"")</f>
        <v/>
      </c>
      <c r="CZ45" s="37" t="str">
        <f aca="false">IF(COUNTIF(HA:HA,$B45),INDIRECT(concat("B",$A45)),"")</f>
        <v/>
      </c>
      <c r="DA45" s="37" t="str">
        <f aca="false">IF(COUNTIF(HB:HB,$B45),INDIRECT(concat("B",$A45)),"")</f>
        <v/>
      </c>
      <c r="DB45" s="37" t="str">
        <f aca="false">IF(COUNTIF(HC:HC,$B45),INDIRECT(concat("B",$A45)),"")</f>
        <v/>
      </c>
      <c r="DC45" s="37" t="str">
        <f aca="false">IF(COUNTIF(HD:HD,$B45),INDIRECT(concat("B",$A45)),"")</f>
        <v/>
      </c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 t="s">
        <v>1480</v>
      </c>
      <c r="DS45" s="37"/>
      <c r="DT45" s="37"/>
      <c r="DU45" s="37"/>
      <c r="DV45" s="37"/>
      <c r="DW45" s="37"/>
      <c r="DX45" s="37"/>
      <c r="DY45" s="37"/>
      <c r="DZ45" s="37"/>
      <c r="EA45" s="37" t="s">
        <v>1482</v>
      </c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 t="s">
        <v>1382</v>
      </c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 t="s">
        <v>1418</v>
      </c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 t="s">
        <v>1282</v>
      </c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 t="s">
        <v>1480</v>
      </c>
      <c r="GV45" s="37" t="s">
        <v>1482</v>
      </c>
      <c r="GW45" s="37"/>
      <c r="GX45" s="37"/>
      <c r="GY45" s="37"/>
      <c r="GZ45" s="37"/>
      <c r="HA45" s="37" t="s">
        <v>1421</v>
      </c>
      <c r="HB45" s="37"/>
      <c r="HC45" s="37"/>
      <c r="HD45" s="37" t="s">
        <v>1282</v>
      </c>
    </row>
    <row r="46" customFormat="false" ht="15" hidden="false" customHeight="false" outlineLevel="0" collapsed="false">
      <c r="A46" s="196" t="n">
        <v>46</v>
      </c>
      <c r="B46" s="37" t="s">
        <v>1392</v>
      </c>
      <c r="C46" s="37" t="e">
        <f aca="false">IF(COUNTIF(DD:DD,$B46),INDIRECT(concat("B",$A46)),"")</f>
        <v>#NAME?</v>
      </c>
      <c r="D46" s="37" t="e">
        <f aca="false">IF(COUNTIF(DE:DE,$B46),INDIRECT(concat("B",$A46)),"")</f>
        <v>#NAME?</v>
      </c>
      <c r="E46" s="37" t="e">
        <f aca="false">IF(COUNTIF(DF:DF,$B46),INDIRECT(concat("B",$A46)),"")</f>
        <v>#NAME?</v>
      </c>
      <c r="F46" s="37" t="e">
        <f aca="false">IF(COUNTIF(DG:DG,$B46),INDIRECT(concat("B",$A46)),"")</f>
        <v>#NAME?</v>
      </c>
      <c r="G46" s="37" t="e">
        <f aca="false">IF(COUNTIF(DH:DH,$B46),INDIRECT(concat("B",$A46)),"")</f>
        <v>#NAME?</v>
      </c>
      <c r="H46" s="37" t="e">
        <f aca="false">IF(COUNTIF(DI:DI,$B46),INDIRECT(concat("B",$A46)),"")</f>
        <v>#NAME?</v>
      </c>
      <c r="I46" s="37" t="e">
        <f aca="false">IF(COUNTIF(DJ:DJ,$B46),INDIRECT(concat("B",$A46)),"")</f>
        <v>#NAME?</v>
      </c>
      <c r="J46" s="37" t="str">
        <f aca="false">IF(COUNTIF(DK:DK,$B46),INDIRECT(concat("B",$A46)),"")</f>
        <v/>
      </c>
      <c r="K46" s="37" t="str">
        <f aca="false">IF(COUNTIF(DL:DL,$B46),INDIRECT(concat("B",$A46)),"")</f>
        <v/>
      </c>
      <c r="L46" s="37" t="e">
        <f aca="false">IF(COUNTIF(DM:DM,$B46),INDIRECT(concat("B",$A46)),"")</f>
        <v>#NAME?</v>
      </c>
      <c r="M46" s="37" t="e">
        <f aca="false">IF(COUNTIF(DN:DN,$B46),INDIRECT(concat("B",$A46)),"")</f>
        <v>#NAME?</v>
      </c>
      <c r="N46" s="37" t="e">
        <f aca="false">IF(COUNTIF(DO:DO,$B46),INDIRECT(concat("B",$A46)),"")</f>
        <v>#NAME?</v>
      </c>
      <c r="O46" s="37" t="e">
        <f aca="false">IF(COUNTIF(DP:DP,$B46),INDIRECT(concat("B",$A46)),"")</f>
        <v>#NAME?</v>
      </c>
      <c r="P46" s="37" t="e">
        <f aca="false">IF(COUNTIF(DQ:DQ,$B46),INDIRECT(concat("B",$A46)),"")</f>
        <v>#NAME?</v>
      </c>
      <c r="Q46" s="37" t="e">
        <f aca="false">IF(COUNTIF(DR:DR,$B46),INDIRECT(concat("B",$A46)),"")</f>
        <v>#NAME?</v>
      </c>
      <c r="R46" s="37" t="e">
        <f aca="false">IF(COUNTIF(DS:DS,$B46),INDIRECT(concat("B",$A46)),"")</f>
        <v>#NAME?</v>
      </c>
      <c r="S46" s="37" t="str">
        <f aca="false">IF(COUNTIF(DT:DT,$B46),INDIRECT(concat("B",$A46)),"")</f>
        <v/>
      </c>
      <c r="T46" s="37" t="e">
        <f aca="false">IF(COUNTIF(DU:DU,$B46),INDIRECT(concat("B",$A46)),"")</f>
        <v>#NAME?</v>
      </c>
      <c r="U46" s="37" t="e">
        <f aca="false">IF(COUNTIF(DV:DV,$B46),INDIRECT(concat("B",$A46)),"")</f>
        <v>#NAME?</v>
      </c>
      <c r="V46" s="37" t="e">
        <f aca="false">IF(COUNTIF(DW:DW,$B46),INDIRECT(concat("B",$A46)),"")</f>
        <v>#NAME?</v>
      </c>
      <c r="W46" s="37" t="str">
        <f aca="false">IF(COUNTIF(DX:DX,$B46),INDIRECT(concat("B",$A46)),"")</f>
        <v/>
      </c>
      <c r="X46" s="37" t="str">
        <f aca="false">IF(COUNTIF(DY:DY,$B46),INDIRECT(concat("B",$A46)),"")</f>
        <v/>
      </c>
      <c r="Y46" s="37" t="str">
        <f aca="false">IF(COUNTIF(DZ:DZ,$B46),INDIRECT(concat("B",$A46)),"")</f>
        <v/>
      </c>
      <c r="Z46" s="37" t="e">
        <f aca="false">IF(COUNTIF(EA:EA,$B46),INDIRECT(concat("B",$A46)),"")</f>
        <v>#NAME?</v>
      </c>
      <c r="AA46" s="37" t="e">
        <f aca="false">IF(COUNTIF(EB:EB,$B46),INDIRECT(concat("B",$A46)),"")</f>
        <v>#NAME?</v>
      </c>
      <c r="AB46" s="37" t="e">
        <f aca="false">IF(COUNTIF(EC:EC,$B46),INDIRECT(concat("B",$A46)),"")</f>
        <v>#NAME?</v>
      </c>
      <c r="AC46" s="37" t="str">
        <f aca="false">IF(COUNTIF(ED:ED,$B46),INDIRECT(concat("B",$A46)),"")</f>
        <v/>
      </c>
      <c r="AD46" s="37" t="e">
        <f aca="false">IF(COUNTIF(EE:EE,$B46),INDIRECT(concat("B",$A46)),"")</f>
        <v>#NAME?</v>
      </c>
      <c r="AE46" s="37" t="e">
        <f aca="false">IF(COUNTIF(EF:EF,$B46),INDIRECT(concat("B",$A46)),"")</f>
        <v>#NAME?</v>
      </c>
      <c r="AF46" s="37" t="e">
        <f aca="false">IF(COUNTIF(EG:EG,$B46),INDIRECT(concat("B",$A46)),"")</f>
        <v>#NAME?</v>
      </c>
      <c r="AG46" s="37" t="e">
        <f aca="false">IF(COUNTIF(EH:EH,$B46),INDIRECT(concat("B",$A46)),"")</f>
        <v>#NAME?</v>
      </c>
      <c r="AH46" s="37" t="e">
        <f aca="false">IF(COUNTIF(EI:EI,$B46),INDIRECT(concat("B",$A46)),"")</f>
        <v>#NAME?</v>
      </c>
      <c r="AI46" s="37" t="str">
        <f aca="false">IF(COUNTIF(EJ:EJ,$B46),INDIRECT(concat("B",$A46)),"")</f>
        <v/>
      </c>
      <c r="AJ46" s="37" t="e">
        <f aca="false">IF(COUNTIF(EK:EK,$B46),INDIRECT(concat("B",$A46)),"")</f>
        <v>#NAME?</v>
      </c>
      <c r="AK46" s="37" t="e">
        <f aca="false">IF(COUNTIF(EL:EL,$B46),INDIRECT(concat("B",$A46)),"")</f>
        <v>#NAME?</v>
      </c>
      <c r="AL46" s="37" t="e">
        <f aca="false">IF(COUNTIF(EM:EM,$B46),INDIRECT(concat("B",$A46)),"")</f>
        <v>#NAME?</v>
      </c>
      <c r="AM46" s="37" t="e">
        <f aca="false">IF(COUNTIF(EN:EN,$B46),INDIRECT(concat("B",$A46)),"")</f>
        <v>#NAME?</v>
      </c>
      <c r="AN46" s="37" t="e">
        <f aca="false">IF(COUNTIF(EO:EO,$B46),INDIRECT(concat("B",$A46)),"")</f>
        <v>#NAME?</v>
      </c>
      <c r="AO46" s="37" t="e">
        <f aca="false">IF(COUNTIF(EP:EP,$B46),INDIRECT(concat("B",$A46)),"")</f>
        <v>#NAME?</v>
      </c>
      <c r="AP46" s="37" t="e">
        <f aca="false">IF(COUNTIF(EQ:EQ,$B46),INDIRECT(concat("B",$A46)),"")</f>
        <v>#NAME?</v>
      </c>
      <c r="AQ46" s="37" t="e">
        <f aca="false">IF(COUNTIF(ER:ER,$B46),INDIRECT(concat("B",$A46)),"")</f>
        <v>#NAME?</v>
      </c>
      <c r="AR46" s="37" t="str">
        <f aca="false">IF(COUNTIF(ES:ES,$B46),INDIRECT(concat("B",$A46)),"")</f>
        <v/>
      </c>
      <c r="AS46" s="37" t="e">
        <f aca="false">IF(COUNTIF(ET:ET,$B46),INDIRECT(concat("B",$A46)),"")</f>
        <v>#NAME?</v>
      </c>
      <c r="AT46" s="37" t="e">
        <f aca="false">IF(COUNTIF(EU:EU,$B46),INDIRECT(concat("B",$A46)),"")</f>
        <v>#NAME?</v>
      </c>
      <c r="AU46" s="37" t="e">
        <f aca="false">IF(COUNTIF(EV:EV,$B46),INDIRECT(concat("B",$A46)),"")</f>
        <v>#NAME?</v>
      </c>
      <c r="AV46" s="37" t="e">
        <f aca="false">IF(COUNTIF(EW:EW,$B46),INDIRECT(concat("B",$A46)),"")</f>
        <v>#NAME?</v>
      </c>
      <c r="AW46" s="37" t="e">
        <f aca="false">IF(COUNTIF(EX:EX,$B46),INDIRECT(concat("B",$A46)),"")</f>
        <v>#NAME?</v>
      </c>
      <c r="AX46" s="37" t="e">
        <f aca="false">IF(COUNTIF(EY:EY,$B46),INDIRECT(concat("B",$A46)),"")</f>
        <v>#NAME?</v>
      </c>
      <c r="AY46" s="37" t="e">
        <f aca="false">IF(COUNTIF(EZ:EZ,$B46),INDIRECT(concat("B",$A46)),"")</f>
        <v>#NAME?</v>
      </c>
      <c r="AZ46" s="37" t="e">
        <f aca="false">IF(COUNTIF(FA:FA,$B46),INDIRECT(concat("B",$A46)),"")</f>
        <v>#NAME?</v>
      </c>
      <c r="BA46" s="37" t="e">
        <f aca="false">IF(COUNTIF(FB:FB,$B46),INDIRECT(concat("B",$A46)),"")</f>
        <v>#NAME?</v>
      </c>
      <c r="BB46" s="37" t="e">
        <f aca="false">IF(COUNTIF(FC:FC,$B46),INDIRECT(concat("B",$A46)),"")</f>
        <v>#NAME?</v>
      </c>
      <c r="BC46" s="37" t="e">
        <f aca="false">IF(COUNTIF(FD:FD,$B46),INDIRECT(concat("B",$A46)),"")</f>
        <v>#NAME?</v>
      </c>
      <c r="BD46" s="37" t="e">
        <f aca="false">IF(COUNTIF(FE:FE,$B46),INDIRECT(concat("B",$A46)),"")</f>
        <v>#NAME?</v>
      </c>
      <c r="BE46" s="37" t="e">
        <f aca="false">IF(COUNTIF(FF:FF,$B46),INDIRECT(concat("B",$A46)),"")</f>
        <v>#NAME?</v>
      </c>
      <c r="BF46" s="37" t="e">
        <f aca="false">IF(COUNTIF(FG:FG,$B46),INDIRECT(concat("B",$A46)),"")</f>
        <v>#NAME?</v>
      </c>
      <c r="BG46" s="37" t="str">
        <f aca="false">IF(COUNTIF(FH:FH,$B46),INDIRECT(concat("B",$A46)),"")</f>
        <v/>
      </c>
      <c r="BH46" s="37" t="str">
        <f aca="false">IF(COUNTIF(FI:FI,$B46),INDIRECT(concat("B",$A46)),"")</f>
        <v/>
      </c>
      <c r="BI46" s="37" t="e">
        <f aca="false">IF(COUNTIF(FJ:FJ,$B46),INDIRECT(concat("B",$A46)),"")</f>
        <v>#NAME?</v>
      </c>
      <c r="BJ46" s="37" t="str">
        <f aca="false">IF(COUNTIF(FK:FK,$B46),INDIRECT(concat("B",$A46)),"")</f>
        <v/>
      </c>
      <c r="BK46" s="37" t="e">
        <f aca="false">IF(COUNTIF(FL:FL,$B46),INDIRECT(concat("B",$A46)),"")</f>
        <v>#NAME?</v>
      </c>
      <c r="BL46" s="37" t="e">
        <f aca="false">IF(COUNTIF(FM:FM,$B46),INDIRECT(concat("B",$A46)),"")</f>
        <v>#NAME?</v>
      </c>
      <c r="BM46" s="37" t="e">
        <f aca="false">IF(COUNTIF(FN:FN,$B46),INDIRECT(concat("B",$A46)),"")</f>
        <v>#NAME?</v>
      </c>
      <c r="BN46" s="37" t="e">
        <f aca="false">IF(COUNTIF(FO:FO,$B46),INDIRECT(concat("B",$A46)),"")</f>
        <v>#NAME?</v>
      </c>
      <c r="BO46" s="37" t="e">
        <f aca="false">IF(COUNTIF(FP:FP,$B46),INDIRECT(concat("B",$A46)),"")</f>
        <v>#NAME?</v>
      </c>
      <c r="BP46" s="37" t="e">
        <f aca="false">IF(COUNTIF(FQ:FQ,$B46),INDIRECT(concat("B",$A46)),"")</f>
        <v>#NAME?</v>
      </c>
      <c r="BQ46" s="37" t="e">
        <f aca="false">IF(COUNTIF(FR:FR,$B46),INDIRECT(concat("B",$A46)),"")</f>
        <v>#NAME?</v>
      </c>
      <c r="BR46" s="37" t="e">
        <f aca="false">IF(COUNTIF(FS:FS,$B46),INDIRECT(concat("B",$A46)),"")</f>
        <v>#NAME?</v>
      </c>
      <c r="BS46" s="37" t="e">
        <f aca="false">IF(COUNTIF(FT:FT,$B46),INDIRECT(concat("B",$A46)),"")</f>
        <v>#NAME?</v>
      </c>
      <c r="BT46" s="37" t="e">
        <f aca="false">IF(COUNTIF(FU:FU,$B46),INDIRECT(concat("B",$A46)),"")</f>
        <v>#NAME?</v>
      </c>
      <c r="BU46" s="37" t="str">
        <f aca="false">IF(COUNTIF(FV:FV,$B46),INDIRECT(concat("B",$A46)),"")</f>
        <v/>
      </c>
      <c r="BV46" s="37" t="str">
        <f aca="false">IF(COUNTIF(FW:FW,$B46),INDIRECT(concat("B",$A46)),"")</f>
        <v/>
      </c>
      <c r="BW46" s="37" t="e">
        <f aca="false">IF(COUNTIF(FX:FX,$B46),INDIRECT(concat("B",$A46)),"")</f>
        <v>#NAME?</v>
      </c>
      <c r="BX46" s="37" t="e">
        <f aca="false">IF(COUNTIF(FY:FY,$B46),INDIRECT(concat("B",$A46)),"")</f>
        <v>#NAME?</v>
      </c>
      <c r="BY46" s="37" t="e">
        <f aca="false">IF(COUNTIF(FZ:FZ,$B46),INDIRECT(concat("B",$A46)),"")</f>
        <v>#NAME?</v>
      </c>
      <c r="BZ46" s="37" t="e">
        <f aca="false">IF(COUNTIF(GA:GA,$B46),INDIRECT(concat("B",$A46)),"")</f>
        <v>#NAME?</v>
      </c>
      <c r="CA46" s="37" t="e">
        <f aca="false">IF(COUNTIF(GB:GB,$B46),INDIRECT(concat("B",$A46)),"")</f>
        <v>#NAME?</v>
      </c>
      <c r="CB46" s="37" t="e">
        <f aca="false">IF(COUNTIF(GC:GC,$B46),INDIRECT(concat("B",$A46)),"")</f>
        <v>#NAME?</v>
      </c>
      <c r="CC46" s="37" t="e">
        <f aca="false">IF(COUNTIF(GD:GD,$B46),INDIRECT(concat("B",$A46)),"")</f>
        <v>#NAME?</v>
      </c>
      <c r="CD46" s="37" t="e">
        <f aca="false">IF(COUNTIF(GE:GE,$B46),INDIRECT(concat("B",$A46)),"")</f>
        <v>#NAME?</v>
      </c>
      <c r="CE46" s="37" t="e">
        <f aca="false">IF(COUNTIF(GF:GF,$B46),INDIRECT(concat("B",$A46)),"")</f>
        <v>#NAME?</v>
      </c>
      <c r="CF46" s="37" t="e">
        <f aca="false">IF(COUNTIF(GG:GG,$B46),INDIRECT(concat("B",$A46)),"")</f>
        <v>#NAME?</v>
      </c>
      <c r="CG46" s="37" t="e">
        <f aca="false">IF(COUNTIF(GH:GH,$B46),INDIRECT(concat("B",$A46)),"")</f>
        <v>#NAME?</v>
      </c>
      <c r="CH46" s="37" t="e">
        <f aca="false">IF(COUNTIF(GI:GI,$B46),INDIRECT(concat("B",$A46)),"")</f>
        <v>#NAME?</v>
      </c>
      <c r="CI46" s="37" t="e">
        <f aca="false">IF(COUNTIF(GJ:GJ,$B46),INDIRECT(concat("B",$A46)),"")</f>
        <v>#NAME?</v>
      </c>
      <c r="CJ46" s="37" t="e">
        <f aca="false">IF(COUNTIF(GK:GK,$B46),INDIRECT(concat("B",$A46)),"")</f>
        <v>#NAME?</v>
      </c>
      <c r="CK46" s="37" t="e">
        <f aca="false">IF(COUNTIF(GL:GL,$B46),INDIRECT(concat("B",$A46)),"")</f>
        <v>#NAME?</v>
      </c>
      <c r="CL46" s="37" t="e">
        <f aca="false">IF(COUNTIF(GM:GM,$B46),INDIRECT(concat("B",$A46)),"")</f>
        <v>#NAME?</v>
      </c>
      <c r="CM46" s="37" t="e">
        <f aca="false">IF(COUNTIF(GN:GN,$B46),INDIRECT(concat("B",$A46)),"")</f>
        <v>#NAME?</v>
      </c>
      <c r="CN46" s="37" t="e">
        <f aca="false">IF(COUNTIF(GO:GO,$B46),INDIRECT(concat("B",$A46)),"")</f>
        <v>#NAME?</v>
      </c>
      <c r="CO46" s="37" t="e">
        <f aca="false">IF(COUNTIF(GP:GP,$B46),INDIRECT(concat("B",$A46)),"")</f>
        <v>#NAME?</v>
      </c>
      <c r="CP46" s="37" t="e">
        <f aca="false">IF(COUNTIF(GQ:GQ,$B46),INDIRECT(concat("B",$A46)),"")</f>
        <v>#NAME?</v>
      </c>
      <c r="CQ46" s="37" t="e">
        <f aca="false">IF(COUNTIF(GR:GR,$B46),INDIRECT(concat("B",$A46)),"")</f>
        <v>#NAME?</v>
      </c>
      <c r="CR46" s="37" t="e">
        <f aca="false">IF(COUNTIF(GS:GS,$B46),INDIRECT(concat("B",$A46)),"")</f>
        <v>#NAME?</v>
      </c>
      <c r="CS46" s="37" t="e">
        <f aca="false">IF(COUNTIF(GT:GT,$B46),INDIRECT(concat("B",$A46)),"")</f>
        <v>#NAME?</v>
      </c>
      <c r="CT46" s="37" t="e">
        <f aca="false">IF(COUNTIF(GU:GU,$B46),INDIRECT(concat("B",$A46)),"")</f>
        <v>#NAME?</v>
      </c>
      <c r="CU46" s="37" t="e">
        <f aca="false">IF(COUNTIF(GV:GV,$B46),INDIRECT(concat("B",$A46)),"")</f>
        <v>#NAME?</v>
      </c>
      <c r="CV46" s="37" t="e">
        <f aca="false">IF(COUNTIF(GW:GW,$B46),INDIRECT(concat("B",$A46)),"")</f>
        <v>#NAME?</v>
      </c>
      <c r="CW46" s="37" t="str">
        <f aca="false">IF(COUNTIF(GX:GX,$B46),INDIRECT(concat("B",$A46)),"")</f>
        <v/>
      </c>
      <c r="CX46" s="37" t="e">
        <f aca="false">IF(COUNTIF(GY:GY,$B46),INDIRECT(concat("B",$A46)),"")</f>
        <v>#NAME?</v>
      </c>
      <c r="CY46" s="37" t="e">
        <f aca="false">IF(COUNTIF(GZ:GZ,$B46),INDIRECT(concat("B",$A46)),"")</f>
        <v>#NAME?</v>
      </c>
      <c r="CZ46" s="37" t="e">
        <f aca="false">IF(COUNTIF(HA:HA,$B46),INDIRECT(concat("B",$A46)),"")</f>
        <v>#NAME?</v>
      </c>
      <c r="DA46" s="37" t="e">
        <f aca="false">IF(COUNTIF(HB:HB,$B46),INDIRECT(concat("B",$A46)),"")</f>
        <v>#NAME?</v>
      </c>
      <c r="DB46" s="37" t="e">
        <f aca="false">IF(COUNTIF(HC:HC,$B46),INDIRECT(concat("B",$A46)),"")</f>
        <v>#NAME?</v>
      </c>
      <c r="DC46" s="37" t="e">
        <f aca="false">IF(COUNTIF(HD:HD,$B46),INDIRECT(concat("B",$A46)),"")</f>
        <v>#NAME?</v>
      </c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 t="s">
        <v>1482</v>
      </c>
      <c r="DS46" s="37"/>
      <c r="DT46" s="37"/>
      <c r="DU46" s="37"/>
      <c r="DV46" s="37"/>
      <c r="DW46" s="37"/>
      <c r="DX46" s="37"/>
      <c r="DY46" s="37"/>
      <c r="DZ46" s="37"/>
      <c r="EA46" s="37" t="s">
        <v>1494</v>
      </c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 t="s">
        <v>1248</v>
      </c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  <c r="FL46" s="37"/>
      <c r="FM46" s="37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 t="s">
        <v>1430</v>
      </c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37"/>
      <c r="GR46" s="37"/>
      <c r="GS46" s="37"/>
      <c r="GT46" s="37"/>
      <c r="GU46" s="37" t="s">
        <v>1482</v>
      </c>
      <c r="GV46" s="37" t="s">
        <v>1494</v>
      </c>
      <c r="GW46" s="37"/>
      <c r="GX46" s="37"/>
      <c r="GY46" s="37"/>
      <c r="GZ46" s="37"/>
      <c r="HA46" s="37" t="s">
        <v>1382</v>
      </c>
      <c r="HB46" s="37"/>
      <c r="HC46" s="37"/>
      <c r="HD46" s="37" t="s">
        <v>1430</v>
      </c>
    </row>
    <row r="47" customFormat="false" ht="15" hidden="false" customHeight="false" outlineLevel="0" collapsed="false">
      <c r="A47" s="196" t="n">
        <v>47</v>
      </c>
      <c r="B47" s="37" t="s">
        <v>1395</v>
      </c>
      <c r="C47" s="37" t="str">
        <f aca="false">IF(COUNTIF(DD:DD,$B47),INDIRECT(concat("B",$A47)),"")</f>
        <v/>
      </c>
      <c r="D47" s="37" t="str">
        <f aca="false">IF(COUNTIF(DE:DE,$B47),INDIRECT(concat("B",$A47)),"")</f>
        <v/>
      </c>
      <c r="E47" s="37" t="str">
        <f aca="false">IF(COUNTIF(DF:DF,$B47),INDIRECT(concat("B",$A47)),"")</f>
        <v/>
      </c>
      <c r="F47" s="37" t="e">
        <f aca="false">IF(COUNTIF(DG:DG,$B47),INDIRECT(concat("B",$A47)),"")</f>
        <v>#NAME?</v>
      </c>
      <c r="G47" s="37" t="str">
        <f aca="false">IF(COUNTIF(DH:DH,$B47),INDIRECT(concat("B",$A47)),"")</f>
        <v/>
      </c>
      <c r="H47" s="37" t="str">
        <f aca="false">IF(COUNTIF(DI:DI,$B47),INDIRECT(concat("B",$A47)),"")</f>
        <v/>
      </c>
      <c r="I47" s="37" t="str">
        <f aca="false">IF(COUNTIF(DJ:DJ,$B47),INDIRECT(concat("B",$A47)),"")</f>
        <v/>
      </c>
      <c r="J47" s="37" t="str">
        <f aca="false">IF(COUNTIF(DK:DK,$B47),INDIRECT(concat("B",$A47)),"")</f>
        <v/>
      </c>
      <c r="K47" s="37" t="str">
        <f aca="false">IF(COUNTIF(DL:DL,$B47),INDIRECT(concat("B",$A47)),"")</f>
        <v/>
      </c>
      <c r="L47" s="37" t="str">
        <f aca="false">IF(COUNTIF(DM:DM,$B47),INDIRECT(concat("B",$A47)),"")</f>
        <v/>
      </c>
      <c r="M47" s="37" t="e">
        <f aca="false">IF(COUNTIF(DN:DN,$B47),INDIRECT(concat("B",$A47)),"")</f>
        <v>#NAME?</v>
      </c>
      <c r="N47" s="37" t="e">
        <f aca="false">IF(COUNTIF(DO:DO,$B47),INDIRECT(concat("B",$A47)),"")</f>
        <v>#NAME?</v>
      </c>
      <c r="O47" s="37" t="str">
        <f aca="false">IF(COUNTIF(DP:DP,$B47),INDIRECT(concat("B",$A47)),"")</f>
        <v/>
      </c>
      <c r="P47" s="37" t="e">
        <f aca="false">IF(COUNTIF(DQ:DQ,$B47),INDIRECT(concat("B",$A47)),"")</f>
        <v>#NAME?</v>
      </c>
      <c r="Q47" s="37" t="str">
        <f aca="false">IF(COUNTIF(DR:DR,$B47),INDIRECT(concat("B",$A47)),"")</f>
        <v/>
      </c>
      <c r="R47" s="37" t="str">
        <f aca="false">IF(COUNTIF(DS:DS,$B47),INDIRECT(concat("B",$A47)),"")</f>
        <v/>
      </c>
      <c r="S47" s="37" t="e">
        <f aca="false">IF(COUNTIF(DT:DT,$B47),INDIRECT(concat("B",$A47)),"")</f>
        <v>#NAME?</v>
      </c>
      <c r="T47" s="37" t="str">
        <f aca="false">IF(COUNTIF(DU:DU,$B47),INDIRECT(concat("B",$A47)),"")</f>
        <v/>
      </c>
      <c r="U47" s="37" t="str">
        <f aca="false">IF(COUNTIF(DV:DV,$B47),INDIRECT(concat("B",$A47)),"")</f>
        <v/>
      </c>
      <c r="V47" s="37" t="str">
        <f aca="false">IF(COUNTIF(DW:DW,$B47),INDIRECT(concat("B",$A47)),"")</f>
        <v/>
      </c>
      <c r="W47" s="37" t="str">
        <f aca="false">IF(COUNTIF(DX:DX,$B47),INDIRECT(concat("B",$A47)),"")</f>
        <v/>
      </c>
      <c r="X47" s="37" t="str">
        <f aca="false">IF(COUNTIF(DY:DY,$B47),INDIRECT(concat("B",$A47)),"")</f>
        <v/>
      </c>
      <c r="Y47" s="37" t="str">
        <f aca="false">IF(COUNTIF(DZ:DZ,$B47),INDIRECT(concat("B",$A47)),"")</f>
        <v/>
      </c>
      <c r="Z47" s="37" t="str">
        <f aca="false">IF(COUNTIF(EA:EA,$B47),INDIRECT(concat("B",$A47)),"")</f>
        <v/>
      </c>
      <c r="AA47" s="37" t="str">
        <f aca="false">IF(COUNTIF(EB:EB,$B47),INDIRECT(concat("B",$A47)),"")</f>
        <v/>
      </c>
      <c r="AB47" s="37" t="str">
        <f aca="false">IF(COUNTIF(EC:EC,$B47),INDIRECT(concat("B",$A47)),"")</f>
        <v/>
      </c>
      <c r="AC47" s="37" t="str">
        <f aca="false">IF(COUNTIF(ED:ED,$B47),INDIRECT(concat("B",$A47)),"")</f>
        <v/>
      </c>
      <c r="AD47" s="37" t="str">
        <f aca="false">IF(COUNTIF(EE:EE,$B47),INDIRECT(concat("B",$A47)),"")</f>
        <v/>
      </c>
      <c r="AE47" s="37" t="str">
        <f aca="false">IF(COUNTIF(EF:EF,$B47),INDIRECT(concat("B",$A47)),"")</f>
        <v/>
      </c>
      <c r="AF47" s="37" t="str">
        <f aca="false">IF(COUNTIF(EG:EG,$B47),INDIRECT(concat("B",$A47)),"")</f>
        <v/>
      </c>
      <c r="AG47" s="37" t="str">
        <f aca="false">IF(COUNTIF(EH:EH,$B47),INDIRECT(concat("B",$A47)),"")</f>
        <v/>
      </c>
      <c r="AH47" s="37" t="str">
        <f aca="false">IF(COUNTIF(EI:EI,$B47),INDIRECT(concat("B",$A47)),"")</f>
        <v/>
      </c>
      <c r="AI47" s="37" t="str">
        <f aca="false">IF(COUNTIF(EJ:EJ,$B47),INDIRECT(concat("B",$A47)),"")</f>
        <v/>
      </c>
      <c r="AJ47" s="37" t="str">
        <f aca="false">IF(COUNTIF(EK:EK,$B47),INDIRECT(concat("B",$A47)),"")</f>
        <v/>
      </c>
      <c r="AK47" s="37" t="str">
        <f aca="false">IF(COUNTIF(EL:EL,$B47),INDIRECT(concat("B",$A47)),"")</f>
        <v/>
      </c>
      <c r="AL47" s="37" t="str">
        <f aca="false">IF(COUNTIF(EM:EM,$B47),INDIRECT(concat("B",$A47)),"")</f>
        <v/>
      </c>
      <c r="AM47" s="37" t="str">
        <f aca="false">IF(COUNTIF(EN:EN,$B47),INDIRECT(concat("B",$A47)),"")</f>
        <v/>
      </c>
      <c r="AN47" s="37" t="str">
        <f aca="false">IF(COUNTIF(EO:EO,$B47),INDIRECT(concat("B",$A47)),"")</f>
        <v/>
      </c>
      <c r="AO47" s="37" t="str">
        <f aca="false">IF(COUNTIF(EP:EP,$B47),INDIRECT(concat("B",$A47)),"")</f>
        <v/>
      </c>
      <c r="AP47" s="37" t="e">
        <f aca="false">IF(COUNTIF(EQ:EQ,$B47),INDIRECT(concat("B",$A47)),"")</f>
        <v>#NAME?</v>
      </c>
      <c r="AQ47" s="37" t="str">
        <f aca="false">IF(COUNTIF(ER:ER,$B47),INDIRECT(concat("B",$A47)),"")</f>
        <v/>
      </c>
      <c r="AR47" s="37" t="str">
        <f aca="false">IF(COUNTIF(ES:ES,$B47),INDIRECT(concat("B",$A47)),"")</f>
        <v/>
      </c>
      <c r="AS47" s="37" t="str">
        <f aca="false">IF(COUNTIF(ET:ET,$B47),INDIRECT(concat("B",$A47)),"")</f>
        <v/>
      </c>
      <c r="AT47" s="37" t="str">
        <f aca="false">IF(COUNTIF(EU:EU,$B47),INDIRECT(concat("B",$A47)),"")</f>
        <v/>
      </c>
      <c r="AU47" s="37" t="str">
        <f aca="false">IF(COUNTIF(EV:EV,$B47),INDIRECT(concat("B",$A47)),"")</f>
        <v/>
      </c>
      <c r="AV47" s="37" t="str">
        <f aca="false">IF(COUNTIF(EW:EW,$B47),INDIRECT(concat("B",$A47)),"")</f>
        <v/>
      </c>
      <c r="AW47" s="37" t="str">
        <f aca="false">IF(COUNTIF(EX:EX,$B47),INDIRECT(concat("B",$A47)),"")</f>
        <v/>
      </c>
      <c r="AX47" s="37" t="str">
        <f aca="false">IF(COUNTIF(EY:EY,$B47),INDIRECT(concat("B",$A47)),"")</f>
        <v/>
      </c>
      <c r="AY47" s="37" t="str">
        <f aca="false">IF(COUNTIF(EZ:EZ,$B47),INDIRECT(concat("B",$A47)),"")</f>
        <v/>
      </c>
      <c r="AZ47" s="37" t="str">
        <f aca="false">IF(COUNTIF(FA:FA,$B47),INDIRECT(concat("B",$A47)),"")</f>
        <v/>
      </c>
      <c r="BA47" s="37" t="str">
        <f aca="false">IF(COUNTIF(FB:FB,$B47),INDIRECT(concat("B",$A47)),"")</f>
        <v/>
      </c>
      <c r="BB47" s="37" t="str">
        <f aca="false">IF(COUNTIF(FC:FC,$B47),INDIRECT(concat("B",$A47)),"")</f>
        <v/>
      </c>
      <c r="BC47" s="37" t="str">
        <f aca="false">IF(COUNTIF(FD:FD,$B47),INDIRECT(concat("B",$A47)),"")</f>
        <v/>
      </c>
      <c r="BD47" s="37" t="str">
        <f aca="false">IF(COUNTIF(FE:FE,$B47),INDIRECT(concat("B",$A47)),"")</f>
        <v/>
      </c>
      <c r="BE47" s="37" t="str">
        <f aca="false">IF(COUNTIF(FF:FF,$B47),INDIRECT(concat("B",$A47)),"")</f>
        <v/>
      </c>
      <c r="BF47" s="37" t="str">
        <f aca="false">IF(COUNTIF(FG:FG,$B47),INDIRECT(concat("B",$A47)),"")</f>
        <v/>
      </c>
      <c r="BG47" s="37" t="str">
        <f aca="false">IF(COUNTIF(FH:FH,$B47),INDIRECT(concat("B",$A47)),"")</f>
        <v/>
      </c>
      <c r="BH47" s="37" t="str">
        <f aca="false">IF(COUNTIF(FI:FI,$B47),INDIRECT(concat("B",$A47)),"")</f>
        <v/>
      </c>
      <c r="BI47" s="37" t="str">
        <f aca="false">IF(COUNTIF(FJ:FJ,$B47),INDIRECT(concat("B",$A47)),"")</f>
        <v/>
      </c>
      <c r="BJ47" s="37" t="str">
        <f aca="false">IF(COUNTIF(FK:FK,$B47),INDIRECT(concat("B",$A47)),"")</f>
        <v/>
      </c>
      <c r="BK47" s="37" t="str">
        <f aca="false">IF(COUNTIF(FL:FL,$B47),INDIRECT(concat("B",$A47)),"")</f>
        <v/>
      </c>
      <c r="BL47" s="37" t="str">
        <f aca="false">IF(COUNTIF(FM:FM,$B47),INDIRECT(concat("B",$A47)),"")</f>
        <v/>
      </c>
      <c r="BM47" s="37" t="str">
        <f aca="false">IF(COUNTIF(FN:FN,$B47),INDIRECT(concat("B",$A47)),"")</f>
        <v/>
      </c>
      <c r="BN47" s="37" t="str">
        <f aca="false">IF(COUNTIF(FO:FO,$B47),INDIRECT(concat("B",$A47)),"")</f>
        <v/>
      </c>
      <c r="BO47" s="37" t="str">
        <f aca="false">IF(COUNTIF(FP:FP,$B47),INDIRECT(concat("B",$A47)),"")</f>
        <v/>
      </c>
      <c r="BP47" s="37" t="str">
        <f aca="false">IF(COUNTIF(FQ:FQ,$B47),INDIRECT(concat("B",$A47)),"")</f>
        <v/>
      </c>
      <c r="BQ47" s="37" t="str">
        <f aca="false">IF(COUNTIF(FR:FR,$B47),INDIRECT(concat("B",$A47)),"")</f>
        <v/>
      </c>
      <c r="BR47" s="37" t="str">
        <f aca="false">IF(COUNTIF(FS:FS,$B47),INDIRECT(concat("B",$A47)),"")</f>
        <v/>
      </c>
      <c r="BS47" s="37" t="str">
        <f aca="false">IF(COUNTIF(FT:FT,$B47),INDIRECT(concat("B",$A47)),"")</f>
        <v/>
      </c>
      <c r="BT47" s="37" t="str">
        <f aca="false">IF(COUNTIF(FU:FU,$B47),INDIRECT(concat("B",$A47)),"")</f>
        <v/>
      </c>
      <c r="BU47" s="37" t="str">
        <f aca="false">IF(COUNTIF(FV:FV,$B47),INDIRECT(concat("B",$A47)),"")</f>
        <v/>
      </c>
      <c r="BV47" s="37" t="str">
        <f aca="false">IF(COUNTIF(FW:FW,$B47),INDIRECT(concat("B",$A47)),"")</f>
        <v/>
      </c>
      <c r="BW47" s="37" t="str">
        <f aca="false">IF(COUNTIF(FX:FX,$B47),INDIRECT(concat("B",$A47)),"")</f>
        <v/>
      </c>
      <c r="BX47" s="37" t="str">
        <f aca="false">IF(COUNTIF(FY:FY,$B47),INDIRECT(concat("B",$A47)),"")</f>
        <v/>
      </c>
      <c r="BY47" s="37" t="str">
        <f aca="false">IF(COUNTIF(FZ:FZ,$B47),INDIRECT(concat("B",$A47)),"")</f>
        <v/>
      </c>
      <c r="BZ47" s="37" t="str">
        <f aca="false">IF(COUNTIF(GA:GA,$B47),INDIRECT(concat("B",$A47)),"")</f>
        <v/>
      </c>
      <c r="CA47" s="37" t="str">
        <f aca="false">IF(COUNTIF(GB:GB,$B47),INDIRECT(concat("B",$A47)),"")</f>
        <v/>
      </c>
      <c r="CB47" s="37" t="str">
        <f aca="false">IF(COUNTIF(GC:GC,$B47),INDIRECT(concat("B",$A47)),"")</f>
        <v/>
      </c>
      <c r="CC47" s="37" t="str">
        <f aca="false">IF(COUNTIF(GD:GD,$B47),INDIRECT(concat("B",$A47)),"")</f>
        <v/>
      </c>
      <c r="CD47" s="37" t="str">
        <f aca="false">IF(COUNTIF(GE:GE,$B47),INDIRECT(concat("B",$A47)),"")</f>
        <v/>
      </c>
      <c r="CE47" s="37" t="str">
        <f aca="false">IF(COUNTIF(GF:GF,$B47),INDIRECT(concat("B",$A47)),"")</f>
        <v/>
      </c>
      <c r="CF47" s="37" t="str">
        <f aca="false">IF(COUNTIF(GG:GG,$B47),INDIRECT(concat("B",$A47)),"")</f>
        <v/>
      </c>
      <c r="CG47" s="37" t="str">
        <f aca="false">IF(COUNTIF(GH:GH,$B47),INDIRECT(concat("B",$A47)),"")</f>
        <v/>
      </c>
      <c r="CH47" s="37" t="str">
        <f aca="false">IF(COUNTIF(GI:GI,$B47),INDIRECT(concat("B",$A47)),"")</f>
        <v/>
      </c>
      <c r="CI47" s="37" t="str">
        <f aca="false">IF(COUNTIF(GJ:GJ,$B47),INDIRECT(concat("B",$A47)),"")</f>
        <v/>
      </c>
      <c r="CJ47" s="37" t="str">
        <f aca="false">IF(COUNTIF(GK:GK,$B47),INDIRECT(concat("B",$A47)),"")</f>
        <v/>
      </c>
      <c r="CK47" s="37" t="str">
        <f aca="false">IF(COUNTIF(GL:GL,$B47),INDIRECT(concat("B",$A47)),"")</f>
        <v/>
      </c>
      <c r="CL47" s="37" t="str">
        <f aca="false">IF(COUNTIF(GM:GM,$B47),INDIRECT(concat("B",$A47)),"")</f>
        <v/>
      </c>
      <c r="CM47" s="37" t="str">
        <f aca="false">IF(COUNTIF(GN:GN,$B47),INDIRECT(concat("B",$A47)),"")</f>
        <v/>
      </c>
      <c r="CN47" s="37" t="str">
        <f aca="false">IF(COUNTIF(GO:GO,$B47),INDIRECT(concat("B",$A47)),"")</f>
        <v/>
      </c>
      <c r="CO47" s="37" t="str">
        <f aca="false">IF(COUNTIF(GP:GP,$B47),INDIRECT(concat("B",$A47)),"")</f>
        <v/>
      </c>
      <c r="CP47" s="37" t="str">
        <f aca="false">IF(COUNTIF(GQ:GQ,$B47),INDIRECT(concat("B",$A47)),"")</f>
        <v/>
      </c>
      <c r="CQ47" s="37" t="str">
        <f aca="false">IF(COUNTIF(GR:GR,$B47),INDIRECT(concat("B",$A47)),"")</f>
        <v/>
      </c>
      <c r="CR47" s="37" t="str">
        <f aca="false">IF(COUNTIF(GS:GS,$B47),INDIRECT(concat("B",$A47)),"")</f>
        <v/>
      </c>
      <c r="CS47" s="37" t="str">
        <f aca="false">IF(COUNTIF(GT:GT,$B47),INDIRECT(concat("B",$A47)),"")</f>
        <v/>
      </c>
      <c r="CT47" s="37" t="str">
        <f aca="false">IF(COUNTIF(GU:GU,$B47),INDIRECT(concat("B",$A47)),"")</f>
        <v/>
      </c>
      <c r="CU47" s="37" t="str">
        <f aca="false">IF(COUNTIF(GV:GV,$B47),INDIRECT(concat("B",$A47)),"")</f>
        <v/>
      </c>
      <c r="CV47" s="37" t="str">
        <f aca="false">IF(COUNTIF(GW:GW,$B47),INDIRECT(concat("B",$A47)),"")</f>
        <v/>
      </c>
      <c r="CW47" s="37" t="str">
        <f aca="false">IF(COUNTIF(GX:GX,$B47),INDIRECT(concat("B",$A47)),"")</f>
        <v/>
      </c>
      <c r="CX47" s="37" t="str">
        <f aca="false">IF(COUNTIF(GY:GY,$B47),INDIRECT(concat("B",$A47)),"")</f>
        <v/>
      </c>
      <c r="CY47" s="37" t="str">
        <f aca="false">IF(COUNTIF(GZ:GZ,$B47),INDIRECT(concat("B",$A47)),"")</f>
        <v/>
      </c>
      <c r="CZ47" s="37" t="str">
        <f aca="false">IF(COUNTIF(HA:HA,$B47),INDIRECT(concat("B",$A47)),"")</f>
        <v/>
      </c>
      <c r="DA47" s="37" t="str">
        <f aca="false">IF(COUNTIF(HB:HB,$B47),INDIRECT(concat("B",$A47)),"")</f>
        <v/>
      </c>
      <c r="DB47" s="37" t="str">
        <f aca="false">IF(COUNTIF(HC:HC,$B47),INDIRECT(concat("B",$A47)),"")</f>
        <v/>
      </c>
      <c r="DC47" s="37" t="str">
        <f aca="false">IF(COUNTIF(HD:HD,$B47),INDIRECT(concat("B",$A47)),"")</f>
        <v/>
      </c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 t="s">
        <v>1494</v>
      </c>
      <c r="DS47" s="37"/>
      <c r="DT47" s="37"/>
      <c r="DU47" s="37"/>
      <c r="DV47" s="37"/>
      <c r="DW47" s="37"/>
      <c r="DX47" s="37"/>
      <c r="DY47" s="37"/>
      <c r="DZ47" s="37"/>
      <c r="EA47" s="37" t="s">
        <v>1497</v>
      </c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 t="s">
        <v>1282</v>
      </c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  <c r="FJ47" s="37"/>
      <c r="FK47" s="37"/>
      <c r="FL47" s="37"/>
      <c r="FM47" s="37"/>
      <c r="FN47" s="37"/>
      <c r="FO47" s="37"/>
      <c r="FP47" s="37"/>
      <c r="FQ47" s="37"/>
      <c r="FR47" s="37"/>
      <c r="FS47" s="37"/>
      <c r="FT47" s="37"/>
      <c r="FU47" s="37"/>
      <c r="FV47" s="37"/>
      <c r="FW47" s="37"/>
      <c r="FX47" s="37"/>
      <c r="FY47" s="37"/>
      <c r="FZ47" s="37" t="s">
        <v>1402</v>
      </c>
      <c r="GA47" s="37"/>
      <c r="GB47" s="37"/>
      <c r="GC47" s="37"/>
      <c r="GD47" s="37"/>
      <c r="GE47" s="37"/>
      <c r="GF47" s="37"/>
      <c r="GG47" s="37"/>
      <c r="GH47" s="37"/>
      <c r="GI47" s="37"/>
      <c r="GJ47" s="37"/>
      <c r="GK47" s="37"/>
      <c r="GL47" s="37"/>
      <c r="GM47" s="37"/>
      <c r="GN47" s="37"/>
      <c r="GO47" s="37"/>
      <c r="GP47" s="37"/>
      <c r="GQ47" s="37"/>
      <c r="GR47" s="37"/>
      <c r="GS47" s="37"/>
      <c r="GT47" s="37"/>
      <c r="GU47" s="37" t="s">
        <v>1494</v>
      </c>
      <c r="GV47" s="37" t="s">
        <v>1497</v>
      </c>
      <c r="GW47" s="37"/>
      <c r="GX47" s="37"/>
      <c r="GY47" s="37"/>
      <c r="GZ47" s="37"/>
      <c r="HA47" s="37" t="s">
        <v>1248</v>
      </c>
      <c r="HB47" s="37"/>
      <c r="HC47" s="37"/>
      <c r="HD47" s="37" t="s">
        <v>1402</v>
      </c>
    </row>
    <row r="48" customFormat="false" ht="15" hidden="false" customHeight="false" outlineLevel="0" collapsed="false">
      <c r="A48" s="196" t="n">
        <v>48</v>
      </c>
      <c r="B48" s="37" t="s">
        <v>1399</v>
      </c>
      <c r="C48" s="37" t="str">
        <f aca="false">IF(COUNTIF(DD:DD,$B48),INDIRECT(concat("B",$A48)),"")</f>
        <v/>
      </c>
      <c r="D48" s="37" t="str">
        <f aca="false">IF(COUNTIF(DE:DE,$B48),INDIRECT(concat("B",$A48)),"")</f>
        <v/>
      </c>
      <c r="E48" s="37" t="e">
        <f aca="false">IF(COUNTIF(DF:DF,$B48),INDIRECT(concat("B",$A48)),"")</f>
        <v>#NAME?</v>
      </c>
      <c r="F48" s="37" t="e">
        <f aca="false">IF(COUNTIF(DG:DG,$B48),INDIRECT(concat("B",$A48)),"")</f>
        <v>#NAME?</v>
      </c>
      <c r="G48" s="37" t="str">
        <f aca="false">IF(COUNTIF(DH:DH,$B48),INDIRECT(concat("B",$A48)),"")</f>
        <v/>
      </c>
      <c r="H48" s="37" t="str">
        <f aca="false">IF(COUNTIF(DI:DI,$B48),INDIRECT(concat("B",$A48)),"")</f>
        <v/>
      </c>
      <c r="I48" s="37" t="str">
        <f aca="false">IF(COUNTIF(DJ:DJ,$B48),INDIRECT(concat("B",$A48)),"")</f>
        <v/>
      </c>
      <c r="J48" s="37" t="str">
        <f aca="false">IF(COUNTIF(DK:DK,$B48),INDIRECT(concat("B",$A48)),"")</f>
        <v/>
      </c>
      <c r="K48" s="37" t="str">
        <f aca="false">IF(COUNTIF(DL:DL,$B48),INDIRECT(concat("B",$A48)),"")</f>
        <v/>
      </c>
      <c r="L48" s="37" t="str">
        <f aca="false">IF(COUNTIF(DM:DM,$B48),INDIRECT(concat("B",$A48)),"")</f>
        <v/>
      </c>
      <c r="M48" s="37" t="str">
        <f aca="false">IF(COUNTIF(DN:DN,$B48),INDIRECT(concat("B",$A48)),"")</f>
        <v/>
      </c>
      <c r="N48" s="37" t="str">
        <f aca="false">IF(COUNTIF(DO:DO,$B48),INDIRECT(concat("B",$A48)),"")</f>
        <v/>
      </c>
      <c r="O48" s="37" t="str">
        <f aca="false">IF(COUNTIF(DP:DP,$B48),INDIRECT(concat("B",$A48)),"")</f>
        <v/>
      </c>
      <c r="P48" s="37" t="str">
        <f aca="false">IF(COUNTIF(DQ:DQ,$B48),INDIRECT(concat("B",$A48)),"")</f>
        <v/>
      </c>
      <c r="Q48" s="37" t="str">
        <f aca="false">IF(COUNTIF(DR:DR,$B48),INDIRECT(concat("B",$A48)),"")</f>
        <v/>
      </c>
      <c r="R48" s="37" t="str">
        <f aca="false">IF(COUNTIF(DS:DS,$B48),INDIRECT(concat("B",$A48)),"")</f>
        <v/>
      </c>
      <c r="S48" s="37" t="str">
        <f aca="false">IF(COUNTIF(DT:DT,$B48),INDIRECT(concat("B",$A48)),"")</f>
        <v/>
      </c>
      <c r="T48" s="37" t="str">
        <f aca="false">IF(COUNTIF(DU:DU,$B48),INDIRECT(concat("B",$A48)),"")</f>
        <v/>
      </c>
      <c r="U48" s="37" t="str">
        <f aca="false">IF(COUNTIF(DV:DV,$B48),INDIRECT(concat("B",$A48)),"")</f>
        <v/>
      </c>
      <c r="V48" s="37" t="str">
        <f aca="false">IF(COUNTIF(DW:DW,$B48),INDIRECT(concat("B",$A48)),"")</f>
        <v/>
      </c>
      <c r="W48" s="37" t="str">
        <f aca="false">IF(COUNTIF(DX:DX,$B48),INDIRECT(concat("B",$A48)),"")</f>
        <v/>
      </c>
      <c r="X48" s="37" t="str">
        <f aca="false">IF(COUNTIF(DY:DY,$B48),INDIRECT(concat("B",$A48)),"")</f>
        <v/>
      </c>
      <c r="Y48" s="37" t="str">
        <f aca="false">IF(COUNTIF(DZ:DZ,$B48),INDIRECT(concat("B",$A48)),"")</f>
        <v/>
      </c>
      <c r="Z48" s="37" t="str">
        <f aca="false">IF(COUNTIF(EA:EA,$B48),INDIRECT(concat("B",$A48)),"")</f>
        <v/>
      </c>
      <c r="AA48" s="37" t="str">
        <f aca="false">IF(COUNTIF(EB:EB,$B48),INDIRECT(concat("B",$A48)),"")</f>
        <v/>
      </c>
      <c r="AB48" s="37" t="str">
        <f aca="false">IF(COUNTIF(EC:EC,$B48),INDIRECT(concat("B",$A48)),"")</f>
        <v/>
      </c>
      <c r="AC48" s="37" t="str">
        <f aca="false">IF(COUNTIF(ED:ED,$B48),INDIRECT(concat("B",$A48)),"")</f>
        <v/>
      </c>
      <c r="AD48" s="37" t="str">
        <f aca="false">IF(COUNTIF(EE:EE,$B48),INDIRECT(concat("B",$A48)),"")</f>
        <v/>
      </c>
      <c r="AE48" s="37" t="str">
        <f aca="false">IF(COUNTIF(EF:EF,$B48),INDIRECT(concat("B",$A48)),"")</f>
        <v/>
      </c>
      <c r="AF48" s="37" t="str">
        <f aca="false">IF(COUNTIF(EG:EG,$B48),INDIRECT(concat("B",$A48)),"")</f>
        <v/>
      </c>
      <c r="AG48" s="37" t="str">
        <f aca="false">IF(COUNTIF(EH:EH,$B48),INDIRECT(concat("B",$A48)),"")</f>
        <v/>
      </c>
      <c r="AH48" s="37" t="str">
        <f aca="false">IF(COUNTIF(EI:EI,$B48),INDIRECT(concat("B",$A48)),"")</f>
        <v/>
      </c>
      <c r="AI48" s="37" t="str">
        <f aca="false">IF(COUNTIF(EJ:EJ,$B48),INDIRECT(concat("B",$A48)),"")</f>
        <v/>
      </c>
      <c r="AJ48" s="37" t="str">
        <f aca="false">IF(COUNTIF(EK:EK,$B48),INDIRECT(concat("B",$A48)),"")</f>
        <v/>
      </c>
      <c r="AK48" s="37" t="str">
        <f aca="false">IF(COUNTIF(EL:EL,$B48),INDIRECT(concat("B",$A48)),"")</f>
        <v/>
      </c>
      <c r="AL48" s="37" t="str">
        <f aca="false">IF(COUNTIF(EM:EM,$B48),INDIRECT(concat("B",$A48)),"")</f>
        <v/>
      </c>
      <c r="AM48" s="37" t="str">
        <f aca="false">IF(COUNTIF(EN:EN,$B48),INDIRECT(concat("B",$A48)),"")</f>
        <v/>
      </c>
      <c r="AN48" s="37" t="str">
        <f aca="false">IF(COUNTIF(EO:EO,$B48),INDIRECT(concat("B",$A48)),"")</f>
        <v/>
      </c>
      <c r="AO48" s="37" t="str">
        <f aca="false">IF(COUNTIF(EP:EP,$B48),INDIRECT(concat("B",$A48)),"")</f>
        <v/>
      </c>
      <c r="AP48" s="37" t="str">
        <f aca="false">IF(COUNTIF(EQ:EQ,$B48),INDIRECT(concat("B",$A48)),"")</f>
        <v/>
      </c>
      <c r="AQ48" s="37" t="str">
        <f aca="false">IF(COUNTIF(ER:ER,$B48),INDIRECT(concat("B",$A48)),"")</f>
        <v/>
      </c>
      <c r="AR48" s="37" t="str">
        <f aca="false">IF(COUNTIF(ES:ES,$B48),INDIRECT(concat("B",$A48)),"")</f>
        <v/>
      </c>
      <c r="AS48" s="37" t="str">
        <f aca="false">IF(COUNTIF(ET:ET,$B48),INDIRECT(concat("B",$A48)),"")</f>
        <v/>
      </c>
      <c r="AT48" s="37" t="str">
        <f aca="false">IF(COUNTIF(EU:EU,$B48),INDIRECT(concat("B",$A48)),"")</f>
        <v/>
      </c>
      <c r="AU48" s="37" t="str">
        <f aca="false">IF(COUNTIF(EV:EV,$B48),INDIRECT(concat("B",$A48)),"")</f>
        <v/>
      </c>
      <c r="AV48" s="37" t="str">
        <f aca="false">IF(COUNTIF(EW:EW,$B48),INDIRECT(concat("B",$A48)),"")</f>
        <v/>
      </c>
      <c r="AW48" s="37" t="str">
        <f aca="false">IF(COUNTIF(EX:EX,$B48),INDIRECT(concat("B",$A48)),"")</f>
        <v/>
      </c>
      <c r="AX48" s="37" t="str">
        <f aca="false">IF(COUNTIF(EY:EY,$B48),INDIRECT(concat("B",$A48)),"")</f>
        <v/>
      </c>
      <c r="AY48" s="37" t="str">
        <f aca="false">IF(COUNTIF(EZ:EZ,$B48),INDIRECT(concat("B",$A48)),"")</f>
        <v/>
      </c>
      <c r="AZ48" s="37" t="str">
        <f aca="false">IF(COUNTIF(FA:FA,$B48),INDIRECT(concat("B",$A48)),"")</f>
        <v/>
      </c>
      <c r="BA48" s="37" t="str">
        <f aca="false">IF(COUNTIF(FB:FB,$B48),INDIRECT(concat("B",$A48)),"")</f>
        <v/>
      </c>
      <c r="BB48" s="37" t="str">
        <f aca="false">IF(COUNTIF(FC:FC,$B48),INDIRECT(concat("B",$A48)),"")</f>
        <v/>
      </c>
      <c r="BC48" s="37" t="str">
        <f aca="false">IF(COUNTIF(FD:FD,$B48),INDIRECT(concat("B",$A48)),"")</f>
        <v/>
      </c>
      <c r="BD48" s="37" t="str">
        <f aca="false">IF(COUNTIF(FE:FE,$B48),INDIRECT(concat("B",$A48)),"")</f>
        <v/>
      </c>
      <c r="BE48" s="37" t="str">
        <f aca="false">IF(COUNTIF(FF:FF,$B48),INDIRECT(concat("B",$A48)),"")</f>
        <v/>
      </c>
      <c r="BF48" s="37" t="str">
        <f aca="false">IF(COUNTIF(FG:FG,$B48),INDIRECT(concat("B",$A48)),"")</f>
        <v/>
      </c>
      <c r="BG48" s="37" t="str">
        <f aca="false">IF(COUNTIF(FH:FH,$B48),INDIRECT(concat("B",$A48)),"")</f>
        <v/>
      </c>
      <c r="BH48" s="37" t="str">
        <f aca="false">IF(COUNTIF(FI:FI,$B48),INDIRECT(concat("B",$A48)),"")</f>
        <v/>
      </c>
      <c r="BI48" s="37" t="str">
        <f aca="false">IF(COUNTIF(FJ:FJ,$B48),INDIRECT(concat("B",$A48)),"")</f>
        <v/>
      </c>
      <c r="BJ48" s="37" t="str">
        <f aca="false">IF(COUNTIF(FK:FK,$B48),INDIRECT(concat("B",$A48)),"")</f>
        <v/>
      </c>
      <c r="BK48" s="37" t="str">
        <f aca="false">IF(COUNTIF(FL:FL,$B48),INDIRECT(concat("B",$A48)),"")</f>
        <v/>
      </c>
      <c r="BL48" s="37" t="str">
        <f aca="false">IF(COUNTIF(FM:FM,$B48),INDIRECT(concat("B",$A48)),"")</f>
        <v/>
      </c>
      <c r="BM48" s="37" t="str">
        <f aca="false">IF(COUNTIF(FN:FN,$B48),INDIRECT(concat("B",$A48)),"")</f>
        <v/>
      </c>
      <c r="BN48" s="37" t="str">
        <f aca="false">IF(COUNTIF(FO:FO,$B48),INDIRECT(concat("B",$A48)),"")</f>
        <v/>
      </c>
      <c r="BO48" s="37" t="str">
        <f aca="false">IF(COUNTIF(FP:FP,$B48),INDIRECT(concat("B",$A48)),"")</f>
        <v/>
      </c>
      <c r="BP48" s="37" t="str">
        <f aca="false">IF(COUNTIF(FQ:FQ,$B48),INDIRECT(concat("B",$A48)),"")</f>
        <v/>
      </c>
      <c r="BQ48" s="37" t="str">
        <f aca="false">IF(COUNTIF(FR:FR,$B48),INDIRECT(concat("B",$A48)),"")</f>
        <v/>
      </c>
      <c r="BR48" s="37" t="str">
        <f aca="false">IF(COUNTIF(FS:FS,$B48),INDIRECT(concat("B",$A48)),"")</f>
        <v/>
      </c>
      <c r="BS48" s="37" t="str">
        <f aca="false">IF(COUNTIF(FT:FT,$B48),INDIRECT(concat("B",$A48)),"")</f>
        <v/>
      </c>
      <c r="BT48" s="37" t="str">
        <f aca="false">IF(COUNTIF(FU:FU,$B48),INDIRECT(concat("B",$A48)),"")</f>
        <v/>
      </c>
      <c r="BU48" s="37" t="str">
        <f aca="false">IF(COUNTIF(FV:FV,$B48),INDIRECT(concat("B",$A48)),"")</f>
        <v/>
      </c>
      <c r="BV48" s="37" t="str">
        <f aca="false">IF(COUNTIF(FW:FW,$B48),INDIRECT(concat("B",$A48)),"")</f>
        <v/>
      </c>
      <c r="BW48" s="37" t="str">
        <f aca="false">IF(COUNTIF(FX:FX,$B48),INDIRECT(concat("B",$A48)),"")</f>
        <v/>
      </c>
      <c r="BX48" s="37" t="str">
        <f aca="false">IF(COUNTIF(FY:FY,$B48),INDIRECT(concat("B",$A48)),"")</f>
        <v/>
      </c>
      <c r="BY48" s="37" t="str">
        <f aca="false">IF(COUNTIF(FZ:FZ,$B48),INDIRECT(concat("B",$A48)),"")</f>
        <v/>
      </c>
      <c r="BZ48" s="37" t="str">
        <f aca="false">IF(COUNTIF(GA:GA,$B48),INDIRECT(concat("B",$A48)),"")</f>
        <v/>
      </c>
      <c r="CA48" s="37" t="str">
        <f aca="false">IF(COUNTIF(GB:GB,$B48),INDIRECT(concat("B",$A48)),"")</f>
        <v/>
      </c>
      <c r="CB48" s="37" t="str">
        <f aca="false">IF(COUNTIF(GC:GC,$B48),INDIRECT(concat("B",$A48)),"")</f>
        <v/>
      </c>
      <c r="CC48" s="37" t="str">
        <f aca="false">IF(COUNTIF(GD:GD,$B48),INDIRECT(concat("B",$A48)),"")</f>
        <v/>
      </c>
      <c r="CD48" s="37" t="str">
        <f aca="false">IF(COUNTIF(GE:GE,$B48),INDIRECT(concat("B",$A48)),"")</f>
        <v/>
      </c>
      <c r="CE48" s="37" t="str">
        <f aca="false">IF(COUNTIF(GF:GF,$B48),INDIRECT(concat("B",$A48)),"")</f>
        <v/>
      </c>
      <c r="CF48" s="37" t="str">
        <f aca="false">IF(COUNTIF(GG:GG,$B48),INDIRECT(concat("B",$A48)),"")</f>
        <v/>
      </c>
      <c r="CG48" s="37" t="str">
        <f aca="false">IF(COUNTIF(GH:GH,$B48),INDIRECT(concat("B",$A48)),"")</f>
        <v/>
      </c>
      <c r="CH48" s="37" t="str">
        <f aca="false">IF(COUNTIF(GI:GI,$B48),INDIRECT(concat("B",$A48)),"")</f>
        <v/>
      </c>
      <c r="CI48" s="37" t="str">
        <f aca="false">IF(COUNTIF(GJ:GJ,$B48),INDIRECT(concat("B",$A48)),"")</f>
        <v/>
      </c>
      <c r="CJ48" s="37" t="str">
        <f aca="false">IF(COUNTIF(GK:GK,$B48),INDIRECT(concat("B",$A48)),"")</f>
        <v/>
      </c>
      <c r="CK48" s="37" t="str">
        <f aca="false">IF(COUNTIF(GL:GL,$B48),INDIRECT(concat("B",$A48)),"")</f>
        <v/>
      </c>
      <c r="CL48" s="37" t="str">
        <f aca="false">IF(COUNTIF(GM:GM,$B48),INDIRECT(concat("B",$A48)),"")</f>
        <v/>
      </c>
      <c r="CM48" s="37" t="str">
        <f aca="false">IF(COUNTIF(GN:GN,$B48),INDIRECT(concat("B",$A48)),"")</f>
        <v/>
      </c>
      <c r="CN48" s="37" t="str">
        <f aca="false">IF(COUNTIF(GO:GO,$B48),INDIRECT(concat("B",$A48)),"")</f>
        <v/>
      </c>
      <c r="CO48" s="37" t="str">
        <f aca="false">IF(COUNTIF(GP:GP,$B48),INDIRECT(concat("B",$A48)),"")</f>
        <v/>
      </c>
      <c r="CP48" s="37" t="str">
        <f aca="false">IF(COUNTIF(GQ:GQ,$B48),INDIRECT(concat("B",$A48)),"")</f>
        <v/>
      </c>
      <c r="CQ48" s="37" t="str">
        <f aca="false">IF(COUNTIF(GR:GR,$B48),INDIRECT(concat("B",$A48)),"")</f>
        <v/>
      </c>
      <c r="CR48" s="37" t="str">
        <f aca="false">IF(COUNTIF(GS:GS,$B48),INDIRECT(concat("B",$A48)),"")</f>
        <v/>
      </c>
      <c r="CS48" s="37" t="str">
        <f aca="false">IF(COUNTIF(GT:GT,$B48),INDIRECT(concat("B",$A48)),"")</f>
        <v/>
      </c>
      <c r="CT48" s="37" t="str">
        <f aca="false">IF(COUNTIF(GU:GU,$B48),INDIRECT(concat("B",$A48)),"")</f>
        <v/>
      </c>
      <c r="CU48" s="37" t="str">
        <f aca="false">IF(COUNTIF(GV:GV,$B48),INDIRECT(concat("B",$A48)),"")</f>
        <v/>
      </c>
      <c r="CV48" s="37" t="str">
        <f aca="false">IF(COUNTIF(GW:GW,$B48),INDIRECT(concat("B",$A48)),"")</f>
        <v/>
      </c>
      <c r="CW48" s="37" t="str">
        <f aca="false">IF(COUNTIF(GX:GX,$B48),INDIRECT(concat("B",$A48)),"")</f>
        <v/>
      </c>
      <c r="CX48" s="37" t="str">
        <f aca="false">IF(COUNTIF(GY:GY,$B48),INDIRECT(concat("B",$A48)),"")</f>
        <v/>
      </c>
      <c r="CY48" s="37" t="str">
        <f aca="false">IF(COUNTIF(GZ:GZ,$B48),INDIRECT(concat("B",$A48)),"")</f>
        <v/>
      </c>
      <c r="CZ48" s="37" t="str">
        <f aca="false">IF(COUNTIF(HA:HA,$B48),INDIRECT(concat("B",$A48)),"")</f>
        <v/>
      </c>
      <c r="DA48" s="37" t="str">
        <f aca="false">IF(COUNTIF(HB:HB,$B48),INDIRECT(concat("B",$A48)),"")</f>
        <v/>
      </c>
      <c r="DB48" s="37" t="str">
        <f aca="false">IF(COUNTIF(HC:HC,$B48),INDIRECT(concat("B",$A48)),"")</f>
        <v/>
      </c>
      <c r="DC48" s="37" t="str">
        <f aca="false">IF(COUNTIF(HD:HD,$B48),INDIRECT(concat("B",$A48)),"")</f>
        <v/>
      </c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 t="s">
        <v>1497</v>
      </c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 t="s">
        <v>1430</v>
      </c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  <c r="FJ48" s="37"/>
      <c r="FK48" s="37"/>
      <c r="FL48" s="37"/>
      <c r="FM48" s="37"/>
      <c r="FN48" s="37"/>
      <c r="FO48" s="37"/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 t="s">
        <v>1418</v>
      </c>
      <c r="GA48" s="37"/>
      <c r="GB48" s="37"/>
      <c r="GC48" s="37"/>
      <c r="GD48" s="37"/>
      <c r="GE48" s="37"/>
      <c r="GF48" s="37"/>
      <c r="GG48" s="37"/>
      <c r="GH48" s="37"/>
      <c r="GI48" s="37"/>
      <c r="GJ48" s="37"/>
      <c r="GK48" s="37"/>
      <c r="GL48" s="37"/>
      <c r="GM48" s="37"/>
      <c r="GN48" s="37"/>
      <c r="GO48" s="37"/>
      <c r="GP48" s="37"/>
      <c r="GQ48" s="37"/>
      <c r="GR48" s="37"/>
      <c r="GS48" s="37"/>
      <c r="GT48" s="37"/>
      <c r="GU48" s="37" t="s">
        <v>1497</v>
      </c>
      <c r="GV48" s="37"/>
      <c r="GW48" s="37"/>
      <c r="GX48" s="37"/>
      <c r="GY48" s="37"/>
      <c r="GZ48" s="37"/>
      <c r="HA48" s="37" t="s">
        <v>1282</v>
      </c>
      <c r="HB48" s="37"/>
      <c r="HC48" s="37"/>
      <c r="HD48" s="37" t="s">
        <v>1418</v>
      </c>
    </row>
    <row r="49" customFormat="false" ht="15" hidden="false" customHeight="false" outlineLevel="0" collapsed="false">
      <c r="A49" s="196" t="n">
        <v>49</v>
      </c>
      <c r="B49" s="37" t="s">
        <v>1402</v>
      </c>
      <c r="C49" s="37" t="e">
        <f aca="false">IF(COUNTIF(DD:DD,$B49),INDIRECT(concat("B",$A49)),"")</f>
        <v>#NAME?</v>
      </c>
      <c r="D49" s="37" t="str">
        <f aca="false">IF(COUNTIF(DE:DE,$B49),INDIRECT(concat("B",$A49)),"")</f>
        <v/>
      </c>
      <c r="E49" s="37" t="str">
        <f aca="false">IF(COUNTIF(DF:DF,$B49),INDIRECT(concat("B",$A49)),"")</f>
        <v/>
      </c>
      <c r="F49" s="37" t="e">
        <f aca="false">IF(COUNTIF(DG:DG,$B49),INDIRECT(concat("B",$A49)),"")</f>
        <v>#NAME?</v>
      </c>
      <c r="G49" s="37" t="e">
        <f aca="false">IF(COUNTIF(DH:DH,$B49),INDIRECT(concat("B",$A49)),"")</f>
        <v>#NAME?</v>
      </c>
      <c r="H49" s="37" t="e">
        <f aca="false">IF(COUNTIF(DI:DI,$B49),INDIRECT(concat("B",$A49)),"")</f>
        <v>#NAME?</v>
      </c>
      <c r="I49" s="37" t="e">
        <f aca="false">IF(COUNTIF(DJ:DJ,$B49),INDIRECT(concat("B",$A49)),"")</f>
        <v>#NAME?</v>
      </c>
      <c r="J49" s="37" t="str">
        <f aca="false">IF(COUNTIF(DK:DK,$B49),INDIRECT(concat("B",$A49)),"")</f>
        <v/>
      </c>
      <c r="K49" s="37" t="str">
        <f aca="false">IF(COUNTIF(DL:DL,$B49),INDIRECT(concat("B",$A49)),"")</f>
        <v/>
      </c>
      <c r="L49" s="37" t="e">
        <f aca="false">IF(COUNTIF(DM:DM,$B49),INDIRECT(concat("B",$A49)),"")</f>
        <v>#NAME?</v>
      </c>
      <c r="M49" s="37" t="e">
        <f aca="false">IF(COUNTIF(DN:DN,$B49),INDIRECT(concat("B",$A49)),"")</f>
        <v>#NAME?</v>
      </c>
      <c r="N49" s="37" t="str">
        <f aca="false">IF(COUNTIF(DO:DO,$B49),INDIRECT(concat("B",$A49)),"")</f>
        <v/>
      </c>
      <c r="O49" s="37" t="str">
        <f aca="false">IF(COUNTIF(DP:DP,$B49),INDIRECT(concat("B",$A49)),"")</f>
        <v/>
      </c>
      <c r="P49" s="37" t="str">
        <f aca="false">IF(COUNTIF(DQ:DQ,$B49),INDIRECT(concat("B",$A49)),"")</f>
        <v/>
      </c>
      <c r="Q49" s="37" t="e">
        <f aca="false">IF(COUNTIF(DR:DR,$B49),INDIRECT(concat("B",$A49)),"")</f>
        <v>#NAME?</v>
      </c>
      <c r="R49" s="37" t="e">
        <f aca="false">IF(COUNTIF(DS:DS,$B49),INDIRECT(concat("B",$A49)),"")</f>
        <v>#NAME?</v>
      </c>
      <c r="S49" s="37" t="str">
        <f aca="false">IF(COUNTIF(DT:DT,$B49),INDIRECT(concat("B",$A49)),"")</f>
        <v/>
      </c>
      <c r="T49" s="37" t="e">
        <f aca="false">IF(COUNTIF(DU:DU,$B49),INDIRECT(concat("B",$A49)),"")</f>
        <v>#NAME?</v>
      </c>
      <c r="U49" s="37" t="e">
        <f aca="false">IF(COUNTIF(DV:DV,$B49),INDIRECT(concat("B",$A49)),"")</f>
        <v>#NAME?</v>
      </c>
      <c r="V49" s="37" t="e">
        <f aca="false">IF(COUNTIF(DW:DW,$B49),INDIRECT(concat("B",$A49)),"")</f>
        <v>#NAME?</v>
      </c>
      <c r="W49" s="37" t="str">
        <f aca="false">IF(COUNTIF(DX:DX,$B49),INDIRECT(concat("B",$A49)),"")</f>
        <v/>
      </c>
      <c r="X49" s="37" t="str">
        <f aca="false">IF(COUNTIF(DY:DY,$B49),INDIRECT(concat("B",$A49)),"")</f>
        <v/>
      </c>
      <c r="Y49" s="37" t="str">
        <f aca="false">IF(COUNTIF(DZ:DZ,$B49),INDIRECT(concat("B",$A49)),"")</f>
        <v/>
      </c>
      <c r="Z49" s="37" t="e">
        <f aca="false">IF(COUNTIF(EA:EA,$B49),INDIRECT(concat("B",$A49)),"")</f>
        <v>#NAME?</v>
      </c>
      <c r="AA49" s="37" t="e">
        <f aca="false">IF(COUNTIF(EB:EB,$B49),INDIRECT(concat("B",$A49)),"")</f>
        <v>#NAME?</v>
      </c>
      <c r="AB49" s="37" t="e">
        <f aca="false">IF(COUNTIF(EC:EC,$B49),INDIRECT(concat("B",$A49)),"")</f>
        <v>#NAME?</v>
      </c>
      <c r="AC49" s="37" t="str">
        <f aca="false">IF(COUNTIF(ED:ED,$B49),INDIRECT(concat("B",$A49)),"")</f>
        <v/>
      </c>
      <c r="AD49" s="37" t="e">
        <f aca="false">IF(COUNTIF(EE:EE,$B49),INDIRECT(concat("B",$A49)),"")</f>
        <v>#NAME?</v>
      </c>
      <c r="AE49" s="37" t="e">
        <f aca="false">IF(COUNTIF(EF:EF,$B49),INDIRECT(concat("B",$A49)),"")</f>
        <v>#NAME?</v>
      </c>
      <c r="AF49" s="37" t="e">
        <f aca="false">IF(COUNTIF(EG:EG,$B49),INDIRECT(concat("B",$A49)),"")</f>
        <v>#NAME?</v>
      </c>
      <c r="AG49" s="37" t="e">
        <f aca="false">IF(COUNTIF(EH:EH,$B49),INDIRECT(concat("B",$A49)),"")</f>
        <v>#NAME?</v>
      </c>
      <c r="AH49" s="37" t="e">
        <f aca="false">IF(COUNTIF(EI:EI,$B49),INDIRECT(concat("B",$A49)),"")</f>
        <v>#NAME?</v>
      </c>
      <c r="AI49" s="37" t="str">
        <f aca="false">IF(COUNTIF(EJ:EJ,$B49),INDIRECT(concat("B",$A49)),"")</f>
        <v/>
      </c>
      <c r="AJ49" s="37" t="e">
        <f aca="false">IF(COUNTIF(EK:EK,$B49),INDIRECT(concat("B",$A49)),"")</f>
        <v>#NAME?</v>
      </c>
      <c r="AK49" s="37" t="e">
        <f aca="false">IF(COUNTIF(EL:EL,$B49),INDIRECT(concat("B",$A49)),"")</f>
        <v>#NAME?</v>
      </c>
      <c r="AL49" s="37" t="str">
        <f aca="false">IF(COUNTIF(EM:EM,$B49),INDIRECT(concat("B",$A49)),"")</f>
        <v/>
      </c>
      <c r="AM49" s="37" t="e">
        <f aca="false">IF(COUNTIF(EN:EN,$B49),INDIRECT(concat("B",$A49)),"")</f>
        <v>#NAME?</v>
      </c>
      <c r="AN49" s="37" t="e">
        <f aca="false">IF(COUNTIF(EO:EO,$B49),INDIRECT(concat("B",$A49)),"")</f>
        <v>#NAME?</v>
      </c>
      <c r="AO49" s="37" t="e">
        <f aca="false">IF(COUNTIF(EP:EP,$B49),INDIRECT(concat("B",$A49)),"")</f>
        <v>#NAME?</v>
      </c>
      <c r="AP49" s="37" t="str">
        <f aca="false">IF(COUNTIF(EQ:EQ,$B49),INDIRECT(concat("B",$A49)),"")</f>
        <v/>
      </c>
      <c r="AQ49" s="37" t="e">
        <f aca="false">IF(COUNTIF(ER:ER,$B49),INDIRECT(concat("B",$A49)),"")</f>
        <v>#NAME?</v>
      </c>
      <c r="AR49" s="37" t="str">
        <f aca="false">IF(COUNTIF(ES:ES,$B49),INDIRECT(concat("B",$A49)),"")</f>
        <v/>
      </c>
      <c r="AS49" s="37" t="e">
        <f aca="false">IF(COUNTIF(ET:ET,$B49),INDIRECT(concat("B",$A49)),"")</f>
        <v>#NAME?</v>
      </c>
      <c r="AT49" s="37" t="e">
        <f aca="false">IF(COUNTIF(EU:EU,$B49),INDIRECT(concat("B",$A49)),"")</f>
        <v>#NAME?</v>
      </c>
      <c r="AU49" s="37" t="e">
        <f aca="false">IF(COUNTIF(EV:EV,$B49),INDIRECT(concat("B",$A49)),"")</f>
        <v>#NAME?</v>
      </c>
      <c r="AV49" s="37" t="e">
        <f aca="false">IF(COUNTIF(EW:EW,$B49),INDIRECT(concat("B",$A49)),"")</f>
        <v>#NAME?</v>
      </c>
      <c r="AW49" s="37" t="str">
        <f aca="false">IF(COUNTIF(EX:EX,$B49),INDIRECT(concat("B",$A49)),"")</f>
        <v/>
      </c>
      <c r="AX49" s="37" t="e">
        <f aca="false">IF(COUNTIF(EY:EY,$B49),INDIRECT(concat("B",$A49)),"")</f>
        <v>#NAME?</v>
      </c>
      <c r="AY49" s="37" t="str">
        <f aca="false">IF(COUNTIF(EZ:EZ,$B49),INDIRECT(concat("B",$A49)),"")</f>
        <v/>
      </c>
      <c r="AZ49" s="37" t="e">
        <f aca="false">IF(COUNTIF(FA:FA,$B49),INDIRECT(concat("B",$A49)),"")</f>
        <v>#NAME?</v>
      </c>
      <c r="BA49" s="37" t="e">
        <f aca="false">IF(COUNTIF(FB:FB,$B49),INDIRECT(concat("B",$A49)),"")</f>
        <v>#NAME?</v>
      </c>
      <c r="BB49" s="37" t="str">
        <f aca="false">IF(COUNTIF(FC:FC,$B49),INDIRECT(concat("B",$A49)),"")</f>
        <v/>
      </c>
      <c r="BC49" s="37" t="e">
        <f aca="false">IF(COUNTIF(FD:FD,$B49),INDIRECT(concat("B",$A49)),"")</f>
        <v>#NAME?</v>
      </c>
      <c r="BD49" s="37" t="e">
        <f aca="false">IF(COUNTIF(FE:FE,$B49),INDIRECT(concat("B",$A49)),"")</f>
        <v>#NAME?</v>
      </c>
      <c r="BE49" s="37" t="e">
        <f aca="false">IF(COUNTIF(FF:FF,$B49),INDIRECT(concat("B",$A49)),"")</f>
        <v>#NAME?</v>
      </c>
      <c r="BF49" s="37" t="e">
        <f aca="false">IF(COUNTIF(FG:FG,$B49),INDIRECT(concat("B",$A49)),"")</f>
        <v>#NAME?</v>
      </c>
      <c r="BG49" s="37" t="str">
        <f aca="false">IF(COUNTIF(FH:FH,$B49),INDIRECT(concat("B",$A49)),"")</f>
        <v/>
      </c>
      <c r="BH49" s="37" t="str">
        <f aca="false">IF(COUNTIF(FI:FI,$B49),INDIRECT(concat("B",$A49)),"")</f>
        <v/>
      </c>
      <c r="BI49" s="37" t="e">
        <f aca="false">IF(COUNTIF(FJ:FJ,$B49),INDIRECT(concat("B",$A49)),"")</f>
        <v>#NAME?</v>
      </c>
      <c r="BJ49" s="37" t="str">
        <f aca="false">IF(COUNTIF(FK:FK,$B49),INDIRECT(concat("B",$A49)),"")</f>
        <v/>
      </c>
      <c r="BK49" s="37" t="e">
        <f aca="false">IF(COUNTIF(FL:FL,$B49),INDIRECT(concat("B",$A49)),"")</f>
        <v>#NAME?</v>
      </c>
      <c r="BL49" s="37" t="e">
        <f aca="false">IF(COUNTIF(FM:FM,$B49),INDIRECT(concat("B",$A49)),"")</f>
        <v>#NAME?</v>
      </c>
      <c r="BM49" s="37" t="e">
        <f aca="false">IF(COUNTIF(FN:FN,$B49),INDIRECT(concat("B",$A49)),"")</f>
        <v>#NAME?</v>
      </c>
      <c r="BN49" s="37" t="str">
        <f aca="false">IF(COUNTIF(FO:FO,$B49),INDIRECT(concat("B",$A49)),"")</f>
        <v/>
      </c>
      <c r="BO49" s="37" t="e">
        <f aca="false">IF(COUNTIF(FP:FP,$B49),INDIRECT(concat("B",$A49)),"")</f>
        <v>#NAME?</v>
      </c>
      <c r="BP49" s="37" t="str">
        <f aca="false">IF(COUNTIF(FQ:FQ,$B49),INDIRECT(concat("B",$A49)),"")</f>
        <v/>
      </c>
      <c r="BQ49" s="37" t="e">
        <f aca="false">IF(COUNTIF(FR:FR,$B49),INDIRECT(concat("B",$A49)),"")</f>
        <v>#NAME?</v>
      </c>
      <c r="BR49" s="37" t="e">
        <f aca="false">IF(COUNTIF(FS:FS,$B49),INDIRECT(concat("B",$A49)),"")</f>
        <v>#NAME?</v>
      </c>
      <c r="BS49" s="37" t="e">
        <f aca="false">IF(COUNTIF(FT:FT,$B49),INDIRECT(concat("B",$A49)),"")</f>
        <v>#NAME?</v>
      </c>
      <c r="BT49" s="37" t="e">
        <f aca="false">IF(COUNTIF(FU:FU,$B49),INDIRECT(concat("B",$A49)),"")</f>
        <v>#NAME?</v>
      </c>
      <c r="BU49" s="37" t="str">
        <f aca="false">IF(COUNTIF(FV:FV,$B49),INDIRECT(concat("B",$A49)),"")</f>
        <v/>
      </c>
      <c r="BV49" s="37" t="str">
        <f aca="false">IF(COUNTIF(FW:FW,$B49),INDIRECT(concat("B",$A49)),"")</f>
        <v/>
      </c>
      <c r="BW49" s="37" t="e">
        <f aca="false">IF(COUNTIF(FX:FX,$B49),INDIRECT(concat("B",$A49)),"")</f>
        <v>#NAME?</v>
      </c>
      <c r="BX49" s="37" t="str">
        <f aca="false">IF(COUNTIF(FY:FY,$B49),INDIRECT(concat("B",$A49)),"")</f>
        <v/>
      </c>
      <c r="BY49" s="37" t="e">
        <f aca="false">IF(COUNTIF(FZ:FZ,$B49),INDIRECT(concat("B",$A49)),"")</f>
        <v>#NAME?</v>
      </c>
      <c r="BZ49" s="37" t="e">
        <f aca="false">IF(COUNTIF(GA:GA,$B49),INDIRECT(concat("B",$A49)),"")</f>
        <v>#NAME?</v>
      </c>
      <c r="CA49" s="37" t="str">
        <f aca="false">IF(COUNTIF(GB:GB,$B49),INDIRECT(concat("B",$A49)),"")</f>
        <v/>
      </c>
      <c r="CB49" s="37" t="e">
        <f aca="false">IF(COUNTIF(GC:GC,$B49),INDIRECT(concat("B",$A49)),"")</f>
        <v>#NAME?</v>
      </c>
      <c r="CC49" s="37" t="e">
        <f aca="false">IF(COUNTIF(GD:GD,$B49),INDIRECT(concat("B",$A49)),"")</f>
        <v>#NAME?</v>
      </c>
      <c r="CD49" s="37" t="e">
        <f aca="false">IF(COUNTIF(GE:GE,$B49),INDIRECT(concat("B",$A49)),"")</f>
        <v>#NAME?</v>
      </c>
      <c r="CE49" s="37" t="e">
        <f aca="false">IF(COUNTIF(GF:GF,$B49),INDIRECT(concat("B",$A49)),"")</f>
        <v>#NAME?</v>
      </c>
      <c r="CF49" s="37" t="e">
        <f aca="false">IF(COUNTIF(GG:GG,$B49),INDIRECT(concat("B",$A49)),"")</f>
        <v>#NAME?</v>
      </c>
      <c r="CG49" s="37" t="e">
        <f aca="false">IF(COUNTIF(GH:GH,$B49),INDIRECT(concat("B",$A49)),"")</f>
        <v>#NAME?</v>
      </c>
      <c r="CH49" s="37" t="e">
        <f aca="false">IF(COUNTIF(GI:GI,$B49),INDIRECT(concat("B",$A49)),"")</f>
        <v>#NAME?</v>
      </c>
      <c r="CI49" s="37" t="e">
        <f aca="false">IF(COUNTIF(GJ:GJ,$B49),INDIRECT(concat("B",$A49)),"")</f>
        <v>#NAME?</v>
      </c>
      <c r="CJ49" s="37" t="str">
        <f aca="false">IF(COUNTIF(GK:GK,$B49),INDIRECT(concat("B",$A49)),"")</f>
        <v/>
      </c>
      <c r="CK49" s="37" t="e">
        <f aca="false">IF(COUNTIF(GL:GL,$B49),INDIRECT(concat("B",$A49)),"")</f>
        <v>#NAME?</v>
      </c>
      <c r="CL49" s="37" t="e">
        <f aca="false">IF(COUNTIF(GM:GM,$B49),INDIRECT(concat("B",$A49)),"")</f>
        <v>#NAME?</v>
      </c>
      <c r="CM49" s="37" t="str">
        <f aca="false">IF(COUNTIF(GN:GN,$B49),INDIRECT(concat("B",$A49)),"")</f>
        <v/>
      </c>
      <c r="CN49" s="37" t="str">
        <f aca="false">IF(COUNTIF(GO:GO,$B49),INDIRECT(concat("B",$A49)),"")</f>
        <v/>
      </c>
      <c r="CO49" s="37" t="e">
        <f aca="false">IF(COUNTIF(GP:GP,$B49),INDIRECT(concat("B",$A49)),"")</f>
        <v>#NAME?</v>
      </c>
      <c r="CP49" s="37" t="e">
        <f aca="false">IF(COUNTIF(GQ:GQ,$B49),INDIRECT(concat("B",$A49)),"")</f>
        <v>#NAME?</v>
      </c>
      <c r="CQ49" s="37" t="e">
        <f aca="false">IF(COUNTIF(GR:GR,$B49),INDIRECT(concat("B",$A49)),"")</f>
        <v>#NAME?</v>
      </c>
      <c r="CR49" s="37" t="str">
        <f aca="false">IF(COUNTIF(GS:GS,$B49),INDIRECT(concat("B",$A49)),"")</f>
        <v/>
      </c>
      <c r="CS49" s="37" t="e">
        <f aca="false">IF(COUNTIF(GT:GT,$B49),INDIRECT(concat("B",$A49)),"")</f>
        <v>#NAME?</v>
      </c>
      <c r="CT49" s="37" t="e">
        <f aca="false">IF(COUNTIF(GU:GU,$B49),INDIRECT(concat("B",$A49)),"")</f>
        <v>#NAME?</v>
      </c>
      <c r="CU49" s="37" t="e">
        <f aca="false">IF(COUNTIF(GV:GV,$B49),INDIRECT(concat("B",$A49)),"")</f>
        <v>#NAME?</v>
      </c>
      <c r="CV49" s="37" t="str">
        <f aca="false">IF(COUNTIF(GW:GW,$B49),INDIRECT(concat("B",$A49)),"")</f>
        <v/>
      </c>
      <c r="CW49" s="37" t="str">
        <f aca="false">IF(COUNTIF(GX:GX,$B49),INDIRECT(concat("B",$A49)),"")</f>
        <v/>
      </c>
      <c r="CX49" s="37" t="e">
        <f aca="false">IF(COUNTIF(GY:GY,$B49),INDIRECT(concat("B",$A49)),"")</f>
        <v>#NAME?</v>
      </c>
      <c r="CY49" s="37" t="e">
        <f aca="false">IF(COUNTIF(GZ:GZ,$B49),INDIRECT(concat("B",$A49)),"")</f>
        <v>#NAME?</v>
      </c>
      <c r="CZ49" s="37" t="e">
        <f aca="false">IF(COUNTIF(HA:HA,$B49),INDIRECT(concat("B",$A49)),"")</f>
        <v>#NAME?</v>
      </c>
      <c r="DA49" s="37" t="e">
        <f aca="false">IF(COUNTIF(HB:HB,$B49),INDIRECT(concat("B",$A49)),"")</f>
        <v>#NAME?</v>
      </c>
      <c r="DB49" s="37" t="e">
        <f aca="false">IF(COUNTIF(HC:HC,$B49),INDIRECT(concat("B",$A49)),"")</f>
        <v>#NAME?</v>
      </c>
      <c r="DC49" s="37" t="e">
        <f aca="false">IF(COUNTIF(HD:HD,$B49),INDIRECT(concat("B",$A49)),"")</f>
        <v>#NAME?</v>
      </c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 t="s">
        <v>1402</v>
      </c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37"/>
      <c r="FI49" s="37"/>
      <c r="FJ49" s="37"/>
      <c r="FK49" s="37"/>
      <c r="FL49" s="37"/>
      <c r="FM49" s="37"/>
      <c r="FN49" s="37"/>
      <c r="FO49" s="37"/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7"/>
      <c r="GH49" s="37"/>
      <c r="GI49" s="37"/>
      <c r="GJ49" s="37"/>
      <c r="GK49" s="37"/>
      <c r="GL49" s="37"/>
      <c r="GM49" s="37"/>
      <c r="GN49" s="37"/>
      <c r="GO49" s="37"/>
      <c r="GP49" s="37"/>
      <c r="GQ49" s="37"/>
      <c r="GR49" s="37"/>
      <c r="GS49" s="37"/>
      <c r="GT49" s="37"/>
      <c r="GU49" s="37"/>
      <c r="GV49" s="37"/>
      <c r="GW49" s="37"/>
      <c r="GX49" s="37"/>
      <c r="GY49" s="37"/>
      <c r="GZ49" s="37"/>
      <c r="HA49" s="37" t="s">
        <v>1430</v>
      </c>
      <c r="HB49" s="37"/>
      <c r="HC49" s="37"/>
      <c r="HD49" s="37"/>
    </row>
    <row r="50" customFormat="false" ht="15" hidden="false" customHeight="false" outlineLevel="0" collapsed="false">
      <c r="A50" s="196" t="n">
        <v>50</v>
      </c>
      <c r="B50" s="37" t="s">
        <v>1405</v>
      </c>
      <c r="C50" s="37" t="str">
        <f aca="false">IF(COUNTIF(DD:DD,$B50),INDIRECT(concat("B",$A50)),"")</f>
        <v/>
      </c>
      <c r="D50" s="37" t="str">
        <f aca="false">IF(COUNTIF(DE:DE,$B50),INDIRECT(concat("B",$A50)),"")</f>
        <v/>
      </c>
      <c r="E50" s="37" t="e">
        <f aca="false">IF(COUNTIF(DF:DF,$B50),INDIRECT(concat("B",$A50)),"")</f>
        <v>#NAME?</v>
      </c>
      <c r="F50" s="37" t="e">
        <f aca="false">IF(COUNTIF(DG:DG,$B50),INDIRECT(concat("B",$A50)),"")</f>
        <v>#NAME?</v>
      </c>
      <c r="G50" s="37" t="e">
        <f aca="false">IF(COUNTIF(DH:DH,$B50),INDIRECT(concat("B",$A50)),"")</f>
        <v>#NAME?</v>
      </c>
      <c r="H50" s="37" t="e">
        <f aca="false">IF(COUNTIF(DI:DI,$B50),INDIRECT(concat("B",$A50)),"")</f>
        <v>#NAME?</v>
      </c>
      <c r="I50" s="37" t="str">
        <f aca="false">IF(COUNTIF(DJ:DJ,$B50),INDIRECT(concat("B",$A50)),"")</f>
        <v/>
      </c>
      <c r="J50" s="37" t="str">
        <f aca="false">IF(COUNTIF(DK:DK,$B50),INDIRECT(concat("B",$A50)),"")</f>
        <v/>
      </c>
      <c r="K50" s="37" t="str">
        <f aca="false">IF(COUNTIF(DL:DL,$B50),INDIRECT(concat("B",$A50)),"")</f>
        <v/>
      </c>
      <c r="L50" s="37" t="e">
        <f aca="false">IF(COUNTIF(DM:DM,$B50),INDIRECT(concat("B",$A50)),"")</f>
        <v>#NAME?</v>
      </c>
      <c r="M50" s="37" t="str">
        <f aca="false">IF(COUNTIF(DN:DN,$B50),INDIRECT(concat("B",$A50)),"")</f>
        <v/>
      </c>
      <c r="N50" s="37" t="e">
        <f aca="false">IF(COUNTIF(DO:DO,$B50),INDIRECT(concat("B",$A50)),"")</f>
        <v>#NAME?</v>
      </c>
      <c r="O50" s="37" t="e">
        <f aca="false">IF(COUNTIF(DP:DP,$B50),INDIRECT(concat("B",$A50)),"")</f>
        <v>#NAME?</v>
      </c>
      <c r="P50" s="37" t="e">
        <f aca="false">IF(COUNTIF(DQ:DQ,$B50),INDIRECT(concat("B",$A50)),"")</f>
        <v>#NAME?</v>
      </c>
      <c r="Q50" s="37" t="e">
        <f aca="false">IF(COUNTIF(DR:DR,$B50),INDIRECT(concat("B",$A50)),"")</f>
        <v>#NAME?</v>
      </c>
      <c r="R50" s="37" t="e">
        <f aca="false">IF(COUNTIF(DS:DS,$B50),INDIRECT(concat("B",$A50)),"")</f>
        <v>#NAME?</v>
      </c>
      <c r="S50" s="37" t="e">
        <f aca="false">IF(COUNTIF(DT:DT,$B50),INDIRECT(concat("B",$A50)),"")</f>
        <v>#NAME?</v>
      </c>
      <c r="T50" s="37" t="e">
        <f aca="false">IF(COUNTIF(DU:DU,$B50),INDIRECT(concat("B",$A50)),"")</f>
        <v>#NAME?</v>
      </c>
      <c r="U50" s="37" t="e">
        <f aca="false">IF(COUNTIF(DV:DV,$B50),INDIRECT(concat("B",$A50)),"")</f>
        <v>#NAME?</v>
      </c>
      <c r="V50" s="37" t="e">
        <f aca="false">IF(COUNTIF(DW:DW,$B50),INDIRECT(concat("B",$A50)),"")</f>
        <v>#NAME?</v>
      </c>
      <c r="W50" s="37" t="str">
        <f aca="false">IF(COUNTIF(DX:DX,$B50),INDIRECT(concat("B",$A50)),"")</f>
        <v/>
      </c>
      <c r="X50" s="37" t="str">
        <f aca="false">IF(COUNTIF(DY:DY,$B50),INDIRECT(concat("B",$A50)),"")</f>
        <v/>
      </c>
      <c r="Y50" s="37" t="str">
        <f aca="false">IF(COUNTIF(DZ:DZ,$B50),INDIRECT(concat("B",$A50)),"")</f>
        <v/>
      </c>
      <c r="Z50" s="37" t="e">
        <f aca="false">IF(COUNTIF(EA:EA,$B50),INDIRECT(concat("B",$A50)),"")</f>
        <v>#NAME?</v>
      </c>
      <c r="AA50" s="37" t="e">
        <f aca="false">IF(COUNTIF(EB:EB,$B50),INDIRECT(concat("B",$A50)),"")</f>
        <v>#NAME?</v>
      </c>
      <c r="AB50" s="37" t="e">
        <f aca="false">IF(COUNTIF(EC:EC,$B50),INDIRECT(concat("B",$A50)),"")</f>
        <v>#NAME?</v>
      </c>
      <c r="AC50" s="37" t="str">
        <f aca="false">IF(COUNTIF(ED:ED,$B50),INDIRECT(concat("B",$A50)),"")</f>
        <v/>
      </c>
      <c r="AD50" s="37" t="e">
        <f aca="false">IF(COUNTIF(EE:EE,$B50),INDIRECT(concat("B",$A50)),"")</f>
        <v>#NAME?</v>
      </c>
      <c r="AE50" s="37" t="e">
        <f aca="false">IF(COUNTIF(EF:EF,$B50),INDIRECT(concat("B",$A50)),"")</f>
        <v>#NAME?</v>
      </c>
      <c r="AF50" s="37" t="e">
        <f aca="false">IF(COUNTIF(EG:EG,$B50),INDIRECT(concat("B",$A50)),"")</f>
        <v>#NAME?</v>
      </c>
      <c r="AG50" s="37" t="e">
        <f aca="false">IF(COUNTIF(EH:EH,$B50),INDIRECT(concat("B",$A50)),"")</f>
        <v>#NAME?</v>
      </c>
      <c r="AH50" s="37" t="e">
        <f aca="false">IF(COUNTIF(EI:EI,$B50),INDIRECT(concat("B",$A50)),"")</f>
        <v>#NAME?</v>
      </c>
      <c r="AI50" s="37" t="str">
        <f aca="false">IF(COUNTIF(EJ:EJ,$B50),INDIRECT(concat("B",$A50)),"")</f>
        <v/>
      </c>
      <c r="AJ50" s="37" t="e">
        <f aca="false">IF(COUNTIF(EK:EK,$B50),INDIRECT(concat("B",$A50)),"")</f>
        <v>#NAME?</v>
      </c>
      <c r="AK50" s="37" t="str">
        <f aca="false">IF(COUNTIF(EL:EL,$B50),INDIRECT(concat("B",$A50)),"")</f>
        <v/>
      </c>
      <c r="AL50" s="37" t="str">
        <f aca="false">IF(COUNTIF(EM:EM,$B50),INDIRECT(concat("B",$A50)),"")</f>
        <v/>
      </c>
      <c r="AM50" s="37" t="e">
        <f aca="false">IF(COUNTIF(EN:EN,$B50),INDIRECT(concat("B",$A50)),"")</f>
        <v>#NAME?</v>
      </c>
      <c r="AN50" s="37" t="str">
        <f aca="false">IF(COUNTIF(EO:EO,$B50),INDIRECT(concat("B",$A50)),"")</f>
        <v/>
      </c>
      <c r="AO50" s="37" t="e">
        <f aca="false">IF(COUNTIF(EP:EP,$B50),INDIRECT(concat("B",$A50)),"")</f>
        <v>#NAME?</v>
      </c>
      <c r="AP50" s="37" t="e">
        <f aca="false">IF(COUNTIF(EQ:EQ,$B50),INDIRECT(concat("B",$A50)),"")</f>
        <v>#NAME?</v>
      </c>
      <c r="AQ50" s="37" t="e">
        <f aca="false">IF(COUNTIF(ER:ER,$B50),INDIRECT(concat("B",$A50)),"")</f>
        <v>#NAME?</v>
      </c>
      <c r="AR50" s="37" t="str">
        <f aca="false">IF(COUNTIF(ES:ES,$B50),INDIRECT(concat("B",$A50)),"")</f>
        <v/>
      </c>
      <c r="AS50" s="37" t="e">
        <f aca="false">IF(COUNTIF(ET:ET,$B50),INDIRECT(concat("B",$A50)),"")</f>
        <v>#NAME?</v>
      </c>
      <c r="AT50" s="37" t="e">
        <f aca="false">IF(COUNTIF(EU:EU,$B50),INDIRECT(concat("B",$A50)),"")</f>
        <v>#NAME?</v>
      </c>
      <c r="AU50" s="37" t="e">
        <f aca="false">IF(COUNTIF(EV:EV,$B50),INDIRECT(concat("B",$A50)),"")</f>
        <v>#NAME?</v>
      </c>
      <c r="AV50" s="37" t="e">
        <f aca="false">IF(COUNTIF(EW:EW,$B50),INDIRECT(concat("B",$A50)),"")</f>
        <v>#NAME?</v>
      </c>
      <c r="AW50" s="37" t="e">
        <f aca="false">IF(COUNTIF(EX:EX,$B50),INDIRECT(concat("B",$A50)),"")</f>
        <v>#NAME?</v>
      </c>
      <c r="AX50" s="37" t="e">
        <f aca="false">IF(COUNTIF(EY:EY,$B50),INDIRECT(concat("B",$A50)),"")</f>
        <v>#NAME?</v>
      </c>
      <c r="AY50" s="37" t="e">
        <f aca="false">IF(COUNTIF(EZ:EZ,$B50),INDIRECT(concat("B",$A50)),"")</f>
        <v>#NAME?</v>
      </c>
      <c r="AZ50" s="37" t="e">
        <f aca="false">IF(COUNTIF(FA:FA,$B50),INDIRECT(concat("B",$A50)),"")</f>
        <v>#NAME?</v>
      </c>
      <c r="BA50" s="37" t="e">
        <f aca="false">IF(COUNTIF(FB:FB,$B50),INDIRECT(concat("B",$A50)),"")</f>
        <v>#NAME?</v>
      </c>
      <c r="BB50" s="37" t="e">
        <f aca="false">IF(COUNTIF(FC:FC,$B50),INDIRECT(concat("B",$A50)),"")</f>
        <v>#NAME?</v>
      </c>
      <c r="BC50" s="37" t="e">
        <f aca="false">IF(COUNTIF(FD:FD,$B50),INDIRECT(concat("B",$A50)),"")</f>
        <v>#NAME?</v>
      </c>
      <c r="BD50" s="37" t="e">
        <f aca="false">IF(COUNTIF(FE:FE,$B50),INDIRECT(concat("B",$A50)),"")</f>
        <v>#NAME?</v>
      </c>
      <c r="BE50" s="37" t="e">
        <f aca="false">IF(COUNTIF(FF:FF,$B50),INDIRECT(concat("B",$A50)),"")</f>
        <v>#NAME?</v>
      </c>
      <c r="BF50" s="37" t="e">
        <f aca="false">IF(COUNTIF(FG:FG,$B50),INDIRECT(concat("B",$A50)),"")</f>
        <v>#NAME?</v>
      </c>
      <c r="BG50" s="37" t="str">
        <f aca="false">IF(COUNTIF(FH:FH,$B50),INDIRECT(concat("B",$A50)),"")</f>
        <v/>
      </c>
      <c r="BH50" s="37" t="str">
        <f aca="false">IF(COUNTIF(FI:FI,$B50),INDIRECT(concat("B",$A50)),"")</f>
        <v/>
      </c>
      <c r="BI50" s="37" t="str">
        <f aca="false">IF(COUNTIF(FJ:FJ,$B50),INDIRECT(concat("B",$A50)),"")</f>
        <v/>
      </c>
      <c r="BJ50" s="37" t="str">
        <f aca="false">IF(COUNTIF(FK:FK,$B50),INDIRECT(concat("B",$A50)),"")</f>
        <v/>
      </c>
      <c r="BK50" s="37" t="str">
        <f aca="false">IF(COUNTIF(FL:FL,$B50),INDIRECT(concat("B",$A50)),"")</f>
        <v/>
      </c>
      <c r="BL50" s="37" t="str">
        <f aca="false">IF(COUNTIF(FM:FM,$B50),INDIRECT(concat("B",$A50)),"")</f>
        <v/>
      </c>
      <c r="BM50" s="37" t="e">
        <f aca="false">IF(COUNTIF(FN:FN,$B50),INDIRECT(concat("B",$A50)),"")</f>
        <v>#NAME?</v>
      </c>
      <c r="BN50" s="37" t="e">
        <f aca="false">IF(COUNTIF(FO:FO,$B50),INDIRECT(concat("B",$A50)),"")</f>
        <v>#NAME?</v>
      </c>
      <c r="BO50" s="37" t="e">
        <f aca="false">IF(COUNTIF(FP:FP,$B50),INDIRECT(concat("B",$A50)),"")</f>
        <v>#NAME?</v>
      </c>
      <c r="BP50" s="37" t="e">
        <f aca="false">IF(COUNTIF(FQ:FQ,$B50),INDIRECT(concat("B",$A50)),"")</f>
        <v>#NAME?</v>
      </c>
      <c r="BQ50" s="37" t="e">
        <f aca="false">IF(COUNTIF(FR:FR,$B50),INDIRECT(concat("B",$A50)),"")</f>
        <v>#NAME?</v>
      </c>
      <c r="BR50" s="37" t="str">
        <f aca="false">IF(COUNTIF(FS:FS,$B50),INDIRECT(concat("B",$A50)),"")</f>
        <v/>
      </c>
      <c r="BS50" s="37" t="str">
        <f aca="false">IF(COUNTIF(FT:FT,$B50),INDIRECT(concat("B",$A50)),"")</f>
        <v/>
      </c>
      <c r="BT50" s="37" t="str">
        <f aca="false">IF(COUNTIF(FU:FU,$B50),INDIRECT(concat("B",$A50)),"")</f>
        <v/>
      </c>
      <c r="BU50" s="37" t="str">
        <f aca="false">IF(COUNTIF(FV:FV,$B50),INDIRECT(concat("B",$A50)),"")</f>
        <v/>
      </c>
      <c r="BV50" s="37" t="str">
        <f aca="false">IF(COUNTIF(FW:FW,$B50),INDIRECT(concat("B",$A50)),"")</f>
        <v/>
      </c>
      <c r="BW50" s="37" t="e">
        <f aca="false">IF(COUNTIF(FX:FX,$B50),INDIRECT(concat("B",$A50)),"")</f>
        <v>#NAME?</v>
      </c>
      <c r="BX50" s="37" t="str">
        <f aca="false">IF(COUNTIF(FY:FY,$B50),INDIRECT(concat("B",$A50)),"")</f>
        <v/>
      </c>
      <c r="BY50" s="37" t="e">
        <f aca="false">IF(COUNTIF(FZ:FZ,$B50),INDIRECT(concat("B",$A50)),"")</f>
        <v>#NAME?</v>
      </c>
      <c r="BZ50" s="37" t="str">
        <f aca="false">IF(COUNTIF(GA:GA,$B50),INDIRECT(concat("B",$A50)),"")</f>
        <v/>
      </c>
      <c r="CA50" s="37" t="str">
        <f aca="false">IF(COUNTIF(GB:GB,$B50),INDIRECT(concat("B",$A50)),"")</f>
        <v/>
      </c>
      <c r="CB50" s="37" t="e">
        <f aca="false">IF(COUNTIF(GC:GC,$B50),INDIRECT(concat("B",$A50)),"")</f>
        <v>#NAME?</v>
      </c>
      <c r="CC50" s="37" t="e">
        <f aca="false">IF(COUNTIF(GD:GD,$B50),INDIRECT(concat("B",$A50)),"")</f>
        <v>#NAME?</v>
      </c>
      <c r="CD50" s="37" t="e">
        <f aca="false">IF(COUNTIF(GE:GE,$B50),INDIRECT(concat("B",$A50)),"")</f>
        <v>#NAME?</v>
      </c>
      <c r="CE50" s="37" t="e">
        <f aca="false">IF(COUNTIF(GF:GF,$B50),INDIRECT(concat("B",$A50)),"")</f>
        <v>#NAME?</v>
      </c>
      <c r="CF50" s="37" t="e">
        <f aca="false">IF(COUNTIF(GG:GG,$B50),INDIRECT(concat("B",$A50)),"")</f>
        <v>#NAME?</v>
      </c>
      <c r="CG50" s="37" t="e">
        <f aca="false">IF(COUNTIF(GH:GH,$B50),INDIRECT(concat("B",$A50)),"")</f>
        <v>#NAME?</v>
      </c>
      <c r="CH50" s="37" t="e">
        <f aca="false">IF(COUNTIF(GI:GI,$B50),INDIRECT(concat("B",$A50)),"")</f>
        <v>#NAME?</v>
      </c>
      <c r="CI50" s="37" t="e">
        <f aca="false">IF(COUNTIF(GJ:GJ,$B50),INDIRECT(concat("B",$A50)),"")</f>
        <v>#NAME?</v>
      </c>
      <c r="CJ50" s="37" t="str">
        <f aca="false">IF(COUNTIF(GK:GK,$B50),INDIRECT(concat("B",$A50)),"")</f>
        <v/>
      </c>
      <c r="CK50" s="37" t="e">
        <f aca="false">IF(COUNTIF(GL:GL,$B50),INDIRECT(concat("B",$A50)),"")</f>
        <v>#NAME?</v>
      </c>
      <c r="CL50" s="37" t="str">
        <f aca="false">IF(COUNTIF(GM:GM,$B50),INDIRECT(concat("B",$A50)),"")</f>
        <v/>
      </c>
      <c r="CM50" s="37" t="e">
        <f aca="false">IF(COUNTIF(GN:GN,$B50),INDIRECT(concat("B",$A50)),"")</f>
        <v>#NAME?</v>
      </c>
      <c r="CN50" s="37" t="e">
        <f aca="false">IF(COUNTIF(GO:GO,$B50),INDIRECT(concat("B",$A50)),"")</f>
        <v>#NAME?</v>
      </c>
      <c r="CO50" s="37" t="e">
        <f aca="false">IF(COUNTIF(GP:GP,$B50),INDIRECT(concat("B",$A50)),"")</f>
        <v>#NAME?</v>
      </c>
      <c r="CP50" s="37" t="str">
        <f aca="false">IF(COUNTIF(GQ:GQ,$B50),INDIRECT(concat("B",$A50)),"")</f>
        <v/>
      </c>
      <c r="CQ50" s="37" t="e">
        <f aca="false">IF(COUNTIF(GR:GR,$B50),INDIRECT(concat("B",$A50)),"")</f>
        <v>#NAME?</v>
      </c>
      <c r="CR50" s="37" t="e">
        <f aca="false">IF(COUNTIF(GS:GS,$B50),INDIRECT(concat("B",$A50)),"")</f>
        <v>#NAME?</v>
      </c>
      <c r="CS50" s="37" t="e">
        <f aca="false">IF(COUNTIF(GT:GT,$B50),INDIRECT(concat("B",$A50)),"")</f>
        <v>#NAME?</v>
      </c>
      <c r="CT50" s="37" t="e">
        <f aca="false">IF(COUNTIF(GU:GU,$B50),INDIRECT(concat("B",$A50)),"")</f>
        <v>#NAME?</v>
      </c>
      <c r="CU50" s="37" t="e">
        <f aca="false">IF(COUNTIF(GV:GV,$B50),INDIRECT(concat("B",$A50)),"")</f>
        <v>#NAME?</v>
      </c>
      <c r="CV50" s="37" t="e">
        <f aca="false">IF(COUNTIF(GW:GW,$B50),INDIRECT(concat("B",$A50)),"")</f>
        <v>#NAME?</v>
      </c>
      <c r="CW50" s="37" t="str">
        <f aca="false">IF(COUNTIF(GX:GX,$B50),INDIRECT(concat("B",$A50)),"")</f>
        <v/>
      </c>
      <c r="CX50" s="37" t="str">
        <f aca="false">IF(COUNTIF(GY:GY,$B50),INDIRECT(concat("B",$A50)),"")</f>
        <v/>
      </c>
      <c r="CY50" s="37" t="e">
        <f aca="false">IF(COUNTIF(GZ:GZ,$B50),INDIRECT(concat("B",$A50)),"")</f>
        <v>#NAME?</v>
      </c>
      <c r="CZ50" s="37" t="e">
        <f aca="false">IF(COUNTIF(HA:HA,$B50),INDIRECT(concat("B",$A50)),"")</f>
        <v>#NAME?</v>
      </c>
      <c r="DA50" s="37" t="e">
        <f aca="false">IF(COUNTIF(HB:HB,$B50),INDIRECT(concat("B",$A50)),"")</f>
        <v>#NAME?</v>
      </c>
      <c r="DB50" s="37" t="e">
        <f aca="false">IF(COUNTIF(HC:HC,$B50),INDIRECT(concat("B",$A50)),"")</f>
        <v>#NAME?</v>
      </c>
      <c r="DC50" s="37" t="e">
        <f aca="false">IF(COUNTIF(HD:HD,$B50),INDIRECT(concat("B",$A50)),"")</f>
        <v>#NAME?</v>
      </c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 t="s">
        <v>1418</v>
      </c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  <c r="FJ50" s="37"/>
      <c r="FK50" s="37"/>
      <c r="FL50" s="37"/>
      <c r="FM50" s="37"/>
      <c r="FN50" s="37"/>
      <c r="FO50" s="37"/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 t="s">
        <v>1402</v>
      </c>
      <c r="HB50" s="37"/>
      <c r="HC50" s="37"/>
      <c r="HD50" s="37"/>
    </row>
    <row r="51" customFormat="false" ht="15" hidden="false" customHeight="false" outlineLevel="0" collapsed="false">
      <c r="A51" s="196" t="n">
        <v>51</v>
      </c>
      <c r="B51" s="37" t="s">
        <v>1407</v>
      </c>
      <c r="C51" s="37" t="e">
        <f aca="false">IF(COUNTIF(DD:DD,$B51),INDIRECT(concat("B",$A51)),"")</f>
        <v>#NAME?</v>
      </c>
      <c r="D51" s="37" t="str">
        <f aca="false">IF(COUNTIF(DE:DE,$B51),INDIRECT(concat("B",$A51)),"")</f>
        <v/>
      </c>
      <c r="E51" s="37" t="str">
        <f aca="false">IF(COUNTIF(DF:DF,$B51),INDIRECT(concat("B",$A51)),"")</f>
        <v/>
      </c>
      <c r="F51" s="37" t="str">
        <f aca="false">IF(COUNTIF(DG:DG,$B51),INDIRECT(concat("B",$A51)),"")</f>
        <v/>
      </c>
      <c r="G51" s="37" t="e">
        <f aca="false">IF(COUNTIF(DH:DH,$B51),INDIRECT(concat("B",$A51)),"")</f>
        <v>#NAME?</v>
      </c>
      <c r="H51" s="37" t="e">
        <f aca="false">IF(COUNTIF(DI:DI,$B51),INDIRECT(concat("B",$A51)),"")</f>
        <v>#NAME?</v>
      </c>
      <c r="I51" s="37" t="e">
        <f aca="false">IF(COUNTIF(DJ:DJ,$B51),INDIRECT(concat("B",$A51)),"")</f>
        <v>#NAME?</v>
      </c>
      <c r="J51" s="37" t="str">
        <f aca="false">IF(COUNTIF(DK:DK,$B51),INDIRECT(concat("B",$A51)),"")</f>
        <v/>
      </c>
      <c r="K51" s="37" t="str">
        <f aca="false">IF(COUNTIF(DL:DL,$B51),INDIRECT(concat("B",$A51)),"")</f>
        <v/>
      </c>
      <c r="L51" s="37" t="e">
        <f aca="false">IF(COUNTIF(DM:DM,$B51),INDIRECT(concat("B",$A51)),"")</f>
        <v>#NAME?</v>
      </c>
      <c r="M51" s="37" t="e">
        <f aca="false">IF(COUNTIF(DN:DN,$B51),INDIRECT(concat("B",$A51)),"")</f>
        <v>#NAME?</v>
      </c>
      <c r="N51" s="37" t="str">
        <f aca="false">IF(COUNTIF(DO:DO,$B51),INDIRECT(concat("B",$A51)),"")</f>
        <v/>
      </c>
      <c r="O51" s="37" t="str">
        <f aca="false">IF(COUNTIF(DP:DP,$B51),INDIRECT(concat("B",$A51)),"")</f>
        <v/>
      </c>
      <c r="P51" s="37" t="str">
        <f aca="false">IF(COUNTIF(DQ:DQ,$B51),INDIRECT(concat("B",$A51)),"")</f>
        <v/>
      </c>
      <c r="Q51" s="37" t="e">
        <f aca="false">IF(COUNTIF(DR:DR,$B51),INDIRECT(concat("B",$A51)),"")</f>
        <v>#NAME?</v>
      </c>
      <c r="R51" s="37" t="str">
        <f aca="false">IF(COUNTIF(DS:DS,$B51),INDIRECT(concat("B",$A51)),"")</f>
        <v/>
      </c>
      <c r="S51" s="37" t="str">
        <f aca="false">IF(COUNTIF(DT:DT,$B51),INDIRECT(concat("B",$A51)),"")</f>
        <v/>
      </c>
      <c r="T51" s="37" t="e">
        <f aca="false">IF(COUNTIF(DU:DU,$B51),INDIRECT(concat("B",$A51)),"")</f>
        <v>#NAME?</v>
      </c>
      <c r="U51" s="37" t="str">
        <f aca="false">IF(COUNTIF(DV:DV,$B51),INDIRECT(concat("B",$A51)),"")</f>
        <v/>
      </c>
      <c r="V51" s="37" t="e">
        <f aca="false">IF(COUNTIF(DW:DW,$B51),INDIRECT(concat("B",$A51)),"")</f>
        <v>#NAME?</v>
      </c>
      <c r="W51" s="37" t="str">
        <f aca="false">IF(COUNTIF(DX:DX,$B51),INDIRECT(concat("B",$A51)),"")</f>
        <v/>
      </c>
      <c r="X51" s="37" t="str">
        <f aca="false">IF(COUNTIF(DY:DY,$B51),INDIRECT(concat("B",$A51)),"")</f>
        <v/>
      </c>
      <c r="Y51" s="37" t="str">
        <f aca="false">IF(COUNTIF(DZ:DZ,$B51),INDIRECT(concat("B",$A51)),"")</f>
        <v/>
      </c>
      <c r="Z51" s="37" t="e">
        <f aca="false">IF(COUNTIF(EA:EA,$B51),INDIRECT(concat("B",$A51)),"")</f>
        <v>#NAME?</v>
      </c>
      <c r="AA51" s="37" t="e">
        <f aca="false">IF(COUNTIF(EB:EB,$B51),INDIRECT(concat("B",$A51)),"")</f>
        <v>#NAME?</v>
      </c>
      <c r="AB51" s="37" t="e">
        <f aca="false">IF(COUNTIF(EC:EC,$B51),INDIRECT(concat("B",$A51)),"")</f>
        <v>#NAME?</v>
      </c>
      <c r="AC51" s="37" t="str">
        <f aca="false">IF(COUNTIF(ED:ED,$B51),INDIRECT(concat("B",$A51)),"")</f>
        <v/>
      </c>
      <c r="AD51" s="37" t="str">
        <f aca="false">IF(COUNTIF(EE:EE,$B51),INDIRECT(concat("B",$A51)),"")</f>
        <v/>
      </c>
      <c r="AE51" s="37" t="str">
        <f aca="false">IF(COUNTIF(EF:EF,$B51),INDIRECT(concat("B",$A51)),"")</f>
        <v/>
      </c>
      <c r="AF51" s="37" t="str">
        <f aca="false">IF(COUNTIF(EG:EG,$B51),INDIRECT(concat("B",$A51)),"")</f>
        <v/>
      </c>
      <c r="AG51" s="37" t="str">
        <f aca="false">IF(COUNTIF(EH:EH,$B51),INDIRECT(concat("B",$A51)),"")</f>
        <v/>
      </c>
      <c r="AH51" s="37" t="str">
        <f aca="false">IF(COUNTIF(EI:EI,$B51),INDIRECT(concat("B",$A51)),"")</f>
        <v/>
      </c>
      <c r="AI51" s="37" t="str">
        <f aca="false">IF(COUNTIF(EJ:EJ,$B51),INDIRECT(concat("B",$A51)),"")</f>
        <v/>
      </c>
      <c r="AJ51" s="37" t="e">
        <f aca="false">IF(COUNTIF(EK:EK,$B51),INDIRECT(concat("B",$A51)),"")</f>
        <v>#NAME?</v>
      </c>
      <c r="AK51" s="37" t="e">
        <f aca="false">IF(COUNTIF(EL:EL,$B51),INDIRECT(concat("B",$A51)),"")</f>
        <v>#NAME?</v>
      </c>
      <c r="AL51" s="37" t="e">
        <f aca="false">IF(COUNTIF(EM:EM,$B51),INDIRECT(concat("B",$A51)),"")</f>
        <v>#NAME?</v>
      </c>
      <c r="AM51" s="37" t="e">
        <f aca="false">IF(COUNTIF(EN:EN,$B51),INDIRECT(concat("B",$A51)),"")</f>
        <v>#NAME?</v>
      </c>
      <c r="AN51" s="37" t="e">
        <f aca="false">IF(COUNTIF(EO:EO,$B51),INDIRECT(concat("B",$A51)),"")</f>
        <v>#NAME?</v>
      </c>
      <c r="AO51" s="37" t="e">
        <f aca="false">IF(COUNTIF(EP:EP,$B51),INDIRECT(concat("B",$A51)),"")</f>
        <v>#NAME?</v>
      </c>
      <c r="AP51" s="37" t="str">
        <f aca="false">IF(COUNTIF(EQ:EQ,$B51),INDIRECT(concat("B",$A51)),"")</f>
        <v/>
      </c>
      <c r="AQ51" s="37" t="e">
        <f aca="false">IF(COUNTIF(ER:ER,$B51),INDIRECT(concat("B",$A51)),"")</f>
        <v>#NAME?</v>
      </c>
      <c r="AR51" s="37" t="str">
        <f aca="false">IF(COUNTIF(ES:ES,$B51),INDIRECT(concat("B",$A51)),"")</f>
        <v/>
      </c>
      <c r="AS51" s="37" t="e">
        <f aca="false">IF(COUNTIF(ET:ET,$B51),INDIRECT(concat("B",$A51)),"")</f>
        <v>#NAME?</v>
      </c>
      <c r="AT51" s="37" t="e">
        <f aca="false">IF(COUNTIF(EU:EU,$B51),INDIRECT(concat("B",$A51)),"")</f>
        <v>#NAME?</v>
      </c>
      <c r="AU51" s="37" t="e">
        <f aca="false">IF(COUNTIF(EV:EV,$B51),INDIRECT(concat("B",$A51)),"")</f>
        <v>#NAME?</v>
      </c>
      <c r="AV51" s="37" t="e">
        <f aca="false">IF(COUNTIF(EW:EW,$B51),INDIRECT(concat("B",$A51)),"")</f>
        <v>#NAME?</v>
      </c>
      <c r="AW51" s="37" t="e">
        <f aca="false">IF(COUNTIF(EX:EX,$B51),INDIRECT(concat("B",$A51)),"")</f>
        <v>#NAME?</v>
      </c>
      <c r="AX51" s="37" t="e">
        <f aca="false">IF(COUNTIF(EY:EY,$B51),INDIRECT(concat("B",$A51)),"")</f>
        <v>#NAME?</v>
      </c>
      <c r="AY51" s="37" t="e">
        <f aca="false">IF(COUNTIF(EZ:EZ,$B51),INDIRECT(concat("B",$A51)),"")</f>
        <v>#NAME?</v>
      </c>
      <c r="AZ51" s="37" t="e">
        <f aca="false">IF(COUNTIF(FA:FA,$B51),INDIRECT(concat("B",$A51)),"")</f>
        <v>#NAME?</v>
      </c>
      <c r="BA51" s="37" t="str">
        <f aca="false">IF(COUNTIF(FB:FB,$B51),INDIRECT(concat("B",$A51)),"")</f>
        <v/>
      </c>
      <c r="BB51" s="37" t="e">
        <f aca="false">IF(COUNTIF(FC:FC,$B51),INDIRECT(concat("B",$A51)),"")</f>
        <v>#NAME?</v>
      </c>
      <c r="BC51" s="37" t="e">
        <f aca="false">IF(COUNTIF(FD:FD,$B51),INDIRECT(concat("B",$A51)),"")</f>
        <v>#NAME?</v>
      </c>
      <c r="BD51" s="37" t="str">
        <f aca="false">IF(COUNTIF(FE:FE,$B51),INDIRECT(concat("B",$A51)),"")</f>
        <v/>
      </c>
      <c r="BE51" s="37" t="e">
        <f aca="false">IF(COUNTIF(FF:FF,$B51),INDIRECT(concat("B",$A51)),"")</f>
        <v>#NAME?</v>
      </c>
      <c r="BF51" s="37" t="e">
        <f aca="false">IF(COUNTIF(FG:FG,$B51),INDIRECT(concat("B",$A51)),"")</f>
        <v>#NAME?</v>
      </c>
      <c r="BG51" s="37" t="str">
        <f aca="false">IF(COUNTIF(FH:FH,$B51),INDIRECT(concat("B",$A51)),"")</f>
        <v/>
      </c>
      <c r="BH51" s="37" t="str">
        <f aca="false">IF(COUNTIF(FI:FI,$B51),INDIRECT(concat("B",$A51)),"")</f>
        <v/>
      </c>
      <c r="BI51" s="37" t="str">
        <f aca="false">IF(COUNTIF(FJ:FJ,$B51),INDIRECT(concat("B",$A51)),"")</f>
        <v/>
      </c>
      <c r="BJ51" s="37" t="str">
        <f aca="false">IF(COUNTIF(FK:FK,$B51),INDIRECT(concat("B",$A51)),"")</f>
        <v/>
      </c>
      <c r="BK51" s="37" t="e">
        <f aca="false">IF(COUNTIF(FL:FL,$B51),INDIRECT(concat("B",$A51)),"")</f>
        <v>#NAME?</v>
      </c>
      <c r="BL51" s="37" t="e">
        <f aca="false">IF(COUNTIF(FM:FM,$B51),INDIRECT(concat("B",$A51)),"")</f>
        <v>#NAME?</v>
      </c>
      <c r="BM51" s="37" t="e">
        <f aca="false">IF(COUNTIF(FN:FN,$B51),INDIRECT(concat("B",$A51)),"")</f>
        <v>#NAME?</v>
      </c>
      <c r="BN51" s="37" t="e">
        <f aca="false">IF(COUNTIF(FO:FO,$B51),INDIRECT(concat("B",$A51)),"")</f>
        <v>#NAME?</v>
      </c>
      <c r="BO51" s="37" t="e">
        <f aca="false">IF(COUNTIF(FP:FP,$B51),INDIRECT(concat("B",$A51)),"")</f>
        <v>#NAME?</v>
      </c>
      <c r="BP51" s="37" t="e">
        <f aca="false">IF(COUNTIF(FQ:FQ,$B51),INDIRECT(concat("B",$A51)),"")</f>
        <v>#NAME?</v>
      </c>
      <c r="BQ51" s="37" t="e">
        <f aca="false">IF(COUNTIF(FR:FR,$B51),INDIRECT(concat("B",$A51)),"")</f>
        <v>#NAME?</v>
      </c>
      <c r="BR51" s="37" t="e">
        <f aca="false">IF(COUNTIF(FS:FS,$B51),INDIRECT(concat("B",$A51)),"")</f>
        <v>#NAME?</v>
      </c>
      <c r="BS51" s="37" t="e">
        <f aca="false">IF(COUNTIF(FT:FT,$B51),INDIRECT(concat("B",$A51)),"")</f>
        <v>#NAME?</v>
      </c>
      <c r="BT51" s="37" t="e">
        <f aca="false">IF(COUNTIF(FU:FU,$B51),INDIRECT(concat("B",$A51)),"")</f>
        <v>#NAME?</v>
      </c>
      <c r="BU51" s="37" t="str">
        <f aca="false">IF(COUNTIF(FV:FV,$B51),INDIRECT(concat("B",$A51)),"")</f>
        <v/>
      </c>
      <c r="BV51" s="37" t="str">
        <f aca="false">IF(COUNTIF(FW:FW,$B51),INDIRECT(concat("B",$A51)),"")</f>
        <v/>
      </c>
      <c r="BW51" s="37" t="e">
        <f aca="false">IF(COUNTIF(FX:FX,$B51),INDIRECT(concat("B",$A51)),"")</f>
        <v>#NAME?</v>
      </c>
      <c r="BX51" s="37" t="e">
        <f aca="false">IF(COUNTIF(FY:FY,$B51),INDIRECT(concat("B",$A51)),"")</f>
        <v>#NAME?</v>
      </c>
      <c r="BY51" s="37" t="e">
        <f aca="false">IF(COUNTIF(FZ:FZ,$B51),INDIRECT(concat("B",$A51)),"")</f>
        <v>#NAME?</v>
      </c>
      <c r="BZ51" s="37" t="e">
        <f aca="false">IF(COUNTIF(GA:GA,$B51),INDIRECT(concat("B",$A51)),"")</f>
        <v>#NAME?</v>
      </c>
      <c r="CA51" s="37" t="str">
        <f aca="false">IF(COUNTIF(GB:GB,$B51),INDIRECT(concat("B",$A51)),"")</f>
        <v/>
      </c>
      <c r="CB51" s="37" t="e">
        <f aca="false">IF(COUNTIF(GC:GC,$B51),INDIRECT(concat("B",$A51)),"")</f>
        <v>#NAME?</v>
      </c>
      <c r="CC51" s="37" t="e">
        <f aca="false">IF(COUNTIF(GD:GD,$B51),INDIRECT(concat("B",$A51)),"")</f>
        <v>#NAME?</v>
      </c>
      <c r="CD51" s="37" t="e">
        <f aca="false">IF(COUNTIF(GE:GE,$B51),INDIRECT(concat("B",$A51)),"")</f>
        <v>#NAME?</v>
      </c>
      <c r="CE51" s="37" t="e">
        <f aca="false">IF(COUNTIF(GF:GF,$B51),INDIRECT(concat("B",$A51)),"")</f>
        <v>#NAME?</v>
      </c>
      <c r="CF51" s="37" t="e">
        <f aca="false">IF(COUNTIF(GG:GG,$B51),INDIRECT(concat("B",$A51)),"")</f>
        <v>#NAME?</v>
      </c>
      <c r="CG51" s="37" t="e">
        <f aca="false">IF(COUNTIF(GH:GH,$B51),INDIRECT(concat("B",$A51)),"")</f>
        <v>#NAME?</v>
      </c>
      <c r="CH51" s="37" t="e">
        <f aca="false">IF(COUNTIF(GI:GI,$B51),INDIRECT(concat("B",$A51)),"")</f>
        <v>#NAME?</v>
      </c>
      <c r="CI51" s="37" t="e">
        <f aca="false">IF(COUNTIF(GJ:GJ,$B51),INDIRECT(concat("B",$A51)),"")</f>
        <v>#NAME?</v>
      </c>
      <c r="CJ51" s="37" t="str">
        <f aca="false">IF(COUNTIF(GK:GK,$B51),INDIRECT(concat("B",$A51)),"")</f>
        <v/>
      </c>
      <c r="CK51" s="37" t="e">
        <f aca="false">IF(COUNTIF(GL:GL,$B51),INDIRECT(concat("B",$A51)),"")</f>
        <v>#NAME?</v>
      </c>
      <c r="CL51" s="37" t="e">
        <f aca="false">IF(COUNTIF(GM:GM,$B51),INDIRECT(concat("B",$A51)),"")</f>
        <v>#NAME?</v>
      </c>
      <c r="CM51" s="37" t="e">
        <f aca="false">IF(COUNTIF(GN:GN,$B51),INDIRECT(concat("B",$A51)),"")</f>
        <v>#NAME?</v>
      </c>
      <c r="CN51" s="37" t="e">
        <f aca="false">IF(COUNTIF(GO:GO,$B51),INDIRECT(concat("B",$A51)),"")</f>
        <v>#NAME?</v>
      </c>
      <c r="CO51" s="37" t="e">
        <f aca="false">IF(COUNTIF(GP:GP,$B51),INDIRECT(concat("B",$A51)),"")</f>
        <v>#NAME?</v>
      </c>
      <c r="CP51" s="37" t="e">
        <f aca="false">IF(COUNTIF(GQ:GQ,$B51),INDIRECT(concat("B",$A51)),"")</f>
        <v>#NAME?</v>
      </c>
      <c r="CQ51" s="37" t="e">
        <f aca="false">IF(COUNTIF(GR:GR,$B51),INDIRECT(concat("B",$A51)),"")</f>
        <v>#NAME?</v>
      </c>
      <c r="CR51" s="37" t="str">
        <f aca="false">IF(COUNTIF(GS:GS,$B51),INDIRECT(concat("B",$A51)),"")</f>
        <v/>
      </c>
      <c r="CS51" s="37" t="e">
        <f aca="false">IF(COUNTIF(GT:GT,$B51),INDIRECT(concat("B",$A51)),"")</f>
        <v>#NAME?</v>
      </c>
      <c r="CT51" s="37" t="e">
        <f aca="false">IF(COUNTIF(GU:GU,$B51),INDIRECT(concat("B",$A51)),"")</f>
        <v>#NAME?</v>
      </c>
      <c r="CU51" s="37" t="e">
        <f aca="false">IF(COUNTIF(GV:GV,$B51),INDIRECT(concat("B",$A51)),"")</f>
        <v>#NAME?</v>
      </c>
      <c r="CV51" s="37" t="e">
        <f aca="false">IF(COUNTIF(GW:GW,$B51),INDIRECT(concat("B",$A51)),"")</f>
        <v>#NAME?</v>
      </c>
      <c r="CW51" s="37" t="str">
        <f aca="false">IF(COUNTIF(GX:GX,$B51),INDIRECT(concat("B",$A51)),"")</f>
        <v/>
      </c>
      <c r="CX51" s="37" t="e">
        <f aca="false">IF(COUNTIF(GY:GY,$B51),INDIRECT(concat("B",$A51)),"")</f>
        <v>#NAME?</v>
      </c>
      <c r="CY51" s="37" t="e">
        <f aca="false">IF(COUNTIF(GZ:GZ,$B51),INDIRECT(concat("B",$A51)),"")</f>
        <v>#NAME?</v>
      </c>
      <c r="CZ51" s="37" t="e">
        <f aca="false">IF(COUNTIF(HA:HA,$B51),INDIRECT(concat("B",$A51)),"")</f>
        <v>#NAME?</v>
      </c>
      <c r="DA51" s="37" t="str">
        <f aca="false">IF(COUNTIF(HB:HB,$B51),INDIRECT(concat("B",$A51)),"")</f>
        <v/>
      </c>
      <c r="DB51" s="37" t="e">
        <f aca="false">IF(COUNTIF(HC:HC,$B51),INDIRECT(concat("B",$A51)),"")</f>
        <v>#NAME?</v>
      </c>
      <c r="DC51" s="37" t="e">
        <f aca="false">IF(COUNTIF(HD:HD,$B51),INDIRECT(concat("B",$A51)),"")</f>
        <v>#NAME?</v>
      </c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 t="s">
        <v>1418</v>
      </c>
      <c r="HB51" s="37"/>
      <c r="HC51" s="37"/>
      <c r="HD51" s="37"/>
    </row>
    <row r="52" customFormat="false" ht="15" hidden="false" customHeight="false" outlineLevel="0" collapsed="false">
      <c r="A52" s="196" t="n">
        <v>52</v>
      </c>
      <c r="B52" s="37" t="s">
        <v>1410</v>
      </c>
      <c r="C52" s="37" t="str">
        <f aca="false">IF(COUNTIF(DD:DD,$B52),INDIRECT(concat("B",$A52)),"")</f>
        <v/>
      </c>
      <c r="D52" s="37" t="str">
        <f aca="false">IF(COUNTIF(DE:DE,$B52),INDIRECT(concat("B",$A52)),"")</f>
        <v/>
      </c>
      <c r="E52" s="37" t="str">
        <f aca="false">IF(COUNTIF(DF:DF,$B52),INDIRECT(concat("B",$A52)),"")</f>
        <v/>
      </c>
      <c r="F52" s="37" t="e">
        <f aca="false">IF(COUNTIF(DG:DG,$B52),INDIRECT(concat("B",$A52)),"")</f>
        <v>#NAME?</v>
      </c>
      <c r="G52" s="37" t="str">
        <f aca="false">IF(COUNTIF(DH:DH,$B52),INDIRECT(concat("B",$A52)),"")</f>
        <v/>
      </c>
      <c r="H52" s="37" t="str">
        <f aca="false">IF(COUNTIF(DI:DI,$B52),INDIRECT(concat("B",$A52)),"")</f>
        <v/>
      </c>
      <c r="I52" s="37" t="str">
        <f aca="false">IF(COUNTIF(DJ:DJ,$B52),INDIRECT(concat("B",$A52)),"")</f>
        <v/>
      </c>
      <c r="J52" s="37" t="str">
        <f aca="false">IF(COUNTIF(DK:DK,$B52),INDIRECT(concat("B",$A52)),"")</f>
        <v/>
      </c>
      <c r="K52" s="37" t="str">
        <f aca="false">IF(COUNTIF(DL:DL,$B52),INDIRECT(concat("B",$A52)),"")</f>
        <v/>
      </c>
      <c r="L52" s="37" t="str">
        <f aca="false">IF(COUNTIF(DM:DM,$B52),INDIRECT(concat("B",$A52)),"")</f>
        <v/>
      </c>
      <c r="M52" s="37" t="str">
        <f aca="false">IF(COUNTIF(DN:DN,$B52),INDIRECT(concat("B",$A52)),"")</f>
        <v/>
      </c>
      <c r="N52" s="37" t="e">
        <f aca="false">IF(COUNTIF(DO:DO,$B52),INDIRECT(concat("B",$A52)),"")</f>
        <v>#NAME?</v>
      </c>
      <c r="O52" s="37" t="e">
        <f aca="false">IF(COUNTIF(DP:DP,$B52),INDIRECT(concat("B",$A52)),"")</f>
        <v>#NAME?</v>
      </c>
      <c r="P52" s="37" t="e">
        <f aca="false">IF(COUNTIF(DQ:DQ,$B52),INDIRECT(concat("B",$A52)),"")</f>
        <v>#NAME?</v>
      </c>
      <c r="Q52" s="37" t="str">
        <f aca="false">IF(COUNTIF(DR:DR,$B52),INDIRECT(concat("B",$A52)),"")</f>
        <v/>
      </c>
      <c r="R52" s="37" t="e">
        <f aca="false">IF(COUNTIF(DS:DS,$B52),INDIRECT(concat("B",$A52)),"")</f>
        <v>#NAME?</v>
      </c>
      <c r="S52" s="37" t="e">
        <f aca="false">IF(COUNTIF(DT:DT,$B52),INDIRECT(concat("B",$A52)),"")</f>
        <v>#NAME?</v>
      </c>
      <c r="T52" s="37" t="str">
        <f aca="false">IF(COUNTIF(DU:DU,$B52),INDIRECT(concat("B",$A52)),"")</f>
        <v/>
      </c>
      <c r="U52" s="37" t="str">
        <f aca="false">IF(COUNTIF(DV:DV,$B52),INDIRECT(concat("B",$A52)),"")</f>
        <v/>
      </c>
      <c r="V52" s="37" t="str">
        <f aca="false">IF(COUNTIF(DW:DW,$B52),INDIRECT(concat("B",$A52)),"")</f>
        <v/>
      </c>
      <c r="W52" s="37" t="str">
        <f aca="false">IF(COUNTIF(DX:DX,$B52),INDIRECT(concat("B",$A52)),"")</f>
        <v/>
      </c>
      <c r="X52" s="37" t="str">
        <f aca="false">IF(COUNTIF(DY:DY,$B52),INDIRECT(concat("B",$A52)),"")</f>
        <v/>
      </c>
      <c r="Y52" s="37" t="str">
        <f aca="false">IF(COUNTIF(DZ:DZ,$B52),INDIRECT(concat("B",$A52)),"")</f>
        <v/>
      </c>
      <c r="Z52" s="37" t="str">
        <f aca="false">IF(COUNTIF(EA:EA,$B52),INDIRECT(concat("B",$A52)),"")</f>
        <v/>
      </c>
      <c r="AA52" s="37" t="str">
        <f aca="false">IF(COUNTIF(EB:EB,$B52),INDIRECT(concat("B",$A52)),"")</f>
        <v/>
      </c>
      <c r="AB52" s="37" t="str">
        <f aca="false">IF(COUNTIF(EC:EC,$B52),INDIRECT(concat("B",$A52)),"")</f>
        <v/>
      </c>
      <c r="AC52" s="37" t="str">
        <f aca="false">IF(COUNTIF(ED:ED,$B52),INDIRECT(concat("B",$A52)),"")</f>
        <v/>
      </c>
      <c r="AD52" s="37" t="str">
        <f aca="false">IF(COUNTIF(EE:EE,$B52),INDIRECT(concat("B",$A52)),"")</f>
        <v/>
      </c>
      <c r="AE52" s="37" t="str">
        <f aca="false">IF(COUNTIF(EF:EF,$B52),INDIRECT(concat("B",$A52)),"")</f>
        <v/>
      </c>
      <c r="AF52" s="37" t="str">
        <f aca="false">IF(COUNTIF(EG:EG,$B52),INDIRECT(concat("B",$A52)),"")</f>
        <v/>
      </c>
      <c r="AG52" s="37" t="str">
        <f aca="false">IF(COUNTIF(EH:EH,$B52),INDIRECT(concat("B",$A52)),"")</f>
        <v/>
      </c>
      <c r="AH52" s="37" t="str">
        <f aca="false">IF(COUNTIF(EI:EI,$B52),INDIRECT(concat("B",$A52)),"")</f>
        <v/>
      </c>
      <c r="AI52" s="37" t="str">
        <f aca="false">IF(COUNTIF(EJ:EJ,$B52),INDIRECT(concat("B",$A52)),"")</f>
        <v/>
      </c>
      <c r="AJ52" s="37" t="str">
        <f aca="false">IF(COUNTIF(EK:EK,$B52),INDIRECT(concat("B",$A52)),"")</f>
        <v/>
      </c>
      <c r="AK52" s="37" t="str">
        <f aca="false">IF(COUNTIF(EL:EL,$B52),INDIRECT(concat("B",$A52)),"")</f>
        <v/>
      </c>
      <c r="AL52" s="37" t="str">
        <f aca="false">IF(COUNTIF(EM:EM,$B52),INDIRECT(concat("B",$A52)),"")</f>
        <v/>
      </c>
      <c r="AM52" s="37" t="str">
        <f aca="false">IF(COUNTIF(EN:EN,$B52),INDIRECT(concat("B",$A52)),"")</f>
        <v/>
      </c>
      <c r="AN52" s="37" t="str">
        <f aca="false">IF(COUNTIF(EO:EO,$B52),INDIRECT(concat("B",$A52)),"")</f>
        <v/>
      </c>
      <c r="AO52" s="37" t="str">
        <f aca="false">IF(COUNTIF(EP:EP,$B52),INDIRECT(concat("B",$A52)),"")</f>
        <v/>
      </c>
      <c r="AP52" s="37" t="e">
        <f aca="false">IF(COUNTIF(EQ:EQ,$B52),INDIRECT(concat("B",$A52)),"")</f>
        <v>#NAME?</v>
      </c>
      <c r="AQ52" s="37" t="str">
        <f aca="false">IF(COUNTIF(ER:ER,$B52),INDIRECT(concat("B",$A52)),"")</f>
        <v/>
      </c>
      <c r="AR52" s="37" t="str">
        <f aca="false">IF(COUNTIF(ES:ES,$B52),INDIRECT(concat("B",$A52)),"")</f>
        <v/>
      </c>
      <c r="AS52" s="37" t="str">
        <f aca="false">IF(COUNTIF(ET:ET,$B52),INDIRECT(concat("B",$A52)),"")</f>
        <v/>
      </c>
      <c r="AT52" s="37" t="str">
        <f aca="false">IF(COUNTIF(EU:EU,$B52),INDIRECT(concat("B",$A52)),"")</f>
        <v/>
      </c>
      <c r="AU52" s="37" t="str">
        <f aca="false">IF(COUNTIF(EV:EV,$B52),INDIRECT(concat("B",$A52)),"")</f>
        <v/>
      </c>
      <c r="AV52" s="37" t="str">
        <f aca="false">IF(COUNTIF(EW:EW,$B52),INDIRECT(concat("B",$A52)),"")</f>
        <v/>
      </c>
      <c r="AW52" s="37" t="str">
        <f aca="false">IF(COUNTIF(EX:EX,$B52),INDIRECT(concat("B",$A52)),"")</f>
        <v/>
      </c>
      <c r="AX52" s="37" t="str">
        <f aca="false">IF(COUNTIF(EY:EY,$B52),INDIRECT(concat("B",$A52)),"")</f>
        <v/>
      </c>
      <c r="AY52" s="37" t="str">
        <f aca="false">IF(COUNTIF(EZ:EZ,$B52),INDIRECT(concat("B",$A52)),"")</f>
        <v/>
      </c>
      <c r="AZ52" s="37" t="str">
        <f aca="false">IF(COUNTIF(FA:FA,$B52),INDIRECT(concat("B",$A52)),"")</f>
        <v/>
      </c>
      <c r="BA52" s="37" t="str">
        <f aca="false">IF(COUNTIF(FB:FB,$B52),INDIRECT(concat("B",$A52)),"")</f>
        <v/>
      </c>
      <c r="BB52" s="37" t="str">
        <f aca="false">IF(COUNTIF(FC:FC,$B52),INDIRECT(concat("B",$A52)),"")</f>
        <v/>
      </c>
      <c r="BC52" s="37" t="str">
        <f aca="false">IF(COUNTIF(FD:FD,$B52),INDIRECT(concat("B",$A52)),"")</f>
        <v/>
      </c>
      <c r="BD52" s="37" t="str">
        <f aca="false">IF(COUNTIF(FE:FE,$B52),INDIRECT(concat("B",$A52)),"")</f>
        <v/>
      </c>
      <c r="BE52" s="37" t="str">
        <f aca="false">IF(COUNTIF(FF:FF,$B52),INDIRECT(concat("B",$A52)),"")</f>
        <v/>
      </c>
      <c r="BF52" s="37" t="str">
        <f aca="false">IF(COUNTIF(FG:FG,$B52),INDIRECT(concat("B",$A52)),"")</f>
        <v/>
      </c>
      <c r="BG52" s="37" t="str">
        <f aca="false">IF(COUNTIF(FH:FH,$B52),INDIRECT(concat("B",$A52)),"")</f>
        <v/>
      </c>
      <c r="BH52" s="37" t="str">
        <f aca="false">IF(COUNTIF(FI:FI,$B52),INDIRECT(concat("B",$A52)),"")</f>
        <v/>
      </c>
      <c r="BI52" s="37" t="str">
        <f aca="false">IF(COUNTIF(FJ:FJ,$B52),INDIRECT(concat("B",$A52)),"")</f>
        <v/>
      </c>
      <c r="BJ52" s="37" t="str">
        <f aca="false">IF(COUNTIF(FK:FK,$B52),INDIRECT(concat("B",$A52)),"")</f>
        <v/>
      </c>
      <c r="BK52" s="37" t="str">
        <f aca="false">IF(COUNTIF(FL:FL,$B52),INDIRECT(concat("B",$A52)),"")</f>
        <v/>
      </c>
      <c r="BL52" s="37" t="str">
        <f aca="false">IF(COUNTIF(FM:FM,$B52),INDIRECT(concat("B",$A52)),"")</f>
        <v/>
      </c>
      <c r="BM52" s="37" t="str">
        <f aca="false">IF(COUNTIF(FN:FN,$B52),INDIRECT(concat("B",$A52)),"")</f>
        <v/>
      </c>
      <c r="BN52" s="37" t="str">
        <f aca="false">IF(COUNTIF(FO:FO,$B52),INDIRECT(concat("B",$A52)),"")</f>
        <v/>
      </c>
      <c r="BO52" s="37" t="str">
        <f aca="false">IF(COUNTIF(FP:FP,$B52),INDIRECT(concat("B",$A52)),"")</f>
        <v/>
      </c>
      <c r="BP52" s="37" t="str">
        <f aca="false">IF(COUNTIF(FQ:FQ,$B52),INDIRECT(concat("B",$A52)),"")</f>
        <v/>
      </c>
      <c r="BQ52" s="37" t="str">
        <f aca="false">IF(COUNTIF(FR:FR,$B52),INDIRECT(concat("B",$A52)),"")</f>
        <v/>
      </c>
      <c r="BR52" s="37" t="str">
        <f aca="false">IF(COUNTIF(FS:FS,$B52),INDIRECT(concat("B",$A52)),"")</f>
        <v/>
      </c>
      <c r="BS52" s="37" t="str">
        <f aca="false">IF(COUNTIF(FT:FT,$B52),INDIRECT(concat("B",$A52)),"")</f>
        <v/>
      </c>
      <c r="BT52" s="37" t="str">
        <f aca="false">IF(COUNTIF(FU:FU,$B52),INDIRECT(concat("B",$A52)),"")</f>
        <v/>
      </c>
      <c r="BU52" s="37" t="str">
        <f aca="false">IF(COUNTIF(FV:FV,$B52),INDIRECT(concat("B",$A52)),"")</f>
        <v/>
      </c>
      <c r="BV52" s="37" t="str">
        <f aca="false">IF(COUNTIF(FW:FW,$B52),INDIRECT(concat("B",$A52)),"")</f>
        <v/>
      </c>
      <c r="BW52" s="37" t="str">
        <f aca="false">IF(COUNTIF(FX:FX,$B52),INDIRECT(concat("B",$A52)),"")</f>
        <v/>
      </c>
      <c r="BX52" s="37" t="str">
        <f aca="false">IF(COUNTIF(FY:FY,$B52),INDIRECT(concat("B",$A52)),"")</f>
        <v/>
      </c>
      <c r="BY52" s="37" t="str">
        <f aca="false">IF(COUNTIF(FZ:FZ,$B52),INDIRECT(concat("B",$A52)),"")</f>
        <v/>
      </c>
      <c r="BZ52" s="37" t="str">
        <f aca="false">IF(COUNTIF(GA:GA,$B52),INDIRECT(concat("B",$A52)),"")</f>
        <v/>
      </c>
      <c r="CA52" s="37" t="str">
        <f aca="false">IF(COUNTIF(GB:GB,$B52),INDIRECT(concat("B",$A52)),"")</f>
        <v/>
      </c>
      <c r="CB52" s="37" t="str">
        <f aca="false">IF(COUNTIF(GC:GC,$B52),INDIRECT(concat("B",$A52)),"")</f>
        <v/>
      </c>
      <c r="CC52" s="37" t="str">
        <f aca="false">IF(COUNTIF(GD:GD,$B52),INDIRECT(concat("B",$A52)),"")</f>
        <v/>
      </c>
      <c r="CD52" s="37" t="str">
        <f aca="false">IF(COUNTIF(GE:GE,$B52),INDIRECT(concat("B",$A52)),"")</f>
        <v/>
      </c>
      <c r="CE52" s="37" t="str">
        <f aca="false">IF(COUNTIF(GF:GF,$B52),INDIRECT(concat("B",$A52)),"")</f>
        <v/>
      </c>
      <c r="CF52" s="37" t="str">
        <f aca="false">IF(COUNTIF(GG:GG,$B52),INDIRECT(concat("B",$A52)),"")</f>
        <v/>
      </c>
      <c r="CG52" s="37" t="str">
        <f aca="false">IF(COUNTIF(GH:GH,$B52),INDIRECT(concat("B",$A52)),"")</f>
        <v/>
      </c>
      <c r="CH52" s="37" t="str">
        <f aca="false">IF(COUNTIF(GI:GI,$B52),INDIRECT(concat("B",$A52)),"")</f>
        <v/>
      </c>
      <c r="CI52" s="37" t="str">
        <f aca="false">IF(COUNTIF(GJ:GJ,$B52),INDIRECT(concat("B",$A52)),"")</f>
        <v/>
      </c>
      <c r="CJ52" s="37" t="str">
        <f aca="false">IF(COUNTIF(GK:GK,$B52),INDIRECT(concat("B",$A52)),"")</f>
        <v/>
      </c>
      <c r="CK52" s="37" t="str">
        <f aca="false">IF(COUNTIF(GL:GL,$B52),INDIRECT(concat("B",$A52)),"")</f>
        <v/>
      </c>
      <c r="CL52" s="37" t="str">
        <f aca="false">IF(COUNTIF(GM:GM,$B52),INDIRECT(concat("B",$A52)),"")</f>
        <v/>
      </c>
      <c r="CM52" s="37" t="str">
        <f aca="false">IF(COUNTIF(GN:GN,$B52),INDIRECT(concat("B",$A52)),"")</f>
        <v/>
      </c>
      <c r="CN52" s="37" t="str">
        <f aca="false">IF(COUNTIF(GO:GO,$B52),INDIRECT(concat("B",$A52)),"")</f>
        <v/>
      </c>
      <c r="CO52" s="37" t="str">
        <f aca="false">IF(COUNTIF(GP:GP,$B52),INDIRECT(concat("B",$A52)),"")</f>
        <v/>
      </c>
      <c r="CP52" s="37" t="str">
        <f aca="false">IF(COUNTIF(GQ:GQ,$B52),INDIRECT(concat("B",$A52)),"")</f>
        <v/>
      </c>
      <c r="CQ52" s="37" t="str">
        <f aca="false">IF(COUNTIF(GR:GR,$B52),INDIRECT(concat("B",$A52)),"")</f>
        <v/>
      </c>
      <c r="CR52" s="37" t="str">
        <f aca="false">IF(COUNTIF(GS:GS,$B52),INDIRECT(concat("B",$A52)),"")</f>
        <v/>
      </c>
      <c r="CS52" s="37" t="str">
        <f aca="false">IF(COUNTIF(GT:GT,$B52),INDIRECT(concat("B",$A52)),"")</f>
        <v/>
      </c>
      <c r="CT52" s="37" t="str">
        <f aca="false">IF(COUNTIF(GU:GU,$B52),INDIRECT(concat("B",$A52)),"")</f>
        <v/>
      </c>
      <c r="CU52" s="37" t="str">
        <f aca="false">IF(COUNTIF(GV:GV,$B52),INDIRECT(concat("B",$A52)),"")</f>
        <v/>
      </c>
      <c r="CV52" s="37" t="str">
        <f aca="false">IF(COUNTIF(GW:GW,$B52),INDIRECT(concat("B",$A52)),"")</f>
        <v/>
      </c>
      <c r="CW52" s="37" t="str">
        <f aca="false">IF(COUNTIF(GX:GX,$B52),INDIRECT(concat("B",$A52)),"")</f>
        <v/>
      </c>
      <c r="CX52" s="37" t="str">
        <f aca="false">IF(COUNTIF(GY:GY,$B52),INDIRECT(concat("B",$A52)),"")</f>
        <v/>
      </c>
      <c r="CY52" s="37" t="str">
        <f aca="false">IF(COUNTIF(GZ:GZ,$B52),INDIRECT(concat("B",$A52)),"")</f>
        <v/>
      </c>
      <c r="CZ52" s="37" t="str">
        <f aca="false">IF(COUNTIF(HA:HA,$B52),INDIRECT(concat("B",$A52)),"")</f>
        <v/>
      </c>
      <c r="DA52" s="37" t="str">
        <f aca="false">IF(COUNTIF(HB:HB,$B52),INDIRECT(concat("B",$A52)),"")</f>
        <v/>
      </c>
      <c r="DB52" s="37" t="str">
        <f aca="false">IF(COUNTIF(HC:HC,$B52),INDIRECT(concat("B",$A52)),"")</f>
        <v/>
      </c>
      <c r="DC52" s="37" t="str">
        <f aca="false">IF(COUNTIF(HD:HD,$B52),INDIRECT(concat("B",$A52)),"")</f>
        <v/>
      </c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</row>
    <row r="53" customFormat="false" ht="15" hidden="false" customHeight="false" outlineLevel="0" collapsed="false">
      <c r="A53" s="196" t="n">
        <v>53</v>
      </c>
      <c r="B53" s="37" t="s">
        <v>1416</v>
      </c>
      <c r="C53" s="37" t="e">
        <f aca="false">IF(COUNTIF(DD:DD,$B53),INDIRECT(concat("B",$A53)),"")</f>
        <v>#NAME?</v>
      </c>
      <c r="D53" s="37" t="e">
        <f aca="false">IF(COUNTIF(DE:DE,$B53),INDIRECT(concat("B",$A53)),"")</f>
        <v>#NAME?</v>
      </c>
      <c r="E53" s="37" t="str">
        <f aca="false">IF(COUNTIF(DF:DF,$B53),INDIRECT(concat("B",$A53)),"")</f>
        <v/>
      </c>
      <c r="F53" s="37" t="str">
        <f aca="false">IF(COUNTIF(DG:DG,$B53),INDIRECT(concat("B",$A53)),"")</f>
        <v/>
      </c>
      <c r="G53" s="37" t="e">
        <f aca="false">IF(COUNTIF(DH:DH,$B53),INDIRECT(concat("B",$A53)),"")</f>
        <v>#NAME?</v>
      </c>
      <c r="H53" s="37" t="e">
        <f aca="false">IF(COUNTIF(DI:DI,$B53),INDIRECT(concat("B",$A53)),"")</f>
        <v>#NAME?</v>
      </c>
      <c r="I53" s="37" t="e">
        <f aca="false">IF(COUNTIF(DJ:DJ,$B53),INDIRECT(concat("B",$A53)),"")</f>
        <v>#NAME?</v>
      </c>
      <c r="J53" s="37" t="str">
        <f aca="false">IF(COUNTIF(DK:DK,$B53),INDIRECT(concat("B",$A53)),"")</f>
        <v/>
      </c>
      <c r="K53" s="37" t="str">
        <f aca="false">IF(COUNTIF(DL:DL,$B53),INDIRECT(concat("B",$A53)),"")</f>
        <v/>
      </c>
      <c r="L53" s="37" t="e">
        <f aca="false">IF(COUNTIF(DM:DM,$B53),INDIRECT(concat("B",$A53)),"")</f>
        <v>#NAME?</v>
      </c>
      <c r="M53" s="37" t="e">
        <f aca="false">IF(COUNTIF(DN:DN,$B53),INDIRECT(concat("B",$A53)),"")</f>
        <v>#NAME?</v>
      </c>
      <c r="N53" s="37" t="e">
        <f aca="false">IF(COUNTIF(DO:DO,$B53),INDIRECT(concat("B",$A53)),"")</f>
        <v>#NAME?</v>
      </c>
      <c r="O53" s="37" t="e">
        <f aca="false">IF(COUNTIF(DP:DP,$B53),INDIRECT(concat("B",$A53)),"")</f>
        <v>#NAME?</v>
      </c>
      <c r="P53" s="37" t="e">
        <f aca="false">IF(COUNTIF(DQ:DQ,$B53),INDIRECT(concat("B",$A53)),"")</f>
        <v>#NAME?</v>
      </c>
      <c r="Q53" s="37" t="e">
        <f aca="false">IF(COUNTIF(DR:DR,$B53),INDIRECT(concat("B",$A53)),"")</f>
        <v>#NAME?</v>
      </c>
      <c r="R53" s="37" t="e">
        <f aca="false">IF(COUNTIF(DS:DS,$B53),INDIRECT(concat("B",$A53)),"")</f>
        <v>#NAME?</v>
      </c>
      <c r="S53" s="37" t="str">
        <f aca="false">IF(COUNTIF(DT:DT,$B53),INDIRECT(concat("B",$A53)),"")</f>
        <v/>
      </c>
      <c r="T53" s="37" t="e">
        <f aca="false">IF(COUNTIF(DU:DU,$B53),INDIRECT(concat("B",$A53)),"")</f>
        <v>#NAME?</v>
      </c>
      <c r="U53" s="37" t="e">
        <f aca="false">IF(COUNTIF(DV:DV,$B53),INDIRECT(concat("B",$A53)),"")</f>
        <v>#NAME?</v>
      </c>
      <c r="V53" s="37" t="e">
        <f aca="false">IF(COUNTIF(DW:DW,$B53),INDIRECT(concat("B",$A53)),"")</f>
        <v>#NAME?</v>
      </c>
      <c r="W53" s="37" t="str">
        <f aca="false">IF(COUNTIF(DX:DX,$B53),INDIRECT(concat("B",$A53)),"")</f>
        <v/>
      </c>
      <c r="X53" s="37" t="str">
        <f aca="false">IF(COUNTIF(DY:DY,$B53),INDIRECT(concat("B",$A53)),"")</f>
        <v/>
      </c>
      <c r="Y53" s="37" t="str">
        <f aca="false">IF(COUNTIF(DZ:DZ,$B53),INDIRECT(concat("B",$A53)),"")</f>
        <v/>
      </c>
      <c r="Z53" s="37" t="e">
        <f aca="false">IF(COUNTIF(EA:EA,$B53),INDIRECT(concat("B",$A53)),"")</f>
        <v>#NAME?</v>
      </c>
      <c r="AA53" s="37" t="e">
        <f aca="false">IF(COUNTIF(EB:EB,$B53),INDIRECT(concat("B",$A53)),"")</f>
        <v>#NAME?</v>
      </c>
      <c r="AB53" s="37" t="e">
        <f aca="false">IF(COUNTIF(EC:EC,$B53),INDIRECT(concat("B",$A53)),"")</f>
        <v>#NAME?</v>
      </c>
      <c r="AC53" s="37" t="str">
        <f aca="false">IF(COUNTIF(ED:ED,$B53),INDIRECT(concat("B",$A53)),"")</f>
        <v/>
      </c>
      <c r="AD53" s="37" t="e">
        <f aca="false">IF(COUNTIF(EE:EE,$B53),INDIRECT(concat("B",$A53)),"")</f>
        <v>#NAME?</v>
      </c>
      <c r="AE53" s="37" t="e">
        <f aca="false">IF(COUNTIF(EF:EF,$B53),INDIRECT(concat("B",$A53)),"")</f>
        <v>#NAME?</v>
      </c>
      <c r="AF53" s="37" t="e">
        <f aca="false">IF(COUNTIF(EG:EG,$B53),INDIRECT(concat("B",$A53)),"")</f>
        <v>#NAME?</v>
      </c>
      <c r="AG53" s="37" t="e">
        <f aca="false">IF(COUNTIF(EH:EH,$B53),INDIRECT(concat("B",$A53)),"")</f>
        <v>#NAME?</v>
      </c>
      <c r="AH53" s="37" t="e">
        <f aca="false">IF(COUNTIF(EI:EI,$B53),INDIRECT(concat("B",$A53)),"")</f>
        <v>#NAME?</v>
      </c>
      <c r="AI53" s="37" t="str">
        <f aca="false">IF(COUNTIF(EJ:EJ,$B53),INDIRECT(concat("B",$A53)),"")</f>
        <v/>
      </c>
      <c r="AJ53" s="37" t="e">
        <f aca="false">IF(COUNTIF(EK:EK,$B53),INDIRECT(concat("B",$A53)),"")</f>
        <v>#NAME?</v>
      </c>
      <c r="AK53" s="37" t="e">
        <f aca="false">IF(COUNTIF(EL:EL,$B53),INDIRECT(concat("B",$A53)),"")</f>
        <v>#NAME?</v>
      </c>
      <c r="AL53" s="37" t="e">
        <f aca="false">IF(COUNTIF(EM:EM,$B53),INDIRECT(concat("B",$A53)),"")</f>
        <v>#NAME?</v>
      </c>
      <c r="AM53" s="37" t="e">
        <f aca="false">IF(COUNTIF(EN:EN,$B53),INDIRECT(concat("B",$A53)),"")</f>
        <v>#NAME?</v>
      </c>
      <c r="AN53" s="37" t="e">
        <f aca="false">IF(COUNTIF(EO:EO,$B53),INDIRECT(concat("B",$A53)),"")</f>
        <v>#NAME?</v>
      </c>
      <c r="AO53" s="37" t="e">
        <f aca="false">IF(COUNTIF(EP:EP,$B53),INDIRECT(concat("B",$A53)),"")</f>
        <v>#NAME?</v>
      </c>
      <c r="AP53" s="37" t="e">
        <f aca="false">IF(COUNTIF(EQ:EQ,$B53),INDIRECT(concat("B",$A53)),"")</f>
        <v>#NAME?</v>
      </c>
      <c r="AQ53" s="37" t="e">
        <f aca="false">IF(COUNTIF(ER:ER,$B53),INDIRECT(concat("B",$A53)),"")</f>
        <v>#NAME?</v>
      </c>
      <c r="AR53" s="37" t="str">
        <f aca="false">IF(COUNTIF(ES:ES,$B53),INDIRECT(concat("B",$A53)),"")</f>
        <v/>
      </c>
      <c r="AS53" s="37" t="e">
        <f aca="false">IF(COUNTIF(ET:ET,$B53),INDIRECT(concat("B",$A53)),"")</f>
        <v>#NAME?</v>
      </c>
      <c r="AT53" s="37" t="e">
        <f aca="false">IF(COUNTIF(EU:EU,$B53),INDIRECT(concat("B",$A53)),"")</f>
        <v>#NAME?</v>
      </c>
      <c r="AU53" s="37" t="e">
        <f aca="false">IF(COUNTIF(EV:EV,$B53),INDIRECT(concat("B",$A53)),"")</f>
        <v>#NAME?</v>
      </c>
      <c r="AV53" s="37" t="e">
        <f aca="false">IF(COUNTIF(EW:EW,$B53),INDIRECT(concat("B",$A53)),"")</f>
        <v>#NAME?</v>
      </c>
      <c r="AW53" s="37" t="e">
        <f aca="false">IF(COUNTIF(EX:EX,$B53),INDIRECT(concat("B",$A53)),"")</f>
        <v>#NAME?</v>
      </c>
      <c r="AX53" s="37" t="e">
        <f aca="false">IF(COUNTIF(EY:EY,$B53),INDIRECT(concat("B",$A53)),"")</f>
        <v>#NAME?</v>
      </c>
      <c r="AY53" s="37" t="e">
        <f aca="false">IF(COUNTIF(EZ:EZ,$B53),INDIRECT(concat("B",$A53)),"")</f>
        <v>#NAME?</v>
      </c>
      <c r="AZ53" s="37" t="e">
        <f aca="false">IF(COUNTIF(FA:FA,$B53),INDIRECT(concat("B",$A53)),"")</f>
        <v>#NAME?</v>
      </c>
      <c r="BA53" s="37" t="e">
        <f aca="false">IF(COUNTIF(FB:FB,$B53),INDIRECT(concat("B",$A53)),"")</f>
        <v>#NAME?</v>
      </c>
      <c r="BB53" s="37" t="e">
        <f aca="false">IF(COUNTIF(FC:FC,$B53),INDIRECT(concat("B",$A53)),"")</f>
        <v>#NAME?</v>
      </c>
      <c r="BC53" s="37" t="e">
        <f aca="false">IF(COUNTIF(FD:FD,$B53),INDIRECT(concat("B",$A53)),"")</f>
        <v>#NAME?</v>
      </c>
      <c r="BD53" s="37" t="e">
        <f aca="false">IF(COUNTIF(FE:FE,$B53),INDIRECT(concat("B",$A53)),"")</f>
        <v>#NAME?</v>
      </c>
      <c r="BE53" s="37" t="e">
        <f aca="false">IF(COUNTIF(FF:FF,$B53),INDIRECT(concat("B",$A53)),"")</f>
        <v>#NAME?</v>
      </c>
      <c r="BF53" s="37" t="e">
        <f aca="false">IF(COUNTIF(FG:FG,$B53),INDIRECT(concat("B",$A53)),"")</f>
        <v>#NAME?</v>
      </c>
      <c r="BG53" s="37" t="str">
        <f aca="false">IF(COUNTIF(FH:FH,$B53),INDIRECT(concat("B",$A53)),"")</f>
        <v/>
      </c>
      <c r="BH53" s="37" t="str">
        <f aca="false">IF(COUNTIF(FI:FI,$B53),INDIRECT(concat("B",$A53)),"")</f>
        <v/>
      </c>
      <c r="BI53" s="37" t="e">
        <f aca="false">IF(COUNTIF(FJ:FJ,$B53),INDIRECT(concat("B",$A53)),"")</f>
        <v>#NAME?</v>
      </c>
      <c r="BJ53" s="37" t="str">
        <f aca="false">IF(COUNTIF(FK:FK,$B53),INDIRECT(concat("B",$A53)),"")</f>
        <v/>
      </c>
      <c r="BK53" s="37" t="e">
        <f aca="false">IF(COUNTIF(FL:FL,$B53),INDIRECT(concat("B",$A53)),"")</f>
        <v>#NAME?</v>
      </c>
      <c r="BL53" s="37" t="str">
        <f aca="false">IF(COUNTIF(FM:FM,$B53),INDIRECT(concat("B",$A53)),"")</f>
        <v/>
      </c>
      <c r="BM53" s="37" t="e">
        <f aca="false">IF(COUNTIF(FN:FN,$B53),INDIRECT(concat("B",$A53)),"")</f>
        <v>#NAME?</v>
      </c>
      <c r="BN53" s="37" t="e">
        <f aca="false">IF(COUNTIF(FO:FO,$B53),INDIRECT(concat("B",$A53)),"")</f>
        <v>#NAME?</v>
      </c>
      <c r="BO53" s="37" t="e">
        <f aca="false">IF(COUNTIF(FP:FP,$B53),INDIRECT(concat("B",$A53)),"")</f>
        <v>#NAME?</v>
      </c>
      <c r="BP53" s="37" t="e">
        <f aca="false">IF(COUNTIF(FQ:FQ,$B53),INDIRECT(concat("B",$A53)),"")</f>
        <v>#NAME?</v>
      </c>
      <c r="BQ53" s="37" t="e">
        <f aca="false">IF(COUNTIF(FR:FR,$B53),INDIRECT(concat("B",$A53)),"")</f>
        <v>#NAME?</v>
      </c>
      <c r="BR53" s="37" t="e">
        <f aca="false">IF(COUNTIF(FS:FS,$B53),INDIRECT(concat("B",$A53)),"")</f>
        <v>#NAME?</v>
      </c>
      <c r="BS53" s="37" t="str">
        <f aca="false">IF(COUNTIF(FT:FT,$B53),INDIRECT(concat("B",$A53)),"")</f>
        <v/>
      </c>
      <c r="BT53" s="37" t="str">
        <f aca="false">IF(COUNTIF(FU:FU,$B53),INDIRECT(concat("B",$A53)),"")</f>
        <v/>
      </c>
      <c r="BU53" s="37" t="str">
        <f aca="false">IF(COUNTIF(FV:FV,$B53),INDIRECT(concat("B",$A53)),"")</f>
        <v/>
      </c>
      <c r="BV53" s="37" t="str">
        <f aca="false">IF(COUNTIF(FW:FW,$B53),INDIRECT(concat("B",$A53)),"")</f>
        <v/>
      </c>
      <c r="BW53" s="37" t="e">
        <f aca="false">IF(COUNTIF(FX:FX,$B53),INDIRECT(concat("B",$A53)),"")</f>
        <v>#NAME?</v>
      </c>
      <c r="BX53" s="37" t="e">
        <f aca="false">IF(COUNTIF(FY:FY,$B53),INDIRECT(concat("B",$A53)),"")</f>
        <v>#NAME?</v>
      </c>
      <c r="BY53" s="37" t="e">
        <f aca="false">IF(COUNTIF(FZ:FZ,$B53),INDIRECT(concat("B",$A53)),"")</f>
        <v>#NAME?</v>
      </c>
      <c r="BZ53" s="37" t="e">
        <f aca="false">IF(COUNTIF(GA:GA,$B53),INDIRECT(concat("B",$A53)),"")</f>
        <v>#NAME?</v>
      </c>
      <c r="CA53" s="37" t="str">
        <f aca="false">IF(COUNTIF(GB:GB,$B53),INDIRECT(concat("B",$A53)),"")</f>
        <v/>
      </c>
      <c r="CB53" s="37" t="e">
        <f aca="false">IF(COUNTIF(GC:GC,$B53),INDIRECT(concat("B",$A53)),"")</f>
        <v>#NAME?</v>
      </c>
      <c r="CC53" s="37" t="e">
        <f aca="false">IF(COUNTIF(GD:GD,$B53),INDIRECT(concat("B",$A53)),"")</f>
        <v>#NAME?</v>
      </c>
      <c r="CD53" s="37" t="e">
        <f aca="false">IF(COUNTIF(GE:GE,$B53),INDIRECT(concat("B",$A53)),"")</f>
        <v>#NAME?</v>
      </c>
      <c r="CE53" s="37" t="e">
        <f aca="false">IF(COUNTIF(GF:GF,$B53),INDIRECT(concat("B",$A53)),"")</f>
        <v>#NAME?</v>
      </c>
      <c r="CF53" s="37" t="e">
        <f aca="false">IF(COUNTIF(GG:GG,$B53),INDIRECT(concat("B",$A53)),"")</f>
        <v>#NAME?</v>
      </c>
      <c r="CG53" s="37" t="e">
        <f aca="false">IF(COUNTIF(GH:GH,$B53),INDIRECT(concat("B",$A53)),"")</f>
        <v>#NAME?</v>
      </c>
      <c r="CH53" s="37" t="e">
        <f aca="false">IF(COUNTIF(GI:GI,$B53),INDIRECT(concat("B",$A53)),"")</f>
        <v>#NAME?</v>
      </c>
      <c r="CI53" s="37" t="e">
        <f aca="false">IF(COUNTIF(GJ:GJ,$B53),INDIRECT(concat("B",$A53)),"")</f>
        <v>#NAME?</v>
      </c>
      <c r="CJ53" s="37" t="str">
        <f aca="false">IF(COUNTIF(GK:GK,$B53),INDIRECT(concat("B",$A53)),"")</f>
        <v/>
      </c>
      <c r="CK53" s="37" t="e">
        <f aca="false">IF(COUNTIF(GL:GL,$B53),INDIRECT(concat("B",$A53)),"")</f>
        <v>#NAME?</v>
      </c>
      <c r="CL53" s="37" t="str">
        <f aca="false">IF(COUNTIF(GM:GM,$B53),INDIRECT(concat("B",$A53)),"")</f>
        <v/>
      </c>
      <c r="CM53" s="37" t="e">
        <f aca="false">IF(COUNTIF(GN:GN,$B53),INDIRECT(concat("B",$A53)),"")</f>
        <v>#NAME?</v>
      </c>
      <c r="CN53" s="37" t="e">
        <f aca="false">IF(COUNTIF(GO:GO,$B53),INDIRECT(concat("B",$A53)),"")</f>
        <v>#NAME?</v>
      </c>
      <c r="CO53" s="37" t="e">
        <f aca="false">IF(COUNTIF(GP:GP,$B53),INDIRECT(concat("B",$A53)),"")</f>
        <v>#NAME?</v>
      </c>
      <c r="CP53" s="37" t="e">
        <f aca="false">IF(COUNTIF(GQ:GQ,$B53),INDIRECT(concat("B",$A53)),"")</f>
        <v>#NAME?</v>
      </c>
      <c r="CQ53" s="37" t="e">
        <f aca="false">IF(COUNTIF(GR:GR,$B53),INDIRECT(concat("B",$A53)),"")</f>
        <v>#NAME?</v>
      </c>
      <c r="CR53" s="37" t="e">
        <f aca="false">IF(COUNTIF(GS:GS,$B53),INDIRECT(concat("B",$A53)),"")</f>
        <v>#NAME?</v>
      </c>
      <c r="CS53" s="37" t="e">
        <f aca="false">IF(COUNTIF(GT:GT,$B53),INDIRECT(concat("B",$A53)),"")</f>
        <v>#NAME?</v>
      </c>
      <c r="CT53" s="37" t="e">
        <f aca="false">IF(COUNTIF(GU:GU,$B53),INDIRECT(concat("B",$A53)),"")</f>
        <v>#NAME?</v>
      </c>
      <c r="CU53" s="37" t="e">
        <f aca="false">IF(COUNTIF(GV:GV,$B53),INDIRECT(concat("B",$A53)),"")</f>
        <v>#NAME?</v>
      </c>
      <c r="CV53" s="37" t="e">
        <f aca="false">IF(COUNTIF(GW:GW,$B53),INDIRECT(concat("B",$A53)),"")</f>
        <v>#NAME?</v>
      </c>
      <c r="CW53" s="37" t="str">
        <f aca="false">IF(COUNTIF(GX:GX,$B53),INDIRECT(concat("B",$A53)),"")</f>
        <v/>
      </c>
      <c r="CX53" s="37" t="str">
        <f aca="false">IF(COUNTIF(GY:GY,$B53),INDIRECT(concat("B",$A53)),"")</f>
        <v/>
      </c>
      <c r="CY53" s="37" t="e">
        <f aca="false">IF(COUNTIF(GZ:GZ,$B53),INDIRECT(concat("B",$A53)),"")</f>
        <v>#NAME?</v>
      </c>
      <c r="CZ53" s="37" t="e">
        <f aca="false">IF(COUNTIF(HA:HA,$B53),INDIRECT(concat("B",$A53)),"")</f>
        <v>#NAME?</v>
      </c>
      <c r="DA53" s="37" t="e">
        <f aca="false">IF(COUNTIF(HB:HB,$B53),INDIRECT(concat("B",$A53)),"")</f>
        <v>#NAME?</v>
      </c>
      <c r="DB53" s="37" t="e">
        <f aca="false">IF(COUNTIF(HC:HC,$B53),INDIRECT(concat("B",$A53)),"")</f>
        <v>#NAME?</v>
      </c>
      <c r="DC53" s="37" t="e">
        <f aca="false">IF(COUNTIF(HD:HD,$B53),INDIRECT(concat("B",$A53)),"")</f>
        <v>#NAME?</v>
      </c>
      <c r="DD53" s="37"/>
      <c r="DE53" s="199"/>
      <c r="DF53" s="199"/>
      <c r="DG53" s="199"/>
      <c r="DH53" s="199"/>
      <c r="DI53" s="199"/>
      <c r="DJ53" s="199"/>
      <c r="DK53" s="199"/>
      <c r="DL53" s="199"/>
      <c r="DM53" s="199"/>
      <c r="DN53" s="199"/>
      <c r="DO53" s="199"/>
      <c r="DP53" s="199"/>
      <c r="DQ53" s="199"/>
      <c r="DR53" s="199"/>
      <c r="DS53" s="199"/>
      <c r="DT53" s="199"/>
      <c r="DU53" s="199"/>
      <c r="DV53" s="199"/>
      <c r="DW53" s="199"/>
      <c r="DX53" s="199"/>
      <c r="DY53" s="199"/>
      <c r="DZ53" s="199"/>
      <c r="EA53" s="199"/>
      <c r="EB53" s="199"/>
      <c r="EC53" s="199"/>
      <c r="ED53" s="199"/>
      <c r="EE53" s="199"/>
      <c r="EF53" s="199"/>
      <c r="EG53" s="199"/>
      <c r="EH53" s="199"/>
      <c r="EI53" s="199"/>
      <c r="EJ53" s="199"/>
      <c r="EK53" s="199"/>
      <c r="EL53" s="199"/>
      <c r="EM53" s="199"/>
      <c r="EN53" s="199"/>
      <c r="EO53" s="199"/>
      <c r="EP53" s="199"/>
      <c r="EQ53" s="199"/>
      <c r="ER53" s="199"/>
      <c r="ES53" s="199"/>
      <c r="ET53" s="199"/>
      <c r="EU53" s="199"/>
      <c r="EV53" s="199"/>
      <c r="EW53" s="199"/>
      <c r="EX53" s="199"/>
      <c r="EY53" s="199"/>
      <c r="EZ53" s="199"/>
      <c r="FA53" s="199"/>
      <c r="FB53" s="199"/>
      <c r="FC53" s="199"/>
      <c r="FD53" s="199"/>
      <c r="FE53" s="199"/>
      <c r="FF53" s="199"/>
      <c r="FG53" s="199"/>
      <c r="FH53" s="199"/>
      <c r="FI53" s="199"/>
      <c r="FJ53" s="199"/>
      <c r="FK53" s="199"/>
      <c r="FL53" s="199"/>
      <c r="FM53" s="199"/>
      <c r="FN53" s="199"/>
      <c r="FO53" s="199"/>
      <c r="FP53" s="199"/>
      <c r="FQ53" s="199"/>
      <c r="FR53" s="199"/>
      <c r="FS53" s="199"/>
      <c r="FT53" s="199"/>
      <c r="FU53" s="199"/>
      <c r="FV53" s="199"/>
      <c r="FW53" s="199"/>
      <c r="FX53" s="199"/>
      <c r="FY53" s="199"/>
      <c r="FZ53" s="199"/>
      <c r="GA53" s="199"/>
      <c r="GB53" s="199"/>
      <c r="GC53" s="199"/>
      <c r="GD53" s="199"/>
      <c r="GE53" s="199"/>
      <c r="GF53" s="199"/>
      <c r="GG53" s="199"/>
      <c r="GH53" s="199"/>
      <c r="GI53" s="199"/>
      <c r="GJ53" s="199"/>
      <c r="GK53" s="199"/>
      <c r="GL53" s="199"/>
      <c r="GM53" s="199"/>
      <c r="GN53" s="199"/>
      <c r="GO53" s="199"/>
      <c r="GP53" s="199"/>
      <c r="GQ53" s="199"/>
      <c r="GR53" s="199"/>
      <c r="GS53" s="199"/>
      <c r="GT53" s="199"/>
      <c r="GU53" s="199"/>
      <c r="GV53" s="199"/>
      <c r="GW53" s="199"/>
      <c r="GX53" s="199"/>
      <c r="GY53" s="199"/>
      <c r="GZ53" s="199"/>
      <c r="HA53" s="199"/>
      <c r="HB53" s="199"/>
      <c r="HC53" s="199"/>
      <c r="HD53" s="199"/>
    </row>
    <row r="54" customFormat="false" ht="15" hidden="false" customHeight="false" outlineLevel="0" collapsed="false">
      <c r="A54" s="196" t="n">
        <v>54</v>
      </c>
      <c r="B54" s="37" t="s">
        <v>1418</v>
      </c>
      <c r="C54" s="37" t="e">
        <f aca="false">IF(COUNTIF(DD:DD,$B54),INDIRECT(concat("B",$A54)),"")</f>
        <v>#NAME?</v>
      </c>
      <c r="D54" s="37" t="e">
        <f aca="false">IF(COUNTIF(DE:DE,$B54),INDIRECT(concat("B",$A54)),"")</f>
        <v>#NAME?</v>
      </c>
      <c r="E54" s="37" t="str">
        <f aca="false">IF(COUNTIF(DF:DF,$B54),INDIRECT(concat("B",$A54)),"")</f>
        <v/>
      </c>
      <c r="F54" s="37" t="str">
        <f aca="false">IF(COUNTIF(DG:DG,$B54),INDIRECT(concat("B",$A54)),"")</f>
        <v/>
      </c>
      <c r="G54" s="37" t="e">
        <f aca="false">IF(COUNTIF(DH:DH,$B54),INDIRECT(concat("B",$A54)),"")</f>
        <v>#NAME?</v>
      </c>
      <c r="H54" s="37" t="e">
        <f aca="false">IF(COUNTIF(DI:DI,$B54),INDIRECT(concat("B",$A54)),"")</f>
        <v>#NAME?</v>
      </c>
      <c r="I54" s="37" t="e">
        <f aca="false">IF(COUNTIF(DJ:DJ,$B54),INDIRECT(concat("B",$A54)),"")</f>
        <v>#NAME?</v>
      </c>
      <c r="J54" s="37" t="str">
        <f aca="false">IF(COUNTIF(DK:DK,$B54),INDIRECT(concat("B",$A54)),"")</f>
        <v/>
      </c>
      <c r="K54" s="37" t="str">
        <f aca="false">IF(COUNTIF(DL:DL,$B54),INDIRECT(concat("B",$A54)),"")</f>
        <v/>
      </c>
      <c r="L54" s="37" t="e">
        <f aca="false">IF(COUNTIF(DM:DM,$B54),INDIRECT(concat("B",$A54)),"")</f>
        <v>#NAME?</v>
      </c>
      <c r="M54" s="37" t="e">
        <f aca="false">IF(COUNTIF(DN:DN,$B54),INDIRECT(concat("B",$A54)),"")</f>
        <v>#NAME?</v>
      </c>
      <c r="N54" s="37" t="str">
        <f aca="false">IF(COUNTIF(DO:DO,$B54),INDIRECT(concat("B",$A54)),"")</f>
        <v/>
      </c>
      <c r="O54" s="37" t="str">
        <f aca="false">IF(COUNTIF(DP:DP,$B54),INDIRECT(concat("B",$A54)),"")</f>
        <v/>
      </c>
      <c r="P54" s="37" t="str">
        <f aca="false">IF(COUNTIF(DQ:DQ,$B54),INDIRECT(concat("B",$A54)),"")</f>
        <v/>
      </c>
      <c r="Q54" s="37" t="e">
        <f aca="false">IF(COUNTIF(DR:DR,$B54),INDIRECT(concat("B",$A54)),"")</f>
        <v>#NAME?</v>
      </c>
      <c r="R54" s="37" t="str">
        <f aca="false">IF(COUNTIF(DS:DS,$B54),INDIRECT(concat("B",$A54)),"")</f>
        <v/>
      </c>
      <c r="S54" s="37" t="str">
        <f aca="false">IF(COUNTIF(DT:DT,$B54),INDIRECT(concat("B",$A54)),"")</f>
        <v/>
      </c>
      <c r="T54" s="37" t="e">
        <f aca="false">IF(COUNTIF(DU:DU,$B54),INDIRECT(concat("B",$A54)),"")</f>
        <v>#NAME?</v>
      </c>
      <c r="U54" s="37" t="e">
        <f aca="false">IF(COUNTIF(DV:DV,$B54),INDIRECT(concat("B",$A54)),"")</f>
        <v>#NAME?</v>
      </c>
      <c r="V54" s="37" t="e">
        <f aca="false">IF(COUNTIF(DW:DW,$B54),INDIRECT(concat("B",$A54)),"")</f>
        <v>#NAME?</v>
      </c>
      <c r="W54" s="37" t="str">
        <f aca="false">IF(COUNTIF(DX:DX,$B54),INDIRECT(concat("B",$A54)),"")</f>
        <v/>
      </c>
      <c r="X54" s="37" t="str">
        <f aca="false">IF(COUNTIF(DY:DY,$B54),INDIRECT(concat("B",$A54)),"")</f>
        <v/>
      </c>
      <c r="Y54" s="37" t="str">
        <f aca="false">IF(COUNTIF(DZ:DZ,$B54),INDIRECT(concat("B",$A54)),"")</f>
        <v/>
      </c>
      <c r="Z54" s="37" t="e">
        <f aca="false">IF(COUNTIF(EA:EA,$B54),INDIRECT(concat("B",$A54)),"")</f>
        <v>#NAME?</v>
      </c>
      <c r="AA54" s="37" t="e">
        <f aca="false">IF(COUNTIF(EB:EB,$B54),INDIRECT(concat("B",$A54)),"")</f>
        <v>#NAME?</v>
      </c>
      <c r="AB54" s="37" t="e">
        <f aca="false">IF(COUNTIF(EC:EC,$B54),INDIRECT(concat("B",$A54)),"")</f>
        <v>#NAME?</v>
      </c>
      <c r="AC54" s="37" t="str">
        <f aca="false">IF(COUNTIF(ED:ED,$B54),INDIRECT(concat("B",$A54)),"")</f>
        <v/>
      </c>
      <c r="AD54" s="37" t="str">
        <f aca="false">IF(COUNTIF(EE:EE,$B54),INDIRECT(concat("B",$A54)),"")</f>
        <v/>
      </c>
      <c r="AE54" s="37" t="str">
        <f aca="false">IF(COUNTIF(EF:EF,$B54),INDIRECT(concat("B",$A54)),"")</f>
        <v/>
      </c>
      <c r="AF54" s="37" t="str">
        <f aca="false">IF(COUNTIF(EG:EG,$B54),INDIRECT(concat("B",$A54)),"")</f>
        <v/>
      </c>
      <c r="AG54" s="37" t="str">
        <f aca="false">IF(COUNTIF(EH:EH,$B54),INDIRECT(concat("B",$A54)),"")</f>
        <v/>
      </c>
      <c r="AH54" s="37" t="str">
        <f aca="false">IF(COUNTIF(EI:EI,$B54),INDIRECT(concat("B",$A54)),"")</f>
        <v/>
      </c>
      <c r="AI54" s="37" t="str">
        <f aca="false">IF(COUNTIF(EJ:EJ,$B54),INDIRECT(concat("B",$A54)),"")</f>
        <v/>
      </c>
      <c r="AJ54" s="37" t="e">
        <f aca="false">IF(COUNTIF(EK:EK,$B54),INDIRECT(concat("B",$A54)),"")</f>
        <v>#NAME?</v>
      </c>
      <c r="AK54" s="37" t="str">
        <f aca="false">IF(COUNTIF(EL:EL,$B54),INDIRECT(concat("B",$A54)),"")</f>
        <v/>
      </c>
      <c r="AL54" s="37" t="e">
        <f aca="false">IF(COUNTIF(EM:EM,$B54),INDIRECT(concat("B",$A54)),"")</f>
        <v>#NAME?</v>
      </c>
      <c r="AM54" s="37" t="e">
        <f aca="false">IF(COUNTIF(EN:EN,$B54),INDIRECT(concat("B",$A54)),"")</f>
        <v>#NAME?</v>
      </c>
      <c r="AN54" s="37" t="e">
        <f aca="false">IF(COUNTIF(EO:EO,$B54),INDIRECT(concat("B",$A54)),"")</f>
        <v>#NAME?</v>
      </c>
      <c r="AO54" s="37" t="str">
        <f aca="false">IF(COUNTIF(EP:EP,$B54),INDIRECT(concat("B",$A54)),"")</f>
        <v/>
      </c>
      <c r="AP54" s="37" t="str">
        <f aca="false">IF(COUNTIF(EQ:EQ,$B54),INDIRECT(concat("B",$A54)),"")</f>
        <v/>
      </c>
      <c r="AQ54" s="37" t="str">
        <f aca="false">IF(COUNTIF(ER:ER,$B54),INDIRECT(concat("B",$A54)),"")</f>
        <v/>
      </c>
      <c r="AR54" s="37" t="str">
        <f aca="false">IF(COUNTIF(ES:ES,$B54),INDIRECT(concat("B",$A54)),"")</f>
        <v/>
      </c>
      <c r="AS54" s="37" t="e">
        <f aca="false">IF(COUNTIF(ET:ET,$B54),INDIRECT(concat("B",$A54)),"")</f>
        <v>#NAME?</v>
      </c>
      <c r="AT54" s="37" t="e">
        <f aca="false">IF(COUNTIF(EU:EU,$B54),INDIRECT(concat("B",$A54)),"")</f>
        <v>#NAME?</v>
      </c>
      <c r="AU54" s="37" t="e">
        <f aca="false">IF(COUNTIF(EV:EV,$B54),INDIRECT(concat("B",$A54)),"")</f>
        <v>#NAME?</v>
      </c>
      <c r="AV54" s="37" t="e">
        <f aca="false">IF(COUNTIF(EW:EW,$B54),INDIRECT(concat("B",$A54)),"")</f>
        <v>#NAME?</v>
      </c>
      <c r="AW54" s="37" t="e">
        <f aca="false">IF(COUNTIF(EX:EX,$B54),INDIRECT(concat("B",$A54)),"")</f>
        <v>#NAME?</v>
      </c>
      <c r="AX54" s="37" t="e">
        <f aca="false">IF(COUNTIF(EY:EY,$B54),INDIRECT(concat("B",$A54)),"")</f>
        <v>#NAME?</v>
      </c>
      <c r="AY54" s="37" t="e">
        <f aca="false">IF(COUNTIF(EZ:EZ,$B54),INDIRECT(concat("B",$A54)),"")</f>
        <v>#NAME?</v>
      </c>
      <c r="AZ54" s="37" t="str">
        <f aca="false">IF(COUNTIF(FA:FA,$B54),INDIRECT(concat("B",$A54)),"")</f>
        <v/>
      </c>
      <c r="BA54" s="37" t="str">
        <f aca="false">IF(COUNTIF(FB:FB,$B54),INDIRECT(concat("B",$A54)),"")</f>
        <v/>
      </c>
      <c r="BB54" s="37" t="e">
        <f aca="false">IF(COUNTIF(FC:FC,$B54),INDIRECT(concat("B",$A54)),"")</f>
        <v>#NAME?</v>
      </c>
      <c r="BC54" s="37" t="str">
        <f aca="false">IF(COUNTIF(FD:FD,$B54),INDIRECT(concat("B",$A54)),"")</f>
        <v/>
      </c>
      <c r="BD54" s="37" t="e">
        <f aca="false">IF(COUNTIF(FE:FE,$B54),INDIRECT(concat("B",$A54)),"")</f>
        <v>#NAME?</v>
      </c>
      <c r="BE54" s="37" t="str">
        <f aca="false">IF(COUNTIF(FF:FF,$B54),INDIRECT(concat("B",$A54)),"")</f>
        <v/>
      </c>
      <c r="BF54" s="37" t="e">
        <f aca="false">IF(COUNTIF(FG:FG,$B54),INDIRECT(concat("B",$A54)),"")</f>
        <v>#NAME?</v>
      </c>
      <c r="BG54" s="37" t="str">
        <f aca="false">IF(COUNTIF(FH:FH,$B54),INDIRECT(concat("B",$A54)),"")</f>
        <v/>
      </c>
      <c r="BH54" s="37" t="str">
        <f aca="false">IF(COUNTIF(FI:FI,$B54),INDIRECT(concat("B",$A54)),"")</f>
        <v/>
      </c>
      <c r="BI54" s="37" t="str">
        <f aca="false">IF(COUNTIF(FJ:FJ,$B54),INDIRECT(concat("B",$A54)),"")</f>
        <v/>
      </c>
      <c r="BJ54" s="37" t="str">
        <f aca="false">IF(COUNTIF(FK:FK,$B54),INDIRECT(concat("B",$A54)),"")</f>
        <v/>
      </c>
      <c r="BK54" s="37" t="e">
        <f aca="false">IF(COUNTIF(FL:FL,$B54),INDIRECT(concat("B",$A54)),"")</f>
        <v>#NAME?</v>
      </c>
      <c r="BL54" s="37" t="str">
        <f aca="false">IF(COUNTIF(FM:FM,$B54),INDIRECT(concat("B",$A54)),"")</f>
        <v/>
      </c>
      <c r="BM54" s="37" t="e">
        <f aca="false">IF(COUNTIF(FN:FN,$B54),INDIRECT(concat("B",$A54)),"")</f>
        <v>#NAME?</v>
      </c>
      <c r="BN54" s="37" t="e">
        <f aca="false">IF(COUNTIF(FO:FO,$B54),INDIRECT(concat("B",$A54)),"")</f>
        <v>#NAME?</v>
      </c>
      <c r="BO54" s="37" t="e">
        <f aca="false">IF(COUNTIF(FP:FP,$B54),INDIRECT(concat("B",$A54)),"")</f>
        <v>#NAME?</v>
      </c>
      <c r="BP54" s="37" t="e">
        <f aca="false">IF(COUNTIF(FQ:FQ,$B54),INDIRECT(concat("B",$A54)),"")</f>
        <v>#NAME?</v>
      </c>
      <c r="BQ54" s="37" t="e">
        <f aca="false">IF(COUNTIF(FR:FR,$B54),INDIRECT(concat("B",$A54)),"")</f>
        <v>#NAME?</v>
      </c>
      <c r="BR54" s="37" t="e">
        <f aca="false">IF(COUNTIF(FS:FS,$B54),INDIRECT(concat("B",$A54)),"")</f>
        <v>#NAME?</v>
      </c>
      <c r="BS54" s="37" t="e">
        <f aca="false">IF(COUNTIF(FT:FT,$B54),INDIRECT(concat("B",$A54)),"")</f>
        <v>#NAME?</v>
      </c>
      <c r="BT54" s="37" t="e">
        <f aca="false">IF(COUNTIF(FU:FU,$B54),INDIRECT(concat("B",$A54)),"")</f>
        <v>#NAME?</v>
      </c>
      <c r="BU54" s="37" t="str">
        <f aca="false">IF(COUNTIF(FV:FV,$B54),INDIRECT(concat("B",$A54)),"")</f>
        <v/>
      </c>
      <c r="BV54" s="37" t="str">
        <f aca="false">IF(COUNTIF(FW:FW,$B54),INDIRECT(concat("B",$A54)),"")</f>
        <v/>
      </c>
      <c r="BW54" s="37" t="e">
        <f aca="false">IF(COUNTIF(FX:FX,$B54),INDIRECT(concat("B",$A54)),"")</f>
        <v>#NAME?</v>
      </c>
      <c r="BX54" s="37" t="e">
        <f aca="false">IF(COUNTIF(FY:FY,$B54),INDIRECT(concat("B",$A54)),"")</f>
        <v>#NAME?</v>
      </c>
      <c r="BY54" s="37" t="e">
        <f aca="false">IF(COUNTIF(FZ:FZ,$B54),INDIRECT(concat("B",$A54)),"")</f>
        <v>#NAME?</v>
      </c>
      <c r="BZ54" s="37" t="e">
        <f aca="false">IF(COUNTIF(GA:GA,$B54),INDIRECT(concat("B",$A54)),"")</f>
        <v>#NAME?</v>
      </c>
      <c r="CA54" s="37" t="str">
        <f aca="false">IF(COUNTIF(GB:GB,$B54),INDIRECT(concat("B",$A54)),"")</f>
        <v/>
      </c>
      <c r="CB54" s="37" t="e">
        <f aca="false">IF(COUNTIF(GC:GC,$B54),INDIRECT(concat("B",$A54)),"")</f>
        <v>#NAME?</v>
      </c>
      <c r="CC54" s="37" t="str">
        <f aca="false">IF(COUNTIF(GD:GD,$B54),INDIRECT(concat("B",$A54)),"")</f>
        <v/>
      </c>
      <c r="CD54" s="37" t="str">
        <f aca="false">IF(COUNTIF(GE:GE,$B54),INDIRECT(concat("B",$A54)),"")</f>
        <v/>
      </c>
      <c r="CE54" s="37" t="str">
        <f aca="false">IF(COUNTIF(GF:GF,$B54),INDIRECT(concat("B",$A54)),"")</f>
        <v/>
      </c>
      <c r="CF54" s="37" t="str">
        <f aca="false">IF(COUNTIF(GG:GG,$B54),INDIRECT(concat("B",$A54)),"")</f>
        <v/>
      </c>
      <c r="CG54" s="37" t="str">
        <f aca="false">IF(COUNTIF(GH:GH,$B54),INDIRECT(concat("B",$A54)),"")</f>
        <v/>
      </c>
      <c r="CH54" s="37" t="str">
        <f aca="false">IF(COUNTIF(GI:GI,$B54),INDIRECT(concat("B",$A54)),"")</f>
        <v/>
      </c>
      <c r="CI54" s="37" t="e">
        <f aca="false">IF(COUNTIF(GJ:GJ,$B54),INDIRECT(concat("B",$A54)),"")</f>
        <v>#NAME?</v>
      </c>
      <c r="CJ54" s="37" t="str">
        <f aca="false">IF(COUNTIF(GK:GK,$B54),INDIRECT(concat("B",$A54)),"")</f>
        <v/>
      </c>
      <c r="CK54" s="37" t="e">
        <f aca="false">IF(COUNTIF(GL:GL,$B54),INDIRECT(concat("B",$A54)),"")</f>
        <v>#NAME?</v>
      </c>
      <c r="CL54" s="37" t="e">
        <f aca="false">IF(COUNTIF(GM:GM,$B54),INDIRECT(concat("B",$A54)),"")</f>
        <v>#NAME?</v>
      </c>
      <c r="CM54" s="37" t="e">
        <f aca="false">IF(COUNTIF(GN:GN,$B54),INDIRECT(concat("B",$A54)),"")</f>
        <v>#NAME?</v>
      </c>
      <c r="CN54" s="37" t="e">
        <f aca="false">IF(COUNTIF(GO:GO,$B54),INDIRECT(concat("B",$A54)),"")</f>
        <v>#NAME?</v>
      </c>
      <c r="CO54" s="37" t="e">
        <f aca="false">IF(COUNTIF(GP:GP,$B54),INDIRECT(concat("B",$A54)),"")</f>
        <v>#NAME?</v>
      </c>
      <c r="CP54" s="37" t="e">
        <f aca="false">IF(COUNTIF(GQ:GQ,$B54),INDIRECT(concat("B",$A54)),"")</f>
        <v>#NAME?</v>
      </c>
      <c r="CQ54" s="37" t="e">
        <f aca="false">IF(COUNTIF(GR:GR,$B54),INDIRECT(concat("B",$A54)),"")</f>
        <v>#NAME?</v>
      </c>
      <c r="CR54" s="37" t="str">
        <f aca="false">IF(COUNTIF(GS:GS,$B54),INDIRECT(concat("B",$A54)),"")</f>
        <v/>
      </c>
      <c r="CS54" s="37" t="str">
        <f aca="false">IF(COUNTIF(GT:GT,$B54),INDIRECT(concat("B",$A54)),"")</f>
        <v/>
      </c>
      <c r="CT54" s="37" t="e">
        <f aca="false">IF(COUNTIF(GU:GU,$B54),INDIRECT(concat("B",$A54)),"")</f>
        <v>#NAME?</v>
      </c>
      <c r="CU54" s="37" t="e">
        <f aca="false">IF(COUNTIF(GV:GV,$B54),INDIRECT(concat("B",$A54)),"")</f>
        <v>#NAME?</v>
      </c>
      <c r="CV54" s="37" t="str">
        <f aca="false">IF(COUNTIF(GW:GW,$B54),INDIRECT(concat("B",$A54)),"")</f>
        <v/>
      </c>
      <c r="CW54" s="37" t="str">
        <f aca="false">IF(COUNTIF(GX:GX,$B54),INDIRECT(concat("B",$A54)),"")</f>
        <v/>
      </c>
      <c r="CX54" s="37" t="e">
        <f aca="false">IF(COUNTIF(GY:GY,$B54),INDIRECT(concat("B",$A54)),"")</f>
        <v>#NAME?</v>
      </c>
      <c r="CY54" s="37" t="e">
        <f aca="false">IF(COUNTIF(GZ:GZ,$B54),INDIRECT(concat("B",$A54)),"")</f>
        <v>#NAME?</v>
      </c>
      <c r="CZ54" s="37" t="e">
        <f aca="false">IF(COUNTIF(HA:HA,$B54),INDIRECT(concat("B",$A54)),"")</f>
        <v>#NAME?</v>
      </c>
      <c r="DA54" s="37" t="e">
        <f aca="false">IF(COUNTIF(HB:HB,$B54),INDIRECT(concat("B",$A54)),"")</f>
        <v>#NAME?</v>
      </c>
      <c r="DB54" s="37" t="str">
        <f aca="false">IF(COUNTIF(HC:HC,$B54),INDIRECT(concat("B",$A54)),"")</f>
        <v/>
      </c>
      <c r="DC54" s="37" t="e">
        <f aca="false">IF(COUNTIF(HD:HD,$B54),INDIRECT(concat("B",$A54)),"")</f>
        <v>#NAME?</v>
      </c>
      <c r="DD54" s="37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V54" s="199"/>
      <c r="DW54" s="199"/>
      <c r="DX54" s="199"/>
      <c r="DY54" s="199"/>
      <c r="DZ54" s="199"/>
      <c r="EA54" s="199"/>
      <c r="EB54" s="199"/>
      <c r="EC54" s="199"/>
      <c r="ED54" s="199"/>
      <c r="EE54" s="199"/>
      <c r="EF54" s="199"/>
      <c r="EG54" s="199"/>
      <c r="EH54" s="199"/>
      <c r="EI54" s="199"/>
      <c r="EJ54" s="199"/>
      <c r="EK54" s="199"/>
      <c r="EL54" s="199"/>
      <c r="EM54" s="199"/>
      <c r="EN54" s="199"/>
      <c r="EO54" s="199"/>
      <c r="EP54" s="199"/>
      <c r="EQ54" s="199"/>
      <c r="ER54" s="199"/>
      <c r="ES54" s="199"/>
      <c r="ET54" s="199"/>
      <c r="EU54" s="199"/>
      <c r="EV54" s="199"/>
      <c r="EW54" s="199"/>
      <c r="EX54" s="199"/>
      <c r="EY54" s="199"/>
      <c r="EZ54" s="199"/>
      <c r="FA54" s="199"/>
      <c r="FB54" s="199"/>
      <c r="FC54" s="199"/>
      <c r="FD54" s="199"/>
      <c r="FE54" s="199"/>
      <c r="FF54" s="199"/>
      <c r="FG54" s="199"/>
      <c r="FH54" s="199"/>
      <c r="FI54" s="199"/>
      <c r="FJ54" s="199"/>
      <c r="FK54" s="199"/>
      <c r="FL54" s="199"/>
      <c r="FM54" s="199"/>
      <c r="FN54" s="199"/>
      <c r="FO54" s="199"/>
      <c r="FP54" s="199"/>
      <c r="FQ54" s="199"/>
      <c r="FR54" s="199"/>
      <c r="FS54" s="199"/>
      <c r="FT54" s="199"/>
      <c r="FU54" s="199"/>
      <c r="FV54" s="199"/>
      <c r="FW54" s="199"/>
      <c r="FX54" s="199"/>
      <c r="FY54" s="199"/>
      <c r="FZ54" s="199"/>
      <c r="GA54" s="199"/>
      <c r="GB54" s="199"/>
      <c r="GC54" s="199"/>
      <c r="GD54" s="199"/>
      <c r="GE54" s="199"/>
      <c r="GF54" s="199"/>
      <c r="GG54" s="199"/>
      <c r="GH54" s="199"/>
      <c r="GI54" s="199"/>
      <c r="GJ54" s="199"/>
      <c r="GK54" s="199"/>
      <c r="GL54" s="199"/>
      <c r="GM54" s="199"/>
      <c r="GN54" s="199"/>
      <c r="GO54" s="199"/>
      <c r="GP54" s="199"/>
      <c r="GQ54" s="199"/>
      <c r="GR54" s="199"/>
      <c r="GS54" s="199"/>
      <c r="GT54" s="199"/>
      <c r="GU54" s="199"/>
      <c r="GV54" s="199"/>
      <c r="GW54" s="199"/>
      <c r="GX54" s="199"/>
      <c r="GY54" s="199"/>
      <c r="GZ54" s="199"/>
      <c r="HA54" s="199"/>
      <c r="HB54" s="199"/>
      <c r="HC54" s="199"/>
      <c r="HD54" s="199"/>
    </row>
    <row r="55" customFormat="false" ht="15" hidden="false" customHeight="false" outlineLevel="0" collapsed="false">
      <c r="A55" s="196" t="n">
        <v>55</v>
      </c>
      <c r="B55" s="37" t="s">
        <v>1421</v>
      </c>
      <c r="C55" s="37" t="str">
        <f aca="false">IF(COUNTIF(DD:DD,$B55),INDIRECT(concat("B",$A55)),"")</f>
        <v/>
      </c>
      <c r="D55" s="37" t="str">
        <f aca="false">IF(COUNTIF(DE:DE,$B55),INDIRECT(concat("B",$A55)),"")</f>
        <v/>
      </c>
      <c r="E55" s="37" t="str">
        <f aca="false">IF(COUNTIF(DF:DF,$B55),INDIRECT(concat("B",$A55)),"")</f>
        <v/>
      </c>
      <c r="F55" s="37" t="str">
        <f aca="false">IF(COUNTIF(DG:DG,$B55),INDIRECT(concat("B",$A55)),"")</f>
        <v/>
      </c>
      <c r="G55" s="37" t="str">
        <f aca="false">IF(COUNTIF(DH:DH,$B55),INDIRECT(concat("B",$A55)),"")</f>
        <v/>
      </c>
      <c r="H55" s="37" t="str">
        <f aca="false">IF(COUNTIF(DI:DI,$B55),INDIRECT(concat("B",$A55)),"")</f>
        <v/>
      </c>
      <c r="I55" s="37" t="str">
        <f aca="false">IF(COUNTIF(DJ:DJ,$B55),INDIRECT(concat("B",$A55)),"")</f>
        <v/>
      </c>
      <c r="J55" s="37" t="str">
        <f aca="false">IF(COUNTIF(DK:DK,$B55),INDIRECT(concat("B",$A55)),"")</f>
        <v/>
      </c>
      <c r="K55" s="37" t="str">
        <f aca="false">IF(COUNTIF(DL:DL,$B55),INDIRECT(concat("B",$A55)),"")</f>
        <v/>
      </c>
      <c r="L55" s="37" t="str">
        <f aca="false">IF(COUNTIF(DM:DM,$B55),INDIRECT(concat("B",$A55)),"")</f>
        <v/>
      </c>
      <c r="M55" s="37" t="str">
        <f aca="false">IF(COUNTIF(DN:DN,$B55),INDIRECT(concat("B",$A55)),"")</f>
        <v/>
      </c>
      <c r="N55" s="37" t="str">
        <f aca="false">IF(COUNTIF(DO:DO,$B55),INDIRECT(concat("B",$A55)),"")</f>
        <v/>
      </c>
      <c r="O55" s="37" t="str">
        <f aca="false">IF(COUNTIF(DP:DP,$B55),INDIRECT(concat("B",$A55)),"")</f>
        <v/>
      </c>
      <c r="P55" s="37" t="str">
        <f aca="false">IF(COUNTIF(DQ:DQ,$B55),INDIRECT(concat("B",$A55)),"")</f>
        <v/>
      </c>
      <c r="Q55" s="37" t="str">
        <f aca="false">IF(COUNTIF(DR:DR,$B55),INDIRECT(concat("B",$A55)),"")</f>
        <v/>
      </c>
      <c r="R55" s="37" t="str">
        <f aca="false">IF(COUNTIF(DS:DS,$B55),INDIRECT(concat("B",$A55)),"")</f>
        <v/>
      </c>
      <c r="S55" s="37" t="str">
        <f aca="false">IF(COUNTIF(DT:DT,$B55),INDIRECT(concat("B",$A55)),"")</f>
        <v/>
      </c>
      <c r="T55" s="37" t="str">
        <f aca="false">IF(COUNTIF(DU:DU,$B55),INDIRECT(concat("B",$A55)),"")</f>
        <v/>
      </c>
      <c r="U55" s="37" t="str">
        <f aca="false">IF(COUNTIF(DV:DV,$B55),INDIRECT(concat("B",$A55)),"")</f>
        <v/>
      </c>
      <c r="V55" s="37" t="str">
        <f aca="false">IF(COUNTIF(DW:DW,$B55),INDIRECT(concat("B",$A55)),"")</f>
        <v/>
      </c>
      <c r="W55" s="37" t="str">
        <f aca="false">IF(COUNTIF(DX:DX,$B55),INDIRECT(concat("B",$A55)),"")</f>
        <v/>
      </c>
      <c r="X55" s="37" t="str">
        <f aca="false">IF(COUNTIF(DY:DY,$B55),INDIRECT(concat("B",$A55)),"")</f>
        <v/>
      </c>
      <c r="Y55" s="37" t="str">
        <f aca="false">IF(COUNTIF(DZ:DZ,$B55),INDIRECT(concat("B",$A55)),"")</f>
        <v/>
      </c>
      <c r="Z55" s="37" t="str">
        <f aca="false">IF(COUNTIF(EA:EA,$B55),INDIRECT(concat("B",$A55)),"")</f>
        <v/>
      </c>
      <c r="AA55" s="37" t="str">
        <f aca="false">IF(COUNTIF(EB:EB,$B55),INDIRECT(concat("B",$A55)),"")</f>
        <v/>
      </c>
      <c r="AB55" s="37" t="str">
        <f aca="false">IF(COUNTIF(EC:EC,$B55),INDIRECT(concat("B",$A55)),"")</f>
        <v/>
      </c>
      <c r="AC55" s="37" t="str">
        <f aca="false">IF(COUNTIF(ED:ED,$B55),INDIRECT(concat("B",$A55)),"")</f>
        <v/>
      </c>
      <c r="AD55" s="37" t="str">
        <f aca="false">IF(COUNTIF(EE:EE,$B55),INDIRECT(concat("B",$A55)),"")</f>
        <v/>
      </c>
      <c r="AE55" s="37" t="str">
        <f aca="false">IF(COUNTIF(EF:EF,$B55),INDIRECT(concat("B",$A55)),"")</f>
        <v/>
      </c>
      <c r="AF55" s="37" t="str">
        <f aca="false">IF(COUNTIF(EG:EG,$B55),INDIRECT(concat("B",$A55)),"")</f>
        <v/>
      </c>
      <c r="AG55" s="37" t="str">
        <f aca="false">IF(COUNTIF(EH:EH,$B55),INDIRECT(concat("B",$A55)),"")</f>
        <v/>
      </c>
      <c r="AH55" s="37" t="str">
        <f aca="false">IF(COUNTIF(EI:EI,$B55),INDIRECT(concat("B",$A55)),"")</f>
        <v/>
      </c>
      <c r="AI55" s="37" t="str">
        <f aca="false">IF(COUNTIF(EJ:EJ,$B55),INDIRECT(concat("B",$A55)),"")</f>
        <v/>
      </c>
      <c r="AJ55" s="37" t="str">
        <f aca="false">IF(COUNTIF(EK:EK,$B55),INDIRECT(concat("B",$A55)),"")</f>
        <v/>
      </c>
      <c r="AK55" s="37" t="str">
        <f aca="false">IF(COUNTIF(EL:EL,$B55),INDIRECT(concat("B",$A55)),"")</f>
        <v/>
      </c>
      <c r="AL55" s="37" t="str">
        <f aca="false">IF(COUNTIF(EM:EM,$B55),INDIRECT(concat("B",$A55)),"")</f>
        <v/>
      </c>
      <c r="AM55" s="37" t="str">
        <f aca="false">IF(COUNTIF(EN:EN,$B55),INDIRECT(concat("B",$A55)),"")</f>
        <v/>
      </c>
      <c r="AN55" s="37" t="str">
        <f aca="false">IF(COUNTIF(EO:EO,$B55),INDIRECT(concat("B",$A55)),"")</f>
        <v/>
      </c>
      <c r="AO55" s="37" t="str">
        <f aca="false">IF(COUNTIF(EP:EP,$B55),INDIRECT(concat("B",$A55)),"")</f>
        <v/>
      </c>
      <c r="AP55" s="37" t="str">
        <f aca="false">IF(COUNTIF(EQ:EQ,$B55),INDIRECT(concat("B",$A55)),"")</f>
        <v/>
      </c>
      <c r="AQ55" s="37" t="str">
        <f aca="false">IF(COUNTIF(ER:ER,$B55),INDIRECT(concat("B",$A55)),"")</f>
        <v/>
      </c>
      <c r="AR55" s="37" t="str">
        <f aca="false">IF(COUNTIF(ES:ES,$B55),INDIRECT(concat("B",$A55)),"")</f>
        <v/>
      </c>
      <c r="AS55" s="37" t="e">
        <f aca="false">IF(COUNTIF(ET:ET,$B55),INDIRECT(concat("B",$A55)),"")</f>
        <v>#NAME?</v>
      </c>
      <c r="AT55" s="37" t="str">
        <f aca="false">IF(COUNTIF(EU:EU,$B55),INDIRECT(concat("B",$A55)),"")</f>
        <v/>
      </c>
      <c r="AU55" s="37" t="str">
        <f aca="false">IF(COUNTIF(EV:EV,$B55),INDIRECT(concat("B",$A55)),"")</f>
        <v/>
      </c>
      <c r="AV55" s="37" t="str">
        <f aca="false">IF(COUNTIF(EW:EW,$B55),INDIRECT(concat("B",$A55)),"")</f>
        <v/>
      </c>
      <c r="AW55" s="37" t="str">
        <f aca="false">IF(COUNTIF(EX:EX,$B55),INDIRECT(concat("B",$A55)),"")</f>
        <v/>
      </c>
      <c r="AX55" s="37" t="str">
        <f aca="false">IF(COUNTIF(EY:EY,$B55),INDIRECT(concat("B",$A55)),"")</f>
        <v/>
      </c>
      <c r="AY55" s="37" t="str">
        <f aca="false">IF(COUNTIF(EZ:EZ,$B55),INDIRECT(concat("B",$A55)),"")</f>
        <v/>
      </c>
      <c r="AZ55" s="37" t="str">
        <f aca="false">IF(COUNTIF(FA:FA,$B55),INDIRECT(concat("B",$A55)),"")</f>
        <v/>
      </c>
      <c r="BA55" s="37" t="str">
        <f aca="false">IF(COUNTIF(FB:FB,$B55),INDIRECT(concat("B",$A55)),"")</f>
        <v/>
      </c>
      <c r="BB55" s="37" t="str">
        <f aca="false">IF(COUNTIF(FC:FC,$B55),INDIRECT(concat("B",$A55)),"")</f>
        <v/>
      </c>
      <c r="BC55" s="37" t="str">
        <f aca="false">IF(COUNTIF(FD:FD,$B55),INDIRECT(concat("B",$A55)),"")</f>
        <v/>
      </c>
      <c r="BD55" s="37" t="str">
        <f aca="false">IF(COUNTIF(FE:FE,$B55),INDIRECT(concat("B",$A55)),"")</f>
        <v/>
      </c>
      <c r="BE55" s="37" t="str">
        <f aca="false">IF(COUNTIF(FF:FF,$B55),INDIRECT(concat("B",$A55)),"")</f>
        <v/>
      </c>
      <c r="BF55" s="37" t="str">
        <f aca="false">IF(COUNTIF(FG:FG,$B55),INDIRECT(concat("B",$A55)),"")</f>
        <v/>
      </c>
      <c r="BG55" s="37" t="str">
        <f aca="false">IF(COUNTIF(FH:FH,$B55),INDIRECT(concat("B",$A55)),"")</f>
        <v/>
      </c>
      <c r="BH55" s="37" t="str">
        <f aca="false">IF(COUNTIF(FI:FI,$B55),INDIRECT(concat("B",$A55)),"")</f>
        <v/>
      </c>
      <c r="BI55" s="37" t="str">
        <f aca="false">IF(COUNTIF(FJ:FJ,$B55),INDIRECT(concat("B",$A55)),"")</f>
        <v/>
      </c>
      <c r="BJ55" s="37" t="str">
        <f aca="false">IF(COUNTIF(FK:FK,$B55),INDIRECT(concat("B",$A55)),"")</f>
        <v/>
      </c>
      <c r="BK55" s="37" t="str">
        <f aca="false">IF(COUNTIF(FL:FL,$B55),INDIRECT(concat("B",$A55)),"")</f>
        <v/>
      </c>
      <c r="BL55" s="37" t="str">
        <f aca="false">IF(COUNTIF(FM:FM,$B55),INDIRECT(concat("B",$A55)),"")</f>
        <v/>
      </c>
      <c r="BM55" s="37" t="str">
        <f aca="false">IF(COUNTIF(FN:FN,$B55),INDIRECT(concat("B",$A55)),"")</f>
        <v/>
      </c>
      <c r="BN55" s="37" t="str">
        <f aca="false">IF(COUNTIF(FO:FO,$B55),INDIRECT(concat("B",$A55)),"")</f>
        <v/>
      </c>
      <c r="BO55" s="37" t="str">
        <f aca="false">IF(COUNTIF(FP:FP,$B55),INDIRECT(concat("B",$A55)),"")</f>
        <v/>
      </c>
      <c r="BP55" s="37" t="str">
        <f aca="false">IF(COUNTIF(FQ:FQ,$B55),INDIRECT(concat("B",$A55)),"")</f>
        <v/>
      </c>
      <c r="BQ55" s="37" t="str">
        <f aca="false">IF(COUNTIF(FR:FR,$B55),INDIRECT(concat("B",$A55)),"")</f>
        <v/>
      </c>
      <c r="BR55" s="37" t="str">
        <f aca="false">IF(COUNTIF(FS:FS,$B55),INDIRECT(concat("B",$A55)),"")</f>
        <v/>
      </c>
      <c r="BS55" s="37" t="str">
        <f aca="false">IF(COUNTIF(FT:FT,$B55),INDIRECT(concat("B",$A55)),"")</f>
        <v/>
      </c>
      <c r="BT55" s="37" t="str">
        <f aca="false">IF(COUNTIF(FU:FU,$B55),INDIRECT(concat("B",$A55)),"")</f>
        <v/>
      </c>
      <c r="BU55" s="37" t="str">
        <f aca="false">IF(COUNTIF(FV:FV,$B55),INDIRECT(concat("B",$A55)),"")</f>
        <v/>
      </c>
      <c r="BV55" s="37" t="str">
        <f aca="false">IF(COUNTIF(FW:FW,$B55),INDIRECT(concat("B",$A55)),"")</f>
        <v/>
      </c>
      <c r="BW55" s="37" t="str">
        <f aca="false">IF(COUNTIF(FX:FX,$B55),INDIRECT(concat("B",$A55)),"")</f>
        <v/>
      </c>
      <c r="BX55" s="37" t="str">
        <f aca="false">IF(COUNTIF(FY:FY,$B55),INDIRECT(concat("B",$A55)),"")</f>
        <v/>
      </c>
      <c r="BY55" s="37" t="e">
        <f aca="false">IF(COUNTIF(FZ:FZ,$B55),INDIRECT(concat("B",$A55)),"")</f>
        <v>#NAME?</v>
      </c>
      <c r="BZ55" s="37" t="str">
        <f aca="false">IF(COUNTIF(GA:GA,$B55),INDIRECT(concat("B",$A55)),"")</f>
        <v/>
      </c>
      <c r="CA55" s="37" t="str">
        <f aca="false">IF(COUNTIF(GB:GB,$B55),INDIRECT(concat("B",$A55)),"")</f>
        <v/>
      </c>
      <c r="CB55" s="37" t="str">
        <f aca="false">IF(COUNTIF(GC:GC,$B55),INDIRECT(concat("B",$A55)),"")</f>
        <v/>
      </c>
      <c r="CC55" s="37" t="str">
        <f aca="false">IF(COUNTIF(GD:GD,$B55),INDIRECT(concat("B",$A55)),"")</f>
        <v/>
      </c>
      <c r="CD55" s="37" t="str">
        <f aca="false">IF(COUNTIF(GE:GE,$B55),INDIRECT(concat("B",$A55)),"")</f>
        <v/>
      </c>
      <c r="CE55" s="37" t="str">
        <f aca="false">IF(COUNTIF(GF:GF,$B55),INDIRECT(concat("B",$A55)),"")</f>
        <v/>
      </c>
      <c r="CF55" s="37" t="str">
        <f aca="false">IF(COUNTIF(GG:GG,$B55),INDIRECT(concat("B",$A55)),"")</f>
        <v/>
      </c>
      <c r="CG55" s="37" t="str">
        <f aca="false">IF(COUNTIF(GH:GH,$B55),INDIRECT(concat("B",$A55)),"")</f>
        <v/>
      </c>
      <c r="CH55" s="37" t="str">
        <f aca="false">IF(COUNTIF(GI:GI,$B55),INDIRECT(concat("B",$A55)),"")</f>
        <v/>
      </c>
      <c r="CI55" s="37" t="str">
        <f aca="false">IF(COUNTIF(GJ:GJ,$B55),INDIRECT(concat("B",$A55)),"")</f>
        <v/>
      </c>
      <c r="CJ55" s="37" t="str">
        <f aca="false">IF(COUNTIF(GK:GK,$B55),INDIRECT(concat("B",$A55)),"")</f>
        <v/>
      </c>
      <c r="CK55" s="37" t="str">
        <f aca="false">IF(COUNTIF(GL:GL,$B55),INDIRECT(concat("B",$A55)),"")</f>
        <v/>
      </c>
      <c r="CL55" s="37" t="str">
        <f aca="false">IF(COUNTIF(GM:GM,$B55),INDIRECT(concat("B",$A55)),"")</f>
        <v/>
      </c>
      <c r="CM55" s="37" t="str">
        <f aca="false">IF(COUNTIF(GN:GN,$B55),INDIRECT(concat("B",$A55)),"")</f>
        <v/>
      </c>
      <c r="CN55" s="37" t="str">
        <f aca="false">IF(COUNTIF(GO:GO,$B55),INDIRECT(concat("B",$A55)),"")</f>
        <v/>
      </c>
      <c r="CO55" s="37" t="str">
        <f aca="false">IF(COUNTIF(GP:GP,$B55),INDIRECT(concat("B",$A55)),"")</f>
        <v/>
      </c>
      <c r="CP55" s="37" t="str">
        <f aca="false">IF(COUNTIF(GQ:GQ,$B55),INDIRECT(concat("B",$A55)),"")</f>
        <v/>
      </c>
      <c r="CQ55" s="37" t="str">
        <f aca="false">IF(COUNTIF(GR:GR,$B55),INDIRECT(concat("B",$A55)),"")</f>
        <v/>
      </c>
      <c r="CR55" s="37" t="str">
        <f aca="false">IF(COUNTIF(GS:GS,$B55),INDIRECT(concat("B",$A55)),"")</f>
        <v/>
      </c>
      <c r="CS55" s="37" t="str">
        <f aca="false">IF(COUNTIF(GT:GT,$B55),INDIRECT(concat("B",$A55)),"")</f>
        <v/>
      </c>
      <c r="CT55" s="37" t="e">
        <f aca="false">IF(COUNTIF(GU:GU,$B55),INDIRECT(concat("B",$A55)),"")</f>
        <v>#NAME?</v>
      </c>
      <c r="CU55" s="37" t="e">
        <f aca="false">IF(COUNTIF(GV:GV,$B55),INDIRECT(concat("B",$A55)),"")</f>
        <v>#NAME?</v>
      </c>
      <c r="CV55" s="37" t="str">
        <f aca="false">IF(COUNTIF(GW:GW,$B55),INDIRECT(concat("B",$A55)),"")</f>
        <v/>
      </c>
      <c r="CW55" s="37" t="str">
        <f aca="false">IF(COUNTIF(GX:GX,$B55),INDIRECT(concat("B",$A55)),"")</f>
        <v/>
      </c>
      <c r="CX55" s="37" t="str">
        <f aca="false">IF(COUNTIF(GY:GY,$B55),INDIRECT(concat("B",$A55)),"")</f>
        <v/>
      </c>
      <c r="CY55" s="37" t="str">
        <f aca="false">IF(COUNTIF(GZ:GZ,$B55),INDIRECT(concat("B",$A55)),"")</f>
        <v/>
      </c>
      <c r="CZ55" s="37" t="e">
        <f aca="false">IF(COUNTIF(HA:HA,$B55),INDIRECT(concat("B",$A55)),"")</f>
        <v>#NAME?</v>
      </c>
      <c r="DA55" s="37" t="str">
        <f aca="false">IF(COUNTIF(HB:HB,$B55),INDIRECT(concat("B",$A55)),"")</f>
        <v/>
      </c>
      <c r="DB55" s="37" t="str">
        <f aca="false">IF(COUNTIF(HC:HC,$B55),INDIRECT(concat("B",$A55)),"")</f>
        <v/>
      </c>
      <c r="DC55" s="37" t="e">
        <f aca="false">IF(COUNTIF(HD:HD,$B55),INDIRECT(concat("B",$A55)),"")</f>
        <v>#NAME?</v>
      </c>
      <c r="DD55" s="37"/>
      <c r="DE55" s="199"/>
      <c r="DF55" s="199"/>
      <c r="DG55" s="199"/>
      <c r="DH55" s="199"/>
      <c r="DI55" s="199"/>
      <c r="DJ55" s="199"/>
      <c r="DK55" s="199"/>
      <c r="DL55" s="199"/>
      <c r="DM55" s="199"/>
      <c r="DN55" s="199"/>
      <c r="DO55" s="199"/>
      <c r="DP55" s="199"/>
      <c r="DQ55" s="199"/>
      <c r="DR55" s="199"/>
      <c r="DS55" s="199"/>
      <c r="DT55" s="199"/>
      <c r="DU55" s="199"/>
      <c r="DV55" s="199"/>
      <c r="DW55" s="199"/>
      <c r="DX55" s="199"/>
      <c r="DY55" s="199"/>
      <c r="DZ55" s="199"/>
      <c r="EA55" s="199"/>
      <c r="EB55" s="199"/>
      <c r="EC55" s="199"/>
      <c r="ED55" s="199"/>
      <c r="EE55" s="199"/>
      <c r="EF55" s="199"/>
      <c r="EG55" s="199"/>
      <c r="EH55" s="199"/>
      <c r="EI55" s="199"/>
      <c r="EJ55" s="199"/>
      <c r="EK55" s="199"/>
      <c r="EL55" s="199"/>
      <c r="EM55" s="199"/>
      <c r="EN55" s="199"/>
      <c r="EO55" s="199"/>
      <c r="EP55" s="199"/>
      <c r="EQ55" s="199"/>
      <c r="ER55" s="199"/>
      <c r="ES55" s="199"/>
      <c r="ET55" s="199"/>
      <c r="EU55" s="199"/>
      <c r="EV55" s="199"/>
      <c r="EW55" s="199"/>
      <c r="EX55" s="199"/>
      <c r="EY55" s="199"/>
      <c r="EZ55" s="199"/>
      <c r="FA55" s="199"/>
      <c r="FB55" s="199"/>
      <c r="FC55" s="199"/>
      <c r="FD55" s="199"/>
      <c r="FE55" s="199"/>
      <c r="FF55" s="199"/>
      <c r="FG55" s="199"/>
      <c r="FH55" s="199"/>
      <c r="FI55" s="199"/>
      <c r="FJ55" s="199"/>
      <c r="FK55" s="199"/>
      <c r="FL55" s="199"/>
      <c r="FM55" s="199"/>
      <c r="FN55" s="199"/>
      <c r="FO55" s="199"/>
      <c r="FP55" s="199"/>
      <c r="FQ55" s="199"/>
      <c r="FR55" s="199"/>
      <c r="FS55" s="199"/>
      <c r="FT55" s="199"/>
      <c r="FU55" s="199"/>
      <c r="FV55" s="199"/>
      <c r="FW55" s="199"/>
      <c r="FX55" s="199"/>
      <c r="FY55" s="199"/>
      <c r="FZ55" s="199"/>
      <c r="GA55" s="199"/>
      <c r="GB55" s="199"/>
      <c r="GC55" s="199"/>
      <c r="GD55" s="199"/>
      <c r="GE55" s="199"/>
      <c r="GF55" s="199"/>
      <c r="GG55" s="199"/>
      <c r="GH55" s="199"/>
      <c r="GI55" s="199"/>
      <c r="GJ55" s="199"/>
      <c r="GK55" s="199"/>
      <c r="GL55" s="199"/>
      <c r="GM55" s="199"/>
      <c r="GN55" s="199"/>
      <c r="GO55" s="199"/>
      <c r="GP55" s="199"/>
      <c r="GQ55" s="199"/>
      <c r="GR55" s="199"/>
      <c r="GS55" s="199"/>
      <c r="GT55" s="199"/>
      <c r="GU55" s="199"/>
      <c r="GV55" s="199"/>
      <c r="GW55" s="199"/>
      <c r="GX55" s="199"/>
      <c r="GY55" s="199"/>
      <c r="GZ55" s="199"/>
      <c r="HA55" s="199"/>
      <c r="HB55" s="199"/>
      <c r="HC55" s="199"/>
      <c r="HD55" s="199"/>
    </row>
    <row r="56" customFormat="false" ht="15" hidden="false" customHeight="false" outlineLevel="0" collapsed="false">
      <c r="A56" s="196" t="n">
        <v>56</v>
      </c>
      <c r="B56" s="37" t="s">
        <v>1424</v>
      </c>
      <c r="C56" s="37" t="str">
        <f aca="false">IF(COUNTIF(DD:DD,$B56),INDIRECT(concat("B",$A56)),"")</f>
        <v/>
      </c>
      <c r="D56" s="37" t="str">
        <f aca="false">IF(COUNTIF(DE:DE,$B56),INDIRECT(concat("B",$A56)),"")</f>
        <v/>
      </c>
      <c r="E56" s="37" t="str">
        <f aca="false">IF(COUNTIF(DF:DF,$B56),INDIRECT(concat("B",$A56)),"")</f>
        <v/>
      </c>
      <c r="F56" s="37" t="str">
        <f aca="false">IF(COUNTIF(DG:DG,$B56),INDIRECT(concat("B",$A56)),"")</f>
        <v/>
      </c>
      <c r="G56" s="37" t="str">
        <f aca="false">IF(COUNTIF(DH:DH,$B56),INDIRECT(concat("B",$A56)),"")</f>
        <v/>
      </c>
      <c r="H56" s="37" t="str">
        <f aca="false">IF(COUNTIF(DI:DI,$B56),INDIRECT(concat("B",$A56)),"")</f>
        <v/>
      </c>
      <c r="I56" s="37" t="str">
        <f aca="false">IF(COUNTIF(DJ:DJ,$B56),INDIRECT(concat("B",$A56)),"")</f>
        <v/>
      </c>
      <c r="J56" s="37" t="str">
        <f aca="false">IF(COUNTIF(DK:DK,$B56),INDIRECT(concat("B",$A56)),"")</f>
        <v/>
      </c>
      <c r="K56" s="37" t="str">
        <f aca="false">IF(COUNTIF(DL:DL,$B56),INDIRECT(concat("B",$A56)),"")</f>
        <v/>
      </c>
      <c r="L56" s="37" t="str">
        <f aca="false">IF(COUNTIF(DM:DM,$B56),INDIRECT(concat("B",$A56)),"")</f>
        <v/>
      </c>
      <c r="M56" s="37" t="str">
        <f aca="false">IF(COUNTIF(DN:DN,$B56),INDIRECT(concat("B",$A56)),"")</f>
        <v/>
      </c>
      <c r="N56" s="37" t="str">
        <f aca="false">IF(COUNTIF(DO:DO,$B56),INDIRECT(concat("B",$A56)),"")</f>
        <v/>
      </c>
      <c r="O56" s="37" t="str">
        <f aca="false">IF(COUNTIF(DP:DP,$B56),INDIRECT(concat("B",$A56)),"")</f>
        <v/>
      </c>
      <c r="P56" s="37" t="str">
        <f aca="false">IF(COUNTIF(DQ:DQ,$B56),INDIRECT(concat("B",$A56)),"")</f>
        <v/>
      </c>
      <c r="Q56" s="37" t="str">
        <f aca="false">IF(COUNTIF(DR:DR,$B56),INDIRECT(concat("B",$A56)),"")</f>
        <v/>
      </c>
      <c r="R56" s="37" t="str">
        <f aca="false">IF(COUNTIF(DS:DS,$B56),INDIRECT(concat("B",$A56)),"")</f>
        <v/>
      </c>
      <c r="S56" s="37" t="str">
        <f aca="false">IF(COUNTIF(DT:DT,$B56),INDIRECT(concat("B",$A56)),"")</f>
        <v/>
      </c>
      <c r="T56" s="37" t="str">
        <f aca="false">IF(COUNTIF(DU:DU,$B56),INDIRECT(concat("B",$A56)),"")</f>
        <v/>
      </c>
      <c r="U56" s="37" t="str">
        <f aca="false">IF(COUNTIF(DV:DV,$B56),INDIRECT(concat("B",$A56)),"")</f>
        <v/>
      </c>
      <c r="V56" s="37" t="str">
        <f aca="false">IF(COUNTIF(DW:DW,$B56),INDIRECT(concat("B",$A56)),"")</f>
        <v/>
      </c>
      <c r="W56" s="37" t="str">
        <f aca="false">IF(COUNTIF(DX:DX,$B56),INDIRECT(concat("B",$A56)),"")</f>
        <v/>
      </c>
      <c r="X56" s="37" t="str">
        <f aca="false">IF(COUNTIF(DY:DY,$B56),INDIRECT(concat("B",$A56)),"")</f>
        <v/>
      </c>
      <c r="Y56" s="37" t="str">
        <f aca="false">IF(COUNTIF(DZ:DZ,$B56),INDIRECT(concat("B",$A56)),"")</f>
        <v/>
      </c>
      <c r="Z56" s="37" t="str">
        <f aca="false">IF(COUNTIF(EA:EA,$B56),INDIRECT(concat("B",$A56)),"")</f>
        <v/>
      </c>
      <c r="AA56" s="37" t="str">
        <f aca="false">IF(COUNTIF(EB:EB,$B56),INDIRECT(concat("B",$A56)),"")</f>
        <v/>
      </c>
      <c r="AB56" s="37" t="str">
        <f aca="false">IF(COUNTIF(EC:EC,$B56),INDIRECT(concat("B",$A56)),"")</f>
        <v/>
      </c>
      <c r="AC56" s="37" t="str">
        <f aca="false">IF(COUNTIF(ED:ED,$B56),INDIRECT(concat("B",$A56)),"")</f>
        <v/>
      </c>
      <c r="AD56" s="37" t="str">
        <f aca="false">IF(COUNTIF(EE:EE,$B56),INDIRECT(concat("B",$A56)),"")</f>
        <v/>
      </c>
      <c r="AE56" s="37" t="str">
        <f aca="false">IF(COUNTIF(EF:EF,$B56),INDIRECT(concat("B",$A56)),"")</f>
        <v/>
      </c>
      <c r="AF56" s="37" t="str">
        <f aca="false">IF(COUNTIF(EG:EG,$B56),INDIRECT(concat("B",$A56)),"")</f>
        <v/>
      </c>
      <c r="AG56" s="37" t="str">
        <f aca="false">IF(COUNTIF(EH:EH,$B56),INDIRECT(concat("B",$A56)),"")</f>
        <v/>
      </c>
      <c r="AH56" s="37" t="str">
        <f aca="false">IF(COUNTIF(EI:EI,$B56),INDIRECT(concat("B",$A56)),"")</f>
        <v/>
      </c>
      <c r="AI56" s="37" t="str">
        <f aca="false">IF(COUNTIF(EJ:EJ,$B56),INDIRECT(concat("B",$A56)),"")</f>
        <v/>
      </c>
      <c r="AJ56" s="37" t="str">
        <f aca="false">IF(COUNTIF(EK:EK,$B56),INDIRECT(concat("B",$A56)),"")</f>
        <v/>
      </c>
      <c r="AK56" s="37" t="str">
        <f aca="false">IF(COUNTIF(EL:EL,$B56),INDIRECT(concat("B",$A56)),"")</f>
        <v/>
      </c>
      <c r="AL56" s="37" t="str">
        <f aca="false">IF(COUNTIF(EM:EM,$B56),INDIRECT(concat("B",$A56)),"")</f>
        <v/>
      </c>
      <c r="AM56" s="37" t="str">
        <f aca="false">IF(COUNTIF(EN:EN,$B56),INDIRECT(concat("B",$A56)),"")</f>
        <v/>
      </c>
      <c r="AN56" s="37" t="str">
        <f aca="false">IF(COUNTIF(EO:EO,$B56),INDIRECT(concat("B",$A56)),"")</f>
        <v/>
      </c>
      <c r="AO56" s="37" t="str">
        <f aca="false">IF(COUNTIF(EP:EP,$B56),INDIRECT(concat("B",$A56)),"")</f>
        <v/>
      </c>
      <c r="AP56" s="37" t="str">
        <f aca="false">IF(COUNTIF(EQ:EQ,$B56),INDIRECT(concat("B",$A56)),"")</f>
        <v/>
      </c>
      <c r="AQ56" s="37" t="str">
        <f aca="false">IF(COUNTIF(ER:ER,$B56),INDIRECT(concat("B",$A56)),"")</f>
        <v/>
      </c>
      <c r="AR56" s="37" t="str">
        <f aca="false">IF(COUNTIF(ES:ES,$B56),INDIRECT(concat("B",$A56)),"")</f>
        <v/>
      </c>
      <c r="AS56" s="37" t="str">
        <f aca="false">IF(COUNTIF(ET:ET,$B56),INDIRECT(concat("B",$A56)),"")</f>
        <v/>
      </c>
      <c r="AT56" s="37" t="str">
        <f aca="false">IF(COUNTIF(EU:EU,$B56),INDIRECT(concat("B",$A56)),"")</f>
        <v/>
      </c>
      <c r="AU56" s="37" t="str">
        <f aca="false">IF(COUNTIF(EV:EV,$B56),INDIRECT(concat("B",$A56)),"")</f>
        <v/>
      </c>
      <c r="AV56" s="37" t="str">
        <f aca="false">IF(COUNTIF(EW:EW,$B56),INDIRECT(concat("B",$A56)),"")</f>
        <v/>
      </c>
      <c r="AW56" s="37" t="str">
        <f aca="false">IF(COUNTIF(EX:EX,$B56),INDIRECT(concat("B",$A56)),"")</f>
        <v/>
      </c>
      <c r="AX56" s="37" t="str">
        <f aca="false">IF(COUNTIF(EY:EY,$B56),INDIRECT(concat("B",$A56)),"")</f>
        <v/>
      </c>
      <c r="AY56" s="37" t="str">
        <f aca="false">IF(COUNTIF(EZ:EZ,$B56),INDIRECT(concat("B",$A56)),"")</f>
        <v/>
      </c>
      <c r="AZ56" s="37" t="str">
        <f aca="false">IF(COUNTIF(FA:FA,$B56),INDIRECT(concat("B",$A56)),"")</f>
        <v/>
      </c>
      <c r="BA56" s="37" t="str">
        <f aca="false">IF(COUNTIF(FB:FB,$B56),INDIRECT(concat("B",$A56)),"")</f>
        <v/>
      </c>
      <c r="BB56" s="37" t="str">
        <f aca="false">IF(COUNTIF(FC:FC,$B56),INDIRECT(concat("B",$A56)),"")</f>
        <v/>
      </c>
      <c r="BC56" s="37" t="str">
        <f aca="false">IF(COUNTIF(FD:FD,$B56),INDIRECT(concat("B",$A56)),"")</f>
        <v/>
      </c>
      <c r="BD56" s="37" t="str">
        <f aca="false">IF(COUNTIF(FE:FE,$B56),INDIRECT(concat("B",$A56)),"")</f>
        <v/>
      </c>
      <c r="BE56" s="37" t="str">
        <f aca="false">IF(COUNTIF(FF:FF,$B56),INDIRECT(concat("B",$A56)),"")</f>
        <v/>
      </c>
      <c r="BF56" s="37" t="str">
        <f aca="false">IF(COUNTIF(FG:FG,$B56),INDIRECT(concat("B",$A56)),"")</f>
        <v/>
      </c>
      <c r="BG56" s="37" t="str">
        <f aca="false">IF(COUNTIF(FH:FH,$B56),INDIRECT(concat("B",$A56)),"")</f>
        <v/>
      </c>
      <c r="BH56" s="37" t="str">
        <f aca="false">IF(COUNTIF(FI:FI,$B56),INDIRECT(concat("B",$A56)),"")</f>
        <v/>
      </c>
      <c r="BI56" s="37" t="str">
        <f aca="false">IF(COUNTIF(FJ:FJ,$B56),INDIRECT(concat("B",$A56)),"")</f>
        <v/>
      </c>
      <c r="BJ56" s="37" t="str">
        <f aca="false">IF(COUNTIF(FK:FK,$B56),INDIRECT(concat("B",$A56)),"")</f>
        <v/>
      </c>
      <c r="BK56" s="37" t="str">
        <f aca="false">IF(COUNTIF(FL:FL,$B56),INDIRECT(concat("B",$A56)),"")</f>
        <v/>
      </c>
      <c r="BL56" s="37" t="str">
        <f aca="false">IF(COUNTIF(FM:FM,$B56),INDIRECT(concat("B",$A56)),"")</f>
        <v/>
      </c>
      <c r="BM56" s="37" t="str">
        <f aca="false">IF(COUNTIF(FN:FN,$B56),INDIRECT(concat("B",$A56)),"")</f>
        <v/>
      </c>
      <c r="BN56" s="37" t="str">
        <f aca="false">IF(COUNTIF(FO:FO,$B56),INDIRECT(concat("B",$A56)),"")</f>
        <v/>
      </c>
      <c r="BO56" s="37" t="str">
        <f aca="false">IF(COUNTIF(FP:FP,$B56),INDIRECT(concat("B",$A56)),"")</f>
        <v/>
      </c>
      <c r="BP56" s="37" t="str">
        <f aca="false">IF(COUNTIF(FQ:FQ,$B56),INDIRECT(concat("B",$A56)),"")</f>
        <v/>
      </c>
      <c r="BQ56" s="37" t="str">
        <f aca="false">IF(COUNTIF(FR:FR,$B56),INDIRECT(concat("B",$A56)),"")</f>
        <v/>
      </c>
      <c r="BR56" s="37" t="str">
        <f aca="false">IF(COUNTIF(FS:FS,$B56),INDIRECT(concat("B",$A56)),"")</f>
        <v/>
      </c>
      <c r="BS56" s="37" t="str">
        <f aca="false">IF(COUNTIF(FT:FT,$B56),INDIRECT(concat("B",$A56)),"")</f>
        <v/>
      </c>
      <c r="BT56" s="37" t="str">
        <f aca="false">IF(COUNTIF(FU:FU,$B56),INDIRECT(concat("B",$A56)),"")</f>
        <v/>
      </c>
      <c r="BU56" s="37" t="str">
        <f aca="false">IF(COUNTIF(FV:FV,$B56),INDIRECT(concat("B",$A56)),"")</f>
        <v/>
      </c>
      <c r="BV56" s="37" t="str">
        <f aca="false">IF(COUNTIF(FW:FW,$B56),INDIRECT(concat("B",$A56)),"")</f>
        <v/>
      </c>
      <c r="BW56" s="37" t="str">
        <f aca="false">IF(COUNTIF(FX:FX,$B56),INDIRECT(concat("B",$A56)),"")</f>
        <v/>
      </c>
      <c r="BX56" s="37" t="str">
        <f aca="false">IF(COUNTIF(FY:FY,$B56),INDIRECT(concat("B",$A56)),"")</f>
        <v/>
      </c>
      <c r="BY56" s="37" t="str">
        <f aca="false">IF(COUNTIF(FZ:FZ,$B56),INDIRECT(concat("B",$A56)),"")</f>
        <v/>
      </c>
      <c r="BZ56" s="37" t="str">
        <f aca="false">IF(COUNTIF(GA:GA,$B56),INDIRECT(concat("B",$A56)),"")</f>
        <v/>
      </c>
      <c r="CA56" s="37" t="str">
        <f aca="false">IF(COUNTIF(GB:GB,$B56),INDIRECT(concat("B",$A56)),"")</f>
        <v/>
      </c>
      <c r="CB56" s="37" t="str">
        <f aca="false">IF(COUNTIF(GC:GC,$B56),INDIRECT(concat("B",$A56)),"")</f>
        <v/>
      </c>
      <c r="CC56" s="37" t="str">
        <f aca="false">IF(COUNTIF(GD:GD,$B56),INDIRECT(concat("B",$A56)),"")</f>
        <v/>
      </c>
      <c r="CD56" s="37" t="str">
        <f aca="false">IF(COUNTIF(GE:GE,$B56),INDIRECT(concat("B",$A56)),"")</f>
        <v/>
      </c>
      <c r="CE56" s="37" t="str">
        <f aca="false">IF(COUNTIF(GF:GF,$B56),INDIRECT(concat("B",$A56)),"")</f>
        <v/>
      </c>
      <c r="CF56" s="37" t="str">
        <f aca="false">IF(COUNTIF(GG:GG,$B56),INDIRECT(concat("B",$A56)),"")</f>
        <v/>
      </c>
      <c r="CG56" s="37" t="str">
        <f aca="false">IF(COUNTIF(GH:GH,$B56),INDIRECT(concat("B",$A56)),"")</f>
        <v/>
      </c>
      <c r="CH56" s="37" t="str">
        <f aca="false">IF(COUNTIF(GI:GI,$B56),INDIRECT(concat("B",$A56)),"")</f>
        <v/>
      </c>
      <c r="CI56" s="37" t="str">
        <f aca="false">IF(COUNTIF(GJ:GJ,$B56),INDIRECT(concat("B",$A56)),"")</f>
        <v/>
      </c>
      <c r="CJ56" s="37" t="str">
        <f aca="false">IF(COUNTIF(GK:GK,$B56),INDIRECT(concat("B",$A56)),"")</f>
        <v/>
      </c>
      <c r="CK56" s="37" t="str">
        <f aca="false">IF(COUNTIF(GL:GL,$B56),INDIRECT(concat("B",$A56)),"")</f>
        <v/>
      </c>
      <c r="CL56" s="37" t="str">
        <f aca="false">IF(COUNTIF(GM:GM,$B56),INDIRECT(concat("B",$A56)),"")</f>
        <v/>
      </c>
      <c r="CM56" s="37" t="e">
        <f aca="false">IF(COUNTIF(GN:GN,$B56),INDIRECT(concat("B",$A56)),"")</f>
        <v>#NAME?</v>
      </c>
      <c r="CN56" s="37" t="str">
        <f aca="false">IF(COUNTIF(GO:GO,$B56),INDIRECT(concat("B",$A56)),"")</f>
        <v/>
      </c>
      <c r="CO56" s="37" t="e">
        <f aca="false">IF(COUNTIF(GP:GP,$B56),INDIRECT(concat("B",$A56)),"")</f>
        <v>#NAME?</v>
      </c>
      <c r="CP56" s="37" t="str">
        <f aca="false">IF(COUNTIF(GQ:GQ,$B56),INDIRECT(concat("B",$A56)),"")</f>
        <v/>
      </c>
      <c r="CQ56" s="37" t="str">
        <f aca="false">IF(COUNTIF(GR:GR,$B56),INDIRECT(concat("B",$A56)),"")</f>
        <v/>
      </c>
      <c r="CR56" s="37" t="str">
        <f aca="false">IF(COUNTIF(GS:GS,$B56),INDIRECT(concat("B",$A56)),"")</f>
        <v/>
      </c>
      <c r="CS56" s="37" t="str">
        <f aca="false">IF(COUNTIF(GT:GT,$B56),INDIRECT(concat("B",$A56)),"")</f>
        <v/>
      </c>
      <c r="CT56" s="37" t="str">
        <f aca="false">IF(COUNTIF(GU:GU,$B56),INDIRECT(concat("B",$A56)),"")</f>
        <v/>
      </c>
      <c r="CU56" s="37" t="str">
        <f aca="false">IF(COUNTIF(GV:GV,$B56),INDIRECT(concat("B",$A56)),"")</f>
        <v/>
      </c>
      <c r="CV56" s="37" t="str">
        <f aca="false">IF(COUNTIF(GW:GW,$B56),INDIRECT(concat("B",$A56)),"")</f>
        <v/>
      </c>
      <c r="CW56" s="37" t="str">
        <f aca="false">IF(COUNTIF(GX:GX,$B56),INDIRECT(concat("B",$A56)),"")</f>
        <v/>
      </c>
      <c r="CX56" s="37" t="str">
        <f aca="false">IF(COUNTIF(GY:GY,$B56),INDIRECT(concat("B",$A56)),"")</f>
        <v/>
      </c>
      <c r="CY56" s="37" t="str">
        <f aca="false">IF(COUNTIF(GZ:GZ,$B56),INDIRECT(concat("B",$A56)),"")</f>
        <v/>
      </c>
      <c r="CZ56" s="37" t="str">
        <f aca="false">IF(COUNTIF(HA:HA,$B56),INDIRECT(concat("B",$A56)),"")</f>
        <v/>
      </c>
      <c r="DA56" s="37" t="str">
        <f aca="false">IF(COUNTIF(HB:HB,$B56),INDIRECT(concat("B",$A56)),"")</f>
        <v/>
      </c>
      <c r="DB56" s="37" t="str">
        <f aca="false">IF(COUNTIF(HC:HC,$B56),INDIRECT(concat("B",$A56)),"")</f>
        <v/>
      </c>
      <c r="DC56" s="37" t="str">
        <f aca="false">IF(COUNTIF(HD:HD,$B56),INDIRECT(concat("B",$A56)),"")</f>
        <v/>
      </c>
      <c r="DD56" s="37"/>
      <c r="DE56" s="199"/>
      <c r="DF56" s="199"/>
      <c r="DG56" s="199"/>
      <c r="DH56" s="199"/>
      <c r="DI56" s="199"/>
      <c r="DJ56" s="199"/>
      <c r="DK56" s="199"/>
      <c r="DL56" s="199"/>
      <c r="DM56" s="199"/>
      <c r="DN56" s="199"/>
      <c r="DO56" s="199"/>
      <c r="DP56" s="199"/>
      <c r="DQ56" s="199"/>
      <c r="DR56" s="199"/>
      <c r="DS56" s="199"/>
      <c r="DT56" s="199"/>
      <c r="DU56" s="199"/>
      <c r="DV56" s="199"/>
      <c r="DW56" s="199"/>
      <c r="DX56" s="199"/>
      <c r="DY56" s="199"/>
      <c r="DZ56" s="199"/>
      <c r="EA56" s="199"/>
      <c r="EB56" s="199"/>
      <c r="EC56" s="199"/>
      <c r="ED56" s="199"/>
      <c r="EE56" s="199"/>
      <c r="EF56" s="199"/>
      <c r="EG56" s="199"/>
      <c r="EH56" s="199"/>
      <c r="EI56" s="199"/>
      <c r="EJ56" s="199"/>
      <c r="EK56" s="199"/>
      <c r="EL56" s="199"/>
      <c r="EM56" s="199"/>
      <c r="EN56" s="199"/>
      <c r="EO56" s="199"/>
      <c r="EP56" s="199"/>
      <c r="EQ56" s="199"/>
      <c r="ER56" s="199"/>
      <c r="ES56" s="199"/>
      <c r="ET56" s="199"/>
      <c r="EU56" s="199"/>
      <c r="EV56" s="199"/>
      <c r="EW56" s="199"/>
      <c r="EX56" s="199"/>
      <c r="EY56" s="199"/>
      <c r="EZ56" s="199"/>
      <c r="FA56" s="199"/>
      <c r="FB56" s="199"/>
      <c r="FC56" s="199"/>
      <c r="FD56" s="199"/>
      <c r="FE56" s="199"/>
      <c r="FF56" s="199"/>
      <c r="FG56" s="199"/>
      <c r="FH56" s="199"/>
      <c r="FI56" s="199"/>
      <c r="FJ56" s="199"/>
      <c r="FK56" s="199"/>
      <c r="FL56" s="199"/>
      <c r="FM56" s="199"/>
      <c r="FN56" s="199"/>
      <c r="FO56" s="199"/>
      <c r="FP56" s="199"/>
      <c r="FQ56" s="199"/>
      <c r="FR56" s="199"/>
      <c r="FS56" s="199"/>
      <c r="FT56" s="199"/>
      <c r="FU56" s="199"/>
      <c r="FV56" s="199"/>
      <c r="FW56" s="199"/>
      <c r="FX56" s="199"/>
      <c r="FY56" s="199"/>
      <c r="FZ56" s="199"/>
      <c r="GA56" s="199"/>
      <c r="GB56" s="199"/>
      <c r="GC56" s="199"/>
      <c r="GD56" s="199"/>
      <c r="GE56" s="199"/>
      <c r="GF56" s="199"/>
      <c r="GG56" s="199"/>
      <c r="GH56" s="199"/>
      <c r="GI56" s="199"/>
      <c r="GJ56" s="199"/>
      <c r="GK56" s="199"/>
      <c r="GL56" s="199"/>
      <c r="GM56" s="199"/>
      <c r="GN56" s="199"/>
      <c r="GO56" s="199"/>
      <c r="GP56" s="199"/>
      <c r="GQ56" s="199"/>
      <c r="GR56" s="199"/>
      <c r="GS56" s="199"/>
      <c r="GT56" s="199"/>
      <c r="GU56" s="199"/>
      <c r="GV56" s="199"/>
      <c r="GW56" s="199"/>
      <c r="GX56" s="199"/>
      <c r="GY56" s="199"/>
      <c r="GZ56" s="199"/>
      <c r="HA56" s="199"/>
      <c r="HB56" s="199"/>
      <c r="HC56" s="199"/>
      <c r="HD56" s="199"/>
    </row>
    <row r="57" customFormat="false" ht="15" hidden="false" customHeight="false" outlineLevel="0" collapsed="false">
      <c r="A57" s="196" t="n">
        <v>57</v>
      </c>
      <c r="B57" s="37" t="s">
        <v>1427</v>
      </c>
      <c r="C57" s="37" t="str">
        <f aca="false">IF(COUNTIF(DD:DD,$B57),INDIRECT(concat("B",$A57)),"")</f>
        <v/>
      </c>
      <c r="D57" s="37" t="str">
        <f aca="false">IF(COUNTIF(DE:DE,$B57),INDIRECT(concat("B",$A57)),"")</f>
        <v/>
      </c>
      <c r="E57" s="37" t="str">
        <f aca="false">IF(COUNTIF(DF:DF,$B57),INDIRECT(concat("B",$A57)),"")</f>
        <v/>
      </c>
      <c r="F57" s="37" t="str">
        <f aca="false">IF(COUNTIF(DG:DG,$B57),INDIRECT(concat("B",$A57)),"")</f>
        <v/>
      </c>
      <c r="G57" s="37" t="str">
        <f aca="false">IF(COUNTIF(DH:DH,$B57),INDIRECT(concat("B",$A57)),"")</f>
        <v/>
      </c>
      <c r="H57" s="37" t="str">
        <f aca="false">IF(COUNTIF(DI:DI,$B57),INDIRECT(concat("B",$A57)),"")</f>
        <v/>
      </c>
      <c r="I57" s="37" t="str">
        <f aca="false">IF(COUNTIF(DJ:DJ,$B57),INDIRECT(concat("B",$A57)),"")</f>
        <v/>
      </c>
      <c r="J57" s="37" t="str">
        <f aca="false">IF(COUNTIF(DK:DK,$B57),INDIRECT(concat("B",$A57)),"")</f>
        <v/>
      </c>
      <c r="K57" s="37" t="str">
        <f aca="false">IF(COUNTIF(DL:DL,$B57),INDIRECT(concat("B",$A57)),"")</f>
        <v/>
      </c>
      <c r="L57" s="37" t="str">
        <f aca="false">IF(COUNTIF(DM:DM,$B57),INDIRECT(concat("B",$A57)),"")</f>
        <v/>
      </c>
      <c r="M57" s="37" t="str">
        <f aca="false">IF(COUNTIF(DN:DN,$B57),INDIRECT(concat("B",$A57)),"")</f>
        <v/>
      </c>
      <c r="N57" s="37" t="str">
        <f aca="false">IF(COUNTIF(DO:DO,$B57),INDIRECT(concat("B",$A57)),"")</f>
        <v/>
      </c>
      <c r="O57" s="37" t="str">
        <f aca="false">IF(COUNTIF(DP:DP,$B57),INDIRECT(concat("B",$A57)),"")</f>
        <v/>
      </c>
      <c r="P57" s="37" t="str">
        <f aca="false">IF(COUNTIF(DQ:DQ,$B57),INDIRECT(concat("B",$A57)),"")</f>
        <v/>
      </c>
      <c r="Q57" s="37" t="str">
        <f aca="false">IF(COUNTIF(DR:DR,$B57),INDIRECT(concat("B",$A57)),"")</f>
        <v/>
      </c>
      <c r="R57" s="37" t="str">
        <f aca="false">IF(COUNTIF(DS:DS,$B57),INDIRECT(concat("B",$A57)),"")</f>
        <v/>
      </c>
      <c r="S57" s="37" t="str">
        <f aca="false">IF(COUNTIF(DT:DT,$B57),INDIRECT(concat("B",$A57)),"")</f>
        <v/>
      </c>
      <c r="T57" s="37" t="str">
        <f aca="false">IF(COUNTIF(DU:DU,$B57),INDIRECT(concat("B",$A57)),"")</f>
        <v/>
      </c>
      <c r="U57" s="37" t="str">
        <f aca="false">IF(COUNTIF(DV:DV,$B57),INDIRECT(concat("B",$A57)),"")</f>
        <v/>
      </c>
      <c r="V57" s="37" t="str">
        <f aca="false">IF(COUNTIF(DW:DW,$B57),INDIRECT(concat("B",$A57)),"")</f>
        <v/>
      </c>
      <c r="W57" s="37" t="str">
        <f aca="false">IF(COUNTIF(DX:DX,$B57),INDIRECT(concat("B",$A57)),"")</f>
        <v/>
      </c>
      <c r="X57" s="37" t="str">
        <f aca="false">IF(COUNTIF(DY:DY,$B57),INDIRECT(concat("B",$A57)),"")</f>
        <v/>
      </c>
      <c r="Y57" s="37" t="str">
        <f aca="false">IF(COUNTIF(DZ:DZ,$B57),INDIRECT(concat("B",$A57)),"")</f>
        <v/>
      </c>
      <c r="Z57" s="37" t="str">
        <f aca="false">IF(COUNTIF(EA:EA,$B57),INDIRECT(concat("B",$A57)),"")</f>
        <v/>
      </c>
      <c r="AA57" s="37" t="e">
        <f aca="false">IF(COUNTIF(EB:EB,$B57),INDIRECT(concat("B",$A57)),"")</f>
        <v>#NAME?</v>
      </c>
      <c r="AB57" s="37" t="e">
        <f aca="false">IF(COUNTIF(EC:EC,$B57),INDIRECT(concat("B",$A57)),"")</f>
        <v>#NAME?</v>
      </c>
      <c r="AC57" s="37" t="str">
        <f aca="false">IF(COUNTIF(ED:ED,$B57),INDIRECT(concat("B",$A57)),"")</f>
        <v/>
      </c>
      <c r="AD57" s="37" t="str">
        <f aca="false">IF(COUNTIF(EE:EE,$B57),INDIRECT(concat("B",$A57)),"")</f>
        <v/>
      </c>
      <c r="AE57" s="37" t="str">
        <f aca="false">IF(COUNTIF(EF:EF,$B57),INDIRECT(concat("B",$A57)),"")</f>
        <v/>
      </c>
      <c r="AF57" s="37" t="str">
        <f aca="false">IF(COUNTIF(EG:EG,$B57),INDIRECT(concat("B",$A57)),"")</f>
        <v/>
      </c>
      <c r="AG57" s="37" t="str">
        <f aca="false">IF(COUNTIF(EH:EH,$B57),INDIRECT(concat("B",$A57)),"")</f>
        <v/>
      </c>
      <c r="AH57" s="37" t="str">
        <f aca="false">IF(COUNTIF(EI:EI,$B57),INDIRECT(concat("B",$A57)),"")</f>
        <v/>
      </c>
      <c r="AI57" s="37" t="str">
        <f aca="false">IF(COUNTIF(EJ:EJ,$B57),INDIRECT(concat("B",$A57)),"")</f>
        <v/>
      </c>
      <c r="AJ57" s="37" t="str">
        <f aca="false">IF(COUNTIF(EK:EK,$B57),INDIRECT(concat("B",$A57)),"")</f>
        <v/>
      </c>
      <c r="AK57" s="37" t="str">
        <f aca="false">IF(COUNTIF(EL:EL,$B57),INDIRECT(concat("B",$A57)),"")</f>
        <v/>
      </c>
      <c r="AL57" s="37" t="str">
        <f aca="false">IF(COUNTIF(EM:EM,$B57),INDIRECT(concat("B",$A57)),"")</f>
        <v/>
      </c>
      <c r="AM57" s="37" t="str">
        <f aca="false">IF(COUNTIF(EN:EN,$B57),INDIRECT(concat("B",$A57)),"")</f>
        <v/>
      </c>
      <c r="AN57" s="37" t="str">
        <f aca="false">IF(COUNTIF(EO:EO,$B57),INDIRECT(concat("B",$A57)),"")</f>
        <v/>
      </c>
      <c r="AO57" s="37" t="str">
        <f aca="false">IF(COUNTIF(EP:EP,$B57),INDIRECT(concat("B",$A57)),"")</f>
        <v/>
      </c>
      <c r="AP57" s="37" t="str">
        <f aca="false">IF(COUNTIF(EQ:EQ,$B57),INDIRECT(concat("B",$A57)),"")</f>
        <v/>
      </c>
      <c r="AQ57" s="37" t="str">
        <f aca="false">IF(COUNTIF(ER:ER,$B57),INDIRECT(concat("B",$A57)),"")</f>
        <v/>
      </c>
      <c r="AR57" s="37" t="str">
        <f aca="false">IF(COUNTIF(ES:ES,$B57),INDIRECT(concat("B",$A57)),"")</f>
        <v/>
      </c>
      <c r="AS57" s="37" t="str">
        <f aca="false">IF(COUNTIF(ET:ET,$B57),INDIRECT(concat("B",$A57)),"")</f>
        <v/>
      </c>
      <c r="AT57" s="37" t="str">
        <f aca="false">IF(COUNTIF(EU:EU,$B57),INDIRECT(concat("B",$A57)),"")</f>
        <v/>
      </c>
      <c r="AU57" s="37" t="str">
        <f aca="false">IF(COUNTIF(EV:EV,$B57),INDIRECT(concat("B",$A57)),"")</f>
        <v/>
      </c>
      <c r="AV57" s="37" t="str">
        <f aca="false">IF(COUNTIF(EW:EW,$B57),INDIRECT(concat("B",$A57)),"")</f>
        <v/>
      </c>
      <c r="AW57" s="37" t="str">
        <f aca="false">IF(COUNTIF(EX:EX,$B57),INDIRECT(concat("B",$A57)),"")</f>
        <v/>
      </c>
      <c r="AX57" s="37" t="str">
        <f aca="false">IF(COUNTIF(EY:EY,$B57),INDIRECT(concat("B",$A57)),"")</f>
        <v/>
      </c>
      <c r="AY57" s="37" t="str">
        <f aca="false">IF(COUNTIF(EZ:EZ,$B57),INDIRECT(concat("B",$A57)),"")</f>
        <v/>
      </c>
      <c r="AZ57" s="37" t="str">
        <f aca="false">IF(COUNTIF(FA:FA,$B57),INDIRECT(concat("B",$A57)),"")</f>
        <v/>
      </c>
      <c r="BA57" s="37" t="str">
        <f aca="false">IF(COUNTIF(FB:FB,$B57),INDIRECT(concat("B",$A57)),"")</f>
        <v/>
      </c>
      <c r="BB57" s="37" t="str">
        <f aca="false">IF(COUNTIF(FC:FC,$B57),INDIRECT(concat("B",$A57)),"")</f>
        <v/>
      </c>
      <c r="BC57" s="37" t="str">
        <f aca="false">IF(COUNTIF(FD:FD,$B57),INDIRECT(concat("B",$A57)),"")</f>
        <v/>
      </c>
      <c r="BD57" s="37" t="str">
        <f aca="false">IF(COUNTIF(FE:FE,$B57),INDIRECT(concat("B",$A57)),"")</f>
        <v/>
      </c>
      <c r="BE57" s="37" t="str">
        <f aca="false">IF(COUNTIF(FF:FF,$B57),INDIRECT(concat("B",$A57)),"")</f>
        <v/>
      </c>
      <c r="BF57" s="37" t="str">
        <f aca="false">IF(COUNTIF(FG:FG,$B57),INDIRECT(concat("B",$A57)),"")</f>
        <v/>
      </c>
      <c r="BG57" s="37" t="str">
        <f aca="false">IF(COUNTIF(FH:FH,$B57),INDIRECT(concat("B",$A57)),"")</f>
        <v/>
      </c>
      <c r="BH57" s="37" t="str">
        <f aca="false">IF(COUNTIF(FI:FI,$B57),INDIRECT(concat("B",$A57)),"")</f>
        <v/>
      </c>
      <c r="BI57" s="37" t="str">
        <f aca="false">IF(COUNTIF(FJ:FJ,$B57),INDIRECT(concat("B",$A57)),"")</f>
        <v/>
      </c>
      <c r="BJ57" s="37" t="str">
        <f aca="false">IF(COUNTIF(FK:FK,$B57),INDIRECT(concat("B",$A57)),"")</f>
        <v/>
      </c>
      <c r="BK57" s="37" t="str">
        <f aca="false">IF(COUNTIF(FL:FL,$B57),INDIRECT(concat("B",$A57)),"")</f>
        <v/>
      </c>
      <c r="BL57" s="37" t="str">
        <f aca="false">IF(COUNTIF(FM:FM,$B57),INDIRECT(concat("B",$A57)),"")</f>
        <v/>
      </c>
      <c r="BM57" s="37" t="str">
        <f aca="false">IF(COUNTIF(FN:FN,$B57),INDIRECT(concat("B",$A57)),"")</f>
        <v/>
      </c>
      <c r="BN57" s="37" t="str">
        <f aca="false">IF(COUNTIF(FO:FO,$B57),INDIRECT(concat("B",$A57)),"")</f>
        <v/>
      </c>
      <c r="BO57" s="37" t="str">
        <f aca="false">IF(COUNTIF(FP:FP,$B57),INDIRECT(concat("B",$A57)),"")</f>
        <v/>
      </c>
      <c r="BP57" s="37" t="str">
        <f aca="false">IF(COUNTIF(FQ:FQ,$B57),INDIRECT(concat("B",$A57)),"")</f>
        <v/>
      </c>
      <c r="BQ57" s="37" t="str">
        <f aca="false">IF(COUNTIF(FR:FR,$B57),INDIRECT(concat("B",$A57)),"")</f>
        <v/>
      </c>
      <c r="BR57" s="37" t="str">
        <f aca="false">IF(COUNTIF(FS:FS,$B57),INDIRECT(concat("B",$A57)),"")</f>
        <v/>
      </c>
      <c r="BS57" s="37" t="str">
        <f aca="false">IF(COUNTIF(FT:FT,$B57),INDIRECT(concat("B",$A57)),"")</f>
        <v/>
      </c>
      <c r="BT57" s="37" t="str">
        <f aca="false">IF(COUNTIF(FU:FU,$B57),INDIRECT(concat("B",$A57)),"")</f>
        <v/>
      </c>
      <c r="BU57" s="37" t="str">
        <f aca="false">IF(COUNTIF(FV:FV,$B57),INDIRECT(concat("B",$A57)),"")</f>
        <v/>
      </c>
      <c r="BV57" s="37" t="str">
        <f aca="false">IF(COUNTIF(FW:FW,$B57),INDIRECT(concat("B",$A57)),"")</f>
        <v/>
      </c>
      <c r="BW57" s="37" t="str">
        <f aca="false">IF(COUNTIF(FX:FX,$B57),INDIRECT(concat("B",$A57)),"")</f>
        <v/>
      </c>
      <c r="BX57" s="37" t="str">
        <f aca="false">IF(COUNTIF(FY:FY,$B57),INDIRECT(concat("B",$A57)),"")</f>
        <v/>
      </c>
      <c r="BY57" s="37" t="str">
        <f aca="false">IF(COUNTIF(FZ:FZ,$B57),INDIRECT(concat("B",$A57)),"")</f>
        <v/>
      </c>
      <c r="BZ57" s="37" t="str">
        <f aca="false">IF(COUNTIF(GA:GA,$B57),INDIRECT(concat("B",$A57)),"")</f>
        <v/>
      </c>
      <c r="CA57" s="37" t="str">
        <f aca="false">IF(COUNTIF(GB:GB,$B57),INDIRECT(concat("B",$A57)),"")</f>
        <v/>
      </c>
      <c r="CB57" s="37" t="str">
        <f aca="false">IF(COUNTIF(GC:GC,$B57),INDIRECT(concat("B",$A57)),"")</f>
        <v/>
      </c>
      <c r="CC57" s="37" t="str">
        <f aca="false">IF(COUNTIF(GD:GD,$B57),INDIRECT(concat("B",$A57)),"")</f>
        <v/>
      </c>
      <c r="CD57" s="37" t="str">
        <f aca="false">IF(COUNTIF(GE:GE,$B57),INDIRECT(concat("B",$A57)),"")</f>
        <v/>
      </c>
      <c r="CE57" s="37" t="str">
        <f aca="false">IF(COUNTIF(GF:GF,$B57),INDIRECT(concat("B",$A57)),"")</f>
        <v/>
      </c>
      <c r="CF57" s="37" t="str">
        <f aca="false">IF(COUNTIF(GG:GG,$B57),INDIRECT(concat("B",$A57)),"")</f>
        <v/>
      </c>
      <c r="CG57" s="37" t="str">
        <f aca="false">IF(COUNTIF(GH:GH,$B57),INDIRECT(concat("B",$A57)),"")</f>
        <v/>
      </c>
      <c r="CH57" s="37" t="str">
        <f aca="false">IF(COUNTIF(GI:GI,$B57),INDIRECT(concat("B",$A57)),"")</f>
        <v/>
      </c>
      <c r="CI57" s="37" t="str">
        <f aca="false">IF(COUNTIF(GJ:GJ,$B57),INDIRECT(concat("B",$A57)),"")</f>
        <v/>
      </c>
      <c r="CJ57" s="37" t="str">
        <f aca="false">IF(COUNTIF(GK:GK,$B57),INDIRECT(concat("B",$A57)),"")</f>
        <v/>
      </c>
      <c r="CK57" s="37" t="str">
        <f aca="false">IF(COUNTIF(GL:GL,$B57),INDIRECT(concat("B",$A57)),"")</f>
        <v/>
      </c>
      <c r="CL57" s="37" t="str">
        <f aca="false">IF(COUNTIF(GM:GM,$B57),INDIRECT(concat("B",$A57)),"")</f>
        <v/>
      </c>
      <c r="CM57" s="37" t="str">
        <f aca="false">IF(COUNTIF(GN:GN,$B57),INDIRECT(concat("B",$A57)),"")</f>
        <v/>
      </c>
      <c r="CN57" s="37" t="str">
        <f aca="false">IF(COUNTIF(GO:GO,$B57),INDIRECT(concat("B",$A57)),"")</f>
        <v/>
      </c>
      <c r="CO57" s="37" t="str">
        <f aca="false">IF(COUNTIF(GP:GP,$B57),INDIRECT(concat("B",$A57)),"")</f>
        <v/>
      </c>
      <c r="CP57" s="37" t="str">
        <f aca="false">IF(COUNTIF(GQ:GQ,$B57),INDIRECT(concat("B",$A57)),"")</f>
        <v/>
      </c>
      <c r="CQ57" s="37" t="str">
        <f aca="false">IF(COUNTIF(GR:GR,$B57),INDIRECT(concat("B",$A57)),"")</f>
        <v/>
      </c>
      <c r="CR57" s="37" t="str">
        <f aca="false">IF(COUNTIF(GS:GS,$B57),INDIRECT(concat("B",$A57)),"")</f>
        <v/>
      </c>
      <c r="CS57" s="37" t="str">
        <f aca="false">IF(COUNTIF(GT:GT,$B57),INDIRECT(concat("B",$A57)),"")</f>
        <v/>
      </c>
      <c r="CT57" s="37" t="str">
        <f aca="false">IF(COUNTIF(GU:GU,$B57),INDIRECT(concat("B",$A57)),"")</f>
        <v/>
      </c>
      <c r="CU57" s="37" t="str">
        <f aca="false">IF(COUNTIF(GV:GV,$B57),INDIRECT(concat("B",$A57)),"")</f>
        <v/>
      </c>
      <c r="CV57" s="37" t="e">
        <f aca="false">IF(COUNTIF(GW:GW,$B57),INDIRECT(concat("B",$A57)),"")</f>
        <v>#NAME?</v>
      </c>
      <c r="CW57" s="37" t="str">
        <f aca="false">IF(COUNTIF(GX:GX,$B57),INDIRECT(concat("B",$A57)),"")</f>
        <v/>
      </c>
      <c r="CX57" s="37" t="str">
        <f aca="false">IF(COUNTIF(GY:GY,$B57),INDIRECT(concat("B",$A57)),"")</f>
        <v/>
      </c>
      <c r="CY57" s="37" t="str">
        <f aca="false">IF(COUNTIF(GZ:GZ,$B57),INDIRECT(concat("B",$A57)),"")</f>
        <v/>
      </c>
      <c r="CZ57" s="37" t="str">
        <f aca="false">IF(COUNTIF(HA:HA,$B57),INDIRECT(concat("B",$A57)),"")</f>
        <v/>
      </c>
      <c r="DA57" s="37" t="str">
        <f aca="false">IF(COUNTIF(HB:HB,$B57),INDIRECT(concat("B",$A57)),"")</f>
        <v/>
      </c>
      <c r="DB57" s="37" t="str">
        <f aca="false">IF(COUNTIF(HC:HC,$B57),INDIRECT(concat("B",$A57)),"")</f>
        <v/>
      </c>
      <c r="DC57" s="37" t="str">
        <f aca="false">IF(COUNTIF(HD:HD,$B57),INDIRECT(concat("B",$A57)),"")</f>
        <v/>
      </c>
      <c r="DD57" s="37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  <c r="DO57" s="199"/>
      <c r="DP57" s="199"/>
      <c r="DQ57" s="199"/>
      <c r="DR57" s="199"/>
      <c r="DS57" s="199"/>
      <c r="DT57" s="199"/>
      <c r="DU57" s="199"/>
      <c r="DV57" s="199"/>
      <c r="DW57" s="199"/>
      <c r="DX57" s="199"/>
      <c r="DY57" s="199"/>
      <c r="DZ57" s="199"/>
      <c r="EA57" s="199"/>
      <c r="EB57" s="199"/>
      <c r="EC57" s="199"/>
      <c r="ED57" s="199"/>
      <c r="EE57" s="199"/>
      <c r="EF57" s="199"/>
      <c r="EG57" s="199"/>
      <c r="EH57" s="199"/>
      <c r="EI57" s="199"/>
      <c r="EJ57" s="199"/>
      <c r="EK57" s="199"/>
      <c r="EL57" s="199"/>
      <c r="EM57" s="199"/>
      <c r="EN57" s="199"/>
      <c r="EO57" s="199"/>
      <c r="EP57" s="199"/>
      <c r="EQ57" s="199"/>
      <c r="ER57" s="199"/>
      <c r="ES57" s="199"/>
      <c r="ET57" s="199"/>
      <c r="EU57" s="199"/>
      <c r="EV57" s="199"/>
      <c r="EW57" s="199"/>
      <c r="EX57" s="199"/>
      <c r="EY57" s="199"/>
      <c r="EZ57" s="199"/>
      <c r="FA57" s="199"/>
      <c r="FB57" s="199"/>
      <c r="FC57" s="199"/>
      <c r="FD57" s="199"/>
      <c r="FE57" s="199"/>
      <c r="FF57" s="199"/>
      <c r="FG57" s="199"/>
      <c r="FH57" s="199"/>
      <c r="FI57" s="199"/>
      <c r="FJ57" s="199"/>
      <c r="FK57" s="199"/>
      <c r="FL57" s="199"/>
      <c r="FM57" s="199"/>
      <c r="FN57" s="199"/>
      <c r="FO57" s="199"/>
      <c r="FP57" s="199"/>
      <c r="FQ57" s="199"/>
      <c r="FR57" s="199"/>
      <c r="FS57" s="199"/>
      <c r="FT57" s="199"/>
      <c r="FU57" s="199"/>
      <c r="FV57" s="199"/>
      <c r="FW57" s="199"/>
      <c r="FX57" s="199"/>
      <c r="FY57" s="199"/>
      <c r="FZ57" s="199"/>
      <c r="GA57" s="199"/>
      <c r="GB57" s="199"/>
      <c r="GC57" s="199"/>
      <c r="GD57" s="199"/>
      <c r="GE57" s="199"/>
      <c r="GF57" s="199"/>
      <c r="GG57" s="199"/>
      <c r="GH57" s="199"/>
      <c r="GI57" s="199"/>
      <c r="GJ57" s="199"/>
      <c r="GK57" s="199"/>
      <c r="GL57" s="199"/>
      <c r="GM57" s="199"/>
      <c r="GN57" s="199"/>
      <c r="GO57" s="199"/>
      <c r="GP57" s="199"/>
      <c r="GQ57" s="199"/>
      <c r="GR57" s="199"/>
      <c r="GS57" s="199"/>
      <c r="GT57" s="199"/>
      <c r="GU57" s="199"/>
      <c r="GV57" s="199"/>
      <c r="GW57" s="199"/>
      <c r="GX57" s="199"/>
      <c r="GY57" s="199"/>
      <c r="GZ57" s="199"/>
      <c r="HA57" s="199"/>
      <c r="HB57" s="199"/>
      <c r="HC57" s="199"/>
      <c r="HD57" s="199"/>
    </row>
    <row r="58" customFormat="false" ht="15" hidden="false" customHeight="false" outlineLevel="0" collapsed="false">
      <c r="A58" s="196" t="n">
        <v>58</v>
      </c>
      <c r="B58" s="37" t="s">
        <v>1430</v>
      </c>
      <c r="C58" s="37" t="str">
        <f aca="false">IF(COUNTIF(DD:DD,$B58),INDIRECT(concat("B",$A58)),"")</f>
        <v/>
      </c>
      <c r="D58" s="37" t="str">
        <f aca="false">IF(COUNTIF(DE:DE,$B58),INDIRECT(concat("B",$A58)),"")</f>
        <v/>
      </c>
      <c r="E58" s="37" t="str">
        <f aca="false">IF(COUNTIF(DF:DF,$B58),INDIRECT(concat("B",$A58)),"")</f>
        <v/>
      </c>
      <c r="F58" s="37" t="str">
        <f aca="false">IF(COUNTIF(DG:DG,$B58),INDIRECT(concat("B",$A58)),"")</f>
        <v/>
      </c>
      <c r="G58" s="37" t="e">
        <f aca="false">IF(COUNTIF(DH:DH,$B58),INDIRECT(concat("B",$A58)),"")</f>
        <v>#NAME?</v>
      </c>
      <c r="H58" s="37" t="e">
        <f aca="false">IF(COUNTIF(DI:DI,$B58),INDIRECT(concat("B",$A58)),"")</f>
        <v>#NAME?</v>
      </c>
      <c r="I58" s="37" t="str">
        <f aca="false">IF(COUNTIF(DJ:DJ,$B58),INDIRECT(concat("B",$A58)),"")</f>
        <v/>
      </c>
      <c r="J58" s="37" t="str">
        <f aca="false">IF(COUNTIF(DK:DK,$B58),INDIRECT(concat("B",$A58)),"")</f>
        <v/>
      </c>
      <c r="K58" s="37" t="str">
        <f aca="false">IF(COUNTIF(DL:DL,$B58),INDIRECT(concat("B",$A58)),"")</f>
        <v/>
      </c>
      <c r="L58" s="37" t="e">
        <f aca="false">IF(COUNTIF(DM:DM,$B58),INDIRECT(concat("B",$A58)),"")</f>
        <v>#NAME?</v>
      </c>
      <c r="M58" s="37" t="str">
        <f aca="false">IF(COUNTIF(DN:DN,$B58),INDIRECT(concat("B",$A58)),"")</f>
        <v/>
      </c>
      <c r="N58" s="37" t="str">
        <f aca="false">IF(COUNTIF(DO:DO,$B58),INDIRECT(concat("B",$A58)),"")</f>
        <v/>
      </c>
      <c r="O58" s="37" t="str">
        <f aca="false">IF(COUNTIF(DP:DP,$B58),INDIRECT(concat("B",$A58)),"")</f>
        <v/>
      </c>
      <c r="P58" s="37" t="str">
        <f aca="false">IF(COUNTIF(DQ:DQ,$B58),INDIRECT(concat("B",$A58)),"")</f>
        <v/>
      </c>
      <c r="Q58" s="37" t="e">
        <f aca="false">IF(COUNTIF(DR:DR,$B58),INDIRECT(concat("B",$A58)),"")</f>
        <v>#NAME?</v>
      </c>
      <c r="R58" s="37" t="str">
        <f aca="false">IF(COUNTIF(DS:DS,$B58),INDIRECT(concat("B",$A58)),"")</f>
        <v/>
      </c>
      <c r="S58" s="37" t="str">
        <f aca="false">IF(COUNTIF(DT:DT,$B58),INDIRECT(concat("B",$A58)),"")</f>
        <v/>
      </c>
      <c r="T58" s="37" t="str">
        <f aca="false">IF(COUNTIF(DU:DU,$B58),INDIRECT(concat("B",$A58)),"")</f>
        <v/>
      </c>
      <c r="U58" s="37" t="str">
        <f aca="false">IF(COUNTIF(DV:DV,$B58),INDIRECT(concat("B",$A58)),"")</f>
        <v/>
      </c>
      <c r="V58" s="37" t="e">
        <f aca="false">IF(COUNTIF(DW:DW,$B58),INDIRECT(concat("B",$A58)),"")</f>
        <v>#NAME?</v>
      </c>
      <c r="W58" s="37" t="str">
        <f aca="false">IF(COUNTIF(DX:DX,$B58),INDIRECT(concat("B",$A58)),"")</f>
        <v/>
      </c>
      <c r="X58" s="37" t="str">
        <f aca="false">IF(COUNTIF(DY:DY,$B58),INDIRECT(concat("B",$A58)),"")</f>
        <v/>
      </c>
      <c r="Y58" s="37" t="str">
        <f aca="false">IF(COUNTIF(DZ:DZ,$B58),INDIRECT(concat("B",$A58)),"")</f>
        <v/>
      </c>
      <c r="Z58" s="37" t="e">
        <f aca="false">IF(COUNTIF(EA:EA,$B58),INDIRECT(concat("B",$A58)),"")</f>
        <v>#NAME?</v>
      </c>
      <c r="AA58" s="37" t="e">
        <f aca="false">IF(COUNTIF(EB:EB,$B58),INDIRECT(concat("B",$A58)),"")</f>
        <v>#NAME?</v>
      </c>
      <c r="AB58" s="37" t="e">
        <f aca="false">IF(COUNTIF(EC:EC,$B58),INDIRECT(concat("B",$A58)),"")</f>
        <v>#NAME?</v>
      </c>
      <c r="AC58" s="37" t="str">
        <f aca="false">IF(COUNTIF(ED:ED,$B58),INDIRECT(concat("B",$A58)),"")</f>
        <v/>
      </c>
      <c r="AD58" s="37" t="e">
        <f aca="false">IF(COUNTIF(EE:EE,$B58),INDIRECT(concat("B",$A58)),"")</f>
        <v>#NAME?</v>
      </c>
      <c r="AE58" s="37" t="e">
        <f aca="false">IF(COUNTIF(EF:EF,$B58),INDIRECT(concat("B",$A58)),"")</f>
        <v>#NAME?</v>
      </c>
      <c r="AF58" s="37" t="e">
        <f aca="false">IF(COUNTIF(EG:EG,$B58),INDIRECT(concat("B",$A58)),"")</f>
        <v>#NAME?</v>
      </c>
      <c r="AG58" s="37" t="e">
        <f aca="false">IF(COUNTIF(EH:EH,$B58),INDIRECT(concat("B",$A58)),"")</f>
        <v>#NAME?</v>
      </c>
      <c r="AH58" s="37" t="e">
        <f aca="false">IF(COUNTIF(EI:EI,$B58),INDIRECT(concat("B",$A58)),"")</f>
        <v>#NAME?</v>
      </c>
      <c r="AI58" s="37" t="str">
        <f aca="false">IF(COUNTIF(EJ:EJ,$B58),INDIRECT(concat("B",$A58)),"")</f>
        <v/>
      </c>
      <c r="AJ58" s="37" t="e">
        <f aca="false">IF(COUNTIF(EK:EK,$B58),INDIRECT(concat("B",$A58)),"")</f>
        <v>#NAME?</v>
      </c>
      <c r="AK58" s="37" t="e">
        <f aca="false">IF(COUNTIF(EL:EL,$B58),INDIRECT(concat("B",$A58)),"")</f>
        <v>#NAME?</v>
      </c>
      <c r="AL58" s="37" t="str">
        <f aca="false">IF(COUNTIF(EM:EM,$B58),INDIRECT(concat("B",$A58)),"")</f>
        <v/>
      </c>
      <c r="AM58" s="37" t="e">
        <f aca="false">IF(COUNTIF(EN:EN,$B58),INDIRECT(concat("B",$A58)),"")</f>
        <v>#NAME?</v>
      </c>
      <c r="AN58" s="37" t="str">
        <f aca="false">IF(COUNTIF(EO:EO,$B58),INDIRECT(concat("B",$A58)),"")</f>
        <v/>
      </c>
      <c r="AO58" s="37" t="e">
        <f aca="false">IF(COUNTIF(EP:EP,$B58),INDIRECT(concat("B",$A58)),"")</f>
        <v>#NAME?</v>
      </c>
      <c r="AP58" s="37" t="str">
        <f aca="false">IF(COUNTIF(EQ:EQ,$B58),INDIRECT(concat("B",$A58)),"")</f>
        <v/>
      </c>
      <c r="AQ58" s="37" t="e">
        <f aca="false">IF(COUNTIF(ER:ER,$B58),INDIRECT(concat("B",$A58)),"")</f>
        <v>#NAME?</v>
      </c>
      <c r="AR58" s="37" t="str">
        <f aca="false">IF(COUNTIF(ES:ES,$B58),INDIRECT(concat("B",$A58)),"")</f>
        <v/>
      </c>
      <c r="AS58" s="37" t="e">
        <f aca="false">IF(COUNTIF(ET:ET,$B58),INDIRECT(concat("B",$A58)),"")</f>
        <v>#NAME?</v>
      </c>
      <c r="AT58" s="37" t="e">
        <f aca="false">IF(COUNTIF(EU:EU,$B58),INDIRECT(concat("B",$A58)),"")</f>
        <v>#NAME?</v>
      </c>
      <c r="AU58" s="37" t="e">
        <f aca="false">IF(COUNTIF(EV:EV,$B58),INDIRECT(concat("B",$A58)),"")</f>
        <v>#NAME?</v>
      </c>
      <c r="AV58" s="37" t="e">
        <f aca="false">IF(COUNTIF(EW:EW,$B58),INDIRECT(concat("B",$A58)),"")</f>
        <v>#NAME?</v>
      </c>
      <c r="AW58" s="37" t="str">
        <f aca="false">IF(COUNTIF(EX:EX,$B58),INDIRECT(concat("B",$A58)),"")</f>
        <v/>
      </c>
      <c r="AX58" s="37" t="e">
        <f aca="false">IF(COUNTIF(EY:EY,$B58),INDIRECT(concat("B",$A58)),"")</f>
        <v>#NAME?</v>
      </c>
      <c r="AY58" s="37" t="str">
        <f aca="false">IF(COUNTIF(EZ:EZ,$B58),INDIRECT(concat("B",$A58)),"")</f>
        <v/>
      </c>
      <c r="AZ58" s="37" t="e">
        <f aca="false">IF(COUNTIF(FA:FA,$B58),INDIRECT(concat("B",$A58)),"")</f>
        <v>#NAME?</v>
      </c>
      <c r="BA58" s="37" t="e">
        <f aca="false">IF(COUNTIF(FB:FB,$B58),INDIRECT(concat("B",$A58)),"")</f>
        <v>#NAME?</v>
      </c>
      <c r="BB58" s="37" t="str">
        <f aca="false">IF(COUNTIF(FC:FC,$B58),INDIRECT(concat("B",$A58)),"")</f>
        <v/>
      </c>
      <c r="BC58" s="37" t="e">
        <f aca="false">IF(COUNTIF(FD:FD,$B58),INDIRECT(concat("B",$A58)),"")</f>
        <v>#NAME?</v>
      </c>
      <c r="BD58" s="37" t="e">
        <f aca="false">IF(COUNTIF(FE:FE,$B58),INDIRECT(concat("B",$A58)),"")</f>
        <v>#NAME?</v>
      </c>
      <c r="BE58" s="37" t="e">
        <f aca="false">IF(COUNTIF(FF:FF,$B58),INDIRECT(concat("B",$A58)),"")</f>
        <v>#NAME?</v>
      </c>
      <c r="BF58" s="37" t="e">
        <f aca="false">IF(COUNTIF(FG:FG,$B58),INDIRECT(concat("B",$A58)),"")</f>
        <v>#NAME?</v>
      </c>
      <c r="BG58" s="37" t="str">
        <f aca="false">IF(COUNTIF(FH:FH,$B58),INDIRECT(concat("B",$A58)),"")</f>
        <v/>
      </c>
      <c r="BH58" s="37" t="str">
        <f aca="false">IF(COUNTIF(FI:FI,$B58),INDIRECT(concat("B",$A58)),"")</f>
        <v/>
      </c>
      <c r="BI58" s="37" t="e">
        <f aca="false">IF(COUNTIF(FJ:FJ,$B58),INDIRECT(concat("B",$A58)),"")</f>
        <v>#NAME?</v>
      </c>
      <c r="BJ58" s="37" t="str">
        <f aca="false">IF(COUNTIF(FK:FK,$B58),INDIRECT(concat("B",$A58)),"")</f>
        <v/>
      </c>
      <c r="BK58" s="37" t="str">
        <f aca="false">IF(COUNTIF(FL:FL,$B58),INDIRECT(concat("B",$A58)),"")</f>
        <v/>
      </c>
      <c r="BL58" s="37" t="e">
        <f aca="false">IF(COUNTIF(FM:FM,$B58),INDIRECT(concat("B",$A58)),"")</f>
        <v>#NAME?</v>
      </c>
      <c r="BM58" s="37" t="e">
        <f aca="false">IF(COUNTIF(FN:FN,$B58),INDIRECT(concat("B",$A58)),"")</f>
        <v>#NAME?</v>
      </c>
      <c r="BN58" s="37" t="str">
        <f aca="false">IF(COUNTIF(FO:FO,$B58),INDIRECT(concat("B",$A58)),"")</f>
        <v/>
      </c>
      <c r="BO58" s="37" t="e">
        <f aca="false">IF(COUNTIF(FP:FP,$B58),INDIRECT(concat("B",$A58)),"")</f>
        <v>#NAME?</v>
      </c>
      <c r="BP58" s="37" t="str">
        <f aca="false">IF(COUNTIF(FQ:FQ,$B58),INDIRECT(concat("B",$A58)),"")</f>
        <v/>
      </c>
      <c r="BQ58" s="37" t="e">
        <f aca="false">IF(COUNTIF(FR:FR,$B58),INDIRECT(concat("B",$A58)),"")</f>
        <v>#NAME?</v>
      </c>
      <c r="BR58" s="37" t="str">
        <f aca="false">IF(COUNTIF(FS:FS,$B58),INDIRECT(concat("B",$A58)),"")</f>
        <v/>
      </c>
      <c r="BS58" s="37" t="str">
        <f aca="false">IF(COUNTIF(FT:FT,$B58),INDIRECT(concat("B",$A58)),"")</f>
        <v/>
      </c>
      <c r="BT58" s="37" t="str">
        <f aca="false">IF(COUNTIF(FU:FU,$B58),INDIRECT(concat("B",$A58)),"")</f>
        <v/>
      </c>
      <c r="BU58" s="37" t="str">
        <f aca="false">IF(COUNTIF(FV:FV,$B58),INDIRECT(concat("B",$A58)),"")</f>
        <v/>
      </c>
      <c r="BV58" s="37" t="str">
        <f aca="false">IF(COUNTIF(FW:FW,$B58),INDIRECT(concat("B",$A58)),"")</f>
        <v/>
      </c>
      <c r="BW58" s="37" t="e">
        <f aca="false">IF(COUNTIF(FX:FX,$B58),INDIRECT(concat("B",$A58)),"")</f>
        <v>#NAME?</v>
      </c>
      <c r="BX58" s="37" t="str">
        <f aca="false">IF(COUNTIF(FY:FY,$B58),INDIRECT(concat("B",$A58)),"")</f>
        <v/>
      </c>
      <c r="BY58" s="37" t="e">
        <f aca="false">IF(COUNTIF(FZ:FZ,$B58),INDIRECT(concat("B",$A58)),"")</f>
        <v>#NAME?</v>
      </c>
      <c r="BZ58" s="37" t="str">
        <f aca="false">IF(COUNTIF(GA:GA,$B58),INDIRECT(concat("B",$A58)),"")</f>
        <v/>
      </c>
      <c r="CA58" s="37" t="str">
        <f aca="false">IF(COUNTIF(GB:GB,$B58),INDIRECT(concat("B",$A58)),"")</f>
        <v/>
      </c>
      <c r="CB58" s="37" t="e">
        <f aca="false">IF(COUNTIF(GC:GC,$B58),INDIRECT(concat("B",$A58)),"")</f>
        <v>#NAME?</v>
      </c>
      <c r="CC58" s="37" t="e">
        <f aca="false">IF(COUNTIF(GD:GD,$B58),INDIRECT(concat("B",$A58)),"")</f>
        <v>#NAME?</v>
      </c>
      <c r="CD58" s="37" t="e">
        <f aca="false">IF(COUNTIF(GE:GE,$B58),INDIRECT(concat("B",$A58)),"")</f>
        <v>#NAME?</v>
      </c>
      <c r="CE58" s="37" t="e">
        <f aca="false">IF(COUNTIF(GF:GF,$B58),INDIRECT(concat("B",$A58)),"")</f>
        <v>#NAME?</v>
      </c>
      <c r="CF58" s="37" t="e">
        <f aca="false">IF(COUNTIF(GG:GG,$B58),INDIRECT(concat("B",$A58)),"")</f>
        <v>#NAME?</v>
      </c>
      <c r="CG58" s="37" t="e">
        <f aca="false">IF(COUNTIF(GH:GH,$B58),INDIRECT(concat("B",$A58)),"")</f>
        <v>#NAME?</v>
      </c>
      <c r="CH58" s="37" t="e">
        <f aca="false">IF(COUNTIF(GI:GI,$B58),INDIRECT(concat("B",$A58)),"")</f>
        <v>#NAME?</v>
      </c>
      <c r="CI58" s="37" t="e">
        <f aca="false">IF(COUNTIF(GJ:GJ,$B58),INDIRECT(concat("B",$A58)),"")</f>
        <v>#NAME?</v>
      </c>
      <c r="CJ58" s="37" t="str">
        <f aca="false">IF(COUNTIF(GK:GK,$B58),INDIRECT(concat("B",$A58)),"")</f>
        <v/>
      </c>
      <c r="CK58" s="37" t="e">
        <f aca="false">IF(COUNTIF(GL:GL,$B58),INDIRECT(concat("B",$A58)),"")</f>
        <v>#NAME?</v>
      </c>
      <c r="CL58" s="37" t="str">
        <f aca="false">IF(COUNTIF(GM:GM,$B58),INDIRECT(concat("B",$A58)),"")</f>
        <v/>
      </c>
      <c r="CM58" s="37" t="str">
        <f aca="false">IF(COUNTIF(GN:GN,$B58),INDIRECT(concat("B",$A58)),"")</f>
        <v/>
      </c>
      <c r="CN58" s="37" t="str">
        <f aca="false">IF(COUNTIF(GO:GO,$B58),INDIRECT(concat("B",$A58)),"")</f>
        <v/>
      </c>
      <c r="CO58" s="37" t="e">
        <f aca="false">IF(COUNTIF(GP:GP,$B58),INDIRECT(concat("B",$A58)),"")</f>
        <v>#NAME?</v>
      </c>
      <c r="CP58" s="37" t="str">
        <f aca="false">IF(COUNTIF(GQ:GQ,$B58),INDIRECT(concat("B",$A58)),"")</f>
        <v/>
      </c>
      <c r="CQ58" s="37" t="e">
        <f aca="false">IF(COUNTIF(GR:GR,$B58),INDIRECT(concat("B",$A58)),"")</f>
        <v>#NAME?</v>
      </c>
      <c r="CR58" s="37" t="str">
        <f aca="false">IF(COUNTIF(GS:GS,$B58),INDIRECT(concat("B",$A58)),"")</f>
        <v/>
      </c>
      <c r="CS58" s="37" t="e">
        <f aca="false">IF(COUNTIF(GT:GT,$B58),INDIRECT(concat("B",$A58)),"")</f>
        <v>#NAME?</v>
      </c>
      <c r="CT58" s="37" t="e">
        <f aca="false">IF(COUNTIF(GU:GU,$B58),INDIRECT(concat("B",$A58)),"")</f>
        <v>#NAME?</v>
      </c>
      <c r="CU58" s="37" t="e">
        <f aca="false">IF(COUNTIF(GV:GV,$B58),INDIRECT(concat("B",$A58)),"")</f>
        <v>#NAME?</v>
      </c>
      <c r="CV58" s="37" t="str">
        <f aca="false">IF(COUNTIF(GW:GW,$B58),INDIRECT(concat("B",$A58)),"")</f>
        <v/>
      </c>
      <c r="CW58" s="37" t="str">
        <f aca="false">IF(COUNTIF(GX:GX,$B58),INDIRECT(concat("B",$A58)),"")</f>
        <v/>
      </c>
      <c r="CX58" s="37" t="str">
        <f aca="false">IF(COUNTIF(GY:GY,$B58),INDIRECT(concat("B",$A58)),"")</f>
        <v/>
      </c>
      <c r="CY58" s="37" t="e">
        <f aca="false">IF(COUNTIF(GZ:GZ,$B58),INDIRECT(concat("B",$A58)),"")</f>
        <v>#NAME?</v>
      </c>
      <c r="CZ58" s="37" t="e">
        <f aca="false">IF(COUNTIF(HA:HA,$B58),INDIRECT(concat("B",$A58)),"")</f>
        <v>#NAME?</v>
      </c>
      <c r="DA58" s="37" t="e">
        <f aca="false">IF(COUNTIF(HB:HB,$B58),INDIRECT(concat("B",$A58)),"")</f>
        <v>#NAME?</v>
      </c>
      <c r="DB58" s="37" t="e">
        <f aca="false">IF(COUNTIF(HC:HC,$B58),INDIRECT(concat("B",$A58)),"")</f>
        <v>#NAME?</v>
      </c>
      <c r="DC58" s="37" t="e">
        <f aca="false">IF(COUNTIF(HD:HD,$B58),INDIRECT(concat("B",$A58)),"")</f>
        <v>#NAME?</v>
      </c>
      <c r="DD58" s="37"/>
      <c r="DE58" s="199"/>
      <c r="DF58" s="199"/>
      <c r="DG58" s="199"/>
      <c r="DH58" s="199"/>
      <c r="DI58" s="199"/>
      <c r="DJ58" s="199"/>
      <c r="DK58" s="199"/>
      <c r="DL58" s="199"/>
      <c r="DM58" s="199"/>
      <c r="DN58" s="199"/>
      <c r="DO58" s="199"/>
      <c r="DP58" s="199"/>
      <c r="DQ58" s="199"/>
      <c r="DR58" s="199"/>
      <c r="DS58" s="199"/>
      <c r="DT58" s="199"/>
      <c r="DU58" s="199"/>
      <c r="DV58" s="199"/>
      <c r="DW58" s="199"/>
      <c r="DX58" s="199"/>
      <c r="DY58" s="199"/>
      <c r="DZ58" s="199"/>
      <c r="EA58" s="199"/>
      <c r="EB58" s="199"/>
      <c r="EC58" s="199"/>
      <c r="ED58" s="199"/>
      <c r="EE58" s="199"/>
      <c r="EF58" s="199"/>
      <c r="EG58" s="199"/>
      <c r="EH58" s="199"/>
      <c r="EI58" s="199"/>
      <c r="EJ58" s="199"/>
      <c r="EK58" s="199"/>
      <c r="EL58" s="199"/>
      <c r="EM58" s="199"/>
      <c r="EN58" s="199"/>
      <c r="EO58" s="199"/>
      <c r="EP58" s="199"/>
      <c r="EQ58" s="199"/>
      <c r="ER58" s="199"/>
      <c r="ES58" s="199"/>
      <c r="ET58" s="199"/>
      <c r="EU58" s="199"/>
      <c r="EV58" s="199"/>
      <c r="EW58" s="199"/>
      <c r="EX58" s="199"/>
      <c r="EY58" s="199"/>
      <c r="EZ58" s="199"/>
      <c r="FA58" s="199"/>
      <c r="FB58" s="199"/>
      <c r="FC58" s="199"/>
      <c r="FD58" s="199"/>
      <c r="FE58" s="199"/>
      <c r="FF58" s="199"/>
      <c r="FG58" s="199"/>
      <c r="FH58" s="199"/>
      <c r="FI58" s="199"/>
      <c r="FJ58" s="199"/>
      <c r="FK58" s="199"/>
      <c r="FL58" s="199"/>
      <c r="FM58" s="199"/>
      <c r="FN58" s="199"/>
      <c r="FO58" s="199"/>
      <c r="FP58" s="199"/>
      <c r="FQ58" s="199"/>
      <c r="FR58" s="199"/>
      <c r="FS58" s="199"/>
      <c r="FT58" s="199"/>
      <c r="FU58" s="199"/>
      <c r="FV58" s="199"/>
      <c r="FW58" s="199"/>
      <c r="FX58" s="199"/>
      <c r="FY58" s="199"/>
      <c r="FZ58" s="199"/>
      <c r="GA58" s="199"/>
      <c r="GB58" s="199"/>
      <c r="GC58" s="199"/>
      <c r="GD58" s="199"/>
      <c r="GE58" s="199"/>
      <c r="GF58" s="199"/>
      <c r="GG58" s="199"/>
      <c r="GH58" s="199"/>
      <c r="GI58" s="199"/>
      <c r="GJ58" s="199"/>
      <c r="GK58" s="199"/>
      <c r="GL58" s="199"/>
      <c r="GM58" s="199"/>
      <c r="GN58" s="199"/>
      <c r="GO58" s="199"/>
      <c r="GP58" s="199"/>
      <c r="GQ58" s="199"/>
      <c r="GR58" s="199"/>
      <c r="GS58" s="199"/>
      <c r="GT58" s="199"/>
      <c r="GU58" s="199"/>
      <c r="GV58" s="199"/>
      <c r="GW58" s="199"/>
      <c r="GX58" s="199"/>
      <c r="GY58" s="199"/>
      <c r="GZ58" s="199"/>
      <c r="HA58" s="199"/>
      <c r="HB58" s="199"/>
      <c r="HC58" s="199"/>
      <c r="HD58" s="199"/>
    </row>
    <row r="59" customFormat="false" ht="15" hidden="false" customHeight="false" outlineLevel="0" collapsed="false">
      <c r="A59" s="196" t="n">
        <v>59</v>
      </c>
      <c r="B59" s="37" t="s">
        <v>1433</v>
      </c>
      <c r="C59" s="37" t="str">
        <f aca="false">IF(COUNTIF(DD:DD,$B59),INDIRECT(concat("B",$A59)),"")</f>
        <v/>
      </c>
      <c r="D59" s="37" t="str">
        <f aca="false">IF(COUNTIF(DE:DE,$B59),INDIRECT(concat("B",$A59)),"")</f>
        <v/>
      </c>
      <c r="E59" s="37" t="str">
        <f aca="false">IF(COUNTIF(DF:DF,$B59),INDIRECT(concat("B",$A59)),"")</f>
        <v/>
      </c>
      <c r="F59" s="37" t="str">
        <f aca="false">IF(COUNTIF(DG:DG,$B59),INDIRECT(concat("B",$A59)),"")</f>
        <v/>
      </c>
      <c r="G59" s="37" t="str">
        <f aca="false">IF(COUNTIF(DH:DH,$B59),INDIRECT(concat("B",$A59)),"")</f>
        <v/>
      </c>
      <c r="H59" s="37" t="str">
        <f aca="false">IF(COUNTIF(DI:DI,$B59),INDIRECT(concat("B",$A59)),"")</f>
        <v/>
      </c>
      <c r="I59" s="37" t="str">
        <f aca="false">IF(COUNTIF(DJ:DJ,$B59),INDIRECT(concat("B",$A59)),"")</f>
        <v/>
      </c>
      <c r="J59" s="37" t="str">
        <f aca="false">IF(COUNTIF(DK:DK,$B59),INDIRECT(concat("B",$A59)),"")</f>
        <v/>
      </c>
      <c r="K59" s="37" t="str">
        <f aca="false">IF(COUNTIF(DL:DL,$B59),INDIRECT(concat("B",$A59)),"")</f>
        <v/>
      </c>
      <c r="L59" s="37" t="str">
        <f aca="false">IF(COUNTIF(DM:DM,$B59),INDIRECT(concat("B",$A59)),"")</f>
        <v/>
      </c>
      <c r="M59" s="37" t="str">
        <f aca="false">IF(COUNTIF(DN:DN,$B59),INDIRECT(concat("B",$A59)),"")</f>
        <v/>
      </c>
      <c r="N59" s="37" t="str">
        <f aca="false">IF(COUNTIF(DO:DO,$B59),INDIRECT(concat("B",$A59)),"")</f>
        <v/>
      </c>
      <c r="O59" s="37" t="str">
        <f aca="false">IF(COUNTIF(DP:DP,$B59),INDIRECT(concat("B",$A59)),"")</f>
        <v/>
      </c>
      <c r="P59" s="37" t="str">
        <f aca="false">IF(COUNTIF(DQ:DQ,$B59),INDIRECT(concat("B",$A59)),"")</f>
        <v/>
      </c>
      <c r="Q59" s="37" t="str">
        <f aca="false">IF(COUNTIF(DR:DR,$B59),INDIRECT(concat("B",$A59)),"")</f>
        <v/>
      </c>
      <c r="R59" s="37" t="str">
        <f aca="false">IF(COUNTIF(DS:DS,$B59),INDIRECT(concat("B",$A59)),"")</f>
        <v/>
      </c>
      <c r="S59" s="37" t="str">
        <f aca="false">IF(COUNTIF(DT:DT,$B59),INDIRECT(concat("B",$A59)),"")</f>
        <v/>
      </c>
      <c r="T59" s="37" t="str">
        <f aca="false">IF(COUNTIF(DU:DU,$B59),INDIRECT(concat("B",$A59)),"")</f>
        <v/>
      </c>
      <c r="U59" s="37" t="str">
        <f aca="false">IF(COUNTIF(DV:DV,$B59),INDIRECT(concat("B",$A59)),"")</f>
        <v/>
      </c>
      <c r="V59" s="37" t="str">
        <f aca="false">IF(COUNTIF(DW:DW,$B59),INDIRECT(concat("B",$A59)),"")</f>
        <v/>
      </c>
      <c r="W59" s="37" t="str">
        <f aca="false">IF(COUNTIF(DX:DX,$B59),INDIRECT(concat("B",$A59)),"")</f>
        <v/>
      </c>
      <c r="X59" s="37" t="str">
        <f aca="false">IF(COUNTIF(DY:DY,$B59),INDIRECT(concat("B",$A59)),"")</f>
        <v/>
      </c>
      <c r="Y59" s="37" t="str">
        <f aca="false">IF(COUNTIF(DZ:DZ,$B59),INDIRECT(concat("B",$A59)),"")</f>
        <v/>
      </c>
      <c r="Z59" s="37" t="str">
        <f aca="false">IF(COUNTIF(EA:EA,$B59),INDIRECT(concat("B",$A59)),"")</f>
        <v/>
      </c>
      <c r="AA59" s="37" t="str">
        <f aca="false">IF(COUNTIF(EB:EB,$B59),INDIRECT(concat("B",$A59)),"")</f>
        <v/>
      </c>
      <c r="AB59" s="37" t="str">
        <f aca="false">IF(COUNTIF(EC:EC,$B59),INDIRECT(concat("B",$A59)),"")</f>
        <v/>
      </c>
      <c r="AC59" s="37" t="str">
        <f aca="false">IF(COUNTIF(ED:ED,$B59),INDIRECT(concat("B",$A59)),"")</f>
        <v/>
      </c>
      <c r="AD59" s="37" t="str">
        <f aca="false">IF(COUNTIF(EE:EE,$B59),INDIRECT(concat("B",$A59)),"")</f>
        <v/>
      </c>
      <c r="AE59" s="37" t="str">
        <f aca="false">IF(COUNTIF(EF:EF,$B59),INDIRECT(concat("B",$A59)),"")</f>
        <v/>
      </c>
      <c r="AF59" s="37" t="str">
        <f aca="false">IF(COUNTIF(EG:EG,$B59),INDIRECT(concat("B",$A59)),"")</f>
        <v/>
      </c>
      <c r="AG59" s="37" t="str">
        <f aca="false">IF(COUNTIF(EH:EH,$B59),INDIRECT(concat("B",$A59)),"")</f>
        <v/>
      </c>
      <c r="AH59" s="37" t="str">
        <f aca="false">IF(COUNTIF(EI:EI,$B59),INDIRECT(concat("B",$A59)),"")</f>
        <v/>
      </c>
      <c r="AI59" s="37" t="str">
        <f aca="false">IF(COUNTIF(EJ:EJ,$B59),INDIRECT(concat("B",$A59)),"")</f>
        <v/>
      </c>
      <c r="AJ59" s="37" t="str">
        <f aca="false">IF(COUNTIF(EK:EK,$B59),INDIRECT(concat("B",$A59)),"")</f>
        <v/>
      </c>
      <c r="AK59" s="37" t="str">
        <f aca="false">IF(COUNTIF(EL:EL,$B59),INDIRECT(concat("B",$A59)),"")</f>
        <v/>
      </c>
      <c r="AL59" s="37" t="str">
        <f aca="false">IF(COUNTIF(EM:EM,$B59),INDIRECT(concat("B",$A59)),"")</f>
        <v/>
      </c>
      <c r="AM59" s="37" t="str">
        <f aca="false">IF(COUNTIF(EN:EN,$B59),INDIRECT(concat("B",$A59)),"")</f>
        <v/>
      </c>
      <c r="AN59" s="37" t="str">
        <f aca="false">IF(COUNTIF(EO:EO,$B59),INDIRECT(concat("B",$A59)),"")</f>
        <v/>
      </c>
      <c r="AO59" s="37" t="str">
        <f aca="false">IF(COUNTIF(EP:EP,$B59),INDIRECT(concat("B",$A59)),"")</f>
        <v/>
      </c>
      <c r="AP59" s="37" t="str">
        <f aca="false">IF(COUNTIF(EQ:EQ,$B59),INDIRECT(concat("B",$A59)),"")</f>
        <v/>
      </c>
      <c r="AQ59" s="37" t="str">
        <f aca="false">IF(COUNTIF(ER:ER,$B59),INDIRECT(concat("B",$A59)),"")</f>
        <v/>
      </c>
      <c r="AR59" s="37" t="str">
        <f aca="false">IF(COUNTIF(ES:ES,$B59),INDIRECT(concat("B",$A59)),"")</f>
        <v/>
      </c>
      <c r="AS59" s="37" t="str">
        <f aca="false">IF(COUNTIF(ET:ET,$B59),INDIRECT(concat("B",$A59)),"")</f>
        <v/>
      </c>
      <c r="AT59" s="37" t="str">
        <f aca="false">IF(COUNTIF(EU:EU,$B59),INDIRECT(concat("B",$A59)),"")</f>
        <v/>
      </c>
      <c r="AU59" s="37" t="str">
        <f aca="false">IF(COUNTIF(EV:EV,$B59),INDIRECT(concat("B",$A59)),"")</f>
        <v/>
      </c>
      <c r="AV59" s="37" t="str">
        <f aca="false">IF(COUNTIF(EW:EW,$B59),INDIRECT(concat("B",$A59)),"")</f>
        <v/>
      </c>
      <c r="AW59" s="37" t="str">
        <f aca="false">IF(COUNTIF(EX:EX,$B59),INDIRECT(concat("B",$A59)),"")</f>
        <v/>
      </c>
      <c r="AX59" s="37" t="str">
        <f aca="false">IF(COUNTIF(EY:EY,$B59),INDIRECT(concat("B",$A59)),"")</f>
        <v/>
      </c>
      <c r="AY59" s="37" t="e">
        <f aca="false">IF(COUNTIF(EZ:EZ,$B59),INDIRECT(concat("B",$A59)),"")</f>
        <v>#NAME?</v>
      </c>
      <c r="AZ59" s="37" t="str">
        <f aca="false">IF(COUNTIF(FA:FA,$B59),INDIRECT(concat("B",$A59)),"")</f>
        <v/>
      </c>
      <c r="BA59" s="37" t="str">
        <f aca="false">IF(COUNTIF(FB:FB,$B59),INDIRECT(concat("B",$A59)),"")</f>
        <v/>
      </c>
      <c r="BB59" s="37" t="str">
        <f aca="false">IF(COUNTIF(FC:FC,$B59),INDIRECT(concat("B",$A59)),"")</f>
        <v/>
      </c>
      <c r="BC59" s="37" t="str">
        <f aca="false">IF(COUNTIF(FD:FD,$B59),INDIRECT(concat("B",$A59)),"")</f>
        <v/>
      </c>
      <c r="BD59" s="37" t="str">
        <f aca="false">IF(COUNTIF(FE:FE,$B59),INDIRECT(concat("B",$A59)),"")</f>
        <v/>
      </c>
      <c r="BE59" s="37" t="str">
        <f aca="false">IF(COUNTIF(FF:FF,$B59),INDIRECT(concat("B",$A59)),"")</f>
        <v/>
      </c>
      <c r="BF59" s="37" t="str">
        <f aca="false">IF(COUNTIF(FG:FG,$B59),INDIRECT(concat("B",$A59)),"")</f>
        <v/>
      </c>
      <c r="BG59" s="37" t="str">
        <f aca="false">IF(COUNTIF(FH:FH,$B59),INDIRECT(concat("B",$A59)),"")</f>
        <v/>
      </c>
      <c r="BH59" s="37" t="str">
        <f aca="false">IF(COUNTIF(FI:FI,$B59),INDIRECT(concat("B",$A59)),"")</f>
        <v/>
      </c>
      <c r="BI59" s="37" t="str">
        <f aca="false">IF(COUNTIF(FJ:FJ,$B59),INDIRECT(concat("B",$A59)),"")</f>
        <v/>
      </c>
      <c r="BJ59" s="37" t="str">
        <f aca="false">IF(COUNTIF(FK:FK,$B59),INDIRECT(concat("B",$A59)),"")</f>
        <v/>
      </c>
      <c r="BK59" s="37" t="str">
        <f aca="false">IF(COUNTIF(FL:FL,$B59),INDIRECT(concat("B",$A59)),"")</f>
        <v/>
      </c>
      <c r="BL59" s="37" t="str">
        <f aca="false">IF(COUNTIF(FM:FM,$B59),INDIRECT(concat("B",$A59)),"")</f>
        <v/>
      </c>
      <c r="BM59" s="37" t="str">
        <f aca="false">IF(COUNTIF(FN:FN,$B59),INDIRECT(concat("B",$A59)),"")</f>
        <v/>
      </c>
      <c r="BN59" s="37" t="str">
        <f aca="false">IF(COUNTIF(FO:FO,$B59),INDIRECT(concat("B",$A59)),"")</f>
        <v/>
      </c>
      <c r="BO59" s="37" t="str">
        <f aca="false">IF(COUNTIF(FP:FP,$B59),INDIRECT(concat("B",$A59)),"")</f>
        <v/>
      </c>
      <c r="BP59" s="37" t="str">
        <f aca="false">IF(COUNTIF(FQ:FQ,$B59),INDIRECT(concat("B",$A59)),"")</f>
        <v/>
      </c>
      <c r="BQ59" s="37" t="str">
        <f aca="false">IF(COUNTIF(FR:FR,$B59),INDIRECT(concat("B",$A59)),"")</f>
        <v/>
      </c>
      <c r="BR59" s="37" t="str">
        <f aca="false">IF(COUNTIF(FS:FS,$B59),INDIRECT(concat("B",$A59)),"")</f>
        <v/>
      </c>
      <c r="BS59" s="37" t="str">
        <f aca="false">IF(COUNTIF(FT:FT,$B59),INDIRECT(concat("B",$A59)),"")</f>
        <v/>
      </c>
      <c r="BT59" s="37" t="str">
        <f aca="false">IF(COUNTIF(FU:FU,$B59),INDIRECT(concat("B",$A59)),"")</f>
        <v/>
      </c>
      <c r="BU59" s="37" t="str">
        <f aca="false">IF(COUNTIF(FV:FV,$B59),INDIRECT(concat("B",$A59)),"")</f>
        <v/>
      </c>
      <c r="BV59" s="37" t="str">
        <f aca="false">IF(COUNTIF(FW:FW,$B59),INDIRECT(concat("B",$A59)),"")</f>
        <v/>
      </c>
      <c r="BW59" s="37" t="str">
        <f aca="false">IF(COUNTIF(FX:FX,$B59),INDIRECT(concat("B",$A59)),"")</f>
        <v/>
      </c>
      <c r="BX59" s="37" t="str">
        <f aca="false">IF(COUNTIF(FY:FY,$B59),INDIRECT(concat("B",$A59)),"")</f>
        <v/>
      </c>
      <c r="BY59" s="37" t="str">
        <f aca="false">IF(COUNTIF(FZ:FZ,$B59),INDIRECT(concat("B",$A59)),"")</f>
        <v/>
      </c>
      <c r="BZ59" s="37" t="str">
        <f aca="false">IF(COUNTIF(GA:GA,$B59),INDIRECT(concat("B",$A59)),"")</f>
        <v/>
      </c>
      <c r="CA59" s="37" t="str">
        <f aca="false">IF(COUNTIF(GB:GB,$B59),INDIRECT(concat("B",$A59)),"")</f>
        <v/>
      </c>
      <c r="CB59" s="37" t="str">
        <f aca="false">IF(COUNTIF(GC:GC,$B59),INDIRECT(concat("B",$A59)),"")</f>
        <v/>
      </c>
      <c r="CC59" s="37" t="str">
        <f aca="false">IF(COUNTIF(GD:GD,$B59),INDIRECT(concat("B",$A59)),"")</f>
        <v/>
      </c>
      <c r="CD59" s="37" t="str">
        <f aca="false">IF(COUNTIF(GE:GE,$B59),INDIRECT(concat("B",$A59)),"")</f>
        <v/>
      </c>
      <c r="CE59" s="37" t="str">
        <f aca="false">IF(COUNTIF(GF:GF,$B59),INDIRECT(concat("B",$A59)),"")</f>
        <v/>
      </c>
      <c r="CF59" s="37" t="str">
        <f aca="false">IF(COUNTIF(GG:GG,$B59),INDIRECT(concat("B",$A59)),"")</f>
        <v/>
      </c>
      <c r="CG59" s="37" t="str">
        <f aca="false">IF(COUNTIF(GH:GH,$B59),INDIRECT(concat("B",$A59)),"")</f>
        <v/>
      </c>
      <c r="CH59" s="37" t="str">
        <f aca="false">IF(COUNTIF(GI:GI,$B59),INDIRECT(concat("B",$A59)),"")</f>
        <v/>
      </c>
      <c r="CI59" s="37" t="str">
        <f aca="false">IF(COUNTIF(GJ:GJ,$B59),INDIRECT(concat("B",$A59)),"")</f>
        <v/>
      </c>
      <c r="CJ59" s="37" t="str">
        <f aca="false">IF(COUNTIF(GK:GK,$B59),INDIRECT(concat("B",$A59)),"")</f>
        <v/>
      </c>
      <c r="CK59" s="37" t="str">
        <f aca="false">IF(COUNTIF(GL:GL,$B59),INDIRECT(concat("B",$A59)),"")</f>
        <v/>
      </c>
      <c r="CL59" s="37" t="str">
        <f aca="false">IF(COUNTIF(GM:GM,$B59),INDIRECT(concat("B",$A59)),"")</f>
        <v/>
      </c>
      <c r="CM59" s="37" t="str">
        <f aca="false">IF(COUNTIF(GN:GN,$B59),INDIRECT(concat("B",$A59)),"")</f>
        <v/>
      </c>
      <c r="CN59" s="37" t="str">
        <f aca="false">IF(COUNTIF(GO:GO,$B59),INDIRECT(concat("B",$A59)),"")</f>
        <v/>
      </c>
      <c r="CO59" s="37" t="str">
        <f aca="false">IF(COUNTIF(GP:GP,$B59),INDIRECT(concat("B",$A59)),"")</f>
        <v/>
      </c>
      <c r="CP59" s="37" t="str">
        <f aca="false">IF(COUNTIF(GQ:GQ,$B59),INDIRECT(concat("B",$A59)),"")</f>
        <v/>
      </c>
      <c r="CQ59" s="37" t="str">
        <f aca="false">IF(COUNTIF(GR:GR,$B59),INDIRECT(concat("B",$A59)),"")</f>
        <v/>
      </c>
      <c r="CR59" s="37" t="str">
        <f aca="false">IF(COUNTIF(GS:GS,$B59),INDIRECT(concat("B",$A59)),"")</f>
        <v/>
      </c>
      <c r="CS59" s="37" t="str">
        <f aca="false">IF(COUNTIF(GT:GT,$B59),INDIRECT(concat("B",$A59)),"")</f>
        <v/>
      </c>
      <c r="CT59" s="37" t="str">
        <f aca="false">IF(COUNTIF(GU:GU,$B59),INDIRECT(concat("B",$A59)),"")</f>
        <v/>
      </c>
      <c r="CU59" s="37" t="str">
        <f aca="false">IF(COUNTIF(GV:GV,$B59),INDIRECT(concat("B",$A59)),"")</f>
        <v/>
      </c>
      <c r="CV59" s="37" t="str">
        <f aca="false">IF(COUNTIF(GW:GW,$B59),INDIRECT(concat("B",$A59)),"")</f>
        <v/>
      </c>
      <c r="CW59" s="37" t="str">
        <f aca="false">IF(COUNTIF(GX:GX,$B59),INDIRECT(concat("B",$A59)),"")</f>
        <v/>
      </c>
      <c r="CX59" s="37" t="str">
        <f aca="false">IF(COUNTIF(GY:GY,$B59),INDIRECT(concat("B",$A59)),"")</f>
        <v/>
      </c>
      <c r="CY59" s="37" t="str">
        <f aca="false">IF(COUNTIF(GZ:GZ,$B59),INDIRECT(concat("B",$A59)),"")</f>
        <v/>
      </c>
      <c r="CZ59" s="37" t="str">
        <f aca="false">IF(COUNTIF(HA:HA,$B59),INDIRECT(concat("B",$A59)),"")</f>
        <v/>
      </c>
      <c r="DA59" s="37" t="str">
        <f aca="false">IF(COUNTIF(HB:HB,$B59),INDIRECT(concat("B",$A59)),"")</f>
        <v/>
      </c>
      <c r="DB59" s="37" t="str">
        <f aca="false">IF(COUNTIF(HC:HC,$B59),INDIRECT(concat("B",$A59)),"")</f>
        <v/>
      </c>
      <c r="DC59" s="37" t="str">
        <f aca="false">IF(COUNTIF(HD:HD,$B59),INDIRECT(concat("B",$A59)),"")</f>
        <v/>
      </c>
      <c r="DD59" s="199"/>
      <c r="DE59" s="199"/>
      <c r="DF59" s="199"/>
      <c r="DG59" s="199"/>
      <c r="DH59" s="199"/>
      <c r="DI59" s="199"/>
      <c r="DJ59" s="199"/>
      <c r="DK59" s="199"/>
      <c r="DL59" s="199"/>
      <c r="DM59" s="199"/>
      <c r="DN59" s="199"/>
      <c r="DO59" s="199"/>
      <c r="DP59" s="199"/>
      <c r="DQ59" s="199"/>
      <c r="DR59" s="199"/>
      <c r="DS59" s="199"/>
      <c r="DT59" s="199"/>
      <c r="DU59" s="199"/>
      <c r="DV59" s="199"/>
      <c r="DW59" s="199"/>
      <c r="DX59" s="199"/>
      <c r="DY59" s="199"/>
      <c r="DZ59" s="199"/>
      <c r="EA59" s="199"/>
      <c r="EB59" s="199"/>
      <c r="EC59" s="199"/>
      <c r="ED59" s="199"/>
      <c r="EE59" s="199"/>
      <c r="EF59" s="199"/>
      <c r="EG59" s="199"/>
      <c r="EH59" s="199"/>
      <c r="EI59" s="199"/>
      <c r="EJ59" s="199"/>
      <c r="EK59" s="199"/>
      <c r="EL59" s="199"/>
      <c r="EM59" s="199"/>
      <c r="EN59" s="199"/>
      <c r="EO59" s="199"/>
      <c r="EP59" s="199"/>
      <c r="EQ59" s="199"/>
      <c r="ER59" s="199"/>
      <c r="ES59" s="199"/>
      <c r="ET59" s="199"/>
      <c r="EU59" s="199"/>
      <c r="EV59" s="199"/>
      <c r="EW59" s="199"/>
      <c r="EX59" s="199"/>
      <c r="EY59" s="199"/>
      <c r="EZ59" s="199"/>
      <c r="FA59" s="199"/>
      <c r="FB59" s="199"/>
      <c r="FC59" s="199"/>
      <c r="FD59" s="199"/>
      <c r="FE59" s="199"/>
      <c r="FF59" s="199"/>
      <c r="FG59" s="199"/>
      <c r="FH59" s="199"/>
      <c r="FI59" s="199"/>
      <c r="FJ59" s="199"/>
      <c r="FK59" s="199"/>
      <c r="FL59" s="199"/>
      <c r="FM59" s="199"/>
      <c r="FN59" s="199"/>
      <c r="FO59" s="199"/>
      <c r="FP59" s="199"/>
      <c r="FQ59" s="199"/>
      <c r="FR59" s="199"/>
      <c r="FS59" s="199"/>
      <c r="FT59" s="199"/>
      <c r="FU59" s="199"/>
      <c r="FV59" s="199"/>
      <c r="FW59" s="199"/>
      <c r="FX59" s="199"/>
      <c r="FY59" s="199"/>
      <c r="FZ59" s="199"/>
      <c r="GA59" s="199"/>
      <c r="GB59" s="199"/>
      <c r="GC59" s="199"/>
      <c r="GD59" s="199"/>
      <c r="GE59" s="199"/>
      <c r="GF59" s="199"/>
      <c r="GG59" s="199"/>
      <c r="GH59" s="199"/>
      <c r="GI59" s="199"/>
      <c r="GJ59" s="199"/>
      <c r="GK59" s="199"/>
      <c r="GL59" s="199"/>
      <c r="GM59" s="199"/>
      <c r="GN59" s="199"/>
      <c r="GO59" s="199"/>
      <c r="GP59" s="199"/>
      <c r="GQ59" s="199"/>
      <c r="GR59" s="199"/>
      <c r="GS59" s="199"/>
      <c r="GT59" s="199"/>
      <c r="GU59" s="199"/>
      <c r="GV59" s="199"/>
      <c r="GW59" s="199"/>
      <c r="GX59" s="199"/>
      <c r="GY59" s="199"/>
      <c r="GZ59" s="199"/>
      <c r="HA59" s="199"/>
      <c r="HB59" s="199"/>
      <c r="HC59" s="199"/>
      <c r="HD59" s="199"/>
    </row>
    <row r="60" customFormat="false" ht="15" hidden="false" customHeight="false" outlineLevel="0" collapsed="false">
      <c r="A60" s="196" t="n">
        <v>60</v>
      </c>
      <c r="B60" s="37" t="s">
        <v>1436</v>
      </c>
      <c r="C60" s="37" t="str">
        <f aca="false">IF(COUNTIF(DD:DD,$B60),INDIRECT(concat("B",$A60)),"")</f>
        <v/>
      </c>
      <c r="D60" s="37" t="str">
        <f aca="false">IF(COUNTIF(DE:DE,$B60),INDIRECT(concat("B",$A60)),"")</f>
        <v/>
      </c>
      <c r="E60" s="37" t="str">
        <f aca="false">IF(COUNTIF(DF:DF,$B60),INDIRECT(concat("B",$A60)),"")</f>
        <v/>
      </c>
      <c r="F60" s="37" t="e">
        <f aca="false">IF(COUNTIF(DG:DG,$B60),INDIRECT(concat("B",$A60)),"")</f>
        <v>#NAME?</v>
      </c>
      <c r="G60" s="37" t="str">
        <f aca="false">IF(COUNTIF(DH:DH,$B60),INDIRECT(concat("B",$A60)),"")</f>
        <v/>
      </c>
      <c r="H60" s="37" t="str">
        <f aca="false">IF(COUNTIF(DI:DI,$B60),INDIRECT(concat("B",$A60)),"")</f>
        <v/>
      </c>
      <c r="I60" s="37" t="str">
        <f aca="false">IF(COUNTIF(DJ:DJ,$B60),INDIRECT(concat("B",$A60)),"")</f>
        <v/>
      </c>
      <c r="J60" s="37" t="str">
        <f aca="false">IF(COUNTIF(DK:DK,$B60),INDIRECT(concat("B",$A60)),"")</f>
        <v/>
      </c>
      <c r="K60" s="37" t="str">
        <f aca="false">IF(COUNTIF(DL:DL,$B60),INDIRECT(concat("B",$A60)),"")</f>
        <v/>
      </c>
      <c r="L60" s="37" t="str">
        <f aca="false">IF(COUNTIF(DM:DM,$B60),INDIRECT(concat("B",$A60)),"")</f>
        <v/>
      </c>
      <c r="M60" s="37" t="str">
        <f aca="false">IF(COUNTIF(DN:DN,$B60),INDIRECT(concat("B",$A60)),"")</f>
        <v/>
      </c>
      <c r="N60" s="37" t="e">
        <f aca="false">IF(COUNTIF(DO:DO,$B60),INDIRECT(concat("B",$A60)),"")</f>
        <v>#NAME?</v>
      </c>
      <c r="O60" s="37" t="str">
        <f aca="false">IF(COUNTIF(DP:DP,$B60),INDIRECT(concat("B",$A60)),"")</f>
        <v/>
      </c>
      <c r="P60" s="37" t="e">
        <f aca="false">IF(COUNTIF(DQ:DQ,$B60),INDIRECT(concat("B",$A60)),"")</f>
        <v>#NAME?</v>
      </c>
      <c r="Q60" s="37" t="str">
        <f aca="false">IF(COUNTIF(DR:DR,$B60),INDIRECT(concat("B",$A60)),"")</f>
        <v/>
      </c>
      <c r="R60" s="37" t="str">
        <f aca="false">IF(COUNTIF(DS:DS,$B60),INDIRECT(concat("B",$A60)),"")</f>
        <v/>
      </c>
      <c r="S60" s="37" t="e">
        <f aca="false">IF(COUNTIF(DT:DT,$B60),INDIRECT(concat("B",$A60)),"")</f>
        <v>#NAME?</v>
      </c>
      <c r="T60" s="37" t="str">
        <f aca="false">IF(COUNTIF(DU:DU,$B60),INDIRECT(concat("B",$A60)),"")</f>
        <v/>
      </c>
      <c r="U60" s="37" t="str">
        <f aca="false">IF(COUNTIF(DV:DV,$B60),INDIRECT(concat("B",$A60)),"")</f>
        <v/>
      </c>
      <c r="V60" s="37" t="str">
        <f aca="false">IF(COUNTIF(DW:DW,$B60),INDIRECT(concat("B",$A60)),"")</f>
        <v/>
      </c>
      <c r="W60" s="37" t="str">
        <f aca="false">IF(COUNTIF(DX:DX,$B60),INDIRECT(concat("B",$A60)),"")</f>
        <v/>
      </c>
      <c r="X60" s="37" t="str">
        <f aca="false">IF(COUNTIF(DY:DY,$B60),INDIRECT(concat("B",$A60)),"")</f>
        <v/>
      </c>
      <c r="Y60" s="37" t="str">
        <f aca="false">IF(COUNTIF(DZ:DZ,$B60),INDIRECT(concat("B",$A60)),"")</f>
        <v/>
      </c>
      <c r="Z60" s="37" t="str">
        <f aca="false">IF(COUNTIF(EA:EA,$B60),INDIRECT(concat("B",$A60)),"")</f>
        <v/>
      </c>
      <c r="AA60" s="37" t="str">
        <f aca="false">IF(COUNTIF(EB:EB,$B60),INDIRECT(concat("B",$A60)),"")</f>
        <v/>
      </c>
      <c r="AB60" s="37" t="str">
        <f aca="false">IF(COUNTIF(EC:EC,$B60),INDIRECT(concat("B",$A60)),"")</f>
        <v/>
      </c>
      <c r="AC60" s="37" t="str">
        <f aca="false">IF(COUNTIF(ED:ED,$B60),INDIRECT(concat("B",$A60)),"")</f>
        <v/>
      </c>
      <c r="AD60" s="37" t="str">
        <f aca="false">IF(COUNTIF(EE:EE,$B60),INDIRECT(concat("B",$A60)),"")</f>
        <v/>
      </c>
      <c r="AE60" s="37" t="str">
        <f aca="false">IF(COUNTIF(EF:EF,$B60),INDIRECT(concat("B",$A60)),"")</f>
        <v/>
      </c>
      <c r="AF60" s="37" t="str">
        <f aca="false">IF(COUNTIF(EG:EG,$B60),INDIRECT(concat("B",$A60)),"")</f>
        <v/>
      </c>
      <c r="AG60" s="37" t="str">
        <f aca="false">IF(COUNTIF(EH:EH,$B60),INDIRECT(concat("B",$A60)),"")</f>
        <v/>
      </c>
      <c r="AH60" s="37" t="str">
        <f aca="false">IF(COUNTIF(EI:EI,$B60),INDIRECT(concat("B",$A60)),"")</f>
        <v/>
      </c>
      <c r="AI60" s="37" t="str">
        <f aca="false">IF(COUNTIF(EJ:EJ,$B60),INDIRECT(concat("B",$A60)),"")</f>
        <v/>
      </c>
      <c r="AJ60" s="37" t="str">
        <f aca="false">IF(COUNTIF(EK:EK,$B60),INDIRECT(concat("B",$A60)),"")</f>
        <v/>
      </c>
      <c r="AK60" s="37" t="str">
        <f aca="false">IF(COUNTIF(EL:EL,$B60),INDIRECT(concat("B",$A60)),"")</f>
        <v/>
      </c>
      <c r="AL60" s="37" t="str">
        <f aca="false">IF(COUNTIF(EM:EM,$B60),INDIRECT(concat("B",$A60)),"")</f>
        <v/>
      </c>
      <c r="AM60" s="37" t="str">
        <f aca="false">IF(COUNTIF(EN:EN,$B60),INDIRECT(concat("B",$A60)),"")</f>
        <v/>
      </c>
      <c r="AN60" s="37" t="str">
        <f aca="false">IF(COUNTIF(EO:EO,$B60),INDIRECT(concat("B",$A60)),"")</f>
        <v/>
      </c>
      <c r="AO60" s="37" t="str">
        <f aca="false">IF(COUNTIF(EP:EP,$B60),INDIRECT(concat("B",$A60)),"")</f>
        <v/>
      </c>
      <c r="AP60" s="37" t="e">
        <f aca="false">IF(COUNTIF(EQ:EQ,$B60),INDIRECT(concat("B",$A60)),"")</f>
        <v>#NAME?</v>
      </c>
      <c r="AQ60" s="37" t="str">
        <f aca="false">IF(COUNTIF(ER:ER,$B60),INDIRECT(concat("B",$A60)),"")</f>
        <v/>
      </c>
      <c r="AR60" s="37" t="str">
        <f aca="false">IF(COUNTIF(ES:ES,$B60),INDIRECT(concat("B",$A60)),"")</f>
        <v/>
      </c>
      <c r="AS60" s="37" t="str">
        <f aca="false">IF(COUNTIF(ET:ET,$B60),INDIRECT(concat("B",$A60)),"")</f>
        <v/>
      </c>
      <c r="AT60" s="37" t="str">
        <f aca="false">IF(COUNTIF(EU:EU,$B60),INDIRECT(concat("B",$A60)),"")</f>
        <v/>
      </c>
      <c r="AU60" s="37" t="str">
        <f aca="false">IF(COUNTIF(EV:EV,$B60),INDIRECT(concat("B",$A60)),"")</f>
        <v/>
      </c>
      <c r="AV60" s="37" t="str">
        <f aca="false">IF(COUNTIF(EW:EW,$B60),INDIRECT(concat("B",$A60)),"")</f>
        <v/>
      </c>
      <c r="AW60" s="37" t="str">
        <f aca="false">IF(COUNTIF(EX:EX,$B60),INDIRECT(concat("B",$A60)),"")</f>
        <v/>
      </c>
      <c r="AX60" s="37" t="str">
        <f aca="false">IF(COUNTIF(EY:EY,$B60),INDIRECT(concat("B",$A60)),"")</f>
        <v/>
      </c>
      <c r="AY60" s="37" t="str">
        <f aca="false">IF(COUNTIF(EZ:EZ,$B60),INDIRECT(concat("B",$A60)),"")</f>
        <v/>
      </c>
      <c r="AZ60" s="37" t="str">
        <f aca="false">IF(COUNTIF(FA:FA,$B60),INDIRECT(concat("B",$A60)),"")</f>
        <v/>
      </c>
      <c r="BA60" s="37" t="str">
        <f aca="false">IF(COUNTIF(FB:FB,$B60),INDIRECT(concat("B",$A60)),"")</f>
        <v/>
      </c>
      <c r="BB60" s="37" t="str">
        <f aca="false">IF(COUNTIF(FC:FC,$B60),INDIRECT(concat("B",$A60)),"")</f>
        <v/>
      </c>
      <c r="BC60" s="37" t="str">
        <f aca="false">IF(COUNTIF(FD:FD,$B60),INDIRECT(concat("B",$A60)),"")</f>
        <v/>
      </c>
      <c r="BD60" s="37" t="str">
        <f aca="false">IF(COUNTIF(FE:FE,$B60),INDIRECT(concat("B",$A60)),"")</f>
        <v/>
      </c>
      <c r="BE60" s="37" t="str">
        <f aca="false">IF(COUNTIF(FF:FF,$B60),INDIRECT(concat("B",$A60)),"")</f>
        <v/>
      </c>
      <c r="BF60" s="37" t="str">
        <f aca="false">IF(COUNTIF(FG:FG,$B60),INDIRECT(concat("B",$A60)),"")</f>
        <v/>
      </c>
      <c r="BG60" s="37" t="str">
        <f aca="false">IF(COUNTIF(FH:FH,$B60),INDIRECT(concat("B",$A60)),"")</f>
        <v/>
      </c>
      <c r="BH60" s="37" t="str">
        <f aca="false">IF(COUNTIF(FI:FI,$B60),INDIRECT(concat("B",$A60)),"")</f>
        <v/>
      </c>
      <c r="BI60" s="37" t="str">
        <f aca="false">IF(COUNTIF(FJ:FJ,$B60),INDIRECT(concat("B",$A60)),"")</f>
        <v/>
      </c>
      <c r="BJ60" s="37" t="str">
        <f aca="false">IF(COUNTIF(FK:FK,$B60),INDIRECT(concat("B",$A60)),"")</f>
        <v/>
      </c>
      <c r="BK60" s="37" t="str">
        <f aca="false">IF(COUNTIF(FL:FL,$B60),INDIRECT(concat("B",$A60)),"")</f>
        <v/>
      </c>
      <c r="BL60" s="37" t="str">
        <f aca="false">IF(COUNTIF(FM:FM,$B60),INDIRECT(concat("B",$A60)),"")</f>
        <v/>
      </c>
      <c r="BM60" s="37" t="str">
        <f aca="false">IF(COUNTIF(FN:FN,$B60),INDIRECT(concat("B",$A60)),"")</f>
        <v/>
      </c>
      <c r="BN60" s="37" t="str">
        <f aca="false">IF(COUNTIF(FO:FO,$B60),INDIRECT(concat("B",$A60)),"")</f>
        <v/>
      </c>
      <c r="BO60" s="37" t="str">
        <f aca="false">IF(COUNTIF(FP:FP,$B60),INDIRECT(concat("B",$A60)),"")</f>
        <v/>
      </c>
      <c r="BP60" s="37" t="str">
        <f aca="false">IF(COUNTIF(FQ:FQ,$B60),INDIRECT(concat("B",$A60)),"")</f>
        <v/>
      </c>
      <c r="BQ60" s="37" t="str">
        <f aca="false">IF(COUNTIF(FR:FR,$B60),INDIRECT(concat("B",$A60)),"")</f>
        <v/>
      </c>
      <c r="BR60" s="37" t="str">
        <f aca="false">IF(COUNTIF(FS:FS,$B60),INDIRECT(concat("B",$A60)),"")</f>
        <v/>
      </c>
      <c r="BS60" s="37" t="str">
        <f aca="false">IF(COUNTIF(FT:FT,$B60),INDIRECT(concat("B",$A60)),"")</f>
        <v/>
      </c>
      <c r="BT60" s="37" t="str">
        <f aca="false">IF(COUNTIF(FU:FU,$B60),INDIRECT(concat("B",$A60)),"")</f>
        <v/>
      </c>
      <c r="BU60" s="37" t="str">
        <f aca="false">IF(COUNTIF(FV:FV,$B60),INDIRECT(concat("B",$A60)),"")</f>
        <v/>
      </c>
      <c r="BV60" s="37" t="str">
        <f aca="false">IF(COUNTIF(FW:FW,$B60),INDIRECT(concat("B",$A60)),"")</f>
        <v/>
      </c>
      <c r="BW60" s="37" t="str">
        <f aca="false">IF(COUNTIF(FX:FX,$B60),INDIRECT(concat("B",$A60)),"")</f>
        <v/>
      </c>
      <c r="BX60" s="37" t="str">
        <f aca="false">IF(COUNTIF(FY:FY,$B60),INDIRECT(concat("B",$A60)),"")</f>
        <v/>
      </c>
      <c r="BY60" s="37" t="str">
        <f aca="false">IF(COUNTIF(FZ:FZ,$B60),INDIRECT(concat("B",$A60)),"")</f>
        <v/>
      </c>
      <c r="BZ60" s="37" t="str">
        <f aca="false">IF(COUNTIF(GA:GA,$B60),INDIRECT(concat("B",$A60)),"")</f>
        <v/>
      </c>
      <c r="CA60" s="37" t="str">
        <f aca="false">IF(COUNTIF(GB:GB,$B60),INDIRECT(concat("B",$A60)),"")</f>
        <v/>
      </c>
      <c r="CB60" s="37" t="str">
        <f aca="false">IF(COUNTIF(GC:GC,$B60),INDIRECT(concat("B",$A60)),"")</f>
        <v/>
      </c>
      <c r="CC60" s="37" t="str">
        <f aca="false">IF(COUNTIF(GD:GD,$B60),INDIRECT(concat("B",$A60)),"")</f>
        <v/>
      </c>
      <c r="CD60" s="37" t="str">
        <f aca="false">IF(COUNTIF(GE:GE,$B60),INDIRECT(concat("B",$A60)),"")</f>
        <v/>
      </c>
      <c r="CE60" s="37" t="str">
        <f aca="false">IF(COUNTIF(GF:GF,$B60),INDIRECT(concat("B",$A60)),"")</f>
        <v/>
      </c>
      <c r="CF60" s="37" t="str">
        <f aca="false">IF(COUNTIF(GG:GG,$B60),INDIRECT(concat("B",$A60)),"")</f>
        <v/>
      </c>
      <c r="CG60" s="37" t="str">
        <f aca="false">IF(COUNTIF(GH:GH,$B60),INDIRECT(concat("B",$A60)),"")</f>
        <v/>
      </c>
      <c r="CH60" s="37" t="str">
        <f aca="false">IF(COUNTIF(GI:GI,$B60),INDIRECT(concat("B",$A60)),"")</f>
        <v/>
      </c>
      <c r="CI60" s="37" t="str">
        <f aca="false">IF(COUNTIF(GJ:GJ,$B60),INDIRECT(concat("B",$A60)),"")</f>
        <v/>
      </c>
      <c r="CJ60" s="37" t="str">
        <f aca="false">IF(COUNTIF(GK:GK,$B60),INDIRECT(concat("B",$A60)),"")</f>
        <v/>
      </c>
      <c r="CK60" s="37" t="str">
        <f aca="false">IF(COUNTIF(GL:GL,$B60),INDIRECT(concat("B",$A60)),"")</f>
        <v/>
      </c>
      <c r="CL60" s="37" t="str">
        <f aca="false">IF(COUNTIF(GM:GM,$B60),INDIRECT(concat("B",$A60)),"")</f>
        <v/>
      </c>
      <c r="CM60" s="37" t="str">
        <f aca="false">IF(COUNTIF(GN:GN,$B60),INDIRECT(concat("B",$A60)),"")</f>
        <v/>
      </c>
      <c r="CN60" s="37" t="str">
        <f aca="false">IF(COUNTIF(GO:GO,$B60),INDIRECT(concat("B",$A60)),"")</f>
        <v/>
      </c>
      <c r="CO60" s="37" t="str">
        <f aca="false">IF(COUNTIF(GP:GP,$B60),INDIRECT(concat("B",$A60)),"")</f>
        <v/>
      </c>
      <c r="CP60" s="37" t="str">
        <f aca="false">IF(COUNTIF(GQ:GQ,$B60),INDIRECT(concat("B",$A60)),"")</f>
        <v/>
      </c>
      <c r="CQ60" s="37" t="str">
        <f aca="false">IF(COUNTIF(GR:GR,$B60),INDIRECT(concat("B",$A60)),"")</f>
        <v/>
      </c>
      <c r="CR60" s="37" t="e">
        <f aca="false">IF(COUNTIF(GS:GS,$B60),INDIRECT(concat("B",$A60)),"")</f>
        <v>#NAME?</v>
      </c>
      <c r="CS60" s="37" t="str">
        <f aca="false">IF(COUNTIF(GT:GT,$B60),INDIRECT(concat("B",$A60)),"")</f>
        <v/>
      </c>
      <c r="CT60" s="37" t="str">
        <f aca="false">IF(COUNTIF(GU:GU,$B60),INDIRECT(concat("B",$A60)),"")</f>
        <v/>
      </c>
      <c r="CU60" s="37" t="str">
        <f aca="false">IF(COUNTIF(GV:GV,$B60),INDIRECT(concat("B",$A60)),"")</f>
        <v/>
      </c>
      <c r="CV60" s="37" t="str">
        <f aca="false">IF(COUNTIF(GW:GW,$B60),INDIRECT(concat("B",$A60)),"")</f>
        <v/>
      </c>
      <c r="CW60" s="37" t="str">
        <f aca="false">IF(COUNTIF(GX:GX,$B60),INDIRECT(concat("B",$A60)),"")</f>
        <v/>
      </c>
      <c r="CX60" s="37" t="str">
        <f aca="false">IF(COUNTIF(GY:GY,$B60),INDIRECT(concat("B",$A60)),"")</f>
        <v/>
      </c>
      <c r="CY60" s="37" t="str">
        <f aca="false">IF(COUNTIF(GZ:GZ,$B60),INDIRECT(concat("B",$A60)),"")</f>
        <v/>
      </c>
      <c r="CZ60" s="37" t="str">
        <f aca="false">IF(COUNTIF(HA:HA,$B60),INDIRECT(concat("B",$A60)),"")</f>
        <v/>
      </c>
      <c r="DA60" s="37" t="str">
        <f aca="false">IF(COUNTIF(HB:HB,$B60),INDIRECT(concat("B",$A60)),"")</f>
        <v/>
      </c>
      <c r="DB60" s="37" t="str">
        <f aca="false">IF(COUNTIF(HC:HC,$B60),INDIRECT(concat("B",$A60)),"")</f>
        <v/>
      </c>
      <c r="DC60" s="37" t="str">
        <f aca="false">IF(COUNTIF(HD:HD,$B60),INDIRECT(concat("B",$A60)),"")</f>
        <v/>
      </c>
      <c r="DD60" s="199"/>
      <c r="DE60" s="199"/>
      <c r="DF60" s="199"/>
      <c r="DG60" s="199"/>
      <c r="DH60" s="199"/>
      <c r="DI60" s="199"/>
      <c r="DJ60" s="199"/>
      <c r="DK60" s="199"/>
      <c r="DL60" s="199"/>
      <c r="DM60" s="199"/>
      <c r="DN60" s="199"/>
      <c r="DO60" s="199"/>
      <c r="DP60" s="199"/>
      <c r="DQ60" s="199"/>
      <c r="DR60" s="199"/>
      <c r="DS60" s="199"/>
      <c r="DT60" s="199"/>
      <c r="DU60" s="199"/>
      <c r="DV60" s="199"/>
      <c r="DW60" s="199"/>
      <c r="DX60" s="199"/>
      <c r="DY60" s="199"/>
      <c r="DZ60" s="199"/>
      <c r="EA60" s="199"/>
      <c r="EB60" s="199"/>
      <c r="EC60" s="199"/>
      <c r="ED60" s="199"/>
      <c r="EE60" s="199"/>
      <c r="EF60" s="199"/>
      <c r="EG60" s="199"/>
      <c r="EH60" s="199"/>
      <c r="EI60" s="199"/>
      <c r="EJ60" s="199"/>
      <c r="EK60" s="199"/>
      <c r="EL60" s="199"/>
      <c r="EM60" s="199"/>
      <c r="EN60" s="199"/>
      <c r="EO60" s="199"/>
      <c r="EP60" s="199"/>
      <c r="EQ60" s="199"/>
      <c r="ER60" s="199"/>
      <c r="ES60" s="199"/>
      <c r="ET60" s="199"/>
      <c r="EU60" s="199"/>
      <c r="EV60" s="199"/>
      <c r="EW60" s="199"/>
      <c r="EX60" s="199"/>
      <c r="EY60" s="199"/>
      <c r="EZ60" s="199"/>
      <c r="FA60" s="199"/>
      <c r="FB60" s="199"/>
      <c r="FC60" s="199"/>
      <c r="FD60" s="199"/>
      <c r="FE60" s="199"/>
      <c r="FF60" s="199"/>
      <c r="FG60" s="199"/>
      <c r="FH60" s="199"/>
      <c r="FI60" s="199"/>
      <c r="FJ60" s="199"/>
      <c r="FK60" s="199"/>
      <c r="FL60" s="199"/>
      <c r="FM60" s="199"/>
      <c r="FN60" s="199"/>
      <c r="FO60" s="199"/>
      <c r="FP60" s="199"/>
      <c r="FQ60" s="199"/>
      <c r="FR60" s="199"/>
      <c r="FS60" s="199"/>
      <c r="FT60" s="199"/>
      <c r="FU60" s="199"/>
      <c r="FV60" s="199"/>
      <c r="FW60" s="199"/>
      <c r="FX60" s="199"/>
      <c r="FY60" s="199"/>
      <c r="FZ60" s="199"/>
      <c r="GA60" s="199"/>
      <c r="GB60" s="199"/>
      <c r="GC60" s="199"/>
      <c r="GD60" s="199"/>
      <c r="GE60" s="199"/>
      <c r="GF60" s="199"/>
      <c r="GG60" s="199"/>
      <c r="GH60" s="199"/>
      <c r="GI60" s="199"/>
      <c r="GJ60" s="199"/>
      <c r="GK60" s="199"/>
      <c r="GL60" s="199"/>
      <c r="GM60" s="199"/>
      <c r="GN60" s="199"/>
      <c r="GO60" s="199"/>
      <c r="GP60" s="199"/>
      <c r="GQ60" s="199"/>
      <c r="GR60" s="199"/>
      <c r="GS60" s="199"/>
      <c r="GT60" s="199"/>
      <c r="GU60" s="199"/>
      <c r="GV60" s="199"/>
      <c r="GW60" s="199"/>
      <c r="GX60" s="199"/>
      <c r="GY60" s="199"/>
      <c r="GZ60" s="199"/>
      <c r="HA60" s="199"/>
      <c r="HB60" s="199"/>
      <c r="HC60" s="199"/>
      <c r="HD60" s="199"/>
    </row>
    <row r="61" customFormat="false" ht="15" hidden="false" customHeight="false" outlineLevel="0" collapsed="false">
      <c r="A61" s="196" t="n">
        <v>61</v>
      </c>
      <c r="B61" s="37" t="s">
        <v>1439</v>
      </c>
      <c r="C61" s="37" t="e">
        <f aca="false">IF(COUNTIF(DD:DD,$B61),INDIRECT(concat("B",$A61)),"")</f>
        <v>#NAME?</v>
      </c>
      <c r="D61" s="37" t="e">
        <f aca="false">IF(COUNTIF(DE:DE,$B61),INDIRECT(concat("B",$A61)),"")</f>
        <v>#NAME?</v>
      </c>
      <c r="E61" s="37" t="str">
        <f aca="false">IF(COUNTIF(DF:DF,$B61),INDIRECT(concat("B",$A61)),"")</f>
        <v/>
      </c>
      <c r="F61" s="37" t="str">
        <f aca="false">IF(COUNTIF(DG:DG,$B61),INDIRECT(concat("B",$A61)),"")</f>
        <v/>
      </c>
      <c r="G61" s="37" t="e">
        <f aca="false">IF(COUNTIF(DH:DH,$B61),INDIRECT(concat("B",$A61)),"")</f>
        <v>#NAME?</v>
      </c>
      <c r="H61" s="37" t="e">
        <f aca="false">IF(COUNTIF(DI:DI,$B61),INDIRECT(concat("B",$A61)),"")</f>
        <v>#NAME?</v>
      </c>
      <c r="I61" s="37" t="e">
        <f aca="false">IF(COUNTIF(DJ:DJ,$B61),INDIRECT(concat("B",$A61)),"")</f>
        <v>#NAME?</v>
      </c>
      <c r="J61" s="37" t="str">
        <f aca="false">IF(COUNTIF(DK:DK,$B61),INDIRECT(concat("B",$A61)),"")</f>
        <v/>
      </c>
      <c r="K61" s="37" t="str">
        <f aca="false">IF(COUNTIF(DL:DL,$B61),INDIRECT(concat("B",$A61)),"")</f>
        <v/>
      </c>
      <c r="L61" s="37" t="e">
        <f aca="false">IF(COUNTIF(DM:DM,$B61),INDIRECT(concat("B",$A61)),"")</f>
        <v>#NAME?</v>
      </c>
      <c r="M61" s="37" t="e">
        <f aca="false">IF(COUNTIF(DN:DN,$B61),INDIRECT(concat("B",$A61)),"")</f>
        <v>#NAME?</v>
      </c>
      <c r="N61" s="37" t="str">
        <f aca="false">IF(COUNTIF(DO:DO,$B61),INDIRECT(concat("B",$A61)),"")</f>
        <v/>
      </c>
      <c r="O61" s="37" t="str">
        <f aca="false">IF(COUNTIF(DP:DP,$B61),INDIRECT(concat("B",$A61)),"")</f>
        <v/>
      </c>
      <c r="P61" s="37" t="str">
        <f aca="false">IF(COUNTIF(DQ:DQ,$B61),INDIRECT(concat("B",$A61)),"")</f>
        <v/>
      </c>
      <c r="Q61" s="37" t="e">
        <f aca="false">IF(COUNTIF(DR:DR,$B61),INDIRECT(concat("B",$A61)),"")</f>
        <v>#NAME?</v>
      </c>
      <c r="R61" s="37" t="str">
        <f aca="false">IF(COUNTIF(DS:DS,$B61),INDIRECT(concat("B",$A61)),"")</f>
        <v/>
      </c>
      <c r="S61" s="37" t="str">
        <f aca="false">IF(COUNTIF(DT:DT,$B61),INDIRECT(concat("B",$A61)),"")</f>
        <v/>
      </c>
      <c r="T61" s="37" t="str">
        <f aca="false">IF(COUNTIF(DU:DU,$B61),INDIRECT(concat("B",$A61)),"")</f>
        <v/>
      </c>
      <c r="U61" s="37" t="str">
        <f aca="false">IF(COUNTIF(DV:DV,$B61),INDIRECT(concat("B",$A61)),"")</f>
        <v/>
      </c>
      <c r="V61" s="37" t="e">
        <f aca="false">IF(COUNTIF(DW:DW,$B61),INDIRECT(concat("B",$A61)),"")</f>
        <v>#NAME?</v>
      </c>
      <c r="W61" s="37" t="str">
        <f aca="false">IF(COUNTIF(DX:DX,$B61),INDIRECT(concat("B",$A61)),"")</f>
        <v/>
      </c>
      <c r="X61" s="37" t="str">
        <f aca="false">IF(COUNTIF(DY:DY,$B61),INDIRECT(concat("B",$A61)),"")</f>
        <v/>
      </c>
      <c r="Y61" s="37" t="str">
        <f aca="false">IF(COUNTIF(DZ:DZ,$B61),INDIRECT(concat("B",$A61)),"")</f>
        <v/>
      </c>
      <c r="Z61" s="37" t="e">
        <f aca="false">IF(COUNTIF(EA:EA,$B61),INDIRECT(concat("B",$A61)),"")</f>
        <v>#NAME?</v>
      </c>
      <c r="AA61" s="37" t="e">
        <f aca="false">IF(COUNTIF(EB:EB,$B61),INDIRECT(concat("B",$A61)),"")</f>
        <v>#NAME?</v>
      </c>
      <c r="AB61" s="37" t="e">
        <f aca="false">IF(COUNTIF(EC:EC,$B61),INDIRECT(concat("B",$A61)),"")</f>
        <v>#NAME?</v>
      </c>
      <c r="AC61" s="37" t="str">
        <f aca="false">IF(COUNTIF(ED:ED,$B61),INDIRECT(concat("B",$A61)),"")</f>
        <v/>
      </c>
      <c r="AD61" s="37" t="str">
        <f aca="false">IF(COUNTIF(EE:EE,$B61),INDIRECT(concat("B",$A61)),"")</f>
        <v/>
      </c>
      <c r="AE61" s="37" t="str">
        <f aca="false">IF(COUNTIF(EF:EF,$B61),INDIRECT(concat("B",$A61)),"")</f>
        <v/>
      </c>
      <c r="AF61" s="37" t="str">
        <f aca="false">IF(COUNTIF(EG:EG,$B61),INDIRECT(concat("B",$A61)),"")</f>
        <v/>
      </c>
      <c r="AG61" s="37" t="str">
        <f aca="false">IF(COUNTIF(EH:EH,$B61),INDIRECT(concat("B",$A61)),"")</f>
        <v/>
      </c>
      <c r="AH61" s="37" t="str">
        <f aca="false">IF(COUNTIF(EI:EI,$B61),INDIRECT(concat("B",$A61)),"")</f>
        <v/>
      </c>
      <c r="AI61" s="37" t="str">
        <f aca="false">IF(COUNTIF(EJ:EJ,$B61),INDIRECT(concat("B",$A61)),"")</f>
        <v/>
      </c>
      <c r="AJ61" s="37" t="e">
        <f aca="false">IF(COUNTIF(EK:EK,$B61),INDIRECT(concat("B",$A61)),"")</f>
        <v>#NAME?</v>
      </c>
      <c r="AK61" s="37" t="e">
        <f aca="false">IF(COUNTIF(EL:EL,$B61),INDIRECT(concat("B",$A61)),"")</f>
        <v>#NAME?</v>
      </c>
      <c r="AL61" s="37" t="e">
        <f aca="false">IF(COUNTIF(EM:EM,$B61),INDIRECT(concat("B",$A61)),"")</f>
        <v>#NAME?</v>
      </c>
      <c r="AM61" s="37" t="e">
        <f aca="false">IF(COUNTIF(EN:EN,$B61),INDIRECT(concat("B",$A61)),"")</f>
        <v>#NAME?</v>
      </c>
      <c r="AN61" s="37" t="e">
        <f aca="false">IF(COUNTIF(EO:EO,$B61),INDIRECT(concat("B",$A61)),"")</f>
        <v>#NAME?</v>
      </c>
      <c r="AO61" s="37" t="e">
        <f aca="false">IF(COUNTIF(EP:EP,$B61),INDIRECT(concat("B",$A61)),"")</f>
        <v>#NAME?</v>
      </c>
      <c r="AP61" s="37" t="str">
        <f aca="false">IF(COUNTIF(EQ:EQ,$B61),INDIRECT(concat("B",$A61)),"")</f>
        <v/>
      </c>
      <c r="AQ61" s="37" t="e">
        <f aca="false">IF(COUNTIF(ER:ER,$B61),INDIRECT(concat("B",$A61)),"")</f>
        <v>#NAME?</v>
      </c>
      <c r="AR61" s="37" t="str">
        <f aca="false">IF(COUNTIF(ES:ES,$B61),INDIRECT(concat("B",$A61)),"")</f>
        <v/>
      </c>
      <c r="AS61" s="37" t="e">
        <f aca="false">IF(COUNTIF(ET:ET,$B61),INDIRECT(concat("B",$A61)),"")</f>
        <v>#NAME?</v>
      </c>
      <c r="AT61" s="37" t="e">
        <f aca="false">IF(COUNTIF(EU:EU,$B61),INDIRECT(concat("B",$A61)),"")</f>
        <v>#NAME?</v>
      </c>
      <c r="AU61" s="37" t="e">
        <f aca="false">IF(COUNTIF(EV:EV,$B61),INDIRECT(concat("B",$A61)),"")</f>
        <v>#NAME?</v>
      </c>
      <c r="AV61" s="37" t="e">
        <f aca="false">IF(COUNTIF(EW:EW,$B61),INDIRECT(concat("B",$A61)),"")</f>
        <v>#NAME?</v>
      </c>
      <c r="AW61" s="37" t="e">
        <f aca="false">IF(COUNTIF(EX:EX,$B61),INDIRECT(concat("B",$A61)),"")</f>
        <v>#NAME?</v>
      </c>
      <c r="AX61" s="37" t="e">
        <f aca="false">IF(COUNTIF(EY:EY,$B61),INDIRECT(concat("B",$A61)),"")</f>
        <v>#NAME?</v>
      </c>
      <c r="AY61" s="37" t="str">
        <f aca="false">IF(COUNTIF(EZ:EZ,$B61),INDIRECT(concat("B",$A61)),"")</f>
        <v/>
      </c>
      <c r="AZ61" s="37" t="e">
        <f aca="false">IF(COUNTIF(FA:FA,$B61),INDIRECT(concat("B",$A61)),"")</f>
        <v>#NAME?</v>
      </c>
      <c r="BA61" s="37" t="e">
        <f aca="false">IF(COUNTIF(FB:FB,$B61),INDIRECT(concat("B",$A61)),"")</f>
        <v>#NAME?</v>
      </c>
      <c r="BB61" s="37" t="e">
        <f aca="false">IF(COUNTIF(FC:FC,$B61),INDIRECT(concat("B",$A61)),"")</f>
        <v>#NAME?</v>
      </c>
      <c r="BC61" s="37" t="e">
        <f aca="false">IF(COUNTIF(FD:FD,$B61),INDIRECT(concat("B",$A61)),"")</f>
        <v>#NAME?</v>
      </c>
      <c r="BD61" s="37" t="e">
        <f aca="false">IF(COUNTIF(FE:FE,$B61),INDIRECT(concat("B",$A61)),"")</f>
        <v>#NAME?</v>
      </c>
      <c r="BE61" s="37" t="e">
        <f aca="false">IF(COUNTIF(FF:FF,$B61),INDIRECT(concat("B",$A61)),"")</f>
        <v>#NAME?</v>
      </c>
      <c r="BF61" s="37" t="e">
        <f aca="false">IF(COUNTIF(FG:FG,$B61),INDIRECT(concat("B",$A61)),"")</f>
        <v>#NAME?</v>
      </c>
      <c r="BG61" s="37" t="str">
        <f aca="false">IF(COUNTIF(FH:FH,$B61),INDIRECT(concat("B",$A61)),"")</f>
        <v/>
      </c>
      <c r="BH61" s="37" t="str">
        <f aca="false">IF(COUNTIF(FI:FI,$B61),INDIRECT(concat("B",$A61)),"")</f>
        <v/>
      </c>
      <c r="BI61" s="37" t="str">
        <f aca="false">IF(COUNTIF(FJ:FJ,$B61),INDIRECT(concat("B",$A61)),"")</f>
        <v/>
      </c>
      <c r="BJ61" s="37" t="str">
        <f aca="false">IF(COUNTIF(FK:FK,$B61),INDIRECT(concat("B",$A61)),"")</f>
        <v/>
      </c>
      <c r="BK61" s="37" t="e">
        <f aca="false">IF(COUNTIF(FL:FL,$B61),INDIRECT(concat("B",$A61)),"")</f>
        <v>#NAME?</v>
      </c>
      <c r="BL61" s="37" t="e">
        <f aca="false">IF(COUNTIF(FM:FM,$B61),INDIRECT(concat("B",$A61)),"")</f>
        <v>#NAME?</v>
      </c>
      <c r="BM61" s="37" t="str">
        <f aca="false">IF(COUNTIF(FN:FN,$B61),INDIRECT(concat("B",$A61)),"")</f>
        <v/>
      </c>
      <c r="BN61" s="37" t="str">
        <f aca="false">IF(COUNTIF(FO:FO,$B61),INDIRECT(concat("B",$A61)),"")</f>
        <v/>
      </c>
      <c r="BO61" s="37" t="str">
        <f aca="false">IF(COUNTIF(FP:FP,$B61),INDIRECT(concat("B",$A61)),"")</f>
        <v/>
      </c>
      <c r="BP61" s="37" t="str">
        <f aca="false">IF(COUNTIF(FQ:FQ,$B61),INDIRECT(concat("B",$A61)),"")</f>
        <v/>
      </c>
      <c r="BQ61" s="37" t="e">
        <f aca="false">IF(COUNTIF(FR:FR,$B61),INDIRECT(concat("B",$A61)),"")</f>
        <v>#NAME?</v>
      </c>
      <c r="BR61" s="37" t="e">
        <f aca="false">IF(COUNTIF(FS:FS,$B61),INDIRECT(concat("B",$A61)),"")</f>
        <v>#NAME?</v>
      </c>
      <c r="BS61" s="37" t="e">
        <f aca="false">IF(COUNTIF(FT:FT,$B61),INDIRECT(concat("B",$A61)),"")</f>
        <v>#NAME?</v>
      </c>
      <c r="BT61" s="37" t="e">
        <f aca="false">IF(COUNTIF(FU:FU,$B61),INDIRECT(concat("B",$A61)),"")</f>
        <v>#NAME?</v>
      </c>
      <c r="BU61" s="37" t="str">
        <f aca="false">IF(COUNTIF(FV:FV,$B61),INDIRECT(concat("B",$A61)),"")</f>
        <v/>
      </c>
      <c r="BV61" s="37" t="str">
        <f aca="false">IF(COUNTIF(FW:FW,$B61),INDIRECT(concat("B",$A61)),"")</f>
        <v/>
      </c>
      <c r="BW61" s="37" t="str">
        <f aca="false">IF(COUNTIF(FX:FX,$B61),INDIRECT(concat("B",$A61)),"")</f>
        <v/>
      </c>
      <c r="BX61" s="37" t="e">
        <f aca="false">IF(COUNTIF(FY:FY,$B61),INDIRECT(concat("B",$A61)),"")</f>
        <v>#NAME?</v>
      </c>
      <c r="BY61" s="37" t="e">
        <f aca="false">IF(COUNTIF(FZ:FZ,$B61),INDIRECT(concat("B",$A61)),"")</f>
        <v>#NAME?</v>
      </c>
      <c r="BZ61" s="37" t="e">
        <f aca="false">IF(COUNTIF(GA:GA,$B61),INDIRECT(concat("B",$A61)),"")</f>
        <v>#NAME?</v>
      </c>
      <c r="CA61" s="37" t="str">
        <f aca="false">IF(COUNTIF(GB:GB,$B61),INDIRECT(concat("B",$A61)),"")</f>
        <v/>
      </c>
      <c r="CB61" s="37" t="e">
        <f aca="false">IF(COUNTIF(GC:GC,$B61),INDIRECT(concat("B",$A61)),"")</f>
        <v>#NAME?</v>
      </c>
      <c r="CC61" s="37" t="e">
        <f aca="false">IF(COUNTIF(GD:GD,$B61),INDIRECT(concat("B",$A61)),"")</f>
        <v>#NAME?</v>
      </c>
      <c r="CD61" s="37" t="e">
        <f aca="false">IF(COUNTIF(GE:GE,$B61),INDIRECT(concat("B",$A61)),"")</f>
        <v>#NAME?</v>
      </c>
      <c r="CE61" s="37" t="e">
        <f aca="false">IF(COUNTIF(GF:GF,$B61),INDIRECT(concat("B",$A61)),"")</f>
        <v>#NAME?</v>
      </c>
      <c r="CF61" s="37" t="e">
        <f aca="false">IF(COUNTIF(GG:GG,$B61),INDIRECT(concat("B",$A61)),"")</f>
        <v>#NAME?</v>
      </c>
      <c r="CG61" s="37" t="e">
        <f aca="false">IF(COUNTIF(GH:GH,$B61),INDIRECT(concat("B",$A61)),"")</f>
        <v>#NAME?</v>
      </c>
      <c r="CH61" s="37" t="e">
        <f aca="false">IF(COUNTIF(GI:GI,$B61),INDIRECT(concat("B",$A61)),"")</f>
        <v>#NAME?</v>
      </c>
      <c r="CI61" s="37" t="e">
        <f aca="false">IF(COUNTIF(GJ:GJ,$B61),INDIRECT(concat("B",$A61)),"")</f>
        <v>#NAME?</v>
      </c>
      <c r="CJ61" s="37" t="str">
        <f aca="false">IF(COUNTIF(GK:GK,$B61),INDIRECT(concat("B",$A61)),"")</f>
        <v/>
      </c>
      <c r="CK61" s="37" t="e">
        <f aca="false">IF(COUNTIF(GL:GL,$B61),INDIRECT(concat("B",$A61)),"")</f>
        <v>#NAME?</v>
      </c>
      <c r="CL61" s="37" t="e">
        <f aca="false">IF(COUNTIF(GM:GM,$B61),INDIRECT(concat("B",$A61)),"")</f>
        <v>#NAME?</v>
      </c>
      <c r="CM61" s="37" t="str">
        <f aca="false">IF(COUNTIF(GN:GN,$B61),INDIRECT(concat("B",$A61)),"")</f>
        <v/>
      </c>
      <c r="CN61" s="37" t="str">
        <f aca="false">IF(COUNTIF(GO:GO,$B61),INDIRECT(concat("B",$A61)),"")</f>
        <v/>
      </c>
      <c r="CO61" s="37" t="str">
        <f aca="false">IF(COUNTIF(GP:GP,$B61),INDIRECT(concat("B",$A61)),"")</f>
        <v/>
      </c>
      <c r="CP61" s="37" t="e">
        <f aca="false">IF(COUNTIF(GQ:GQ,$B61),INDIRECT(concat("B",$A61)),"")</f>
        <v>#NAME?</v>
      </c>
      <c r="CQ61" s="37" t="e">
        <f aca="false">IF(COUNTIF(GR:GR,$B61),INDIRECT(concat("B",$A61)),"")</f>
        <v>#NAME?</v>
      </c>
      <c r="CR61" s="37" t="str">
        <f aca="false">IF(COUNTIF(GS:GS,$B61),INDIRECT(concat("B",$A61)),"")</f>
        <v/>
      </c>
      <c r="CS61" s="37" t="e">
        <f aca="false">IF(COUNTIF(GT:GT,$B61),INDIRECT(concat("B",$A61)),"")</f>
        <v>#NAME?</v>
      </c>
      <c r="CT61" s="37" t="e">
        <f aca="false">IF(COUNTIF(GU:GU,$B61),INDIRECT(concat("B",$A61)),"")</f>
        <v>#NAME?</v>
      </c>
      <c r="CU61" s="37" t="e">
        <f aca="false">IF(COUNTIF(GV:GV,$B61),INDIRECT(concat("B",$A61)),"")</f>
        <v>#NAME?</v>
      </c>
      <c r="CV61" s="37" t="e">
        <f aca="false">IF(COUNTIF(GW:GW,$B61),INDIRECT(concat("B",$A61)),"")</f>
        <v>#NAME?</v>
      </c>
      <c r="CW61" s="37" t="str">
        <f aca="false">IF(COUNTIF(GX:GX,$B61),INDIRECT(concat("B",$A61)),"")</f>
        <v/>
      </c>
      <c r="CX61" s="37" t="e">
        <f aca="false">IF(COUNTIF(GY:GY,$B61),INDIRECT(concat("B",$A61)),"")</f>
        <v>#NAME?</v>
      </c>
      <c r="CY61" s="37" t="e">
        <f aca="false">IF(COUNTIF(GZ:GZ,$B61),INDIRECT(concat("B",$A61)),"")</f>
        <v>#NAME?</v>
      </c>
      <c r="CZ61" s="37" t="e">
        <f aca="false">IF(COUNTIF(HA:HA,$B61),INDIRECT(concat("B",$A61)),"")</f>
        <v>#NAME?</v>
      </c>
      <c r="DA61" s="37" t="e">
        <f aca="false">IF(COUNTIF(HB:HB,$B61),INDIRECT(concat("B",$A61)),"")</f>
        <v>#NAME?</v>
      </c>
      <c r="DB61" s="37" t="e">
        <f aca="false">IF(COUNTIF(HC:HC,$B61),INDIRECT(concat("B",$A61)),"")</f>
        <v>#NAME?</v>
      </c>
      <c r="DC61" s="37" t="e">
        <f aca="false">IF(COUNTIF(HD:HD,$B61),INDIRECT(concat("B",$A61)),"")</f>
        <v>#NAME?</v>
      </c>
      <c r="DD61" s="199"/>
      <c r="DE61" s="199"/>
      <c r="DF61" s="199"/>
      <c r="DG61" s="199"/>
      <c r="DH61" s="199"/>
      <c r="DI61" s="199"/>
      <c r="DJ61" s="199"/>
      <c r="DK61" s="199"/>
      <c r="DL61" s="199"/>
      <c r="DM61" s="199"/>
      <c r="DN61" s="199"/>
      <c r="DO61" s="199"/>
      <c r="DP61" s="199"/>
      <c r="DQ61" s="199"/>
      <c r="DR61" s="199"/>
      <c r="DS61" s="199"/>
      <c r="DT61" s="199"/>
      <c r="DU61" s="199"/>
      <c r="DV61" s="199"/>
      <c r="DW61" s="199"/>
      <c r="DX61" s="199"/>
      <c r="DY61" s="199"/>
      <c r="DZ61" s="199"/>
      <c r="EA61" s="199"/>
      <c r="EB61" s="199"/>
      <c r="EC61" s="199"/>
      <c r="ED61" s="199"/>
      <c r="EE61" s="199"/>
      <c r="EF61" s="199"/>
      <c r="EG61" s="199"/>
      <c r="EH61" s="199"/>
      <c r="EI61" s="199"/>
      <c r="EJ61" s="199"/>
      <c r="EK61" s="199"/>
      <c r="EL61" s="199"/>
      <c r="EM61" s="199"/>
      <c r="EN61" s="199"/>
      <c r="EO61" s="199"/>
      <c r="EP61" s="199"/>
      <c r="EQ61" s="199"/>
      <c r="ER61" s="199"/>
      <c r="ES61" s="199"/>
      <c r="ET61" s="199"/>
      <c r="EU61" s="199"/>
      <c r="EV61" s="199"/>
      <c r="EW61" s="199"/>
      <c r="EX61" s="199"/>
      <c r="EY61" s="199"/>
      <c r="EZ61" s="199"/>
      <c r="FA61" s="199"/>
      <c r="FB61" s="199"/>
      <c r="FC61" s="199"/>
      <c r="FD61" s="199"/>
      <c r="FE61" s="199"/>
      <c r="FF61" s="199"/>
      <c r="FG61" s="199"/>
      <c r="FH61" s="199"/>
      <c r="FI61" s="199"/>
      <c r="FJ61" s="199"/>
      <c r="FK61" s="199"/>
      <c r="FL61" s="199"/>
      <c r="FM61" s="199"/>
      <c r="FN61" s="199"/>
      <c r="FO61" s="199"/>
      <c r="FP61" s="199"/>
      <c r="FQ61" s="199"/>
      <c r="FR61" s="199"/>
      <c r="FS61" s="199"/>
      <c r="FT61" s="199"/>
      <c r="FU61" s="199"/>
      <c r="FV61" s="199"/>
      <c r="FW61" s="199"/>
      <c r="FX61" s="199"/>
      <c r="FY61" s="199"/>
      <c r="FZ61" s="199"/>
      <c r="GA61" s="199"/>
      <c r="GB61" s="199"/>
      <c r="GC61" s="199"/>
      <c r="GD61" s="199"/>
      <c r="GE61" s="199"/>
      <c r="GF61" s="199"/>
      <c r="GG61" s="199"/>
      <c r="GH61" s="199"/>
      <c r="GI61" s="199"/>
      <c r="GJ61" s="199"/>
      <c r="GK61" s="199"/>
      <c r="GL61" s="199"/>
      <c r="GM61" s="199"/>
      <c r="GN61" s="199"/>
      <c r="GO61" s="199"/>
      <c r="GP61" s="199"/>
      <c r="GQ61" s="199"/>
      <c r="GR61" s="199"/>
      <c r="GS61" s="199"/>
      <c r="GT61" s="199"/>
      <c r="GU61" s="199"/>
      <c r="GV61" s="199"/>
      <c r="GW61" s="199"/>
      <c r="GX61" s="199"/>
      <c r="GY61" s="199"/>
      <c r="GZ61" s="199"/>
      <c r="HA61" s="199"/>
      <c r="HB61" s="199"/>
      <c r="HC61" s="199"/>
      <c r="HD61" s="199"/>
    </row>
    <row r="62" customFormat="false" ht="15" hidden="false" customHeight="false" outlineLevel="0" collapsed="false">
      <c r="A62" s="196" t="n">
        <v>62</v>
      </c>
      <c r="B62" s="37" t="s">
        <v>1442</v>
      </c>
      <c r="C62" s="37" t="str">
        <f aca="false">IF(COUNTIF(DD:DD,$B62),INDIRECT(concat("B",$A62)),"")</f>
        <v/>
      </c>
      <c r="D62" s="37" t="str">
        <f aca="false">IF(COUNTIF(DE:DE,$B62),INDIRECT(concat("B",$A62)),"")</f>
        <v/>
      </c>
      <c r="E62" s="37" t="str">
        <f aca="false">IF(COUNTIF(DF:DF,$B62),INDIRECT(concat("B",$A62)),"")</f>
        <v/>
      </c>
      <c r="F62" s="37" t="e">
        <f aca="false">IF(COUNTIF(DG:DG,$B62),INDIRECT(concat("B",$A62)),"")</f>
        <v>#NAME?</v>
      </c>
      <c r="G62" s="37" t="str">
        <f aca="false">IF(COUNTIF(DH:DH,$B62),INDIRECT(concat("B",$A62)),"")</f>
        <v/>
      </c>
      <c r="H62" s="37" t="str">
        <f aca="false">IF(COUNTIF(DI:DI,$B62),INDIRECT(concat("B",$A62)),"")</f>
        <v/>
      </c>
      <c r="I62" s="37" t="str">
        <f aca="false">IF(COUNTIF(DJ:DJ,$B62),INDIRECT(concat("B",$A62)),"")</f>
        <v/>
      </c>
      <c r="J62" s="37" t="str">
        <f aca="false">IF(COUNTIF(DK:DK,$B62),INDIRECT(concat("B",$A62)),"")</f>
        <v/>
      </c>
      <c r="K62" s="37" t="str">
        <f aca="false">IF(COUNTIF(DL:DL,$B62),INDIRECT(concat("B",$A62)),"")</f>
        <v/>
      </c>
      <c r="L62" s="37" t="str">
        <f aca="false">IF(COUNTIF(DM:DM,$B62),INDIRECT(concat("B",$A62)),"")</f>
        <v/>
      </c>
      <c r="M62" s="37" t="str">
        <f aca="false">IF(COUNTIF(DN:DN,$B62),INDIRECT(concat("B",$A62)),"")</f>
        <v/>
      </c>
      <c r="N62" s="37" t="e">
        <f aca="false">IF(COUNTIF(DO:DO,$B62),INDIRECT(concat("B",$A62)),"")</f>
        <v>#NAME?</v>
      </c>
      <c r="O62" s="37" t="e">
        <f aca="false">IF(COUNTIF(DP:DP,$B62),INDIRECT(concat("B",$A62)),"")</f>
        <v>#NAME?</v>
      </c>
      <c r="P62" s="37" t="e">
        <f aca="false">IF(COUNTIF(DQ:DQ,$B62),INDIRECT(concat("B",$A62)),"")</f>
        <v>#NAME?</v>
      </c>
      <c r="Q62" s="37" t="str">
        <f aca="false">IF(COUNTIF(DR:DR,$B62),INDIRECT(concat("B",$A62)),"")</f>
        <v/>
      </c>
      <c r="R62" s="37" t="e">
        <f aca="false">IF(COUNTIF(DS:DS,$B62),INDIRECT(concat("B",$A62)),"")</f>
        <v>#NAME?</v>
      </c>
      <c r="S62" s="37" t="e">
        <f aca="false">IF(COUNTIF(DT:DT,$B62),INDIRECT(concat("B",$A62)),"")</f>
        <v>#NAME?</v>
      </c>
      <c r="T62" s="37" t="str">
        <f aca="false">IF(COUNTIF(DU:DU,$B62),INDIRECT(concat("B",$A62)),"")</f>
        <v/>
      </c>
      <c r="U62" s="37" t="str">
        <f aca="false">IF(COUNTIF(DV:DV,$B62),INDIRECT(concat("B",$A62)),"")</f>
        <v/>
      </c>
      <c r="V62" s="37" t="str">
        <f aca="false">IF(COUNTIF(DW:DW,$B62),INDIRECT(concat("B",$A62)),"")</f>
        <v/>
      </c>
      <c r="W62" s="37" t="str">
        <f aca="false">IF(COUNTIF(DX:DX,$B62),INDIRECT(concat("B",$A62)),"")</f>
        <v/>
      </c>
      <c r="X62" s="37" t="str">
        <f aca="false">IF(COUNTIF(DY:DY,$B62),INDIRECT(concat("B",$A62)),"")</f>
        <v/>
      </c>
      <c r="Y62" s="37" t="str">
        <f aca="false">IF(COUNTIF(DZ:DZ,$B62),INDIRECT(concat("B",$A62)),"")</f>
        <v/>
      </c>
      <c r="Z62" s="37" t="str">
        <f aca="false">IF(COUNTIF(EA:EA,$B62),INDIRECT(concat("B",$A62)),"")</f>
        <v/>
      </c>
      <c r="AA62" s="37" t="str">
        <f aca="false">IF(COUNTIF(EB:EB,$B62),INDIRECT(concat("B",$A62)),"")</f>
        <v/>
      </c>
      <c r="AB62" s="37" t="str">
        <f aca="false">IF(COUNTIF(EC:EC,$B62),INDIRECT(concat("B",$A62)),"")</f>
        <v/>
      </c>
      <c r="AC62" s="37" t="str">
        <f aca="false">IF(COUNTIF(ED:ED,$B62),INDIRECT(concat("B",$A62)),"")</f>
        <v/>
      </c>
      <c r="AD62" s="37" t="str">
        <f aca="false">IF(COUNTIF(EE:EE,$B62),INDIRECT(concat("B",$A62)),"")</f>
        <v/>
      </c>
      <c r="AE62" s="37" t="str">
        <f aca="false">IF(COUNTIF(EF:EF,$B62),INDIRECT(concat("B",$A62)),"")</f>
        <v/>
      </c>
      <c r="AF62" s="37" t="str">
        <f aca="false">IF(COUNTIF(EG:EG,$B62),INDIRECT(concat("B",$A62)),"")</f>
        <v/>
      </c>
      <c r="AG62" s="37" t="str">
        <f aca="false">IF(COUNTIF(EH:EH,$B62),INDIRECT(concat("B",$A62)),"")</f>
        <v/>
      </c>
      <c r="AH62" s="37" t="str">
        <f aca="false">IF(COUNTIF(EI:EI,$B62),INDIRECT(concat("B",$A62)),"")</f>
        <v/>
      </c>
      <c r="AI62" s="37" t="str">
        <f aca="false">IF(COUNTIF(EJ:EJ,$B62),INDIRECT(concat("B",$A62)),"")</f>
        <v/>
      </c>
      <c r="AJ62" s="37" t="str">
        <f aca="false">IF(COUNTIF(EK:EK,$B62),INDIRECT(concat("B",$A62)),"")</f>
        <v/>
      </c>
      <c r="AK62" s="37" t="str">
        <f aca="false">IF(COUNTIF(EL:EL,$B62),INDIRECT(concat("B",$A62)),"")</f>
        <v/>
      </c>
      <c r="AL62" s="37" t="str">
        <f aca="false">IF(COUNTIF(EM:EM,$B62),INDIRECT(concat("B",$A62)),"")</f>
        <v/>
      </c>
      <c r="AM62" s="37" t="str">
        <f aca="false">IF(COUNTIF(EN:EN,$B62),INDIRECT(concat("B",$A62)),"")</f>
        <v/>
      </c>
      <c r="AN62" s="37" t="str">
        <f aca="false">IF(COUNTIF(EO:EO,$B62),INDIRECT(concat("B",$A62)),"")</f>
        <v/>
      </c>
      <c r="AO62" s="37" t="str">
        <f aca="false">IF(COUNTIF(EP:EP,$B62),INDIRECT(concat("B",$A62)),"")</f>
        <v/>
      </c>
      <c r="AP62" s="37" t="e">
        <f aca="false">IF(COUNTIF(EQ:EQ,$B62),INDIRECT(concat("B",$A62)),"")</f>
        <v>#NAME?</v>
      </c>
      <c r="AQ62" s="37" t="str">
        <f aca="false">IF(COUNTIF(ER:ER,$B62),INDIRECT(concat("B",$A62)),"")</f>
        <v/>
      </c>
      <c r="AR62" s="37" t="str">
        <f aca="false">IF(COUNTIF(ES:ES,$B62),INDIRECT(concat("B",$A62)),"")</f>
        <v/>
      </c>
      <c r="AS62" s="37" t="str">
        <f aca="false">IF(COUNTIF(ET:ET,$B62),INDIRECT(concat("B",$A62)),"")</f>
        <v/>
      </c>
      <c r="AT62" s="37" t="str">
        <f aca="false">IF(COUNTIF(EU:EU,$B62),INDIRECT(concat("B",$A62)),"")</f>
        <v/>
      </c>
      <c r="AU62" s="37" t="e">
        <f aca="false">IF(COUNTIF(EV:EV,$B62),INDIRECT(concat("B",$A62)),"")</f>
        <v>#NAME?</v>
      </c>
      <c r="AV62" s="37" t="str">
        <f aca="false">IF(COUNTIF(EW:EW,$B62),INDIRECT(concat("B",$A62)),"")</f>
        <v/>
      </c>
      <c r="AW62" s="37" t="str">
        <f aca="false">IF(COUNTIF(EX:EX,$B62),INDIRECT(concat("B",$A62)),"")</f>
        <v/>
      </c>
      <c r="AX62" s="37" t="str">
        <f aca="false">IF(COUNTIF(EY:EY,$B62),INDIRECT(concat("B",$A62)),"")</f>
        <v/>
      </c>
      <c r="AY62" s="37" t="str">
        <f aca="false">IF(COUNTIF(EZ:EZ,$B62),INDIRECT(concat("B",$A62)),"")</f>
        <v/>
      </c>
      <c r="AZ62" s="37" t="str">
        <f aca="false">IF(COUNTIF(FA:FA,$B62),INDIRECT(concat("B",$A62)),"")</f>
        <v/>
      </c>
      <c r="BA62" s="37" t="str">
        <f aca="false">IF(COUNTIF(FB:FB,$B62),INDIRECT(concat("B",$A62)),"")</f>
        <v/>
      </c>
      <c r="BB62" s="37" t="str">
        <f aca="false">IF(COUNTIF(FC:FC,$B62),INDIRECT(concat("B",$A62)),"")</f>
        <v/>
      </c>
      <c r="BC62" s="37" t="str">
        <f aca="false">IF(COUNTIF(FD:FD,$B62),INDIRECT(concat("B",$A62)),"")</f>
        <v/>
      </c>
      <c r="BD62" s="37" t="str">
        <f aca="false">IF(COUNTIF(FE:FE,$B62),INDIRECT(concat("B",$A62)),"")</f>
        <v/>
      </c>
      <c r="BE62" s="37" t="str">
        <f aca="false">IF(COUNTIF(FF:FF,$B62),INDIRECT(concat("B",$A62)),"")</f>
        <v/>
      </c>
      <c r="BF62" s="37" t="str">
        <f aca="false">IF(COUNTIF(FG:FG,$B62),INDIRECT(concat("B",$A62)),"")</f>
        <v/>
      </c>
      <c r="BG62" s="37" t="str">
        <f aca="false">IF(COUNTIF(FH:FH,$B62),INDIRECT(concat("B",$A62)),"")</f>
        <v/>
      </c>
      <c r="BH62" s="37" t="str">
        <f aca="false">IF(COUNTIF(FI:FI,$B62),INDIRECT(concat("B",$A62)),"")</f>
        <v/>
      </c>
      <c r="BI62" s="37" t="str">
        <f aca="false">IF(COUNTIF(FJ:FJ,$B62),INDIRECT(concat("B",$A62)),"")</f>
        <v/>
      </c>
      <c r="BJ62" s="37" t="str">
        <f aca="false">IF(COUNTIF(FK:FK,$B62),INDIRECT(concat("B",$A62)),"")</f>
        <v/>
      </c>
      <c r="BK62" s="37" t="str">
        <f aca="false">IF(COUNTIF(FL:FL,$B62),INDIRECT(concat("B",$A62)),"")</f>
        <v/>
      </c>
      <c r="BL62" s="37" t="str">
        <f aca="false">IF(COUNTIF(FM:FM,$B62),INDIRECT(concat("B",$A62)),"")</f>
        <v/>
      </c>
      <c r="BM62" s="37" t="str">
        <f aca="false">IF(COUNTIF(FN:FN,$B62),INDIRECT(concat("B",$A62)),"")</f>
        <v/>
      </c>
      <c r="BN62" s="37" t="str">
        <f aca="false">IF(COUNTIF(FO:FO,$B62),INDIRECT(concat("B",$A62)),"")</f>
        <v/>
      </c>
      <c r="BO62" s="37" t="str">
        <f aca="false">IF(COUNTIF(FP:FP,$B62),INDIRECT(concat("B",$A62)),"")</f>
        <v/>
      </c>
      <c r="BP62" s="37" t="str">
        <f aca="false">IF(COUNTIF(FQ:FQ,$B62),INDIRECT(concat("B",$A62)),"")</f>
        <v/>
      </c>
      <c r="BQ62" s="37" t="str">
        <f aca="false">IF(COUNTIF(FR:FR,$B62),INDIRECT(concat("B",$A62)),"")</f>
        <v/>
      </c>
      <c r="BR62" s="37" t="str">
        <f aca="false">IF(COUNTIF(FS:FS,$B62),INDIRECT(concat("B",$A62)),"")</f>
        <v/>
      </c>
      <c r="BS62" s="37" t="e">
        <f aca="false">IF(COUNTIF(FT:FT,$B62),INDIRECT(concat("B",$A62)),"")</f>
        <v>#NAME?</v>
      </c>
      <c r="BT62" s="37" t="str">
        <f aca="false">IF(COUNTIF(FU:FU,$B62),INDIRECT(concat("B",$A62)),"")</f>
        <v/>
      </c>
      <c r="BU62" s="37" t="str">
        <f aca="false">IF(COUNTIF(FV:FV,$B62),INDIRECT(concat("B",$A62)),"")</f>
        <v/>
      </c>
      <c r="BV62" s="37" t="str">
        <f aca="false">IF(COUNTIF(FW:FW,$B62),INDIRECT(concat("B",$A62)),"")</f>
        <v/>
      </c>
      <c r="BW62" s="37" t="str">
        <f aca="false">IF(COUNTIF(FX:FX,$B62),INDIRECT(concat("B",$A62)),"")</f>
        <v/>
      </c>
      <c r="BX62" s="37" t="str">
        <f aca="false">IF(COUNTIF(FY:FY,$B62),INDIRECT(concat("B",$A62)),"")</f>
        <v/>
      </c>
      <c r="BY62" s="37" t="str">
        <f aca="false">IF(COUNTIF(FZ:FZ,$B62),INDIRECT(concat("B",$A62)),"")</f>
        <v/>
      </c>
      <c r="BZ62" s="37" t="str">
        <f aca="false">IF(COUNTIF(GA:GA,$B62),INDIRECT(concat("B",$A62)),"")</f>
        <v/>
      </c>
      <c r="CA62" s="37" t="str">
        <f aca="false">IF(COUNTIF(GB:GB,$B62),INDIRECT(concat("B",$A62)),"")</f>
        <v/>
      </c>
      <c r="CB62" s="37" t="str">
        <f aca="false">IF(COUNTIF(GC:GC,$B62),INDIRECT(concat("B",$A62)),"")</f>
        <v/>
      </c>
      <c r="CC62" s="37" t="str">
        <f aca="false">IF(COUNTIF(GD:GD,$B62),INDIRECT(concat("B",$A62)),"")</f>
        <v/>
      </c>
      <c r="CD62" s="37" t="str">
        <f aca="false">IF(COUNTIF(GE:GE,$B62),INDIRECT(concat("B",$A62)),"")</f>
        <v/>
      </c>
      <c r="CE62" s="37" t="str">
        <f aca="false">IF(COUNTIF(GF:GF,$B62),INDIRECT(concat("B",$A62)),"")</f>
        <v/>
      </c>
      <c r="CF62" s="37" t="str">
        <f aca="false">IF(COUNTIF(GG:GG,$B62),INDIRECT(concat("B",$A62)),"")</f>
        <v/>
      </c>
      <c r="CG62" s="37" t="str">
        <f aca="false">IF(COUNTIF(GH:GH,$B62),INDIRECT(concat("B",$A62)),"")</f>
        <v/>
      </c>
      <c r="CH62" s="37" t="str">
        <f aca="false">IF(COUNTIF(GI:GI,$B62),INDIRECT(concat("B",$A62)),"")</f>
        <v/>
      </c>
      <c r="CI62" s="37" t="str">
        <f aca="false">IF(COUNTIF(GJ:GJ,$B62),INDIRECT(concat("B",$A62)),"")</f>
        <v/>
      </c>
      <c r="CJ62" s="37" t="str">
        <f aca="false">IF(COUNTIF(GK:GK,$B62),INDIRECT(concat("B",$A62)),"")</f>
        <v/>
      </c>
      <c r="CK62" s="37" t="str">
        <f aca="false">IF(COUNTIF(GL:GL,$B62),INDIRECT(concat("B",$A62)),"")</f>
        <v/>
      </c>
      <c r="CL62" s="37" t="str">
        <f aca="false">IF(COUNTIF(GM:GM,$B62),INDIRECT(concat("B",$A62)),"")</f>
        <v/>
      </c>
      <c r="CM62" s="37" t="str">
        <f aca="false">IF(COUNTIF(GN:GN,$B62),INDIRECT(concat("B",$A62)),"")</f>
        <v/>
      </c>
      <c r="CN62" s="37" t="str">
        <f aca="false">IF(COUNTIF(GO:GO,$B62),INDIRECT(concat("B",$A62)),"")</f>
        <v/>
      </c>
      <c r="CO62" s="37" t="str">
        <f aca="false">IF(COUNTIF(GP:GP,$B62),INDIRECT(concat("B",$A62)),"")</f>
        <v/>
      </c>
      <c r="CP62" s="37" t="str">
        <f aca="false">IF(COUNTIF(GQ:GQ,$B62),INDIRECT(concat("B",$A62)),"")</f>
        <v/>
      </c>
      <c r="CQ62" s="37" t="str">
        <f aca="false">IF(COUNTIF(GR:GR,$B62),INDIRECT(concat("B",$A62)),"")</f>
        <v/>
      </c>
      <c r="CR62" s="37" t="str">
        <f aca="false">IF(COUNTIF(GS:GS,$B62),INDIRECT(concat("B",$A62)),"")</f>
        <v/>
      </c>
      <c r="CS62" s="37" t="str">
        <f aca="false">IF(COUNTIF(GT:GT,$B62),INDIRECT(concat("B",$A62)),"")</f>
        <v/>
      </c>
      <c r="CT62" s="37" t="str">
        <f aca="false">IF(COUNTIF(GU:GU,$B62),INDIRECT(concat("B",$A62)),"")</f>
        <v/>
      </c>
      <c r="CU62" s="37" t="str">
        <f aca="false">IF(COUNTIF(GV:GV,$B62),INDIRECT(concat("B",$A62)),"")</f>
        <v/>
      </c>
      <c r="CV62" s="37" t="str">
        <f aca="false">IF(COUNTIF(GW:GW,$B62),INDIRECT(concat("B",$A62)),"")</f>
        <v/>
      </c>
      <c r="CW62" s="37" t="str">
        <f aca="false">IF(COUNTIF(GX:GX,$B62),INDIRECT(concat("B",$A62)),"")</f>
        <v/>
      </c>
      <c r="CX62" s="37" t="str">
        <f aca="false">IF(COUNTIF(GY:GY,$B62),INDIRECT(concat("B",$A62)),"")</f>
        <v/>
      </c>
      <c r="CY62" s="37" t="str">
        <f aca="false">IF(COUNTIF(GZ:GZ,$B62),INDIRECT(concat("B",$A62)),"")</f>
        <v/>
      </c>
      <c r="CZ62" s="37" t="str">
        <f aca="false">IF(COUNTIF(HA:HA,$B62),INDIRECT(concat("B",$A62)),"")</f>
        <v/>
      </c>
      <c r="DA62" s="37" t="str">
        <f aca="false">IF(COUNTIF(HB:HB,$B62),INDIRECT(concat("B",$A62)),"")</f>
        <v/>
      </c>
      <c r="DB62" s="37" t="str">
        <f aca="false">IF(COUNTIF(HC:HC,$B62),INDIRECT(concat("B",$A62)),"")</f>
        <v/>
      </c>
      <c r="DC62" s="37" t="str">
        <f aca="false">IF(COUNTIF(HD:HD,$B62),INDIRECT(concat("B",$A62)),"")</f>
        <v/>
      </c>
      <c r="DD62" s="199"/>
      <c r="DE62" s="199"/>
      <c r="DF62" s="199"/>
      <c r="DG62" s="199"/>
      <c r="DH62" s="199"/>
      <c r="DI62" s="199"/>
      <c r="DJ62" s="199"/>
      <c r="DK62" s="199"/>
      <c r="DL62" s="199"/>
      <c r="DM62" s="199"/>
      <c r="DN62" s="199"/>
      <c r="DO62" s="199"/>
      <c r="DP62" s="199"/>
      <c r="DQ62" s="199"/>
      <c r="DR62" s="199"/>
      <c r="DS62" s="199"/>
      <c r="DT62" s="199"/>
      <c r="DU62" s="199"/>
      <c r="DV62" s="199"/>
      <c r="DW62" s="199"/>
      <c r="DX62" s="199"/>
      <c r="DY62" s="199"/>
      <c r="DZ62" s="199"/>
      <c r="EA62" s="199"/>
      <c r="EB62" s="199"/>
      <c r="EC62" s="199"/>
      <c r="ED62" s="199"/>
      <c r="EE62" s="199"/>
      <c r="EF62" s="199"/>
      <c r="EG62" s="199"/>
      <c r="EH62" s="199"/>
      <c r="EI62" s="199"/>
      <c r="EJ62" s="199"/>
      <c r="EK62" s="199"/>
      <c r="EL62" s="199"/>
      <c r="EM62" s="199"/>
      <c r="EN62" s="199"/>
      <c r="EO62" s="199"/>
      <c r="EP62" s="199"/>
      <c r="EQ62" s="199"/>
      <c r="ER62" s="199"/>
      <c r="ES62" s="199"/>
      <c r="ET62" s="199"/>
      <c r="EU62" s="199"/>
      <c r="EV62" s="199"/>
      <c r="EW62" s="199"/>
      <c r="EX62" s="199"/>
      <c r="EY62" s="199"/>
      <c r="EZ62" s="199"/>
      <c r="FA62" s="199"/>
      <c r="FB62" s="199"/>
      <c r="FC62" s="199"/>
      <c r="FD62" s="199"/>
      <c r="FE62" s="199"/>
      <c r="FF62" s="199"/>
      <c r="FG62" s="199"/>
      <c r="FH62" s="199"/>
      <c r="FI62" s="199"/>
      <c r="FJ62" s="199"/>
      <c r="FK62" s="199"/>
      <c r="FL62" s="199"/>
      <c r="FM62" s="199"/>
      <c r="FN62" s="199"/>
      <c r="FO62" s="199"/>
      <c r="FP62" s="199"/>
      <c r="FQ62" s="199"/>
      <c r="FR62" s="199"/>
      <c r="FS62" s="199"/>
      <c r="FT62" s="199"/>
      <c r="FU62" s="199"/>
      <c r="FV62" s="199"/>
      <c r="FW62" s="199"/>
      <c r="FX62" s="199"/>
      <c r="FY62" s="199"/>
      <c r="FZ62" s="199"/>
      <c r="GA62" s="199"/>
      <c r="GB62" s="199"/>
      <c r="GC62" s="199"/>
      <c r="GD62" s="199"/>
      <c r="GE62" s="199"/>
      <c r="GF62" s="199"/>
      <c r="GG62" s="199"/>
      <c r="GH62" s="199"/>
      <c r="GI62" s="199"/>
      <c r="GJ62" s="199"/>
      <c r="GK62" s="199"/>
      <c r="GL62" s="199"/>
      <c r="GM62" s="199"/>
      <c r="GN62" s="199"/>
      <c r="GO62" s="199"/>
      <c r="GP62" s="199"/>
      <c r="GQ62" s="199"/>
      <c r="GR62" s="199"/>
      <c r="GS62" s="199"/>
      <c r="GT62" s="199"/>
      <c r="GU62" s="199"/>
      <c r="GV62" s="199"/>
      <c r="GW62" s="199"/>
      <c r="GX62" s="199"/>
      <c r="GY62" s="199"/>
      <c r="GZ62" s="199"/>
      <c r="HA62" s="199"/>
      <c r="HB62" s="199"/>
      <c r="HC62" s="199"/>
      <c r="HD62" s="199"/>
    </row>
    <row r="63" customFormat="false" ht="15" hidden="false" customHeight="false" outlineLevel="0" collapsed="false">
      <c r="A63" s="196" t="n">
        <v>63</v>
      </c>
      <c r="B63" s="37" t="s">
        <v>1446</v>
      </c>
      <c r="C63" s="37" t="str">
        <f aca="false">IF(COUNTIF(DD:DD,$B63),INDIRECT(concat("B",$A63)),"")</f>
        <v/>
      </c>
      <c r="D63" s="37" t="str">
        <f aca="false">IF(COUNTIF(DE:DE,$B63),INDIRECT(concat("B",$A63)),"")</f>
        <v/>
      </c>
      <c r="E63" s="37" t="e">
        <f aca="false">IF(COUNTIF(DF:DF,$B63),INDIRECT(concat("B",$A63)),"")</f>
        <v>#NAME?</v>
      </c>
      <c r="F63" s="37" t="e">
        <f aca="false">IF(COUNTIF(DG:DG,$B63),INDIRECT(concat("B",$A63)),"")</f>
        <v>#NAME?</v>
      </c>
      <c r="G63" s="37" t="str">
        <f aca="false">IF(COUNTIF(DH:DH,$B63),INDIRECT(concat("B",$A63)),"")</f>
        <v/>
      </c>
      <c r="H63" s="37" t="str">
        <f aca="false">IF(COUNTIF(DI:DI,$B63),INDIRECT(concat("B",$A63)),"")</f>
        <v/>
      </c>
      <c r="I63" s="37" t="str">
        <f aca="false">IF(COUNTIF(DJ:DJ,$B63),INDIRECT(concat("B",$A63)),"")</f>
        <v/>
      </c>
      <c r="J63" s="37" t="str">
        <f aca="false">IF(COUNTIF(DK:DK,$B63),INDIRECT(concat("B",$A63)),"")</f>
        <v/>
      </c>
      <c r="K63" s="37" t="str">
        <f aca="false">IF(COUNTIF(DL:DL,$B63),INDIRECT(concat("B",$A63)),"")</f>
        <v/>
      </c>
      <c r="L63" s="37" t="e">
        <f aca="false">IF(COUNTIF(DM:DM,$B63),INDIRECT(concat("B",$A63)),"")</f>
        <v>#NAME?</v>
      </c>
      <c r="M63" s="37" t="str">
        <f aca="false">IF(COUNTIF(DN:DN,$B63),INDIRECT(concat("B",$A63)),"")</f>
        <v/>
      </c>
      <c r="N63" s="37" t="e">
        <f aca="false">IF(COUNTIF(DO:DO,$B63),INDIRECT(concat("B",$A63)),"")</f>
        <v>#NAME?</v>
      </c>
      <c r="O63" s="37" t="e">
        <f aca="false">IF(COUNTIF(DP:DP,$B63),INDIRECT(concat("B",$A63)),"")</f>
        <v>#NAME?</v>
      </c>
      <c r="P63" s="37" t="str">
        <f aca="false">IF(COUNTIF(DQ:DQ,$B63),INDIRECT(concat("B",$A63)),"")</f>
        <v/>
      </c>
      <c r="Q63" s="37" t="e">
        <f aca="false">IF(COUNTIF(DR:DR,$B63),INDIRECT(concat("B",$A63)),"")</f>
        <v>#NAME?</v>
      </c>
      <c r="R63" s="37" t="e">
        <f aca="false">IF(COUNTIF(DS:DS,$B63),INDIRECT(concat("B",$A63)),"")</f>
        <v>#NAME?</v>
      </c>
      <c r="S63" s="37" t="e">
        <f aca="false">IF(COUNTIF(DT:DT,$B63),INDIRECT(concat("B",$A63)),"")</f>
        <v>#NAME?</v>
      </c>
      <c r="T63" s="37" t="e">
        <f aca="false">IF(COUNTIF(DU:DU,$B63),INDIRECT(concat("B",$A63)),"")</f>
        <v>#NAME?</v>
      </c>
      <c r="U63" s="37" t="str">
        <f aca="false">IF(COUNTIF(DV:DV,$B63),INDIRECT(concat("B",$A63)),"")</f>
        <v/>
      </c>
      <c r="V63" s="37" t="e">
        <f aca="false">IF(COUNTIF(DW:DW,$B63),INDIRECT(concat("B",$A63)),"")</f>
        <v>#NAME?</v>
      </c>
      <c r="W63" s="37" t="str">
        <f aca="false">IF(COUNTIF(DX:DX,$B63),INDIRECT(concat("B",$A63)),"")</f>
        <v/>
      </c>
      <c r="X63" s="37" t="str">
        <f aca="false">IF(COUNTIF(DY:DY,$B63),INDIRECT(concat("B",$A63)),"")</f>
        <v/>
      </c>
      <c r="Y63" s="37" t="str">
        <f aca="false">IF(COUNTIF(DZ:DZ,$B63),INDIRECT(concat("B",$A63)),"")</f>
        <v/>
      </c>
      <c r="Z63" s="37" t="str">
        <f aca="false">IF(COUNTIF(EA:EA,$B63),INDIRECT(concat("B",$A63)),"")</f>
        <v/>
      </c>
      <c r="AA63" s="37" t="str">
        <f aca="false">IF(COUNTIF(EB:EB,$B63),INDIRECT(concat("B",$A63)),"")</f>
        <v/>
      </c>
      <c r="AB63" s="37" t="str">
        <f aca="false">IF(COUNTIF(EC:EC,$B63),INDIRECT(concat("B",$A63)),"")</f>
        <v/>
      </c>
      <c r="AC63" s="37" t="str">
        <f aca="false">IF(COUNTIF(ED:ED,$B63),INDIRECT(concat("B",$A63)),"")</f>
        <v/>
      </c>
      <c r="AD63" s="37" t="str">
        <f aca="false">IF(COUNTIF(EE:EE,$B63),INDIRECT(concat("B",$A63)),"")</f>
        <v/>
      </c>
      <c r="AE63" s="37" t="str">
        <f aca="false">IF(COUNTIF(EF:EF,$B63),INDIRECT(concat("B",$A63)),"")</f>
        <v/>
      </c>
      <c r="AF63" s="37" t="str">
        <f aca="false">IF(COUNTIF(EG:EG,$B63),INDIRECT(concat("B",$A63)),"")</f>
        <v/>
      </c>
      <c r="AG63" s="37" t="str">
        <f aca="false">IF(COUNTIF(EH:EH,$B63),INDIRECT(concat("B",$A63)),"")</f>
        <v/>
      </c>
      <c r="AH63" s="37" t="str">
        <f aca="false">IF(COUNTIF(EI:EI,$B63),INDIRECT(concat("B",$A63)),"")</f>
        <v/>
      </c>
      <c r="AI63" s="37" t="str">
        <f aca="false">IF(COUNTIF(EJ:EJ,$B63),INDIRECT(concat("B",$A63)),"")</f>
        <v/>
      </c>
      <c r="AJ63" s="37" t="str">
        <f aca="false">IF(COUNTIF(EK:EK,$B63),INDIRECT(concat("B",$A63)),"")</f>
        <v/>
      </c>
      <c r="AK63" s="37" t="str">
        <f aca="false">IF(COUNTIF(EL:EL,$B63),INDIRECT(concat("B",$A63)),"")</f>
        <v/>
      </c>
      <c r="AL63" s="37" t="str">
        <f aca="false">IF(COUNTIF(EM:EM,$B63),INDIRECT(concat("B",$A63)),"")</f>
        <v/>
      </c>
      <c r="AM63" s="37" t="e">
        <f aca="false">IF(COUNTIF(EN:EN,$B63),INDIRECT(concat("B",$A63)),"")</f>
        <v>#NAME?</v>
      </c>
      <c r="AN63" s="37" t="str">
        <f aca="false">IF(COUNTIF(EO:EO,$B63),INDIRECT(concat("B",$A63)),"")</f>
        <v/>
      </c>
      <c r="AO63" s="37" t="e">
        <f aca="false">IF(COUNTIF(EP:EP,$B63),INDIRECT(concat("B",$A63)),"")</f>
        <v>#NAME?</v>
      </c>
      <c r="AP63" s="37" t="e">
        <f aca="false">IF(COUNTIF(EQ:EQ,$B63),INDIRECT(concat("B",$A63)),"")</f>
        <v>#NAME?</v>
      </c>
      <c r="AQ63" s="37" t="str">
        <f aca="false">IF(COUNTIF(ER:ER,$B63),INDIRECT(concat("B",$A63)),"")</f>
        <v/>
      </c>
      <c r="AR63" s="37" t="str">
        <f aca="false">IF(COUNTIF(ES:ES,$B63),INDIRECT(concat("B",$A63)),"")</f>
        <v/>
      </c>
      <c r="AS63" s="37" t="str">
        <f aca="false">IF(COUNTIF(ET:ET,$B63),INDIRECT(concat("B",$A63)),"")</f>
        <v/>
      </c>
      <c r="AT63" s="37" t="e">
        <f aca="false">IF(COUNTIF(EU:EU,$B63),INDIRECT(concat("B",$A63)),"")</f>
        <v>#NAME?</v>
      </c>
      <c r="AU63" s="37" t="e">
        <f aca="false">IF(COUNTIF(EV:EV,$B63),INDIRECT(concat("B",$A63)),"")</f>
        <v>#NAME?</v>
      </c>
      <c r="AV63" s="37" t="str">
        <f aca="false">IF(COUNTIF(EW:EW,$B63),INDIRECT(concat("B",$A63)),"")</f>
        <v/>
      </c>
      <c r="AW63" s="37" t="str">
        <f aca="false">IF(COUNTIF(EX:EX,$B63),INDIRECT(concat("B",$A63)),"")</f>
        <v/>
      </c>
      <c r="AX63" s="37" t="str">
        <f aca="false">IF(COUNTIF(EY:EY,$B63),INDIRECT(concat("B",$A63)),"")</f>
        <v/>
      </c>
      <c r="AY63" s="37" t="e">
        <f aca="false">IF(COUNTIF(EZ:EZ,$B63),INDIRECT(concat("B",$A63)),"")</f>
        <v>#NAME?</v>
      </c>
      <c r="AZ63" s="37" t="str">
        <f aca="false">IF(COUNTIF(FA:FA,$B63),INDIRECT(concat("B",$A63)),"")</f>
        <v/>
      </c>
      <c r="BA63" s="37" t="str">
        <f aca="false">IF(COUNTIF(FB:FB,$B63),INDIRECT(concat("B",$A63)),"")</f>
        <v/>
      </c>
      <c r="BB63" s="37" t="str">
        <f aca="false">IF(COUNTIF(FC:FC,$B63),INDIRECT(concat("B",$A63)),"")</f>
        <v/>
      </c>
      <c r="BC63" s="37" t="str">
        <f aca="false">IF(COUNTIF(FD:FD,$B63),INDIRECT(concat("B",$A63)),"")</f>
        <v/>
      </c>
      <c r="BD63" s="37" t="e">
        <f aca="false">IF(COUNTIF(FE:FE,$B63),INDIRECT(concat("B",$A63)),"")</f>
        <v>#NAME?</v>
      </c>
      <c r="BE63" s="37" t="str">
        <f aca="false">IF(COUNTIF(FF:FF,$B63),INDIRECT(concat("B",$A63)),"")</f>
        <v/>
      </c>
      <c r="BF63" s="37" t="e">
        <f aca="false">IF(COUNTIF(FG:FG,$B63),INDIRECT(concat("B",$A63)),"")</f>
        <v>#NAME?</v>
      </c>
      <c r="BG63" s="37" t="str">
        <f aca="false">IF(COUNTIF(FH:FH,$B63),INDIRECT(concat("B",$A63)),"")</f>
        <v/>
      </c>
      <c r="BH63" s="37" t="str">
        <f aca="false">IF(COUNTIF(FI:FI,$B63),INDIRECT(concat("B",$A63)),"")</f>
        <v/>
      </c>
      <c r="BI63" s="37" t="str">
        <f aca="false">IF(COUNTIF(FJ:FJ,$B63),INDIRECT(concat("B",$A63)),"")</f>
        <v/>
      </c>
      <c r="BJ63" s="37" t="str">
        <f aca="false">IF(COUNTIF(FK:FK,$B63),INDIRECT(concat("B",$A63)),"")</f>
        <v/>
      </c>
      <c r="BK63" s="37" t="str">
        <f aca="false">IF(COUNTIF(FL:FL,$B63),INDIRECT(concat("B",$A63)),"")</f>
        <v/>
      </c>
      <c r="BL63" s="37" t="str">
        <f aca="false">IF(COUNTIF(FM:FM,$B63),INDIRECT(concat("B",$A63)),"")</f>
        <v/>
      </c>
      <c r="BM63" s="37" t="str">
        <f aca="false">IF(COUNTIF(FN:FN,$B63),INDIRECT(concat("B",$A63)),"")</f>
        <v/>
      </c>
      <c r="BN63" s="37" t="str">
        <f aca="false">IF(COUNTIF(FO:FO,$B63),INDIRECT(concat("B",$A63)),"")</f>
        <v/>
      </c>
      <c r="BO63" s="37" t="str">
        <f aca="false">IF(COUNTIF(FP:FP,$B63),INDIRECT(concat("B",$A63)),"")</f>
        <v/>
      </c>
      <c r="BP63" s="37" t="str">
        <f aca="false">IF(COUNTIF(FQ:FQ,$B63),INDIRECT(concat("B",$A63)),"")</f>
        <v/>
      </c>
      <c r="BQ63" s="37" t="e">
        <f aca="false">IF(COUNTIF(FR:FR,$B63),INDIRECT(concat("B",$A63)),"")</f>
        <v>#NAME?</v>
      </c>
      <c r="BR63" s="37" t="str">
        <f aca="false">IF(COUNTIF(FS:FS,$B63),INDIRECT(concat("B",$A63)),"")</f>
        <v/>
      </c>
      <c r="BS63" s="37" t="str">
        <f aca="false">IF(COUNTIF(FT:FT,$B63),INDIRECT(concat("B",$A63)),"")</f>
        <v/>
      </c>
      <c r="BT63" s="37" t="str">
        <f aca="false">IF(COUNTIF(FU:FU,$B63),INDIRECT(concat("B",$A63)),"")</f>
        <v/>
      </c>
      <c r="BU63" s="37" t="str">
        <f aca="false">IF(COUNTIF(FV:FV,$B63),INDIRECT(concat("B",$A63)),"")</f>
        <v/>
      </c>
      <c r="BV63" s="37" t="str">
        <f aca="false">IF(COUNTIF(FW:FW,$B63),INDIRECT(concat("B",$A63)),"")</f>
        <v/>
      </c>
      <c r="BW63" s="37" t="str">
        <f aca="false">IF(COUNTIF(FX:FX,$B63),INDIRECT(concat("B",$A63)),"")</f>
        <v/>
      </c>
      <c r="BX63" s="37" t="str">
        <f aca="false">IF(COUNTIF(FY:FY,$B63),INDIRECT(concat("B",$A63)),"")</f>
        <v/>
      </c>
      <c r="BY63" s="37" t="str">
        <f aca="false">IF(COUNTIF(FZ:FZ,$B63),INDIRECT(concat("B",$A63)),"")</f>
        <v/>
      </c>
      <c r="BZ63" s="37" t="str">
        <f aca="false">IF(COUNTIF(GA:GA,$B63),INDIRECT(concat("B",$A63)),"")</f>
        <v/>
      </c>
      <c r="CA63" s="37" t="str">
        <f aca="false">IF(COUNTIF(GB:GB,$B63),INDIRECT(concat("B",$A63)),"")</f>
        <v/>
      </c>
      <c r="CB63" s="37" t="e">
        <f aca="false">IF(COUNTIF(GC:GC,$B63),INDIRECT(concat("B",$A63)),"")</f>
        <v>#NAME?</v>
      </c>
      <c r="CC63" s="37" t="e">
        <f aca="false">IF(COUNTIF(GD:GD,$B63),INDIRECT(concat("B",$A63)),"")</f>
        <v>#NAME?</v>
      </c>
      <c r="CD63" s="37" t="str">
        <f aca="false">IF(COUNTIF(GE:GE,$B63),INDIRECT(concat("B",$A63)),"")</f>
        <v/>
      </c>
      <c r="CE63" s="37" t="str">
        <f aca="false">IF(COUNTIF(GF:GF,$B63),INDIRECT(concat("B",$A63)),"")</f>
        <v/>
      </c>
      <c r="CF63" s="37" t="str">
        <f aca="false">IF(COUNTIF(GG:GG,$B63),INDIRECT(concat("B",$A63)),"")</f>
        <v/>
      </c>
      <c r="CG63" s="37" t="e">
        <f aca="false">IF(COUNTIF(GH:GH,$B63),INDIRECT(concat("B",$A63)),"")</f>
        <v>#NAME?</v>
      </c>
      <c r="CH63" s="37" t="e">
        <f aca="false">IF(COUNTIF(GI:GI,$B63),INDIRECT(concat("B",$A63)),"")</f>
        <v>#NAME?</v>
      </c>
      <c r="CI63" s="37" t="str">
        <f aca="false">IF(COUNTIF(GJ:GJ,$B63),INDIRECT(concat("B",$A63)),"")</f>
        <v/>
      </c>
      <c r="CJ63" s="37" t="str">
        <f aca="false">IF(COUNTIF(GK:GK,$B63),INDIRECT(concat("B",$A63)),"")</f>
        <v/>
      </c>
      <c r="CK63" s="37" t="e">
        <f aca="false">IF(COUNTIF(GL:GL,$B63),INDIRECT(concat("B",$A63)),"")</f>
        <v>#NAME?</v>
      </c>
      <c r="CL63" s="37" t="str">
        <f aca="false">IF(COUNTIF(GM:GM,$B63),INDIRECT(concat("B",$A63)),"")</f>
        <v/>
      </c>
      <c r="CM63" s="37" t="e">
        <f aca="false">IF(COUNTIF(GN:GN,$B63),INDIRECT(concat("B",$A63)),"")</f>
        <v>#NAME?</v>
      </c>
      <c r="CN63" s="37" t="e">
        <f aca="false">IF(COUNTIF(GO:GO,$B63),INDIRECT(concat("B",$A63)),"")</f>
        <v>#NAME?</v>
      </c>
      <c r="CO63" s="37" t="e">
        <f aca="false">IF(COUNTIF(GP:GP,$B63),INDIRECT(concat("B",$A63)),"")</f>
        <v>#NAME?</v>
      </c>
      <c r="CP63" s="37" t="str">
        <f aca="false">IF(COUNTIF(GQ:GQ,$B63),INDIRECT(concat("B",$A63)),"")</f>
        <v/>
      </c>
      <c r="CQ63" s="37" t="e">
        <f aca="false">IF(COUNTIF(GR:GR,$B63),INDIRECT(concat("B",$A63)),"")</f>
        <v>#NAME?</v>
      </c>
      <c r="CR63" s="37" t="e">
        <f aca="false">IF(COUNTIF(GS:GS,$B63),INDIRECT(concat("B",$A63)),"")</f>
        <v>#NAME?</v>
      </c>
      <c r="CS63" s="37" t="e">
        <f aca="false">IF(COUNTIF(GT:GT,$B63),INDIRECT(concat("B",$A63)),"")</f>
        <v>#NAME?</v>
      </c>
      <c r="CT63" s="37" t="str">
        <f aca="false">IF(COUNTIF(GU:GU,$B63),INDIRECT(concat("B",$A63)),"")</f>
        <v/>
      </c>
      <c r="CU63" s="37" t="str">
        <f aca="false">IF(COUNTIF(GV:GV,$B63),INDIRECT(concat("B",$A63)),"")</f>
        <v/>
      </c>
      <c r="CV63" s="37" t="str">
        <f aca="false">IF(COUNTIF(GW:GW,$B63),INDIRECT(concat("B",$A63)),"")</f>
        <v/>
      </c>
      <c r="CW63" s="37" t="str">
        <f aca="false">IF(COUNTIF(GX:GX,$B63),INDIRECT(concat("B",$A63)),"")</f>
        <v/>
      </c>
      <c r="CX63" s="37" t="str">
        <f aca="false">IF(COUNTIF(GY:GY,$B63),INDIRECT(concat("B",$A63)),"")</f>
        <v/>
      </c>
      <c r="CY63" s="37" t="str">
        <f aca="false">IF(COUNTIF(GZ:GZ,$B63),INDIRECT(concat("B",$A63)),"")</f>
        <v/>
      </c>
      <c r="CZ63" s="37" t="e">
        <f aca="false">IF(COUNTIF(HA:HA,$B63),INDIRECT(concat("B",$A63)),"")</f>
        <v>#NAME?</v>
      </c>
      <c r="DA63" s="37" t="str">
        <f aca="false">IF(COUNTIF(HB:HB,$B63),INDIRECT(concat("B",$A63)),"")</f>
        <v/>
      </c>
      <c r="DB63" s="37" t="e">
        <f aca="false">IF(COUNTIF(HC:HC,$B63),INDIRECT(concat("B",$A63)),"")</f>
        <v>#NAME?</v>
      </c>
      <c r="DC63" s="37" t="str">
        <f aca="false">IF(COUNTIF(HD:HD,$B63),INDIRECT(concat("B",$A63)),"")</f>
        <v/>
      </c>
      <c r="DD63" s="199"/>
      <c r="DE63" s="199"/>
      <c r="DF63" s="199"/>
      <c r="DG63" s="199"/>
      <c r="DH63" s="199"/>
      <c r="DI63" s="199"/>
      <c r="DJ63" s="199"/>
      <c r="DK63" s="199"/>
      <c r="DL63" s="199"/>
      <c r="DM63" s="199"/>
      <c r="DN63" s="199"/>
      <c r="DO63" s="199"/>
      <c r="DP63" s="199"/>
      <c r="DQ63" s="199"/>
      <c r="DR63" s="199"/>
      <c r="DS63" s="199"/>
      <c r="DT63" s="199"/>
      <c r="DU63" s="199"/>
      <c r="DV63" s="199"/>
      <c r="DW63" s="199"/>
      <c r="DX63" s="199"/>
      <c r="DY63" s="199"/>
      <c r="DZ63" s="199"/>
      <c r="EA63" s="199"/>
      <c r="EB63" s="199"/>
      <c r="EC63" s="199"/>
      <c r="ED63" s="199"/>
      <c r="EE63" s="199"/>
      <c r="EF63" s="199"/>
      <c r="EG63" s="199"/>
      <c r="EH63" s="199"/>
      <c r="EI63" s="199"/>
      <c r="EJ63" s="199"/>
      <c r="EK63" s="199"/>
      <c r="EL63" s="199"/>
      <c r="EM63" s="199"/>
      <c r="EN63" s="199"/>
      <c r="EO63" s="199"/>
      <c r="EP63" s="199"/>
      <c r="EQ63" s="199"/>
      <c r="ER63" s="199"/>
      <c r="ES63" s="199"/>
      <c r="ET63" s="199"/>
      <c r="EU63" s="199"/>
      <c r="EV63" s="199"/>
      <c r="EW63" s="199"/>
      <c r="EX63" s="199"/>
      <c r="EY63" s="199"/>
      <c r="EZ63" s="199"/>
      <c r="FA63" s="199"/>
      <c r="FB63" s="199"/>
      <c r="FC63" s="199"/>
      <c r="FD63" s="199"/>
      <c r="FE63" s="199"/>
      <c r="FF63" s="199"/>
      <c r="FG63" s="199"/>
      <c r="FH63" s="199"/>
      <c r="FI63" s="199"/>
      <c r="FJ63" s="199"/>
      <c r="FK63" s="199"/>
      <c r="FL63" s="199"/>
      <c r="FM63" s="199"/>
      <c r="FN63" s="199"/>
      <c r="FO63" s="199"/>
      <c r="FP63" s="199"/>
      <c r="FQ63" s="199"/>
      <c r="FR63" s="199"/>
      <c r="FS63" s="199"/>
      <c r="FT63" s="199"/>
      <c r="FU63" s="199"/>
      <c r="FV63" s="199"/>
      <c r="FW63" s="199"/>
      <c r="FX63" s="199"/>
      <c r="FY63" s="199"/>
      <c r="FZ63" s="199"/>
      <c r="GA63" s="199"/>
      <c r="GB63" s="199"/>
      <c r="GC63" s="199"/>
      <c r="GD63" s="199"/>
      <c r="GE63" s="199"/>
      <c r="GF63" s="199"/>
      <c r="GG63" s="199"/>
      <c r="GH63" s="199"/>
      <c r="GI63" s="199"/>
      <c r="GJ63" s="199"/>
      <c r="GK63" s="199"/>
      <c r="GL63" s="199"/>
      <c r="GM63" s="199"/>
      <c r="GN63" s="199"/>
      <c r="GO63" s="199"/>
      <c r="GP63" s="199"/>
      <c r="GQ63" s="199"/>
      <c r="GR63" s="199"/>
      <c r="GS63" s="199"/>
      <c r="GT63" s="199"/>
      <c r="GU63" s="199"/>
      <c r="GV63" s="199"/>
      <c r="GW63" s="199"/>
      <c r="GX63" s="199"/>
      <c r="GY63" s="199"/>
      <c r="GZ63" s="199"/>
      <c r="HA63" s="199"/>
      <c r="HB63" s="199"/>
      <c r="HC63" s="199"/>
      <c r="HD63" s="199"/>
    </row>
    <row r="64" customFormat="false" ht="15" hidden="false" customHeight="false" outlineLevel="0" collapsed="false">
      <c r="A64" s="196" t="n">
        <v>64</v>
      </c>
      <c r="B64" s="37" t="s">
        <v>1448</v>
      </c>
      <c r="C64" s="37" t="str">
        <f aca="false">IF(COUNTIF(DD:DD,$B64),INDIRECT(concat("B",$A64)),"")</f>
        <v/>
      </c>
      <c r="D64" s="37" t="str">
        <f aca="false">IF(COUNTIF(DE:DE,$B64),INDIRECT(concat("B",$A64)),"")</f>
        <v/>
      </c>
      <c r="E64" s="37" t="str">
        <f aca="false">IF(COUNTIF(DF:DF,$B64),INDIRECT(concat("B",$A64)),"")</f>
        <v/>
      </c>
      <c r="F64" s="37" t="str">
        <f aca="false">IF(COUNTIF(DG:DG,$B64),INDIRECT(concat("B",$A64)),"")</f>
        <v/>
      </c>
      <c r="G64" s="37" t="str">
        <f aca="false">IF(COUNTIF(DH:DH,$B64),INDIRECT(concat("B",$A64)),"")</f>
        <v/>
      </c>
      <c r="H64" s="37" t="str">
        <f aca="false">IF(COUNTIF(DI:DI,$B64),INDIRECT(concat("B",$A64)),"")</f>
        <v/>
      </c>
      <c r="I64" s="37" t="str">
        <f aca="false">IF(COUNTIF(DJ:DJ,$B64),INDIRECT(concat("B",$A64)),"")</f>
        <v/>
      </c>
      <c r="J64" s="37" t="str">
        <f aca="false">IF(COUNTIF(DK:DK,$B64),INDIRECT(concat("B",$A64)),"")</f>
        <v/>
      </c>
      <c r="K64" s="37" t="str">
        <f aca="false">IF(COUNTIF(DL:DL,$B64),INDIRECT(concat("B",$A64)),"")</f>
        <v/>
      </c>
      <c r="L64" s="37" t="str">
        <f aca="false">IF(COUNTIF(DM:DM,$B64),INDIRECT(concat("B",$A64)),"")</f>
        <v/>
      </c>
      <c r="M64" s="37" t="str">
        <f aca="false">IF(COUNTIF(DN:DN,$B64),INDIRECT(concat("B",$A64)),"")</f>
        <v/>
      </c>
      <c r="N64" s="37" t="str">
        <f aca="false">IF(COUNTIF(DO:DO,$B64),INDIRECT(concat("B",$A64)),"")</f>
        <v/>
      </c>
      <c r="O64" s="37" t="str">
        <f aca="false">IF(COUNTIF(DP:DP,$B64),INDIRECT(concat("B",$A64)),"")</f>
        <v/>
      </c>
      <c r="P64" s="37" t="str">
        <f aca="false">IF(COUNTIF(DQ:DQ,$B64),INDIRECT(concat("B",$A64)),"")</f>
        <v/>
      </c>
      <c r="Q64" s="37" t="str">
        <f aca="false">IF(COUNTIF(DR:DR,$B64),INDIRECT(concat("B",$A64)),"")</f>
        <v/>
      </c>
      <c r="R64" s="37" t="str">
        <f aca="false">IF(COUNTIF(DS:DS,$B64),INDIRECT(concat("B",$A64)),"")</f>
        <v/>
      </c>
      <c r="S64" s="37" t="str">
        <f aca="false">IF(COUNTIF(DT:DT,$B64),INDIRECT(concat("B",$A64)),"")</f>
        <v/>
      </c>
      <c r="T64" s="37" t="str">
        <f aca="false">IF(COUNTIF(DU:DU,$B64),INDIRECT(concat("B",$A64)),"")</f>
        <v/>
      </c>
      <c r="U64" s="37" t="str">
        <f aca="false">IF(COUNTIF(DV:DV,$B64),INDIRECT(concat("B",$A64)),"")</f>
        <v/>
      </c>
      <c r="V64" s="37" t="str">
        <f aca="false">IF(COUNTIF(DW:DW,$B64),INDIRECT(concat("B",$A64)),"")</f>
        <v/>
      </c>
      <c r="W64" s="37" t="str">
        <f aca="false">IF(COUNTIF(DX:DX,$B64),INDIRECT(concat("B",$A64)),"")</f>
        <v/>
      </c>
      <c r="X64" s="37" t="str">
        <f aca="false">IF(COUNTIF(DY:DY,$B64),INDIRECT(concat("B",$A64)),"")</f>
        <v/>
      </c>
      <c r="Y64" s="37" t="str">
        <f aca="false">IF(COUNTIF(DZ:DZ,$B64),INDIRECT(concat("B",$A64)),"")</f>
        <v/>
      </c>
      <c r="Z64" s="37" t="str">
        <f aca="false">IF(COUNTIF(EA:EA,$B64),INDIRECT(concat("B",$A64)),"")</f>
        <v/>
      </c>
      <c r="AA64" s="37" t="str">
        <f aca="false">IF(COUNTIF(EB:EB,$B64),INDIRECT(concat("B",$A64)),"")</f>
        <v/>
      </c>
      <c r="AB64" s="37" t="str">
        <f aca="false">IF(COUNTIF(EC:EC,$B64),INDIRECT(concat("B",$A64)),"")</f>
        <v/>
      </c>
      <c r="AC64" s="37" t="str">
        <f aca="false">IF(COUNTIF(ED:ED,$B64),INDIRECT(concat("B",$A64)),"")</f>
        <v/>
      </c>
      <c r="AD64" s="37" t="str">
        <f aca="false">IF(COUNTIF(EE:EE,$B64),INDIRECT(concat("B",$A64)),"")</f>
        <v/>
      </c>
      <c r="AE64" s="37" t="str">
        <f aca="false">IF(COUNTIF(EF:EF,$B64),INDIRECT(concat("B",$A64)),"")</f>
        <v/>
      </c>
      <c r="AF64" s="37" t="str">
        <f aca="false">IF(COUNTIF(EG:EG,$B64),INDIRECT(concat("B",$A64)),"")</f>
        <v/>
      </c>
      <c r="AG64" s="37" t="str">
        <f aca="false">IF(COUNTIF(EH:EH,$B64),INDIRECT(concat("B",$A64)),"")</f>
        <v/>
      </c>
      <c r="AH64" s="37" t="str">
        <f aca="false">IF(COUNTIF(EI:EI,$B64),INDIRECT(concat("B",$A64)),"")</f>
        <v/>
      </c>
      <c r="AI64" s="37" t="str">
        <f aca="false">IF(COUNTIF(EJ:EJ,$B64),INDIRECT(concat("B",$A64)),"")</f>
        <v/>
      </c>
      <c r="AJ64" s="37" t="str">
        <f aca="false">IF(COUNTIF(EK:EK,$B64),INDIRECT(concat("B",$A64)),"")</f>
        <v/>
      </c>
      <c r="AK64" s="37" t="str">
        <f aca="false">IF(COUNTIF(EL:EL,$B64),INDIRECT(concat("B",$A64)),"")</f>
        <v/>
      </c>
      <c r="AL64" s="37" t="str">
        <f aca="false">IF(COUNTIF(EM:EM,$B64),INDIRECT(concat("B",$A64)),"")</f>
        <v/>
      </c>
      <c r="AM64" s="37" t="str">
        <f aca="false">IF(COUNTIF(EN:EN,$B64),INDIRECT(concat("B",$A64)),"")</f>
        <v/>
      </c>
      <c r="AN64" s="37" t="str">
        <f aca="false">IF(COUNTIF(EO:EO,$B64),INDIRECT(concat("B",$A64)),"")</f>
        <v/>
      </c>
      <c r="AO64" s="37" t="str">
        <f aca="false">IF(COUNTIF(EP:EP,$B64),INDIRECT(concat("B",$A64)),"")</f>
        <v/>
      </c>
      <c r="AP64" s="37" t="str">
        <f aca="false">IF(COUNTIF(EQ:EQ,$B64),INDIRECT(concat("B",$A64)),"")</f>
        <v/>
      </c>
      <c r="AQ64" s="37" t="str">
        <f aca="false">IF(COUNTIF(ER:ER,$B64),INDIRECT(concat("B",$A64)),"")</f>
        <v/>
      </c>
      <c r="AR64" s="37" t="str">
        <f aca="false">IF(COUNTIF(ES:ES,$B64),INDIRECT(concat("B",$A64)),"")</f>
        <v/>
      </c>
      <c r="AS64" s="37" t="str">
        <f aca="false">IF(COUNTIF(ET:ET,$B64),INDIRECT(concat("B",$A64)),"")</f>
        <v/>
      </c>
      <c r="AT64" s="37" t="str">
        <f aca="false">IF(COUNTIF(EU:EU,$B64),INDIRECT(concat("B",$A64)),"")</f>
        <v/>
      </c>
      <c r="AU64" s="37" t="str">
        <f aca="false">IF(COUNTIF(EV:EV,$B64),INDIRECT(concat("B",$A64)),"")</f>
        <v/>
      </c>
      <c r="AV64" s="37" t="str">
        <f aca="false">IF(COUNTIF(EW:EW,$B64),INDIRECT(concat("B",$A64)),"")</f>
        <v/>
      </c>
      <c r="AW64" s="37" t="str">
        <f aca="false">IF(COUNTIF(EX:EX,$B64),INDIRECT(concat("B",$A64)),"")</f>
        <v/>
      </c>
      <c r="AX64" s="37" t="str">
        <f aca="false">IF(COUNTIF(EY:EY,$B64),INDIRECT(concat("B",$A64)),"")</f>
        <v/>
      </c>
      <c r="AY64" s="37" t="str">
        <f aca="false">IF(COUNTIF(EZ:EZ,$B64),INDIRECT(concat("B",$A64)),"")</f>
        <v/>
      </c>
      <c r="AZ64" s="37" t="str">
        <f aca="false">IF(COUNTIF(FA:FA,$B64),INDIRECT(concat("B",$A64)),"")</f>
        <v/>
      </c>
      <c r="BA64" s="37" t="str">
        <f aca="false">IF(COUNTIF(FB:FB,$B64),INDIRECT(concat("B",$A64)),"")</f>
        <v/>
      </c>
      <c r="BB64" s="37" t="str">
        <f aca="false">IF(COUNTIF(FC:FC,$B64),INDIRECT(concat("B",$A64)),"")</f>
        <v/>
      </c>
      <c r="BC64" s="37" t="str">
        <f aca="false">IF(COUNTIF(FD:FD,$B64),INDIRECT(concat("B",$A64)),"")</f>
        <v/>
      </c>
      <c r="BD64" s="37" t="str">
        <f aca="false">IF(COUNTIF(FE:FE,$B64),INDIRECT(concat("B",$A64)),"")</f>
        <v/>
      </c>
      <c r="BE64" s="37" t="str">
        <f aca="false">IF(COUNTIF(FF:FF,$B64),INDIRECT(concat("B",$A64)),"")</f>
        <v/>
      </c>
      <c r="BF64" s="37" t="str">
        <f aca="false">IF(COUNTIF(FG:FG,$B64),INDIRECT(concat("B",$A64)),"")</f>
        <v/>
      </c>
      <c r="BG64" s="37" t="str">
        <f aca="false">IF(COUNTIF(FH:FH,$B64),INDIRECT(concat("B",$A64)),"")</f>
        <v/>
      </c>
      <c r="BH64" s="37" t="str">
        <f aca="false">IF(COUNTIF(FI:FI,$B64),INDIRECT(concat("B",$A64)),"")</f>
        <v/>
      </c>
      <c r="BI64" s="37" t="str">
        <f aca="false">IF(COUNTIF(FJ:FJ,$B64),INDIRECT(concat("B",$A64)),"")</f>
        <v/>
      </c>
      <c r="BJ64" s="37" t="str">
        <f aca="false">IF(COUNTIF(FK:FK,$B64),INDIRECT(concat("B",$A64)),"")</f>
        <v/>
      </c>
      <c r="BK64" s="37" t="str">
        <f aca="false">IF(COUNTIF(FL:FL,$B64),INDIRECT(concat("B",$A64)),"")</f>
        <v/>
      </c>
      <c r="BL64" s="37" t="str">
        <f aca="false">IF(COUNTIF(FM:FM,$B64),INDIRECT(concat("B",$A64)),"")</f>
        <v/>
      </c>
      <c r="BM64" s="37" t="str">
        <f aca="false">IF(COUNTIF(FN:FN,$B64),INDIRECT(concat("B",$A64)),"")</f>
        <v/>
      </c>
      <c r="BN64" s="37" t="str">
        <f aca="false">IF(COUNTIF(FO:FO,$B64),INDIRECT(concat("B",$A64)),"")</f>
        <v/>
      </c>
      <c r="BO64" s="37" t="str">
        <f aca="false">IF(COUNTIF(FP:FP,$B64),INDIRECT(concat("B",$A64)),"")</f>
        <v/>
      </c>
      <c r="BP64" s="37" t="str">
        <f aca="false">IF(COUNTIF(FQ:FQ,$B64),INDIRECT(concat("B",$A64)),"")</f>
        <v/>
      </c>
      <c r="BQ64" s="37" t="str">
        <f aca="false">IF(COUNTIF(FR:FR,$B64),INDIRECT(concat("B",$A64)),"")</f>
        <v/>
      </c>
      <c r="BR64" s="37" t="str">
        <f aca="false">IF(COUNTIF(FS:FS,$B64),INDIRECT(concat("B",$A64)),"")</f>
        <v/>
      </c>
      <c r="BS64" s="37" t="str">
        <f aca="false">IF(COUNTIF(FT:FT,$B64),INDIRECT(concat("B",$A64)),"")</f>
        <v/>
      </c>
      <c r="BT64" s="37" t="str">
        <f aca="false">IF(COUNTIF(FU:FU,$B64),INDIRECT(concat("B",$A64)),"")</f>
        <v/>
      </c>
      <c r="BU64" s="37" t="str">
        <f aca="false">IF(COUNTIF(FV:FV,$B64),INDIRECT(concat("B",$A64)),"")</f>
        <v/>
      </c>
      <c r="BV64" s="37" t="str">
        <f aca="false">IF(COUNTIF(FW:FW,$B64),INDIRECT(concat("B",$A64)),"")</f>
        <v/>
      </c>
      <c r="BW64" s="37" t="str">
        <f aca="false">IF(COUNTIF(FX:FX,$B64),INDIRECT(concat("B",$A64)),"")</f>
        <v/>
      </c>
      <c r="BX64" s="37" t="str">
        <f aca="false">IF(COUNTIF(FY:FY,$B64),INDIRECT(concat("B",$A64)),"")</f>
        <v/>
      </c>
      <c r="BY64" s="37" t="str">
        <f aca="false">IF(COUNTIF(FZ:FZ,$B64),INDIRECT(concat("B",$A64)),"")</f>
        <v/>
      </c>
      <c r="BZ64" s="37" t="str">
        <f aca="false">IF(COUNTIF(GA:GA,$B64),INDIRECT(concat("B",$A64)),"")</f>
        <v/>
      </c>
      <c r="CA64" s="37" t="str">
        <f aca="false">IF(COUNTIF(GB:GB,$B64),INDIRECT(concat("B",$A64)),"")</f>
        <v/>
      </c>
      <c r="CB64" s="37" t="str">
        <f aca="false">IF(COUNTIF(GC:GC,$B64),INDIRECT(concat("B",$A64)),"")</f>
        <v/>
      </c>
      <c r="CC64" s="37" t="str">
        <f aca="false">IF(COUNTIF(GD:GD,$B64),INDIRECT(concat("B",$A64)),"")</f>
        <v/>
      </c>
      <c r="CD64" s="37" t="str">
        <f aca="false">IF(COUNTIF(GE:GE,$B64),INDIRECT(concat("B",$A64)),"")</f>
        <v/>
      </c>
      <c r="CE64" s="37" t="str">
        <f aca="false">IF(COUNTIF(GF:GF,$B64),INDIRECT(concat("B",$A64)),"")</f>
        <v/>
      </c>
      <c r="CF64" s="37" t="str">
        <f aca="false">IF(COUNTIF(GG:GG,$B64),INDIRECT(concat("B",$A64)),"")</f>
        <v/>
      </c>
      <c r="CG64" s="37" t="str">
        <f aca="false">IF(COUNTIF(GH:GH,$B64),INDIRECT(concat("B",$A64)),"")</f>
        <v/>
      </c>
      <c r="CH64" s="37" t="e">
        <f aca="false">IF(COUNTIF(GI:GI,$B64),INDIRECT(concat("B",$A64)),"")</f>
        <v>#NAME?</v>
      </c>
      <c r="CI64" s="37" t="e">
        <f aca="false">IF(COUNTIF(GJ:GJ,$B64),INDIRECT(concat("B",$A64)),"")</f>
        <v>#NAME?</v>
      </c>
      <c r="CJ64" s="37" t="str">
        <f aca="false">IF(COUNTIF(GK:GK,$B64),INDIRECT(concat("B",$A64)),"")</f>
        <v/>
      </c>
      <c r="CK64" s="37" t="str">
        <f aca="false">IF(COUNTIF(GL:GL,$B64),INDIRECT(concat("B",$A64)),"")</f>
        <v/>
      </c>
      <c r="CL64" s="37" t="str">
        <f aca="false">IF(COUNTIF(GM:GM,$B64),INDIRECT(concat("B",$A64)),"")</f>
        <v/>
      </c>
      <c r="CM64" s="37" t="str">
        <f aca="false">IF(COUNTIF(GN:GN,$B64),INDIRECT(concat("B",$A64)),"")</f>
        <v/>
      </c>
      <c r="CN64" s="37" t="str">
        <f aca="false">IF(COUNTIF(GO:GO,$B64),INDIRECT(concat("B",$A64)),"")</f>
        <v/>
      </c>
      <c r="CO64" s="37" t="str">
        <f aca="false">IF(COUNTIF(GP:GP,$B64),INDIRECT(concat("B",$A64)),"")</f>
        <v/>
      </c>
      <c r="CP64" s="37" t="str">
        <f aca="false">IF(COUNTIF(GQ:GQ,$B64),INDIRECT(concat("B",$A64)),"")</f>
        <v/>
      </c>
      <c r="CQ64" s="37" t="str">
        <f aca="false">IF(COUNTIF(GR:GR,$B64),INDIRECT(concat("B",$A64)),"")</f>
        <v/>
      </c>
      <c r="CR64" s="37" t="str">
        <f aca="false">IF(COUNTIF(GS:GS,$B64),INDIRECT(concat("B",$A64)),"")</f>
        <v/>
      </c>
      <c r="CS64" s="37" t="str">
        <f aca="false">IF(COUNTIF(GT:GT,$B64),INDIRECT(concat("B",$A64)),"")</f>
        <v/>
      </c>
      <c r="CT64" s="37" t="str">
        <f aca="false">IF(COUNTIF(GU:GU,$B64),INDIRECT(concat("B",$A64)),"")</f>
        <v/>
      </c>
      <c r="CU64" s="37" t="str">
        <f aca="false">IF(COUNTIF(GV:GV,$B64),INDIRECT(concat("B",$A64)),"")</f>
        <v/>
      </c>
      <c r="CV64" s="37" t="str">
        <f aca="false">IF(COUNTIF(GW:GW,$B64),INDIRECT(concat("B",$A64)),"")</f>
        <v/>
      </c>
      <c r="CW64" s="37" t="str">
        <f aca="false">IF(COUNTIF(GX:GX,$B64),INDIRECT(concat("B",$A64)),"")</f>
        <v/>
      </c>
      <c r="CX64" s="37" t="str">
        <f aca="false">IF(COUNTIF(GY:GY,$B64),INDIRECT(concat("B",$A64)),"")</f>
        <v/>
      </c>
      <c r="CY64" s="37" t="str">
        <f aca="false">IF(COUNTIF(GZ:GZ,$B64),INDIRECT(concat("B",$A64)),"")</f>
        <v/>
      </c>
      <c r="CZ64" s="37" t="str">
        <f aca="false">IF(COUNTIF(HA:HA,$B64),INDIRECT(concat("B",$A64)),"")</f>
        <v/>
      </c>
      <c r="DA64" s="37" t="str">
        <f aca="false">IF(COUNTIF(HB:HB,$B64),INDIRECT(concat("B",$A64)),"")</f>
        <v/>
      </c>
      <c r="DB64" s="37" t="str">
        <f aca="false">IF(COUNTIF(HC:HC,$B64),INDIRECT(concat("B",$A64)),"")</f>
        <v/>
      </c>
      <c r="DC64" s="37" t="str">
        <f aca="false">IF(COUNTIF(HD:HD,$B64),INDIRECT(concat("B",$A64)),"")</f>
        <v/>
      </c>
      <c r="DD64" s="199"/>
      <c r="DE64" s="199"/>
      <c r="DF64" s="199"/>
      <c r="DG64" s="199"/>
      <c r="DH64" s="199"/>
      <c r="DI64" s="199"/>
      <c r="DJ64" s="199"/>
      <c r="DK64" s="199"/>
      <c r="DL64" s="199"/>
      <c r="DM64" s="199"/>
      <c r="DN64" s="199"/>
      <c r="DO64" s="199"/>
      <c r="DP64" s="199"/>
      <c r="DQ64" s="199"/>
      <c r="DR64" s="199"/>
      <c r="DS64" s="199"/>
      <c r="DT64" s="199"/>
      <c r="DU64" s="199"/>
      <c r="DV64" s="199"/>
      <c r="DW64" s="199"/>
      <c r="DX64" s="199"/>
      <c r="DY64" s="199"/>
      <c r="DZ64" s="199"/>
      <c r="EA64" s="199"/>
      <c r="EB64" s="199"/>
      <c r="EC64" s="199"/>
      <c r="ED64" s="199"/>
      <c r="EE64" s="199"/>
      <c r="EF64" s="199"/>
      <c r="EG64" s="199"/>
      <c r="EH64" s="199"/>
      <c r="EI64" s="199"/>
      <c r="EJ64" s="199"/>
      <c r="EK64" s="199"/>
      <c r="EL64" s="199"/>
      <c r="EM64" s="199"/>
      <c r="EN64" s="199"/>
      <c r="EO64" s="199"/>
      <c r="EP64" s="199"/>
      <c r="EQ64" s="199"/>
      <c r="ER64" s="199"/>
      <c r="ES64" s="199"/>
      <c r="ET64" s="199"/>
      <c r="EU64" s="199"/>
      <c r="EV64" s="199"/>
      <c r="EW64" s="199"/>
      <c r="EX64" s="199"/>
      <c r="EY64" s="199"/>
      <c r="EZ64" s="199"/>
      <c r="FA64" s="199"/>
      <c r="FB64" s="199"/>
      <c r="FC64" s="199"/>
      <c r="FD64" s="199"/>
      <c r="FE64" s="199"/>
      <c r="FF64" s="199"/>
      <c r="FG64" s="199"/>
      <c r="FH64" s="199"/>
      <c r="FI64" s="199"/>
      <c r="FJ64" s="199"/>
      <c r="FK64" s="199"/>
      <c r="FL64" s="199"/>
      <c r="FM64" s="199"/>
      <c r="FN64" s="199"/>
      <c r="FO64" s="199"/>
      <c r="FP64" s="199"/>
      <c r="FQ64" s="199"/>
      <c r="FR64" s="199"/>
      <c r="FS64" s="199"/>
      <c r="FT64" s="199"/>
      <c r="FU64" s="199"/>
      <c r="FV64" s="199"/>
      <c r="FW64" s="199"/>
      <c r="FX64" s="199"/>
      <c r="FY64" s="199"/>
      <c r="FZ64" s="199"/>
      <c r="GA64" s="199"/>
      <c r="GB64" s="199"/>
      <c r="GC64" s="199"/>
      <c r="GD64" s="199"/>
      <c r="GE64" s="199"/>
      <c r="GF64" s="199"/>
      <c r="GG64" s="199"/>
      <c r="GH64" s="199"/>
      <c r="GI64" s="199"/>
      <c r="GJ64" s="199"/>
      <c r="GK64" s="199"/>
      <c r="GL64" s="199"/>
      <c r="GM64" s="199"/>
      <c r="GN64" s="199"/>
      <c r="GO64" s="199"/>
      <c r="GP64" s="199"/>
      <c r="GQ64" s="199"/>
      <c r="GR64" s="199"/>
      <c r="GS64" s="199"/>
      <c r="GT64" s="199"/>
      <c r="GU64" s="199"/>
      <c r="GV64" s="199"/>
      <c r="GW64" s="199"/>
      <c r="GX64" s="199"/>
      <c r="GY64" s="199"/>
      <c r="GZ64" s="199"/>
      <c r="HA64" s="199"/>
      <c r="HB64" s="199"/>
      <c r="HC64" s="199"/>
      <c r="HD64" s="199"/>
    </row>
    <row r="65" customFormat="false" ht="15" hidden="false" customHeight="false" outlineLevel="0" collapsed="false">
      <c r="A65" s="196" t="n">
        <v>65</v>
      </c>
      <c r="B65" s="37" t="s">
        <v>1451</v>
      </c>
      <c r="C65" s="37" t="e">
        <f aca="false">IF(COUNTIF(DD:DD,$B65),INDIRECT(concat("B",$A65)),"")</f>
        <v>#NAME?</v>
      </c>
      <c r="D65" s="37" t="e">
        <f aca="false">IF(COUNTIF(DE:DE,$B65),INDIRECT(concat("B",$A65)),"")</f>
        <v>#NAME?</v>
      </c>
      <c r="E65" s="37" t="e">
        <f aca="false">IF(COUNTIF(DF:DF,$B65),INDIRECT(concat("B",$A65)),"")</f>
        <v>#NAME?</v>
      </c>
      <c r="F65" s="37" t="e">
        <f aca="false">IF(COUNTIF(DG:DG,$B65),INDIRECT(concat("B",$A65)),"")</f>
        <v>#NAME?</v>
      </c>
      <c r="G65" s="37" t="e">
        <f aca="false">IF(COUNTIF(DH:DH,$B65),INDIRECT(concat("B",$A65)),"")</f>
        <v>#NAME?</v>
      </c>
      <c r="H65" s="37" t="e">
        <f aca="false">IF(COUNTIF(DI:DI,$B65),INDIRECT(concat("B",$A65)),"")</f>
        <v>#NAME?</v>
      </c>
      <c r="I65" s="37" t="e">
        <f aca="false">IF(COUNTIF(DJ:DJ,$B65),INDIRECT(concat("B",$A65)),"")</f>
        <v>#NAME?</v>
      </c>
      <c r="J65" s="37" t="str">
        <f aca="false">IF(COUNTIF(DK:DK,$B65),INDIRECT(concat("B",$A65)),"")</f>
        <v/>
      </c>
      <c r="K65" s="37" t="e">
        <f aca="false">IF(COUNTIF(DL:DL,$B65),INDIRECT(concat("B",$A65)),"")</f>
        <v>#NAME?</v>
      </c>
      <c r="L65" s="37" t="e">
        <f aca="false">IF(COUNTIF(DM:DM,$B65),INDIRECT(concat("B",$A65)),"")</f>
        <v>#NAME?</v>
      </c>
      <c r="M65" s="37" t="e">
        <f aca="false">IF(COUNTIF(DN:DN,$B65),INDIRECT(concat("B",$A65)),"")</f>
        <v>#NAME?</v>
      </c>
      <c r="N65" s="37" t="e">
        <f aca="false">IF(COUNTIF(DO:DO,$B65),INDIRECT(concat("B",$A65)),"")</f>
        <v>#NAME?</v>
      </c>
      <c r="O65" s="37" t="e">
        <f aca="false">IF(COUNTIF(DP:DP,$B65),INDIRECT(concat("B",$A65)),"")</f>
        <v>#NAME?</v>
      </c>
      <c r="P65" s="37" t="e">
        <f aca="false">IF(COUNTIF(DQ:DQ,$B65),INDIRECT(concat("B",$A65)),"")</f>
        <v>#NAME?</v>
      </c>
      <c r="Q65" s="37" t="e">
        <f aca="false">IF(COUNTIF(DR:DR,$B65),INDIRECT(concat("B",$A65)),"")</f>
        <v>#NAME?</v>
      </c>
      <c r="R65" s="37" t="e">
        <f aca="false">IF(COUNTIF(DS:DS,$B65),INDIRECT(concat("B",$A65)),"")</f>
        <v>#NAME?</v>
      </c>
      <c r="S65" s="37" t="e">
        <f aca="false">IF(COUNTIF(DT:DT,$B65),INDIRECT(concat("B",$A65)),"")</f>
        <v>#NAME?</v>
      </c>
      <c r="T65" s="37" t="e">
        <f aca="false">IF(COUNTIF(DU:DU,$B65),INDIRECT(concat("B",$A65)),"")</f>
        <v>#NAME?</v>
      </c>
      <c r="U65" s="37" t="e">
        <f aca="false">IF(COUNTIF(DV:DV,$B65),INDIRECT(concat("B",$A65)),"")</f>
        <v>#NAME?</v>
      </c>
      <c r="V65" s="37" t="e">
        <f aca="false">IF(COUNTIF(DW:DW,$B65),INDIRECT(concat("B",$A65)),"")</f>
        <v>#NAME?</v>
      </c>
      <c r="W65" s="37" t="str">
        <f aca="false">IF(COUNTIF(DX:DX,$B65),INDIRECT(concat("B",$A65)),"")</f>
        <v/>
      </c>
      <c r="X65" s="37" t="e">
        <f aca="false">IF(COUNTIF(DY:DY,$B65),INDIRECT(concat("B",$A65)),"")</f>
        <v>#NAME?</v>
      </c>
      <c r="Y65" s="37" t="e">
        <f aca="false">IF(COUNTIF(DZ:DZ,$B65),INDIRECT(concat("B",$A65)),"")</f>
        <v>#NAME?</v>
      </c>
      <c r="Z65" s="37" t="e">
        <f aca="false">IF(COUNTIF(EA:EA,$B65),INDIRECT(concat("B",$A65)),"")</f>
        <v>#NAME?</v>
      </c>
      <c r="AA65" s="37" t="e">
        <f aca="false">IF(COUNTIF(EB:EB,$B65),INDIRECT(concat("B",$A65)),"")</f>
        <v>#NAME?</v>
      </c>
      <c r="AB65" s="37" t="e">
        <f aca="false">IF(COUNTIF(EC:EC,$B65),INDIRECT(concat("B",$A65)),"")</f>
        <v>#NAME?</v>
      </c>
      <c r="AC65" s="37" t="e">
        <f aca="false">IF(COUNTIF(ED:ED,$B65),INDIRECT(concat("B",$A65)),"")</f>
        <v>#NAME?</v>
      </c>
      <c r="AD65" s="37" t="e">
        <f aca="false">IF(COUNTIF(EE:EE,$B65),INDIRECT(concat("B",$A65)),"")</f>
        <v>#NAME?</v>
      </c>
      <c r="AE65" s="37" t="e">
        <f aca="false">IF(COUNTIF(EF:EF,$B65),INDIRECT(concat("B",$A65)),"")</f>
        <v>#NAME?</v>
      </c>
      <c r="AF65" s="37" t="e">
        <f aca="false">IF(COUNTIF(EG:EG,$B65),INDIRECT(concat("B",$A65)),"")</f>
        <v>#NAME?</v>
      </c>
      <c r="AG65" s="37" t="e">
        <f aca="false">IF(COUNTIF(EH:EH,$B65),INDIRECT(concat("B",$A65)),"")</f>
        <v>#NAME?</v>
      </c>
      <c r="AH65" s="37" t="e">
        <f aca="false">IF(COUNTIF(EI:EI,$B65),INDIRECT(concat("B",$A65)),"")</f>
        <v>#NAME?</v>
      </c>
      <c r="AI65" s="37" t="e">
        <f aca="false">IF(COUNTIF(EJ:EJ,$B65),INDIRECT(concat("B",$A65)),"")</f>
        <v>#NAME?</v>
      </c>
      <c r="AJ65" s="37" t="e">
        <f aca="false">IF(COUNTIF(EK:EK,$B65),INDIRECT(concat("B",$A65)),"")</f>
        <v>#NAME?</v>
      </c>
      <c r="AK65" s="37" t="e">
        <f aca="false">IF(COUNTIF(EL:EL,$B65),INDIRECT(concat("B",$A65)),"")</f>
        <v>#NAME?</v>
      </c>
      <c r="AL65" s="37" t="e">
        <f aca="false">IF(COUNTIF(EM:EM,$B65),INDIRECT(concat("B",$A65)),"")</f>
        <v>#NAME?</v>
      </c>
      <c r="AM65" s="37" t="e">
        <f aca="false">IF(COUNTIF(EN:EN,$B65),INDIRECT(concat("B",$A65)),"")</f>
        <v>#NAME?</v>
      </c>
      <c r="AN65" s="37" t="e">
        <f aca="false">IF(COUNTIF(EO:EO,$B65),INDIRECT(concat("B",$A65)),"")</f>
        <v>#NAME?</v>
      </c>
      <c r="AO65" s="37" t="e">
        <f aca="false">IF(COUNTIF(EP:EP,$B65),INDIRECT(concat("B",$A65)),"")</f>
        <v>#NAME?</v>
      </c>
      <c r="AP65" s="37" t="e">
        <f aca="false">IF(COUNTIF(EQ:EQ,$B65),INDIRECT(concat("B",$A65)),"")</f>
        <v>#NAME?</v>
      </c>
      <c r="AQ65" s="37" t="e">
        <f aca="false">IF(COUNTIF(ER:ER,$B65),INDIRECT(concat("B",$A65)),"")</f>
        <v>#NAME?</v>
      </c>
      <c r="AR65" s="37" t="str">
        <f aca="false">IF(COUNTIF(ES:ES,$B65),INDIRECT(concat("B",$A65)),"")</f>
        <v/>
      </c>
      <c r="AS65" s="37" t="e">
        <f aca="false">IF(COUNTIF(ET:ET,$B65),INDIRECT(concat("B",$A65)),"")</f>
        <v>#NAME?</v>
      </c>
      <c r="AT65" s="37" t="e">
        <f aca="false">IF(COUNTIF(EU:EU,$B65),INDIRECT(concat("B",$A65)),"")</f>
        <v>#NAME?</v>
      </c>
      <c r="AU65" s="37" t="e">
        <f aca="false">IF(COUNTIF(EV:EV,$B65),INDIRECT(concat("B",$A65)),"")</f>
        <v>#NAME?</v>
      </c>
      <c r="AV65" s="37" t="e">
        <f aca="false">IF(COUNTIF(EW:EW,$B65),INDIRECT(concat("B",$A65)),"")</f>
        <v>#NAME?</v>
      </c>
      <c r="AW65" s="37" t="e">
        <f aca="false">IF(COUNTIF(EX:EX,$B65),INDIRECT(concat("B",$A65)),"")</f>
        <v>#NAME?</v>
      </c>
      <c r="AX65" s="37" t="e">
        <f aca="false">IF(COUNTIF(EY:EY,$B65),INDIRECT(concat("B",$A65)),"")</f>
        <v>#NAME?</v>
      </c>
      <c r="AY65" s="37" t="e">
        <f aca="false">IF(COUNTIF(EZ:EZ,$B65),INDIRECT(concat("B",$A65)),"")</f>
        <v>#NAME?</v>
      </c>
      <c r="AZ65" s="37" t="e">
        <f aca="false">IF(COUNTIF(FA:FA,$B65),INDIRECT(concat("B",$A65)),"")</f>
        <v>#NAME?</v>
      </c>
      <c r="BA65" s="37" t="e">
        <f aca="false">IF(COUNTIF(FB:FB,$B65),INDIRECT(concat("B",$A65)),"")</f>
        <v>#NAME?</v>
      </c>
      <c r="BB65" s="37" t="e">
        <f aca="false">IF(COUNTIF(FC:FC,$B65),INDIRECT(concat("B",$A65)),"")</f>
        <v>#NAME?</v>
      </c>
      <c r="BC65" s="37" t="e">
        <f aca="false">IF(COUNTIF(FD:FD,$B65),INDIRECT(concat("B",$A65)),"")</f>
        <v>#NAME?</v>
      </c>
      <c r="BD65" s="37" t="e">
        <f aca="false">IF(COUNTIF(FE:FE,$B65),INDIRECT(concat("B",$A65)),"")</f>
        <v>#NAME?</v>
      </c>
      <c r="BE65" s="37" t="e">
        <f aca="false">IF(COUNTIF(FF:FF,$B65),INDIRECT(concat("B",$A65)),"")</f>
        <v>#NAME?</v>
      </c>
      <c r="BF65" s="37" t="e">
        <f aca="false">IF(COUNTIF(FG:FG,$B65),INDIRECT(concat("B",$A65)),"")</f>
        <v>#NAME?</v>
      </c>
      <c r="BG65" s="37" t="str">
        <f aca="false">IF(COUNTIF(FH:FH,$B65),INDIRECT(concat("B",$A65)),"")</f>
        <v/>
      </c>
      <c r="BH65" s="37" t="str">
        <f aca="false">IF(COUNTIF(FI:FI,$B65),INDIRECT(concat("B",$A65)),"")</f>
        <v/>
      </c>
      <c r="BI65" s="37" t="e">
        <f aca="false">IF(COUNTIF(FJ:FJ,$B65),INDIRECT(concat("B",$A65)),"")</f>
        <v>#NAME?</v>
      </c>
      <c r="BJ65" s="37" t="e">
        <f aca="false">IF(COUNTIF(FK:FK,$B65),INDIRECT(concat("B",$A65)),"")</f>
        <v>#NAME?</v>
      </c>
      <c r="BK65" s="37" t="e">
        <f aca="false">IF(COUNTIF(FL:FL,$B65),INDIRECT(concat("B",$A65)),"")</f>
        <v>#NAME?</v>
      </c>
      <c r="BL65" s="37" t="e">
        <f aca="false">IF(COUNTIF(FM:FM,$B65),INDIRECT(concat("B",$A65)),"")</f>
        <v>#NAME?</v>
      </c>
      <c r="BM65" s="37" t="e">
        <f aca="false">IF(COUNTIF(FN:FN,$B65),INDIRECT(concat("B",$A65)),"")</f>
        <v>#NAME?</v>
      </c>
      <c r="BN65" s="37" t="e">
        <f aca="false">IF(COUNTIF(FO:FO,$B65),INDIRECT(concat("B",$A65)),"")</f>
        <v>#NAME?</v>
      </c>
      <c r="BO65" s="37" t="e">
        <f aca="false">IF(COUNTIF(FP:FP,$B65),INDIRECT(concat("B",$A65)),"")</f>
        <v>#NAME?</v>
      </c>
      <c r="BP65" s="37" t="e">
        <f aca="false">IF(COUNTIF(FQ:FQ,$B65),INDIRECT(concat("B",$A65)),"")</f>
        <v>#NAME?</v>
      </c>
      <c r="BQ65" s="37" t="e">
        <f aca="false">IF(COUNTIF(FR:FR,$B65),INDIRECT(concat("B",$A65)),"")</f>
        <v>#NAME?</v>
      </c>
      <c r="BR65" s="37" t="e">
        <f aca="false">IF(COUNTIF(FS:FS,$B65),INDIRECT(concat("B",$A65)),"")</f>
        <v>#NAME?</v>
      </c>
      <c r="BS65" s="37" t="e">
        <f aca="false">IF(COUNTIF(FT:FT,$B65),INDIRECT(concat("B",$A65)),"")</f>
        <v>#NAME?</v>
      </c>
      <c r="BT65" s="37" t="e">
        <f aca="false">IF(COUNTIF(FU:FU,$B65),INDIRECT(concat("B",$A65)),"")</f>
        <v>#NAME?</v>
      </c>
      <c r="BU65" s="37" t="str">
        <f aca="false">IF(COUNTIF(FV:FV,$B65),INDIRECT(concat("B",$A65)),"")</f>
        <v/>
      </c>
      <c r="BV65" s="37" t="str">
        <f aca="false">IF(COUNTIF(FW:FW,$B65),INDIRECT(concat("B",$A65)),"")</f>
        <v/>
      </c>
      <c r="BW65" s="37" t="e">
        <f aca="false">IF(COUNTIF(FX:FX,$B65),INDIRECT(concat("B",$A65)),"")</f>
        <v>#NAME?</v>
      </c>
      <c r="BX65" s="37" t="e">
        <f aca="false">IF(COUNTIF(FY:FY,$B65),INDIRECT(concat("B",$A65)),"")</f>
        <v>#NAME?</v>
      </c>
      <c r="BY65" s="37" t="e">
        <f aca="false">IF(COUNTIF(FZ:FZ,$B65),INDIRECT(concat("B",$A65)),"")</f>
        <v>#NAME?</v>
      </c>
      <c r="BZ65" s="37" t="e">
        <f aca="false">IF(COUNTIF(GA:GA,$B65),INDIRECT(concat("B",$A65)),"")</f>
        <v>#NAME?</v>
      </c>
      <c r="CA65" s="37" t="e">
        <f aca="false">IF(COUNTIF(GB:GB,$B65),INDIRECT(concat("B",$A65)),"")</f>
        <v>#NAME?</v>
      </c>
      <c r="CB65" s="37" t="e">
        <f aca="false">IF(COUNTIF(GC:GC,$B65),INDIRECT(concat("B",$A65)),"")</f>
        <v>#NAME?</v>
      </c>
      <c r="CC65" s="37" t="e">
        <f aca="false">IF(COUNTIF(GD:GD,$B65),INDIRECT(concat("B",$A65)),"")</f>
        <v>#NAME?</v>
      </c>
      <c r="CD65" s="37" t="e">
        <f aca="false">IF(COUNTIF(GE:GE,$B65),INDIRECT(concat("B",$A65)),"")</f>
        <v>#NAME?</v>
      </c>
      <c r="CE65" s="37" t="e">
        <f aca="false">IF(COUNTIF(GF:GF,$B65),INDIRECT(concat("B",$A65)),"")</f>
        <v>#NAME?</v>
      </c>
      <c r="CF65" s="37" t="e">
        <f aca="false">IF(COUNTIF(GG:GG,$B65),INDIRECT(concat("B",$A65)),"")</f>
        <v>#NAME?</v>
      </c>
      <c r="CG65" s="37" t="e">
        <f aca="false">IF(COUNTIF(GH:GH,$B65),INDIRECT(concat("B",$A65)),"")</f>
        <v>#NAME?</v>
      </c>
      <c r="CH65" s="37" t="e">
        <f aca="false">IF(COUNTIF(GI:GI,$B65),INDIRECT(concat("B",$A65)),"")</f>
        <v>#NAME?</v>
      </c>
      <c r="CI65" s="37" t="e">
        <f aca="false">IF(COUNTIF(GJ:GJ,$B65),INDIRECT(concat("B",$A65)),"")</f>
        <v>#NAME?</v>
      </c>
      <c r="CJ65" s="37" t="e">
        <f aca="false">IF(COUNTIF(GK:GK,$B65),INDIRECT(concat("B",$A65)),"")</f>
        <v>#NAME?</v>
      </c>
      <c r="CK65" s="37" t="e">
        <f aca="false">IF(COUNTIF(GL:GL,$B65),INDIRECT(concat("B",$A65)),"")</f>
        <v>#NAME?</v>
      </c>
      <c r="CL65" s="37" t="e">
        <f aca="false">IF(COUNTIF(GM:GM,$B65),INDIRECT(concat("B",$A65)),"")</f>
        <v>#NAME?</v>
      </c>
      <c r="CM65" s="37" t="e">
        <f aca="false">IF(COUNTIF(GN:GN,$B65),INDIRECT(concat("B",$A65)),"")</f>
        <v>#NAME?</v>
      </c>
      <c r="CN65" s="37" t="e">
        <f aca="false">IF(COUNTIF(GO:GO,$B65),INDIRECT(concat("B",$A65)),"")</f>
        <v>#NAME?</v>
      </c>
      <c r="CO65" s="37" t="e">
        <f aca="false">IF(COUNTIF(GP:GP,$B65),INDIRECT(concat("B",$A65)),"")</f>
        <v>#NAME?</v>
      </c>
      <c r="CP65" s="37" t="e">
        <f aca="false">IF(COUNTIF(GQ:GQ,$B65),INDIRECT(concat("B",$A65)),"")</f>
        <v>#NAME?</v>
      </c>
      <c r="CQ65" s="37" t="e">
        <f aca="false">IF(COUNTIF(GR:GR,$B65),INDIRECT(concat("B",$A65)),"")</f>
        <v>#NAME?</v>
      </c>
      <c r="CR65" s="37" t="e">
        <f aca="false">IF(COUNTIF(GS:GS,$B65),INDIRECT(concat("B",$A65)),"")</f>
        <v>#NAME?</v>
      </c>
      <c r="CS65" s="37" t="e">
        <f aca="false">IF(COUNTIF(GT:GT,$B65),INDIRECT(concat("B",$A65)),"")</f>
        <v>#NAME?</v>
      </c>
      <c r="CT65" s="37" t="e">
        <f aca="false">IF(COUNTIF(GU:GU,$B65),INDIRECT(concat("B",$A65)),"")</f>
        <v>#NAME?</v>
      </c>
      <c r="CU65" s="37" t="e">
        <f aca="false">IF(COUNTIF(GV:GV,$B65),INDIRECT(concat("B",$A65)),"")</f>
        <v>#NAME?</v>
      </c>
      <c r="CV65" s="37" t="e">
        <f aca="false">IF(COUNTIF(GW:GW,$B65),INDIRECT(concat("B",$A65)),"")</f>
        <v>#NAME?</v>
      </c>
      <c r="CW65" s="37" t="str">
        <f aca="false">IF(COUNTIF(GX:GX,$B65),INDIRECT(concat("B",$A65)),"")</f>
        <v/>
      </c>
      <c r="CX65" s="37" t="e">
        <f aca="false">IF(COUNTIF(GY:GY,$B65),INDIRECT(concat("B",$A65)),"")</f>
        <v>#NAME?</v>
      </c>
      <c r="CY65" s="37" t="e">
        <f aca="false">IF(COUNTIF(GZ:GZ,$B65),INDIRECT(concat("B",$A65)),"")</f>
        <v>#NAME?</v>
      </c>
      <c r="CZ65" s="37" t="e">
        <f aca="false">IF(COUNTIF(HA:HA,$B65),INDIRECT(concat("B",$A65)),"")</f>
        <v>#NAME?</v>
      </c>
      <c r="DA65" s="37" t="e">
        <f aca="false">IF(COUNTIF(HB:HB,$B65),INDIRECT(concat("B",$A65)),"")</f>
        <v>#NAME?</v>
      </c>
      <c r="DB65" s="37" t="e">
        <f aca="false">IF(COUNTIF(HC:HC,$B65),INDIRECT(concat("B",$A65)),"")</f>
        <v>#NAME?</v>
      </c>
      <c r="DC65" s="37" t="e">
        <f aca="false">IF(COUNTIF(HD:HD,$B65),INDIRECT(concat("B",$A65)),"")</f>
        <v>#NAME?</v>
      </c>
      <c r="DD65" s="199"/>
      <c r="DE65" s="199"/>
      <c r="DF65" s="199"/>
      <c r="DG65" s="199"/>
      <c r="DH65" s="199"/>
      <c r="DI65" s="199"/>
      <c r="DJ65" s="199"/>
      <c r="DK65" s="199"/>
      <c r="DL65" s="199"/>
      <c r="DM65" s="199"/>
      <c r="DN65" s="199"/>
      <c r="DO65" s="199"/>
      <c r="DP65" s="199"/>
      <c r="DQ65" s="199"/>
      <c r="DR65" s="199"/>
      <c r="DS65" s="199"/>
      <c r="DT65" s="199"/>
      <c r="DU65" s="199"/>
      <c r="DV65" s="199"/>
      <c r="DW65" s="199"/>
      <c r="DX65" s="199"/>
      <c r="DY65" s="199"/>
      <c r="DZ65" s="199"/>
      <c r="EA65" s="199"/>
      <c r="EB65" s="199"/>
      <c r="EC65" s="199"/>
      <c r="ED65" s="199"/>
      <c r="EE65" s="199"/>
      <c r="EF65" s="199"/>
      <c r="EG65" s="199"/>
      <c r="EH65" s="199"/>
      <c r="EI65" s="199"/>
      <c r="EJ65" s="199"/>
      <c r="EK65" s="199"/>
      <c r="EL65" s="199"/>
      <c r="EM65" s="199"/>
      <c r="EN65" s="199"/>
      <c r="EO65" s="199"/>
      <c r="EP65" s="199"/>
      <c r="EQ65" s="199"/>
      <c r="ER65" s="199"/>
      <c r="ES65" s="199"/>
      <c r="ET65" s="199"/>
      <c r="EU65" s="199"/>
      <c r="EV65" s="199"/>
      <c r="EW65" s="199"/>
      <c r="EX65" s="199"/>
      <c r="EY65" s="199"/>
      <c r="EZ65" s="199"/>
      <c r="FA65" s="199"/>
      <c r="FB65" s="199"/>
      <c r="FC65" s="199"/>
      <c r="FD65" s="199"/>
      <c r="FE65" s="199"/>
      <c r="FF65" s="199"/>
      <c r="FG65" s="199"/>
      <c r="FH65" s="199"/>
      <c r="FI65" s="199"/>
      <c r="FJ65" s="199"/>
      <c r="FK65" s="199"/>
      <c r="FL65" s="199"/>
      <c r="FM65" s="199"/>
      <c r="FN65" s="199"/>
      <c r="FO65" s="199"/>
      <c r="FP65" s="199"/>
      <c r="FQ65" s="199"/>
      <c r="FR65" s="199"/>
      <c r="FS65" s="199"/>
      <c r="FT65" s="199"/>
      <c r="FU65" s="199"/>
      <c r="FV65" s="199"/>
      <c r="FW65" s="199"/>
      <c r="FX65" s="199"/>
      <c r="FY65" s="199"/>
      <c r="FZ65" s="199"/>
      <c r="GA65" s="199"/>
      <c r="GB65" s="199"/>
      <c r="GC65" s="199"/>
      <c r="GD65" s="199"/>
      <c r="GE65" s="199"/>
      <c r="GF65" s="199"/>
      <c r="GG65" s="199"/>
      <c r="GH65" s="199"/>
      <c r="GI65" s="199"/>
      <c r="GJ65" s="199"/>
      <c r="GK65" s="199"/>
      <c r="GL65" s="199"/>
      <c r="GM65" s="199"/>
      <c r="GN65" s="199"/>
      <c r="GO65" s="199"/>
      <c r="GP65" s="199"/>
      <c r="GQ65" s="199"/>
      <c r="GR65" s="199"/>
      <c r="GS65" s="199"/>
      <c r="GT65" s="199"/>
      <c r="GU65" s="199"/>
      <c r="GV65" s="199"/>
      <c r="GW65" s="199"/>
      <c r="GX65" s="199"/>
      <c r="GY65" s="199"/>
      <c r="GZ65" s="199"/>
      <c r="HA65" s="199"/>
      <c r="HB65" s="199"/>
      <c r="HC65" s="199"/>
      <c r="HD65" s="199"/>
    </row>
    <row r="66" customFormat="false" ht="15" hidden="false" customHeight="false" outlineLevel="0" collapsed="false">
      <c r="A66" s="196" t="n">
        <v>66</v>
      </c>
      <c r="B66" s="37" t="s">
        <v>1455</v>
      </c>
      <c r="C66" s="37" t="str">
        <f aca="false">IF(COUNTIF(DD:DD,$B66),INDIRECT(concat("B",$A66)),"")</f>
        <v/>
      </c>
      <c r="D66" s="37" t="str">
        <f aca="false">IF(COUNTIF(DE:DE,$B66),INDIRECT(concat("B",$A66)),"")</f>
        <v/>
      </c>
      <c r="E66" s="37" t="str">
        <f aca="false">IF(COUNTIF(DF:DF,$B66),INDIRECT(concat("B",$A66)),"")</f>
        <v/>
      </c>
      <c r="F66" s="37" t="str">
        <f aca="false">IF(COUNTIF(DG:DG,$B66),INDIRECT(concat("B",$A66)),"")</f>
        <v/>
      </c>
      <c r="G66" s="37" t="str">
        <f aca="false">IF(COUNTIF(DH:DH,$B66),INDIRECT(concat("B",$A66)),"")</f>
        <v/>
      </c>
      <c r="H66" s="37" t="str">
        <f aca="false">IF(COUNTIF(DI:DI,$B66),INDIRECT(concat("B",$A66)),"")</f>
        <v/>
      </c>
      <c r="I66" s="37" t="str">
        <f aca="false">IF(COUNTIF(DJ:DJ,$B66),INDIRECT(concat("B",$A66)),"")</f>
        <v/>
      </c>
      <c r="J66" s="37" t="str">
        <f aca="false">IF(COUNTIF(DK:DK,$B66),INDIRECT(concat("B",$A66)),"")</f>
        <v/>
      </c>
      <c r="K66" s="37" t="str">
        <f aca="false">IF(COUNTIF(DL:DL,$B66),INDIRECT(concat("B",$A66)),"")</f>
        <v/>
      </c>
      <c r="L66" s="37" t="str">
        <f aca="false">IF(COUNTIF(DM:DM,$B66),INDIRECT(concat("B",$A66)),"")</f>
        <v/>
      </c>
      <c r="M66" s="37" t="str">
        <f aca="false">IF(COUNTIF(DN:DN,$B66),INDIRECT(concat("B",$A66)),"")</f>
        <v/>
      </c>
      <c r="N66" s="37" t="str">
        <f aca="false">IF(COUNTIF(DO:DO,$B66),INDIRECT(concat("B",$A66)),"")</f>
        <v/>
      </c>
      <c r="O66" s="37" t="str">
        <f aca="false">IF(COUNTIF(DP:DP,$B66),INDIRECT(concat("B",$A66)),"")</f>
        <v/>
      </c>
      <c r="P66" s="37" t="str">
        <f aca="false">IF(COUNTIF(DQ:DQ,$B66),INDIRECT(concat("B",$A66)),"")</f>
        <v/>
      </c>
      <c r="Q66" s="37" t="str">
        <f aca="false">IF(COUNTIF(DR:DR,$B66),INDIRECT(concat("B",$A66)),"")</f>
        <v/>
      </c>
      <c r="R66" s="37" t="str">
        <f aca="false">IF(COUNTIF(DS:DS,$B66),INDIRECT(concat("B",$A66)),"")</f>
        <v/>
      </c>
      <c r="S66" s="37" t="str">
        <f aca="false">IF(COUNTIF(DT:DT,$B66),INDIRECT(concat("B",$A66)),"")</f>
        <v/>
      </c>
      <c r="T66" s="37" t="str">
        <f aca="false">IF(COUNTIF(DU:DU,$B66),INDIRECT(concat("B",$A66)),"")</f>
        <v/>
      </c>
      <c r="U66" s="37" t="str">
        <f aca="false">IF(COUNTIF(DV:DV,$B66),INDIRECT(concat("B",$A66)),"")</f>
        <v/>
      </c>
      <c r="V66" s="37" t="str">
        <f aca="false">IF(COUNTIF(DW:DW,$B66),INDIRECT(concat("B",$A66)),"")</f>
        <v/>
      </c>
      <c r="W66" s="37" t="str">
        <f aca="false">IF(COUNTIF(DX:DX,$B66),INDIRECT(concat("B",$A66)),"")</f>
        <v/>
      </c>
      <c r="X66" s="37" t="str">
        <f aca="false">IF(COUNTIF(DY:DY,$B66),INDIRECT(concat("B",$A66)),"")</f>
        <v/>
      </c>
      <c r="Y66" s="37" t="str">
        <f aca="false">IF(COUNTIF(DZ:DZ,$B66),INDIRECT(concat("B",$A66)),"")</f>
        <v/>
      </c>
      <c r="Z66" s="37" t="str">
        <f aca="false">IF(COUNTIF(EA:EA,$B66),INDIRECT(concat("B",$A66)),"")</f>
        <v/>
      </c>
      <c r="AA66" s="37" t="str">
        <f aca="false">IF(COUNTIF(EB:EB,$B66),INDIRECT(concat("B",$A66)),"")</f>
        <v/>
      </c>
      <c r="AB66" s="37" t="str">
        <f aca="false">IF(COUNTIF(EC:EC,$B66),INDIRECT(concat("B",$A66)),"")</f>
        <v/>
      </c>
      <c r="AC66" s="37" t="str">
        <f aca="false">IF(COUNTIF(ED:ED,$B66),INDIRECT(concat("B",$A66)),"")</f>
        <v/>
      </c>
      <c r="AD66" s="37" t="str">
        <f aca="false">IF(COUNTIF(EE:EE,$B66),INDIRECT(concat("B",$A66)),"")</f>
        <v/>
      </c>
      <c r="AE66" s="37" t="str">
        <f aca="false">IF(COUNTIF(EF:EF,$B66),INDIRECT(concat("B",$A66)),"")</f>
        <v/>
      </c>
      <c r="AF66" s="37" t="str">
        <f aca="false">IF(COUNTIF(EG:EG,$B66),INDIRECT(concat("B",$A66)),"")</f>
        <v/>
      </c>
      <c r="AG66" s="37" t="str">
        <f aca="false">IF(COUNTIF(EH:EH,$B66),INDIRECT(concat("B",$A66)),"")</f>
        <v/>
      </c>
      <c r="AH66" s="37" t="str">
        <f aca="false">IF(COUNTIF(EI:EI,$B66),INDIRECT(concat("B",$A66)),"")</f>
        <v/>
      </c>
      <c r="AI66" s="37" t="str">
        <f aca="false">IF(COUNTIF(EJ:EJ,$B66),INDIRECT(concat("B",$A66)),"")</f>
        <v/>
      </c>
      <c r="AJ66" s="37" t="str">
        <f aca="false">IF(COUNTIF(EK:EK,$B66),INDIRECT(concat("B",$A66)),"")</f>
        <v/>
      </c>
      <c r="AK66" s="37" t="str">
        <f aca="false">IF(COUNTIF(EL:EL,$B66),INDIRECT(concat("B",$A66)),"")</f>
        <v/>
      </c>
      <c r="AL66" s="37" t="str">
        <f aca="false">IF(COUNTIF(EM:EM,$B66),INDIRECT(concat("B",$A66)),"")</f>
        <v/>
      </c>
      <c r="AM66" s="37" t="str">
        <f aca="false">IF(COUNTIF(EN:EN,$B66),INDIRECT(concat("B",$A66)),"")</f>
        <v/>
      </c>
      <c r="AN66" s="37" t="str">
        <f aca="false">IF(COUNTIF(EO:EO,$B66),INDIRECT(concat("B",$A66)),"")</f>
        <v/>
      </c>
      <c r="AO66" s="37" t="str">
        <f aca="false">IF(COUNTIF(EP:EP,$B66),INDIRECT(concat("B",$A66)),"")</f>
        <v/>
      </c>
      <c r="AP66" s="37" t="str">
        <f aca="false">IF(COUNTIF(EQ:EQ,$B66),INDIRECT(concat("B",$A66)),"")</f>
        <v/>
      </c>
      <c r="AQ66" s="37" t="str">
        <f aca="false">IF(COUNTIF(ER:ER,$B66),INDIRECT(concat("B",$A66)),"")</f>
        <v/>
      </c>
      <c r="AR66" s="37" t="str">
        <f aca="false">IF(COUNTIF(ES:ES,$B66),INDIRECT(concat("B",$A66)),"")</f>
        <v/>
      </c>
      <c r="AS66" s="37" t="str">
        <f aca="false">IF(COUNTIF(ET:ET,$B66),INDIRECT(concat("B",$A66)),"")</f>
        <v/>
      </c>
      <c r="AT66" s="37" t="str">
        <f aca="false">IF(COUNTIF(EU:EU,$B66),INDIRECT(concat("B",$A66)),"")</f>
        <v/>
      </c>
      <c r="AU66" s="37" t="str">
        <f aca="false">IF(COUNTIF(EV:EV,$B66),INDIRECT(concat("B",$A66)),"")</f>
        <v/>
      </c>
      <c r="AV66" s="37" t="str">
        <f aca="false">IF(COUNTIF(EW:EW,$B66),INDIRECT(concat("B",$A66)),"")</f>
        <v/>
      </c>
      <c r="AW66" s="37" t="str">
        <f aca="false">IF(COUNTIF(EX:EX,$B66),INDIRECT(concat("B",$A66)),"")</f>
        <v/>
      </c>
      <c r="AX66" s="37" t="str">
        <f aca="false">IF(COUNTIF(EY:EY,$B66),INDIRECT(concat("B",$A66)),"")</f>
        <v/>
      </c>
      <c r="AY66" s="37" t="str">
        <f aca="false">IF(COUNTIF(EZ:EZ,$B66),INDIRECT(concat("B",$A66)),"")</f>
        <v/>
      </c>
      <c r="AZ66" s="37" t="str">
        <f aca="false">IF(COUNTIF(FA:FA,$B66),INDIRECT(concat("B",$A66)),"")</f>
        <v/>
      </c>
      <c r="BA66" s="37" t="str">
        <f aca="false">IF(COUNTIF(FB:FB,$B66),INDIRECT(concat("B",$A66)),"")</f>
        <v/>
      </c>
      <c r="BB66" s="37" t="str">
        <f aca="false">IF(COUNTIF(FC:FC,$B66),INDIRECT(concat("B",$A66)),"")</f>
        <v/>
      </c>
      <c r="BC66" s="37" t="str">
        <f aca="false">IF(COUNTIF(FD:FD,$B66),INDIRECT(concat("B",$A66)),"")</f>
        <v/>
      </c>
      <c r="BD66" s="37" t="str">
        <f aca="false">IF(COUNTIF(FE:FE,$B66),INDIRECT(concat("B",$A66)),"")</f>
        <v/>
      </c>
      <c r="BE66" s="37" t="str">
        <f aca="false">IF(COUNTIF(FF:FF,$B66),INDIRECT(concat("B",$A66)),"")</f>
        <v/>
      </c>
      <c r="BF66" s="37" t="str">
        <f aca="false">IF(COUNTIF(FG:FG,$B66),INDIRECT(concat("B",$A66)),"")</f>
        <v/>
      </c>
      <c r="BG66" s="37" t="str">
        <f aca="false">IF(COUNTIF(FH:FH,$B66),INDIRECT(concat("B",$A66)),"")</f>
        <v/>
      </c>
      <c r="BH66" s="37" t="str">
        <f aca="false">IF(COUNTIF(FI:FI,$B66),INDIRECT(concat("B",$A66)),"")</f>
        <v/>
      </c>
      <c r="BI66" s="37" t="str">
        <f aca="false">IF(COUNTIF(FJ:FJ,$B66),INDIRECT(concat("B",$A66)),"")</f>
        <v/>
      </c>
      <c r="BJ66" s="37" t="str">
        <f aca="false">IF(COUNTIF(FK:FK,$B66),INDIRECT(concat("B",$A66)),"")</f>
        <v/>
      </c>
      <c r="BK66" s="37" t="str">
        <f aca="false">IF(COUNTIF(FL:FL,$B66),INDIRECT(concat("B",$A66)),"")</f>
        <v/>
      </c>
      <c r="BL66" s="37" t="str">
        <f aca="false">IF(COUNTIF(FM:FM,$B66),INDIRECT(concat("B",$A66)),"")</f>
        <v/>
      </c>
      <c r="BM66" s="37" t="str">
        <f aca="false">IF(COUNTIF(FN:FN,$B66),INDIRECT(concat("B",$A66)),"")</f>
        <v/>
      </c>
      <c r="BN66" s="37" t="str">
        <f aca="false">IF(COUNTIF(FO:FO,$B66),INDIRECT(concat("B",$A66)),"")</f>
        <v/>
      </c>
      <c r="BO66" s="37" t="str">
        <f aca="false">IF(COUNTIF(FP:FP,$B66),INDIRECT(concat("B",$A66)),"")</f>
        <v/>
      </c>
      <c r="BP66" s="37" t="str">
        <f aca="false">IF(COUNTIF(FQ:FQ,$B66),INDIRECT(concat("B",$A66)),"")</f>
        <v/>
      </c>
      <c r="BQ66" s="37" t="str">
        <f aca="false">IF(COUNTIF(FR:FR,$B66),INDIRECT(concat("B",$A66)),"")</f>
        <v/>
      </c>
      <c r="BR66" s="37" t="str">
        <f aca="false">IF(COUNTIF(FS:FS,$B66),INDIRECT(concat("B",$A66)),"")</f>
        <v/>
      </c>
      <c r="BS66" s="37" t="e">
        <f aca="false">IF(COUNTIF(FT:FT,$B66),INDIRECT(concat("B",$A66)),"")</f>
        <v>#NAME?</v>
      </c>
      <c r="BT66" s="37" t="str">
        <f aca="false">IF(COUNTIF(FU:FU,$B66),INDIRECT(concat("B",$A66)),"")</f>
        <v/>
      </c>
      <c r="BU66" s="37" t="str">
        <f aca="false">IF(COUNTIF(FV:FV,$B66),INDIRECT(concat("B",$A66)),"")</f>
        <v/>
      </c>
      <c r="BV66" s="37" t="str">
        <f aca="false">IF(COUNTIF(FW:FW,$B66),INDIRECT(concat("B",$A66)),"")</f>
        <v/>
      </c>
      <c r="BW66" s="37" t="str">
        <f aca="false">IF(COUNTIF(FX:FX,$B66),INDIRECT(concat("B",$A66)),"")</f>
        <v/>
      </c>
      <c r="BX66" s="37" t="str">
        <f aca="false">IF(COUNTIF(FY:FY,$B66),INDIRECT(concat("B",$A66)),"")</f>
        <v/>
      </c>
      <c r="BY66" s="37" t="str">
        <f aca="false">IF(COUNTIF(FZ:FZ,$B66),INDIRECT(concat("B",$A66)),"")</f>
        <v/>
      </c>
      <c r="BZ66" s="37" t="str">
        <f aca="false">IF(COUNTIF(GA:GA,$B66),INDIRECT(concat("B",$A66)),"")</f>
        <v/>
      </c>
      <c r="CA66" s="37" t="str">
        <f aca="false">IF(COUNTIF(GB:GB,$B66),INDIRECT(concat("B",$A66)),"")</f>
        <v/>
      </c>
      <c r="CB66" s="37" t="str">
        <f aca="false">IF(COUNTIF(GC:GC,$B66),INDIRECT(concat("B",$A66)),"")</f>
        <v/>
      </c>
      <c r="CC66" s="37" t="str">
        <f aca="false">IF(COUNTIF(GD:GD,$B66),INDIRECT(concat("B",$A66)),"")</f>
        <v/>
      </c>
      <c r="CD66" s="37" t="str">
        <f aca="false">IF(COUNTIF(GE:GE,$B66),INDIRECT(concat("B",$A66)),"")</f>
        <v/>
      </c>
      <c r="CE66" s="37" t="str">
        <f aca="false">IF(COUNTIF(GF:GF,$B66),INDIRECT(concat("B",$A66)),"")</f>
        <v/>
      </c>
      <c r="CF66" s="37" t="str">
        <f aca="false">IF(COUNTIF(GG:GG,$B66),INDIRECT(concat("B",$A66)),"")</f>
        <v/>
      </c>
      <c r="CG66" s="37" t="str">
        <f aca="false">IF(COUNTIF(GH:GH,$B66),INDIRECT(concat("B",$A66)),"")</f>
        <v/>
      </c>
      <c r="CH66" s="37" t="str">
        <f aca="false">IF(COUNTIF(GI:GI,$B66),INDIRECT(concat("B",$A66)),"")</f>
        <v/>
      </c>
      <c r="CI66" s="37" t="str">
        <f aca="false">IF(COUNTIF(GJ:GJ,$B66),INDIRECT(concat("B",$A66)),"")</f>
        <v/>
      </c>
      <c r="CJ66" s="37" t="str">
        <f aca="false">IF(COUNTIF(GK:GK,$B66),INDIRECT(concat("B",$A66)),"")</f>
        <v/>
      </c>
      <c r="CK66" s="37" t="str">
        <f aca="false">IF(COUNTIF(GL:GL,$B66),INDIRECT(concat("B",$A66)),"")</f>
        <v/>
      </c>
      <c r="CL66" s="37" t="str">
        <f aca="false">IF(COUNTIF(GM:GM,$B66),INDIRECT(concat("B",$A66)),"")</f>
        <v/>
      </c>
      <c r="CM66" s="37" t="str">
        <f aca="false">IF(COUNTIF(GN:GN,$B66),INDIRECT(concat("B",$A66)),"")</f>
        <v/>
      </c>
      <c r="CN66" s="37" t="str">
        <f aca="false">IF(COUNTIF(GO:GO,$B66),INDIRECT(concat("B",$A66)),"")</f>
        <v/>
      </c>
      <c r="CO66" s="37" t="str">
        <f aca="false">IF(COUNTIF(GP:GP,$B66),INDIRECT(concat("B",$A66)),"")</f>
        <v/>
      </c>
      <c r="CP66" s="37" t="str">
        <f aca="false">IF(COUNTIF(GQ:GQ,$B66),INDIRECT(concat("B",$A66)),"")</f>
        <v/>
      </c>
      <c r="CQ66" s="37" t="str">
        <f aca="false">IF(COUNTIF(GR:GR,$B66),INDIRECT(concat("B",$A66)),"")</f>
        <v/>
      </c>
      <c r="CR66" s="37" t="str">
        <f aca="false">IF(COUNTIF(GS:GS,$B66),INDIRECT(concat("B",$A66)),"")</f>
        <v/>
      </c>
      <c r="CS66" s="37" t="str">
        <f aca="false">IF(COUNTIF(GT:GT,$B66),INDIRECT(concat("B",$A66)),"")</f>
        <v/>
      </c>
      <c r="CT66" s="37" t="str">
        <f aca="false">IF(COUNTIF(GU:GU,$B66),INDIRECT(concat("B",$A66)),"")</f>
        <v/>
      </c>
      <c r="CU66" s="37" t="str">
        <f aca="false">IF(COUNTIF(GV:GV,$B66),INDIRECT(concat("B",$A66)),"")</f>
        <v/>
      </c>
      <c r="CV66" s="37" t="str">
        <f aca="false">IF(COUNTIF(GW:GW,$B66),INDIRECT(concat("B",$A66)),"")</f>
        <v/>
      </c>
      <c r="CW66" s="37" t="str">
        <f aca="false">IF(COUNTIF(GX:GX,$B66),INDIRECT(concat("B",$A66)),"")</f>
        <v/>
      </c>
      <c r="CX66" s="37" t="str">
        <f aca="false">IF(COUNTIF(GY:GY,$B66),INDIRECT(concat("B",$A66)),"")</f>
        <v/>
      </c>
      <c r="CY66" s="37" t="str">
        <f aca="false">IF(COUNTIF(GZ:GZ,$B66),INDIRECT(concat("B",$A66)),"")</f>
        <v/>
      </c>
      <c r="CZ66" s="37" t="str">
        <f aca="false">IF(COUNTIF(HA:HA,$B66),INDIRECT(concat("B",$A66)),"")</f>
        <v/>
      </c>
      <c r="DA66" s="37" t="str">
        <f aca="false">IF(COUNTIF(HB:HB,$B66),INDIRECT(concat("B",$A66)),"")</f>
        <v/>
      </c>
      <c r="DB66" s="37" t="str">
        <f aca="false">IF(COUNTIF(HC:HC,$B66),INDIRECT(concat("B",$A66)),"")</f>
        <v/>
      </c>
      <c r="DC66" s="37" t="str">
        <f aca="false">IF(COUNTIF(HD:HD,$B66),INDIRECT(concat("B",$A66)),"")</f>
        <v/>
      </c>
      <c r="DD66" s="199"/>
      <c r="DE66" s="199"/>
      <c r="DF66" s="199"/>
      <c r="DG66" s="199"/>
      <c r="DH66" s="199"/>
      <c r="DI66" s="199"/>
      <c r="DJ66" s="199"/>
      <c r="DK66" s="199"/>
      <c r="DL66" s="199"/>
      <c r="DM66" s="199"/>
      <c r="DN66" s="199"/>
      <c r="DO66" s="199"/>
      <c r="DP66" s="199"/>
      <c r="DQ66" s="199"/>
      <c r="DR66" s="199"/>
      <c r="DS66" s="199"/>
      <c r="DT66" s="199"/>
      <c r="DU66" s="199"/>
      <c r="DV66" s="199"/>
      <c r="DW66" s="199"/>
      <c r="DX66" s="199"/>
      <c r="DY66" s="199"/>
      <c r="DZ66" s="199"/>
      <c r="EA66" s="199"/>
      <c r="EB66" s="199"/>
      <c r="EC66" s="199"/>
      <c r="ED66" s="199"/>
      <c r="EE66" s="199"/>
      <c r="EF66" s="199"/>
      <c r="EG66" s="199"/>
      <c r="EH66" s="199"/>
      <c r="EI66" s="199"/>
      <c r="EJ66" s="199"/>
      <c r="EK66" s="199"/>
      <c r="EL66" s="199"/>
      <c r="EM66" s="199"/>
      <c r="EN66" s="199"/>
      <c r="EO66" s="199"/>
      <c r="EP66" s="199"/>
      <c r="EQ66" s="199"/>
      <c r="ER66" s="199"/>
      <c r="ES66" s="199"/>
      <c r="ET66" s="199"/>
      <c r="EU66" s="199"/>
      <c r="EV66" s="199"/>
      <c r="EW66" s="199"/>
      <c r="EX66" s="199"/>
      <c r="EY66" s="199"/>
      <c r="EZ66" s="199"/>
      <c r="FA66" s="199"/>
      <c r="FB66" s="199"/>
      <c r="FC66" s="199"/>
      <c r="FD66" s="199"/>
      <c r="FE66" s="199"/>
      <c r="FF66" s="199"/>
      <c r="FG66" s="199"/>
      <c r="FH66" s="199"/>
      <c r="FI66" s="199"/>
      <c r="FJ66" s="199"/>
      <c r="FK66" s="199"/>
      <c r="FL66" s="199"/>
      <c r="FM66" s="199"/>
      <c r="FN66" s="199"/>
      <c r="FO66" s="199"/>
      <c r="FP66" s="199"/>
      <c r="FQ66" s="199"/>
      <c r="FR66" s="199"/>
      <c r="FS66" s="199"/>
      <c r="FT66" s="199"/>
      <c r="FU66" s="199"/>
      <c r="FV66" s="199"/>
      <c r="FW66" s="199"/>
      <c r="FX66" s="199"/>
      <c r="FY66" s="199"/>
      <c r="FZ66" s="199"/>
      <c r="GA66" s="199"/>
      <c r="GB66" s="199"/>
      <c r="GC66" s="199"/>
      <c r="GD66" s="199"/>
      <c r="GE66" s="199"/>
      <c r="GF66" s="199"/>
      <c r="GG66" s="199"/>
      <c r="GH66" s="199"/>
      <c r="GI66" s="199"/>
      <c r="GJ66" s="199"/>
      <c r="GK66" s="199"/>
      <c r="GL66" s="199"/>
      <c r="GM66" s="199"/>
      <c r="GN66" s="199"/>
      <c r="GO66" s="199"/>
      <c r="GP66" s="199"/>
      <c r="GQ66" s="199"/>
      <c r="GR66" s="199"/>
      <c r="GS66" s="199"/>
      <c r="GT66" s="199"/>
      <c r="GU66" s="199"/>
      <c r="GV66" s="199"/>
      <c r="GW66" s="199"/>
      <c r="GX66" s="199"/>
      <c r="GY66" s="199"/>
      <c r="GZ66" s="199"/>
      <c r="HA66" s="199"/>
      <c r="HB66" s="199"/>
      <c r="HC66" s="199"/>
      <c r="HD66" s="199"/>
    </row>
    <row r="67" customFormat="false" ht="15" hidden="false" customHeight="false" outlineLevel="0" collapsed="false">
      <c r="A67" s="196" t="n">
        <v>67</v>
      </c>
      <c r="B67" s="37" t="s">
        <v>1458</v>
      </c>
      <c r="C67" s="37" t="str">
        <f aca="false">IF(COUNTIF(DD:DD,$B67),INDIRECT(concat("B",$A67)),"")</f>
        <v/>
      </c>
      <c r="D67" s="37" t="str">
        <f aca="false">IF(COUNTIF(DE:DE,$B67),INDIRECT(concat("B",$A67)),"")</f>
        <v/>
      </c>
      <c r="E67" s="37" t="str">
        <f aca="false">IF(COUNTIF(DF:DF,$B67),INDIRECT(concat("B",$A67)),"")</f>
        <v/>
      </c>
      <c r="F67" s="37" t="str">
        <f aca="false">IF(COUNTIF(DG:DG,$B67),INDIRECT(concat("B",$A67)),"")</f>
        <v/>
      </c>
      <c r="G67" s="37" t="str">
        <f aca="false">IF(COUNTIF(DH:DH,$B67),INDIRECT(concat("B",$A67)),"")</f>
        <v/>
      </c>
      <c r="H67" s="37" t="str">
        <f aca="false">IF(COUNTIF(DI:DI,$B67),INDIRECT(concat("B",$A67)),"")</f>
        <v/>
      </c>
      <c r="I67" s="37" t="str">
        <f aca="false">IF(COUNTIF(DJ:DJ,$B67),INDIRECT(concat("B",$A67)),"")</f>
        <v/>
      </c>
      <c r="J67" s="37" t="str">
        <f aca="false">IF(COUNTIF(DK:DK,$B67),INDIRECT(concat("B",$A67)),"")</f>
        <v/>
      </c>
      <c r="K67" s="37" t="str">
        <f aca="false">IF(COUNTIF(DL:DL,$B67),INDIRECT(concat("B",$A67)),"")</f>
        <v/>
      </c>
      <c r="L67" s="37" t="str">
        <f aca="false">IF(COUNTIF(DM:DM,$B67),INDIRECT(concat("B",$A67)),"")</f>
        <v/>
      </c>
      <c r="M67" s="37" t="str">
        <f aca="false">IF(COUNTIF(DN:DN,$B67),INDIRECT(concat("B",$A67)),"")</f>
        <v/>
      </c>
      <c r="N67" s="37" t="str">
        <f aca="false">IF(COUNTIF(DO:DO,$B67),INDIRECT(concat("B",$A67)),"")</f>
        <v/>
      </c>
      <c r="O67" s="37" t="str">
        <f aca="false">IF(COUNTIF(DP:DP,$B67),INDIRECT(concat("B",$A67)),"")</f>
        <v/>
      </c>
      <c r="P67" s="37" t="str">
        <f aca="false">IF(COUNTIF(DQ:DQ,$B67),INDIRECT(concat("B",$A67)),"")</f>
        <v/>
      </c>
      <c r="Q67" s="37" t="str">
        <f aca="false">IF(COUNTIF(DR:DR,$B67),INDIRECT(concat("B",$A67)),"")</f>
        <v/>
      </c>
      <c r="R67" s="37" t="str">
        <f aca="false">IF(COUNTIF(DS:DS,$B67),INDIRECT(concat("B",$A67)),"")</f>
        <v/>
      </c>
      <c r="S67" s="37" t="str">
        <f aca="false">IF(COUNTIF(DT:DT,$B67),INDIRECT(concat("B",$A67)),"")</f>
        <v/>
      </c>
      <c r="T67" s="37" t="str">
        <f aca="false">IF(COUNTIF(DU:DU,$B67),INDIRECT(concat("B",$A67)),"")</f>
        <v/>
      </c>
      <c r="U67" s="37" t="str">
        <f aca="false">IF(COUNTIF(DV:DV,$B67),INDIRECT(concat("B",$A67)),"")</f>
        <v/>
      </c>
      <c r="V67" s="37" t="str">
        <f aca="false">IF(COUNTIF(DW:DW,$B67),INDIRECT(concat("B",$A67)),"")</f>
        <v/>
      </c>
      <c r="W67" s="37" t="str">
        <f aca="false">IF(COUNTIF(DX:DX,$B67),INDIRECT(concat("B",$A67)),"")</f>
        <v/>
      </c>
      <c r="X67" s="37" t="str">
        <f aca="false">IF(COUNTIF(DY:DY,$B67),INDIRECT(concat("B",$A67)),"")</f>
        <v/>
      </c>
      <c r="Y67" s="37" t="str">
        <f aca="false">IF(COUNTIF(DZ:DZ,$B67),INDIRECT(concat("B",$A67)),"")</f>
        <v/>
      </c>
      <c r="Z67" s="37" t="str">
        <f aca="false">IF(COUNTIF(EA:EA,$B67),INDIRECT(concat("B",$A67)),"")</f>
        <v/>
      </c>
      <c r="AA67" s="37" t="str">
        <f aca="false">IF(COUNTIF(EB:EB,$B67),INDIRECT(concat("B",$A67)),"")</f>
        <v/>
      </c>
      <c r="AB67" s="37" t="str">
        <f aca="false">IF(COUNTIF(EC:EC,$B67),INDIRECT(concat("B",$A67)),"")</f>
        <v/>
      </c>
      <c r="AC67" s="37" t="str">
        <f aca="false">IF(COUNTIF(ED:ED,$B67),INDIRECT(concat("B",$A67)),"")</f>
        <v/>
      </c>
      <c r="AD67" s="37" t="str">
        <f aca="false">IF(COUNTIF(EE:EE,$B67),INDIRECT(concat("B",$A67)),"")</f>
        <v/>
      </c>
      <c r="AE67" s="37" t="str">
        <f aca="false">IF(COUNTIF(EF:EF,$B67),INDIRECT(concat("B",$A67)),"")</f>
        <v/>
      </c>
      <c r="AF67" s="37" t="str">
        <f aca="false">IF(COUNTIF(EG:EG,$B67),INDIRECT(concat("B",$A67)),"")</f>
        <v/>
      </c>
      <c r="AG67" s="37" t="str">
        <f aca="false">IF(COUNTIF(EH:EH,$B67),INDIRECT(concat("B",$A67)),"")</f>
        <v/>
      </c>
      <c r="AH67" s="37" t="str">
        <f aca="false">IF(COUNTIF(EI:EI,$B67),INDIRECT(concat("B",$A67)),"")</f>
        <v/>
      </c>
      <c r="AI67" s="37" t="str">
        <f aca="false">IF(COUNTIF(EJ:EJ,$B67),INDIRECT(concat("B",$A67)),"")</f>
        <v/>
      </c>
      <c r="AJ67" s="37" t="str">
        <f aca="false">IF(COUNTIF(EK:EK,$B67),INDIRECT(concat("B",$A67)),"")</f>
        <v/>
      </c>
      <c r="AK67" s="37" t="str">
        <f aca="false">IF(COUNTIF(EL:EL,$B67),INDIRECT(concat("B",$A67)),"")</f>
        <v/>
      </c>
      <c r="AL67" s="37" t="str">
        <f aca="false">IF(COUNTIF(EM:EM,$B67),INDIRECT(concat("B",$A67)),"")</f>
        <v/>
      </c>
      <c r="AM67" s="37" t="str">
        <f aca="false">IF(COUNTIF(EN:EN,$B67),INDIRECT(concat("B",$A67)),"")</f>
        <v/>
      </c>
      <c r="AN67" s="37" t="str">
        <f aca="false">IF(COUNTIF(EO:EO,$B67),INDIRECT(concat("B",$A67)),"")</f>
        <v/>
      </c>
      <c r="AO67" s="37" t="str">
        <f aca="false">IF(COUNTIF(EP:EP,$B67),INDIRECT(concat("B",$A67)),"")</f>
        <v/>
      </c>
      <c r="AP67" s="37" t="str">
        <f aca="false">IF(COUNTIF(EQ:EQ,$B67),INDIRECT(concat("B",$A67)),"")</f>
        <v/>
      </c>
      <c r="AQ67" s="37" t="str">
        <f aca="false">IF(COUNTIF(ER:ER,$B67),INDIRECT(concat("B",$A67)),"")</f>
        <v/>
      </c>
      <c r="AR67" s="37" t="str">
        <f aca="false">IF(COUNTIF(ES:ES,$B67),INDIRECT(concat("B",$A67)),"")</f>
        <v/>
      </c>
      <c r="AS67" s="37" t="str">
        <f aca="false">IF(COUNTIF(ET:ET,$B67),INDIRECT(concat("B",$A67)),"")</f>
        <v/>
      </c>
      <c r="AT67" s="37" t="str">
        <f aca="false">IF(COUNTIF(EU:EU,$B67),INDIRECT(concat("B",$A67)),"")</f>
        <v/>
      </c>
      <c r="AU67" s="37" t="str">
        <f aca="false">IF(COUNTIF(EV:EV,$B67),INDIRECT(concat("B",$A67)),"")</f>
        <v/>
      </c>
      <c r="AV67" s="37" t="str">
        <f aca="false">IF(COUNTIF(EW:EW,$B67),INDIRECT(concat("B",$A67)),"")</f>
        <v/>
      </c>
      <c r="AW67" s="37" t="str">
        <f aca="false">IF(COUNTIF(EX:EX,$B67),INDIRECT(concat("B",$A67)),"")</f>
        <v/>
      </c>
      <c r="AX67" s="37" t="str">
        <f aca="false">IF(COUNTIF(EY:EY,$B67),INDIRECT(concat("B",$A67)),"")</f>
        <v/>
      </c>
      <c r="AY67" s="37" t="str">
        <f aca="false">IF(COUNTIF(EZ:EZ,$B67),INDIRECT(concat("B",$A67)),"")</f>
        <v/>
      </c>
      <c r="AZ67" s="37" t="str">
        <f aca="false">IF(COUNTIF(FA:FA,$B67),INDIRECT(concat("B",$A67)),"")</f>
        <v/>
      </c>
      <c r="BA67" s="37" t="str">
        <f aca="false">IF(COUNTIF(FB:FB,$B67),INDIRECT(concat("B",$A67)),"")</f>
        <v/>
      </c>
      <c r="BB67" s="37" t="str">
        <f aca="false">IF(COUNTIF(FC:FC,$B67),INDIRECT(concat("B",$A67)),"")</f>
        <v/>
      </c>
      <c r="BC67" s="37" t="str">
        <f aca="false">IF(COUNTIF(FD:FD,$B67),INDIRECT(concat("B",$A67)),"")</f>
        <v/>
      </c>
      <c r="BD67" s="37" t="str">
        <f aca="false">IF(COUNTIF(FE:FE,$B67),INDIRECT(concat("B",$A67)),"")</f>
        <v/>
      </c>
      <c r="BE67" s="37" t="str">
        <f aca="false">IF(COUNTIF(FF:FF,$B67),INDIRECT(concat("B",$A67)),"")</f>
        <v/>
      </c>
      <c r="BF67" s="37" t="str">
        <f aca="false">IF(COUNTIF(FG:FG,$B67),INDIRECT(concat("B",$A67)),"")</f>
        <v/>
      </c>
      <c r="BG67" s="37" t="str">
        <f aca="false">IF(COUNTIF(FH:FH,$B67),INDIRECT(concat("B",$A67)),"")</f>
        <v/>
      </c>
      <c r="BH67" s="37" t="str">
        <f aca="false">IF(COUNTIF(FI:FI,$B67),INDIRECT(concat("B",$A67)),"")</f>
        <v/>
      </c>
      <c r="BI67" s="37" t="str">
        <f aca="false">IF(COUNTIF(FJ:FJ,$B67),INDIRECT(concat("B",$A67)),"")</f>
        <v/>
      </c>
      <c r="BJ67" s="37" t="str">
        <f aca="false">IF(COUNTIF(FK:FK,$B67),INDIRECT(concat("B",$A67)),"")</f>
        <v/>
      </c>
      <c r="BK67" s="37" t="str">
        <f aca="false">IF(COUNTIF(FL:FL,$B67),INDIRECT(concat("B",$A67)),"")</f>
        <v/>
      </c>
      <c r="BL67" s="37" t="str">
        <f aca="false">IF(COUNTIF(FM:FM,$B67),INDIRECT(concat("B",$A67)),"")</f>
        <v/>
      </c>
      <c r="BM67" s="37" t="str">
        <f aca="false">IF(COUNTIF(FN:FN,$B67),INDIRECT(concat("B",$A67)),"")</f>
        <v/>
      </c>
      <c r="BN67" s="37" t="str">
        <f aca="false">IF(COUNTIF(FO:FO,$B67),INDIRECT(concat("B",$A67)),"")</f>
        <v/>
      </c>
      <c r="BO67" s="37" t="str">
        <f aca="false">IF(COUNTIF(FP:FP,$B67),INDIRECT(concat("B",$A67)),"")</f>
        <v/>
      </c>
      <c r="BP67" s="37" t="str">
        <f aca="false">IF(COUNTIF(FQ:FQ,$B67),INDIRECT(concat("B",$A67)),"")</f>
        <v/>
      </c>
      <c r="BQ67" s="37" t="str">
        <f aca="false">IF(COUNTIF(FR:FR,$B67),INDIRECT(concat("B",$A67)),"")</f>
        <v/>
      </c>
      <c r="BR67" s="37" t="str">
        <f aca="false">IF(COUNTIF(FS:FS,$B67),INDIRECT(concat("B",$A67)),"")</f>
        <v/>
      </c>
      <c r="BS67" s="37" t="e">
        <f aca="false">IF(COUNTIF(FT:FT,$B67),INDIRECT(concat("B",$A67)),"")</f>
        <v>#NAME?</v>
      </c>
      <c r="BT67" s="37" t="str">
        <f aca="false">IF(COUNTIF(FU:FU,$B67),INDIRECT(concat("B",$A67)),"")</f>
        <v/>
      </c>
      <c r="BU67" s="37" t="str">
        <f aca="false">IF(COUNTIF(FV:FV,$B67),INDIRECT(concat("B",$A67)),"")</f>
        <v/>
      </c>
      <c r="BV67" s="37" t="str">
        <f aca="false">IF(COUNTIF(FW:FW,$B67),INDIRECT(concat("B",$A67)),"")</f>
        <v/>
      </c>
      <c r="BW67" s="37" t="str">
        <f aca="false">IF(COUNTIF(FX:FX,$B67),INDIRECT(concat("B",$A67)),"")</f>
        <v/>
      </c>
      <c r="BX67" s="37" t="str">
        <f aca="false">IF(COUNTIF(FY:FY,$B67),INDIRECT(concat("B",$A67)),"")</f>
        <v/>
      </c>
      <c r="BY67" s="37" t="str">
        <f aca="false">IF(COUNTIF(FZ:FZ,$B67),INDIRECT(concat("B",$A67)),"")</f>
        <v/>
      </c>
      <c r="BZ67" s="37" t="str">
        <f aca="false">IF(COUNTIF(GA:GA,$B67),INDIRECT(concat("B",$A67)),"")</f>
        <v/>
      </c>
      <c r="CA67" s="37" t="str">
        <f aca="false">IF(COUNTIF(GB:GB,$B67),INDIRECT(concat("B",$A67)),"")</f>
        <v/>
      </c>
      <c r="CB67" s="37" t="str">
        <f aca="false">IF(COUNTIF(GC:GC,$B67),INDIRECT(concat("B",$A67)),"")</f>
        <v/>
      </c>
      <c r="CC67" s="37" t="str">
        <f aca="false">IF(COUNTIF(GD:GD,$B67),INDIRECT(concat("B",$A67)),"")</f>
        <v/>
      </c>
      <c r="CD67" s="37" t="str">
        <f aca="false">IF(COUNTIF(GE:GE,$B67),INDIRECT(concat("B",$A67)),"")</f>
        <v/>
      </c>
      <c r="CE67" s="37" t="str">
        <f aca="false">IF(COUNTIF(GF:GF,$B67),INDIRECT(concat("B",$A67)),"")</f>
        <v/>
      </c>
      <c r="CF67" s="37" t="str">
        <f aca="false">IF(COUNTIF(GG:GG,$B67),INDIRECT(concat("B",$A67)),"")</f>
        <v/>
      </c>
      <c r="CG67" s="37" t="str">
        <f aca="false">IF(COUNTIF(GH:GH,$B67),INDIRECT(concat("B",$A67)),"")</f>
        <v/>
      </c>
      <c r="CH67" s="37" t="str">
        <f aca="false">IF(COUNTIF(GI:GI,$B67),INDIRECT(concat("B",$A67)),"")</f>
        <v/>
      </c>
      <c r="CI67" s="37" t="str">
        <f aca="false">IF(COUNTIF(GJ:GJ,$B67),INDIRECT(concat("B",$A67)),"")</f>
        <v/>
      </c>
      <c r="CJ67" s="37" t="str">
        <f aca="false">IF(COUNTIF(GK:GK,$B67),INDIRECT(concat("B",$A67)),"")</f>
        <v/>
      </c>
      <c r="CK67" s="37" t="str">
        <f aca="false">IF(COUNTIF(GL:GL,$B67),INDIRECT(concat("B",$A67)),"")</f>
        <v/>
      </c>
      <c r="CL67" s="37" t="str">
        <f aca="false">IF(COUNTIF(GM:GM,$B67),INDIRECT(concat("B",$A67)),"")</f>
        <v/>
      </c>
      <c r="CM67" s="37" t="str">
        <f aca="false">IF(COUNTIF(GN:GN,$B67),INDIRECT(concat("B",$A67)),"")</f>
        <v/>
      </c>
      <c r="CN67" s="37" t="str">
        <f aca="false">IF(COUNTIF(GO:GO,$B67),INDIRECT(concat("B",$A67)),"")</f>
        <v/>
      </c>
      <c r="CO67" s="37" t="str">
        <f aca="false">IF(COUNTIF(GP:GP,$B67),INDIRECT(concat("B",$A67)),"")</f>
        <v/>
      </c>
      <c r="CP67" s="37" t="str">
        <f aca="false">IF(COUNTIF(GQ:GQ,$B67),INDIRECT(concat("B",$A67)),"")</f>
        <v/>
      </c>
      <c r="CQ67" s="37" t="str">
        <f aca="false">IF(COUNTIF(GR:GR,$B67),INDIRECT(concat("B",$A67)),"")</f>
        <v/>
      </c>
      <c r="CR67" s="37" t="str">
        <f aca="false">IF(COUNTIF(GS:GS,$B67),INDIRECT(concat("B",$A67)),"")</f>
        <v/>
      </c>
      <c r="CS67" s="37" t="str">
        <f aca="false">IF(COUNTIF(GT:GT,$B67),INDIRECT(concat("B",$A67)),"")</f>
        <v/>
      </c>
      <c r="CT67" s="37" t="str">
        <f aca="false">IF(COUNTIF(GU:GU,$B67),INDIRECT(concat("B",$A67)),"")</f>
        <v/>
      </c>
      <c r="CU67" s="37" t="str">
        <f aca="false">IF(COUNTIF(GV:GV,$B67),INDIRECT(concat("B",$A67)),"")</f>
        <v/>
      </c>
      <c r="CV67" s="37" t="str">
        <f aca="false">IF(COUNTIF(GW:GW,$B67),INDIRECT(concat("B",$A67)),"")</f>
        <v/>
      </c>
      <c r="CW67" s="37" t="str">
        <f aca="false">IF(COUNTIF(GX:GX,$B67),INDIRECT(concat("B",$A67)),"")</f>
        <v/>
      </c>
      <c r="CX67" s="37" t="str">
        <f aca="false">IF(COUNTIF(GY:GY,$B67),INDIRECT(concat("B",$A67)),"")</f>
        <v/>
      </c>
      <c r="CY67" s="37" t="str">
        <f aca="false">IF(COUNTIF(GZ:GZ,$B67),INDIRECT(concat("B",$A67)),"")</f>
        <v/>
      </c>
      <c r="CZ67" s="37" t="str">
        <f aca="false">IF(COUNTIF(HA:HA,$B67),INDIRECT(concat("B",$A67)),"")</f>
        <v/>
      </c>
      <c r="DA67" s="37" t="str">
        <f aca="false">IF(COUNTIF(HB:HB,$B67),INDIRECT(concat("B",$A67)),"")</f>
        <v/>
      </c>
      <c r="DB67" s="37" t="str">
        <f aca="false">IF(COUNTIF(HC:HC,$B67),INDIRECT(concat("B",$A67)),"")</f>
        <v/>
      </c>
      <c r="DC67" s="37" t="str">
        <f aca="false">IF(COUNTIF(HD:HD,$B67),INDIRECT(concat("B",$A67)),"")</f>
        <v/>
      </c>
      <c r="DD67" s="199"/>
      <c r="DE67" s="199"/>
      <c r="DF67" s="199"/>
      <c r="DG67" s="199"/>
      <c r="DH67" s="199"/>
      <c r="DI67" s="199"/>
      <c r="DJ67" s="199"/>
      <c r="DK67" s="199"/>
      <c r="DL67" s="199"/>
      <c r="DM67" s="199"/>
      <c r="DN67" s="199"/>
      <c r="DO67" s="199"/>
      <c r="DP67" s="199"/>
      <c r="DQ67" s="199"/>
      <c r="DR67" s="199"/>
      <c r="DS67" s="199"/>
      <c r="DT67" s="199"/>
      <c r="DU67" s="199"/>
      <c r="DV67" s="199"/>
      <c r="DW67" s="199"/>
      <c r="DX67" s="199"/>
      <c r="DY67" s="199"/>
      <c r="DZ67" s="199"/>
      <c r="EA67" s="199"/>
      <c r="EB67" s="199"/>
      <c r="EC67" s="199"/>
      <c r="ED67" s="199"/>
      <c r="EE67" s="199"/>
      <c r="EF67" s="199"/>
      <c r="EG67" s="199"/>
      <c r="EH67" s="199"/>
      <c r="EI67" s="199"/>
      <c r="EJ67" s="199"/>
      <c r="EK67" s="199"/>
      <c r="EL67" s="199"/>
      <c r="EM67" s="199"/>
      <c r="EN67" s="199"/>
      <c r="EO67" s="199"/>
      <c r="EP67" s="199"/>
      <c r="EQ67" s="199"/>
      <c r="ER67" s="199"/>
      <c r="ES67" s="199"/>
      <c r="ET67" s="199"/>
      <c r="EU67" s="199"/>
      <c r="EV67" s="199"/>
      <c r="EW67" s="199"/>
      <c r="EX67" s="199"/>
      <c r="EY67" s="199"/>
      <c r="EZ67" s="199"/>
      <c r="FA67" s="199"/>
      <c r="FB67" s="199"/>
      <c r="FC67" s="199"/>
      <c r="FD67" s="199"/>
      <c r="FE67" s="199"/>
      <c r="FF67" s="199"/>
      <c r="FG67" s="199"/>
      <c r="FH67" s="199"/>
      <c r="FI67" s="199"/>
      <c r="FJ67" s="199"/>
      <c r="FK67" s="199"/>
      <c r="FL67" s="199"/>
      <c r="FM67" s="199"/>
      <c r="FN67" s="199"/>
      <c r="FO67" s="199"/>
      <c r="FP67" s="199"/>
      <c r="FQ67" s="199"/>
      <c r="FR67" s="199"/>
      <c r="FS67" s="199"/>
      <c r="FT67" s="199"/>
      <c r="FU67" s="199"/>
      <c r="FV67" s="199"/>
      <c r="FW67" s="199"/>
      <c r="FX67" s="199"/>
      <c r="FY67" s="199"/>
      <c r="FZ67" s="199"/>
      <c r="GA67" s="199"/>
      <c r="GB67" s="199"/>
      <c r="GC67" s="199"/>
      <c r="GD67" s="199"/>
      <c r="GE67" s="199"/>
      <c r="GF67" s="199"/>
      <c r="GG67" s="199"/>
      <c r="GH67" s="199"/>
      <c r="GI67" s="199"/>
      <c r="GJ67" s="199"/>
      <c r="GK67" s="199"/>
      <c r="GL67" s="199"/>
      <c r="GM67" s="199"/>
      <c r="GN67" s="199"/>
      <c r="GO67" s="199"/>
      <c r="GP67" s="199"/>
      <c r="GQ67" s="199"/>
      <c r="GR67" s="199"/>
      <c r="GS67" s="199"/>
      <c r="GT67" s="199"/>
      <c r="GU67" s="199"/>
      <c r="GV67" s="199"/>
      <c r="GW67" s="199"/>
      <c r="GX67" s="199"/>
      <c r="GY67" s="199"/>
      <c r="GZ67" s="199"/>
      <c r="HA67" s="199"/>
      <c r="HB67" s="199"/>
      <c r="HC67" s="199"/>
      <c r="HD67" s="199"/>
    </row>
    <row r="68" customFormat="false" ht="15" hidden="false" customHeight="false" outlineLevel="0" collapsed="false">
      <c r="A68" s="196" t="n">
        <v>68</v>
      </c>
      <c r="B68" s="37" t="s">
        <v>1464</v>
      </c>
      <c r="C68" s="37" t="e">
        <f aca="false">IF(COUNTIF(DD:DD,$B68),INDIRECT(concat("B",$A68)),"")</f>
        <v>#NAME?</v>
      </c>
      <c r="D68" s="37" t="e">
        <f aca="false">IF(COUNTIF(DE:DE,$B68),INDIRECT(concat("B",$A68)),"")</f>
        <v>#NAME?</v>
      </c>
      <c r="E68" s="37" t="e">
        <f aca="false">IF(COUNTIF(DF:DF,$B68),INDIRECT(concat("B",$A68)),"")</f>
        <v>#NAME?</v>
      </c>
      <c r="F68" s="37" t="e">
        <f aca="false">IF(COUNTIF(DG:DG,$B68),INDIRECT(concat("B",$A68)),"")</f>
        <v>#NAME?</v>
      </c>
      <c r="G68" s="37" t="e">
        <f aca="false">IF(COUNTIF(DH:DH,$B68),INDIRECT(concat("B",$A68)),"")</f>
        <v>#NAME?</v>
      </c>
      <c r="H68" s="37" t="e">
        <f aca="false">IF(COUNTIF(DI:DI,$B68),INDIRECT(concat("B",$A68)),"")</f>
        <v>#NAME?</v>
      </c>
      <c r="I68" s="37" t="e">
        <f aca="false">IF(COUNTIF(DJ:DJ,$B68),INDIRECT(concat("B",$A68)),"")</f>
        <v>#NAME?</v>
      </c>
      <c r="J68" s="37" t="str">
        <f aca="false">IF(COUNTIF(DK:DK,$B68),INDIRECT(concat("B",$A68)),"")</f>
        <v/>
      </c>
      <c r="K68" s="37" t="str">
        <f aca="false">IF(COUNTIF(DL:DL,$B68),INDIRECT(concat("B",$A68)),"")</f>
        <v/>
      </c>
      <c r="L68" s="37" t="e">
        <f aca="false">IF(COUNTIF(DM:DM,$B68),INDIRECT(concat("B",$A68)),"")</f>
        <v>#NAME?</v>
      </c>
      <c r="M68" s="37" t="e">
        <f aca="false">IF(COUNTIF(DN:DN,$B68),INDIRECT(concat("B",$A68)),"")</f>
        <v>#NAME?</v>
      </c>
      <c r="N68" s="37" t="e">
        <f aca="false">IF(COUNTIF(DO:DO,$B68),INDIRECT(concat("B",$A68)),"")</f>
        <v>#NAME?</v>
      </c>
      <c r="O68" s="37" t="e">
        <f aca="false">IF(COUNTIF(DP:DP,$B68),INDIRECT(concat("B",$A68)),"")</f>
        <v>#NAME?</v>
      </c>
      <c r="P68" s="37" t="e">
        <f aca="false">IF(COUNTIF(DQ:DQ,$B68),INDIRECT(concat("B",$A68)),"")</f>
        <v>#NAME?</v>
      </c>
      <c r="Q68" s="37" t="e">
        <f aca="false">IF(COUNTIF(DR:DR,$B68),INDIRECT(concat("B",$A68)),"")</f>
        <v>#NAME?</v>
      </c>
      <c r="R68" s="37" t="e">
        <f aca="false">IF(COUNTIF(DS:DS,$B68),INDIRECT(concat("B",$A68)),"")</f>
        <v>#NAME?</v>
      </c>
      <c r="S68" s="37" t="e">
        <f aca="false">IF(COUNTIF(DT:DT,$B68),INDIRECT(concat("B",$A68)),"")</f>
        <v>#NAME?</v>
      </c>
      <c r="T68" s="37" t="e">
        <f aca="false">IF(COUNTIF(DU:DU,$B68),INDIRECT(concat("B",$A68)),"")</f>
        <v>#NAME?</v>
      </c>
      <c r="U68" s="37" t="e">
        <f aca="false">IF(COUNTIF(DV:DV,$B68),INDIRECT(concat("B",$A68)),"")</f>
        <v>#NAME?</v>
      </c>
      <c r="V68" s="37" t="e">
        <f aca="false">IF(COUNTIF(DW:DW,$B68),INDIRECT(concat("B",$A68)),"")</f>
        <v>#NAME?</v>
      </c>
      <c r="W68" s="37" t="str">
        <f aca="false">IF(COUNTIF(DX:DX,$B68),INDIRECT(concat("B",$A68)),"")</f>
        <v/>
      </c>
      <c r="X68" s="37" t="e">
        <f aca="false">IF(COUNTIF(DY:DY,$B68),INDIRECT(concat("B",$A68)),"")</f>
        <v>#NAME?</v>
      </c>
      <c r="Y68" s="37" t="str">
        <f aca="false">IF(COUNTIF(DZ:DZ,$B68),INDIRECT(concat("B",$A68)),"")</f>
        <v/>
      </c>
      <c r="Z68" s="37" t="e">
        <f aca="false">IF(COUNTIF(EA:EA,$B68),INDIRECT(concat("B",$A68)),"")</f>
        <v>#NAME?</v>
      </c>
      <c r="AA68" s="37" t="e">
        <f aca="false">IF(COUNTIF(EB:EB,$B68),INDIRECT(concat("B",$A68)),"")</f>
        <v>#NAME?</v>
      </c>
      <c r="AB68" s="37" t="e">
        <f aca="false">IF(COUNTIF(EC:EC,$B68),INDIRECT(concat("B",$A68)),"")</f>
        <v>#NAME?</v>
      </c>
      <c r="AC68" s="37" t="e">
        <f aca="false">IF(COUNTIF(ED:ED,$B68),INDIRECT(concat("B",$A68)),"")</f>
        <v>#NAME?</v>
      </c>
      <c r="AD68" s="37" t="e">
        <f aca="false">IF(COUNTIF(EE:EE,$B68),INDIRECT(concat("B",$A68)),"")</f>
        <v>#NAME?</v>
      </c>
      <c r="AE68" s="37" t="e">
        <f aca="false">IF(COUNTIF(EF:EF,$B68),INDIRECT(concat("B",$A68)),"")</f>
        <v>#NAME?</v>
      </c>
      <c r="AF68" s="37" t="e">
        <f aca="false">IF(COUNTIF(EG:EG,$B68),INDIRECT(concat("B",$A68)),"")</f>
        <v>#NAME?</v>
      </c>
      <c r="AG68" s="37" t="e">
        <f aca="false">IF(COUNTIF(EH:EH,$B68),INDIRECT(concat("B",$A68)),"")</f>
        <v>#NAME?</v>
      </c>
      <c r="AH68" s="37" t="e">
        <f aca="false">IF(COUNTIF(EI:EI,$B68),INDIRECT(concat("B",$A68)),"")</f>
        <v>#NAME?</v>
      </c>
      <c r="AI68" s="37" t="str">
        <f aca="false">IF(COUNTIF(EJ:EJ,$B68),INDIRECT(concat("B",$A68)),"")</f>
        <v/>
      </c>
      <c r="AJ68" s="37" t="e">
        <f aca="false">IF(COUNTIF(EK:EK,$B68),INDIRECT(concat("B",$A68)),"")</f>
        <v>#NAME?</v>
      </c>
      <c r="AK68" s="37" t="e">
        <f aca="false">IF(COUNTIF(EL:EL,$B68),INDIRECT(concat("B",$A68)),"")</f>
        <v>#NAME?</v>
      </c>
      <c r="AL68" s="37" t="e">
        <f aca="false">IF(COUNTIF(EM:EM,$B68),INDIRECT(concat("B",$A68)),"")</f>
        <v>#NAME?</v>
      </c>
      <c r="AM68" s="37" t="e">
        <f aca="false">IF(COUNTIF(EN:EN,$B68),INDIRECT(concat("B",$A68)),"")</f>
        <v>#NAME?</v>
      </c>
      <c r="AN68" s="37" t="e">
        <f aca="false">IF(COUNTIF(EO:EO,$B68),INDIRECT(concat("B",$A68)),"")</f>
        <v>#NAME?</v>
      </c>
      <c r="AO68" s="37" t="e">
        <f aca="false">IF(COUNTIF(EP:EP,$B68),INDIRECT(concat("B",$A68)),"")</f>
        <v>#NAME?</v>
      </c>
      <c r="AP68" s="37" t="e">
        <f aca="false">IF(COUNTIF(EQ:EQ,$B68),INDIRECT(concat("B",$A68)),"")</f>
        <v>#NAME?</v>
      </c>
      <c r="AQ68" s="37" t="e">
        <f aca="false">IF(COUNTIF(ER:ER,$B68),INDIRECT(concat("B",$A68)),"")</f>
        <v>#NAME?</v>
      </c>
      <c r="AR68" s="37" t="str">
        <f aca="false">IF(COUNTIF(ES:ES,$B68),INDIRECT(concat("B",$A68)),"")</f>
        <v/>
      </c>
      <c r="AS68" s="37" t="e">
        <f aca="false">IF(COUNTIF(ET:ET,$B68),INDIRECT(concat("B",$A68)),"")</f>
        <v>#NAME?</v>
      </c>
      <c r="AT68" s="37" t="e">
        <f aca="false">IF(COUNTIF(EU:EU,$B68),INDIRECT(concat("B",$A68)),"")</f>
        <v>#NAME?</v>
      </c>
      <c r="AU68" s="37" t="e">
        <f aca="false">IF(COUNTIF(EV:EV,$B68),INDIRECT(concat("B",$A68)),"")</f>
        <v>#NAME?</v>
      </c>
      <c r="AV68" s="37" t="e">
        <f aca="false">IF(COUNTIF(EW:EW,$B68),INDIRECT(concat("B",$A68)),"")</f>
        <v>#NAME?</v>
      </c>
      <c r="AW68" s="37" t="e">
        <f aca="false">IF(COUNTIF(EX:EX,$B68),INDIRECT(concat("B",$A68)),"")</f>
        <v>#NAME?</v>
      </c>
      <c r="AX68" s="37" t="e">
        <f aca="false">IF(COUNTIF(EY:EY,$B68),INDIRECT(concat("B",$A68)),"")</f>
        <v>#NAME?</v>
      </c>
      <c r="AY68" s="37" t="e">
        <f aca="false">IF(COUNTIF(EZ:EZ,$B68),INDIRECT(concat("B",$A68)),"")</f>
        <v>#NAME?</v>
      </c>
      <c r="AZ68" s="37" t="e">
        <f aca="false">IF(COUNTIF(FA:FA,$B68),INDIRECT(concat("B",$A68)),"")</f>
        <v>#NAME?</v>
      </c>
      <c r="BA68" s="37" t="e">
        <f aca="false">IF(COUNTIF(FB:FB,$B68),INDIRECT(concat("B",$A68)),"")</f>
        <v>#NAME?</v>
      </c>
      <c r="BB68" s="37" t="e">
        <f aca="false">IF(COUNTIF(FC:FC,$B68),INDIRECT(concat("B",$A68)),"")</f>
        <v>#NAME?</v>
      </c>
      <c r="BC68" s="37" t="e">
        <f aca="false">IF(COUNTIF(FD:FD,$B68),INDIRECT(concat("B",$A68)),"")</f>
        <v>#NAME?</v>
      </c>
      <c r="BD68" s="37" t="e">
        <f aca="false">IF(COUNTIF(FE:FE,$B68),INDIRECT(concat("B",$A68)),"")</f>
        <v>#NAME?</v>
      </c>
      <c r="BE68" s="37" t="e">
        <f aca="false">IF(COUNTIF(FF:FF,$B68),INDIRECT(concat("B",$A68)),"")</f>
        <v>#NAME?</v>
      </c>
      <c r="BF68" s="37" t="e">
        <f aca="false">IF(COUNTIF(FG:FG,$B68),INDIRECT(concat("B",$A68)),"")</f>
        <v>#NAME?</v>
      </c>
      <c r="BG68" s="37" t="str">
        <f aca="false">IF(COUNTIF(FH:FH,$B68),INDIRECT(concat("B",$A68)),"")</f>
        <v/>
      </c>
      <c r="BH68" s="37" t="str">
        <f aca="false">IF(COUNTIF(FI:FI,$B68),INDIRECT(concat("B",$A68)),"")</f>
        <v/>
      </c>
      <c r="BI68" s="37" t="e">
        <f aca="false">IF(COUNTIF(FJ:FJ,$B68),INDIRECT(concat("B",$A68)),"")</f>
        <v>#NAME?</v>
      </c>
      <c r="BJ68" s="37" t="str">
        <f aca="false">IF(COUNTIF(FK:FK,$B68),INDIRECT(concat("B",$A68)),"")</f>
        <v/>
      </c>
      <c r="BK68" s="37" t="e">
        <f aca="false">IF(COUNTIF(FL:FL,$B68),INDIRECT(concat("B",$A68)),"")</f>
        <v>#NAME?</v>
      </c>
      <c r="BL68" s="37" t="e">
        <f aca="false">IF(COUNTIF(FM:FM,$B68),INDIRECT(concat("B",$A68)),"")</f>
        <v>#NAME?</v>
      </c>
      <c r="BM68" s="37" t="e">
        <f aca="false">IF(COUNTIF(FN:FN,$B68),INDIRECT(concat("B",$A68)),"")</f>
        <v>#NAME?</v>
      </c>
      <c r="BN68" s="37" t="e">
        <f aca="false">IF(COUNTIF(FO:FO,$B68),INDIRECT(concat("B",$A68)),"")</f>
        <v>#NAME?</v>
      </c>
      <c r="BO68" s="37" t="e">
        <f aca="false">IF(COUNTIF(FP:FP,$B68),INDIRECT(concat("B",$A68)),"")</f>
        <v>#NAME?</v>
      </c>
      <c r="BP68" s="37" t="e">
        <f aca="false">IF(COUNTIF(FQ:FQ,$B68),INDIRECT(concat("B",$A68)),"")</f>
        <v>#NAME?</v>
      </c>
      <c r="BQ68" s="37" t="e">
        <f aca="false">IF(COUNTIF(FR:FR,$B68),INDIRECT(concat("B",$A68)),"")</f>
        <v>#NAME?</v>
      </c>
      <c r="BR68" s="37" t="e">
        <f aca="false">IF(COUNTIF(FS:FS,$B68),INDIRECT(concat("B",$A68)),"")</f>
        <v>#NAME?</v>
      </c>
      <c r="BS68" s="37" t="e">
        <f aca="false">IF(COUNTIF(FT:FT,$B68),INDIRECT(concat("B",$A68)),"")</f>
        <v>#NAME?</v>
      </c>
      <c r="BT68" s="37" t="e">
        <f aca="false">IF(COUNTIF(FU:FU,$B68),INDIRECT(concat("B",$A68)),"")</f>
        <v>#NAME?</v>
      </c>
      <c r="BU68" s="37" t="str">
        <f aca="false">IF(COUNTIF(FV:FV,$B68),INDIRECT(concat("B",$A68)),"")</f>
        <v/>
      </c>
      <c r="BV68" s="37" t="str">
        <f aca="false">IF(COUNTIF(FW:FW,$B68),INDIRECT(concat("B",$A68)),"")</f>
        <v/>
      </c>
      <c r="BW68" s="37" t="e">
        <f aca="false">IF(COUNTIF(FX:FX,$B68),INDIRECT(concat("B",$A68)),"")</f>
        <v>#NAME?</v>
      </c>
      <c r="BX68" s="37" t="e">
        <f aca="false">IF(COUNTIF(FY:FY,$B68),INDIRECT(concat("B",$A68)),"")</f>
        <v>#NAME?</v>
      </c>
      <c r="BY68" s="37" t="e">
        <f aca="false">IF(COUNTIF(FZ:FZ,$B68),INDIRECT(concat("B",$A68)),"")</f>
        <v>#NAME?</v>
      </c>
      <c r="BZ68" s="37" t="e">
        <f aca="false">IF(COUNTIF(GA:GA,$B68),INDIRECT(concat("B",$A68)),"")</f>
        <v>#NAME?</v>
      </c>
      <c r="CA68" s="37" t="e">
        <f aca="false">IF(COUNTIF(GB:GB,$B68),INDIRECT(concat("B",$A68)),"")</f>
        <v>#NAME?</v>
      </c>
      <c r="CB68" s="37" t="e">
        <f aca="false">IF(COUNTIF(GC:GC,$B68),INDIRECT(concat("B",$A68)),"")</f>
        <v>#NAME?</v>
      </c>
      <c r="CC68" s="37" t="e">
        <f aca="false">IF(COUNTIF(GD:GD,$B68),INDIRECT(concat("B",$A68)),"")</f>
        <v>#NAME?</v>
      </c>
      <c r="CD68" s="37" t="e">
        <f aca="false">IF(COUNTIF(GE:GE,$B68),INDIRECT(concat("B",$A68)),"")</f>
        <v>#NAME?</v>
      </c>
      <c r="CE68" s="37" t="e">
        <f aca="false">IF(COUNTIF(GF:GF,$B68),INDIRECT(concat("B",$A68)),"")</f>
        <v>#NAME?</v>
      </c>
      <c r="CF68" s="37" t="e">
        <f aca="false">IF(COUNTIF(GG:GG,$B68),INDIRECT(concat("B",$A68)),"")</f>
        <v>#NAME?</v>
      </c>
      <c r="CG68" s="37" t="e">
        <f aca="false">IF(COUNTIF(GH:GH,$B68),INDIRECT(concat("B",$A68)),"")</f>
        <v>#NAME?</v>
      </c>
      <c r="CH68" s="37" t="e">
        <f aca="false">IF(COUNTIF(GI:GI,$B68),INDIRECT(concat("B",$A68)),"")</f>
        <v>#NAME?</v>
      </c>
      <c r="CI68" s="37" t="e">
        <f aca="false">IF(COUNTIF(GJ:GJ,$B68),INDIRECT(concat("B",$A68)),"")</f>
        <v>#NAME?</v>
      </c>
      <c r="CJ68" s="37" t="e">
        <f aca="false">IF(COUNTIF(GK:GK,$B68),INDIRECT(concat("B",$A68)),"")</f>
        <v>#NAME?</v>
      </c>
      <c r="CK68" s="37" t="e">
        <f aca="false">IF(COUNTIF(GL:GL,$B68),INDIRECT(concat("B",$A68)),"")</f>
        <v>#NAME?</v>
      </c>
      <c r="CL68" s="37" t="e">
        <f aca="false">IF(COUNTIF(GM:GM,$B68),INDIRECT(concat("B",$A68)),"")</f>
        <v>#NAME?</v>
      </c>
      <c r="CM68" s="37" t="e">
        <f aca="false">IF(COUNTIF(GN:GN,$B68),INDIRECT(concat("B",$A68)),"")</f>
        <v>#NAME?</v>
      </c>
      <c r="CN68" s="37" t="e">
        <f aca="false">IF(COUNTIF(GO:GO,$B68),INDIRECT(concat("B",$A68)),"")</f>
        <v>#NAME?</v>
      </c>
      <c r="CO68" s="37" t="e">
        <f aca="false">IF(COUNTIF(GP:GP,$B68),INDIRECT(concat("B",$A68)),"")</f>
        <v>#NAME?</v>
      </c>
      <c r="CP68" s="37" t="e">
        <f aca="false">IF(COUNTIF(GQ:GQ,$B68),INDIRECT(concat("B",$A68)),"")</f>
        <v>#NAME?</v>
      </c>
      <c r="CQ68" s="37" t="e">
        <f aca="false">IF(COUNTIF(GR:GR,$B68),INDIRECT(concat("B",$A68)),"")</f>
        <v>#NAME?</v>
      </c>
      <c r="CR68" s="37" t="e">
        <f aca="false">IF(COUNTIF(GS:GS,$B68),INDIRECT(concat("B",$A68)),"")</f>
        <v>#NAME?</v>
      </c>
      <c r="CS68" s="37" t="e">
        <f aca="false">IF(COUNTIF(GT:GT,$B68),INDIRECT(concat("B",$A68)),"")</f>
        <v>#NAME?</v>
      </c>
      <c r="CT68" s="37" t="e">
        <f aca="false">IF(COUNTIF(GU:GU,$B68),INDIRECT(concat("B",$A68)),"")</f>
        <v>#NAME?</v>
      </c>
      <c r="CU68" s="37" t="e">
        <f aca="false">IF(COUNTIF(GV:GV,$B68),INDIRECT(concat("B",$A68)),"")</f>
        <v>#NAME?</v>
      </c>
      <c r="CV68" s="37" t="e">
        <f aca="false">IF(COUNTIF(GW:GW,$B68),INDIRECT(concat("B",$A68)),"")</f>
        <v>#NAME?</v>
      </c>
      <c r="CW68" s="37" t="str">
        <f aca="false">IF(COUNTIF(GX:GX,$B68),INDIRECT(concat("B",$A68)),"")</f>
        <v/>
      </c>
      <c r="CX68" s="37" t="e">
        <f aca="false">IF(COUNTIF(GY:GY,$B68),INDIRECT(concat("B",$A68)),"")</f>
        <v>#NAME?</v>
      </c>
      <c r="CY68" s="37" t="e">
        <f aca="false">IF(COUNTIF(GZ:GZ,$B68),INDIRECT(concat("B",$A68)),"")</f>
        <v>#NAME?</v>
      </c>
      <c r="CZ68" s="37" t="e">
        <f aca="false">IF(COUNTIF(HA:HA,$B68),INDIRECT(concat("B",$A68)),"")</f>
        <v>#NAME?</v>
      </c>
      <c r="DA68" s="37" t="e">
        <f aca="false">IF(COUNTIF(HB:HB,$B68),INDIRECT(concat("B",$A68)),"")</f>
        <v>#NAME?</v>
      </c>
      <c r="DB68" s="37" t="e">
        <f aca="false">IF(COUNTIF(HC:HC,$B68),INDIRECT(concat("B",$A68)),"")</f>
        <v>#NAME?</v>
      </c>
      <c r="DC68" s="37" t="e">
        <f aca="false">IF(COUNTIF(HD:HD,$B68),INDIRECT(concat("B",$A68)),"")</f>
        <v>#NAME?</v>
      </c>
      <c r="DD68" s="199"/>
      <c r="DE68" s="199"/>
      <c r="DF68" s="199"/>
      <c r="DG68" s="199"/>
      <c r="DH68" s="199"/>
      <c r="DI68" s="199"/>
      <c r="DJ68" s="199"/>
      <c r="DK68" s="199"/>
      <c r="DL68" s="199"/>
      <c r="DM68" s="199"/>
      <c r="DN68" s="199"/>
      <c r="DO68" s="199"/>
      <c r="DP68" s="199"/>
      <c r="DQ68" s="199"/>
      <c r="DR68" s="199"/>
      <c r="DS68" s="199"/>
      <c r="DT68" s="199"/>
      <c r="DU68" s="199"/>
      <c r="DV68" s="199"/>
      <c r="DW68" s="199"/>
      <c r="DX68" s="199"/>
      <c r="DY68" s="199"/>
      <c r="DZ68" s="199"/>
      <c r="EA68" s="199"/>
      <c r="EB68" s="199"/>
      <c r="EC68" s="199"/>
      <c r="ED68" s="199"/>
      <c r="EE68" s="199"/>
      <c r="EF68" s="199"/>
      <c r="EG68" s="199"/>
      <c r="EH68" s="199"/>
      <c r="EI68" s="199"/>
      <c r="EJ68" s="199"/>
      <c r="EK68" s="199"/>
      <c r="EL68" s="199"/>
      <c r="EM68" s="199"/>
      <c r="EN68" s="199"/>
      <c r="EO68" s="199"/>
      <c r="EP68" s="199"/>
      <c r="EQ68" s="199"/>
      <c r="ER68" s="199"/>
      <c r="ES68" s="199"/>
      <c r="ET68" s="199"/>
      <c r="EU68" s="199"/>
      <c r="EV68" s="199"/>
      <c r="EW68" s="199"/>
      <c r="EX68" s="199"/>
      <c r="EY68" s="199"/>
      <c r="EZ68" s="199"/>
      <c r="FA68" s="199"/>
      <c r="FB68" s="199"/>
      <c r="FC68" s="199"/>
      <c r="FD68" s="199"/>
      <c r="FE68" s="199"/>
      <c r="FF68" s="199"/>
      <c r="FG68" s="199"/>
      <c r="FH68" s="199"/>
      <c r="FI68" s="199"/>
      <c r="FJ68" s="199"/>
      <c r="FK68" s="199"/>
      <c r="FL68" s="199"/>
      <c r="FM68" s="199"/>
      <c r="FN68" s="199"/>
      <c r="FO68" s="199"/>
      <c r="FP68" s="199"/>
      <c r="FQ68" s="199"/>
      <c r="FR68" s="199"/>
      <c r="FS68" s="199"/>
      <c r="FT68" s="199"/>
      <c r="FU68" s="199"/>
      <c r="FV68" s="199"/>
      <c r="FW68" s="199"/>
      <c r="FX68" s="199"/>
      <c r="FY68" s="199"/>
      <c r="FZ68" s="199"/>
      <c r="GA68" s="199"/>
      <c r="GB68" s="199"/>
      <c r="GC68" s="199"/>
      <c r="GD68" s="199"/>
      <c r="GE68" s="199"/>
      <c r="GF68" s="199"/>
      <c r="GG68" s="199"/>
      <c r="GH68" s="199"/>
      <c r="GI68" s="199"/>
      <c r="GJ68" s="199"/>
      <c r="GK68" s="199"/>
      <c r="GL68" s="199"/>
      <c r="GM68" s="199"/>
      <c r="GN68" s="199"/>
      <c r="GO68" s="199"/>
      <c r="GP68" s="199"/>
      <c r="GQ68" s="199"/>
      <c r="GR68" s="199"/>
      <c r="GS68" s="199"/>
      <c r="GT68" s="199"/>
      <c r="GU68" s="199"/>
      <c r="GV68" s="199"/>
      <c r="GW68" s="199"/>
      <c r="GX68" s="199"/>
      <c r="GY68" s="199"/>
      <c r="GZ68" s="199"/>
      <c r="HA68" s="199"/>
      <c r="HB68" s="199"/>
      <c r="HC68" s="199"/>
      <c r="HD68" s="199"/>
    </row>
    <row r="69" customFormat="false" ht="15" hidden="false" customHeight="false" outlineLevel="0" collapsed="false">
      <c r="A69" s="196" t="n">
        <v>69</v>
      </c>
      <c r="B69" s="37" t="s">
        <v>1468</v>
      </c>
      <c r="C69" s="37" t="str">
        <f aca="false">IF(COUNTIF(DD:DD,$B69),INDIRECT(concat("B",$A69)),"")</f>
        <v/>
      </c>
      <c r="D69" s="37" t="str">
        <f aca="false">IF(COUNTIF(DE:DE,$B69),INDIRECT(concat("B",$A69)),"")</f>
        <v/>
      </c>
      <c r="E69" s="37" t="str">
        <f aca="false">IF(COUNTIF(DF:DF,$B69),INDIRECT(concat("B",$A69)),"")</f>
        <v/>
      </c>
      <c r="F69" s="37" t="str">
        <f aca="false">IF(COUNTIF(DG:DG,$B69),INDIRECT(concat("B",$A69)),"")</f>
        <v/>
      </c>
      <c r="G69" s="37" t="str">
        <f aca="false">IF(COUNTIF(DH:DH,$B69),INDIRECT(concat("B",$A69)),"")</f>
        <v/>
      </c>
      <c r="H69" s="37" t="str">
        <f aca="false">IF(COUNTIF(DI:DI,$B69),INDIRECT(concat("B",$A69)),"")</f>
        <v/>
      </c>
      <c r="I69" s="37" t="str">
        <f aca="false">IF(COUNTIF(DJ:DJ,$B69),INDIRECT(concat("B",$A69)),"")</f>
        <v/>
      </c>
      <c r="J69" s="37" t="str">
        <f aca="false">IF(COUNTIF(DK:DK,$B69),INDIRECT(concat("B",$A69)),"")</f>
        <v/>
      </c>
      <c r="K69" s="37" t="str">
        <f aca="false">IF(COUNTIF(DL:DL,$B69),INDIRECT(concat("B",$A69)),"")</f>
        <v/>
      </c>
      <c r="L69" s="37" t="str">
        <f aca="false">IF(COUNTIF(DM:DM,$B69),INDIRECT(concat("B",$A69)),"")</f>
        <v/>
      </c>
      <c r="M69" s="37" t="str">
        <f aca="false">IF(COUNTIF(DN:DN,$B69),INDIRECT(concat("B",$A69)),"")</f>
        <v/>
      </c>
      <c r="N69" s="37" t="str">
        <f aca="false">IF(COUNTIF(DO:DO,$B69),INDIRECT(concat("B",$A69)),"")</f>
        <v/>
      </c>
      <c r="O69" s="37" t="str">
        <f aca="false">IF(COUNTIF(DP:DP,$B69),INDIRECT(concat("B",$A69)),"")</f>
        <v/>
      </c>
      <c r="P69" s="37" t="str">
        <f aca="false">IF(COUNTIF(DQ:DQ,$B69),INDIRECT(concat("B",$A69)),"")</f>
        <v/>
      </c>
      <c r="Q69" s="37" t="str">
        <f aca="false">IF(COUNTIF(DR:DR,$B69),INDIRECT(concat("B",$A69)),"")</f>
        <v/>
      </c>
      <c r="R69" s="37" t="str">
        <f aca="false">IF(COUNTIF(DS:DS,$B69),INDIRECT(concat("B",$A69)),"")</f>
        <v/>
      </c>
      <c r="S69" s="37" t="str">
        <f aca="false">IF(COUNTIF(DT:DT,$B69),INDIRECT(concat("B",$A69)),"")</f>
        <v/>
      </c>
      <c r="T69" s="37" t="str">
        <f aca="false">IF(COUNTIF(DU:DU,$B69),INDIRECT(concat("B",$A69)),"")</f>
        <v/>
      </c>
      <c r="U69" s="37" t="str">
        <f aca="false">IF(COUNTIF(DV:DV,$B69),INDIRECT(concat("B",$A69)),"")</f>
        <v/>
      </c>
      <c r="V69" s="37" t="str">
        <f aca="false">IF(COUNTIF(DW:DW,$B69),INDIRECT(concat("B",$A69)),"")</f>
        <v/>
      </c>
      <c r="W69" s="37" t="str">
        <f aca="false">IF(COUNTIF(DX:DX,$B69),INDIRECT(concat("B",$A69)),"")</f>
        <v/>
      </c>
      <c r="X69" s="37" t="str">
        <f aca="false">IF(COUNTIF(DY:DY,$B69),INDIRECT(concat("B",$A69)),"")</f>
        <v/>
      </c>
      <c r="Y69" s="37" t="str">
        <f aca="false">IF(COUNTIF(DZ:DZ,$B69),INDIRECT(concat("B",$A69)),"")</f>
        <v/>
      </c>
      <c r="Z69" s="37" t="str">
        <f aca="false">IF(COUNTIF(EA:EA,$B69),INDIRECT(concat("B",$A69)),"")</f>
        <v/>
      </c>
      <c r="AA69" s="37" t="str">
        <f aca="false">IF(COUNTIF(EB:EB,$B69),INDIRECT(concat("B",$A69)),"")</f>
        <v/>
      </c>
      <c r="AB69" s="37" t="str">
        <f aca="false">IF(COUNTIF(EC:EC,$B69),INDIRECT(concat("B",$A69)),"")</f>
        <v/>
      </c>
      <c r="AC69" s="37" t="str">
        <f aca="false">IF(COUNTIF(ED:ED,$B69),INDIRECT(concat("B",$A69)),"")</f>
        <v/>
      </c>
      <c r="AD69" s="37" t="str">
        <f aca="false">IF(COUNTIF(EE:EE,$B69),INDIRECT(concat("B",$A69)),"")</f>
        <v/>
      </c>
      <c r="AE69" s="37" t="str">
        <f aca="false">IF(COUNTIF(EF:EF,$B69),INDIRECT(concat("B",$A69)),"")</f>
        <v/>
      </c>
      <c r="AF69" s="37" t="str">
        <f aca="false">IF(COUNTIF(EG:EG,$B69),INDIRECT(concat("B",$A69)),"")</f>
        <v/>
      </c>
      <c r="AG69" s="37" t="str">
        <f aca="false">IF(COUNTIF(EH:EH,$B69),INDIRECT(concat("B",$A69)),"")</f>
        <v/>
      </c>
      <c r="AH69" s="37" t="str">
        <f aca="false">IF(COUNTIF(EI:EI,$B69),INDIRECT(concat("B",$A69)),"")</f>
        <v/>
      </c>
      <c r="AI69" s="37" t="str">
        <f aca="false">IF(COUNTIF(EJ:EJ,$B69),INDIRECT(concat("B",$A69)),"")</f>
        <v/>
      </c>
      <c r="AJ69" s="37" t="str">
        <f aca="false">IF(COUNTIF(EK:EK,$B69),INDIRECT(concat("B",$A69)),"")</f>
        <v/>
      </c>
      <c r="AK69" s="37" t="str">
        <f aca="false">IF(COUNTIF(EL:EL,$B69),INDIRECT(concat("B",$A69)),"")</f>
        <v/>
      </c>
      <c r="AL69" s="37" t="str">
        <f aca="false">IF(COUNTIF(EM:EM,$B69),INDIRECT(concat("B",$A69)),"")</f>
        <v/>
      </c>
      <c r="AM69" s="37" t="str">
        <f aca="false">IF(COUNTIF(EN:EN,$B69),INDIRECT(concat("B",$A69)),"")</f>
        <v/>
      </c>
      <c r="AN69" s="37" t="str">
        <f aca="false">IF(COUNTIF(EO:EO,$B69),INDIRECT(concat("B",$A69)),"")</f>
        <v/>
      </c>
      <c r="AO69" s="37" t="str">
        <f aca="false">IF(COUNTIF(EP:EP,$B69),INDIRECT(concat("B",$A69)),"")</f>
        <v/>
      </c>
      <c r="AP69" s="37" t="str">
        <f aca="false">IF(COUNTIF(EQ:EQ,$B69),INDIRECT(concat("B",$A69)),"")</f>
        <v/>
      </c>
      <c r="AQ69" s="37" t="str">
        <f aca="false">IF(COUNTIF(ER:ER,$B69),INDIRECT(concat("B",$A69)),"")</f>
        <v/>
      </c>
      <c r="AR69" s="37" t="str">
        <f aca="false">IF(COUNTIF(ES:ES,$B69),INDIRECT(concat("B",$A69)),"")</f>
        <v/>
      </c>
      <c r="AS69" s="37" t="str">
        <f aca="false">IF(COUNTIF(ET:ET,$B69),INDIRECT(concat("B",$A69)),"")</f>
        <v/>
      </c>
      <c r="AT69" s="37" t="str">
        <f aca="false">IF(COUNTIF(EU:EU,$B69),INDIRECT(concat("B",$A69)),"")</f>
        <v/>
      </c>
      <c r="AU69" s="37" t="str">
        <f aca="false">IF(COUNTIF(EV:EV,$B69),INDIRECT(concat("B",$A69)),"")</f>
        <v/>
      </c>
      <c r="AV69" s="37" t="str">
        <f aca="false">IF(COUNTIF(EW:EW,$B69),INDIRECT(concat("B",$A69)),"")</f>
        <v/>
      </c>
      <c r="AW69" s="37" t="str">
        <f aca="false">IF(COUNTIF(EX:EX,$B69),INDIRECT(concat("B",$A69)),"")</f>
        <v/>
      </c>
      <c r="AX69" s="37" t="str">
        <f aca="false">IF(COUNTIF(EY:EY,$B69),INDIRECT(concat("B",$A69)),"")</f>
        <v/>
      </c>
      <c r="AY69" s="37" t="str">
        <f aca="false">IF(COUNTIF(EZ:EZ,$B69),INDIRECT(concat("B",$A69)),"")</f>
        <v/>
      </c>
      <c r="AZ69" s="37" t="str">
        <f aca="false">IF(COUNTIF(FA:FA,$B69),INDIRECT(concat("B",$A69)),"")</f>
        <v/>
      </c>
      <c r="BA69" s="37" t="str">
        <f aca="false">IF(COUNTIF(FB:FB,$B69),INDIRECT(concat("B",$A69)),"")</f>
        <v/>
      </c>
      <c r="BB69" s="37" t="str">
        <f aca="false">IF(COUNTIF(FC:FC,$B69),INDIRECT(concat("B",$A69)),"")</f>
        <v/>
      </c>
      <c r="BC69" s="37" t="str">
        <f aca="false">IF(COUNTIF(FD:FD,$B69),INDIRECT(concat("B",$A69)),"")</f>
        <v/>
      </c>
      <c r="BD69" s="37" t="str">
        <f aca="false">IF(COUNTIF(FE:FE,$B69),INDIRECT(concat("B",$A69)),"")</f>
        <v/>
      </c>
      <c r="BE69" s="37" t="str">
        <f aca="false">IF(COUNTIF(FF:FF,$B69),INDIRECT(concat("B",$A69)),"")</f>
        <v/>
      </c>
      <c r="BF69" s="37" t="str">
        <f aca="false">IF(COUNTIF(FG:FG,$B69),INDIRECT(concat("B",$A69)),"")</f>
        <v/>
      </c>
      <c r="BG69" s="37" t="str">
        <f aca="false">IF(COUNTIF(FH:FH,$B69),INDIRECT(concat("B",$A69)),"")</f>
        <v/>
      </c>
      <c r="BH69" s="37" t="str">
        <f aca="false">IF(COUNTIF(FI:FI,$B69),INDIRECT(concat("B",$A69)),"")</f>
        <v/>
      </c>
      <c r="BI69" s="37" t="str">
        <f aca="false">IF(COUNTIF(FJ:FJ,$B69),INDIRECT(concat("B",$A69)),"")</f>
        <v/>
      </c>
      <c r="BJ69" s="37" t="str">
        <f aca="false">IF(COUNTIF(FK:FK,$B69),INDIRECT(concat("B",$A69)),"")</f>
        <v/>
      </c>
      <c r="BK69" s="37" t="str">
        <f aca="false">IF(COUNTIF(FL:FL,$B69),INDIRECT(concat("B",$A69)),"")</f>
        <v/>
      </c>
      <c r="BL69" s="37" t="str">
        <f aca="false">IF(COUNTIF(FM:FM,$B69),INDIRECT(concat("B",$A69)),"")</f>
        <v/>
      </c>
      <c r="BM69" s="37" t="str">
        <f aca="false">IF(COUNTIF(FN:FN,$B69),INDIRECT(concat("B",$A69)),"")</f>
        <v/>
      </c>
      <c r="BN69" s="37" t="str">
        <f aca="false">IF(COUNTIF(FO:FO,$B69),INDIRECT(concat("B",$A69)),"")</f>
        <v/>
      </c>
      <c r="BO69" s="37" t="str">
        <f aca="false">IF(COUNTIF(FP:FP,$B69),INDIRECT(concat("B",$A69)),"")</f>
        <v/>
      </c>
      <c r="BP69" s="37" t="str">
        <f aca="false">IF(COUNTIF(FQ:FQ,$B69),INDIRECT(concat("B",$A69)),"")</f>
        <v/>
      </c>
      <c r="BQ69" s="37" t="str">
        <f aca="false">IF(COUNTIF(FR:FR,$B69),INDIRECT(concat("B",$A69)),"")</f>
        <v/>
      </c>
      <c r="BR69" s="37" t="str">
        <f aca="false">IF(COUNTIF(FS:FS,$B69),INDIRECT(concat("B",$A69)),"")</f>
        <v/>
      </c>
      <c r="BS69" s="37" t="e">
        <f aca="false">IF(COUNTIF(FT:FT,$B69),INDIRECT(concat("B",$A69)),"")</f>
        <v>#NAME?</v>
      </c>
      <c r="BT69" s="37" t="str">
        <f aca="false">IF(COUNTIF(FU:FU,$B69),INDIRECT(concat("B",$A69)),"")</f>
        <v/>
      </c>
      <c r="BU69" s="37" t="str">
        <f aca="false">IF(COUNTIF(FV:FV,$B69),INDIRECT(concat("B",$A69)),"")</f>
        <v/>
      </c>
      <c r="BV69" s="37" t="str">
        <f aca="false">IF(COUNTIF(FW:FW,$B69),INDIRECT(concat("B",$A69)),"")</f>
        <v/>
      </c>
      <c r="BW69" s="37" t="str">
        <f aca="false">IF(COUNTIF(FX:FX,$B69),INDIRECT(concat("B",$A69)),"")</f>
        <v/>
      </c>
      <c r="BX69" s="37" t="str">
        <f aca="false">IF(COUNTIF(FY:FY,$B69),INDIRECT(concat("B",$A69)),"")</f>
        <v/>
      </c>
      <c r="BY69" s="37" t="str">
        <f aca="false">IF(COUNTIF(FZ:FZ,$B69),INDIRECT(concat("B",$A69)),"")</f>
        <v/>
      </c>
      <c r="BZ69" s="37" t="str">
        <f aca="false">IF(COUNTIF(GA:GA,$B69),INDIRECT(concat("B",$A69)),"")</f>
        <v/>
      </c>
      <c r="CA69" s="37" t="str">
        <f aca="false">IF(COUNTIF(GB:GB,$B69),INDIRECT(concat("B",$A69)),"")</f>
        <v/>
      </c>
      <c r="CB69" s="37" t="str">
        <f aca="false">IF(COUNTIF(GC:GC,$B69),INDIRECT(concat("B",$A69)),"")</f>
        <v/>
      </c>
      <c r="CC69" s="37" t="str">
        <f aca="false">IF(COUNTIF(GD:GD,$B69),INDIRECT(concat("B",$A69)),"")</f>
        <v/>
      </c>
      <c r="CD69" s="37" t="str">
        <f aca="false">IF(COUNTIF(GE:GE,$B69),INDIRECT(concat("B",$A69)),"")</f>
        <v/>
      </c>
      <c r="CE69" s="37" t="str">
        <f aca="false">IF(COUNTIF(GF:GF,$B69),INDIRECT(concat("B",$A69)),"")</f>
        <v/>
      </c>
      <c r="CF69" s="37" t="str">
        <f aca="false">IF(COUNTIF(GG:GG,$B69),INDIRECT(concat("B",$A69)),"")</f>
        <v/>
      </c>
      <c r="CG69" s="37" t="str">
        <f aca="false">IF(COUNTIF(GH:GH,$B69),INDIRECT(concat("B",$A69)),"")</f>
        <v/>
      </c>
      <c r="CH69" s="37" t="str">
        <f aca="false">IF(COUNTIF(GI:GI,$B69),INDIRECT(concat("B",$A69)),"")</f>
        <v/>
      </c>
      <c r="CI69" s="37" t="str">
        <f aca="false">IF(COUNTIF(GJ:GJ,$B69),INDIRECT(concat("B",$A69)),"")</f>
        <v/>
      </c>
      <c r="CJ69" s="37" t="str">
        <f aca="false">IF(COUNTIF(GK:GK,$B69),INDIRECT(concat("B",$A69)),"")</f>
        <v/>
      </c>
      <c r="CK69" s="37" t="str">
        <f aca="false">IF(COUNTIF(GL:GL,$B69),INDIRECT(concat("B",$A69)),"")</f>
        <v/>
      </c>
      <c r="CL69" s="37" t="str">
        <f aca="false">IF(COUNTIF(GM:GM,$B69),INDIRECT(concat("B",$A69)),"")</f>
        <v/>
      </c>
      <c r="CM69" s="37" t="str">
        <f aca="false">IF(COUNTIF(GN:GN,$B69),INDIRECT(concat("B",$A69)),"")</f>
        <v/>
      </c>
      <c r="CN69" s="37" t="str">
        <f aca="false">IF(COUNTIF(GO:GO,$B69),INDIRECT(concat("B",$A69)),"")</f>
        <v/>
      </c>
      <c r="CO69" s="37" t="str">
        <f aca="false">IF(COUNTIF(GP:GP,$B69),INDIRECT(concat("B",$A69)),"")</f>
        <v/>
      </c>
      <c r="CP69" s="37" t="str">
        <f aca="false">IF(COUNTIF(GQ:GQ,$B69),INDIRECT(concat("B",$A69)),"")</f>
        <v/>
      </c>
      <c r="CQ69" s="37" t="str">
        <f aca="false">IF(COUNTIF(GR:GR,$B69),INDIRECT(concat("B",$A69)),"")</f>
        <v/>
      </c>
      <c r="CR69" s="37" t="str">
        <f aca="false">IF(COUNTIF(GS:GS,$B69),INDIRECT(concat("B",$A69)),"")</f>
        <v/>
      </c>
      <c r="CS69" s="37" t="str">
        <f aca="false">IF(COUNTIF(GT:GT,$B69),INDIRECT(concat("B",$A69)),"")</f>
        <v/>
      </c>
      <c r="CT69" s="37" t="str">
        <f aca="false">IF(COUNTIF(GU:GU,$B69),INDIRECT(concat("B",$A69)),"")</f>
        <v/>
      </c>
      <c r="CU69" s="37" t="str">
        <f aca="false">IF(COUNTIF(GV:GV,$B69),INDIRECT(concat("B",$A69)),"")</f>
        <v/>
      </c>
      <c r="CV69" s="37" t="str">
        <f aca="false">IF(COUNTIF(GW:GW,$B69),INDIRECT(concat("B",$A69)),"")</f>
        <v/>
      </c>
      <c r="CW69" s="37" t="str">
        <f aca="false">IF(COUNTIF(GX:GX,$B69),INDIRECT(concat("B",$A69)),"")</f>
        <v/>
      </c>
      <c r="CX69" s="37" t="str">
        <f aca="false">IF(COUNTIF(GY:GY,$B69),INDIRECT(concat("B",$A69)),"")</f>
        <v/>
      </c>
      <c r="CY69" s="37" t="str">
        <f aca="false">IF(COUNTIF(GZ:GZ,$B69),INDIRECT(concat("B",$A69)),"")</f>
        <v/>
      </c>
      <c r="CZ69" s="37" t="str">
        <f aca="false">IF(COUNTIF(HA:HA,$B69),INDIRECT(concat("B",$A69)),"")</f>
        <v/>
      </c>
      <c r="DA69" s="37" t="str">
        <f aca="false">IF(COUNTIF(HB:HB,$B69),INDIRECT(concat("B",$A69)),"")</f>
        <v/>
      </c>
      <c r="DB69" s="37" t="str">
        <f aca="false">IF(COUNTIF(HC:HC,$B69),INDIRECT(concat("B",$A69)),"")</f>
        <v/>
      </c>
      <c r="DC69" s="37" t="str">
        <f aca="false">IF(COUNTIF(HD:HD,$B69),INDIRECT(concat("B",$A69)),"")</f>
        <v/>
      </c>
      <c r="DD69" s="199"/>
      <c r="DE69" s="199"/>
      <c r="DF69" s="199"/>
      <c r="DG69" s="199"/>
      <c r="DH69" s="199"/>
      <c r="DI69" s="199"/>
      <c r="DJ69" s="199"/>
      <c r="DK69" s="199"/>
      <c r="DL69" s="199"/>
      <c r="DM69" s="199"/>
      <c r="DN69" s="199"/>
      <c r="DO69" s="199"/>
      <c r="DP69" s="199"/>
      <c r="DQ69" s="199"/>
      <c r="DR69" s="199"/>
      <c r="DS69" s="199"/>
      <c r="DT69" s="199"/>
      <c r="DU69" s="199"/>
      <c r="DV69" s="199"/>
      <c r="DW69" s="199"/>
      <c r="DX69" s="199"/>
      <c r="DY69" s="199"/>
      <c r="DZ69" s="199"/>
      <c r="EA69" s="199"/>
      <c r="EB69" s="199"/>
      <c r="EC69" s="199"/>
      <c r="ED69" s="199"/>
      <c r="EE69" s="199"/>
      <c r="EF69" s="199"/>
      <c r="EG69" s="199"/>
      <c r="EH69" s="199"/>
      <c r="EI69" s="199"/>
      <c r="EJ69" s="199"/>
      <c r="EK69" s="199"/>
      <c r="EL69" s="199"/>
      <c r="EM69" s="199"/>
      <c r="EN69" s="199"/>
      <c r="EO69" s="199"/>
      <c r="EP69" s="199"/>
      <c r="EQ69" s="199"/>
      <c r="ER69" s="199"/>
      <c r="ES69" s="199"/>
      <c r="ET69" s="199"/>
      <c r="EU69" s="199"/>
      <c r="EV69" s="199"/>
      <c r="EW69" s="199"/>
      <c r="EX69" s="199"/>
      <c r="EY69" s="199"/>
      <c r="EZ69" s="199"/>
      <c r="FA69" s="199"/>
      <c r="FB69" s="199"/>
      <c r="FC69" s="199"/>
      <c r="FD69" s="199"/>
      <c r="FE69" s="199"/>
      <c r="FF69" s="199"/>
      <c r="FG69" s="199"/>
      <c r="FH69" s="199"/>
      <c r="FI69" s="199"/>
      <c r="FJ69" s="199"/>
      <c r="FK69" s="199"/>
      <c r="FL69" s="199"/>
      <c r="FM69" s="199"/>
      <c r="FN69" s="199"/>
      <c r="FO69" s="199"/>
      <c r="FP69" s="199"/>
      <c r="FQ69" s="199"/>
      <c r="FR69" s="199"/>
      <c r="FS69" s="199"/>
      <c r="FT69" s="199"/>
      <c r="FU69" s="199"/>
      <c r="FV69" s="199"/>
      <c r="FW69" s="199"/>
      <c r="FX69" s="199"/>
      <c r="FY69" s="199"/>
      <c r="FZ69" s="199"/>
      <c r="GA69" s="199"/>
      <c r="GB69" s="199"/>
      <c r="GC69" s="199"/>
      <c r="GD69" s="199"/>
      <c r="GE69" s="199"/>
      <c r="GF69" s="199"/>
      <c r="GG69" s="199"/>
      <c r="GH69" s="199"/>
      <c r="GI69" s="199"/>
      <c r="GJ69" s="199"/>
      <c r="GK69" s="199"/>
      <c r="GL69" s="199"/>
      <c r="GM69" s="199"/>
      <c r="GN69" s="199"/>
      <c r="GO69" s="199"/>
      <c r="GP69" s="199"/>
      <c r="GQ69" s="199"/>
      <c r="GR69" s="199"/>
      <c r="GS69" s="199"/>
      <c r="GT69" s="199"/>
      <c r="GU69" s="199"/>
      <c r="GV69" s="199"/>
      <c r="GW69" s="199"/>
      <c r="GX69" s="199"/>
      <c r="GY69" s="199"/>
      <c r="GZ69" s="199"/>
      <c r="HA69" s="199"/>
      <c r="HB69" s="199"/>
      <c r="HC69" s="199"/>
      <c r="HD69" s="199"/>
    </row>
    <row r="70" customFormat="false" ht="15" hidden="false" customHeight="false" outlineLevel="0" collapsed="false">
      <c r="A70" s="196" t="n">
        <v>70</v>
      </c>
      <c r="B70" s="37" t="s">
        <v>1472</v>
      </c>
      <c r="C70" s="37" t="str">
        <f aca="false">IF(COUNTIF(DD:DD,$B70),INDIRECT(concat("B",$A70)),"")</f>
        <v/>
      </c>
      <c r="D70" s="37" t="str">
        <f aca="false">IF(COUNTIF(DE:DE,$B70),INDIRECT(concat("B",$A70)),"")</f>
        <v/>
      </c>
      <c r="E70" s="37" t="e">
        <f aca="false">IF(COUNTIF(DF:DF,$B70),INDIRECT(concat("B",$A70)),"")</f>
        <v>#NAME?</v>
      </c>
      <c r="F70" s="37" t="e">
        <f aca="false">IF(COUNTIF(DG:DG,$B70),INDIRECT(concat("B",$A70)),"")</f>
        <v>#NAME?</v>
      </c>
      <c r="G70" s="37" t="str">
        <f aca="false">IF(COUNTIF(DH:DH,$B70),INDIRECT(concat("B",$A70)),"")</f>
        <v/>
      </c>
      <c r="H70" s="37" t="str">
        <f aca="false">IF(COUNTIF(DI:DI,$B70),INDIRECT(concat("B",$A70)),"")</f>
        <v/>
      </c>
      <c r="I70" s="37" t="str">
        <f aca="false">IF(COUNTIF(DJ:DJ,$B70),INDIRECT(concat("B",$A70)),"")</f>
        <v/>
      </c>
      <c r="J70" s="37" t="str">
        <f aca="false">IF(COUNTIF(DK:DK,$B70),INDIRECT(concat("B",$A70)),"")</f>
        <v/>
      </c>
      <c r="K70" s="37" t="str">
        <f aca="false">IF(COUNTIF(DL:DL,$B70),INDIRECT(concat("B",$A70)),"")</f>
        <v/>
      </c>
      <c r="L70" s="37" t="str">
        <f aca="false">IF(COUNTIF(DM:DM,$B70),INDIRECT(concat("B",$A70)),"")</f>
        <v/>
      </c>
      <c r="M70" s="37" t="e">
        <f aca="false">IF(COUNTIF(DN:DN,$B70),INDIRECT(concat("B",$A70)),"")</f>
        <v>#NAME?</v>
      </c>
      <c r="N70" s="37" t="e">
        <f aca="false">IF(COUNTIF(DO:DO,$B70),INDIRECT(concat("B",$A70)),"")</f>
        <v>#NAME?</v>
      </c>
      <c r="O70" s="37" t="str">
        <f aca="false">IF(COUNTIF(DP:DP,$B70),INDIRECT(concat("B",$A70)),"")</f>
        <v/>
      </c>
      <c r="P70" s="37" t="e">
        <f aca="false">IF(COUNTIF(DQ:DQ,$B70),INDIRECT(concat("B",$A70)),"")</f>
        <v>#NAME?</v>
      </c>
      <c r="Q70" s="37" t="str">
        <f aca="false">IF(COUNTIF(DR:DR,$B70),INDIRECT(concat("B",$A70)),"")</f>
        <v/>
      </c>
      <c r="R70" s="37" t="str">
        <f aca="false">IF(COUNTIF(DS:DS,$B70),INDIRECT(concat("B",$A70)),"")</f>
        <v/>
      </c>
      <c r="S70" s="37" t="e">
        <f aca="false">IF(COUNTIF(DT:DT,$B70),INDIRECT(concat("B",$A70)),"")</f>
        <v>#NAME?</v>
      </c>
      <c r="T70" s="37" t="str">
        <f aca="false">IF(COUNTIF(DU:DU,$B70),INDIRECT(concat("B",$A70)),"")</f>
        <v/>
      </c>
      <c r="U70" s="37" t="str">
        <f aca="false">IF(COUNTIF(DV:DV,$B70),INDIRECT(concat("B",$A70)),"")</f>
        <v/>
      </c>
      <c r="V70" s="37" t="str">
        <f aca="false">IF(COUNTIF(DW:DW,$B70),INDIRECT(concat("B",$A70)),"")</f>
        <v/>
      </c>
      <c r="W70" s="37" t="str">
        <f aca="false">IF(COUNTIF(DX:DX,$B70),INDIRECT(concat("B",$A70)),"")</f>
        <v/>
      </c>
      <c r="X70" s="37" t="str">
        <f aca="false">IF(COUNTIF(DY:DY,$B70),INDIRECT(concat("B",$A70)),"")</f>
        <v/>
      </c>
      <c r="Y70" s="37" t="str">
        <f aca="false">IF(COUNTIF(DZ:DZ,$B70),INDIRECT(concat("B",$A70)),"")</f>
        <v/>
      </c>
      <c r="Z70" s="37" t="str">
        <f aca="false">IF(COUNTIF(EA:EA,$B70),INDIRECT(concat("B",$A70)),"")</f>
        <v/>
      </c>
      <c r="AA70" s="37" t="str">
        <f aca="false">IF(COUNTIF(EB:EB,$B70),INDIRECT(concat("B",$A70)),"")</f>
        <v/>
      </c>
      <c r="AB70" s="37" t="str">
        <f aca="false">IF(COUNTIF(EC:EC,$B70),INDIRECT(concat("B",$A70)),"")</f>
        <v/>
      </c>
      <c r="AC70" s="37" t="str">
        <f aca="false">IF(COUNTIF(ED:ED,$B70),INDIRECT(concat("B",$A70)),"")</f>
        <v/>
      </c>
      <c r="AD70" s="37" t="str">
        <f aca="false">IF(COUNTIF(EE:EE,$B70),INDIRECT(concat("B",$A70)),"")</f>
        <v/>
      </c>
      <c r="AE70" s="37" t="str">
        <f aca="false">IF(COUNTIF(EF:EF,$B70),INDIRECT(concat("B",$A70)),"")</f>
        <v/>
      </c>
      <c r="AF70" s="37" t="str">
        <f aca="false">IF(COUNTIF(EG:EG,$B70),INDIRECT(concat("B",$A70)),"")</f>
        <v/>
      </c>
      <c r="AG70" s="37" t="str">
        <f aca="false">IF(COUNTIF(EH:EH,$B70),INDIRECT(concat("B",$A70)),"")</f>
        <v/>
      </c>
      <c r="AH70" s="37" t="str">
        <f aca="false">IF(COUNTIF(EI:EI,$B70),INDIRECT(concat("B",$A70)),"")</f>
        <v/>
      </c>
      <c r="AI70" s="37" t="str">
        <f aca="false">IF(COUNTIF(EJ:EJ,$B70),INDIRECT(concat("B",$A70)),"")</f>
        <v/>
      </c>
      <c r="AJ70" s="37" t="str">
        <f aca="false">IF(COUNTIF(EK:EK,$B70),INDIRECT(concat("B",$A70)),"")</f>
        <v/>
      </c>
      <c r="AK70" s="37" t="str">
        <f aca="false">IF(COUNTIF(EL:EL,$B70),INDIRECT(concat("B",$A70)),"")</f>
        <v/>
      </c>
      <c r="AL70" s="37" t="str">
        <f aca="false">IF(COUNTIF(EM:EM,$B70),INDIRECT(concat("B",$A70)),"")</f>
        <v/>
      </c>
      <c r="AM70" s="37" t="str">
        <f aca="false">IF(COUNTIF(EN:EN,$B70),INDIRECT(concat("B",$A70)),"")</f>
        <v/>
      </c>
      <c r="AN70" s="37" t="str">
        <f aca="false">IF(COUNTIF(EO:EO,$B70),INDIRECT(concat("B",$A70)),"")</f>
        <v/>
      </c>
      <c r="AO70" s="37" t="str">
        <f aca="false">IF(COUNTIF(EP:EP,$B70),INDIRECT(concat("B",$A70)),"")</f>
        <v/>
      </c>
      <c r="AP70" s="37" t="e">
        <f aca="false">IF(COUNTIF(EQ:EQ,$B70),INDIRECT(concat("B",$A70)),"")</f>
        <v>#NAME?</v>
      </c>
      <c r="AQ70" s="37" t="str">
        <f aca="false">IF(COUNTIF(ER:ER,$B70),INDIRECT(concat("B",$A70)),"")</f>
        <v/>
      </c>
      <c r="AR70" s="37" t="str">
        <f aca="false">IF(COUNTIF(ES:ES,$B70),INDIRECT(concat("B",$A70)),"")</f>
        <v/>
      </c>
      <c r="AS70" s="37" t="str">
        <f aca="false">IF(COUNTIF(ET:ET,$B70),INDIRECT(concat("B",$A70)),"")</f>
        <v/>
      </c>
      <c r="AT70" s="37" t="str">
        <f aca="false">IF(COUNTIF(EU:EU,$B70),INDIRECT(concat("B",$A70)),"")</f>
        <v/>
      </c>
      <c r="AU70" s="37" t="str">
        <f aca="false">IF(COUNTIF(EV:EV,$B70),INDIRECT(concat("B",$A70)),"")</f>
        <v/>
      </c>
      <c r="AV70" s="37" t="str">
        <f aca="false">IF(COUNTIF(EW:EW,$B70),INDIRECT(concat("B",$A70)),"")</f>
        <v/>
      </c>
      <c r="AW70" s="37" t="str">
        <f aca="false">IF(COUNTIF(EX:EX,$B70),INDIRECT(concat("B",$A70)),"")</f>
        <v/>
      </c>
      <c r="AX70" s="37" t="str">
        <f aca="false">IF(COUNTIF(EY:EY,$B70),INDIRECT(concat("B",$A70)),"")</f>
        <v/>
      </c>
      <c r="AY70" s="37" t="str">
        <f aca="false">IF(COUNTIF(EZ:EZ,$B70),INDIRECT(concat("B",$A70)),"")</f>
        <v/>
      </c>
      <c r="AZ70" s="37" t="str">
        <f aca="false">IF(COUNTIF(FA:FA,$B70),INDIRECT(concat("B",$A70)),"")</f>
        <v/>
      </c>
      <c r="BA70" s="37" t="str">
        <f aca="false">IF(COUNTIF(FB:FB,$B70),INDIRECT(concat("B",$A70)),"")</f>
        <v/>
      </c>
      <c r="BB70" s="37" t="str">
        <f aca="false">IF(COUNTIF(FC:FC,$B70),INDIRECT(concat("B",$A70)),"")</f>
        <v/>
      </c>
      <c r="BC70" s="37" t="str">
        <f aca="false">IF(COUNTIF(FD:FD,$B70),INDIRECT(concat("B",$A70)),"")</f>
        <v/>
      </c>
      <c r="BD70" s="37" t="str">
        <f aca="false">IF(COUNTIF(FE:FE,$B70),INDIRECT(concat("B",$A70)),"")</f>
        <v/>
      </c>
      <c r="BE70" s="37" t="str">
        <f aca="false">IF(COUNTIF(FF:FF,$B70),INDIRECT(concat("B",$A70)),"")</f>
        <v/>
      </c>
      <c r="BF70" s="37" t="str">
        <f aca="false">IF(COUNTIF(FG:FG,$B70),INDIRECT(concat("B",$A70)),"")</f>
        <v/>
      </c>
      <c r="BG70" s="37" t="str">
        <f aca="false">IF(COUNTIF(FH:FH,$B70),INDIRECT(concat("B",$A70)),"")</f>
        <v/>
      </c>
      <c r="BH70" s="37" t="str">
        <f aca="false">IF(COUNTIF(FI:FI,$B70),INDIRECT(concat("B",$A70)),"")</f>
        <v/>
      </c>
      <c r="BI70" s="37" t="str">
        <f aca="false">IF(COUNTIF(FJ:FJ,$B70),INDIRECT(concat("B",$A70)),"")</f>
        <v/>
      </c>
      <c r="BJ70" s="37" t="str">
        <f aca="false">IF(COUNTIF(FK:FK,$B70),INDIRECT(concat("B",$A70)),"")</f>
        <v/>
      </c>
      <c r="BK70" s="37" t="str">
        <f aca="false">IF(COUNTIF(FL:FL,$B70),INDIRECT(concat("B",$A70)),"")</f>
        <v/>
      </c>
      <c r="BL70" s="37" t="str">
        <f aca="false">IF(COUNTIF(FM:FM,$B70),INDIRECT(concat("B",$A70)),"")</f>
        <v/>
      </c>
      <c r="BM70" s="37" t="str">
        <f aca="false">IF(COUNTIF(FN:FN,$B70),INDIRECT(concat("B",$A70)),"")</f>
        <v/>
      </c>
      <c r="BN70" s="37" t="str">
        <f aca="false">IF(COUNTIF(FO:FO,$B70),INDIRECT(concat("B",$A70)),"")</f>
        <v/>
      </c>
      <c r="BO70" s="37" t="str">
        <f aca="false">IF(COUNTIF(FP:FP,$B70),INDIRECT(concat("B",$A70)),"")</f>
        <v/>
      </c>
      <c r="BP70" s="37" t="str">
        <f aca="false">IF(COUNTIF(FQ:FQ,$B70),INDIRECT(concat("B",$A70)),"")</f>
        <v/>
      </c>
      <c r="BQ70" s="37" t="str">
        <f aca="false">IF(COUNTIF(FR:FR,$B70),INDIRECT(concat("B",$A70)),"")</f>
        <v/>
      </c>
      <c r="BR70" s="37" t="str">
        <f aca="false">IF(COUNTIF(FS:FS,$B70),INDIRECT(concat("B",$A70)),"")</f>
        <v/>
      </c>
      <c r="BS70" s="37" t="str">
        <f aca="false">IF(COUNTIF(FT:FT,$B70),INDIRECT(concat("B",$A70)),"")</f>
        <v/>
      </c>
      <c r="BT70" s="37" t="str">
        <f aca="false">IF(COUNTIF(FU:FU,$B70),INDIRECT(concat("B",$A70)),"")</f>
        <v/>
      </c>
      <c r="BU70" s="37" t="str">
        <f aca="false">IF(COUNTIF(FV:FV,$B70),INDIRECT(concat("B",$A70)),"")</f>
        <v/>
      </c>
      <c r="BV70" s="37" t="str">
        <f aca="false">IF(COUNTIF(FW:FW,$B70),INDIRECT(concat("B",$A70)),"")</f>
        <v/>
      </c>
      <c r="BW70" s="37" t="str">
        <f aca="false">IF(COUNTIF(FX:FX,$B70),INDIRECT(concat("B",$A70)),"")</f>
        <v/>
      </c>
      <c r="BX70" s="37" t="str">
        <f aca="false">IF(COUNTIF(FY:FY,$B70),INDIRECT(concat("B",$A70)),"")</f>
        <v/>
      </c>
      <c r="BY70" s="37" t="str">
        <f aca="false">IF(COUNTIF(FZ:FZ,$B70),INDIRECT(concat("B",$A70)),"")</f>
        <v/>
      </c>
      <c r="BZ70" s="37" t="str">
        <f aca="false">IF(COUNTIF(GA:GA,$B70),INDIRECT(concat("B",$A70)),"")</f>
        <v/>
      </c>
      <c r="CA70" s="37" t="str">
        <f aca="false">IF(COUNTIF(GB:GB,$B70),INDIRECT(concat("B",$A70)),"")</f>
        <v/>
      </c>
      <c r="CB70" s="37" t="str">
        <f aca="false">IF(COUNTIF(GC:GC,$B70),INDIRECT(concat("B",$A70)),"")</f>
        <v/>
      </c>
      <c r="CC70" s="37" t="str">
        <f aca="false">IF(COUNTIF(GD:GD,$B70),INDIRECT(concat("B",$A70)),"")</f>
        <v/>
      </c>
      <c r="CD70" s="37" t="str">
        <f aca="false">IF(COUNTIF(GE:GE,$B70),INDIRECT(concat("B",$A70)),"")</f>
        <v/>
      </c>
      <c r="CE70" s="37" t="str">
        <f aca="false">IF(COUNTIF(GF:GF,$B70),INDIRECT(concat("B",$A70)),"")</f>
        <v/>
      </c>
      <c r="CF70" s="37" t="str">
        <f aca="false">IF(COUNTIF(GG:GG,$B70),INDIRECT(concat("B",$A70)),"")</f>
        <v/>
      </c>
      <c r="CG70" s="37" t="str">
        <f aca="false">IF(COUNTIF(GH:GH,$B70),INDIRECT(concat("B",$A70)),"")</f>
        <v/>
      </c>
      <c r="CH70" s="37" t="str">
        <f aca="false">IF(COUNTIF(GI:GI,$B70),INDIRECT(concat("B",$A70)),"")</f>
        <v/>
      </c>
      <c r="CI70" s="37" t="str">
        <f aca="false">IF(COUNTIF(GJ:GJ,$B70),INDIRECT(concat("B",$A70)),"")</f>
        <v/>
      </c>
      <c r="CJ70" s="37" t="str">
        <f aca="false">IF(COUNTIF(GK:GK,$B70),INDIRECT(concat("B",$A70)),"")</f>
        <v/>
      </c>
      <c r="CK70" s="37" t="str">
        <f aca="false">IF(COUNTIF(GL:GL,$B70),INDIRECT(concat("B",$A70)),"")</f>
        <v/>
      </c>
      <c r="CL70" s="37" t="str">
        <f aca="false">IF(COUNTIF(GM:GM,$B70),INDIRECT(concat("B",$A70)),"")</f>
        <v/>
      </c>
      <c r="CM70" s="37" t="str">
        <f aca="false">IF(COUNTIF(GN:GN,$B70),INDIRECT(concat("B",$A70)),"")</f>
        <v/>
      </c>
      <c r="CN70" s="37" t="str">
        <f aca="false">IF(COUNTIF(GO:GO,$B70),INDIRECT(concat("B",$A70)),"")</f>
        <v/>
      </c>
      <c r="CO70" s="37" t="str">
        <f aca="false">IF(COUNTIF(GP:GP,$B70),INDIRECT(concat("B",$A70)),"")</f>
        <v/>
      </c>
      <c r="CP70" s="37" t="str">
        <f aca="false">IF(COUNTIF(GQ:GQ,$B70),INDIRECT(concat("B",$A70)),"")</f>
        <v/>
      </c>
      <c r="CQ70" s="37" t="str">
        <f aca="false">IF(COUNTIF(GR:GR,$B70),INDIRECT(concat("B",$A70)),"")</f>
        <v/>
      </c>
      <c r="CR70" s="37" t="str">
        <f aca="false">IF(COUNTIF(GS:GS,$B70),INDIRECT(concat("B",$A70)),"")</f>
        <v/>
      </c>
      <c r="CS70" s="37" t="str">
        <f aca="false">IF(COUNTIF(GT:GT,$B70),INDIRECT(concat("B",$A70)),"")</f>
        <v/>
      </c>
      <c r="CT70" s="37" t="str">
        <f aca="false">IF(COUNTIF(GU:GU,$B70),INDIRECT(concat("B",$A70)),"")</f>
        <v/>
      </c>
      <c r="CU70" s="37" t="str">
        <f aca="false">IF(COUNTIF(GV:GV,$B70),INDIRECT(concat("B",$A70)),"")</f>
        <v/>
      </c>
      <c r="CV70" s="37" t="str">
        <f aca="false">IF(COUNTIF(GW:GW,$B70),INDIRECT(concat("B",$A70)),"")</f>
        <v/>
      </c>
      <c r="CW70" s="37" t="str">
        <f aca="false">IF(COUNTIF(GX:GX,$B70),INDIRECT(concat("B",$A70)),"")</f>
        <v/>
      </c>
      <c r="CX70" s="37" t="str">
        <f aca="false">IF(COUNTIF(GY:GY,$B70),INDIRECT(concat("B",$A70)),"")</f>
        <v/>
      </c>
      <c r="CY70" s="37" t="str">
        <f aca="false">IF(COUNTIF(GZ:GZ,$B70),INDIRECT(concat("B",$A70)),"")</f>
        <v/>
      </c>
      <c r="CZ70" s="37" t="str">
        <f aca="false">IF(COUNTIF(HA:HA,$B70),INDIRECT(concat("B",$A70)),"")</f>
        <v/>
      </c>
      <c r="DA70" s="37" t="str">
        <f aca="false">IF(COUNTIF(HB:HB,$B70),INDIRECT(concat("B",$A70)),"")</f>
        <v/>
      </c>
      <c r="DB70" s="37" t="str">
        <f aca="false">IF(COUNTIF(HC:HC,$B70),INDIRECT(concat("B",$A70)),"")</f>
        <v/>
      </c>
      <c r="DC70" s="37" t="str">
        <f aca="false">IF(COUNTIF(HD:HD,$B70),INDIRECT(concat("B",$A70)),"")</f>
        <v/>
      </c>
      <c r="DD70" s="199"/>
      <c r="DE70" s="199"/>
      <c r="DF70" s="199"/>
      <c r="DG70" s="199"/>
      <c r="DH70" s="199"/>
      <c r="DI70" s="199"/>
      <c r="DJ70" s="199"/>
      <c r="DK70" s="199"/>
      <c r="DL70" s="199"/>
      <c r="DM70" s="199"/>
      <c r="DN70" s="199"/>
      <c r="DO70" s="199"/>
      <c r="DP70" s="199"/>
      <c r="DQ70" s="199"/>
      <c r="DR70" s="199"/>
      <c r="DS70" s="199"/>
      <c r="DT70" s="199"/>
      <c r="DU70" s="199"/>
      <c r="DV70" s="199"/>
      <c r="DW70" s="199"/>
      <c r="DX70" s="199"/>
      <c r="DY70" s="199"/>
      <c r="DZ70" s="199"/>
      <c r="EA70" s="199"/>
      <c r="EB70" s="199"/>
      <c r="EC70" s="199"/>
      <c r="ED70" s="199"/>
      <c r="EE70" s="199"/>
      <c r="EF70" s="199"/>
      <c r="EG70" s="199"/>
      <c r="EH70" s="199"/>
      <c r="EI70" s="199"/>
      <c r="EJ70" s="199"/>
      <c r="EK70" s="199"/>
      <c r="EL70" s="199"/>
      <c r="EM70" s="199"/>
      <c r="EN70" s="199"/>
      <c r="EO70" s="199"/>
      <c r="EP70" s="199"/>
      <c r="EQ70" s="199"/>
      <c r="ER70" s="199"/>
      <c r="ES70" s="199"/>
      <c r="ET70" s="199"/>
      <c r="EU70" s="199"/>
      <c r="EV70" s="199"/>
      <c r="EW70" s="199"/>
      <c r="EX70" s="199"/>
      <c r="EY70" s="199"/>
      <c r="EZ70" s="199"/>
      <c r="FA70" s="199"/>
      <c r="FB70" s="199"/>
      <c r="FC70" s="199"/>
      <c r="FD70" s="199"/>
      <c r="FE70" s="199"/>
      <c r="FF70" s="199"/>
      <c r="FG70" s="199"/>
      <c r="FH70" s="199"/>
      <c r="FI70" s="199"/>
      <c r="FJ70" s="199"/>
      <c r="FK70" s="199"/>
      <c r="FL70" s="199"/>
      <c r="FM70" s="199"/>
      <c r="FN70" s="199"/>
      <c r="FO70" s="199"/>
      <c r="FP70" s="199"/>
      <c r="FQ70" s="199"/>
      <c r="FR70" s="199"/>
      <c r="FS70" s="199"/>
      <c r="FT70" s="199"/>
      <c r="FU70" s="199"/>
      <c r="FV70" s="199"/>
      <c r="FW70" s="199"/>
      <c r="FX70" s="199"/>
      <c r="FY70" s="199"/>
      <c r="FZ70" s="199"/>
      <c r="GA70" s="199"/>
      <c r="GB70" s="199"/>
      <c r="GC70" s="199"/>
      <c r="GD70" s="199"/>
      <c r="GE70" s="199"/>
      <c r="GF70" s="199"/>
      <c r="GG70" s="199"/>
      <c r="GH70" s="199"/>
      <c r="GI70" s="199"/>
      <c r="GJ70" s="199"/>
      <c r="GK70" s="199"/>
      <c r="GL70" s="199"/>
      <c r="GM70" s="199"/>
      <c r="GN70" s="199"/>
      <c r="GO70" s="199"/>
      <c r="GP70" s="199"/>
      <c r="GQ70" s="199"/>
      <c r="GR70" s="199"/>
      <c r="GS70" s="199"/>
      <c r="GT70" s="199"/>
      <c r="GU70" s="199"/>
      <c r="GV70" s="199"/>
      <c r="GW70" s="199"/>
      <c r="GX70" s="199"/>
      <c r="GY70" s="199"/>
      <c r="GZ70" s="199"/>
      <c r="HA70" s="199"/>
      <c r="HB70" s="199"/>
      <c r="HC70" s="199"/>
      <c r="HD70" s="199"/>
    </row>
    <row r="71" customFormat="false" ht="15" hidden="false" customHeight="false" outlineLevel="0" collapsed="false">
      <c r="A71" s="196" t="n">
        <v>71</v>
      </c>
      <c r="B71" s="37" t="s">
        <v>1476</v>
      </c>
      <c r="C71" s="37" t="str">
        <f aca="false">IF(COUNTIF(DD:DD,$B71),INDIRECT(concat("B",$A71)),"")</f>
        <v/>
      </c>
      <c r="D71" s="37" t="str">
        <f aca="false">IF(COUNTIF(DE:DE,$B71),INDIRECT(concat("B",$A71)),"")</f>
        <v/>
      </c>
      <c r="E71" s="37" t="str">
        <f aca="false">IF(COUNTIF(DF:DF,$B71),INDIRECT(concat("B",$A71)),"")</f>
        <v/>
      </c>
      <c r="F71" s="37" t="str">
        <f aca="false">IF(COUNTIF(DG:DG,$B71),INDIRECT(concat("B",$A71)),"")</f>
        <v/>
      </c>
      <c r="G71" s="37" t="str">
        <f aca="false">IF(COUNTIF(DH:DH,$B71),INDIRECT(concat("B",$A71)),"")</f>
        <v/>
      </c>
      <c r="H71" s="37" t="str">
        <f aca="false">IF(COUNTIF(DI:DI,$B71),INDIRECT(concat("B",$A71)),"")</f>
        <v/>
      </c>
      <c r="I71" s="37" t="str">
        <f aca="false">IF(COUNTIF(DJ:DJ,$B71),INDIRECT(concat("B",$A71)),"")</f>
        <v/>
      </c>
      <c r="J71" s="37" t="str">
        <f aca="false">IF(COUNTIF(DK:DK,$B71),INDIRECT(concat("B",$A71)),"")</f>
        <v/>
      </c>
      <c r="K71" s="37" t="str">
        <f aca="false">IF(COUNTIF(DL:DL,$B71),INDIRECT(concat("B",$A71)),"")</f>
        <v/>
      </c>
      <c r="L71" s="37" t="str">
        <f aca="false">IF(COUNTIF(DM:DM,$B71),INDIRECT(concat("B",$A71)),"")</f>
        <v/>
      </c>
      <c r="M71" s="37" t="str">
        <f aca="false">IF(COUNTIF(DN:DN,$B71),INDIRECT(concat("B",$A71)),"")</f>
        <v/>
      </c>
      <c r="N71" s="37" t="str">
        <f aca="false">IF(COUNTIF(DO:DO,$B71),INDIRECT(concat("B",$A71)),"")</f>
        <v/>
      </c>
      <c r="O71" s="37" t="str">
        <f aca="false">IF(COUNTIF(DP:DP,$B71),INDIRECT(concat("B",$A71)),"")</f>
        <v/>
      </c>
      <c r="P71" s="37" t="str">
        <f aca="false">IF(COUNTIF(DQ:DQ,$B71),INDIRECT(concat("B",$A71)),"")</f>
        <v/>
      </c>
      <c r="Q71" s="37" t="str">
        <f aca="false">IF(COUNTIF(DR:DR,$B71),INDIRECT(concat("B",$A71)),"")</f>
        <v/>
      </c>
      <c r="R71" s="37" t="str">
        <f aca="false">IF(COUNTIF(DS:DS,$B71),INDIRECT(concat("B",$A71)),"")</f>
        <v/>
      </c>
      <c r="S71" s="37" t="str">
        <f aca="false">IF(COUNTIF(DT:DT,$B71),INDIRECT(concat("B",$A71)),"")</f>
        <v/>
      </c>
      <c r="T71" s="37" t="str">
        <f aca="false">IF(COUNTIF(DU:DU,$B71),INDIRECT(concat("B",$A71)),"")</f>
        <v/>
      </c>
      <c r="U71" s="37" t="str">
        <f aca="false">IF(COUNTIF(DV:DV,$B71),INDIRECT(concat("B",$A71)),"")</f>
        <v/>
      </c>
      <c r="V71" s="37" t="str">
        <f aca="false">IF(COUNTIF(DW:DW,$B71),INDIRECT(concat("B",$A71)),"")</f>
        <v/>
      </c>
      <c r="W71" s="37" t="str">
        <f aca="false">IF(COUNTIF(DX:DX,$B71),INDIRECT(concat("B",$A71)),"")</f>
        <v/>
      </c>
      <c r="X71" s="37" t="str">
        <f aca="false">IF(COUNTIF(DY:DY,$B71),INDIRECT(concat("B",$A71)),"")</f>
        <v/>
      </c>
      <c r="Y71" s="37" t="str">
        <f aca="false">IF(COUNTIF(DZ:DZ,$B71),INDIRECT(concat("B",$A71)),"")</f>
        <v/>
      </c>
      <c r="Z71" s="37" t="str">
        <f aca="false">IF(COUNTIF(EA:EA,$B71),INDIRECT(concat("B",$A71)),"")</f>
        <v/>
      </c>
      <c r="AA71" s="37" t="str">
        <f aca="false">IF(COUNTIF(EB:EB,$B71),INDIRECT(concat("B",$A71)),"")</f>
        <v/>
      </c>
      <c r="AB71" s="37" t="str">
        <f aca="false">IF(COUNTIF(EC:EC,$B71),INDIRECT(concat("B",$A71)),"")</f>
        <v/>
      </c>
      <c r="AC71" s="37" t="str">
        <f aca="false">IF(COUNTIF(ED:ED,$B71),INDIRECT(concat("B",$A71)),"")</f>
        <v/>
      </c>
      <c r="AD71" s="37" t="str">
        <f aca="false">IF(COUNTIF(EE:EE,$B71),INDIRECT(concat("B",$A71)),"")</f>
        <v/>
      </c>
      <c r="AE71" s="37" t="str">
        <f aca="false">IF(COUNTIF(EF:EF,$B71),INDIRECT(concat("B",$A71)),"")</f>
        <v/>
      </c>
      <c r="AF71" s="37" t="str">
        <f aca="false">IF(COUNTIF(EG:EG,$B71),INDIRECT(concat("B",$A71)),"")</f>
        <v/>
      </c>
      <c r="AG71" s="37" t="str">
        <f aca="false">IF(COUNTIF(EH:EH,$B71),INDIRECT(concat("B",$A71)),"")</f>
        <v/>
      </c>
      <c r="AH71" s="37" t="str">
        <f aca="false">IF(COUNTIF(EI:EI,$B71),INDIRECT(concat("B",$A71)),"")</f>
        <v/>
      </c>
      <c r="AI71" s="37" t="str">
        <f aca="false">IF(COUNTIF(EJ:EJ,$B71),INDIRECT(concat("B",$A71)),"")</f>
        <v/>
      </c>
      <c r="AJ71" s="37" t="str">
        <f aca="false">IF(COUNTIF(EK:EK,$B71),INDIRECT(concat("B",$A71)),"")</f>
        <v/>
      </c>
      <c r="AK71" s="37" t="str">
        <f aca="false">IF(COUNTIF(EL:EL,$B71),INDIRECT(concat("B",$A71)),"")</f>
        <v/>
      </c>
      <c r="AL71" s="37" t="str">
        <f aca="false">IF(COUNTIF(EM:EM,$B71),INDIRECT(concat("B",$A71)),"")</f>
        <v/>
      </c>
      <c r="AM71" s="37" t="str">
        <f aca="false">IF(COUNTIF(EN:EN,$B71),INDIRECT(concat("B",$A71)),"")</f>
        <v/>
      </c>
      <c r="AN71" s="37" t="str">
        <f aca="false">IF(COUNTIF(EO:EO,$B71),INDIRECT(concat("B",$A71)),"")</f>
        <v/>
      </c>
      <c r="AO71" s="37" t="str">
        <f aca="false">IF(COUNTIF(EP:EP,$B71),INDIRECT(concat("B",$A71)),"")</f>
        <v/>
      </c>
      <c r="AP71" s="37" t="str">
        <f aca="false">IF(COUNTIF(EQ:EQ,$B71),INDIRECT(concat("B",$A71)),"")</f>
        <v/>
      </c>
      <c r="AQ71" s="37" t="str">
        <f aca="false">IF(COUNTIF(ER:ER,$B71),INDIRECT(concat("B",$A71)),"")</f>
        <v/>
      </c>
      <c r="AR71" s="37" t="str">
        <f aca="false">IF(COUNTIF(ES:ES,$B71),INDIRECT(concat("B",$A71)),"")</f>
        <v/>
      </c>
      <c r="AS71" s="37" t="str">
        <f aca="false">IF(COUNTIF(ET:ET,$B71),INDIRECT(concat("B",$A71)),"")</f>
        <v/>
      </c>
      <c r="AT71" s="37" t="str">
        <f aca="false">IF(COUNTIF(EU:EU,$B71),INDIRECT(concat("B",$A71)),"")</f>
        <v/>
      </c>
      <c r="AU71" s="37" t="str">
        <f aca="false">IF(COUNTIF(EV:EV,$B71),INDIRECT(concat("B",$A71)),"")</f>
        <v/>
      </c>
      <c r="AV71" s="37" t="str">
        <f aca="false">IF(COUNTIF(EW:EW,$B71),INDIRECT(concat("B",$A71)),"")</f>
        <v/>
      </c>
      <c r="AW71" s="37" t="str">
        <f aca="false">IF(COUNTIF(EX:EX,$B71),INDIRECT(concat("B",$A71)),"")</f>
        <v/>
      </c>
      <c r="AX71" s="37" t="str">
        <f aca="false">IF(COUNTIF(EY:EY,$B71),INDIRECT(concat("B",$A71)),"")</f>
        <v/>
      </c>
      <c r="AY71" s="37" t="str">
        <f aca="false">IF(COUNTIF(EZ:EZ,$B71),INDIRECT(concat("B",$A71)),"")</f>
        <v/>
      </c>
      <c r="AZ71" s="37" t="str">
        <f aca="false">IF(COUNTIF(FA:FA,$B71),INDIRECT(concat("B",$A71)),"")</f>
        <v/>
      </c>
      <c r="BA71" s="37" t="str">
        <f aca="false">IF(COUNTIF(FB:FB,$B71),INDIRECT(concat("B",$A71)),"")</f>
        <v/>
      </c>
      <c r="BB71" s="37" t="str">
        <f aca="false">IF(COUNTIF(FC:FC,$B71),INDIRECT(concat("B",$A71)),"")</f>
        <v/>
      </c>
      <c r="BC71" s="37" t="str">
        <f aca="false">IF(COUNTIF(FD:FD,$B71),INDIRECT(concat("B",$A71)),"")</f>
        <v/>
      </c>
      <c r="BD71" s="37" t="str">
        <f aca="false">IF(COUNTIF(FE:FE,$B71),INDIRECT(concat("B",$A71)),"")</f>
        <v/>
      </c>
      <c r="BE71" s="37" t="str">
        <f aca="false">IF(COUNTIF(FF:FF,$B71),INDIRECT(concat("B",$A71)),"")</f>
        <v/>
      </c>
      <c r="BF71" s="37" t="str">
        <f aca="false">IF(COUNTIF(FG:FG,$B71),INDIRECT(concat("B",$A71)),"")</f>
        <v/>
      </c>
      <c r="BG71" s="37" t="str">
        <f aca="false">IF(COUNTIF(FH:FH,$B71),INDIRECT(concat("B",$A71)),"")</f>
        <v/>
      </c>
      <c r="BH71" s="37" t="str">
        <f aca="false">IF(COUNTIF(FI:FI,$B71),INDIRECT(concat("B",$A71)),"")</f>
        <v/>
      </c>
      <c r="BI71" s="37" t="str">
        <f aca="false">IF(COUNTIF(FJ:FJ,$B71),INDIRECT(concat("B",$A71)),"")</f>
        <v/>
      </c>
      <c r="BJ71" s="37" t="str">
        <f aca="false">IF(COUNTIF(FK:FK,$B71),INDIRECT(concat("B",$A71)),"")</f>
        <v/>
      </c>
      <c r="BK71" s="37" t="str">
        <f aca="false">IF(COUNTIF(FL:FL,$B71),INDIRECT(concat("B",$A71)),"")</f>
        <v/>
      </c>
      <c r="BL71" s="37" t="str">
        <f aca="false">IF(COUNTIF(FM:FM,$B71),INDIRECT(concat("B",$A71)),"")</f>
        <v/>
      </c>
      <c r="BM71" s="37" t="str">
        <f aca="false">IF(COUNTIF(FN:FN,$B71),INDIRECT(concat("B",$A71)),"")</f>
        <v/>
      </c>
      <c r="BN71" s="37" t="str">
        <f aca="false">IF(COUNTIF(FO:FO,$B71),INDIRECT(concat("B",$A71)),"")</f>
        <v/>
      </c>
      <c r="BO71" s="37" t="str">
        <f aca="false">IF(COUNTIF(FP:FP,$B71),INDIRECT(concat("B",$A71)),"")</f>
        <v/>
      </c>
      <c r="BP71" s="37" t="str">
        <f aca="false">IF(COUNTIF(FQ:FQ,$B71),INDIRECT(concat("B",$A71)),"")</f>
        <v/>
      </c>
      <c r="BQ71" s="37" t="str">
        <f aca="false">IF(COUNTIF(FR:FR,$B71),INDIRECT(concat("B",$A71)),"")</f>
        <v/>
      </c>
      <c r="BR71" s="37" t="str">
        <f aca="false">IF(COUNTIF(FS:FS,$B71),INDIRECT(concat("B",$A71)),"")</f>
        <v/>
      </c>
      <c r="BS71" s="37" t="str">
        <f aca="false">IF(COUNTIF(FT:FT,$B71),INDIRECT(concat("B",$A71)),"")</f>
        <v/>
      </c>
      <c r="BT71" s="37" t="str">
        <f aca="false">IF(COUNTIF(FU:FU,$B71),INDIRECT(concat("B",$A71)),"")</f>
        <v/>
      </c>
      <c r="BU71" s="37" t="str">
        <f aca="false">IF(COUNTIF(FV:FV,$B71),INDIRECT(concat("B",$A71)),"")</f>
        <v/>
      </c>
      <c r="BV71" s="37" t="str">
        <f aca="false">IF(COUNTIF(FW:FW,$B71),INDIRECT(concat("B",$A71)),"")</f>
        <v/>
      </c>
      <c r="BW71" s="37" t="str">
        <f aca="false">IF(COUNTIF(FX:FX,$B71),INDIRECT(concat("B",$A71)),"")</f>
        <v/>
      </c>
      <c r="BX71" s="37" t="str">
        <f aca="false">IF(COUNTIF(FY:FY,$B71),INDIRECT(concat("B",$A71)),"")</f>
        <v/>
      </c>
      <c r="BY71" s="37" t="str">
        <f aca="false">IF(COUNTIF(FZ:FZ,$B71),INDIRECT(concat("B",$A71)),"")</f>
        <v/>
      </c>
      <c r="BZ71" s="37" t="str">
        <f aca="false">IF(COUNTIF(GA:GA,$B71),INDIRECT(concat("B",$A71)),"")</f>
        <v/>
      </c>
      <c r="CA71" s="37" t="str">
        <f aca="false">IF(COUNTIF(GB:GB,$B71),INDIRECT(concat("B",$A71)),"")</f>
        <v/>
      </c>
      <c r="CB71" s="37" t="str">
        <f aca="false">IF(COUNTIF(GC:GC,$B71),INDIRECT(concat("B",$A71)),"")</f>
        <v/>
      </c>
      <c r="CC71" s="37" t="str">
        <f aca="false">IF(COUNTIF(GD:GD,$B71),INDIRECT(concat("B",$A71)),"")</f>
        <v/>
      </c>
      <c r="CD71" s="37" t="str">
        <f aca="false">IF(COUNTIF(GE:GE,$B71),INDIRECT(concat("B",$A71)),"")</f>
        <v/>
      </c>
      <c r="CE71" s="37" t="str">
        <f aca="false">IF(COUNTIF(GF:GF,$B71),INDIRECT(concat("B",$A71)),"")</f>
        <v/>
      </c>
      <c r="CF71" s="37" t="str">
        <f aca="false">IF(COUNTIF(GG:GG,$B71),INDIRECT(concat("B",$A71)),"")</f>
        <v/>
      </c>
      <c r="CG71" s="37" t="str">
        <f aca="false">IF(COUNTIF(GH:GH,$B71),INDIRECT(concat("B",$A71)),"")</f>
        <v/>
      </c>
      <c r="CH71" s="37" t="e">
        <f aca="false">IF(COUNTIF(GI:GI,$B71),INDIRECT(concat("B",$A71)),"")</f>
        <v>#NAME?</v>
      </c>
      <c r="CI71" s="37" t="str">
        <f aca="false">IF(COUNTIF(GJ:GJ,$B71),INDIRECT(concat("B",$A71)),"")</f>
        <v/>
      </c>
      <c r="CJ71" s="37" t="str">
        <f aca="false">IF(COUNTIF(GK:GK,$B71),INDIRECT(concat("B",$A71)),"")</f>
        <v/>
      </c>
      <c r="CK71" s="37" t="str">
        <f aca="false">IF(COUNTIF(GL:GL,$B71),INDIRECT(concat("B",$A71)),"")</f>
        <v/>
      </c>
      <c r="CL71" s="37" t="str">
        <f aca="false">IF(COUNTIF(GM:GM,$B71),INDIRECT(concat("B",$A71)),"")</f>
        <v/>
      </c>
      <c r="CM71" s="37" t="str">
        <f aca="false">IF(COUNTIF(GN:GN,$B71),INDIRECT(concat("B",$A71)),"")</f>
        <v/>
      </c>
      <c r="CN71" s="37" t="str">
        <f aca="false">IF(COUNTIF(GO:GO,$B71),INDIRECT(concat("B",$A71)),"")</f>
        <v/>
      </c>
      <c r="CO71" s="37" t="str">
        <f aca="false">IF(COUNTIF(GP:GP,$B71),INDIRECT(concat("B",$A71)),"")</f>
        <v/>
      </c>
      <c r="CP71" s="37" t="str">
        <f aca="false">IF(COUNTIF(GQ:GQ,$B71),INDIRECT(concat("B",$A71)),"")</f>
        <v/>
      </c>
      <c r="CQ71" s="37" t="str">
        <f aca="false">IF(COUNTIF(GR:GR,$B71),INDIRECT(concat("B",$A71)),"")</f>
        <v/>
      </c>
      <c r="CR71" s="37" t="str">
        <f aca="false">IF(COUNTIF(GS:GS,$B71),INDIRECT(concat("B",$A71)),"")</f>
        <v/>
      </c>
      <c r="CS71" s="37" t="str">
        <f aca="false">IF(COUNTIF(GT:GT,$B71),INDIRECT(concat("B",$A71)),"")</f>
        <v/>
      </c>
      <c r="CT71" s="37" t="str">
        <f aca="false">IF(COUNTIF(GU:GU,$B71),INDIRECT(concat("B",$A71)),"")</f>
        <v/>
      </c>
      <c r="CU71" s="37" t="str">
        <f aca="false">IF(COUNTIF(GV:GV,$B71),INDIRECT(concat("B",$A71)),"")</f>
        <v/>
      </c>
      <c r="CV71" s="37" t="str">
        <f aca="false">IF(COUNTIF(GW:GW,$B71),INDIRECT(concat("B",$A71)),"")</f>
        <v/>
      </c>
      <c r="CW71" s="37" t="str">
        <f aca="false">IF(COUNTIF(GX:GX,$B71),INDIRECT(concat("B",$A71)),"")</f>
        <v/>
      </c>
      <c r="CX71" s="37" t="str">
        <f aca="false">IF(COUNTIF(GY:GY,$B71),INDIRECT(concat("B",$A71)),"")</f>
        <v/>
      </c>
      <c r="CY71" s="37" t="str">
        <f aca="false">IF(COUNTIF(GZ:GZ,$B71),INDIRECT(concat("B",$A71)),"")</f>
        <v/>
      </c>
      <c r="CZ71" s="37" t="str">
        <f aca="false">IF(COUNTIF(HA:HA,$B71),INDIRECT(concat("B",$A71)),"")</f>
        <v/>
      </c>
      <c r="DA71" s="37" t="str">
        <f aca="false">IF(COUNTIF(HB:HB,$B71),INDIRECT(concat("B",$A71)),"")</f>
        <v/>
      </c>
      <c r="DB71" s="37" t="str">
        <f aca="false">IF(COUNTIF(HC:HC,$B71),INDIRECT(concat("B",$A71)),"")</f>
        <v/>
      </c>
      <c r="DC71" s="37" t="str">
        <f aca="false">IF(COUNTIF(HD:HD,$B71),INDIRECT(concat("B",$A71)),"")</f>
        <v/>
      </c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  <c r="DO71" s="199"/>
      <c r="DP71" s="199"/>
      <c r="DQ71" s="199"/>
      <c r="DR71" s="199"/>
      <c r="DS71" s="199"/>
      <c r="DT71" s="199"/>
      <c r="DU71" s="199"/>
      <c r="DV71" s="199"/>
      <c r="DW71" s="199"/>
      <c r="DX71" s="199"/>
      <c r="DY71" s="199"/>
      <c r="DZ71" s="199"/>
      <c r="EA71" s="199"/>
      <c r="EB71" s="199"/>
      <c r="EC71" s="199"/>
      <c r="ED71" s="199"/>
      <c r="EE71" s="199"/>
      <c r="EF71" s="199"/>
      <c r="EG71" s="199"/>
      <c r="EH71" s="199"/>
      <c r="EI71" s="199"/>
      <c r="EJ71" s="199"/>
      <c r="EK71" s="199"/>
      <c r="EL71" s="199"/>
      <c r="EM71" s="199"/>
      <c r="EN71" s="199"/>
      <c r="EO71" s="199"/>
      <c r="EP71" s="199"/>
      <c r="EQ71" s="199"/>
      <c r="ER71" s="199"/>
      <c r="ES71" s="199"/>
      <c r="ET71" s="199"/>
      <c r="EU71" s="199"/>
      <c r="EV71" s="199"/>
      <c r="EW71" s="199"/>
      <c r="EX71" s="199"/>
      <c r="EY71" s="199"/>
      <c r="EZ71" s="199"/>
      <c r="FA71" s="199"/>
      <c r="FB71" s="199"/>
      <c r="FC71" s="199"/>
      <c r="FD71" s="199"/>
      <c r="FE71" s="199"/>
      <c r="FF71" s="199"/>
      <c r="FG71" s="199"/>
      <c r="FH71" s="199"/>
      <c r="FI71" s="199"/>
      <c r="FJ71" s="199"/>
      <c r="FK71" s="199"/>
      <c r="FL71" s="199"/>
      <c r="FM71" s="199"/>
      <c r="FN71" s="199"/>
      <c r="FO71" s="199"/>
      <c r="FP71" s="199"/>
      <c r="FQ71" s="199"/>
      <c r="FR71" s="199"/>
      <c r="FS71" s="199"/>
      <c r="FT71" s="199"/>
      <c r="FU71" s="199"/>
      <c r="FV71" s="199"/>
      <c r="FW71" s="199"/>
      <c r="FX71" s="199"/>
      <c r="FY71" s="199"/>
      <c r="FZ71" s="199"/>
      <c r="GA71" s="199"/>
      <c r="GB71" s="199"/>
      <c r="GC71" s="199"/>
      <c r="GD71" s="199"/>
      <c r="GE71" s="199"/>
      <c r="GF71" s="199"/>
      <c r="GG71" s="199"/>
      <c r="GH71" s="199"/>
      <c r="GI71" s="199"/>
      <c r="GJ71" s="199"/>
      <c r="GK71" s="199"/>
      <c r="GL71" s="199"/>
      <c r="GM71" s="199"/>
      <c r="GN71" s="199"/>
      <c r="GO71" s="199"/>
      <c r="GP71" s="199"/>
      <c r="GQ71" s="199"/>
      <c r="GR71" s="199"/>
      <c r="GS71" s="199"/>
      <c r="GT71" s="199"/>
      <c r="GU71" s="199"/>
      <c r="GV71" s="199"/>
      <c r="GW71" s="199"/>
      <c r="GX71" s="199"/>
      <c r="GY71" s="199"/>
      <c r="GZ71" s="199"/>
      <c r="HA71" s="199"/>
      <c r="HB71" s="199"/>
      <c r="HC71" s="199"/>
      <c r="HD71" s="199"/>
    </row>
    <row r="72" customFormat="false" ht="15" hidden="false" customHeight="false" outlineLevel="0" collapsed="false">
      <c r="A72" s="196" t="n">
        <v>72</v>
      </c>
      <c r="B72" s="37" t="s">
        <v>1480</v>
      </c>
      <c r="C72" s="37" t="str">
        <f aca="false">IF(COUNTIF(DD:DD,$B72),INDIRECT(concat("B",$A72)),"")</f>
        <v/>
      </c>
      <c r="D72" s="37" t="str">
        <f aca="false">IF(COUNTIF(DE:DE,$B72),INDIRECT(concat("B",$A72)),"")</f>
        <v/>
      </c>
      <c r="E72" s="37" t="str">
        <f aca="false">IF(COUNTIF(DF:DF,$B72),INDIRECT(concat("B",$A72)),"")</f>
        <v/>
      </c>
      <c r="F72" s="37" t="str">
        <f aca="false">IF(COUNTIF(DG:DG,$B72),INDIRECT(concat("B",$A72)),"")</f>
        <v/>
      </c>
      <c r="G72" s="37" t="str">
        <f aca="false">IF(COUNTIF(DH:DH,$B72),INDIRECT(concat("B",$A72)),"")</f>
        <v/>
      </c>
      <c r="H72" s="37" t="str">
        <f aca="false">IF(COUNTIF(DI:DI,$B72),INDIRECT(concat("B",$A72)),"")</f>
        <v/>
      </c>
      <c r="I72" s="37" t="str">
        <f aca="false">IF(COUNTIF(DJ:DJ,$B72),INDIRECT(concat("B",$A72)),"")</f>
        <v/>
      </c>
      <c r="J72" s="37" t="str">
        <f aca="false">IF(COUNTIF(DK:DK,$B72),INDIRECT(concat("B",$A72)),"")</f>
        <v/>
      </c>
      <c r="K72" s="37" t="str">
        <f aca="false">IF(COUNTIF(DL:DL,$B72),INDIRECT(concat("B",$A72)),"")</f>
        <v/>
      </c>
      <c r="L72" s="37" t="str">
        <f aca="false">IF(COUNTIF(DM:DM,$B72),INDIRECT(concat("B",$A72)),"")</f>
        <v/>
      </c>
      <c r="M72" s="37" t="str">
        <f aca="false">IF(COUNTIF(DN:DN,$B72),INDIRECT(concat("B",$A72)),"")</f>
        <v/>
      </c>
      <c r="N72" s="37" t="str">
        <f aca="false">IF(COUNTIF(DO:DO,$B72),INDIRECT(concat("B",$A72)),"")</f>
        <v/>
      </c>
      <c r="O72" s="37" t="str">
        <f aca="false">IF(COUNTIF(DP:DP,$B72),INDIRECT(concat("B",$A72)),"")</f>
        <v/>
      </c>
      <c r="P72" s="37" t="str">
        <f aca="false">IF(COUNTIF(DQ:DQ,$B72),INDIRECT(concat("B",$A72)),"")</f>
        <v/>
      </c>
      <c r="Q72" s="37" t="e">
        <f aca="false">IF(COUNTIF(DR:DR,$B72),INDIRECT(concat("B",$A72)),"")</f>
        <v>#NAME?</v>
      </c>
      <c r="R72" s="37" t="str">
        <f aca="false">IF(COUNTIF(DS:DS,$B72),INDIRECT(concat("B",$A72)),"")</f>
        <v/>
      </c>
      <c r="S72" s="37" t="str">
        <f aca="false">IF(COUNTIF(DT:DT,$B72),INDIRECT(concat("B",$A72)),"")</f>
        <v/>
      </c>
      <c r="T72" s="37" t="str">
        <f aca="false">IF(COUNTIF(DU:DU,$B72),INDIRECT(concat("B",$A72)),"")</f>
        <v/>
      </c>
      <c r="U72" s="37" t="str">
        <f aca="false">IF(COUNTIF(DV:DV,$B72),INDIRECT(concat("B",$A72)),"")</f>
        <v/>
      </c>
      <c r="V72" s="37" t="str">
        <f aca="false">IF(COUNTIF(DW:DW,$B72),INDIRECT(concat("B",$A72)),"")</f>
        <v/>
      </c>
      <c r="W72" s="37" t="str">
        <f aca="false">IF(COUNTIF(DX:DX,$B72),INDIRECT(concat("B",$A72)),"")</f>
        <v/>
      </c>
      <c r="X72" s="37" t="str">
        <f aca="false">IF(COUNTIF(DY:DY,$B72),INDIRECT(concat("B",$A72)),"")</f>
        <v/>
      </c>
      <c r="Y72" s="37" t="str">
        <f aca="false">IF(COUNTIF(DZ:DZ,$B72),INDIRECT(concat("B",$A72)),"")</f>
        <v/>
      </c>
      <c r="Z72" s="37" t="e">
        <f aca="false">IF(COUNTIF(EA:EA,$B72),INDIRECT(concat("B",$A72)),"")</f>
        <v>#NAME?</v>
      </c>
      <c r="AA72" s="37" t="str">
        <f aca="false">IF(COUNTIF(EB:EB,$B72),INDIRECT(concat("B",$A72)),"")</f>
        <v/>
      </c>
      <c r="AB72" s="37" t="str">
        <f aca="false">IF(COUNTIF(EC:EC,$B72),INDIRECT(concat("B",$A72)),"")</f>
        <v/>
      </c>
      <c r="AC72" s="37" t="str">
        <f aca="false">IF(COUNTIF(ED:ED,$B72),INDIRECT(concat("B",$A72)),"")</f>
        <v/>
      </c>
      <c r="AD72" s="37" t="str">
        <f aca="false">IF(COUNTIF(EE:EE,$B72),INDIRECT(concat("B",$A72)),"")</f>
        <v/>
      </c>
      <c r="AE72" s="37" t="str">
        <f aca="false">IF(COUNTIF(EF:EF,$B72),INDIRECT(concat("B",$A72)),"")</f>
        <v/>
      </c>
      <c r="AF72" s="37" t="str">
        <f aca="false">IF(COUNTIF(EG:EG,$B72),INDIRECT(concat("B",$A72)),"")</f>
        <v/>
      </c>
      <c r="AG72" s="37" t="str">
        <f aca="false">IF(COUNTIF(EH:EH,$B72),INDIRECT(concat("B",$A72)),"")</f>
        <v/>
      </c>
      <c r="AH72" s="37" t="str">
        <f aca="false">IF(COUNTIF(EI:EI,$B72),INDIRECT(concat("B",$A72)),"")</f>
        <v/>
      </c>
      <c r="AI72" s="37" t="str">
        <f aca="false">IF(COUNTIF(EJ:EJ,$B72),INDIRECT(concat("B",$A72)),"")</f>
        <v/>
      </c>
      <c r="AJ72" s="37" t="str">
        <f aca="false">IF(COUNTIF(EK:EK,$B72),INDIRECT(concat("B",$A72)),"")</f>
        <v/>
      </c>
      <c r="AK72" s="37" t="str">
        <f aca="false">IF(COUNTIF(EL:EL,$B72),INDIRECT(concat("B",$A72)),"")</f>
        <v/>
      </c>
      <c r="AL72" s="37" t="str">
        <f aca="false">IF(COUNTIF(EM:EM,$B72),INDIRECT(concat("B",$A72)),"")</f>
        <v/>
      </c>
      <c r="AM72" s="37" t="str">
        <f aca="false">IF(COUNTIF(EN:EN,$B72),INDIRECT(concat("B",$A72)),"")</f>
        <v/>
      </c>
      <c r="AN72" s="37" t="str">
        <f aca="false">IF(COUNTIF(EO:EO,$B72),INDIRECT(concat("B",$A72)),"")</f>
        <v/>
      </c>
      <c r="AO72" s="37" t="str">
        <f aca="false">IF(COUNTIF(EP:EP,$B72),INDIRECT(concat("B",$A72)),"")</f>
        <v/>
      </c>
      <c r="AP72" s="37" t="str">
        <f aca="false">IF(COUNTIF(EQ:EQ,$B72),INDIRECT(concat("B",$A72)),"")</f>
        <v/>
      </c>
      <c r="AQ72" s="37" t="str">
        <f aca="false">IF(COUNTIF(ER:ER,$B72),INDIRECT(concat("B",$A72)),"")</f>
        <v/>
      </c>
      <c r="AR72" s="37" t="str">
        <f aca="false">IF(COUNTIF(ES:ES,$B72),INDIRECT(concat("B",$A72)),"")</f>
        <v/>
      </c>
      <c r="AS72" s="37" t="e">
        <f aca="false">IF(COUNTIF(ET:ET,$B72),INDIRECT(concat("B",$A72)),"")</f>
        <v>#NAME?</v>
      </c>
      <c r="AT72" s="37" t="str">
        <f aca="false">IF(COUNTIF(EU:EU,$B72),INDIRECT(concat("B",$A72)),"")</f>
        <v/>
      </c>
      <c r="AU72" s="37" t="str">
        <f aca="false">IF(COUNTIF(EV:EV,$B72),INDIRECT(concat("B",$A72)),"")</f>
        <v/>
      </c>
      <c r="AV72" s="37" t="str">
        <f aca="false">IF(COUNTIF(EW:EW,$B72),INDIRECT(concat("B",$A72)),"")</f>
        <v/>
      </c>
      <c r="AW72" s="37" t="str">
        <f aca="false">IF(COUNTIF(EX:EX,$B72),INDIRECT(concat("B",$A72)),"")</f>
        <v/>
      </c>
      <c r="AX72" s="37" t="str">
        <f aca="false">IF(COUNTIF(EY:EY,$B72),INDIRECT(concat("B",$A72)),"")</f>
        <v/>
      </c>
      <c r="AY72" s="37" t="str">
        <f aca="false">IF(COUNTIF(EZ:EZ,$B72),INDIRECT(concat("B",$A72)),"")</f>
        <v/>
      </c>
      <c r="AZ72" s="37" t="str">
        <f aca="false">IF(COUNTIF(FA:FA,$B72),INDIRECT(concat("B",$A72)),"")</f>
        <v/>
      </c>
      <c r="BA72" s="37" t="str">
        <f aca="false">IF(COUNTIF(FB:FB,$B72),INDIRECT(concat("B",$A72)),"")</f>
        <v/>
      </c>
      <c r="BB72" s="37" t="str">
        <f aca="false">IF(COUNTIF(FC:FC,$B72),INDIRECT(concat("B",$A72)),"")</f>
        <v/>
      </c>
      <c r="BC72" s="37" t="str">
        <f aca="false">IF(COUNTIF(FD:FD,$B72),INDIRECT(concat("B",$A72)),"")</f>
        <v/>
      </c>
      <c r="BD72" s="37" t="e">
        <f aca="false">IF(COUNTIF(FE:FE,$B72),INDIRECT(concat("B",$A72)),"")</f>
        <v>#NAME?</v>
      </c>
      <c r="BE72" s="37" t="str">
        <f aca="false">IF(COUNTIF(FF:FF,$B72),INDIRECT(concat("B",$A72)),"")</f>
        <v/>
      </c>
      <c r="BF72" s="37" t="str">
        <f aca="false">IF(COUNTIF(FG:FG,$B72),INDIRECT(concat("B",$A72)),"")</f>
        <v/>
      </c>
      <c r="BG72" s="37" t="str">
        <f aca="false">IF(COUNTIF(FH:FH,$B72),INDIRECT(concat("B",$A72)),"")</f>
        <v/>
      </c>
      <c r="BH72" s="37" t="str">
        <f aca="false">IF(COUNTIF(FI:FI,$B72),INDIRECT(concat("B",$A72)),"")</f>
        <v/>
      </c>
      <c r="BI72" s="37" t="str">
        <f aca="false">IF(COUNTIF(FJ:FJ,$B72),INDIRECT(concat("B",$A72)),"")</f>
        <v/>
      </c>
      <c r="BJ72" s="37" t="str">
        <f aca="false">IF(COUNTIF(FK:FK,$B72),INDIRECT(concat("B",$A72)),"")</f>
        <v/>
      </c>
      <c r="BK72" s="37" t="str">
        <f aca="false">IF(COUNTIF(FL:FL,$B72),INDIRECT(concat("B",$A72)),"")</f>
        <v/>
      </c>
      <c r="BL72" s="37" t="str">
        <f aca="false">IF(COUNTIF(FM:FM,$B72),INDIRECT(concat("B",$A72)),"")</f>
        <v/>
      </c>
      <c r="BM72" s="37" t="str">
        <f aca="false">IF(COUNTIF(FN:FN,$B72),INDIRECT(concat("B",$A72)),"")</f>
        <v/>
      </c>
      <c r="BN72" s="37" t="str">
        <f aca="false">IF(COUNTIF(FO:FO,$B72),INDIRECT(concat("B",$A72)),"")</f>
        <v/>
      </c>
      <c r="BO72" s="37" t="str">
        <f aca="false">IF(COUNTIF(FP:FP,$B72),INDIRECT(concat("B",$A72)),"")</f>
        <v/>
      </c>
      <c r="BP72" s="37" t="str">
        <f aca="false">IF(COUNTIF(FQ:FQ,$B72),INDIRECT(concat("B",$A72)),"")</f>
        <v/>
      </c>
      <c r="BQ72" s="37" t="str">
        <f aca="false">IF(COUNTIF(FR:FR,$B72),INDIRECT(concat("B",$A72)),"")</f>
        <v/>
      </c>
      <c r="BR72" s="37" t="str">
        <f aca="false">IF(COUNTIF(FS:FS,$B72),INDIRECT(concat("B",$A72)),"")</f>
        <v/>
      </c>
      <c r="BS72" s="37" t="str">
        <f aca="false">IF(COUNTIF(FT:FT,$B72),INDIRECT(concat("B",$A72)),"")</f>
        <v/>
      </c>
      <c r="BT72" s="37" t="str">
        <f aca="false">IF(COUNTIF(FU:FU,$B72),INDIRECT(concat("B",$A72)),"")</f>
        <v/>
      </c>
      <c r="BU72" s="37" t="str">
        <f aca="false">IF(COUNTIF(FV:FV,$B72),INDIRECT(concat("B",$A72)),"")</f>
        <v/>
      </c>
      <c r="BV72" s="37" t="str">
        <f aca="false">IF(COUNTIF(FW:FW,$B72),INDIRECT(concat("B",$A72)),"")</f>
        <v/>
      </c>
      <c r="BW72" s="37" t="str">
        <f aca="false">IF(COUNTIF(FX:FX,$B72),INDIRECT(concat("B",$A72)),"")</f>
        <v/>
      </c>
      <c r="BX72" s="37" t="str">
        <f aca="false">IF(COUNTIF(FY:FY,$B72),INDIRECT(concat("B",$A72)),"")</f>
        <v/>
      </c>
      <c r="BY72" s="37" t="e">
        <f aca="false">IF(COUNTIF(FZ:FZ,$B72),INDIRECT(concat("B",$A72)),"")</f>
        <v>#NAME?</v>
      </c>
      <c r="BZ72" s="37" t="str">
        <f aca="false">IF(COUNTIF(GA:GA,$B72),INDIRECT(concat("B",$A72)),"")</f>
        <v/>
      </c>
      <c r="CA72" s="37" t="str">
        <f aca="false">IF(COUNTIF(GB:GB,$B72),INDIRECT(concat("B",$A72)),"")</f>
        <v/>
      </c>
      <c r="CB72" s="37" t="str">
        <f aca="false">IF(COUNTIF(GC:GC,$B72),INDIRECT(concat("B",$A72)),"")</f>
        <v/>
      </c>
      <c r="CC72" s="37" t="str">
        <f aca="false">IF(COUNTIF(GD:GD,$B72),INDIRECT(concat("B",$A72)),"")</f>
        <v/>
      </c>
      <c r="CD72" s="37" t="str">
        <f aca="false">IF(COUNTIF(GE:GE,$B72),INDIRECT(concat("B",$A72)),"")</f>
        <v/>
      </c>
      <c r="CE72" s="37" t="str">
        <f aca="false">IF(COUNTIF(GF:GF,$B72),INDIRECT(concat("B",$A72)),"")</f>
        <v/>
      </c>
      <c r="CF72" s="37" t="str">
        <f aca="false">IF(COUNTIF(GG:GG,$B72),INDIRECT(concat("B",$A72)),"")</f>
        <v/>
      </c>
      <c r="CG72" s="37" t="str">
        <f aca="false">IF(COUNTIF(GH:GH,$B72),INDIRECT(concat("B",$A72)),"")</f>
        <v/>
      </c>
      <c r="CH72" s="37" t="str">
        <f aca="false">IF(COUNTIF(GI:GI,$B72),INDIRECT(concat("B",$A72)),"")</f>
        <v/>
      </c>
      <c r="CI72" s="37" t="str">
        <f aca="false">IF(COUNTIF(GJ:GJ,$B72),INDIRECT(concat("B",$A72)),"")</f>
        <v/>
      </c>
      <c r="CJ72" s="37" t="str">
        <f aca="false">IF(COUNTIF(GK:GK,$B72),INDIRECT(concat("B",$A72)),"")</f>
        <v/>
      </c>
      <c r="CK72" s="37" t="str">
        <f aca="false">IF(COUNTIF(GL:GL,$B72),INDIRECT(concat("B",$A72)),"")</f>
        <v/>
      </c>
      <c r="CL72" s="37" t="str">
        <f aca="false">IF(COUNTIF(GM:GM,$B72),INDIRECT(concat("B",$A72)),"")</f>
        <v/>
      </c>
      <c r="CM72" s="37" t="str">
        <f aca="false">IF(COUNTIF(GN:GN,$B72),INDIRECT(concat("B",$A72)),"")</f>
        <v/>
      </c>
      <c r="CN72" s="37" t="str">
        <f aca="false">IF(COUNTIF(GO:GO,$B72),INDIRECT(concat("B",$A72)),"")</f>
        <v/>
      </c>
      <c r="CO72" s="37" t="str">
        <f aca="false">IF(COUNTIF(GP:GP,$B72),INDIRECT(concat("B",$A72)),"")</f>
        <v/>
      </c>
      <c r="CP72" s="37" t="str">
        <f aca="false">IF(COUNTIF(GQ:GQ,$B72),INDIRECT(concat("B",$A72)),"")</f>
        <v/>
      </c>
      <c r="CQ72" s="37" t="str">
        <f aca="false">IF(COUNTIF(GR:GR,$B72),INDIRECT(concat("B",$A72)),"")</f>
        <v/>
      </c>
      <c r="CR72" s="37" t="str">
        <f aca="false">IF(COUNTIF(GS:GS,$B72),INDIRECT(concat("B",$A72)),"")</f>
        <v/>
      </c>
      <c r="CS72" s="37" t="str">
        <f aca="false">IF(COUNTIF(GT:GT,$B72),INDIRECT(concat("B",$A72)),"")</f>
        <v/>
      </c>
      <c r="CT72" s="37" t="e">
        <f aca="false">IF(COUNTIF(GU:GU,$B72),INDIRECT(concat("B",$A72)),"")</f>
        <v>#NAME?</v>
      </c>
      <c r="CU72" s="37" t="e">
        <f aca="false">IF(COUNTIF(GV:GV,$B72),INDIRECT(concat("B",$A72)),"")</f>
        <v>#NAME?</v>
      </c>
      <c r="CV72" s="37" t="str">
        <f aca="false">IF(COUNTIF(GW:GW,$B72),INDIRECT(concat("B",$A72)),"")</f>
        <v/>
      </c>
      <c r="CW72" s="37" t="str">
        <f aca="false">IF(COUNTIF(GX:GX,$B72),INDIRECT(concat("B",$A72)),"")</f>
        <v/>
      </c>
      <c r="CX72" s="37" t="str">
        <f aca="false">IF(COUNTIF(GY:GY,$B72),INDIRECT(concat("B",$A72)),"")</f>
        <v/>
      </c>
      <c r="CY72" s="37" t="str">
        <f aca="false">IF(COUNTIF(GZ:GZ,$B72),INDIRECT(concat("B",$A72)),"")</f>
        <v/>
      </c>
      <c r="CZ72" s="37" t="e">
        <f aca="false">IF(COUNTIF(HA:HA,$B72),INDIRECT(concat("B",$A72)),"")</f>
        <v>#NAME?</v>
      </c>
      <c r="DA72" s="37" t="str">
        <f aca="false">IF(COUNTIF(HB:HB,$B72),INDIRECT(concat("B",$A72)),"")</f>
        <v/>
      </c>
      <c r="DB72" s="37" t="str">
        <f aca="false">IF(COUNTIF(HC:HC,$B72),INDIRECT(concat("B",$A72)),"")</f>
        <v/>
      </c>
      <c r="DC72" s="37" t="e">
        <f aca="false">IF(COUNTIF(HD:HD,$B72),INDIRECT(concat("B",$A72)),"")</f>
        <v>#NAME?</v>
      </c>
      <c r="DE72" s="199"/>
      <c r="DF72" s="199"/>
      <c r="DG72" s="199"/>
      <c r="DH72" s="199"/>
      <c r="DI72" s="199"/>
      <c r="DJ72" s="199"/>
      <c r="DK72" s="199"/>
      <c r="DL72" s="199"/>
      <c r="DM72" s="199"/>
      <c r="DN72" s="199"/>
      <c r="DO72" s="199"/>
      <c r="DP72" s="199"/>
      <c r="DQ72" s="199"/>
      <c r="DR72" s="199"/>
      <c r="DS72" s="199"/>
      <c r="DT72" s="199"/>
      <c r="DU72" s="199"/>
      <c r="DV72" s="199"/>
      <c r="DW72" s="199"/>
      <c r="DX72" s="199"/>
      <c r="DY72" s="199"/>
      <c r="DZ72" s="199"/>
      <c r="EA72" s="199"/>
      <c r="EB72" s="199"/>
      <c r="EC72" s="199"/>
      <c r="ED72" s="199"/>
      <c r="EE72" s="199"/>
      <c r="EF72" s="199"/>
      <c r="EG72" s="199"/>
      <c r="EH72" s="199"/>
      <c r="EI72" s="199"/>
      <c r="EJ72" s="199"/>
      <c r="EK72" s="199"/>
      <c r="EL72" s="199"/>
      <c r="EM72" s="199"/>
      <c r="EN72" s="199"/>
      <c r="EO72" s="199"/>
      <c r="EP72" s="199"/>
      <c r="EQ72" s="199"/>
      <c r="ER72" s="199"/>
      <c r="ES72" s="199"/>
      <c r="ET72" s="199"/>
      <c r="EU72" s="199"/>
      <c r="EV72" s="199"/>
      <c r="EW72" s="199"/>
      <c r="EX72" s="199"/>
      <c r="EY72" s="199"/>
      <c r="EZ72" s="199"/>
      <c r="FA72" s="199"/>
      <c r="FB72" s="199"/>
      <c r="FC72" s="199"/>
      <c r="FD72" s="199"/>
      <c r="FE72" s="199"/>
      <c r="FF72" s="199"/>
      <c r="FG72" s="199"/>
      <c r="FH72" s="199"/>
      <c r="FI72" s="199"/>
      <c r="FJ72" s="199"/>
      <c r="FK72" s="199"/>
      <c r="FL72" s="199"/>
      <c r="FM72" s="199"/>
      <c r="FN72" s="199"/>
      <c r="FO72" s="199"/>
      <c r="FP72" s="199"/>
      <c r="FQ72" s="199"/>
      <c r="FR72" s="199"/>
      <c r="FS72" s="199"/>
      <c r="FT72" s="199"/>
      <c r="FU72" s="199"/>
      <c r="FV72" s="199"/>
      <c r="FW72" s="199"/>
      <c r="FX72" s="199"/>
      <c r="FY72" s="199"/>
      <c r="FZ72" s="199"/>
      <c r="GA72" s="199"/>
      <c r="GB72" s="199"/>
      <c r="GC72" s="199"/>
      <c r="GD72" s="199"/>
      <c r="GE72" s="199"/>
      <c r="GF72" s="199"/>
      <c r="GG72" s="199"/>
      <c r="GH72" s="199"/>
      <c r="GI72" s="199"/>
      <c r="GJ72" s="199"/>
      <c r="GK72" s="199"/>
      <c r="GL72" s="199"/>
      <c r="GM72" s="199"/>
      <c r="GN72" s="199"/>
      <c r="GO72" s="199"/>
      <c r="GP72" s="199"/>
      <c r="GQ72" s="199"/>
      <c r="GR72" s="199"/>
      <c r="GS72" s="199"/>
      <c r="GT72" s="199"/>
      <c r="GU72" s="199"/>
      <c r="GV72" s="199"/>
      <c r="GW72" s="199"/>
      <c r="GX72" s="199"/>
      <c r="GY72" s="199"/>
      <c r="GZ72" s="199"/>
      <c r="HA72" s="199"/>
      <c r="HB72" s="199"/>
      <c r="HC72" s="199"/>
      <c r="HD72" s="199"/>
    </row>
    <row r="73" customFormat="false" ht="15" hidden="false" customHeight="false" outlineLevel="0" collapsed="false">
      <c r="A73" s="196" t="n">
        <v>73</v>
      </c>
      <c r="B73" s="37" t="s">
        <v>1482</v>
      </c>
      <c r="C73" s="37" t="e">
        <f aca="false">IF(COUNTIF(DD:DD,$B73),INDIRECT(concat("B",$A73)),"")</f>
        <v>#NAME?</v>
      </c>
      <c r="D73" s="37" t="e">
        <f aca="false">IF(COUNTIF(DE:DE,$B73),INDIRECT(concat("B",$A73)),"")</f>
        <v>#NAME?</v>
      </c>
      <c r="E73" s="37" t="e">
        <f aca="false">IF(COUNTIF(DF:DF,$B73),INDIRECT(concat("B",$A73)),"")</f>
        <v>#NAME?</v>
      </c>
      <c r="F73" s="37" t="e">
        <f aca="false">IF(COUNTIF(DG:DG,$B73),INDIRECT(concat("B",$A73)),"")</f>
        <v>#NAME?</v>
      </c>
      <c r="G73" s="37" t="e">
        <f aca="false">IF(COUNTIF(DH:DH,$B73),INDIRECT(concat("B",$A73)),"")</f>
        <v>#NAME?</v>
      </c>
      <c r="H73" s="37" t="e">
        <f aca="false">IF(COUNTIF(DI:DI,$B73),INDIRECT(concat("B",$A73)),"")</f>
        <v>#NAME?</v>
      </c>
      <c r="I73" s="37" t="e">
        <f aca="false">IF(COUNTIF(DJ:DJ,$B73),INDIRECT(concat("B",$A73)),"")</f>
        <v>#NAME?</v>
      </c>
      <c r="J73" s="37" t="str">
        <f aca="false">IF(COUNTIF(DK:DK,$B73),INDIRECT(concat("B",$A73)),"")</f>
        <v/>
      </c>
      <c r="K73" s="37" t="str">
        <f aca="false">IF(COUNTIF(DL:DL,$B73),INDIRECT(concat("B",$A73)),"")</f>
        <v/>
      </c>
      <c r="L73" s="37" t="e">
        <f aca="false">IF(COUNTIF(DM:DM,$B73),INDIRECT(concat("B",$A73)),"")</f>
        <v>#NAME?</v>
      </c>
      <c r="M73" s="37" t="e">
        <f aca="false">IF(COUNTIF(DN:DN,$B73),INDIRECT(concat("B",$A73)),"")</f>
        <v>#NAME?</v>
      </c>
      <c r="N73" s="37" t="e">
        <f aca="false">IF(COUNTIF(DO:DO,$B73),INDIRECT(concat("B",$A73)),"")</f>
        <v>#NAME?</v>
      </c>
      <c r="O73" s="37" t="e">
        <f aca="false">IF(COUNTIF(DP:DP,$B73),INDIRECT(concat("B",$A73)),"")</f>
        <v>#NAME?</v>
      </c>
      <c r="P73" s="37" t="e">
        <f aca="false">IF(COUNTIF(DQ:DQ,$B73),INDIRECT(concat("B",$A73)),"")</f>
        <v>#NAME?</v>
      </c>
      <c r="Q73" s="37" t="e">
        <f aca="false">IF(COUNTIF(DR:DR,$B73),INDIRECT(concat("B",$A73)),"")</f>
        <v>#NAME?</v>
      </c>
      <c r="R73" s="37" t="e">
        <f aca="false">IF(COUNTIF(DS:DS,$B73),INDIRECT(concat("B",$A73)),"")</f>
        <v>#NAME?</v>
      </c>
      <c r="S73" s="37" t="e">
        <f aca="false">IF(COUNTIF(DT:DT,$B73),INDIRECT(concat("B",$A73)),"")</f>
        <v>#NAME?</v>
      </c>
      <c r="T73" s="37" t="e">
        <f aca="false">IF(COUNTIF(DU:DU,$B73),INDIRECT(concat("B",$A73)),"")</f>
        <v>#NAME?</v>
      </c>
      <c r="U73" s="37" t="e">
        <f aca="false">IF(COUNTIF(DV:DV,$B73),INDIRECT(concat("B",$A73)),"")</f>
        <v>#NAME?</v>
      </c>
      <c r="V73" s="37" t="e">
        <f aca="false">IF(COUNTIF(DW:DW,$B73),INDIRECT(concat("B",$A73)),"")</f>
        <v>#NAME?</v>
      </c>
      <c r="W73" s="37" t="str">
        <f aca="false">IF(COUNTIF(DX:DX,$B73),INDIRECT(concat("B",$A73)),"")</f>
        <v/>
      </c>
      <c r="X73" s="37" t="str">
        <f aca="false">IF(COUNTIF(DY:DY,$B73),INDIRECT(concat("B",$A73)),"")</f>
        <v/>
      </c>
      <c r="Y73" s="37" t="str">
        <f aca="false">IF(COUNTIF(DZ:DZ,$B73),INDIRECT(concat("B",$A73)),"")</f>
        <v/>
      </c>
      <c r="Z73" s="37" t="e">
        <f aca="false">IF(COUNTIF(EA:EA,$B73),INDIRECT(concat("B",$A73)),"")</f>
        <v>#NAME?</v>
      </c>
      <c r="AA73" s="37" t="e">
        <f aca="false">IF(COUNTIF(EB:EB,$B73),INDIRECT(concat("B",$A73)),"")</f>
        <v>#NAME?</v>
      </c>
      <c r="AB73" s="37" t="e">
        <f aca="false">IF(COUNTIF(EC:EC,$B73),INDIRECT(concat("B",$A73)),"")</f>
        <v>#NAME?</v>
      </c>
      <c r="AC73" s="37" t="str">
        <f aca="false">IF(COUNTIF(ED:ED,$B73),INDIRECT(concat("B",$A73)),"")</f>
        <v/>
      </c>
      <c r="AD73" s="37" t="e">
        <f aca="false">IF(COUNTIF(EE:EE,$B73),INDIRECT(concat("B",$A73)),"")</f>
        <v>#NAME?</v>
      </c>
      <c r="AE73" s="37" t="e">
        <f aca="false">IF(COUNTIF(EF:EF,$B73),INDIRECT(concat("B",$A73)),"")</f>
        <v>#NAME?</v>
      </c>
      <c r="AF73" s="37" t="e">
        <f aca="false">IF(COUNTIF(EG:EG,$B73),INDIRECT(concat("B",$A73)),"")</f>
        <v>#NAME?</v>
      </c>
      <c r="AG73" s="37" t="e">
        <f aca="false">IF(COUNTIF(EH:EH,$B73),INDIRECT(concat("B",$A73)),"")</f>
        <v>#NAME?</v>
      </c>
      <c r="AH73" s="37" t="e">
        <f aca="false">IF(COUNTIF(EI:EI,$B73),INDIRECT(concat("B",$A73)),"")</f>
        <v>#NAME?</v>
      </c>
      <c r="AI73" s="37" t="str">
        <f aca="false">IF(COUNTIF(EJ:EJ,$B73),INDIRECT(concat("B",$A73)),"")</f>
        <v/>
      </c>
      <c r="AJ73" s="37" t="e">
        <f aca="false">IF(COUNTIF(EK:EK,$B73),INDIRECT(concat("B",$A73)),"")</f>
        <v>#NAME?</v>
      </c>
      <c r="AK73" s="37" t="e">
        <f aca="false">IF(COUNTIF(EL:EL,$B73),INDIRECT(concat("B",$A73)),"")</f>
        <v>#NAME?</v>
      </c>
      <c r="AL73" s="37" t="e">
        <f aca="false">IF(COUNTIF(EM:EM,$B73),INDIRECT(concat("B",$A73)),"")</f>
        <v>#NAME?</v>
      </c>
      <c r="AM73" s="37" t="e">
        <f aca="false">IF(COUNTIF(EN:EN,$B73),INDIRECT(concat("B",$A73)),"")</f>
        <v>#NAME?</v>
      </c>
      <c r="AN73" s="37" t="e">
        <f aca="false">IF(COUNTIF(EO:EO,$B73),INDIRECT(concat("B",$A73)),"")</f>
        <v>#NAME?</v>
      </c>
      <c r="AO73" s="37" t="e">
        <f aca="false">IF(COUNTIF(EP:EP,$B73),INDIRECT(concat("B",$A73)),"")</f>
        <v>#NAME?</v>
      </c>
      <c r="AP73" s="37" t="e">
        <f aca="false">IF(COUNTIF(EQ:EQ,$B73),INDIRECT(concat("B",$A73)),"")</f>
        <v>#NAME?</v>
      </c>
      <c r="AQ73" s="37" t="e">
        <f aca="false">IF(COUNTIF(ER:ER,$B73),INDIRECT(concat("B",$A73)),"")</f>
        <v>#NAME?</v>
      </c>
      <c r="AR73" s="37" t="str">
        <f aca="false">IF(COUNTIF(ES:ES,$B73),INDIRECT(concat("B",$A73)),"")</f>
        <v/>
      </c>
      <c r="AS73" s="37" t="e">
        <f aca="false">IF(COUNTIF(ET:ET,$B73),INDIRECT(concat("B",$A73)),"")</f>
        <v>#NAME?</v>
      </c>
      <c r="AT73" s="37" t="e">
        <f aca="false">IF(COUNTIF(EU:EU,$B73),INDIRECT(concat("B",$A73)),"")</f>
        <v>#NAME?</v>
      </c>
      <c r="AU73" s="37" t="e">
        <f aca="false">IF(COUNTIF(EV:EV,$B73),INDIRECT(concat("B",$A73)),"")</f>
        <v>#NAME?</v>
      </c>
      <c r="AV73" s="37" t="e">
        <f aca="false">IF(COUNTIF(EW:EW,$B73),INDIRECT(concat("B",$A73)),"")</f>
        <v>#NAME?</v>
      </c>
      <c r="AW73" s="37" t="e">
        <f aca="false">IF(COUNTIF(EX:EX,$B73),INDIRECT(concat("B",$A73)),"")</f>
        <v>#NAME?</v>
      </c>
      <c r="AX73" s="37" t="e">
        <f aca="false">IF(COUNTIF(EY:EY,$B73),INDIRECT(concat("B",$A73)),"")</f>
        <v>#NAME?</v>
      </c>
      <c r="AY73" s="37" t="e">
        <f aca="false">IF(COUNTIF(EZ:EZ,$B73),INDIRECT(concat("B",$A73)),"")</f>
        <v>#NAME?</v>
      </c>
      <c r="AZ73" s="37" t="e">
        <f aca="false">IF(COUNTIF(FA:FA,$B73),INDIRECT(concat("B",$A73)),"")</f>
        <v>#NAME?</v>
      </c>
      <c r="BA73" s="37" t="e">
        <f aca="false">IF(COUNTIF(FB:FB,$B73),INDIRECT(concat("B",$A73)),"")</f>
        <v>#NAME?</v>
      </c>
      <c r="BB73" s="37" t="e">
        <f aca="false">IF(COUNTIF(FC:FC,$B73),INDIRECT(concat("B",$A73)),"")</f>
        <v>#NAME?</v>
      </c>
      <c r="BC73" s="37" t="e">
        <f aca="false">IF(COUNTIF(FD:FD,$B73),INDIRECT(concat("B",$A73)),"")</f>
        <v>#NAME?</v>
      </c>
      <c r="BD73" s="37" t="e">
        <f aca="false">IF(COUNTIF(FE:FE,$B73),INDIRECT(concat("B",$A73)),"")</f>
        <v>#NAME?</v>
      </c>
      <c r="BE73" s="37" t="e">
        <f aca="false">IF(COUNTIF(FF:FF,$B73),INDIRECT(concat("B",$A73)),"")</f>
        <v>#NAME?</v>
      </c>
      <c r="BF73" s="37" t="e">
        <f aca="false">IF(COUNTIF(FG:FG,$B73),INDIRECT(concat("B",$A73)),"")</f>
        <v>#NAME?</v>
      </c>
      <c r="BG73" s="37" t="str">
        <f aca="false">IF(COUNTIF(FH:FH,$B73),INDIRECT(concat("B",$A73)),"")</f>
        <v/>
      </c>
      <c r="BH73" s="37" t="str">
        <f aca="false">IF(COUNTIF(FI:FI,$B73),INDIRECT(concat("B",$A73)),"")</f>
        <v/>
      </c>
      <c r="BI73" s="37" t="e">
        <f aca="false">IF(COUNTIF(FJ:FJ,$B73),INDIRECT(concat("B",$A73)),"")</f>
        <v>#NAME?</v>
      </c>
      <c r="BJ73" s="37" t="str">
        <f aca="false">IF(COUNTIF(FK:FK,$B73),INDIRECT(concat("B",$A73)),"")</f>
        <v/>
      </c>
      <c r="BK73" s="37" t="e">
        <f aca="false">IF(COUNTIF(FL:FL,$B73),INDIRECT(concat("B",$A73)),"")</f>
        <v>#NAME?</v>
      </c>
      <c r="BL73" s="37" t="e">
        <f aca="false">IF(COUNTIF(FM:FM,$B73),INDIRECT(concat("B",$A73)),"")</f>
        <v>#NAME?</v>
      </c>
      <c r="BM73" s="37" t="e">
        <f aca="false">IF(COUNTIF(FN:FN,$B73),INDIRECT(concat("B",$A73)),"")</f>
        <v>#NAME?</v>
      </c>
      <c r="BN73" s="37" t="e">
        <f aca="false">IF(COUNTIF(FO:FO,$B73),INDIRECT(concat("B",$A73)),"")</f>
        <v>#NAME?</v>
      </c>
      <c r="BO73" s="37" t="e">
        <f aca="false">IF(COUNTIF(FP:FP,$B73),INDIRECT(concat("B",$A73)),"")</f>
        <v>#NAME?</v>
      </c>
      <c r="BP73" s="37" t="e">
        <f aca="false">IF(COUNTIF(FQ:FQ,$B73),INDIRECT(concat("B",$A73)),"")</f>
        <v>#NAME?</v>
      </c>
      <c r="BQ73" s="37" t="e">
        <f aca="false">IF(COUNTIF(FR:FR,$B73),INDIRECT(concat("B",$A73)),"")</f>
        <v>#NAME?</v>
      </c>
      <c r="BR73" s="37" t="e">
        <f aca="false">IF(COUNTIF(FS:FS,$B73),INDIRECT(concat("B",$A73)),"")</f>
        <v>#NAME?</v>
      </c>
      <c r="BS73" s="37" t="e">
        <f aca="false">IF(COUNTIF(FT:FT,$B73),INDIRECT(concat("B",$A73)),"")</f>
        <v>#NAME?</v>
      </c>
      <c r="BT73" s="37" t="e">
        <f aca="false">IF(COUNTIF(FU:FU,$B73),INDIRECT(concat("B",$A73)),"")</f>
        <v>#NAME?</v>
      </c>
      <c r="BU73" s="37" t="str">
        <f aca="false">IF(COUNTIF(FV:FV,$B73),INDIRECT(concat("B",$A73)),"")</f>
        <v/>
      </c>
      <c r="BV73" s="37" t="str">
        <f aca="false">IF(COUNTIF(FW:FW,$B73),INDIRECT(concat("B",$A73)),"")</f>
        <v/>
      </c>
      <c r="BW73" s="37" t="e">
        <f aca="false">IF(COUNTIF(FX:FX,$B73),INDIRECT(concat("B",$A73)),"")</f>
        <v>#NAME?</v>
      </c>
      <c r="BX73" s="37" t="e">
        <f aca="false">IF(COUNTIF(FY:FY,$B73),INDIRECT(concat("B",$A73)),"")</f>
        <v>#NAME?</v>
      </c>
      <c r="BY73" s="37" t="e">
        <f aca="false">IF(COUNTIF(FZ:FZ,$B73),INDIRECT(concat("B",$A73)),"")</f>
        <v>#NAME?</v>
      </c>
      <c r="BZ73" s="37" t="e">
        <f aca="false">IF(COUNTIF(GA:GA,$B73),INDIRECT(concat("B",$A73)),"")</f>
        <v>#NAME?</v>
      </c>
      <c r="CA73" s="37" t="e">
        <f aca="false">IF(COUNTIF(GB:GB,$B73),INDIRECT(concat("B",$A73)),"")</f>
        <v>#NAME?</v>
      </c>
      <c r="CB73" s="37" t="e">
        <f aca="false">IF(COUNTIF(GC:GC,$B73),INDIRECT(concat("B",$A73)),"")</f>
        <v>#NAME?</v>
      </c>
      <c r="CC73" s="37" t="e">
        <f aca="false">IF(COUNTIF(GD:GD,$B73),INDIRECT(concat("B",$A73)),"")</f>
        <v>#NAME?</v>
      </c>
      <c r="CD73" s="37" t="e">
        <f aca="false">IF(COUNTIF(GE:GE,$B73),INDIRECT(concat("B",$A73)),"")</f>
        <v>#NAME?</v>
      </c>
      <c r="CE73" s="37" t="e">
        <f aca="false">IF(COUNTIF(GF:GF,$B73),INDIRECT(concat("B",$A73)),"")</f>
        <v>#NAME?</v>
      </c>
      <c r="CF73" s="37" t="e">
        <f aca="false">IF(COUNTIF(GG:GG,$B73),INDIRECT(concat("B",$A73)),"")</f>
        <v>#NAME?</v>
      </c>
      <c r="CG73" s="37" t="e">
        <f aca="false">IF(COUNTIF(GH:GH,$B73),INDIRECT(concat("B",$A73)),"")</f>
        <v>#NAME?</v>
      </c>
      <c r="CH73" s="37" t="e">
        <f aca="false">IF(COUNTIF(GI:GI,$B73),INDIRECT(concat("B",$A73)),"")</f>
        <v>#NAME?</v>
      </c>
      <c r="CI73" s="37" t="e">
        <f aca="false">IF(COUNTIF(GJ:GJ,$B73),INDIRECT(concat("B",$A73)),"")</f>
        <v>#NAME?</v>
      </c>
      <c r="CJ73" s="37" t="e">
        <f aca="false">IF(COUNTIF(GK:GK,$B73),INDIRECT(concat("B",$A73)),"")</f>
        <v>#NAME?</v>
      </c>
      <c r="CK73" s="37" t="e">
        <f aca="false">IF(COUNTIF(GL:GL,$B73),INDIRECT(concat("B",$A73)),"")</f>
        <v>#NAME?</v>
      </c>
      <c r="CL73" s="37" t="e">
        <f aca="false">IF(COUNTIF(GM:GM,$B73),INDIRECT(concat("B",$A73)),"")</f>
        <v>#NAME?</v>
      </c>
      <c r="CM73" s="37" t="e">
        <f aca="false">IF(COUNTIF(GN:GN,$B73),INDIRECT(concat("B",$A73)),"")</f>
        <v>#NAME?</v>
      </c>
      <c r="CN73" s="37" t="e">
        <f aca="false">IF(COUNTIF(GO:GO,$B73),INDIRECT(concat("B",$A73)),"")</f>
        <v>#NAME?</v>
      </c>
      <c r="CO73" s="37" t="e">
        <f aca="false">IF(COUNTIF(GP:GP,$B73),INDIRECT(concat("B",$A73)),"")</f>
        <v>#NAME?</v>
      </c>
      <c r="CP73" s="37" t="e">
        <f aca="false">IF(COUNTIF(GQ:GQ,$B73),INDIRECT(concat("B",$A73)),"")</f>
        <v>#NAME?</v>
      </c>
      <c r="CQ73" s="37" t="e">
        <f aca="false">IF(COUNTIF(GR:GR,$B73),INDIRECT(concat("B",$A73)),"")</f>
        <v>#NAME?</v>
      </c>
      <c r="CR73" s="37" t="e">
        <f aca="false">IF(COUNTIF(GS:GS,$B73),INDIRECT(concat("B",$A73)),"")</f>
        <v>#NAME?</v>
      </c>
      <c r="CS73" s="37" t="e">
        <f aca="false">IF(COUNTIF(GT:GT,$B73),INDIRECT(concat("B",$A73)),"")</f>
        <v>#NAME?</v>
      </c>
      <c r="CT73" s="37" t="e">
        <f aca="false">IF(COUNTIF(GU:GU,$B73),INDIRECT(concat("B",$A73)),"")</f>
        <v>#NAME?</v>
      </c>
      <c r="CU73" s="37" t="e">
        <f aca="false">IF(COUNTIF(GV:GV,$B73),INDIRECT(concat("B",$A73)),"")</f>
        <v>#NAME?</v>
      </c>
      <c r="CV73" s="37" t="e">
        <f aca="false">IF(COUNTIF(GW:GW,$B73),INDIRECT(concat("B",$A73)),"")</f>
        <v>#NAME?</v>
      </c>
      <c r="CW73" s="37" t="str">
        <f aca="false">IF(COUNTIF(GX:GX,$B73),INDIRECT(concat("B",$A73)),"")</f>
        <v/>
      </c>
      <c r="CX73" s="37" t="e">
        <f aca="false">IF(COUNTIF(GY:GY,$B73),INDIRECT(concat("B",$A73)),"")</f>
        <v>#NAME?</v>
      </c>
      <c r="CY73" s="37" t="e">
        <f aca="false">IF(COUNTIF(GZ:GZ,$B73),INDIRECT(concat("B",$A73)),"")</f>
        <v>#NAME?</v>
      </c>
      <c r="CZ73" s="37" t="e">
        <f aca="false">IF(COUNTIF(HA:HA,$B73),INDIRECT(concat("B",$A73)),"")</f>
        <v>#NAME?</v>
      </c>
      <c r="DA73" s="37" t="e">
        <f aca="false">IF(COUNTIF(HB:HB,$B73),INDIRECT(concat("B",$A73)),"")</f>
        <v>#NAME?</v>
      </c>
      <c r="DB73" s="37" t="e">
        <f aca="false">IF(COUNTIF(HC:HC,$B73),INDIRECT(concat("B",$A73)),"")</f>
        <v>#NAME?</v>
      </c>
      <c r="DC73" s="37" t="e">
        <f aca="false">IF(COUNTIF(HD:HD,$B73),INDIRECT(concat("B",$A73)),"")</f>
        <v>#NAME?</v>
      </c>
      <c r="DE73" s="199"/>
      <c r="DF73" s="199"/>
      <c r="DG73" s="199"/>
      <c r="DH73" s="199"/>
      <c r="DI73" s="199"/>
      <c r="DJ73" s="199"/>
      <c r="DK73" s="199"/>
      <c r="DL73" s="199"/>
      <c r="DM73" s="199"/>
      <c r="DN73" s="199"/>
      <c r="DO73" s="199"/>
      <c r="DP73" s="199"/>
      <c r="DQ73" s="199"/>
      <c r="DR73" s="199"/>
      <c r="DS73" s="199"/>
      <c r="DT73" s="199"/>
      <c r="DU73" s="199"/>
      <c r="DV73" s="199"/>
      <c r="DW73" s="199"/>
      <c r="DX73" s="199"/>
      <c r="DY73" s="199"/>
      <c r="DZ73" s="199"/>
      <c r="EA73" s="199"/>
      <c r="EB73" s="199"/>
      <c r="EC73" s="199"/>
      <c r="ED73" s="199"/>
      <c r="EE73" s="199"/>
      <c r="EF73" s="199"/>
      <c r="EG73" s="199"/>
      <c r="EH73" s="199"/>
      <c r="EI73" s="199"/>
      <c r="EJ73" s="199"/>
      <c r="EK73" s="199"/>
      <c r="EL73" s="199"/>
      <c r="EM73" s="199"/>
      <c r="EN73" s="199"/>
      <c r="EO73" s="199"/>
      <c r="EP73" s="199"/>
      <c r="EQ73" s="199"/>
      <c r="ER73" s="199"/>
      <c r="ES73" s="199"/>
      <c r="ET73" s="199"/>
      <c r="EU73" s="199"/>
      <c r="EV73" s="199"/>
      <c r="EW73" s="199"/>
      <c r="EX73" s="199"/>
      <c r="EY73" s="199"/>
      <c r="EZ73" s="199"/>
      <c r="FA73" s="199"/>
      <c r="FB73" s="199"/>
      <c r="FC73" s="199"/>
      <c r="FD73" s="199"/>
      <c r="FE73" s="199"/>
      <c r="FF73" s="199"/>
      <c r="FG73" s="199"/>
      <c r="FH73" s="199"/>
      <c r="FI73" s="199"/>
      <c r="FJ73" s="199"/>
      <c r="FK73" s="199"/>
      <c r="FL73" s="199"/>
      <c r="FM73" s="199"/>
      <c r="FN73" s="199"/>
      <c r="FO73" s="199"/>
      <c r="FP73" s="199"/>
      <c r="FQ73" s="199"/>
      <c r="FR73" s="199"/>
      <c r="FS73" s="199"/>
      <c r="FT73" s="199"/>
      <c r="FU73" s="199"/>
      <c r="FV73" s="199"/>
      <c r="FW73" s="199"/>
      <c r="FX73" s="199"/>
      <c r="FY73" s="199"/>
      <c r="FZ73" s="199"/>
      <c r="GA73" s="199"/>
      <c r="GB73" s="199"/>
      <c r="GC73" s="199"/>
      <c r="GD73" s="199"/>
      <c r="GE73" s="199"/>
      <c r="GF73" s="199"/>
      <c r="GG73" s="199"/>
      <c r="GH73" s="199"/>
      <c r="GI73" s="199"/>
      <c r="GJ73" s="199"/>
      <c r="GK73" s="199"/>
      <c r="GL73" s="199"/>
      <c r="GM73" s="199"/>
      <c r="GN73" s="199"/>
      <c r="GO73" s="199"/>
      <c r="GP73" s="199"/>
      <c r="GQ73" s="199"/>
      <c r="GR73" s="199"/>
      <c r="GS73" s="199"/>
      <c r="GT73" s="199"/>
      <c r="GU73" s="199"/>
      <c r="GV73" s="199"/>
      <c r="GW73" s="199"/>
      <c r="GX73" s="199"/>
      <c r="GY73" s="199"/>
      <c r="GZ73" s="199"/>
      <c r="HA73" s="199"/>
      <c r="HB73" s="199"/>
      <c r="HC73" s="199"/>
      <c r="HD73" s="199"/>
    </row>
    <row r="74" customFormat="false" ht="15" hidden="false" customHeight="false" outlineLevel="0" collapsed="false">
      <c r="A74" s="196" t="n">
        <v>74</v>
      </c>
      <c r="B74" s="37" t="s">
        <v>1487</v>
      </c>
      <c r="C74" s="37" t="e">
        <f aca="false">IF(COUNTIF(DD:DD,$B74),INDIRECT(concat("B",$A74)),"")</f>
        <v>#NAME?</v>
      </c>
      <c r="D74" s="37" t="str">
        <f aca="false">IF(COUNTIF(DE:DE,$B74),INDIRECT(concat("B",$A74)),"")</f>
        <v/>
      </c>
      <c r="E74" s="37" t="str">
        <f aca="false">IF(COUNTIF(DF:DF,$B74),INDIRECT(concat("B",$A74)),"")</f>
        <v/>
      </c>
      <c r="F74" s="37" t="str">
        <f aca="false">IF(COUNTIF(DG:DG,$B74),INDIRECT(concat("B",$A74)),"")</f>
        <v/>
      </c>
      <c r="G74" s="37" t="str">
        <f aca="false">IF(COUNTIF(DH:DH,$B74),INDIRECT(concat("B",$A74)),"")</f>
        <v/>
      </c>
      <c r="H74" s="37" t="str">
        <f aca="false">IF(COUNTIF(DI:DI,$B74),INDIRECT(concat("B",$A74)),"")</f>
        <v/>
      </c>
      <c r="I74" s="37" t="str">
        <f aca="false">IF(COUNTIF(DJ:DJ,$B74),INDIRECT(concat("B",$A74)),"")</f>
        <v/>
      </c>
      <c r="J74" s="37" t="str">
        <f aca="false">IF(COUNTIF(DK:DK,$B74),INDIRECT(concat("B",$A74)),"")</f>
        <v/>
      </c>
      <c r="K74" s="37" t="str">
        <f aca="false">IF(COUNTIF(DL:DL,$B74),INDIRECT(concat("B",$A74)),"")</f>
        <v/>
      </c>
      <c r="L74" s="37" t="str">
        <f aca="false">IF(COUNTIF(DM:DM,$B74),INDIRECT(concat("B",$A74)),"")</f>
        <v/>
      </c>
      <c r="M74" s="37" t="e">
        <f aca="false">IF(COUNTIF(DN:DN,$B74),INDIRECT(concat("B",$A74)),"")</f>
        <v>#NAME?</v>
      </c>
      <c r="N74" s="37" t="str">
        <f aca="false">IF(COUNTIF(DO:DO,$B74),INDIRECT(concat("B",$A74)),"")</f>
        <v/>
      </c>
      <c r="O74" s="37" t="str">
        <f aca="false">IF(COUNTIF(DP:DP,$B74),INDIRECT(concat("B",$A74)),"")</f>
        <v/>
      </c>
      <c r="P74" s="37" t="str">
        <f aca="false">IF(COUNTIF(DQ:DQ,$B74),INDIRECT(concat("B",$A74)),"")</f>
        <v/>
      </c>
      <c r="Q74" s="37" t="str">
        <f aca="false">IF(COUNTIF(DR:DR,$B74),INDIRECT(concat("B",$A74)),"")</f>
        <v/>
      </c>
      <c r="R74" s="37" t="str">
        <f aca="false">IF(COUNTIF(DS:DS,$B74),INDIRECT(concat("B",$A74)),"")</f>
        <v/>
      </c>
      <c r="S74" s="37" t="str">
        <f aca="false">IF(COUNTIF(DT:DT,$B74),INDIRECT(concat("B",$A74)),"")</f>
        <v/>
      </c>
      <c r="T74" s="37" t="str">
        <f aca="false">IF(COUNTIF(DU:DU,$B74),INDIRECT(concat("B",$A74)),"")</f>
        <v/>
      </c>
      <c r="U74" s="37" t="str">
        <f aca="false">IF(COUNTIF(DV:DV,$B74),INDIRECT(concat("B",$A74)),"")</f>
        <v/>
      </c>
      <c r="V74" s="37" t="str">
        <f aca="false">IF(COUNTIF(DW:DW,$B74),INDIRECT(concat("B",$A74)),"")</f>
        <v/>
      </c>
      <c r="W74" s="37" t="str">
        <f aca="false">IF(COUNTIF(DX:DX,$B74),INDIRECT(concat("B",$A74)),"")</f>
        <v/>
      </c>
      <c r="X74" s="37" t="str">
        <f aca="false">IF(COUNTIF(DY:DY,$B74),INDIRECT(concat("B",$A74)),"")</f>
        <v/>
      </c>
      <c r="Y74" s="37" t="str">
        <f aca="false">IF(COUNTIF(DZ:DZ,$B74),INDIRECT(concat("B",$A74)),"")</f>
        <v/>
      </c>
      <c r="Z74" s="37" t="str">
        <f aca="false">IF(COUNTIF(EA:EA,$B74),INDIRECT(concat("B",$A74)),"")</f>
        <v/>
      </c>
      <c r="AA74" s="37" t="str">
        <f aca="false">IF(COUNTIF(EB:EB,$B74),INDIRECT(concat("B",$A74)),"")</f>
        <v/>
      </c>
      <c r="AB74" s="37" t="str">
        <f aca="false">IF(COUNTIF(EC:EC,$B74),INDIRECT(concat("B",$A74)),"")</f>
        <v/>
      </c>
      <c r="AC74" s="37" t="str">
        <f aca="false">IF(COUNTIF(ED:ED,$B74),INDIRECT(concat("B",$A74)),"")</f>
        <v/>
      </c>
      <c r="AD74" s="37" t="str">
        <f aca="false">IF(COUNTIF(EE:EE,$B74),INDIRECT(concat("B",$A74)),"")</f>
        <v/>
      </c>
      <c r="AE74" s="37" t="str">
        <f aca="false">IF(COUNTIF(EF:EF,$B74),INDIRECT(concat("B",$A74)),"")</f>
        <v/>
      </c>
      <c r="AF74" s="37" t="str">
        <f aca="false">IF(COUNTIF(EG:EG,$B74),INDIRECT(concat("B",$A74)),"")</f>
        <v/>
      </c>
      <c r="AG74" s="37" t="str">
        <f aca="false">IF(COUNTIF(EH:EH,$B74),INDIRECT(concat("B",$A74)),"")</f>
        <v/>
      </c>
      <c r="AH74" s="37" t="str">
        <f aca="false">IF(COUNTIF(EI:EI,$B74),INDIRECT(concat("B",$A74)),"")</f>
        <v/>
      </c>
      <c r="AI74" s="37" t="str">
        <f aca="false">IF(COUNTIF(EJ:EJ,$B74),INDIRECT(concat("B",$A74)),"")</f>
        <v/>
      </c>
      <c r="AJ74" s="37" t="str">
        <f aca="false">IF(COUNTIF(EK:EK,$B74),INDIRECT(concat("B",$A74)),"")</f>
        <v/>
      </c>
      <c r="AK74" s="37" t="str">
        <f aca="false">IF(COUNTIF(EL:EL,$B74),INDIRECT(concat("B",$A74)),"")</f>
        <v/>
      </c>
      <c r="AL74" s="37" t="str">
        <f aca="false">IF(COUNTIF(EM:EM,$B74),INDIRECT(concat("B",$A74)),"")</f>
        <v/>
      </c>
      <c r="AM74" s="37" t="str">
        <f aca="false">IF(COUNTIF(EN:EN,$B74),INDIRECT(concat("B",$A74)),"")</f>
        <v/>
      </c>
      <c r="AN74" s="37" t="str">
        <f aca="false">IF(COUNTIF(EO:EO,$B74),INDIRECT(concat("B",$A74)),"")</f>
        <v/>
      </c>
      <c r="AO74" s="37" t="str">
        <f aca="false">IF(COUNTIF(EP:EP,$B74),INDIRECT(concat("B",$A74)),"")</f>
        <v/>
      </c>
      <c r="AP74" s="37" t="str">
        <f aca="false">IF(COUNTIF(EQ:EQ,$B74),INDIRECT(concat("B",$A74)),"")</f>
        <v/>
      </c>
      <c r="AQ74" s="37" t="str">
        <f aca="false">IF(COUNTIF(ER:ER,$B74),INDIRECT(concat("B",$A74)),"")</f>
        <v/>
      </c>
      <c r="AR74" s="37" t="str">
        <f aca="false">IF(COUNTIF(ES:ES,$B74),INDIRECT(concat("B",$A74)),"")</f>
        <v/>
      </c>
      <c r="AS74" s="37" t="str">
        <f aca="false">IF(COUNTIF(ET:ET,$B74),INDIRECT(concat("B",$A74)),"")</f>
        <v/>
      </c>
      <c r="AT74" s="37" t="str">
        <f aca="false">IF(COUNTIF(EU:EU,$B74),INDIRECT(concat("B",$A74)),"")</f>
        <v/>
      </c>
      <c r="AU74" s="37" t="str">
        <f aca="false">IF(COUNTIF(EV:EV,$B74),INDIRECT(concat("B",$A74)),"")</f>
        <v/>
      </c>
      <c r="AV74" s="37" t="str">
        <f aca="false">IF(COUNTIF(EW:EW,$B74),INDIRECT(concat("B",$A74)),"")</f>
        <v/>
      </c>
      <c r="AW74" s="37" t="str">
        <f aca="false">IF(COUNTIF(EX:EX,$B74),INDIRECT(concat("B",$A74)),"")</f>
        <v/>
      </c>
      <c r="AX74" s="37" t="str">
        <f aca="false">IF(COUNTIF(EY:EY,$B74),INDIRECT(concat("B",$A74)),"")</f>
        <v/>
      </c>
      <c r="AY74" s="37" t="str">
        <f aca="false">IF(COUNTIF(EZ:EZ,$B74),INDIRECT(concat("B",$A74)),"")</f>
        <v/>
      </c>
      <c r="AZ74" s="37" t="str">
        <f aca="false">IF(COUNTIF(FA:FA,$B74),INDIRECT(concat("B",$A74)),"")</f>
        <v/>
      </c>
      <c r="BA74" s="37" t="str">
        <f aca="false">IF(COUNTIF(FB:FB,$B74),INDIRECT(concat("B",$A74)),"")</f>
        <v/>
      </c>
      <c r="BB74" s="37" t="str">
        <f aca="false">IF(COUNTIF(FC:FC,$B74),INDIRECT(concat("B",$A74)),"")</f>
        <v/>
      </c>
      <c r="BC74" s="37" t="str">
        <f aca="false">IF(COUNTIF(FD:FD,$B74),INDIRECT(concat("B",$A74)),"")</f>
        <v/>
      </c>
      <c r="BD74" s="37" t="str">
        <f aca="false">IF(COUNTIF(FE:FE,$B74),INDIRECT(concat("B",$A74)),"")</f>
        <v/>
      </c>
      <c r="BE74" s="37" t="str">
        <f aca="false">IF(COUNTIF(FF:FF,$B74),INDIRECT(concat("B",$A74)),"")</f>
        <v/>
      </c>
      <c r="BF74" s="37" t="str">
        <f aca="false">IF(COUNTIF(FG:FG,$B74),INDIRECT(concat("B",$A74)),"")</f>
        <v/>
      </c>
      <c r="BG74" s="37" t="str">
        <f aca="false">IF(COUNTIF(FH:FH,$B74),INDIRECT(concat("B",$A74)),"")</f>
        <v/>
      </c>
      <c r="BH74" s="37" t="str">
        <f aca="false">IF(COUNTIF(FI:FI,$B74),INDIRECT(concat("B",$A74)),"")</f>
        <v/>
      </c>
      <c r="BI74" s="37" t="str">
        <f aca="false">IF(COUNTIF(FJ:FJ,$B74),INDIRECT(concat("B",$A74)),"")</f>
        <v/>
      </c>
      <c r="BJ74" s="37" t="str">
        <f aca="false">IF(COUNTIF(FK:FK,$B74),INDIRECT(concat("B",$A74)),"")</f>
        <v/>
      </c>
      <c r="BK74" s="37" t="str">
        <f aca="false">IF(COUNTIF(FL:FL,$B74),INDIRECT(concat("B",$A74)),"")</f>
        <v/>
      </c>
      <c r="BL74" s="37" t="str">
        <f aca="false">IF(COUNTIF(FM:FM,$B74),INDIRECT(concat("B",$A74)),"")</f>
        <v/>
      </c>
      <c r="BM74" s="37" t="str">
        <f aca="false">IF(COUNTIF(FN:FN,$B74),INDIRECT(concat("B",$A74)),"")</f>
        <v/>
      </c>
      <c r="BN74" s="37" t="str">
        <f aca="false">IF(COUNTIF(FO:FO,$B74),INDIRECT(concat("B",$A74)),"")</f>
        <v/>
      </c>
      <c r="BO74" s="37" t="str">
        <f aca="false">IF(COUNTIF(FP:FP,$B74),INDIRECT(concat("B",$A74)),"")</f>
        <v/>
      </c>
      <c r="BP74" s="37" t="str">
        <f aca="false">IF(COUNTIF(FQ:FQ,$B74),INDIRECT(concat("B",$A74)),"")</f>
        <v/>
      </c>
      <c r="BQ74" s="37" t="str">
        <f aca="false">IF(COUNTIF(FR:FR,$B74),INDIRECT(concat("B",$A74)),"")</f>
        <v/>
      </c>
      <c r="BR74" s="37" t="e">
        <f aca="false">IF(COUNTIF(FS:FS,$B74),INDIRECT(concat("B",$A74)),"")</f>
        <v>#NAME?</v>
      </c>
      <c r="BS74" s="37" t="e">
        <f aca="false">IF(COUNTIF(FT:FT,$B74),INDIRECT(concat("B",$A74)),"")</f>
        <v>#NAME?</v>
      </c>
      <c r="BT74" s="37" t="e">
        <f aca="false">IF(COUNTIF(FU:FU,$B74),INDIRECT(concat("B",$A74)),"")</f>
        <v>#NAME?</v>
      </c>
      <c r="BU74" s="37" t="str">
        <f aca="false">IF(COUNTIF(FV:FV,$B74),INDIRECT(concat("B",$A74)),"")</f>
        <v/>
      </c>
      <c r="BV74" s="37" t="str">
        <f aca="false">IF(COUNTIF(FW:FW,$B74),INDIRECT(concat("B",$A74)),"")</f>
        <v/>
      </c>
      <c r="BW74" s="37" t="str">
        <f aca="false">IF(COUNTIF(FX:FX,$B74),INDIRECT(concat("B",$A74)),"")</f>
        <v/>
      </c>
      <c r="BX74" s="37" t="str">
        <f aca="false">IF(COUNTIF(FY:FY,$B74),INDIRECT(concat("B",$A74)),"")</f>
        <v/>
      </c>
      <c r="BY74" s="37" t="str">
        <f aca="false">IF(COUNTIF(FZ:FZ,$B74),INDIRECT(concat("B",$A74)),"")</f>
        <v/>
      </c>
      <c r="BZ74" s="37" t="str">
        <f aca="false">IF(COUNTIF(GA:GA,$B74),INDIRECT(concat("B",$A74)),"")</f>
        <v/>
      </c>
      <c r="CA74" s="37" t="str">
        <f aca="false">IF(COUNTIF(GB:GB,$B74),INDIRECT(concat("B",$A74)),"")</f>
        <v/>
      </c>
      <c r="CB74" s="37" t="str">
        <f aca="false">IF(COUNTIF(GC:GC,$B74),INDIRECT(concat("B",$A74)),"")</f>
        <v/>
      </c>
      <c r="CC74" s="37" t="str">
        <f aca="false">IF(COUNTIF(GD:GD,$B74),INDIRECT(concat("B",$A74)),"")</f>
        <v/>
      </c>
      <c r="CD74" s="37" t="str">
        <f aca="false">IF(COUNTIF(GE:GE,$B74),INDIRECT(concat("B",$A74)),"")</f>
        <v/>
      </c>
      <c r="CE74" s="37" t="str">
        <f aca="false">IF(COUNTIF(GF:GF,$B74),INDIRECT(concat("B",$A74)),"")</f>
        <v/>
      </c>
      <c r="CF74" s="37" t="str">
        <f aca="false">IF(COUNTIF(GG:GG,$B74),INDIRECT(concat("B",$A74)),"")</f>
        <v/>
      </c>
      <c r="CG74" s="37" t="str">
        <f aca="false">IF(COUNTIF(GH:GH,$B74),INDIRECT(concat("B",$A74)),"")</f>
        <v/>
      </c>
      <c r="CH74" s="37" t="str">
        <f aca="false">IF(COUNTIF(GI:GI,$B74),INDIRECT(concat("B",$A74)),"")</f>
        <v/>
      </c>
      <c r="CI74" s="37" t="str">
        <f aca="false">IF(COUNTIF(GJ:GJ,$B74),INDIRECT(concat("B",$A74)),"")</f>
        <v/>
      </c>
      <c r="CJ74" s="37" t="str">
        <f aca="false">IF(COUNTIF(GK:GK,$B74),INDIRECT(concat("B",$A74)),"")</f>
        <v/>
      </c>
      <c r="CK74" s="37" t="str">
        <f aca="false">IF(COUNTIF(GL:GL,$B74),INDIRECT(concat("B",$A74)),"")</f>
        <v/>
      </c>
      <c r="CL74" s="37" t="e">
        <f aca="false">IF(COUNTIF(GM:GM,$B74),INDIRECT(concat("B",$A74)),"")</f>
        <v>#NAME?</v>
      </c>
      <c r="CM74" s="37" t="str">
        <f aca="false">IF(COUNTIF(GN:GN,$B74),INDIRECT(concat("B",$A74)),"")</f>
        <v/>
      </c>
      <c r="CN74" s="37" t="str">
        <f aca="false">IF(COUNTIF(GO:GO,$B74),INDIRECT(concat("B",$A74)),"")</f>
        <v/>
      </c>
      <c r="CO74" s="37" t="str">
        <f aca="false">IF(COUNTIF(GP:GP,$B74),INDIRECT(concat("B",$A74)),"")</f>
        <v/>
      </c>
      <c r="CP74" s="37" t="e">
        <f aca="false">IF(COUNTIF(GQ:GQ,$B74),INDIRECT(concat("B",$A74)),"")</f>
        <v>#NAME?</v>
      </c>
      <c r="CQ74" s="37" t="str">
        <f aca="false">IF(COUNTIF(GR:GR,$B74),INDIRECT(concat("B",$A74)),"")</f>
        <v/>
      </c>
      <c r="CR74" s="37" t="str">
        <f aca="false">IF(COUNTIF(GS:GS,$B74),INDIRECT(concat("B",$A74)),"")</f>
        <v/>
      </c>
      <c r="CS74" s="37" t="str">
        <f aca="false">IF(COUNTIF(GT:GT,$B74),INDIRECT(concat("B",$A74)),"")</f>
        <v/>
      </c>
      <c r="CT74" s="37" t="str">
        <f aca="false">IF(COUNTIF(GU:GU,$B74),INDIRECT(concat("B",$A74)),"")</f>
        <v/>
      </c>
      <c r="CU74" s="37" t="str">
        <f aca="false">IF(COUNTIF(GV:GV,$B74),INDIRECT(concat("B",$A74)),"")</f>
        <v/>
      </c>
      <c r="CV74" s="37" t="str">
        <f aca="false">IF(COUNTIF(GW:GW,$B74),INDIRECT(concat("B",$A74)),"")</f>
        <v/>
      </c>
      <c r="CW74" s="37" t="str">
        <f aca="false">IF(COUNTIF(GX:GX,$B74),INDIRECT(concat("B",$A74)),"")</f>
        <v/>
      </c>
      <c r="CX74" s="37" t="e">
        <f aca="false">IF(COUNTIF(GY:GY,$B74),INDIRECT(concat("B",$A74)),"")</f>
        <v>#NAME?</v>
      </c>
      <c r="CY74" s="37" t="str">
        <f aca="false">IF(COUNTIF(GZ:GZ,$B74),INDIRECT(concat("B",$A74)),"")</f>
        <v/>
      </c>
      <c r="CZ74" s="37" t="str">
        <f aca="false">IF(COUNTIF(HA:HA,$B74),INDIRECT(concat("B",$A74)),"")</f>
        <v/>
      </c>
      <c r="DA74" s="37" t="str">
        <f aca="false">IF(COUNTIF(HB:HB,$B74),INDIRECT(concat("B",$A74)),"")</f>
        <v/>
      </c>
      <c r="DB74" s="37" t="str">
        <f aca="false">IF(COUNTIF(HC:HC,$B74),INDIRECT(concat("B",$A74)),"")</f>
        <v/>
      </c>
      <c r="DC74" s="37" t="str">
        <f aca="false">IF(COUNTIF(HD:HD,$B74),INDIRECT(concat("B",$A74)),"")</f>
        <v/>
      </c>
      <c r="DE74" s="199"/>
      <c r="DF74" s="199"/>
      <c r="DG74" s="199"/>
      <c r="DH74" s="199"/>
      <c r="DI74" s="199"/>
      <c r="DJ74" s="199"/>
      <c r="DK74" s="199"/>
      <c r="DL74" s="199"/>
      <c r="DM74" s="199"/>
      <c r="DN74" s="199"/>
      <c r="DO74" s="199"/>
      <c r="DP74" s="199"/>
      <c r="DQ74" s="199"/>
      <c r="DR74" s="199"/>
      <c r="DS74" s="199"/>
      <c r="DT74" s="199"/>
      <c r="DU74" s="199"/>
      <c r="DV74" s="199"/>
      <c r="DW74" s="199"/>
      <c r="DX74" s="199"/>
      <c r="DY74" s="199"/>
      <c r="DZ74" s="199"/>
      <c r="EA74" s="199"/>
      <c r="EB74" s="199"/>
      <c r="EC74" s="199"/>
      <c r="ED74" s="199"/>
      <c r="EE74" s="199"/>
      <c r="EF74" s="199"/>
      <c r="EG74" s="199"/>
      <c r="EH74" s="199"/>
      <c r="EI74" s="199"/>
      <c r="EJ74" s="199"/>
      <c r="EK74" s="199"/>
      <c r="EL74" s="199"/>
      <c r="EM74" s="199"/>
      <c r="EN74" s="199"/>
      <c r="EO74" s="199"/>
      <c r="EP74" s="199"/>
      <c r="EQ74" s="199"/>
      <c r="ER74" s="199"/>
      <c r="ES74" s="199"/>
      <c r="ET74" s="199"/>
      <c r="EU74" s="199"/>
      <c r="EV74" s="199"/>
      <c r="EW74" s="199"/>
      <c r="EX74" s="199"/>
      <c r="EY74" s="199"/>
      <c r="EZ74" s="199"/>
      <c r="FA74" s="199"/>
      <c r="FB74" s="199"/>
      <c r="FC74" s="199"/>
      <c r="FD74" s="199"/>
      <c r="FE74" s="199"/>
      <c r="FF74" s="199"/>
      <c r="FG74" s="199"/>
      <c r="FH74" s="199"/>
      <c r="FI74" s="199"/>
      <c r="FJ74" s="199"/>
      <c r="FK74" s="199"/>
      <c r="FL74" s="199"/>
      <c r="FM74" s="199"/>
      <c r="FN74" s="199"/>
      <c r="FO74" s="199"/>
      <c r="FP74" s="199"/>
      <c r="FQ74" s="199"/>
      <c r="FR74" s="199"/>
      <c r="FS74" s="199"/>
      <c r="FT74" s="199"/>
      <c r="FU74" s="199"/>
      <c r="FV74" s="199"/>
      <c r="FW74" s="199"/>
      <c r="FX74" s="199"/>
      <c r="FY74" s="199"/>
      <c r="FZ74" s="199"/>
      <c r="GA74" s="199"/>
      <c r="GB74" s="199"/>
      <c r="GC74" s="199"/>
      <c r="GD74" s="199"/>
      <c r="GE74" s="199"/>
      <c r="GF74" s="199"/>
      <c r="GG74" s="199"/>
      <c r="GH74" s="199"/>
      <c r="GI74" s="199"/>
      <c r="GJ74" s="199"/>
      <c r="GK74" s="199"/>
      <c r="GL74" s="199"/>
      <c r="GM74" s="199"/>
      <c r="GN74" s="199"/>
      <c r="GO74" s="199"/>
      <c r="GP74" s="199"/>
      <c r="GQ74" s="199"/>
      <c r="GR74" s="199"/>
      <c r="GS74" s="199"/>
      <c r="GT74" s="199"/>
      <c r="GU74" s="199"/>
      <c r="GV74" s="199"/>
      <c r="GW74" s="199"/>
      <c r="GX74" s="199"/>
      <c r="GY74" s="199"/>
      <c r="GZ74" s="199"/>
      <c r="HA74" s="199"/>
      <c r="HB74" s="199"/>
      <c r="HC74" s="199"/>
      <c r="HD74" s="199"/>
    </row>
    <row r="75" customFormat="false" ht="15" hidden="false" customHeight="false" outlineLevel="0" collapsed="false">
      <c r="A75" s="196" t="n">
        <v>75</v>
      </c>
      <c r="B75" s="37" t="s">
        <v>1491</v>
      </c>
      <c r="C75" s="37" t="str">
        <f aca="false">IF(COUNTIF(DD:DD,$B75),INDIRECT(concat("B",$A75)),"")</f>
        <v/>
      </c>
      <c r="D75" s="37" t="str">
        <f aca="false">IF(COUNTIF(DE:DE,$B75),INDIRECT(concat("B",$A75)),"")</f>
        <v/>
      </c>
      <c r="E75" s="37" t="str">
        <f aca="false">IF(COUNTIF(DF:DF,$B75),INDIRECT(concat("B",$A75)),"")</f>
        <v/>
      </c>
      <c r="F75" s="37" t="str">
        <f aca="false">IF(COUNTIF(DG:DG,$B75),INDIRECT(concat("B",$A75)),"")</f>
        <v/>
      </c>
      <c r="G75" s="37" t="str">
        <f aca="false">IF(COUNTIF(DH:DH,$B75),INDIRECT(concat("B",$A75)),"")</f>
        <v/>
      </c>
      <c r="H75" s="37" t="str">
        <f aca="false">IF(COUNTIF(DI:DI,$B75),INDIRECT(concat("B",$A75)),"")</f>
        <v/>
      </c>
      <c r="I75" s="37" t="str">
        <f aca="false">IF(COUNTIF(DJ:DJ,$B75),INDIRECT(concat("B",$A75)),"")</f>
        <v/>
      </c>
      <c r="J75" s="37" t="str">
        <f aca="false">IF(COUNTIF(DK:DK,$B75),INDIRECT(concat("B",$A75)),"")</f>
        <v/>
      </c>
      <c r="K75" s="37" t="str">
        <f aca="false">IF(COUNTIF(DL:DL,$B75),INDIRECT(concat("B",$A75)),"")</f>
        <v/>
      </c>
      <c r="L75" s="37" t="str">
        <f aca="false">IF(COUNTIF(DM:DM,$B75),INDIRECT(concat("B",$A75)),"")</f>
        <v/>
      </c>
      <c r="M75" s="37" t="str">
        <f aca="false">IF(COUNTIF(DN:DN,$B75),INDIRECT(concat("B",$A75)),"")</f>
        <v/>
      </c>
      <c r="N75" s="37" t="str">
        <f aca="false">IF(COUNTIF(DO:DO,$B75),INDIRECT(concat("B",$A75)),"")</f>
        <v/>
      </c>
      <c r="O75" s="37" t="str">
        <f aca="false">IF(COUNTIF(DP:DP,$B75),INDIRECT(concat("B",$A75)),"")</f>
        <v/>
      </c>
      <c r="P75" s="37" t="str">
        <f aca="false">IF(COUNTIF(DQ:DQ,$B75),INDIRECT(concat("B",$A75)),"")</f>
        <v/>
      </c>
      <c r="Q75" s="37" t="str">
        <f aca="false">IF(COUNTIF(DR:DR,$B75),INDIRECT(concat("B",$A75)),"")</f>
        <v/>
      </c>
      <c r="R75" s="37" t="str">
        <f aca="false">IF(COUNTIF(DS:DS,$B75),INDIRECT(concat("B",$A75)),"")</f>
        <v/>
      </c>
      <c r="S75" s="37" t="str">
        <f aca="false">IF(COUNTIF(DT:DT,$B75),INDIRECT(concat("B",$A75)),"")</f>
        <v/>
      </c>
      <c r="T75" s="37" t="str">
        <f aca="false">IF(COUNTIF(DU:DU,$B75),INDIRECT(concat("B",$A75)),"")</f>
        <v/>
      </c>
      <c r="U75" s="37" t="str">
        <f aca="false">IF(COUNTIF(DV:DV,$B75),INDIRECT(concat("B",$A75)),"")</f>
        <v/>
      </c>
      <c r="V75" s="37" t="str">
        <f aca="false">IF(COUNTIF(DW:DW,$B75),INDIRECT(concat("B",$A75)),"")</f>
        <v/>
      </c>
      <c r="W75" s="37" t="str">
        <f aca="false">IF(COUNTIF(DX:DX,$B75),INDIRECT(concat("B",$A75)),"")</f>
        <v/>
      </c>
      <c r="X75" s="37" t="str">
        <f aca="false">IF(COUNTIF(DY:DY,$B75),INDIRECT(concat("B",$A75)),"")</f>
        <v/>
      </c>
      <c r="Y75" s="37" t="str">
        <f aca="false">IF(COUNTIF(DZ:DZ,$B75),INDIRECT(concat("B",$A75)),"")</f>
        <v/>
      </c>
      <c r="Z75" s="37" t="str">
        <f aca="false">IF(COUNTIF(EA:EA,$B75),INDIRECT(concat("B",$A75)),"")</f>
        <v/>
      </c>
      <c r="AA75" s="37" t="str">
        <f aca="false">IF(COUNTIF(EB:EB,$B75),INDIRECT(concat("B",$A75)),"")</f>
        <v/>
      </c>
      <c r="AB75" s="37" t="str">
        <f aca="false">IF(COUNTIF(EC:EC,$B75),INDIRECT(concat("B",$A75)),"")</f>
        <v/>
      </c>
      <c r="AC75" s="37" t="str">
        <f aca="false">IF(COUNTIF(ED:ED,$B75),INDIRECT(concat("B",$A75)),"")</f>
        <v/>
      </c>
      <c r="AD75" s="37" t="str">
        <f aca="false">IF(COUNTIF(EE:EE,$B75),INDIRECT(concat("B",$A75)),"")</f>
        <v/>
      </c>
      <c r="AE75" s="37" t="str">
        <f aca="false">IF(COUNTIF(EF:EF,$B75),INDIRECT(concat("B",$A75)),"")</f>
        <v/>
      </c>
      <c r="AF75" s="37" t="str">
        <f aca="false">IF(COUNTIF(EG:EG,$B75),INDIRECT(concat("B",$A75)),"")</f>
        <v/>
      </c>
      <c r="AG75" s="37" t="str">
        <f aca="false">IF(COUNTIF(EH:EH,$B75),INDIRECT(concat("B",$A75)),"")</f>
        <v/>
      </c>
      <c r="AH75" s="37" t="str">
        <f aca="false">IF(COUNTIF(EI:EI,$B75),INDIRECT(concat("B",$A75)),"")</f>
        <v/>
      </c>
      <c r="AI75" s="37" t="str">
        <f aca="false">IF(COUNTIF(EJ:EJ,$B75),INDIRECT(concat("B",$A75)),"")</f>
        <v/>
      </c>
      <c r="AJ75" s="37" t="str">
        <f aca="false">IF(COUNTIF(EK:EK,$B75),INDIRECT(concat("B",$A75)),"")</f>
        <v/>
      </c>
      <c r="AK75" s="37" t="str">
        <f aca="false">IF(COUNTIF(EL:EL,$B75),INDIRECT(concat("B",$A75)),"")</f>
        <v/>
      </c>
      <c r="AL75" s="37" t="str">
        <f aca="false">IF(COUNTIF(EM:EM,$B75),INDIRECT(concat("B",$A75)),"")</f>
        <v/>
      </c>
      <c r="AM75" s="37" t="str">
        <f aca="false">IF(COUNTIF(EN:EN,$B75),INDIRECT(concat("B",$A75)),"")</f>
        <v/>
      </c>
      <c r="AN75" s="37" t="str">
        <f aca="false">IF(COUNTIF(EO:EO,$B75),INDIRECT(concat("B",$A75)),"")</f>
        <v/>
      </c>
      <c r="AO75" s="37" t="str">
        <f aca="false">IF(COUNTIF(EP:EP,$B75),INDIRECT(concat("B",$A75)),"")</f>
        <v/>
      </c>
      <c r="AP75" s="37" t="str">
        <f aca="false">IF(COUNTIF(EQ:EQ,$B75),INDIRECT(concat("B",$A75)),"")</f>
        <v/>
      </c>
      <c r="AQ75" s="37" t="str">
        <f aca="false">IF(COUNTIF(ER:ER,$B75),INDIRECT(concat("B",$A75)),"")</f>
        <v/>
      </c>
      <c r="AR75" s="37" t="str">
        <f aca="false">IF(COUNTIF(ES:ES,$B75),INDIRECT(concat("B",$A75)),"")</f>
        <v/>
      </c>
      <c r="AS75" s="37" t="str">
        <f aca="false">IF(COUNTIF(ET:ET,$B75),INDIRECT(concat("B",$A75)),"")</f>
        <v/>
      </c>
      <c r="AT75" s="37" t="str">
        <f aca="false">IF(COUNTIF(EU:EU,$B75),INDIRECT(concat("B",$A75)),"")</f>
        <v/>
      </c>
      <c r="AU75" s="37" t="str">
        <f aca="false">IF(COUNTIF(EV:EV,$B75),INDIRECT(concat("B",$A75)),"")</f>
        <v/>
      </c>
      <c r="AV75" s="37" t="str">
        <f aca="false">IF(COUNTIF(EW:EW,$B75),INDIRECT(concat("B",$A75)),"")</f>
        <v/>
      </c>
      <c r="AW75" s="37" t="str">
        <f aca="false">IF(COUNTIF(EX:EX,$B75),INDIRECT(concat("B",$A75)),"")</f>
        <v/>
      </c>
      <c r="AX75" s="37" t="str">
        <f aca="false">IF(COUNTIF(EY:EY,$B75),INDIRECT(concat("B",$A75)),"")</f>
        <v/>
      </c>
      <c r="AY75" s="37" t="str">
        <f aca="false">IF(COUNTIF(EZ:EZ,$B75),INDIRECT(concat("B",$A75)),"")</f>
        <v/>
      </c>
      <c r="AZ75" s="37" t="str">
        <f aca="false">IF(COUNTIF(FA:FA,$B75),INDIRECT(concat("B",$A75)),"")</f>
        <v/>
      </c>
      <c r="BA75" s="37" t="str">
        <f aca="false">IF(COUNTIF(FB:FB,$B75),INDIRECT(concat("B",$A75)),"")</f>
        <v/>
      </c>
      <c r="BB75" s="37" t="str">
        <f aca="false">IF(COUNTIF(FC:FC,$B75),INDIRECT(concat("B",$A75)),"")</f>
        <v/>
      </c>
      <c r="BC75" s="37" t="str">
        <f aca="false">IF(COUNTIF(FD:FD,$B75),INDIRECT(concat("B",$A75)),"")</f>
        <v/>
      </c>
      <c r="BD75" s="37" t="str">
        <f aca="false">IF(COUNTIF(FE:FE,$B75),INDIRECT(concat("B",$A75)),"")</f>
        <v/>
      </c>
      <c r="BE75" s="37" t="str">
        <f aca="false">IF(COUNTIF(FF:FF,$B75),INDIRECT(concat("B",$A75)),"")</f>
        <v/>
      </c>
      <c r="BF75" s="37" t="str">
        <f aca="false">IF(COUNTIF(FG:FG,$B75),INDIRECT(concat("B",$A75)),"")</f>
        <v/>
      </c>
      <c r="BG75" s="37" t="str">
        <f aca="false">IF(COUNTIF(FH:FH,$B75),INDIRECT(concat("B",$A75)),"")</f>
        <v/>
      </c>
      <c r="BH75" s="37" t="str">
        <f aca="false">IF(COUNTIF(FI:FI,$B75),INDIRECT(concat("B",$A75)),"")</f>
        <v/>
      </c>
      <c r="BI75" s="37" t="str">
        <f aca="false">IF(COUNTIF(FJ:FJ,$B75),INDIRECT(concat("B",$A75)),"")</f>
        <v/>
      </c>
      <c r="BJ75" s="37" t="str">
        <f aca="false">IF(COUNTIF(FK:FK,$B75),INDIRECT(concat("B",$A75)),"")</f>
        <v/>
      </c>
      <c r="BK75" s="37" t="str">
        <f aca="false">IF(COUNTIF(FL:FL,$B75),INDIRECT(concat("B",$A75)),"")</f>
        <v/>
      </c>
      <c r="BL75" s="37" t="str">
        <f aca="false">IF(COUNTIF(FM:FM,$B75),INDIRECT(concat("B",$A75)),"")</f>
        <v/>
      </c>
      <c r="BM75" s="37" t="str">
        <f aca="false">IF(COUNTIF(FN:FN,$B75),INDIRECT(concat("B",$A75)),"")</f>
        <v/>
      </c>
      <c r="BN75" s="37" t="str">
        <f aca="false">IF(COUNTIF(FO:FO,$B75),INDIRECT(concat("B",$A75)),"")</f>
        <v/>
      </c>
      <c r="BO75" s="37" t="str">
        <f aca="false">IF(COUNTIF(FP:FP,$B75),INDIRECT(concat("B",$A75)),"")</f>
        <v/>
      </c>
      <c r="BP75" s="37" t="str">
        <f aca="false">IF(COUNTIF(FQ:FQ,$B75),INDIRECT(concat("B",$A75)),"")</f>
        <v/>
      </c>
      <c r="BQ75" s="37" t="str">
        <f aca="false">IF(COUNTIF(FR:FR,$B75),INDIRECT(concat("B",$A75)),"")</f>
        <v/>
      </c>
      <c r="BR75" s="37" t="str">
        <f aca="false">IF(COUNTIF(FS:FS,$B75),INDIRECT(concat("B",$A75)),"")</f>
        <v/>
      </c>
      <c r="BS75" s="37" t="e">
        <f aca="false">IF(COUNTIF(FT:FT,$B75),INDIRECT(concat("B",$A75)),"")</f>
        <v>#NAME?</v>
      </c>
      <c r="BT75" s="37" t="str">
        <f aca="false">IF(COUNTIF(FU:FU,$B75),INDIRECT(concat("B",$A75)),"")</f>
        <v/>
      </c>
      <c r="BU75" s="37" t="str">
        <f aca="false">IF(COUNTIF(FV:FV,$B75),INDIRECT(concat("B",$A75)),"")</f>
        <v/>
      </c>
      <c r="BV75" s="37" t="str">
        <f aca="false">IF(COUNTIF(FW:FW,$B75),INDIRECT(concat("B",$A75)),"")</f>
        <v/>
      </c>
      <c r="BW75" s="37" t="str">
        <f aca="false">IF(COUNTIF(FX:FX,$B75),INDIRECT(concat("B",$A75)),"")</f>
        <v/>
      </c>
      <c r="BX75" s="37" t="str">
        <f aca="false">IF(COUNTIF(FY:FY,$B75),INDIRECT(concat("B",$A75)),"")</f>
        <v/>
      </c>
      <c r="BY75" s="37" t="str">
        <f aca="false">IF(COUNTIF(FZ:FZ,$B75),INDIRECT(concat("B",$A75)),"")</f>
        <v/>
      </c>
      <c r="BZ75" s="37" t="str">
        <f aca="false">IF(COUNTIF(GA:GA,$B75),INDIRECT(concat("B",$A75)),"")</f>
        <v/>
      </c>
      <c r="CA75" s="37" t="str">
        <f aca="false">IF(COUNTIF(GB:GB,$B75),INDIRECT(concat("B",$A75)),"")</f>
        <v/>
      </c>
      <c r="CB75" s="37" t="str">
        <f aca="false">IF(COUNTIF(GC:GC,$B75),INDIRECT(concat("B",$A75)),"")</f>
        <v/>
      </c>
      <c r="CC75" s="37" t="str">
        <f aca="false">IF(COUNTIF(GD:GD,$B75),INDIRECT(concat("B",$A75)),"")</f>
        <v/>
      </c>
      <c r="CD75" s="37" t="str">
        <f aca="false">IF(COUNTIF(GE:GE,$B75),INDIRECT(concat("B",$A75)),"")</f>
        <v/>
      </c>
      <c r="CE75" s="37" t="str">
        <f aca="false">IF(COUNTIF(GF:GF,$B75),INDIRECT(concat("B",$A75)),"")</f>
        <v/>
      </c>
      <c r="CF75" s="37" t="str">
        <f aca="false">IF(COUNTIF(GG:GG,$B75),INDIRECT(concat("B",$A75)),"")</f>
        <v/>
      </c>
      <c r="CG75" s="37" t="str">
        <f aca="false">IF(COUNTIF(GH:GH,$B75),INDIRECT(concat("B",$A75)),"")</f>
        <v/>
      </c>
      <c r="CH75" s="37" t="str">
        <f aca="false">IF(COUNTIF(GI:GI,$B75),INDIRECT(concat("B",$A75)),"")</f>
        <v/>
      </c>
      <c r="CI75" s="37" t="str">
        <f aca="false">IF(COUNTIF(GJ:GJ,$B75),INDIRECT(concat("B",$A75)),"")</f>
        <v/>
      </c>
      <c r="CJ75" s="37" t="str">
        <f aca="false">IF(COUNTIF(GK:GK,$B75),INDIRECT(concat("B",$A75)),"")</f>
        <v/>
      </c>
      <c r="CK75" s="37" t="str">
        <f aca="false">IF(COUNTIF(GL:GL,$B75),INDIRECT(concat("B",$A75)),"")</f>
        <v/>
      </c>
      <c r="CL75" s="37" t="str">
        <f aca="false">IF(COUNTIF(GM:GM,$B75),INDIRECT(concat("B",$A75)),"")</f>
        <v/>
      </c>
      <c r="CM75" s="37" t="str">
        <f aca="false">IF(COUNTIF(GN:GN,$B75),INDIRECT(concat("B",$A75)),"")</f>
        <v/>
      </c>
      <c r="CN75" s="37" t="str">
        <f aca="false">IF(COUNTIF(GO:GO,$B75),INDIRECT(concat("B",$A75)),"")</f>
        <v/>
      </c>
      <c r="CO75" s="37" t="str">
        <f aca="false">IF(COUNTIF(GP:GP,$B75),INDIRECT(concat("B",$A75)),"")</f>
        <v/>
      </c>
      <c r="CP75" s="37" t="str">
        <f aca="false">IF(COUNTIF(GQ:GQ,$B75),INDIRECT(concat("B",$A75)),"")</f>
        <v/>
      </c>
      <c r="CQ75" s="37" t="str">
        <f aca="false">IF(COUNTIF(GR:GR,$B75),INDIRECT(concat("B",$A75)),"")</f>
        <v/>
      </c>
      <c r="CR75" s="37" t="str">
        <f aca="false">IF(COUNTIF(GS:GS,$B75),INDIRECT(concat("B",$A75)),"")</f>
        <v/>
      </c>
      <c r="CS75" s="37" t="str">
        <f aca="false">IF(COUNTIF(GT:GT,$B75),INDIRECT(concat("B",$A75)),"")</f>
        <v/>
      </c>
      <c r="CT75" s="37" t="str">
        <f aca="false">IF(COUNTIF(GU:GU,$B75),INDIRECT(concat("B",$A75)),"")</f>
        <v/>
      </c>
      <c r="CU75" s="37" t="str">
        <f aca="false">IF(COUNTIF(GV:GV,$B75),INDIRECT(concat("B",$A75)),"")</f>
        <v/>
      </c>
      <c r="CV75" s="37" t="str">
        <f aca="false">IF(COUNTIF(GW:GW,$B75),INDIRECT(concat("B",$A75)),"")</f>
        <v/>
      </c>
      <c r="CW75" s="37" t="str">
        <f aca="false">IF(COUNTIF(GX:GX,$B75),INDIRECT(concat("B",$A75)),"")</f>
        <v/>
      </c>
      <c r="CX75" s="37" t="str">
        <f aca="false">IF(COUNTIF(GY:GY,$B75),INDIRECT(concat("B",$A75)),"")</f>
        <v/>
      </c>
      <c r="CY75" s="37" t="str">
        <f aca="false">IF(COUNTIF(GZ:GZ,$B75),INDIRECT(concat("B",$A75)),"")</f>
        <v/>
      </c>
      <c r="CZ75" s="37" t="str">
        <f aca="false">IF(COUNTIF(HA:HA,$B75),INDIRECT(concat("B",$A75)),"")</f>
        <v/>
      </c>
      <c r="DA75" s="37" t="str">
        <f aca="false">IF(COUNTIF(HB:HB,$B75),INDIRECT(concat("B",$A75)),"")</f>
        <v/>
      </c>
      <c r="DB75" s="37" t="str">
        <f aca="false">IF(COUNTIF(HC:HC,$B75),INDIRECT(concat("B",$A75)),"")</f>
        <v/>
      </c>
      <c r="DC75" s="37" t="str">
        <f aca="false">IF(COUNTIF(HD:HD,$B75),INDIRECT(concat("B",$A75)),"")</f>
        <v/>
      </c>
      <c r="DE75" s="199"/>
      <c r="DF75" s="199"/>
      <c r="DG75" s="199"/>
      <c r="DH75" s="199"/>
      <c r="DI75" s="199"/>
      <c r="DJ75" s="199"/>
      <c r="DK75" s="199"/>
      <c r="DL75" s="199"/>
      <c r="DM75" s="199"/>
      <c r="DN75" s="199"/>
      <c r="DO75" s="199"/>
      <c r="DP75" s="199"/>
      <c r="DQ75" s="199"/>
      <c r="DR75" s="199"/>
      <c r="DS75" s="199"/>
      <c r="DT75" s="199"/>
      <c r="DU75" s="199"/>
      <c r="DV75" s="199"/>
      <c r="DW75" s="199"/>
      <c r="DX75" s="199"/>
      <c r="DY75" s="199"/>
      <c r="DZ75" s="199"/>
      <c r="EA75" s="199"/>
      <c r="EB75" s="199"/>
      <c r="EC75" s="199"/>
      <c r="ED75" s="199"/>
      <c r="EE75" s="199"/>
      <c r="EF75" s="199"/>
      <c r="EG75" s="199"/>
      <c r="EH75" s="199"/>
      <c r="EI75" s="199"/>
      <c r="EJ75" s="199"/>
      <c r="EK75" s="199"/>
      <c r="EL75" s="199"/>
      <c r="EM75" s="199"/>
      <c r="EN75" s="199"/>
      <c r="EO75" s="199"/>
      <c r="EP75" s="199"/>
      <c r="EQ75" s="199"/>
      <c r="ER75" s="199"/>
      <c r="ES75" s="199"/>
      <c r="ET75" s="199"/>
      <c r="EU75" s="199"/>
      <c r="EV75" s="199"/>
      <c r="EW75" s="199"/>
      <c r="EX75" s="199"/>
      <c r="EY75" s="199"/>
      <c r="EZ75" s="199"/>
      <c r="FA75" s="199"/>
      <c r="FB75" s="199"/>
      <c r="FC75" s="199"/>
      <c r="FD75" s="199"/>
      <c r="FE75" s="199"/>
      <c r="FF75" s="199"/>
      <c r="FG75" s="199"/>
      <c r="FH75" s="199"/>
      <c r="FI75" s="199"/>
      <c r="FJ75" s="199"/>
      <c r="FK75" s="199"/>
      <c r="FL75" s="199"/>
      <c r="FM75" s="199"/>
      <c r="FN75" s="199"/>
      <c r="FO75" s="199"/>
      <c r="FP75" s="199"/>
      <c r="FQ75" s="199"/>
      <c r="FR75" s="199"/>
      <c r="FS75" s="199"/>
      <c r="FT75" s="199"/>
      <c r="FU75" s="199"/>
      <c r="FV75" s="199"/>
      <c r="FW75" s="199"/>
      <c r="FX75" s="199"/>
      <c r="FY75" s="199"/>
      <c r="FZ75" s="199"/>
      <c r="GA75" s="199"/>
      <c r="GB75" s="199"/>
      <c r="GC75" s="199"/>
      <c r="GD75" s="199"/>
      <c r="GE75" s="199"/>
      <c r="GF75" s="199"/>
      <c r="GG75" s="199"/>
      <c r="GH75" s="199"/>
      <c r="GI75" s="199"/>
      <c r="GJ75" s="199"/>
      <c r="GK75" s="199"/>
      <c r="GL75" s="199"/>
      <c r="GM75" s="199"/>
      <c r="GN75" s="199"/>
      <c r="GO75" s="199"/>
      <c r="GP75" s="199"/>
      <c r="GQ75" s="199"/>
      <c r="GR75" s="199"/>
      <c r="GS75" s="199"/>
      <c r="GT75" s="199"/>
      <c r="GU75" s="199"/>
      <c r="GV75" s="199"/>
      <c r="GW75" s="199"/>
      <c r="GX75" s="199"/>
      <c r="GY75" s="199"/>
      <c r="GZ75" s="199"/>
      <c r="HA75" s="199"/>
      <c r="HB75" s="199"/>
      <c r="HC75" s="199"/>
      <c r="HD75" s="199"/>
    </row>
    <row r="76" customFormat="false" ht="15" hidden="false" customHeight="false" outlineLevel="0" collapsed="false">
      <c r="A76" s="196" t="n">
        <v>76</v>
      </c>
      <c r="B76" s="37" t="s">
        <v>1494</v>
      </c>
      <c r="C76" s="37" t="e">
        <f aca="false">IF(COUNTIF(DD:DD,$B76),INDIRECT(concat("B",$A76)),"")</f>
        <v>#NAME?</v>
      </c>
      <c r="D76" s="37" t="e">
        <f aca="false">IF(COUNTIF(DE:DE,$B76),INDIRECT(concat("B",$A76)),"")</f>
        <v>#NAME?</v>
      </c>
      <c r="E76" s="37" t="e">
        <f aca="false">IF(COUNTIF(DF:DF,$B76),INDIRECT(concat("B",$A76)),"")</f>
        <v>#NAME?</v>
      </c>
      <c r="F76" s="37" t="e">
        <f aca="false">IF(COUNTIF(DG:DG,$B76),INDIRECT(concat("B",$A76)),"")</f>
        <v>#NAME?</v>
      </c>
      <c r="G76" s="37" t="e">
        <f aca="false">IF(COUNTIF(DH:DH,$B76),INDIRECT(concat("B",$A76)),"")</f>
        <v>#NAME?</v>
      </c>
      <c r="H76" s="37" t="e">
        <f aca="false">IF(COUNTIF(DI:DI,$B76),INDIRECT(concat("B",$A76)),"")</f>
        <v>#NAME?</v>
      </c>
      <c r="I76" s="37" t="e">
        <f aca="false">IF(COUNTIF(DJ:DJ,$B76),INDIRECT(concat("B",$A76)),"")</f>
        <v>#NAME?</v>
      </c>
      <c r="J76" s="37" t="str">
        <f aca="false">IF(COUNTIF(DK:DK,$B76),INDIRECT(concat("B",$A76)),"")</f>
        <v/>
      </c>
      <c r="K76" s="37" t="str">
        <f aca="false">IF(COUNTIF(DL:DL,$B76),INDIRECT(concat("B",$A76)),"")</f>
        <v/>
      </c>
      <c r="L76" s="37" t="e">
        <f aca="false">IF(COUNTIF(DM:DM,$B76),INDIRECT(concat("B",$A76)),"")</f>
        <v>#NAME?</v>
      </c>
      <c r="M76" s="37" t="e">
        <f aca="false">IF(COUNTIF(DN:DN,$B76),INDIRECT(concat("B",$A76)),"")</f>
        <v>#NAME?</v>
      </c>
      <c r="N76" s="37" t="e">
        <f aca="false">IF(COUNTIF(DO:DO,$B76),INDIRECT(concat("B",$A76)),"")</f>
        <v>#NAME?</v>
      </c>
      <c r="O76" s="37" t="e">
        <f aca="false">IF(COUNTIF(DP:DP,$B76),INDIRECT(concat("B",$A76)),"")</f>
        <v>#NAME?</v>
      </c>
      <c r="P76" s="37" t="e">
        <f aca="false">IF(COUNTIF(DQ:DQ,$B76),INDIRECT(concat("B",$A76)),"")</f>
        <v>#NAME?</v>
      </c>
      <c r="Q76" s="37" t="e">
        <f aca="false">IF(COUNTIF(DR:DR,$B76),INDIRECT(concat("B",$A76)),"")</f>
        <v>#NAME?</v>
      </c>
      <c r="R76" s="37" t="e">
        <f aca="false">IF(COUNTIF(DS:DS,$B76),INDIRECT(concat("B",$A76)),"")</f>
        <v>#NAME?</v>
      </c>
      <c r="S76" s="37" t="e">
        <f aca="false">IF(COUNTIF(DT:DT,$B76),INDIRECT(concat("B",$A76)),"")</f>
        <v>#NAME?</v>
      </c>
      <c r="T76" s="37" t="e">
        <f aca="false">IF(COUNTIF(DU:DU,$B76),INDIRECT(concat("B",$A76)),"")</f>
        <v>#NAME?</v>
      </c>
      <c r="U76" s="37" t="e">
        <f aca="false">IF(COUNTIF(DV:DV,$B76),INDIRECT(concat("B",$A76)),"")</f>
        <v>#NAME?</v>
      </c>
      <c r="V76" s="37" t="e">
        <f aca="false">IF(COUNTIF(DW:DW,$B76),INDIRECT(concat("B",$A76)),"")</f>
        <v>#NAME?</v>
      </c>
      <c r="W76" s="37" t="str">
        <f aca="false">IF(COUNTIF(DX:DX,$B76),INDIRECT(concat("B",$A76)),"")</f>
        <v/>
      </c>
      <c r="X76" s="37" t="str">
        <f aca="false">IF(COUNTIF(DY:DY,$B76),INDIRECT(concat("B",$A76)),"")</f>
        <v/>
      </c>
      <c r="Y76" s="37" t="str">
        <f aca="false">IF(COUNTIF(DZ:DZ,$B76),INDIRECT(concat("B",$A76)),"")</f>
        <v/>
      </c>
      <c r="Z76" s="37" t="e">
        <f aca="false">IF(COUNTIF(EA:EA,$B76),INDIRECT(concat("B",$A76)),"")</f>
        <v>#NAME?</v>
      </c>
      <c r="AA76" s="37" t="e">
        <f aca="false">IF(COUNTIF(EB:EB,$B76),INDIRECT(concat("B",$A76)),"")</f>
        <v>#NAME?</v>
      </c>
      <c r="AB76" s="37" t="e">
        <f aca="false">IF(COUNTIF(EC:EC,$B76),INDIRECT(concat("B",$A76)),"")</f>
        <v>#NAME?</v>
      </c>
      <c r="AC76" s="37" t="str">
        <f aca="false">IF(COUNTIF(ED:ED,$B76),INDIRECT(concat("B",$A76)),"")</f>
        <v/>
      </c>
      <c r="AD76" s="37" t="e">
        <f aca="false">IF(COUNTIF(EE:EE,$B76),INDIRECT(concat("B",$A76)),"")</f>
        <v>#NAME?</v>
      </c>
      <c r="AE76" s="37" t="e">
        <f aca="false">IF(COUNTIF(EF:EF,$B76),INDIRECT(concat("B",$A76)),"")</f>
        <v>#NAME?</v>
      </c>
      <c r="AF76" s="37" t="e">
        <f aca="false">IF(COUNTIF(EG:EG,$B76),INDIRECT(concat("B",$A76)),"")</f>
        <v>#NAME?</v>
      </c>
      <c r="AG76" s="37" t="e">
        <f aca="false">IF(COUNTIF(EH:EH,$B76),INDIRECT(concat("B",$A76)),"")</f>
        <v>#NAME?</v>
      </c>
      <c r="AH76" s="37" t="e">
        <f aca="false">IF(COUNTIF(EI:EI,$B76),INDIRECT(concat("B",$A76)),"")</f>
        <v>#NAME?</v>
      </c>
      <c r="AI76" s="37" t="str">
        <f aca="false">IF(COUNTIF(EJ:EJ,$B76),INDIRECT(concat("B",$A76)),"")</f>
        <v/>
      </c>
      <c r="AJ76" s="37" t="e">
        <f aca="false">IF(COUNTIF(EK:EK,$B76),INDIRECT(concat("B",$A76)),"")</f>
        <v>#NAME?</v>
      </c>
      <c r="AK76" s="37" t="e">
        <f aca="false">IF(COUNTIF(EL:EL,$B76),INDIRECT(concat("B",$A76)),"")</f>
        <v>#NAME?</v>
      </c>
      <c r="AL76" s="37" t="e">
        <f aca="false">IF(COUNTIF(EM:EM,$B76),INDIRECT(concat("B",$A76)),"")</f>
        <v>#NAME?</v>
      </c>
      <c r="AM76" s="37" t="e">
        <f aca="false">IF(COUNTIF(EN:EN,$B76),INDIRECT(concat("B",$A76)),"")</f>
        <v>#NAME?</v>
      </c>
      <c r="AN76" s="37" t="e">
        <f aca="false">IF(COUNTIF(EO:EO,$B76),INDIRECT(concat("B",$A76)),"")</f>
        <v>#NAME?</v>
      </c>
      <c r="AO76" s="37" t="e">
        <f aca="false">IF(COUNTIF(EP:EP,$B76),INDIRECT(concat("B",$A76)),"")</f>
        <v>#NAME?</v>
      </c>
      <c r="AP76" s="37" t="e">
        <f aca="false">IF(COUNTIF(EQ:EQ,$B76),INDIRECT(concat("B",$A76)),"")</f>
        <v>#NAME?</v>
      </c>
      <c r="AQ76" s="37" t="e">
        <f aca="false">IF(COUNTIF(ER:ER,$B76),INDIRECT(concat("B",$A76)),"")</f>
        <v>#NAME?</v>
      </c>
      <c r="AR76" s="37" t="str">
        <f aca="false">IF(COUNTIF(ES:ES,$B76),INDIRECT(concat("B",$A76)),"")</f>
        <v/>
      </c>
      <c r="AS76" s="37" t="e">
        <f aca="false">IF(COUNTIF(ET:ET,$B76),INDIRECT(concat("B",$A76)),"")</f>
        <v>#NAME?</v>
      </c>
      <c r="AT76" s="37" t="e">
        <f aca="false">IF(COUNTIF(EU:EU,$B76),INDIRECT(concat("B",$A76)),"")</f>
        <v>#NAME?</v>
      </c>
      <c r="AU76" s="37" t="e">
        <f aca="false">IF(COUNTIF(EV:EV,$B76),INDIRECT(concat("B",$A76)),"")</f>
        <v>#NAME?</v>
      </c>
      <c r="AV76" s="37" t="e">
        <f aca="false">IF(COUNTIF(EW:EW,$B76),INDIRECT(concat("B",$A76)),"")</f>
        <v>#NAME?</v>
      </c>
      <c r="AW76" s="37" t="e">
        <f aca="false">IF(COUNTIF(EX:EX,$B76),INDIRECT(concat("B",$A76)),"")</f>
        <v>#NAME?</v>
      </c>
      <c r="AX76" s="37" t="e">
        <f aca="false">IF(COUNTIF(EY:EY,$B76),INDIRECT(concat("B",$A76)),"")</f>
        <v>#NAME?</v>
      </c>
      <c r="AY76" s="37" t="e">
        <f aca="false">IF(COUNTIF(EZ:EZ,$B76),INDIRECT(concat("B",$A76)),"")</f>
        <v>#NAME?</v>
      </c>
      <c r="AZ76" s="37" t="e">
        <f aca="false">IF(COUNTIF(FA:FA,$B76),INDIRECT(concat("B",$A76)),"")</f>
        <v>#NAME?</v>
      </c>
      <c r="BA76" s="37" t="e">
        <f aca="false">IF(COUNTIF(FB:FB,$B76),INDIRECT(concat("B",$A76)),"")</f>
        <v>#NAME?</v>
      </c>
      <c r="BB76" s="37" t="e">
        <f aca="false">IF(COUNTIF(FC:FC,$B76),INDIRECT(concat("B",$A76)),"")</f>
        <v>#NAME?</v>
      </c>
      <c r="BC76" s="37" t="e">
        <f aca="false">IF(COUNTIF(FD:FD,$B76),INDIRECT(concat("B",$A76)),"")</f>
        <v>#NAME?</v>
      </c>
      <c r="BD76" s="37" t="e">
        <f aca="false">IF(COUNTIF(FE:FE,$B76),INDIRECT(concat("B",$A76)),"")</f>
        <v>#NAME?</v>
      </c>
      <c r="BE76" s="37" t="e">
        <f aca="false">IF(COUNTIF(FF:FF,$B76),INDIRECT(concat("B",$A76)),"")</f>
        <v>#NAME?</v>
      </c>
      <c r="BF76" s="37" t="e">
        <f aca="false">IF(COUNTIF(FG:FG,$B76),INDIRECT(concat("B",$A76)),"")</f>
        <v>#NAME?</v>
      </c>
      <c r="BG76" s="37" t="str">
        <f aca="false">IF(COUNTIF(FH:FH,$B76),INDIRECT(concat("B",$A76)),"")</f>
        <v/>
      </c>
      <c r="BH76" s="37" t="str">
        <f aca="false">IF(COUNTIF(FI:FI,$B76),INDIRECT(concat("B",$A76)),"")</f>
        <v/>
      </c>
      <c r="BI76" s="37" t="e">
        <f aca="false">IF(COUNTIF(FJ:FJ,$B76),INDIRECT(concat("B",$A76)),"")</f>
        <v>#NAME?</v>
      </c>
      <c r="BJ76" s="37" t="str">
        <f aca="false">IF(COUNTIF(FK:FK,$B76),INDIRECT(concat("B",$A76)),"")</f>
        <v/>
      </c>
      <c r="BK76" s="37" t="e">
        <f aca="false">IF(COUNTIF(FL:FL,$B76),INDIRECT(concat("B",$A76)),"")</f>
        <v>#NAME?</v>
      </c>
      <c r="BL76" s="37" t="e">
        <f aca="false">IF(COUNTIF(FM:FM,$B76),INDIRECT(concat("B",$A76)),"")</f>
        <v>#NAME?</v>
      </c>
      <c r="BM76" s="37" t="e">
        <f aca="false">IF(COUNTIF(FN:FN,$B76),INDIRECT(concat("B",$A76)),"")</f>
        <v>#NAME?</v>
      </c>
      <c r="BN76" s="37" t="e">
        <f aca="false">IF(COUNTIF(FO:FO,$B76),INDIRECT(concat("B",$A76)),"")</f>
        <v>#NAME?</v>
      </c>
      <c r="BO76" s="37" t="e">
        <f aca="false">IF(COUNTIF(FP:FP,$B76),INDIRECT(concat("B",$A76)),"")</f>
        <v>#NAME?</v>
      </c>
      <c r="BP76" s="37" t="e">
        <f aca="false">IF(COUNTIF(FQ:FQ,$B76),INDIRECT(concat("B",$A76)),"")</f>
        <v>#NAME?</v>
      </c>
      <c r="BQ76" s="37" t="e">
        <f aca="false">IF(COUNTIF(FR:FR,$B76),INDIRECT(concat("B",$A76)),"")</f>
        <v>#NAME?</v>
      </c>
      <c r="BR76" s="37" t="e">
        <f aca="false">IF(COUNTIF(FS:FS,$B76),INDIRECT(concat("B",$A76)),"")</f>
        <v>#NAME?</v>
      </c>
      <c r="BS76" s="37" t="e">
        <f aca="false">IF(COUNTIF(FT:FT,$B76),INDIRECT(concat("B",$A76)),"")</f>
        <v>#NAME?</v>
      </c>
      <c r="BT76" s="37" t="e">
        <f aca="false">IF(COUNTIF(FU:FU,$B76),INDIRECT(concat("B",$A76)),"")</f>
        <v>#NAME?</v>
      </c>
      <c r="BU76" s="37" t="str">
        <f aca="false">IF(COUNTIF(FV:FV,$B76),INDIRECT(concat("B",$A76)),"")</f>
        <v/>
      </c>
      <c r="BV76" s="37" t="str">
        <f aca="false">IF(COUNTIF(FW:FW,$B76),INDIRECT(concat("B",$A76)),"")</f>
        <v/>
      </c>
      <c r="BW76" s="37" t="e">
        <f aca="false">IF(COUNTIF(FX:FX,$B76),INDIRECT(concat("B",$A76)),"")</f>
        <v>#NAME?</v>
      </c>
      <c r="BX76" s="37" t="e">
        <f aca="false">IF(COUNTIF(FY:FY,$B76),INDIRECT(concat("B",$A76)),"")</f>
        <v>#NAME?</v>
      </c>
      <c r="BY76" s="37" t="e">
        <f aca="false">IF(COUNTIF(FZ:FZ,$B76),INDIRECT(concat("B",$A76)),"")</f>
        <v>#NAME?</v>
      </c>
      <c r="BZ76" s="37" t="e">
        <f aca="false">IF(COUNTIF(GA:GA,$B76),INDIRECT(concat("B",$A76)),"")</f>
        <v>#NAME?</v>
      </c>
      <c r="CA76" s="37" t="e">
        <f aca="false">IF(COUNTIF(GB:GB,$B76),INDIRECT(concat("B",$A76)),"")</f>
        <v>#NAME?</v>
      </c>
      <c r="CB76" s="37" t="e">
        <f aca="false">IF(COUNTIF(GC:GC,$B76),INDIRECT(concat("B",$A76)),"")</f>
        <v>#NAME?</v>
      </c>
      <c r="CC76" s="37" t="e">
        <f aca="false">IF(COUNTIF(GD:GD,$B76),INDIRECT(concat("B",$A76)),"")</f>
        <v>#NAME?</v>
      </c>
      <c r="CD76" s="37" t="e">
        <f aca="false">IF(COUNTIF(GE:GE,$B76),INDIRECT(concat("B",$A76)),"")</f>
        <v>#NAME?</v>
      </c>
      <c r="CE76" s="37" t="e">
        <f aca="false">IF(COUNTIF(GF:GF,$B76),INDIRECT(concat("B",$A76)),"")</f>
        <v>#NAME?</v>
      </c>
      <c r="CF76" s="37" t="e">
        <f aca="false">IF(COUNTIF(GG:GG,$B76),INDIRECT(concat("B",$A76)),"")</f>
        <v>#NAME?</v>
      </c>
      <c r="CG76" s="37" t="e">
        <f aca="false">IF(COUNTIF(GH:GH,$B76),INDIRECT(concat("B",$A76)),"")</f>
        <v>#NAME?</v>
      </c>
      <c r="CH76" s="37" t="e">
        <f aca="false">IF(COUNTIF(GI:GI,$B76),INDIRECT(concat("B",$A76)),"")</f>
        <v>#NAME?</v>
      </c>
      <c r="CI76" s="37" t="e">
        <f aca="false">IF(COUNTIF(GJ:GJ,$B76),INDIRECT(concat("B",$A76)),"")</f>
        <v>#NAME?</v>
      </c>
      <c r="CJ76" s="37" t="e">
        <f aca="false">IF(COUNTIF(GK:GK,$B76),INDIRECT(concat("B",$A76)),"")</f>
        <v>#NAME?</v>
      </c>
      <c r="CK76" s="37" t="e">
        <f aca="false">IF(COUNTIF(GL:GL,$B76),INDIRECT(concat("B",$A76)),"")</f>
        <v>#NAME?</v>
      </c>
      <c r="CL76" s="37" t="e">
        <f aca="false">IF(COUNTIF(GM:GM,$B76),INDIRECT(concat("B",$A76)),"")</f>
        <v>#NAME?</v>
      </c>
      <c r="CM76" s="37" t="e">
        <f aca="false">IF(COUNTIF(GN:GN,$B76),INDIRECT(concat("B",$A76)),"")</f>
        <v>#NAME?</v>
      </c>
      <c r="CN76" s="37" t="e">
        <f aca="false">IF(COUNTIF(GO:GO,$B76),INDIRECT(concat("B",$A76)),"")</f>
        <v>#NAME?</v>
      </c>
      <c r="CO76" s="37" t="e">
        <f aca="false">IF(COUNTIF(GP:GP,$B76),INDIRECT(concat("B",$A76)),"")</f>
        <v>#NAME?</v>
      </c>
      <c r="CP76" s="37" t="e">
        <f aca="false">IF(COUNTIF(GQ:GQ,$B76),INDIRECT(concat("B",$A76)),"")</f>
        <v>#NAME?</v>
      </c>
      <c r="CQ76" s="37" t="e">
        <f aca="false">IF(COUNTIF(GR:GR,$B76),INDIRECT(concat("B",$A76)),"")</f>
        <v>#NAME?</v>
      </c>
      <c r="CR76" s="37" t="e">
        <f aca="false">IF(COUNTIF(GS:GS,$B76),INDIRECT(concat("B",$A76)),"")</f>
        <v>#NAME?</v>
      </c>
      <c r="CS76" s="37" t="e">
        <f aca="false">IF(COUNTIF(GT:GT,$B76),INDIRECT(concat("B",$A76)),"")</f>
        <v>#NAME?</v>
      </c>
      <c r="CT76" s="37" t="e">
        <f aca="false">IF(COUNTIF(GU:GU,$B76),INDIRECT(concat("B",$A76)),"")</f>
        <v>#NAME?</v>
      </c>
      <c r="CU76" s="37" t="e">
        <f aca="false">IF(COUNTIF(GV:GV,$B76),INDIRECT(concat("B",$A76)),"")</f>
        <v>#NAME?</v>
      </c>
      <c r="CV76" s="37" t="e">
        <f aca="false">IF(COUNTIF(GW:GW,$B76),INDIRECT(concat("B",$A76)),"")</f>
        <v>#NAME?</v>
      </c>
      <c r="CW76" s="37" t="str">
        <f aca="false">IF(COUNTIF(GX:GX,$B76),INDIRECT(concat("B",$A76)),"")</f>
        <v/>
      </c>
      <c r="CX76" s="37" t="e">
        <f aca="false">IF(COUNTIF(GY:GY,$B76),INDIRECT(concat("B",$A76)),"")</f>
        <v>#NAME?</v>
      </c>
      <c r="CY76" s="37" t="e">
        <f aca="false">IF(COUNTIF(GZ:GZ,$B76),INDIRECT(concat("B",$A76)),"")</f>
        <v>#NAME?</v>
      </c>
      <c r="CZ76" s="37" t="e">
        <f aca="false">IF(COUNTIF(HA:HA,$B76),INDIRECT(concat("B",$A76)),"")</f>
        <v>#NAME?</v>
      </c>
      <c r="DA76" s="37" t="e">
        <f aca="false">IF(COUNTIF(HB:HB,$B76),INDIRECT(concat("B",$A76)),"")</f>
        <v>#NAME?</v>
      </c>
      <c r="DB76" s="37" t="e">
        <f aca="false">IF(COUNTIF(HC:HC,$B76),INDIRECT(concat("B",$A76)),"")</f>
        <v>#NAME?</v>
      </c>
      <c r="DC76" s="37" t="e">
        <f aca="false">IF(COUNTIF(HD:HD,$B76),INDIRECT(concat("B",$A76)),"")</f>
        <v>#NAME?</v>
      </c>
      <c r="DD76" s="199"/>
      <c r="DE76" s="199"/>
      <c r="DF76" s="199"/>
      <c r="DG76" s="199"/>
      <c r="DH76" s="199"/>
      <c r="DI76" s="199"/>
      <c r="DJ76" s="199"/>
      <c r="DK76" s="199"/>
      <c r="DL76" s="199"/>
      <c r="DM76" s="199"/>
      <c r="DN76" s="199"/>
      <c r="DO76" s="199"/>
      <c r="DP76" s="199"/>
      <c r="DQ76" s="199"/>
      <c r="DR76" s="199"/>
      <c r="DS76" s="199"/>
      <c r="DT76" s="199"/>
      <c r="DU76" s="199"/>
      <c r="DV76" s="199"/>
      <c r="DW76" s="199"/>
      <c r="DX76" s="199"/>
      <c r="DY76" s="199"/>
      <c r="DZ76" s="199"/>
      <c r="EA76" s="199"/>
      <c r="EB76" s="199"/>
      <c r="EC76" s="199"/>
      <c r="ED76" s="199"/>
      <c r="EE76" s="199"/>
      <c r="EF76" s="199"/>
      <c r="EG76" s="199"/>
      <c r="EH76" s="199"/>
      <c r="EI76" s="199"/>
      <c r="EJ76" s="199"/>
      <c r="EK76" s="199"/>
      <c r="EL76" s="199"/>
      <c r="EM76" s="199"/>
      <c r="EN76" s="199"/>
      <c r="EO76" s="199"/>
      <c r="EP76" s="199"/>
      <c r="EQ76" s="199"/>
      <c r="ER76" s="199"/>
      <c r="ES76" s="199"/>
      <c r="ET76" s="199"/>
      <c r="EU76" s="199"/>
      <c r="EV76" s="199"/>
      <c r="EW76" s="199"/>
      <c r="EX76" s="199"/>
      <c r="EY76" s="199"/>
      <c r="EZ76" s="199"/>
      <c r="FA76" s="199"/>
      <c r="FB76" s="199"/>
      <c r="FC76" s="199"/>
      <c r="FD76" s="199"/>
      <c r="FE76" s="199"/>
      <c r="FF76" s="199"/>
      <c r="FG76" s="199"/>
      <c r="FH76" s="199"/>
      <c r="FI76" s="199"/>
      <c r="FJ76" s="199"/>
      <c r="FK76" s="199"/>
      <c r="FL76" s="199"/>
      <c r="FM76" s="199"/>
      <c r="FN76" s="199"/>
      <c r="FO76" s="199"/>
      <c r="FP76" s="199"/>
      <c r="FQ76" s="199"/>
      <c r="FR76" s="199"/>
      <c r="FS76" s="199"/>
      <c r="FT76" s="199"/>
      <c r="FU76" s="199"/>
      <c r="FV76" s="199"/>
      <c r="FW76" s="199"/>
      <c r="FX76" s="199"/>
      <c r="FY76" s="199"/>
      <c r="FZ76" s="199"/>
      <c r="GA76" s="199"/>
      <c r="GB76" s="199"/>
      <c r="GC76" s="199"/>
      <c r="GD76" s="199"/>
      <c r="GE76" s="199"/>
      <c r="GF76" s="199"/>
      <c r="GG76" s="199"/>
      <c r="GH76" s="199"/>
      <c r="GI76" s="199"/>
      <c r="GJ76" s="199"/>
      <c r="GK76" s="199"/>
      <c r="GL76" s="199"/>
      <c r="GM76" s="199"/>
      <c r="GN76" s="199"/>
      <c r="GO76" s="199"/>
      <c r="GP76" s="199"/>
      <c r="GQ76" s="199"/>
      <c r="GR76" s="199"/>
      <c r="GS76" s="199"/>
      <c r="GT76" s="199"/>
      <c r="GU76" s="199"/>
      <c r="GV76" s="199"/>
      <c r="GW76" s="199"/>
      <c r="GX76" s="199"/>
      <c r="GY76" s="199"/>
      <c r="GZ76" s="199"/>
      <c r="HA76" s="199"/>
      <c r="HB76" s="199"/>
      <c r="HC76" s="199"/>
      <c r="HD76" s="199"/>
    </row>
    <row r="77" customFormat="false" ht="15" hidden="false" customHeight="false" outlineLevel="0" collapsed="false">
      <c r="A77" s="196" t="n">
        <v>77</v>
      </c>
      <c r="B77" s="37" t="s">
        <v>1497</v>
      </c>
      <c r="C77" s="37" t="e">
        <f aca="false">IF(COUNTIF(DD:DD,$B77),INDIRECT(concat("B",$A77)),"")</f>
        <v>#NAME?</v>
      </c>
      <c r="D77" s="37" t="e">
        <f aca="false">IF(COUNTIF(DE:DE,$B77),INDIRECT(concat("B",$A77)),"")</f>
        <v>#NAME?</v>
      </c>
      <c r="E77" s="37" t="e">
        <f aca="false">IF(COUNTIF(DF:DF,$B77),INDIRECT(concat("B",$A77)),"")</f>
        <v>#NAME?</v>
      </c>
      <c r="F77" s="37" t="e">
        <f aca="false">IF(COUNTIF(DG:DG,$B77),INDIRECT(concat("B",$A77)),"")</f>
        <v>#NAME?</v>
      </c>
      <c r="G77" s="37" t="e">
        <f aca="false">IF(COUNTIF(DH:DH,$B77),INDIRECT(concat("B",$A77)),"")</f>
        <v>#NAME?</v>
      </c>
      <c r="H77" s="37" t="e">
        <f aca="false">IF(COUNTIF(DI:DI,$B77),INDIRECT(concat("B",$A77)),"")</f>
        <v>#NAME?</v>
      </c>
      <c r="I77" s="37" t="e">
        <f aca="false">IF(COUNTIF(DJ:DJ,$B77),INDIRECT(concat("B",$A77)),"")</f>
        <v>#NAME?</v>
      </c>
      <c r="J77" s="37" t="str">
        <f aca="false">IF(COUNTIF(DK:DK,$B77),INDIRECT(concat("B",$A77)),"")</f>
        <v/>
      </c>
      <c r="K77" s="37" t="str">
        <f aca="false">IF(COUNTIF(DL:DL,$B77),INDIRECT(concat("B",$A77)),"")</f>
        <v/>
      </c>
      <c r="L77" s="37" t="e">
        <f aca="false">IF(COUNTIF(DM:DM,$B77),INDIRECT(concat("B",$A77)),"")</f>
        <v>#NAME?</v>
      </c>
      <c r="M77" s="37" t="e">
        <f aca="false">IF(COUNTIF(DN:DN,$B77),INDIRECT(concat("B",$A77)),"")</f>
        <v>#NAME?</v>
      </c>
      <c r="N77" s="37" t="e">
        <f aca="false">IF(COUNTIF(DO:DO,$B77),INDIRECT(concat("B",$A77)),"")</f>
        <v>#NAME?</v>
      </c>
      <c r="O77" s="37" t="e">
        <f aca="false">IF(COUNTIF(DP:DP,$B77),INDIRECT(concat("B",$A77)),"")</f>
        <v>#NAME?</v>
      </c>
      <c r="P77" s="37" t="e">
        <f aca="false">IF(COUNTIF(DQ:DQ,$B77),INDIRECT(concat("B",$A77)),"")</f>
        <v>#NAME?</v>
      </c>
      <c r="Q77" s="37" t="e">
        <f aca="false">IF(COUNTIF(DR:DR,$B77),INDIRECT(concat("B",$A77)),"")</f>
        <v>#NAME?</v>
      </c>
      <c r="R77" s="37" t="e">
        <f aca="false">IF(COUNTIF(DS:DS,$B77),INDIRECT(concat("B",$A77)),"")</f>
        <v>#NAME?</v>
      </c>
      <c r="S77" s="37" t="e">
        <f aca="false">IF(COUNTIF(DT:DT,$B77),INDIRECT(concat("B",$A77)),"")</f>
        <v>#NAME?</v>
      </c>
      <c r="T77" s="37" t="e">
        <f aca="false">IF(COUNTIF(DU:DU,$B77),INDIRECT(concat("B",$A77)),"")</f>
        <v>#NAME?</v>
      </c>
      <c r="U77" s="37" t="e">
        <f aca="false">IF(COUNTIF(DV:DV,$B77),INDIRECT(concat("B",$A77)),"")</f>
        <v>#NAME?</v>
      </c>
      <c r="V77" s="37" t="e">
        <f aca="false">IF(COUNTIF(DW:DW,$B77),INDIRECT(concat("B",$A77)),"")</f>
        <v>#NAME?</v>
      </c>
      <c r="W77" s="37" t="str">
        <f aca="false">IF(COUNTIF(DX:DX,$B77),INDIRECT(concat("B",$A77)),"")</f>
        <v/>
      </c>
      <c r="X77" s="37" t="str">
        <f aca="false">IF(COUNTIF(DY:DY,$B77),INDIRECT(concat("B",$A77)),"")</f>
        <v/>
      </c>
      <c r="Y77" s="37" t="str">
        <f aca="false">IF(COUNTIF(DZ:DZ,$B77),INDIRECT(concat("B",$A77)),"")</f>
        <v/>
      </c>
      <c r="Z77" s="37" t="e">
        <f aca="false">IF(COUNTIF(EA:EA,$B77),INDIRECT(concat("B",$A77)),"")</f>
        <v>#NAME?</v>
      </c>
      <c r="AA77" s="37" t="e">
        <f aca="false">IF(COUNTIF(EB:EB,$B77),INDIRECT(concat("B",$A77)),"")</f>
        <v>#NAME?</v>
      </c>
      <c r="AB77" s="37" t="e">
        <f aca="false">IF(COUNTIF(EC:EC,$B77),INDIRECT(concat("B",$A77)),"")</f>
        <v>#NAME?</v>
      </c>
      <c r="AC77" s="37" t="str">
        <f aca="false">IF(COUNTIF(ED:ED,$B77),INDIRECT(concat("B",$A77)),"")</f>
        <v/>
      </c>
      <c r="AD77" s="37" t="e">
        <f aca="false">IF(COUNTIF(EE:EE,$B77),INDIRECT(concat("B",$A77)),"")</f>
        <v>#NAME?</v>
      </c>
      <c r="AE77" s="37" t="e">
        <f aca="false">IF(COUNTIF(EF:EF,$B77),INDIRECT(concat("B",$A77)),"")</f>
        <v>#NAME?</v>
      </c>
      <c r="AF77" s="37" t="e">
        <f aca="false">IF(COUNTIF(EG:EG,$B77),INDIRECT(concat("B",$A77)),"")</f>
        <v>#NAME?</v>
      </c>
      <c r="AG77" s="37" t="e">
        <f aca="false">IF(COUNTIF(EH:EH,$B77),INDIRECT(concat("B",$A77)),"")</f>
        <v>#NAME?</v>
      </c>
      <c r="AH77" s="37" t="e">
        <f aca="false">IF(COUNTIF(EI:EI,$B77),INDIRECT(concat("B",$A77)),"")</f>
        <v>#NAME?</v>
      </c>
      <c r="AI77" s="37" t="str">
        <f aca="false">IF(COUNTIF(EJ:EJ,$B77),INDIRECT(concat("B",$A77)),"")</f>
        <v/>
      </c>
      <c r="AJ77" s="37" t="e">
        <f aca="false">IF(COUNTIF(EK:EK,$B77),INDIRECT(concat("B",$A77)),"")</f>
        <v>#NAME?</v>
      </c>
      <c r="AK77" s="37" t="e">
        <f aca="false">IF(COUNTIF(EL:EL,$B77),INDIRECT(concat("B",$A77)),"")</f>
        <v>#NAME?</v>
      </c>
      <c r="AL77" s="37" t="e">
        <f aca="false">IF(COUNTIF(EM:EM,$B77),INDIRECT(concat("B",$A77)),"")</f>
        <v>#NAME?</v>
      </c>
      <c r="AM77" s="37" t="e">
        <f aca="false">IF(COUNTIF(EN:EN,$B77),INDIRECT(concat("B",$A77)),"")</f>
        <v>#NAME?</v>
      </c>
      <c r="AN77" s="37" t="e">
        <f aca="false">IF(COUNTIF(EO:EO,$B77),INDIRECT(concat("B",$A77)),"")</f>
        <v>#NAME?</v>
      </c>
      <c r="AO77" s="37" t="e">
        <f aca="false">IF(COUNTIF(EP:EP,$B77),INDIRECT(concat("B",$A77)),"")</f>
        <v>#NAME?</v>
      </c>
      <c r="AP77" s="37" t="e">
        <f aca="false">IF(COUNTIF(EQ:EQ,$B77),INDIRECT(concat("B",$A77)),"")</f>
        <v>#NAME?</v>
      </c>
      <c r="AQ77" s="37" t="e">
        <f aca="false">IF(COUNTIF(ER:ER,$B77),INDIRECT(concat("B",$A77)),"")</f>
        <v>#NAME?</v>
      </c>
      <c r="AR77" s="37" t="str">
        <f aca="false">IF(COUNTIF(ES:ES,$B77),INDIRECT(concat("B",$A77)),"")</f>
        <v/>
      </c>
      <c r="AS77" s="37" t="e">
        <f aca="false">IF(COUNTIF(ET:ET,$B77),INDIRECT(concat("B",$A77)),"")</f>
        <v>#NAME?</v>
      </c>
      <c r="AT77" s="37" t="e">
        <f aca="false">IF(COUNTIF(EU:EU,$B77),INDIRECT(concat("B",$A77)),"")</f>
        <v>#NAME?</v>
      </c>
      <c r="AU77" s="37" t="e">
        <f aca="false">IF(COUNTIF(EV:EV,$B77),INDIRECT(concat("B",$A77)),"")</f>
        <v>#NAME?</v>
      </c>
      <c r="AV77" s="37" t="e">
        <f aca="false">IF(COUNTIF(EW:EW,$B77),INDIRECT(concat("B",$A77)),"")</f>
        <v>#NAME?</v>
      </c>
      <c r="AW77" s="37" t="e">
        <f aca="false">IF(COUNTIF(EX:EX,$B77),INDIRECT(concat("B",$A77)),"")</f>
        <v>#NAME?</v>
      </c>
      <c r="AX77" s="37" t="e">
        <f aca="false">IF(COUNTIF(EY:EY,$B77),INDIRECT(concat("B",$A77)),"")</f>
        <v>#NAME?</v>
      </c>
      <c r="AY77" s="37" t="e">
        <f aca="false">IF(COUNTIF(EZ:EZ,$B77),INDIRECT(concat("B",$A77)),"")</f>
        <v>#NAME?</v>
      </c>
      <c r="AZ77" s="37" t="e">
        <f aca="false">IF(COUNTIF(FA:FA,$B77),INDIRECT(concat("B",$A77)),"")</f>
        <v>#NAME?</v>
      </c>
      <c r="BA77" s="37" t="e">
        <f aca="false">IF(COUNTIF(FB:FB,$B77),INDIRECT(concat("B",$A77)),"")</f>
        <v>#NAME?</v>
      </c>
      <c r="BB77" s="37" t="e">
        <f aca="false">IF(COUNTIF(FC:FC,$B77),INDIRECT(concat("B",$A77)),"")</f>
        <v>#NAME?</v>
      </c>
      <c r="BC77" s="37" t="e">
        <f aca="false">IF(COUNTIF(FD:FD,$B77),INDIRECT(concat("B",$A77)),"")</f>
        <v>#NAME?</v>
      </c>
      <c r="BD77" s="37" t="e">
        <f aca="false">IF(COUNTIF(FE:FE,$B77),INDIRECT(concat("B",$A77)),"")</f>
        <v>#NAME?</v>
      </c>
      <c r="BE77" s="37" t="e">
        <f aca="false">IF(COUNTIF(FF:FF,$B77),INDIRECT(concat("B",$A77)),"")</f>
        <v>#NAME?</v>
      </c>
      <c r="BF77" s="37" t="e">
        <f aca="false">IF(COUNTIF(FG:FG,$B77),INDIRECT(concat("B",$A77)),"")</f>
        <v>#NAME?</v>
      </c>
      <c r="BG77" s="37" t="str">
        <f aca="false">IF(COUNTIF(FH:FH,$B77),INDIRECT(concat("B",$A77)),"")</f>
        <v/>
      </c>
      <c r="BH77" s="37" t="str">
        <f aca="false">IF(COUNTIF(FI:FI,$B77),INDIRECT(concat("B",$A77)),"")</f>
        <v/>
      </c>
      <c r="BI77" s="37" t="e">
        <f aca="false">IF(COUNTIF(FJ:FJ,$B77),INDIRECT(concat("B",$A77)),"")</f>
        <v>#NAME?</v>
      </c>
      <c r="BJ77" s="37" t="str">
        <f aca="false">IF(COUNTIF(FK:FK,$B77),INDIRECT(concat("B",$A77)),"")</f>
        <v/>
      </c>
      <c r="BK77" s="37" t="e">
        <f aca="false">IF(COUNTIF(FL:FL,$B77),INDIRECT(concat("B",$A77)),"")</f>
        <v>#NAME?</v>
      </c>
      <c r="BL77" s="37" t="e">
        <f aca="false">IF(COUNTIF(FM:FM,$B77),INDIRECT(concat("B",$A77)),"")</f>
        <v>#NAME?</v>
      </c>
      <c r="BM77" s="37" t="e">
        <f aca="false">IF(COUNTIF(FN:FN,$B77),INDIRECT(concat("B",$A77)),"")</f>
        <v>#NAME?</v>
      </c>
      <c r="BN77" s="37" t="e">
        <f aca="false">IF(COUNTIF(FO:FO,$B77),INDIRECT(concat("B",$A77)),"")</f>
        <v>#NAME?</v>
      </c>
      <c r="BO77" s="37" t="e">
        <f aca="false">IF(COUNTIF(FP:FP,$B77),INDIRECT(concat("B",$A77)),"")</f>
        <v>#NAME?</v>
      </c>
      <c r="BP77" s="37" t="e">
        <f aca="false">IF(COUNTIF(FQ:FQ,$B77),INDIRECT(concat("B",$A77)),"")</f>
        <v>#NAME?</v>
      </c>
      <c r="BQ77" s="37" t="e">
        <f aca="false">IF(COUNTIF(FR:FR,$B77),INDIRECT(concat("B",$A77)),"")</f>
        <v>#NAME?</v>
      </c>
      <c r="BR77" s="37" t="e">
        <f aca="false">IF(COUNTIF(FS:FS,$B77),INDIRECT(concat("B",$A77)),"")</f>
        <v>#NAME?</v>
      </c>
      <c r="BS77" s="37" t="e">
        <f aca="false">IF(COUNTIF(FT:FT,$B77),INDIRECT(concat("B",$A77)),"")</f>
        <v>#NAME?</v>
      </c>
      <c r="BT77" s="37" t="e">
        <f aca="false">IF(COUNTIF(FU:FU,$B77),INDIRECT(concat("B",$A77)),"")</f>
        <v>#NAME?</v>
      </c>
      <c r="BU77" s="37" t="str">
        <f aca="false">IF(COUNTIF(FV:FV,$B77),INDIRECT(concat("B",$A77)),"")</f>
        <v/>
      </c>
      <c r="BV77" s="37" t="str">
        <f aca="false">IF(COUNTIF(FW:FW,$B77),INDIRECT(concat("B",$A77)),"")</f>
        <v/>
      </c>
      <c r="BW77" s="37" t="e">
        <f aca="false">IF(COUNTIF(FX:FX,$B77),INDIRECT(concat("B",$A77)),"")</f>
        <v>#NAME?</v>
      </c>
      <c r="BX77" s="37" t="e">
        <f aca="false">IF(COUNTIF(FY:FY,$B77),INDIRECT(concat("B",$A77)),"")</f>
        <v>#NAME?</v>
      </c>
      <c r="BY77" s="37" t="e">
        <f aca="false">IF(COUNTIF(FZ:FZ,$B77),INDIRECT(concat("B",$A77)),"")</f>
        <v>#NAME?</v>
      </c>
      <c r="BZ77" s="37" t="e">
        <f aca="false">IF(COUNTIF(GA:GA,$B77),INDIRECT(concat("B",$A77)),"")</f>
        <v>#NAME?</v>
      </c>
      <c r="CA77" s="37" t="e">
        <f aca="false">IF(COUNTIF(GB:GB,$B77),INDIRECT(concat("B",$A77)),"")</f>
        <v>#NAME?</v>
      </c>
      <c r="CB77" s="37" t="e">
        <f aca="false">IF(COUNTIF(GC:GC,$B77),INDIRECT(concat("B",$A77)),"")</f>
        <v>#NAME?</v>
      </c>
      <c r="CC77" s="37" t="e">
        <f aca="false">IF(COUNTIF(GD:GD,$B77),INDIRECT(concat("B",$A77)),"")</f>
        <v>#NAME?</v>
      </c>
      <c r="CD77" s="37" t="e">
        <f aca="false">IF(COUNTIF(GE:GE,$B77),INDIRECT(concat("B",$A77)),"")</f>
        <v>#NAME?</v>
      </c>
      <c r="CE77" s="37" t="e">
        <f aca="false">IF(COUNTIF(GF:GF,$B77),INDIRECT(concat("B",$A77)),"")</f>
        <v>#NAME?</v>
      </c>
      <c r="CF77" s="37" t="e">
        <f aca="false">IF(COUNTIF(GG:GG,$B77),INDIRECT(concat("B",$A77)),"")</f>
        <v>#NAME?</v>
      </c>
      <c r="CG77" s="37" t="e">
        <f aca="false">IF(COUNTIF(GH:GH,$B77),INDIRECT(concat("B",$A77)),"")</f>
        <v>#NAME?</v>
      </c>
      <c r="CH77" s="37" t="e">
        <f aca="false">IF(COUNTIF(GI:GI,$B77),INDIRECT(concat("B",$A77)),"")</f>
        <v>#NAME?</v>
      </c>
      <c r="CI77" s="37" t="e">
        <f aca="false">IF(COUNTIF(GJ:GJ,$B77),INDIRECT(concat("B",$A77)),"")</f>
        <v>#NAME?</v>
      </c>
      <c r="CJ77" s="37" t="e">
        <f aca="false">IF(COUNTIF(GK:GK,$B77),INDIRECT(concat("B",$A77)),"")</f>
        <v>#NAME?</v>
      </c>
      <c r="CK77" s="37" t="e">
        <f aca="false">IF(COUNTIF(GL:GL,$B77),INDIRECT(concat("B",$A77)),"")</f>
        <v>#NAME?</v>
      </c>
      <c r="CL77" s="37" t="e">
        <f aca="false">IF(COUNTIF(GM:GM,$B77),INDIRECT(concat("B",$A77)),"")</f>
        <v>#NAME?</v>
      </c>
      <c r="CM77" s="37" t="e">
        <f aca="false">IF(COUNTIF(GN:GN,$B77),INDIRECT(concat("B",$A77)),"")</f>
        <v>#NAME?</v>
      </c>
      <c r="CN77" s="37" t="e">
        <f aca="false">IF(COUNTIF(GO:GO,$B77),INDIRECT(concat("B",$A77)),"")</f>
        <v>#NAME?</v>
      </c>
      <c r="CO77" s="37" t="e">
        <f aca="false">IF(COUNTIF(GP:GP,$B77),INDIRECT(concat("B",$A77)),"")</f>
        <v>#NAME?</v>
      </c>
      <c r="CP77" s="37" t="e">
        <f aca="false">IF(COUNTIF(GQ:GQ,$B77),INDIRECT(concat("B",$A77)),"")</f>
        <v>#NAME?</v>
      </c>
      <c r="CQ77" s="37" t="e">
        <f aca="false">IF(COUNTIF(GR:GR,$B77),INDIRECT(concat("B",$A77)),"")</f>
        <v>#NAME?</v>
      </c>
      <c r="CR77" s="37" t="e">
        <f aca="false">IF(COUNTIF(GS:GS,$B77),INDIRECT(concat("B",$A77)),"")</f>
        <v>#NAME?</v>
      </c>
      <c r="CS77" s="37" t="e">
        <f aca="false">IF(COUNTIF(GT:GT,$B77),INDIRECT(concat("B",$A77)),"")</f>
        <v>#NAME?</v>
      </c>
      <c r="CT77" s="37" t="e">
        <f aca="false">IF(COUNTIF(GU:GU,$B77),INDIRECT(concat("B",$A77)),"")</f>
        <v>#NAME?</v>
      </c>
      <c r="CU77" s="37" t="e">
        <f aca="false">IF(COUNTIF(GV:GV,$B77),INDIRECT(concat("B",$A77)),"")</f>
        <v>#NAME?</v>
      </c>
      <c r="CV77" s="37" t="e">
        <f aca="false">IF(COUNTIF(GW:GW,$B77),INDIRECT(concat("B",$A77)),"")</f>
        <v>#NAME?</v>
      </c>
      <c r="CW77" s="37" t="str">
        <f aca="false">IF(COUNTIF(GX:GX,$B77),INDIRECT(concat("B",$A77)),"")</f>
        <v/>
      </c>
      <c r="CX77" s="37" t="e">
        <f aca="false">IF(COUNTIF(GY:GY,$B77),INDIRECT(concat("B",$A77)),"")</f>
        <v>#NAME?</v>
      </c>
      <c r="CY77" s="37" t="e">
        <f aca="false">IF(COUNTIF(GZ:GZ,$B77),INDIRECT(concat("B",$A77)),"")</f>
        <v>#NAME?</v>
      </c>
      <c r="CZ77" s="37" t="e">
        <f aca="false">IF(COUNTIF(HA:HA,$B77),INDIRECT(concat("B",$A77)),"")</f>
        <v>#NAME?</v>
      </c>
      <c r="DA77" s="37" t="e">
        <f aca="false">IF(COUNTIF(HB:HB,$B77),INDIRECT(concat("B",$A77)),"")</f>
        <v>#NAME?</v>
      </c>
      <c r="DB77" s="37" t="e">
        <f aca="false">IF(COUNTIF(HC:HC,$B77),INDIRECT(concat("B",$A77)),"")</f>
        <v>#NAME?</v>
      </c>
      <c r="DC77" s="37" t="e">
        <f aca="false">IF(COUNTIF(HD:HD,$B77),INDIRECT(concat("B",$A77)),"")</f>
        <v>#NAME?</v>
      </c>
      <c r="DD77" s="199"/>
      <c r="DE77" s="199"/>
      <c r="DF77" s="199"/>
      <c r="DG77" s="199"/>
      <c r="DH77" s="199"/>
      <c r="DI77" s="199"/>
      <c r="DJ77" s="199"/>
      <c r="DK77" s="199"/>
      <c r="DL77" s="199"/>
      <c r="DM77" s="199"/>
      <c r="DN77" s="199"/>
      <c r="DO77" s="199"/>
      <c r="DP77" s="199"/>
      <c r="DQ77" s="199"/>
      <c r="DR77" s="199"/>
      <c r="DS77" s="199"/>
      <c r="DT77" s="199"/>
      <c r="DU77" s="199"/>
      <c r="DV77" s="199"/>
      <c r="DW77" s="199"/>
      <c r="DX77" s="199"/>
      <c r="DY77" s="199"/>
      <c r="DZ77" s="199"/>
      <c r="EA77" s="199"/>
      <c r="EB77" s="199"/>
      <c r="EC77" s="199"/>
      <c r="ED77" s="199"/>
      <c r="EE77" s="199"/>
      <c r="EF77" s="199"/>
      <c r="EG77" s="199"/>
      <c r="EH77" s="199"/>
      <c r="EI77" s="199"/>
      <c r="EJ77" s="199"/>
      <c r="EK77" s="199"/>
      <c r="EL77" s="199"/>
      <c r="EM77" s="199"/>
      <c r="EN77" s="199"/>
      <c r="EO77" s="199"/>
      <c r="EP77" s="199"/>
      <c r="EQ77" s="199"/>
      <c r="ER77" s="199"/>
      <c r="ES77" s="199"/>
      <c r="ET77" s="199"/>
      <c r="EU77" s="199"/>
      <c r="EV77" s="199"/>
      <c r="EW77" s="199"/>
      <c r="EX77" s="199"/>
      <c r="EY77" s="199"/>
      <c r="EZ77" s="199"/>
      <c r="FA77" s="199"/>
      <c r="FB77" s="199"/>
      <c r="FC77" s="199"/>
      <c r="FD77" s="199"/>
      <c r="FE77" s="199"/>
      <c r="FF77" s="199"/>
      <c r="FG77" s="199"/>
      <c r="FH77" s="199"/>
      <c r="FI77" s="199"/>
      <c r="FJ77" s="199"/>
      <c r="FK77" s="199"/>
      <c r="FL77" s="199"/>
      <c r="FM77" s="199"/>
      <c r="FN77" s="199"/>
      <c r="FO77" s="199"/>
      <c r="FP77" s="199"/>
      <c r="FQ77" s="199"/>
      <c r="FR77" s="199"/>
      <c r="FS77" s="199"/>
      <c r="FT77" s="199"/>
      <c r="FU77" s="199"/>
      <c r="FV77" s="199"/>
      <c r="FW77" s="199"/>
      <c r="FX77" s="199"/>
      <c r="FY77" s="199"/>
      <c r="FZ77" s="199"/>
      <c r="GA77" s="199"/>
      <c r="GB77" s="199"/>
      <c r="GC77" s="199"/>
      <c r="GD77" s="199"/>
      <c r="GE77" s="199"/>
      <c r="GF77" s="199"/>
      <c r="GG77" s="199"/>
      <c r="GH77" s="199"/>
      <c r="GI77" s="199"/>
      <c r="GJ77" s="199"/>
      <c r="GK77" s="199"/>
      <c r="GL77" s="199"/>
      <c r="GM77" s="199"/>
      <c r="GN77" s="199"/>
      <c r="GO77" s="199"/>
      <c r="GP77" s="199"/>
      <c r="GQ77" s="199"/>
      <c r="GR77" s="199"/>
      <c r="GS77" s="199"/>
      <c r="GT77" s="199"/>
      <c r="GU77" s="199"/>
      <c r="GV77" s="199"/>
      <c r="GW77" s="199"/>
      <c r="GX77" s="199"/>
      <c r="GY77" s="199"/>
      <c r="GZ77" s="199"/>
      <c r="HA77" s="199"/>
      <c r="HB77" s="199"/>
      <c r="HC77" s="199"/>
      <c r="HD77" s="19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49.63"/>
    <col collapsed="false" customWidth="true" hidden="false" outlineLevel="0" max="2" min="2" style="0" width="17.5"/>
    <col collapsed="false" customWidth="true" hidden="false" outlineLevel="0" max="3" min="3" style="0" width="60.25"/>
    <col collapsed="false" customWidth="true" hidden="false" outlineLevel="0" max="4" min="4" style="0" width="32.13"/>
    <col collapsed="false" customWidth="true" hidden="false" outlineLevel="0" max="5" min="5" style="0" width="32.51"/>
    <col collapsed="false" customWidth="true" hidden="false" outlineLevel="0" max="6" min="6" style="0" width="25.5"/>
  </cols>
  <sheetData>
    <row r="1" customFormat="false" ht="15" hidden="false" customHeight="false" outlineLevel="0" collapsed="false">
      <c r="A1" s="318" t="s">
        <v>3311</v>
      </c>
      <c r="B1" s="318" t="s">
        <v>3312</v>
      </c>
      <c r="C1" s="318" t="s">
        <v>3313</v>
      </c>
      <c r="D1" s="318" t="s">
        <v>3314</v>
      </c>
      <c r="E1" s="318" t="s">
        <v>3315</v>
      </c>
      <c r="F1" s="318" t="s">
        <v>3316</v>
      </c>
    </row>
    <row r="2" customFormat="false" ht="15" hidden="false" customHeight="false" outlineLevel="0" collapsed="false">
      <c r="A2" s="211" t="s">
        <v>3317</v>
      </c>
      <c r="B2" s="211" t="s">
        <v>3318</v>
      </c>
      <c r="C2" s="211" t="s">
        <v>3318</v>
      </c>
      <c r="D2" s="211" t="s">
        <v>3319</v>
      </c>
      <c r="E2" s="211" t="s">
        <v>3317</v>
      </c>
      <c r="F2" s="211" t="s">
        <v>3320</v>
      </c>
    </row>
    <row r="3" customFormat="false" ht="15" hidden="false" customHeight="false" outlineLevel="0" collapsed="false">
      <c r="A3" s="211" t="s">
        <v>3321</v>
      </c>
      <c r="B3" s="211" t="s">
        <v>3322</v>
      </c>
      <c r="C3" s="211" t="s">
        <v>3323</v>
      </c>
      <c r="D3" s="211" t="s">
        <v>3324</v>
      </c>
      <c r="E3" s="211" t="s">
        <v>3325</v>
      </c>
      <c r="F3" s="211" t="s">
        <v>3326</v>
      </c>
    </row>
    <row r="4" customFormat="false" ht="15" hidden="false" customHeight="false" outlineLevel="0" collapsed="false">
      <c r="A4" s="211" t="s">
        <v>3319</v>
      </c>
      <c r="B4" s="211" t="s">
        <v>3327</v>
      </c>
      <c r="C4" s="211" t="s">
        <v>3328</v>
      </c>
      <c r="D4" s="211" t="s">
        <v>3329</v>
      </c>
      <c r="E4" s="211" t="s">
        <v>3321</v>
      </c>
      <c r="F4" s="211" t="s">
        <v>3330</v>
      </c>
    </row>
    <row r="5" customFormat="false" ht="15" hidden="false" customHeight="false" outlineLevel="0" collapsed="false">
      <c r="A5" s="211" t="s">
        <v>3331</v>
      </c>
      <c r="B5" s="211" t="s">
        <v>3332</v>
      </c>
      <c r="C5" s="211" t="s">
        <v>3333</v>
      </c>
      <c r="D5" s="211" t="s">
        <v>3334</v>
      </c>
      <c r="E5" s="211" t="s">
        <v>3331</v>
      </c>
      <c r="F5" s="211" t="s">
        <v>3335</v>
      </c>
    </row>
    <row r="6" customFormat="false" ht="15" hidden="false" customHeight="false" outlineLevel="0" collapsed="false">
      <c r="A6" s="211" t="s">
        <v>3336</v>
      </c>
      <c r="B6" s="211" t="s">
        <v>3337</v>
      </c>
      <c r="C6" s="211" t="s">
        <v>3338</v>
      </c>
      <c r="D6" s="211" t="s">
        <v>3339</v>
      </c>
      <c r="E6" s="211" t="s">
        <v>3336</v>
      </c>
      <c r="F6" s="211" t="s">
        <v>3340</v>
      </c>
    </row>
    <row r="7" customFormat="false" ht="15" hidden="false" customHeight="false" outlineLevel="0" collapsed="false">
      <c r="A7" s="211" t="s">
        <v>3341</v>
      </c>
      <c r="B7" s="211" t="s">
        <v>3342</v>
      </c>
      <c r="C7" s="211" t="s">
        <v>3343</v>
      </c>
      <c r="D7" s="211" t="s">
        <v>3318</v>
      </c>
      <c r="E7" s="211" t="s">
        <v>3341</v>
      </c>
      <c r="F7" s="211" t="s">
        <v>3344</v>
      </c>
    </row>
    <row r="8" customFormat="false" ht="15" hidden="false" customHeight="false" outlineLevel="0" collapsed="false">
      <c r="A8" s="211" t="s">
        <v>3324</v>
      </c>
      <c r="B8" s="211" t="s">
        <v>3345</v>
      </c>
      <c r="C8" s="211" t="s">
        <v>3346</v>
      </c>
      <c r="D8" s="211" t="s">
        <v>3327</v>
      </c>
      <c r="E8" s="211" t="s">
        <v>3347</v>
      </c>
      <c r="F8" s="211" t="s">
        <v>3348</v>
      </c>
    </row>
    <row r="9" customFormat="false" ht="15" hidden="false" customHeight="false" outlineLevel="0" collapsed="false">
      <c r="A9" s="211" t="s">
        <v>3347</v>
      </c>
      <c r="B9" s="211" t="s">
        <v>3339</v>
      </c>
      <c r="C9" s="211" t="s">
        <v>3341</v>
      </c>
      <c r="D9" s="211" t="s">
        <v>3322</v>
      </c>
      <c r="E9" s="211" t="s">
        <v>3349</v>
      </c>
      <c r="F9" s="211" t="s">
        <v>3350</v>
      </c>
    </row>
    <row r="10" customFormat="false" ht="15" hidden="false" customHeight="false" outlineLevel="0" collapsed="false">
      <c r="A10" s="211" t="s">
        <v>3349</v>
      </c>
      <c r="B10" s="211" t="s">
        <v>3351</v>
      </c>
      <c r="C10" s="211" t="s">
        <v>3349</v>
      </c>
      <c r="D10" s="211" t="s">
        <v>3352</v>
      </c>
      <c r="E10" s="211" t="s">
        <v>3353</v>
      </c>
      <c r="F10" s="211" t="s">
        <v>3354</v>
      </c>
    </row>
    <row r="11" customFormat="false" ht="15" hidden="false" customHeight="false" outlineLevel="0" collapsed="false">
      <c r="A11" s="211" t="s">
        <v>3353</v>
      </c>
      <c r="B11" s="211" t="s">
        <v>3346</v>
      </c>
      <c r="C11" s="211" t="s">
        <v>3355</v>
      </c>
      <c r="D11" s="211" t="s">
        <v>3356</v>
      </c>
      <c r="E11" s="211" t="s">
        <v>3357</v>
      </c>
      <c r="F11" s="211" t="s">
        <v>3358</v>
      </c>
    </row>
    <row r="12" customFormat="false" ht="15" hidden="false" customHeight="false" outlineLevel="0" collapsed="false">
      <c r="A12" s="211" t="s">
        <v>3357</v>
      </c>
      <c r="B12" s="211" t="s">
        <v>3359</v>
      </c>
      <c r="C12" s="211" t="s">
        <v>3360</v>
      </c>
      <c r="D12" s="211" t="s">
        <v>3346</v>
      </c>
      <c r="E12" s="211" t="s">
        <v>3361</v>
      </c>
      <c r="F12" s="211" t="s">
        <v>3362</v>
      </c>
    </row>
    <row r="13" customFormat="false" ht="15" hidden="false" customHeight="false" outlineLevel="0" collapsed="false">
      <c r="A13" s="211" t="s">
        <v>3361</v>
      </c>
      <c r="B13" s="211" t="s">
        <v>3363</v>
      </c>
      <c r="C13" s="211" t="s">
        <v>3364</v>
      </c>
      <c r="D13" s="211" t="s">
        <v>3360</v>
      </c>
      <c r="E13" s="211" t="s">
        <v>3365</v>
      </c>
      <c r="F13" s="211" t="s">
        <v>3366</v>
      </c>
    </row>
    <row r="14" customFormat="false" ht="15" hidden="false" customHeight="false" outlineLevel="0" collapsed="false">
      <c r="A14" s="211" t="s">
        <v>3365</v>
      </c>
      <c r="B14" s="211" t="s">
        <v>3367</v>
      </c>
      <c r="C14" s="211" t="s">
        <v>3368</v>
      </c>
      <c r="D14" s="211" t="s">
        <v>3369</v>
      </c>
      <c r="E14" s="211" t="s">
        <v>3370</v>
      </c>
      <c r="F14" s="211" t="s">
        <v>3371</v>
      </c>
    </row>
    <row r="15" customFormat="false" ht="15" hidden="false" customHeight="false" outlineLevel="0" collapsed="false">
      <c r="A15" s="211" t="s">
        <v>3370</v>
      </c>
      <c r="B15" s="211" t="s">
        <v>3369</v>
      </c>
      <c r="C15" s="211" t="s">
        <v>3372</v>
      </c>
      <c r="D15" s="211" t="s">
        <v>3373</v>
      </c>
      <c r="E15" s="211" t="s">
        <v>3374</v>
      </c>
      <c r="F15" s="211" t="s">
        <v>3375</v>
      </c>
    </row>
    <row r="16" customFormat="false" ht="15" hidden="false" customHeight="false" outlineLevel="0" collapsed="false">
      <c r="A16" s="211" t="s">
        <v>3374</v>
      </c>
      <c r="B16" s="211" t="s">
        <v>3376</v>
      </c>
      <c r="C16" s="211" t="s">
        <v>3321</v>
      </c>
      <c r="D16" s="211" t="s">
        <v>3377</v>
      </c>
      <c r="E16" s="211" t="s">
        <v>3355</v>
      </c>
      <c r="F16" s="211" t="s">
        <v>3378</v>
      </c>
    </row>
    <row r="17" customFormat="false" ht="15" hidden="false" customHeight="false" outlineLevel="0" collapsed="false">
      <c r="A17" s="211" t="s">
        <v>3355</v>
      </c>
      <c r="B17" s="211" t="s">
        <v>3379</v>
      </c>
      <c r="C17" s="211" t="s">
        <v>3380</v>
      </c>
      <c r="D17" s="211" t="s">
        <v>3381</v>
      </c>
      <c r="E17" s="211" t="s">
        <v>3382</v>
      </c>
      <c r="F17" s="211" t="s">
        <v>3383</v>
      </c>
    </row>
    <row r="18" customFormat="false" ht="15" hidden="false" customHeight="false" outlineLevel="0" collapsed="false">
      <c r="A18" s="211" t="s">
        <v>3382</v>
      </c>
      <c r="B18" s="211" t="s">
        <v>3324</v>
      </c>
      <c r="C18" s="211" t="s">
        <v>3384</v>
      </c>
      <c r="D18" s="211" t="s">
        <v>3385</v>
      </c>
      <c r="E18" s="211" t="s">
        <v>3386</v>
      </c>
      <c r="F18" s="211" t="s">
        <v>3387</v>
      </c>
    </row>
    <row r="19" customFormat="false" ht="15" hidden="false" customHeight="false" outlineLevel="0" collapsed="false">
      <c r="A19" s="211" t="s">
        <v>3386</v>
      </c>
      <c r="B19" s="211" t="s">
        <v>3360</v>
      </c>
      <c r="C19" s="211" t="s">
        <v>3388</v>
      </c>
      <c r="D19" s="211" t="s">
        <v>3389</v>
      </c>
      <c r="E19" s="211" t="s">
        <v>3390</v>
      </c>
      <c r="F19" s="211" t="s">
        <v>3391</v>
      </c>
    </row>
    <row r="20" customFormat="false" ht="15" hidden="false" customHeight="false" outlineLevel="0" collapsed="false">
      <c r="A20" s="211" t="s">
        <v>3390</v>
      </c>
      <c r="B20" s="211" t="s">
        <v>3392</v>
      </c>
      <c r="C20" s="211" t="s">
        <v>3373</v>
      </c>
      <c r="D20" s="211" t="s">
        <v>3393</v>
      </c>
      <c r="E20" s="211" t="s">
        <v>3394</v>
      </c>
      <c r="F20" s="211" t="s">
        <v>3395</v>
      </c>
    </row>
    <row r="21" customFormat="false" ht="15" hidden="false" customHeight="false" outlineLevel="0" collapsed="false">
      <c r="A21" s="211" t="s">
        <v>3394</v>
      </c>
      <c r="B21" s="211" t="s">
        <v>3396</v>
      </c>
      <c r="C21" s="211" t="s">
        <v>3370</v>
      </c>
      <c r="D21" s="211" t="s">
        <v>3397</v>
      </c>
      <c r="E21" s="211" t="s">
        <v>3398</v>
      </c>
      <c r="F21" s="211" t="s">
        <v>3399</v>
      </c>
    </row>
    <row r="22" customFormat="false" ht="15" hidden="false" customHeight="false" outlineLevel="0" collapsed="false">
      <c r="A22" s="211" t="s">
        <v>3398</v>
      </c>
      <c r="B22" s="211" t="s">
        <v>3400</v>
      </c>
      <c r="C22" s="211" t="s">
        <v>3401</v>
      </c>
      <c r="D22" s="211" t="s">
        <v>3351</v>
      </c>
      <c r="E22" s="211" t="s">
        <v>3402</v>
      </c>
      <c r="F22" s="211" t="s">
        <v>3403</v>
      </c>
    </row>
    <row r="23" customFormat="false" ht="15" hidden="false" customHeight="false" outlineLevel="0" collapsed="false">
      <c r="A23" s="211" t="s">
        <v>3402</v>
      </c>
      <c r="B23" s="211" t="s">
        <v>3404</v>
      </c>
      <c r="C23" s="211" t="s">
        <v>3374</v>
      </c>
      <c r="D23" s="211" t="s">
        <v>3405</v>
      </c>
      <c r="E23" s="211" t="s">
        <v>3406</v>
      </c>
      <c r="F23" s="211" t="s">
        <v>3407</v>
      </c>
    </row>
    <row r="24" customFormat="false" ht="15" hidden="false" customHeight="false" outlineLevel="0" collapsed="false">
      <c r="A24" s="211" t="s">
        <v>3329</v>
      </c>
      <c r="B24" s="211" t="s">
        <v>3408</v>
      </c>
      <c r="C24" s="211" t="s">
        <v>3336</v>
      </c>
      <c r="D24" s="211" t="s">
        <v>3409</v>
      </c>
      <c r="E24" s="211" t="s">
        <v>3410</v>
      </c>
      <c r="F24" s="211" t="s">
        <v>3411</v>
      </c>
    </row>
    <row r="25" customFormat="false" ht="15" hidden="false" customHeight="false" outlineLevel="0" collapsed="false">
      <c r="A25" s="211" t="s">
        <v>3406</v>
      </c>
      <c r="B25" s="211" t="s">
        <v>3412</v>
      </c>
      <c r="C25" s="211" t="s">
        <v>3365</v>
      </c>
      <c r="D25" s="211" t="s">
        <v>3337</v>
      </c>
      <c r="E25" s="211" t="s">
        <v>3323</v>
      </c>
      <c r="F25" s="211" t="s">
        <v>3413</v>
      </c>
    </row>
    <row r="26" customFormat="false" ht="15" hidden="false" customHeight="false" outlineLevel="0" collapsed="false">
      <c r="A26" s="211" t="s">
        <v>3410</v>
      </c>
      <c r="B26" s="211" t="s">
        <v>3414</v>
      </c>
      <c r="C26" s="211" t="s">
        <v>3415</v>
      </c>
      <c r="D26" s="211" t="s">
        <v>3416</v>
      </c>
      <c r="E26" s="211" t="s">
        <v>3417</v>
      </c>
      <c r="F26" s="211" t="s">
        <v>3418</v>
      </c>
    </row>
    <row r="27" customFormat="false" ht="15" hidden="false" customHeight="false" outlineLevel="0" collapsed="false">
      <c r="A27" s="211" t="s">
        <v>3323</v>
      </c>
      <c r="B27" s="211" t="s">
        <v>3319</v>
      </c>
      <c r="C27" s="211" t="s">
        <v>3419</v>
      </c>
      <c r="D27" s="211" t="s">
        <v>3420</v>
      </c>
      <c r="E27" s="211" t="s">
        <v>3333</v>
      </c>
      <c r="F27" s="211" t="s">
        <v>3421</v>
      </c>
    </row>
    <row r="28" customFormat="false" ht="15" hidden="false" customHeight="false" outlineLevel="0" collapsed="false">
      <c r="A28" s="211" t="s">
        <v>3417</v>
      </c>
      <c r="B28" s="211" t="s">
        <v>3373</v>
      </c>
      <c r="C28" s="211" t="s">
        <v>3422</v>
      </c>
      <c r="D28" s="211" t="s">
        <v>3423</v>
      </c>
      <c r="E28" s="211" t="s">
        <v>3424</v>
      </c>
      <c r="F28" s="211" t="s">
        <v>3425</v>
      </c>
    </row>
    <row r="29" customFormat="false" ht="15" hidden="false" customHeight="false" outlineLevel="0" collapsed="false">
      <c r="A29" s="211" t="s">
        <v>3333</v>
      </c>
      <c r="B29" s="211" t="s">
        <v>3426</v>
      </c>
      <c r="C29" s="211" t="s">
        <v>3427</v>
      </c>
      <c r="D29" s="211" t="s">
        <v>3426</v>
      </c>
      <c r="E29" s="211" t="s">
        <v>3328</v>
      </c>
      <c r="F29" s="211" t="s">
        <v>3428</v>
      </c>
    </row>
    <row r="30" customFormat="false" ht="15" hidden="false" customHeight="false" outlineLevel="0" collapsed="false">
      <c r="A30" s="211" t="s">
        <v>3424</v>
      </c>
      <c r="B30" s="211" t="s">
        <v>3429</v>
      </c>
      <c r="C30" s="211" t="s">
        <v>3430</v>
      </c>
      <c r="D30" s="211" t="s">
        <v>3431</v>
      </c>
      <c r="E30" s="211" t="s">
        <v>3432</v>
      </c>
      <c r="F30" s="211" t="s">
        <v>3433</v>
      </c>
    </row>
    <row r="31" customFormat="false" ht="15" hidden="false" customHeight="false" outlineLevel="0" collapsed="false">
      <c r="A31" s="211" t="s">
        <v>3328</v>
      </c>
      <c r="B31" s="211" t="s">
        <v>3434</v>
      </c>
      <c r="C31" s="211" t="s">
        <v>3377</v>
      </c>
      <c r="D31" s="211" t="s">
        <v>3435</v>
      </c>
      <c r="E31" s="211" t="s">
        <v>3436</v>
      </c>
      <c r="F31" s="211" t="s">
        <v>3437</v>
      </c>
    </row>
    <row r="32" customFormat="false" ht="15" hidden="false" customHeight="false" outlineLevel="0" collapsed="false">
      <c r="A32" s="211" t="s">
        <v>3432</v>
      </c>
      <c r="B32" s="211" t="s">
        <v>3438</v>
      </c>
      <c r="C32" s="211" t="s">
        <v>3439</v>
      </c>
      <c r="D32" s="211" t="s">
        <v>3440</v>
      </c>
      <c r="E32" s="211" t="s">
        <v>3441</v>
      </c>
      <c r="F32" s="211" t="s">
        <v>3442</v>
      </c>
    </row>
    <row r="33" customFormat="false" ht="15" hidden="false" customHeight="false" outlineLevel="0" collapsed="false">
      <c r="A33" s="211" t="s">
        <v>3436</v>
      </c>
      <c r="B33" s="211" t="s">
        <v>3443</v>
      </c>
      <c r="C33" s="211" t="s">
        <v>3444</v>
      </c>
      <c r="D33" s="211" t="s">
        <v>3445</v>
      </c>
      <c r="E33" s="211" t="s">
        <v>3318</v>
      </c>
      <c r="F33" s="211" t="s">
        <v>3446</v>
      </c>
    </row>
    <row r="34" customFormat="false" ht="15" hidden="false" customHeight="false" outlineLevel="0" collapsed="false">
      <c r="A34" s="211" t="s">
        <v>3334</v>
      </c>
      <c r="B34" s="211" t="s">
        <v>3420</v>
      </c>
      <c r="C34" s="211" t="s">
        <v>3447</v>
      </c>
      <c r="D34" s="211" t="s">
        <v>3448</v>
      </c>
      <c r="E34" s="211" t="s">
        <v>3343</v>
      </c>
      <c r="F34" s="211" t="s">
        <v>3449</v>
      </c>
    </row>
    <row r="35" customFormat="false" ht="15" hidden="false" customHeight="false" outlineLevel="0" collapsed="false">
      <c r="A35" s="211" t="s">
        <v>3441</v>
      </c>
      <c r="B35" s="211" t="s">
        <v>3377</v>
      </c>
      <c r="C35" s="211" t="s">
        <v>3450</v>
      </c>
      <c r="D35" s="211" t="s">
        <v>3451</v>
      </c>
      <c r="E35" s="211" t="s">
        <v>3338</v>
      </c>
      <c r="F35" s="211" t="s">
        <v>3452</v>
      </c>
    </row>
    <row r="36" customFormat="false" ht="15" hidden="false" customHeight="false" outlineLevel="0" collapsed="false">
      <c r="A36" s="211" t="s">
        <v>3339</v>
      </c>
      <c r="B36" s="211" t="s">
        <v>3453</v>
      </c>
      <c r="C36" s="211" t="s">
        <v>3381</v>
      </c>
      <c r="D36" s="211" t="s">
        <v>3454</v>
      </c>
      <c r="E36" s="211" t="s">
        <v>3455</v>
      </c>
      <c r="F36" s="211" t="s">
        <v>3456</v>
      </c>
    </row>
    <row r="37" customFormat="false" ht="15" hidden="false" customHeight="false" outlineLevel="0" collapsed="false">
      <c r="A37" s="211" t="s">
        <v>3318</v>
      </c>
      <c r="B37" s="211" t="s">
        <v>3457</v>
      </c>
      <c r="C37" s="211" t="s">
        <v>3458</v>
      </c>
      <c r="D37" s="211" t="s">
        <v>3459</v>
      </c>
      <c r="E37" s="211" t="s">
        <v>3346</v>
      </c>
      <c r="F37" s="211" t="s">
        <v>3460</v>
      </c>
    </row>
    <row r="38" customFormat="false" ht="15" hidden="false" customHeight="false" outlineLevel="0" collapsed="false">
      <c r="A38" s="211" t="s">
        <v>3343</v>
      </c>
      <c r="B38" s="211" t="s">
        <v>3461</v>
      </c>
      <c r="C38" s="211" t="s">
        <v>3462</v>
      </c>
      <c r="D38" s="211" t="s">
        <v>3342</v>
      </c>
      <c r="E38" s="211" t="s">
        <v>3463</v>
      </c>
      <c r="F38" s="211" t="s">
        <v>3464</v>
      </c>
    </row>
    <row r="39" customFormat="false" ht="15" hidden="false" customHeight="false" outlineLevel="0" collapsed="false">
      <c r="A39" s="211" t="s">
        <v>3338</v>
      </c>
      <c r="B39" s="211" t="s">
        <v>3381</v>
      </c>
      <c r="C39" s="211" t="s">
        <v>3465</v>
      </c>
      <c r="D39" s="211" t="s">
        <v>3466</v>
      </c>
      <c r="E39" s="211" t="s">
        <v>3467</v>
      </c>
      <c r="F39" s="211" t="s">
        <v>3468</v>
      </c>
    </row>
    <row r="40" customFormat="false" ht="15" hidden="false" customHeight="false" outlineLevel="0" collapsed="false">
      <c r="A40" s="211" t="s">
        <v>3327</v>
      </c>
      <c r="B40" s="211" t="s">
        <v>3469</v>
      </c>
      <c r="C40" s="211" t="s">
        <v>3470</v>
      </c>
      <c r="D40" s="211" t="s">
        <v>3345</v>
      </c>
      <c r="E40" s="211" t="s">
        <v>3471</v>
      </c>
      <c r="F40" s="211" t="s">
        <v>3472</v>
      </c>
    </row>
    <row r="41" customFormat="false" ht="15" hidden="false" customHeight="false" outlineLevel="0" collapsed="false">
      <c r="A41" s="211" t="s">
        <v>3322</v>
      </c>
      <c r="B41" s="211" t="s">
        <v>3461</v>
      </c>
      <c r="C41" s="211" t="s">
        <v>3473</v>
      </c>
      <c r="D41" s="211" t="s">
        <v>3474</v>
      </c>
      <c r="E41" s="211" t="s">
        <v>3360</v>
      </c>
      <c r="F41" s="211" t="s">
        <v>3475</v>
      </c>
    </row>
    <row r="42" customFormat="false" ht="15" hidden="false" customHeight="false" outlineLevel="0" collapsed="false">
      <c r="A42" s="211" t="s">
        <v>3352</v>
      </c>
      <c r="B42" s="211" t="s">
        <v>3476</v>
      </c>
      <c r="C42" s="211" t="s">
        <v>3477</v>
      </c>
      <c r="D42" s="211" t="s">
        <v>3332</v>
      </c>
      <c r="E42" s="211" t="s">
        <v>3401</v>
      </c>
      <c r="F42" s="211" t="s">
        <v>3478</v>
      </c>
    </row>
    <row r="43" customFormat="false" ht="15" hidden="false" customHeight="false" outlineLevel="0" collapsed="false">
      <c r="A43" s="211" t="s">
        <v>3455</v>
      </c>
      <c r="B43" s="211" t="s">
        <v>3389</v>
      </c>
      <c r="C43" s="211" t="s">
        <v>3317</v>
      </c>
      <c r="D43" s="211"/>
      <c r="E43" s="211" t="s">
        <v>3380</v>
      </c>
      <c r="F43" s="211" t="s">
        <v>3479</v>
      </c>
    </row>
    <row r="44" customFormat="false" ht="15" hidden="false" customHeight="false" outlineLevel="0" collapsed="false">
      <c r="A44" s="211" t="s">
        <v>3346</v>
      </c>
      <c r="B44" s="211" t="s">
        <v>3385</v>
      </c>
      <c r="C44" s="211" t="s">
        <v>3357</v>
      </c>
      <c r="D44" s="211"/>
      <c r="E44" s="211" t="s">
        <v>3384</v>
      </c>
      <c r="F44" s="211" t="s">
        <v>3480</v>
      </c>
    </row>
    <row r="45" customFormat="false" ht="15" hidden="false" customHeight="false" outlineLevel="0" collapsed="false">
      <c r="A45" s="211" t="s">
        <v>3463</v>
      </c>
      <c r="B45" s="211" t="s">
        <v>3393</v>
      </c>
      <c r="C45" s="211" t="s">
        <v>3481</v>
      </c>
      <c r="D45" s="211"/>
      <c r="E45" s="211" t="s">
        <v>3415</v>
      </c>
      <c r="F45" s="211" t="s">
        <v>3482</v>
      </c>
    </row>
    <row r="46" customFormat="false" ht="15" hidden="false" customHeight="false" outlineLevel="0" collapsed="false">
      <c r="A46" s="211" t="s">
        <v>3467</v>
      </c>
      <c r="B46" s="211" t="s">
        <v>3483</v>
      </c>
      <c r="C46" s="211" t="s">
        <v>3484</v>
      </c>
      <c r="D46" s="211"/>
      <c r="E46" s="211" t="s">
        <v>3373</v>
      </c>
      <c r="F46" s="211" t="s">
        <v>3485</v>
      </c>
    </row>
    <row r="47" customFormat="false" ht="15" hidden="false" customHeight="false" outlineLevel="0" collapsed="false">
      <c r="A47" s="211" t="s">
        <v>3471</v>
      </c>
      <c r="B47" s="211" t="s">
        <v>3397</v>
      </c>
      <c r="C47" s="211" t="s">
        <v>3486</v>
      </c>
      <c r="D47" s="211"/>
      <c r="E47" s="211" t="s">
        <v>3419</v>
      </c>
      <c r="F47" s="211" t="s">
        <v>3487</v>
      </c>
    </row>
    <row r="48" customFormat="false" ht="15" hidden="false" customHeight="false" outlineLevel="0" collapsed="false">
      <c r="A48" s="211" t="s">
        <v>3360</v>
      </c>
      <c r="B48" s="211" t="s">
        <v>3451</v>
      </c>
      <c r="C48" s="211" t="s">
        <v>3488</v>
      </c>
      <c r="D48" s="211"/>
      <c r="E48" s="211" t="s">
        <v>3427</v>
      </c>
      <c r="F48" s="211" t="s">
        <v>3489</v>
      </c>
    </row>
    <row r="49" customFormat="false" ht="15" hidden="false" customHeight="false" outlineLevel="0" collapsed="false">
      <c r="A49" s="211" t="s">
        <v>3401</v>
      </c>
      <c r="B49" s="211" t="s">
        <v>3454</v>
      </c>
      <c r="C49" s="211" t="s">
        <v>3490</v>
      </c>
      <c r="D49" s="211"/>
      <c r="E49" s="211" t="s">
        <v>3422</v>
      </c>
      <c r="F49" s="211" t="s">
        <v>3491</v>
      </c>
    </row>
    <row r="50" customFormat="false" ht="15" hidden="false" customHeight="false" outlineLevel="0" collapsed="false">
      <c r="A50" s="211" t="s">
        <v>3380</v>
      </c>
      <c r="B50" s="211" t="s">
        <v>3409</v>
      </c>
      <c r="C50" s="211" t="s">
        <v>3389</v>
      </c>
      <c r="D50" s="211"/>
      <c r="E50" s="211" t="s">
        <v>3492</v>
      </c>
      <c r="F50" s="211" t="s">
        <v>3493</v>
      </c>
    </row>
    <row r="51" customFormat="false" ht="15" hidden="false" customHeight="false" outlineLevel="0" collapsed="false">
      <c r="A51" s="211" t="s">
        <v>3369</v>
      </c>
      <c r="B51" s="211" t="s">
        <v>3329</v>
      </c>
      <c r="C51" s="211" t="s">
        <v>3494</v>
      </c>
      <c r="D51" s="211"/>
      <c r="E51" s="211" t="s">
        <v>3450</v>
      </c>
      <c r="F51" s="211" t="s">
        <v>3495</v>
      </c>
    </row>
    <row r="52" customFormat="false" ht="15" hidden="false" customHeight="false" outlineLevel="0" collapsed="false">
      <c r="A52" s="211" t="s">
        <v>3384</v>
      </c>
      <c r="B52" s="211" t="s">
        <v>3416</v>
      </c>
      <c r="C52" s="211" t="s">
        <v>3331</v>
      </c>
      <c r="D52" s="211"/>
      <c r="E52" s="211" t="s">
        <v>3465</v>
      </c>
      <c r="F52" s="211" t="s">
        <v>3496</v>
      </c>
    </row>
    <row r="53" customFormat="false" ht="15" hidden="false" customHeight="false" outlineLevel="0" collapsed="false">
      <c r="A53" s="211" t="s">
        <v>3415</v>
      </c>
      <c r="B53" s="211" t="s">
        <v>3497</v>
      </c>
      <c r="C53" s="211" t="s">
        <v>3498</v>
      </c>
      <c r="D53" s="211"/>
      <c r="E53" s="211" t="s">
        <v>3377</v>
      </c>
      <c r="F53" s="211" t="s">
        <v>3499</v>
      </c>
    </row>
    <row r="54" customFormat="false" ht="15" hidden="false" customHeight="false" outlineLevel="0" collapsed="false">
      <c r="A54" s="211" t="s">
        <v>3373</v>
      </c>
      <c r="B54" s="211" t="s">
        <v>3500</v>
      </c>
      <c r="C54" s="211" t="s">
        <v>3501</v>
      </c>
      <c r="D54" s="211"/>
      <c r="E54" s="211" t="s">
        <v>3481</v>
      </c>
      <c r="F54" s="211" t="s">
        <v>3502</v>
      </c>
    </row>
    <row r="55" customFormat="false" ht="15" hidden="false" customHeight="false" outlineLevel="0" collapsed="false">
      <c r="A55" s="211" t="s">
        <v>3419</v>
      </c>
      <c r="B55" s="211" t="s">
        <v>3431</v>
      </c>
      <c r="C55" s="211" t="s">
        <v>3393</v>
      </c>
      <c r="D55" s="211"/>
      <c r="E55" s="211" t="s">
        <v>3381</v>
      </c>
      <c r="F55" s="211" t="s">
        <v>3503</v>
      </c>
    </row>
    <row r="56" customFormat="false" ht="15" hidden="false" customHeight="false" outlineLevel="0" collapsed="false">
      <c r="A56" s="211" t="s">
        <v>3427</v>
      </c>
      <c r="B56" s="211" t="s">
        <v>3435</v>
      </c>
      <c r="C56" s="211" t="s">
        <v>3504</v>
      </c>
      <c r="D56" s="211"/>
      <c r="E56" s="211" t="s">
        <v>3462</v>
      </c>
      <c r="F56" s="211" t="s">
        <v>3505</v>
      </c>
    </row>
    <row r="57" customFormat="false" ht="15" hidden="false" customHeight="false" outlineLevel="0" collapsed="false">
      <c r="A57" s="211" t="s">
        <v>3422</v>
      </c>
      <c r="B57" s="211" t="s">
        <v>3440</v>
      </c>
      <c r="C57" s="211" t="s">
        <v>3506</v>
      </c>
      <c r="D57" s="211"/>
      <c r="E57" s="211" t="s">
        <v>3484</v>
      </c>
      <c r="F57" s="211" t="s">
        <v>3507</v>
      </c>
    </row>
    <row r="58" customFormat="false" ht="15" hidden="false" customHeight="false" outlineLevel="0" collapsed="false">
      <c r="A58" s="211" t="s">
        <v>3492</v>
      </c>
      <c r="B58" s="211" t="s">
        <v>3445</v>
      </c>
      <c r="C58" s="211" t="s">
        <v>3508</v>
      </c>
      <c r="D58" s="211"/>
      <c r="E58" s="211" t="s">
        <v>3486</v>
      </c>
      <c r="F58" s="211" t="s">
        <v>3509</v>
      </c>
    </row>
    <row r="59" customFormat="false" ht="15" hidden="false" customHeight="false" outlineLevel="0" collapsed="false">
      <c r="A59" s="211" t="s">
        <v>3450</v>
      </c>
      <c r="B59" s="211" t="s">
        <v>3448</v>
      </c>
      <c r="C59" s="211" t="s">
        <v>3471</v>
      </c>
      <c r="D59" s="211"/>
      <c r="E59" s="211" t="s">
        <v>3510</v>
      </c>
      <c r="F59" s="211" t="s">
        <v>3511</v>
      </c>
    </row>
    <row r="60" customFormat="false" ht="15" hidden="false" customHeight="false" outlineLevel="0" collapsed="false">
      <c r="A60" s="211" t="s">
        <v>3465</v>
      </c>
      <c r="B60" s="211" t="s">
        <v>3512</v>
      </c>
      <c r="C60" s="211" t="s">
        <v>3513</v>
      </c>
      <c r="D60" s="211"/>
      <c r="E60" s="211" t="s">
        <v>3488</v>
      </c>
      <c r="F60" s="211" t="s">
        <v>3514</v>
      </c>
    </row>
    <row r="61" customFormat="false" ht="15" hidden="false" customHeight="false" outlineLevel="0" collapsed="false">
      <c r="A61" s="211" t="s">
        <v>3377</v>
      </c>
      <c r="B61" s="211" t="s">
        <v>3515</v>
      </c>
      <c r="C61" s="211" t="s">
        <v>3397</v>
      </c>
      <c r="D61" s="211"/>
      <c r="E61" s="211" t="s">
        <v>3389</v>
      </c>
      <c r="F61" s="211" t="s">
        <v>3516</v>
      </c>
    </row>
    <row r="62" customFormat="false" ht="15" hidden="false" customHeight="false" outlineLevel="0" collapsed="false">
      <c r="A62" s="211" t="s">
        <v>3325</v>
      </c>
      <c r="B62" s="211" t="s">
        <v>3517</v>
      </c>
      <c r="C62" s="211" t="s">
        <v>3436</v>
      </c>
      <c r="D62" s="211"/>
      <c r="E62" s="211" t="s">
        <v>3501</v>
      </c>
      <c r="F62" s="211" t="s">
        <v>3518</v>
      </c>
    </row>
    <row r="63" customFormat="false" ht="15" hidden="false" customHeight="false" outlineLevel="0" collapsed="false">
      <c r="A63" s="211" t="s">
        <v>3481</v>
      </c>
      <c r="B63" s="211" t="s">
        <v>3519</v>
      </c>
      <c r="C63" s="211" t="s">
        <v>3520</v>
      </c>
      <c r="D63" s="211"/>
      <c r="E63" s="211" t="s">
        <v>3393</v>
      </c>
      <c r="F63" s="211" t="s">
        <v>3521</v>
      </c>
    </row>
    <row r="64" customFormat="false" ht="15" hidden="false" customHeight="false" outlineLevel="0" collapsed="false">
      <c r="A64" s="211" t="s">
        <v>3381</v>
      </c>
      <c r="B64" s="211" t="s">
        <v>3522</v>
      </c>
      <c r="C64" s="211" t="s">
        <v>3523</v>
      </c>
      <c r="D64" s="211"/>
      <c r="E64" s="211" t="s">
        <v>3506</v>
      </c>
      <c r="F64" s="211" t="s">
        <v>3524</v>
      </c>
    </row>
    <row r="65" customFormat="false" ht="15" hidden="false" customHeight="false" outlineLevel="0" collapsed="false">
      <c r="A65" s="211" t="s">
        <v>3462</v>
      </c>
      <c r="B65" s="211" t="s">
        <v>3525</v>
      </c>
      <c r="C65" s="211" t="s">
        <v>3526</v>
      </c>
      <c r="D65" s="211"/>
      <c r="E65" s="211" t="s">
        <v>3527</v>
      </c>
      <c r="F65" s="211" t="s">
        <v>3528</v>
      </c>
    </row>
    <row r="66" customFormat="false" ht="15" hidden="false" customHeight="false" outlineLevel="0" collapsed="false">
      <c r="A66" s="211" t="s">
        <v>3385</v>
      </c>
      <c r="B66" s="211" t="s">
        <v>3529</v>
      </c>
      <c r="C66" s="211" t="s">
        <v>3455</v>
      </c>
      <c r="D66" s="211"/>
      <c r="E66" s="211" t="s">
        <v>3397</v>
      </c>
      <c r="F66" s="211" t="s">
        <v>3530</v>
      </c>
    </row>
    <row r="67" customFormat="false" ht="15" hidden="false" customHeight="false" outlineLevel="0" collapsed="false">
      <c r="A67" s="211" t="s">
        <v>3484</v>
      </c>
      <c r="B67" s="211" t="s">
        <v>3531</v>
      </c>
      <c r="C67" s="211" t="s">
        <v>3527</v>
      </c>
      <c r="D67" s="211"/>
      <c r="E67" s="211" t="s">
        <v>3520</v>
      </c>
      <c r="F67" s="211" t="s">
        <v>3532</v>
      </c>
    </row>
    <row r="68" customFormat="false" ht="15" hidden="false" customHeight="false" outlineLevel="0" collapsed="false">
      <c r="A68" s="211" t="s">
        <v>3486</v>
      </c>
      <c r="B68" s="211" t="s">
        <v>3533</v>
      </c>
      <c r="C68" s="211" t="s">
        <v>3409</v>
      </c>
      <c r="D68" s="211"/>
      <c r="E68" s="211" t="s">
        <v>3523</v>
      </c>
      <c r="F68" s="211" t="s">
        <v>3534</v>
      </c>
    </row>
    <row r="69" customFormat="false" ht="15" hidden="false" customHeight="false" outlineLevel="0" collapsed="false">
      <c r="A69" s="211" t="s">
        <v>3510</v>
      </c>
      <c r="B69" s="211" t="s">
        <v>3535</v>
      </c>
      <c r="C69" s="211" t="s">
        <v>3347</v>
      </c>
      <c r="D69" s="211"/>
      <c r="E69" s="211" t="s">
        <v>3430</v>
      </c>
      <c r="F69" s="211" t="s">
        <v>3536</v>
      </c>
    </row>
    <row r="70" customFormat="false" ht="15" hidden="false" customHeight="false" outlineLevel="0" collapsed="false">
      <c r="A70" s="211" t="s">
        <v>3488</v>
      </c>
      <c r="B70" s="211" t="s">
        <v>3537</v>
      </c>
      <c r="C70" s="211" t="s">
        <v>3406</v>
      </c>
      <c r="D70" s="211"/>
      <c r="E70" s="211" t="s">
        <v>3538</v>
      </c>
      <c r="F70" s="211" t="s">
        <v>3539</v>
      </c>
    </row>
    <row r="71" customFormat="false" ht="15" hidden="false" customHeight="false" outlineLevel="0" collapsed="false">
      <c r="A71" s="211" t="s">
        <v>3389</v>
      </c>
      <c r="B71" s="211" t="s">
        <v>3540</v>
      </c>
      <c r="C71" s="211" t="s">
        <v>3441</v>
      </c>
      <c r="D71" s="211"/>
      <c r="E71" s="211" t="s">
        <v>3541</v>
      </c>
      <c r="F71" s="211" t="s">
        <v>3542</v>
      </c>
    </row>
    <row r="72" customFormat="false" ht="15" hidden="false" customHeight="false" outlineLevel="0" collapsed="false">
      <c r="A72" s="211" t="s">
        <v>3501</v>
      </c>
      <c r="B72" s="211" t="s">
        <v>3543</v>
      </c>
      <c r="C72" s="211" t="s">
        <v>3541</v>
      </c>
      <c r="D72" s="211"/>
      <c r="E72" s="211" t="s">
        <v>3409</v>
      </c>
      <c r="F72" s="211" t="s">
        <v>3544</v>
      </c>
    </row>
    <row r="73" customFormat="false" ht="15" hidden="false" customHeight="false" outlineLevel="0" collapsed="false">
      <c r="A73" s="211" t="s">
        <v>3393</v>
      </c>
      <c r="B73" s="211" t="s">
        <v>3466</v>
      </c>
      <c r="C73" s="211" t="s">
        <v>3417</v>
      </c>
      <c r="D73" s="211"/>
      <c r="E73" s="211" t="s">
        <v>3416</v>
      </c>
      <c r="F73" s="211" t="s">
        <v>3544</v>
      </c>
    </row>
    <row r="74" customFormat="false" ht="15" hidden="false" customHeight="false" outlineLevel="0" collapsed="false">
      <c r="A74" s="211" t="s">
        <v>3506</v>
      </c>
      <c r="B74" s="211" t="s">
        <v>3545</v>
      </c>
      <c r="C74" s="211" t="s">
        <v>3416</v>
      </c>
      <c r="D74" s="211"/>
      <c r="E74" s="211" t="s">
        <v>3546</v>
      </c>
      <c r="F74" s="211" t="s">
        <v>3547</v>
      </c>
    </row>
    <row r="75" customFormat="false" ht="15" hidden="false" customHeight="false" outlineLevel="0" collapsed="false">
      <c r="A75" s="211" t="s">
        <v>3527</v>
      </c>
      <c r="B75" s="211" t="s">
        <v>3352</v>
      </c>
      <c r="C75" s="211" t="s">
        <v>3382</v>
      </c>
      <c r="D75" s="211"/>
      <c r="E75" s="211" t="s">
        <v>3548</v>
      </c>
      <c r="F75" s="211" t="s">
        <v>3549</v>
      </c>
    </row>
    <row r="76" customFormat="false" ht="15" hidden="false" customHeight="false" outlineLevel="0" collapsed="false">
      <c r="A76" s="211" t="s">
        <v>3397</v>
      </c>
      <c r="B76" s="211" t="s">
        <v>3550</v>
      </c>
      <c r="C76" s="211" t="s">
        <v>3390</v>
      </c>
      <c r="D76" s="211"/>
      <c r="E76" s="211" t="s">
        <v>3423</v>
      </c>
      <c r="F76" s="211" t="s">
        <v>3551</v>
      </c>
    </row>
    <row r="77" customFormat="false" ht="15" hidden="false" customHeight="false" outlineLevel="0" collapsed="false">
      <c r="A77" s="211" t="s">
        <v>3520</v>
      </c>
      <c r="B77" s="211" t="s">
        <v>3356</v>
      </c>
      <c r="C77" s="211" t="s">
        <v>3432</v>
      </c>
      <c r="D77" s="211"/>
      <c r="E77" s="211" t="s">
        <v>3552</v>
      </c>
      <c r="F77" s="211" t="s">
        <v>3553</v>
      </c>
    </row>
    <row r="78" customFormat="false" ht="15" hidden="false" customHeight="false" outlineLevel="0" collapsed="false">
      <c r="A78" s="211" t="s">
        <v>3523</v>
      </c>
      <c r="B78" s="211" t="s">
        <v>3459</v>
      </c>
      <c r="C78" s="211" t="s">
        <v>3463</v>
      </c>
      <c r="D78" s="211"/>
      <c r="E78" s="211" t="s">
        <v>3431</v>
      </c>
      <c r="F78" s="211" t="s">
        <v>3554</v>
      </c>
    </row>
    <row r="79" customFormat="false" ht="15" hidden="false" customHeight="false" outlineLevel="0" collapsed="false">
      <c r="A79" s="211" t="s">
        <v>3351</v>
      </c>
      <c r="B79" s="211" t="s">
        <v>3555</v>
      </c>
      <c r="C79" s="211" t="s">
        <v>3538</v>
      </c>
      <c r="D79" s="211"/>
      <c r="E79" s="211" t="s">
        <v>3556</v>
      </c>
      <c r="F79" s="211" t="s">
        <v>3557</v>
      </c>
    </row>
    <row r="80" customFormat="false" ht="15" hidden="false" customHeight="false" outlineLevel="0" collapsed="false">
      <c r="A80" s="211" t="s">
        <v>3430</v>
      </c>
      <c r="B80" s="211" t="s">
        <v>3405</v>
      </c>
      <c r="C80" s="211" t="s">
        <v>3546</v>
      </c>
      <c r="D80" s="211"/>
      <c r="E80" s="211" t="s">
        <v>3558</v>
      </c>
      <c r="F80" s="211" t="s">
        <v>3559</v>
      </c>
    </row>
    <row r="81" customFormat="false" ht="15" hidden="false" customHeight="false" outlineLevel="0" collapsed="false">
      <c r="A81" s="211" t="s">
        <v>3538</v>
      </c>
      <c r="B81" s="211" t="s">
        <v>3560</v>
      </c>
      <c r="C81" s="211" t="s">
        <v>3548</v>
      </c>
      <c r="D81" s="211"/>
      <c r="E81" s="211" t="s">
        <v>3435</v>
      </c>
      <c r="F81" s="211" t="s">
        <v>3561</v>
      </c>
    </row>
    <row r="82" customFormat="false" ht="15" hidden="false" customHeight="false" outlineLevel="0" collapsed="false">
      <c r="A82" s="211" t="s">
        <v>3541</v>
      </c>
      <c r="B82" s="211" t="s">
        <v>3562</v>
      </c>
      <c r="C82" s="211" t="s">
        <v>3563</v>
      </c>
      <c r="D82" s="211"/>
      <c r="E82" s="211" t="s">
        <v>3563</v>
      </c>
      <c r="F82" s="211" t="s">
        <v>3564</v>
      </c>
    </row>
    <row r="83" customFormat="false" ht="15" hidden="false" customHeight="false" outlineLevel="0" collapsed="false">
      <c r="A83" s="211" t="s">
        <v>3405</v>
      </c>
      <c r="B83" s="211" t="s">
        <v>3474</v>
      </c>
      <c r="C83" s="211" t="s">
        <v>3565</v>
      </c>
      <c r="D83" s="211"/>
      <c r="E83" s="211" t="s">
        <v>3565</v>
      </c>
      <c r="F83" s="211" t="s">
        <v>3566</v>
      </c>
    </row>
    <row r="84" customFormat="false" ht="15" hidden="false" customHeight="false" outlineLevel="0" collapsed="false">
      <c r="A84" s="211" t="s">
        <v>3409</v>
      </c>
      <c r="B84" s="211" t="s">
        <v>3567</v>
      </c>
      <c r="C84" s="211" t="s">
        <v>3568</v>
      </c>
      <c r="D84" s="211"/>
      <c r="E84" s="211" t="s">
        <v>3568</v>
      </c>
      <c r="F84" s="211" t="s">
        <v>3569</v>
      </c>
    </row>
    <row r="85" customFormat="false" ht="15" hidden="false" customHeight="false" outlineLevel="0" collapsed="false">
      <c r="A85" s="211" t="s">
        <v>3337</v>
      </c>
      <c r="B85" s="211" t="s">
        <v>3570</v>
      </c>
      <c r="C85" s="211" t="s">
        <v>3571</v>
      </c>
      <c r="D85" s="211"/>
      <c r="E85" s="211" t="s">
        <v>3445</v>
      </c>
      <c r="F85" s="211" t="s">
        <v>3572</v>
      </c>
    </row>
    <row r="86" customFormat="false" ht="15" hidden="false" customHeight="false" outlineLevel="0" collapsed="false">
      <c r="A86" s="211" t="s">
        <v>3416</v>
      </c>
      <c r="B86" s="211" t="s">
        <v>3334</v>
      </c>
      <c r="C86" s="211" t="s">
        <v>3573</v>
      </c>
      <c r="D86" s="211"/>
      <c r="E86" s="211" t="s">
        <v>3571</v>
      </c>
      <c r="F86" s="211" t="s">
        <v>3574</v>
      </c>
    </row>
    <row r="87" customFormat="false" ht="15" hidden="false" customHeight="false" outlineLevel="0" collapsed="false">
      <c r="A87" s="211" t="s">
        <v>3546</v>
      </c>
      <c r="B87" s="211"/>
      <c r="C87" s="211" t="s">
        <v>3575</v>
      </c>
      <c r="D87" s="211"/>
      <c r="E87" s="211" t="s">
        <v>3573</v>
      </c>
      <c r="F87" s="211" t="s">
        <v>3576</v>
      </c>
    </row>
    <row r="88" customFormat="false" ht="15" hidden="false" customHeight="false" outlineLevel="0" collapsed="false">
      <c r="A88" s="211" t="s">
        <v>3548</v>
      </c>
      <c r="B88" s="211"/>
      <c r="C88" s="211" t="s">
        <v>3577</v>
      </c>
      <c r="D88" s="211"/>
      <c r="E88" s="211" t="s">
        <v>3575</v>
      </c>
      <c r="F88" s="211" t="s">
        <v>3578</v>
      </c>
    </row>
    <row r="89" customFormat="false" ht="15" hidden="false" customHeight="false" outlineLevel="0" collapsed="false">
      <c r="A89" s="211" t="s">
        <v>3420</v>
      </c>
      <c r="B89" s="211"/>
      <c r="C89" s="211" t="s">
        <v>3579</v>
      </c>
      <c r="D89" s="211"/>
      <c r="E89" s="211" t="s">
        <v>3526</v>
      </c>
      <c r="F89" s="211" t="s">
        <v>3580</v>
      </c>
    </row>
    <row r="90" customFormat="false" ht="15" hidden="false" customHeight="false" outlineLevel="0" collapsed="false">
      <c r="A90" s="211" t="s">
        <v>3423</v>
      </c>
      <c r="B90" s="211"/>
      <c r="C90" s="211" t="s">
        <v>3423</v>
      </c>
      <c r="D90" s="211"/>
      <c r="E90" s="211" t="s">
        <v>3577</v>
      </c>
      <c r="F90" s="211" t="s">
        <v>3581</v>
      </c>
    </row>
    <row r="91" customFormat="false" ht="15" hidden="false" customHeight="false" outlineLevel="0" collapsed="false">
      <c r="A91" s="211" t="s">
        <v>3552</v>
      </c>
      <c r="B91" s="211"/>
      <c r="C91" s="211" t="s">
        <v>3402</v>
      </c>
      <c r="D91" s="211"/>
      <c r="E91" s="211" t="s">
        <v>3579</v>
      </c>
      <c r="F91" s="211" t="s">
        <v>3582</v>
      </c>
    </row>
    <row r="92" customFormat="false" ht="15" hidden="false" customHeight="false" outlineLevel="0" collapsed="false">
      <c r="A92" s="211" t="s">
        <v>3426</v>
      </c>
      <c r="B92" s="211"/>
      <c r="C92" s="211" t="s">
        <v>3424</v>
      </c>
      <c r="D92" s="211"/>
      <c r="E92" s="211"/>
      <c r="F92" s="211" t="s">
        <v>3583</v>
      </c>
    </row>
    <row r="93" customFormat="false" ht="15" hidden="false" customHeight="false" outlineLevel="0" collapsed="false">
      <c r="A93" s="211" t="s">
        <v>3431</v>
      </c>
      <c r="B93" s="211"/>
      <c r="C93" s="211" t="s">
        <v>3492</v>
      </c>
      <c r="D93" s="211"/>
      <c r="E93" s="211"/>
      <c r="F93" s="211" t="s">
        <v>3584</v>
      </c>
    </row>
    <row r="94" customFormat="false" ht="15" hidden="false" customHeight="false" outlineLevel="0" collapsed="false">
      <c r="A94" s="211" t="s">
        <v>3556</v>
      </c>
      <c r="B94" s="211"/>
      <c r="C94" s="211" t="s">
        <v>3552</v>
      </c>
      <c r="D94" s="211"/>
      <c r="E94" s="211"/>
      <c r="F94" s="211" t="s">
        <v>3585</v>
      </c>
    </row>
    <row r="95" customFormat="false" ht="15" hidden="false" customHeight="false" outlineLevel="0" collapsed="false">
      <c r="A95" s="211" t="s">
        <v>3558</v>
      </c>
      <c r="B95" s="211"/>
      <c r="C95" s="211" t="s">
        <v>3431</v>
      </c>
      <c r="D95" s="211"/>
      <c r="E95" s="211"/>
      <c r="F95" s="211" t="s">
        <v>3586</v>
      </c>
    </row>
    <row r="96" customFormat="false" ht="15" hidden="false" customHeight="false" outlineLevel="0" collapsed="false">
      <c r="A96" s="211" t="s">
        <v>3435</v>
      </c>
      <c r="B96" s="211"/>
      <c r="C96" s="211" t="s">
        <v>3398</v>
      </c>
      <c r="D96" s="211"/>
      <c r="E96" s="211"/>
      <c r="F96" s="211" t="s">
        <v>3587</v>
      </c>
    </row>
    <row r="97" customFormat="false" ht="15" hidden="false" customHeight="false" outlineLevel="0" collapsed="false">
      <c r="A97" s="211" t="s">
        <v>3440</v>
      </c>
      <c r="B97" s="211"/>
      <c r="C97" s="211" t="s">
        <v>3467</v>
      </c>
      <c r="D97" s="211"/>
      <c r="E97" s="211"/>
      <c r="F97" s="211" t="s">
        <v>3588</v>
      </c>
    </row>
    <row r="98" customFormat="false" ht="15" hidden="false" customHeight="false" outlineLevel="0" collapsed="false">
      <c r="A98" s="211" t="s">
        <v>3563</v>
      </c>
      <c r="B98" s="211"/>
      <c r="C98" s="211" t="s">
        <v>3556</v>
      </c>
      <c r="D98" s="211"/>
      <c r="E98" s="211"/>
      <c r="F98" s="211" t="s">
        <v>3589</v>
      </c>
    </row>
    <row r="99" customFormat="false" ht="15" hidden="false" customHeight="false" outlineLevel="0" collapsed="false">
      <c r="A99" s="211" t="s">
        <v>3565</v>
      </c>
      <c r="B99" s="211"/>
      <c r="C99" s="211" t="s">
        <v>3558</v>
      </c>
      <c r="D99" s="211"/>
      <c r="E99" s="211"/>
      <c r="F99" s="211" t="s">
        <v>3590</v>
      </c>
    </row>
    <row r="100" customFormat="false" ht="15" hidden="false" customHeight="false" outlineLevel="0" collapsed="false">
      <c r="A100" s="211" t="s">
        <v>3568</v>
      </c>
      <c r="B100" s="211"/>
      <c r="C100" s="211" t="s">
        <v>3386</v>
      </c>
      <c r="D100" s="211"/>
      <c r="E100" s="211"/>
      <c r="F100" s="211" t="s">
        <v>3591</v>
      </c>
    </row>
    <row r="101" customFormat="false" ht="15" hidden="false" customHeight="false" outlineLevel="0" collapsed="false">
      <c r="A101" s="211" t="s">
        <v>3445</v>
      </c>
      <c r="B101" s="211"/>
      <c r="C101" s="211" t="s">
        <v>3361</v>
      </c>
      <c r="D101" s="211"/>
      <c r="E101" s="211"/>
      <c r="F101" s="211" t="s">
        <v>3592</v>
      </c>
    </row>
    <row r="102" customFormat="false" ht="15" hidden="false" customHeight="false" outlineLevel="0" collapsed="false">
      <c r="A102" s="211" t="s">
        <v>3448</v>
      </c>
      <c r="B102" s="211"/>
      <c r="C102" s="211" t="s">
        <v>3435</v>
      </c>
      <c r="D102" s="211"/>
      <c r="E102" s="211"/>
      <c r="F102" s="211" t="s">
        <v>3593</v>
      </c>
    </row>
    <row r="103" customFormat="false" ht="15" hidden="false" customHeight="false" outlineLevel="0" collapsed="false">
      <c r="A103" s="211" t="s">
        <v>3451</v>
      </c>
      <c r="B103" s="211"/>
      <c r="C103" s="211" t="s">
        <v>3594</v>
      </c>
      <c r="D103" s="211"/>
      <c r="E103" s="211"/>
      <c r="F103" s="211" t="s">
        <v>3595</v>
      </c>
    </row>
    <row r="104" customFormat="false" ht="15" hidden="false" customHeight="false" outlineLevel="0" collapsed="false">
      <c r="A104" s="211" t="s">
        <v>3454</v>
      </c>
      <c r="B104" s="211"/>
      <c r="C104" s="211" t="s">
        <v>3410</v>
      </c>
      <c r="D104" s="211"/>
      <c r="E104" s="211"/>
      <c r="F104" s="211" t="s">
        <v>3596</v>
      </c>
    </row>
    <row r="105" customFormat="false" ht="15" hidden="false" customHeight="false" outlineLevel="0" collapsed="false">
      <c r="A105" s="211" t="s">
        <v>3459</v>
      </c>
      <c r="B105" s="211"/>
      <c r="C105" s="211" t="s">
        <v>3597</v>
      </c>
      <c r="D105" s="211"/>
      <c r="E105" s="211"/>
      <c r="F105" s="211" t="s">
        <v>3598</v>
      </c>
    </row>
    <row r="106" customFormat="false" ht="15" hidden="false" customHeight="false" outlineLevel="0" collapsed="false">
      <c r="A106" s="211" t="s">
        <v>3571</v>
      </c>
      <c r="B106" s="211"/>
      <c r="C106" s="211" t="s">
        <v>3445</v>
      </c>
      <c r="D106" s="211"/>
      <c r="E106" s="211"/>
      <c r="F106" s="211" t="s">
        <v>3599</v>
      </c>
    </row>
    <row r="107" customFormat="false" ht="15" hidden="false" customHeight="false" outlineLevel="0" collapsed="false">
      <c r="A107" s="211" t="s">
        <v>3573</v>
      </c>
      <c r="B107" s="211"/>
      <c r="C107" s="211" t="s">
        <v>3353</v>
      </c>
      <c r="D107" s="211"/>
      <c r="E107" s="211"/>
      <c r="F107" s="211" t="s">
        <v>338</v>
      </c>
    </row>
    <row r="108" customFormat="false" ht="15" hidden="false" customHeight="false" outlineLevel="0" collapsed="false">
      <c r="A108" s="211" t="s">
        <v>3342</v>
      </c>
      <c r="B108" s="211"/>
      <c r="C108" s="211" t="s">
        <v>3394</v>
      </c>
      <c r="D108" s="211"/>
      <c r="E108" s="211"/>
      <c r="F108" s="211"/>
    </row>
    <row r="109" customFormat="false" ht="15" hidden="false" customHeight="false" outlineLevel="0" collapsed="false">
      <c r="A109" s="211" t="s">
        <v>3575</v>
      </c>
      <c r="B109" s="211"/>
      <c r="C109" s="211"/>
      <c r="D109" s="211"/>
      <c r="E109" s="211"/>
      <c r="F109" s="211"/>
    </row>
    <row r="110" customFormat="false" ht="15" hidden="false" customHeight="false" outlineLevel="0" collapsed="false">
      <c r="A110" s="211" t="s">
        <v>3466</v>
      </c>
      <c r="B110" s="211"/>
      <c r="C110" s="211"/>
      <c r="D110" s="211"/>
      <c r="E110" s="211"/>
      <c r="F110" s="211"/>
    </row>
    <row r="111" customFormat="false" ht="15" hidden="false" customHeight="false" outlineLevel="0" collapsed="false">
      <c r="A111" s="211" t="s">
        <v>3345</v>
      </c>
      <c r="B111" s="211"/>
      <c r="C111" s="211"/>
      <c r="D111" s="211"/>
      <c r="E111" s="211"/>
      <c r="F111" s="211"/>
    </row>
    <row r="112" customFormat="false" ht="15" hidden="false" customHeight="false" outlineLevel="0" collapsed="false">
      <c r="A112" s="211" t="s">
        <v>3526</v>
      </c>
      <c r="B112" s="211"/>
      <c r="C112" s="211"/>
      <c r="D112" s="211"/>
      <c r="E112" s="211"/>
      <c r="F112" s="211"/>
    </row>
    <row r="113" customFormat="false" ht="15" hidden="false" customHeight="false" outlineLevel="0" collapsed="false">
      <c r="A113" s="211" t="s">
        <v>3577</v>
      </c>
      <c r="B113" s="211"/>
      <c r="C113" s="211"/>
      <c r="D113" s="211"/>
      <c r="E113" s="211"/>
      <c r="F113" s="211"/>
    </row>
    <row r="114" customFormat="false" ht="15" hidden="false" customHeight="false" outlineLevel="0" collapsed="false">
      <c r="A114" s="211" t="s">
        <v>3474</v>
      </c>
      <c r="B114" s="211"/>
      <c r="C114" s="211"/>
      <c r="D114" s="211"/>
      <c r="E114" s="211"/>
      <c r="F114" s="211"/>
    </row>
    <row r="115" customFormat="false" ht="15" hidden="false" customHeight="false" outlineLevel="0" collapsed="false">
      <c r="A115" s="211" t="s">
        <v>3579</v>
      </c>
      <c r="B115" s="211"/>
      <c r="C115" s="211"/>
      <c r="D115" s="211"/>
      <c r="E115" s="211"/>
      <c r="F115" s="211"/>
    </row>
    <row r="116" customFormat="false" ht="15" hidden="false" customHeight="false" outlineLevel="0" collapsed="false">
      <c r="A116" s="211" t="s">
        <v>3332</v>
      </c>
      <c r="B116" s="211"/>
      <c r="C116" s="211"/>
      <c r="D116" s="211"/>
      <c r="E116" s="211"/>
      <c r="F116" s="2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true" outlineLevel="0" max="70" min="1" style="0" width="7.63"/>
    <col collapsed="false" customWidth="true" hidden="true" outlineLevel="0" max="104" min="71" style="0" width="5.75"/>
    <col collapsed="false" customWidth="true" hidden="false" outlineLevel="0" max="134" min="105" style="0" width="5.13"/>
    <col collapsed="false" customWidth="true" hidden="true" outlineLevel="0" max="135" min="135" style="0" width="5.75"/>
    <col collapsed="false" customWidth="true" hidden="true" outlineLevel="0" max="136" min="136" style="0" width="5.38"/>
    <col collapsed="false" customWidth="true" hidden="true" outlineLevel="0" max="138" min="137" style="0" width="6"/>
    <col collapsed="false" customWidth="true" hidden="true" outlineLevel="0" max="139" min="139" style="0" width="6.13"/>
    <col collapsed="false" customWidth="true" hidden="true" outlineLevel="0" max="140" min="140" style="0" width="6"/>
    <col collapsed="false" customWidth="true" hidden="true" outlineLevel="0" max="141" min="141" style="0" width="5.38"/>
    <col collapsed="false" customWidth="true" hidden="true" outlineLevel="0" max="143" min="142" style="0" width="7.63"/>
    <col collapsed="false" customWidth="true" hidden="true" outlineLevel="0" max="144" min="144" style="0" width="6.63"/>
    <col collapsed="false" customWidth="true" hidden="true" outlineLevel="0" max="145" min="145" style="0" width="5.88"/>
    <col collapsed="false" customWidth="true" hidden="true" outlineLevel="0" max="147" min="146" style="0" width="5.51"/>
    <col collapsed="false" customWidth="true" hidden="true" outlineLevel="0" max="148" min="148" style="0" width="5.63"/>
    <col collapsed="false" customWidth="true" hidden="true" outlineLevel="0" max="149" min="149" style="0" width="5.88"/>
    <col collapsed="false" customWidth="true" hidden="true" outlineLevel="0" max="150" min="150" style="0" width="6"/>
    <col collapsed="false" customWidth="true" hidden="true" outlineLevel="0" max="151" min="151" style="0" width="5.63"/>
    <col collapsed="false" customWidth="true" hidden="true" outlineLevel="0" max="152" min="152" style="0" width="5.88"/>
    <col collapsed="false" customWidth="true" hidden="true" outlineLevel="0" max="153" min="153" style="0" width="6.13"/>
    <col collapsed="false" customWidth="true" hidden="true" outlineLevel="0" max="155" min="154" style="0" width="5.38"/>
    <col collapsed="false" customWidth="true" hidden="true" outlineLevel="0" max="156" min="156" style="0" width="5.25"/>
    <col collapsed="false" customWidth="true" hidden="true" outlineLevel="0" max="157" min="157" style="0" width="7.63"/>
    <col collapsed="false" customWidth="true" hidden="true" outlineLevel="0" max="191" min="158" style="0" width="8.88"/>
  </cols>
  <sheetData>
    <row r="1" customFormat="false" ht="15" hidden="false" customHeight="false" outlineLevel="0" collapsed="false">
      <c r="A1" s="25" t="s">
        <v>339</v>
      </c>
      <c r="B1" s="25"/>
      <c r="C1" s="25"/>
      <c r="D1" s="25"/>
      <c r="E1" s="26" t="s">
        <v>340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5" t="s">
        <v>341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6" t="s">
        <v>342</v>
      </c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 t="s">
        <v>343</v>
      </c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 t="s">
        <v>344</v>
      </c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7" t="s">
        <v>345</v>
      </c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5" t="s">
        <v>346</v>
      </c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 t="s">
        <v>347</v>
      </c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</row>
    <row r="2" customFormat="false" ht="15" hidden="false" customHeight="false" outlineLevel="0" collapsed="false">
      <c r="A2" s="28" t="s">
        <v>16</v>
      </c>
      <c r="B2" s="28" t="s">
        <v>24</v>
      </c>
      <c r="C2" s="28" t="s">
        <v>40</v>
      </c>
      <c r="D2" s="28" t="s">
        <v>68</v>
      </c>
      <c r="E2" s="29" t="s">
        <v>8</v>
      </c>
      <c r="F2" s="29" t="s">
        <v>16</v>
      </c>
      <c r="G2" s="29" t="s">
        <v>20</v>
      </c>
      <c r="H2" s="29" t="s">
        <v>24</v>
      </c>
      <c r="I2" s="29" t="s">
        <v>348</v>
      </c>
      <c r="J2" s="29" t="s">
        <v>349</v>
      </c>
      <c r="K2" s="29" t="s">
        <v>30</v>
      </c>
      <c r="L2" s="29" t="s">
        <v>350</v>
      </c>
      <c r="M2" s="29" t="s">
        <v>351</v>
      </c>
      <c r="N2" s="29" t="s">
        <v>56</v>
      </c>
      <c r="O2" s="29" t="s">
        <v>60</v>
      </c>
      <c r="P2" s="29" t="s">
        <v>64</v>
      </c>
      <c r="Q2" s="29" t="s">
        <v>68</v>
      </c>
      <c r="R2" s="29" t="s">
        <v>72</v>
      </c>
      <c r="S2" s="29" t="s">
        <v>8</v>
      </c>
      <c r="T2" s="29" t="s">
        <v>352</v>
      </c>
      <c r="U2" s="29" t="s">
        <v>16</v>
      </c>
      <c r="V2" s="29" t="s">
        <v>353</v>
      </c>
      <c r="W2" s="29" t="s">
        <v>20</v>
      </c>
      <c r="X2" s="29" t="s">
        <v>354</v>
      </c>
      <c r="Y2" s="29" t="s">
        <v>24</v>
      </c>
      <c r="Z2" s="29" t="s">
        <v>355</v>
      </c>
      <c r="AA2" s="29" t="s">
        <v>348</v>
      </c>
      <c r="AB2" s="29" t="s">
        <v>30</v>
      </c>
      <c r="AC2" s="29" t="s">
        <v>350</v>
      </c>
      <c r="AD2" s="29" t="s">
        <v>351</v>
      </c>
      <c r="AE2" s="29" t="s">
        <v>44</v>
      </c>
      <c r="AF2" s="29" t="s">
        <v>356</v>
      </c>
      <c r="AG2" s="29" t="s">
        <v>48</v>
      </c>
      <c r="AH2" s="29" t="s">
        <v>357</v>
      </c>
      <c r="AI2" s="29" t="s">
        <v>52</v>
      </c>
      <c r="AJ2" s="29" t="s">
        <v>56</v>
      </c>
      <c r="AK2" s="29" t="s">
        <v>358</v>
      </c>
      <c r="AL2" s="29" t="s">
        <v>60</v>
      </c>
      <c r="AM2" s="29" t="s">
        <v>359</v>
      </c>
      <c r="AN2" s="29" t="s">
        <v>64</v>
      </c>
      <c r="AO2" s="29" t="s">
        <v>68</v>
      </c>
      <c r="AP2" s="29" t="s">
        <v>360</v>
      </c>
      <c r="AQ2" s="29" t="s">
        <v>72</v>
      </c>
      <c r="AR2" s="29" t="s">
        <v>361</v>
      </c>
      <c r="AS2" s="29" t="s">
        <v>8</v>
      </c>
      <c r="AT2" s="29" t="s">
        <v>12</v>
      </c>
      <c r="AU2" s="29" t="s">
        <v>16</v>
      </c>
      <c r="AV2" s="29" t="s">
        <v>353</v>
      </c>
      <c r="AW2" s="29" t="s">
        <v>20</v>
      </c>
      <c r="AX2" s="29" t="s">
        <v>354</v>
      </c>
      <c r="AY2" s="29" t="s">
        <v>24</v>
      </c>
      <c r="AZ2" s="29" t="s">
        <v>349</v>
      </c>
      <c r="BA2" s="29" t="s">
        <v>348</v>
      </c>
      <c r="BB2" s="29" t="s">
        <v>350</v>
      </c>
      <c r="BC2" s="29" t="s">
        <v>351</v>
      </c>
      <c r="BD2" s="29" t="s">
        <v>362</v>
      </c>
      <c r="BE2" s="29" t="s">
        <v>40</v>
      </c>
      <c r="BF2" s="29" t="s">
        <v>44</v>
      </c>
      <c r="BG2" s="29" t="s">
        <v>48</v>
      </c>
      <c r="BH2" s="29" t="s">
        <v>52</v>
      </c>
      <c r="BI2" s="29" t="s">
        <v>56</v>
      </c>
      <c r="BJ2" s="29" t="s">
        <v>358</v>
      </c>
      <c r="BK2" s="29" t="s">
        <v>60</v>
      </c>
      <c r="BL2" s="29" t="s">
        <v>359</v>
      </c>
      <c r="BM2" s="29" t="s">
        <v>64</v>
      </c>
      <c r="BN2" s="29" t="s">
        <v>363</v>
      </c>
      <c r="BO2" s="29" t="s">
        <v>68</v>
      </c>
      <c r="BP2" s="29" t="s">
        <v>360</v>
      </c>
      <c r="BQ2" s="29" t="s">
        <v>72</v>
      </c>
      <c r="BR2" s="29" t="s">
        <v>361</v>
      </c>
      <c r="BS2" s="29" t="s">
        <v>8</v>
      </c>
      <c r="BT2" s="29" t="s">
        <v>16</v>
      </c>
      <c r="BU2" s="29" t="s">
        <v>20</v>
      </c>
      <c r="BV2" s="29" t="s">
        <v>354</v>
      </c>
      <c r="BW2" s="29" t="s">
        <v>24</v>
      </c>
      <c r="BX2" s="29" t="s">
        <v>349</v>
      </c>
      <c r="BY2" s="29" t="s">
        <v>348</v>
      </c>
      <c r="BZ2" s="29" t="s">
        <v>30</v>
      </c>
      <c r="CA2" s="29" t="s">
        <v>350</v>
      </c>
      <c r="CB2" s="29" t="s">
        <v>351</v>
      </c>
      <c r="CC2" s="29" t="s">
        <v>56</v>
      </c>
      <c r="CD2" s="29" t="s">
        <v>60</v>
      </c>
      <c r="CE2" s="29" t="s">
        <v>64</v>
      </c>
      <c r="CF2" s="29" t="s">
        <v>72</v>
      </c>
      <c r="CG2" s="29" t="s">
        <v>361</v>
      </c>
      <c r="CH2" s="29" t="s">
        <v>8</v>
      </c>
      <c r="CI2" s="29" t="s">
        <v>20</v>
      </c>
      <c r="CJ2" s="29" t="s">
        <v>354</v>
      </c>
      <c r="CK2" s="29" t="s">
        <v>24</v>
      </c>
      <c r="CL2" s="29" t="s">
        <v>349</v>
      </c>
      <c r="CM2" s="29" t="s">
        <v>348</v>
      </c>
      <c r="CN2" s="29" t="s">
        <v>44</v>
      </c>
      <c r="CO2" s="29" t="s">
        <v>48</v>
      </c>
      <c r="CP2" s="29" t="s">
        <v>357</v>
      </c>
      <c r="CQ2" s="29" t="s">
        <v>56</v>
      </c>
      <c r="CR2" s="29" t="s">
        <v>358</v>
      </c>
      <c r="CS2" s="29" t="s">
        <v>60</v>
      </c>
      <c r="CT2" s="29" t="s">
        <v>359</v>
      </c>
      <c r="CU2" s="29" t="s">
        <v>64</v>
      </c>
      <c r="CV2" s="29" t="s">
        <v>363</v>
      </c>
      <c r="CW2" s="29" t="s">
        <v>68</v>
      </c>
      <c r="CX2" s="29" t="s">
        <v>360</v>
      </c>
      <c r="CY2" s="29" t="s">
        <v>72</v>
      </c>
      <c r="CZ2" s="29" t="s">
        <v>361</v>
      </c>
      <c r="DA2" s="29" t="s">
        <v>8</v>
      </c>
      <c r="DB2" s="29" t="s">
        <v>352</v>
      </c>
      <c r="DC2" s="29" t="s">
        <v>12</v>
      </c>
      <c r="DD2" s="29" t="s">
        <v>364</v>
      </c>
      <c r="DE2" s="29" t="s">
        <v>20</v>
      </c>
      <c r="DF2" s="29" t="s">
        <v>354</v>
      </c>
      <c r="DG2" s="29" t="s">
        <v>16</v>
      </c>
      <c r="DH2" s="29" t="s">
        <v>353</v>
      </c>
      <c r="DI2" s="29" t="s">
        <v>24</v>
      </c>
      <c r="DJ2" s="29" t="s">
        <v>348</v>
      </c>
      <c r="DK2" s="29" t="s">
        <v>30</v>
      </c>
      <c r="DL2" s="29" t="s">
        <v>350</v>
      </c>
      <c r="DM2" s="29" t="s">
        <v>362</v>
      </c>
      <c r="DN2" s="29" t="s">
        <v>365</v>
      </c>
      <c r="DO2" s="29" t="s">
        <v>40</v>
      </c>
      <c r="DP2" s="29" t="s">
        <v>366</v>
      </c>
      <c r="DQ2" s="29" t="s">
        <v>44</v>
      </c>
      <c r="DR2" s="29" t="s">
        <v>356</v>
      </c>
      <c r="DS2" s="29" t="s">
        <v>48</v>
      </c>
      <c r="DT2" s="29" t="s">
        <v>357</v>
      </c>
      <c r="DU2" s="29" t="s">
        <v>60</v>
      </c>
      <c r="DV2" s="29" t="s">
        <v>359</v>
      </c>
      <c r="DW2" s="29" t="s">
        <v>64</v>
      </c>
      <c r="DX2" s="29" t="s">
        <v>363</v>
      </c>
      <c r="DY2" s="29" t="s">
        <v>56</v>
      </c>
      <c r="DZ2" s="29" t="s">
        <v>358</v>
      </c>
      <c r="EA2" s="29" t="s">
        <v>68</v>
      </c>
      <c r="EB2" s="29" t="s">
        <v>360</v>
      </c>
      <c r="EC2" s="29" t="s">
        <v>72</v>
      </c>
      <c r="ED2" s="29" t="s">
        <v>361</v>
      </c>
      <c r="EE2" s="29" t="s">
        <v>8</v>
      </c>
      <c r="EF2" s="29" t="s">
        <v>352</v>
      </c>
      <c r="EG2" s="29" t="s">
        <v>16</v>
      </c>
      <c r="EH2" s="29" t="s">
        <v>353</v>
      </c>
      <c r="EI2" s="29" t="s">
        <v>20</v>
      </c>
      <c r="EJ2" s="29" t="s">
        <v>354</v>
      </c>
      <c r="EK2" s="29" t="s">
        <v>24</v>
      </c>
      <c r="EL2" s="29" t="s">
        <v>349</v>
      </c>
      <c r="EM2" s="29" t="s">
        <v>348</v>
      </c>
      <c r="EN2" s="29" t="s">
        <v>30</v>
      </c>
      <c r="EO2" s="29" t="s">
        <v>44</v>
      </c>
      <c r="EP2" s="29" t="s">
        <v>48</v>
      </c>
      <c r="EQ2" s="29" t="s">
        <v>357</v>
      </c>
      <c r="ER2" s="29" t="s">
        <v>52</v>
      </c>
      <c r="ES2" s="29" t="s">
        <v>56</v>
      </c>
      <c r="ET2" s="29" t="s">
        <v>358</v>
      </c>
      <c r="EU2" s="29" t="s">
        <v>60</v>
      </c>
      <c r="EV2" s="29" t="s">
        <v>359</v>
      </c>
      <c r="EW2" s="29" t="s">
        <v>64</v>
      </c>
      <c r="EX2" s="29" t="s">
        <v>68</v>
      </c>
      <c r="EY2" s="29" t="s">
        <v>360</v>
      </c>
      <c r="EZ2" s="29" t="s">
        <v>72</v>
      </c>
      <c r="FA2" s="29" t="s">
        <v>361</v>
      </c>
      <c r="FB2" s="29" t="s">
        <v>8</v>
      </c>
      <c r="FC2" s="29" t="s">
        <v>352</v>
      </c>
      <c r="FD2" s="29" t="s">
        <v>12</v>
      </c>
      <c r="FE2" s="29" t="s">
        <v>364</v>
      </c>
      <c r="FF2" s="29" t="s">
        <v>16</v>
      </c>
      <c r="FG2" s="29" t="s">
        <v>353</v>
      </c>
      <c r="FH2" s="29" t="s">
        <v>20</v>
      </c>
      <c r="FI2" s="29" t="s">
        <v>354</v>
      </c>
      <c r="FJ2" s="29" t="s">
        <v>24</v>
      </c>
      <c r="FK2" s="29" t="s">
        <v>349</v>
      </c>
      <c r="FL2" s="29" t="s">
        <v>348</v>
      </c>
      <c r="FM2" s="29" t="s">
        <v>30</v>
      </c>
      <c r="FN2" s="29" t="s">
        <v>350</v>
      </c>
      <c r="FO2" s="29" t="s">
        <v>351</v>
      </c>
      <c r="FP2" s="29" t="s">
        <v>362</v>
      </c>
      <c r="FQ2" s="29" t="s">
        <v>365</v>
      </c>
      <c r="FR2" s="29" t="s">
        <v>40</v>
      </c>
      <c r="FS2" s="29" t="s">
        <v>366</v>
      </c>
      <c r="FT2" s="29" t="s">
        <v>44</v>
      </c>
      <c r="FU2" s="29" t="s">
        <v>356</v>
      </c>
      <c r="FV2" s="29" t="s">
        <v>48</v>
      </c>
      <c r="FW2" s="29" t="s">
        <v>357</v>
      </c>
      <c r="FX2" s="29" t="s">
        <v>52</v>
      </c>
      <c r="FY2" s="29" t="s">
        <v>367</v>
      </c>
      <c r="FZ2" s="29" t="s">
        <v>56</v>
      </c>
      <c r="GA2" s="29" t="s">
        <v>358</v>
      </c>
      <c r="GB2" s="29" t="s">
        <v>60</v>
      </c>
      <c r="GC2" s="29" t="s">
        <v>359</v>
      </c>
      <c r="GD2" s="29" t="s">
        <v>64</v>
      </c>
      <c r="GE2" s="29" t="s">
        <v>363</v>
      </c>
      <c r="GF2" s="29" t="s">
        <v>68</v>
      </c>
      <c r="GG2" s="29" t="s">
        <v>360</v>
      </c>
      <c r="GH2" s="29" t="s">
        <v>72</v>
      </c>
      <c r="GI2" s="29" t="s">
        <v>361</v>
      </c>
    </row>
    <row r="3" customFormat="false" ht="15" hidden="false" customHeight="false" outlineLevel="0" collapsed="false">
      <c r="A3" s="30" t="s">
        <v>79</v>
      </c>
      <c r="B3" s="30" t="s">
        <v>82</v>
      </c>
      <c r="C3" s="30" t="s">
        <v>82</v>
      </c>
      <c r="D3" s="30" t="s">
        <v>82</v>
      </c>
      <c r="E3" s="30" t="s">
        <v>114</v>
      </c>
      <c r="F3" s="30" t="s">
        <v>221</v>
      </c>
      <c r="G3" s="30" t="s">
        <v>211</v>
      </c>
      <c r="H3" s="30" t="s">
        <v>150</v>
      </c>
      <c r="I3" s="30" t="s">
        <v>221</v>
      </c>
      <c r="J3" s="30" t="s">
        <v>221</v>
      </c>
      <c r="K3" s="30" t="s">
        <v>150</v>
      </c>
      <c r="L3" s="30" t="s">
        <v>221</v>
      </c>
      <c r="M3" s="30" t="s">
        <v>221</v>
      </c>
      <c r="N3" s="30" t="s">
        <v>97</v>
      </c>
      <c r="O3" s="30" t="s">
        <v>105</v>
      </c>
      <c r="P3" s="30" t="s">
        <v>114</v>
      </c>
      <c r="Q3" s="30" t="s">
        <v>145</v>
      </c>
      <c r="R3" s="30" t="s">
        <v>97</v>
      </c>
      <c r="S3" s="30" t="s">
        <v>97</v>
      </c>
      <c r="T3" s="30" t="s">
        <v>105</v>
      </c>
      <c r="U3" s="30" t="s">
        <v>88</v>
      </c>
      <c r="V3" s="31" t="s">
        <v>239</v>
      </c>
      <c r="W3" s="30" t="s">
        <v>88</v>
      </c>
      <c r="X3" s="30" t="s">
        <v>88</v>
      </c>
      <c r="Y3" s="30" t="s">
        <v>88</v>
      </c>
      <c r="Z3" s="30" t="s">
        <v>215</v>
      </c>
      <c r="AA3" s="30" t="s">
        <v>215</v>
      </c>
      <c r="AB3" s="31" t="s">
        <v>225</v>
      </c>
      <c r="AC3" s="31" t="s">
        <v>215</v>
      </c>
      <c r="AD3" s="31" t="s">
        <v>215</v>
      </c>
      <c r="AE3" s="30" t="s">
        <v>225</v>
      </c>
      <c r="AF3" s="30" t="s">
        <v>215</v>
      </c>
      <c r="AG3" s="30" t="s">
        <v>88</v>
      </c>
      <c r="AH3" s="30" t="s">
        <v>188</v>
      </c>
      <c r="AI3" s="30" t="s">
        <v>88</v>
      </c>
      <c r="AJ3" s="30" t="s">
        <v>88</v>
      </c>
      <c r="AK3" s="30" t="s">
        <v>88</v>
      </c>
      <c r="AL3" s="30" t="s">
        <v>97</v>
      </c>
      <c r="AM3" s="30" t="s">
        <v>123</v>
      </c>
      <c r="AN3" s="30" t="s">
        <v>97</v>
      </c>
      <c r="AO3" s="30" t="s">
        <v>88</v>
      </c>
      <c r="AP3" s="30" t="s">
        <v>88</v>
      </c>
      <c r="AQ3" s="30" t="s">
        <v>88</v>
      </c>
      <c r="AR3" s="30" t="s">
        <v>88</v>
      </c>
      <c r="AS3" s="30" t="s">
        <v>157</v>
      </c>
      <c r="AT3" s="30" t="s">
        <v>190</v>
      </c>
      <c r="AU3" s="30" t="s">
        <v>239</v>
      </c>
      <c r="AV3" s="30" t="s">
        <v>330</v>
      </c>
      <c r="AW3" s="30" t="s">
        <v>184</v>
      </c>
      <c r="AX3" s="30" t="s">
        <v>188</v>
      </c>
      <c r="AY3" s="30" t="s">
        <v>245</v>
      </c>
      <c r="AZ3" s="30" t="s">
        <v>215</v>
      </c>
      <c r="BA3" s="30" t="s">
        <v>215</v>
      </c>
      <c r="BB3" s="30" t="s">
        <v>215</v>
      </c>
      <c r="BC3" s="30" t="s">
        <v>215</v>
      </c>
      <c r="BD3" s="30" t="s">
        <v>145</v>
      </c>
      <c r="BE3" s="30" t="s">
        <v>190</v>
      </c>
      <c r="BF3" s="30" t="s">
        <v>330</v>
      </c>
      <c r="BG3" s="30" t="s">
        <v>188</v>
      </c>
      <c r="BH3" s="30" t="s">
        <v>138</v>
      </c>
      <c r="BI3" s="30" t="s">
        <v>105</v>
      </c>
      <c r="BJ3" s="30" t="s">
        <v>88</v>
      </c>
      <c r="BK3" s="30" t="s">
        <v>123</v>
      </c>
      <c r="BL3" s="30" t="s">
        <v>184</v>
      </c>
      <c r="BM3" s="30" t="s">
        <v>215</v>
      </c>
      <c r="BN3" s="30" t="s">
        <v>239</v>
      </c>
      <c r="BO3" s="30" t="s">
        <v>145</v>
      </c>
      <c r="BP3" s="30" t="s">
        <v>286</v>
      </c>
      <c r="BQ3" s="30" t="s">
        <v>105</v>
      </c>
      <c r="BR3" s="30" t="s">
        <v>123</v>
      </c>
      <c r="BS3" s="30" t="s">
        <v>111</v>
      </c>
      <c r="BT3" s="30" t="s">
        <v>282</v>
      </c>
      <c r="BU3" s="30" t="s">
        <v>221</v>
      </c>
      <c r="BV3" s="30" t="s">
        <v>221</v>
      </c>
      <c r="BW3" s="30" t="s">
        <v>150</v>
      </c>
      <c r="BX3" s="30" t="s">
        <v>221</v>
      </c>
      <c r="BY3" s="30" t="s">
        <v>221</v>
      </c>
      <c r="BZ3" s="30" t="s">
        <v>150</v>
      </c>
      <c r="CA3" s="30" t="s">
        <v>221</v>
      </c>
      <c r="CB3" s="30" t="s">
        <v>221</v>
      </c>
      <c r="CC3" s="30" t="s">
        <v>97</v>
      </c>
      <c r="CD3" s="30" t="s">
        <v>105</v>
      </c>
      <c r="CE3" s="30" t="s">
        <v>127</v>
      </c>
      <c r="CF3" s="30" t="s">
        <v>97</v>
      </c>
      <c r="CG3" s="30" t="s">
        <v>97</v>
      </c>
      <c r="CH3" s="30" t="s">
        <v>167</v>
      </c>
      <c r="CI3" s="30" t="s">
        <v>127</v>
      </c>
      <c r="CJ3" s="30" t="s">
        <v>239</v>
      </c>
      <c r="CK3" s="30" t="s">
        <v>188</v>
      </c>
      <c r="CL3" s="30" t="s">
        <v>330</v>
      </c>
      <c r="CM3" s="30" t="s">
        <v>330</v>
      </c>
      <c r="CN3" s="30" t="s">
        <v>211</v>
      </c>
      <c r="CO3" s="30" t="s">
        <v>188</v>
      </c>
      <c r="CP3" s="30" t="s">
        <v>116</v>
      </c>
      <c r="CQ3" s="30" t="s">
        <v>97</v>
      </c>
      <c r="CR3" s="30" t="s">
        <v>138</v>
      </c>
      <c r="CS3" s="30" t="s">
        <v>167</v>
      </c>
      <c r="CT3" s="30" t="s">
        <v>145</v>
      </c>
      <c r="CU3" s="30" t="s">
        <v>239</v>
      </c>
      <c r="CV3" s="30" t="s">
        <v>330</v>
      </c>
      <c r="CW3" s="30" t="s">
        <v>111</v>
      </c>
      <c r="CX3" s="30" t="s">
        <v>145</v>
      </c>
      <c r="CY3" s="30" t="s">
        <v>97</v>
      </c>
      <c r="CZ3" s="30" t="s">
        <v>138</v>
      </c>
      <c r="DA3" s="30" t="s">
        <v>207</v>
      </c>
      <c r="DB3" s="30" t="s">
        <v>159</v>
      </c>
      <c r="DE3" s="30" t="s">
        <v>205</v>
      </c>
      <c r="DF3" s="30" t="s">
        <v>256</v>
      </c>
      <c r="DG3" s="30" t="s">
        <v>218</v>
      </c>
      <c r="DH3" s="30" t="s">
        <v>286</v>
      </c>
      <c r="DI3" s="30" t="s">
        <v>218</v>
      </c>
      <c r="DJ3" s="30" t="s">
        <v>321</v>
      </c>
      <c r="DK3" s="30"/>
      <c r="DL3" s="30"/>
      <c r="DM3" s="30" t="s">
        <v>145</v>
      </c>
      <c r="DN3" s="30" t="s">
        <v>145</v>
      </c>
      <c r="DO3" s="30" t="s">
        <v>286</v>
      </c>
      <c r="DP3" s="30" t="s">
        <v>313</v>
      </c>
      <c r="DQ3" s="30" t="s">
        <v>239</v>
      </c>
      <c r="DR3" s="30" t="s">
        <v>239</v>
      </c>
      <c r="DS3" s="30" t="s">
        <v>188</v>
      </c>
      <c r="DT3" s="30" t="s">
        <v>218</v>
      </c>
      <c r="DU3" s="30" t="s">
        <v>218</v>
      </c>
      <c r="DV3" s="30" t="s">
        <v>252</v>
      </c>
      <c r="DW3" s="30" t="s">
        <v>330</v>
      </c>
      <c r="DX3" s="30" t="s">
        <v>239</v>
      </c>
      <c r="DY3" s="30" t="s">
        <v>218</v>
      </c>
      <c r="DZ3" s="30" t="s">
        <v>239</v>
      </c>
      <c r="EA3" s="30" t="s">
        <v>282</v>
      </c>
      <c r="EB3" s="30"/>
      <c r="EC3" s="30" t="s">
        <v>127</v>
      </c>
      <c r="ED3" s="30" t="s">
        <v>223</v>
      </c>
      <c r="EE3" s="30" t="s">
        <v>164</v>
      </c>
      <c r="EF3" s="30" t="s">
        <v>123</v>
      </c>
      <c r="EG3" s="30" t="s">
        <v>188</v>
      </c>
      <c r="EH3" s="30" t="s">
        <v>221</v>
      </c>
      <c r="EI3" s="30" t="s">
        <v>221</v>
      </c>
      <c r="EJ3" s="30" t="s">
        <v>239</v>
      </c>
      <c r="EK3" s="30" t="s">
        <v>221</v>
      </c>
      <c r="EL3" s="30" t="s">
        <v>330</v>
      </c>
      <c r="EM3" s="30" t="s">
        <v>330</v>
      </c>
      <c r="EN3" s="30" t="s">
        <v>321</v>
      </c>
      <c r="EO3" s="30" t="s">
        <v>330</v>
      </c>
      <c r="EP3" s="30" t="s">
        <v>116</v>
      </c>
      <c r="EQ3" s="30" t="s">
        <v>188</v>
      </c>
      <c r="ER3" s="30" t="s">
        <v>188</v>
      </c>
      <c r="ES3" s="30" t="s">
        <v>97</v>
      </c>
      <c r="ET3" s="30" t="s">
        <v>282</v>
      </c>
      <c r="EU3" s="30" t="s">
        <v>123</v>
      </c>
      <c r="EV3" s="30" t="s">
        <v>164</v>
      </c>
      <c r="EW3" s="30" t="s">
        <v>123</v>
      </c>
      <c r="EX3" s="30" t="s">
        <v>145</v>
      </c>
      <c r="EY3" s="30" t="s">
        <v>145</v>
      </c>
      <c r="EZ3" s="30" t="s">
        <v>97</v>
      </c>
      <c r="FA3" s="30" t="s">
        <v>123</v>
      </c>
      <c r="FB3" s="32" t="s">
        <v>105</v>
      </c>
      <c r="FC3" s="32" t="s">
        <v>218</v>
      </c>
      <c r="FD3" s="30"/>
      <c r="FE3" s="30"/>
      <c r="FF3" s="32" t="s">
        <v>79</v>
      </c>
      <c r="FG3" s="32" t="s">
        <v>82</v>
      </c>
      <c r="FH3" s="32" t="s">
        <v>311</v>
      </c>
      <c r="FI3" s="32" t="s">
        <v>82</v>
      </c>
      <c r="FJ3" s="32" t="s">
        <v>82</v>
      </c>
      <c r="FK3" s="30"/>
      <c r="FL3" s="30"/>
      <c r="FM3" s="32" t="s">
        <v>269</v>
      </c>
      <c r="FN3" s="30"/>
      <c r="FO3" s="30"/>
      <c r="FP3" s="30"/>
      <c r="FQ3" s="30"/>
      <c r="FR3" s="32" t="s">
        <v>321</v>
      </c>
      <c r="FS3" s="32" t="s">
        <v>82</v>
      </c>
      <c r="FT3" s="32" t="s">
        <v>223</v>
      </c>
      <c r="FU3" s="30"/>
      <c r="FV3" s="32" t="s">
        <v>82</v>
      </c>
      <c r="FW3" s="32" t="s">
        <v>218</v>
      </c>
      <c r="FX3" s="30"/>
      <c r="FY3" s="30"/>
      <c r="FZ3" s="32" t="s">
        <v>97</v>
      </c>
      <c r="GA3" s="32" t="s">
        <v>109</v>
      </c>
      <c r="GB3" s="32" t="s">
        <v>82</v>
      </c>
      <c r="GC3" s="32" t="s">
        <v>150</v>
      </c>
      <c r="GD3" s="32" t="s">
        <v>129</v>
      </c>
      <c r="GE3" s="30"/>
      <c r="GF3" s="32" t="s">
        <v>82</v>
      </c>
      <c r="GG3" s="32" t="s">
        <v>269</v>
      </c>
      <c r="GH3" s="32" t="s">
        <v>82</v>
      </c>
      <c r="GI3" s="32" t="s">
        <v>105</v>
      </c>
    </row>
    <row r="4" customFormat="false" ht="15" hidden="false" customHeight="false" outlineLevel="0" collapsed="false">
      <c r="A4" s="30" t="s">
        <v>82</v>
      </c>
      <c r="B4" s="30" t="s">
        <v>88</v>
      </c>
      <c r="C4" s="30" t="s">
        <v>88</v>
      </c>
      <c r="D4" s="30" t="s">
        <v>88</v>
      </c>
      <c r="E4" s="30" t="s">
        <v>127</v>
      </c>
      <c r="F4" s="30" t="s">
        <v>269</v>
      </c>
      <c r="G4" s="30" t="s">
        <v>221</v>
      </c>
      <c r="H4" s="30" t="s">
        <v>221</v>
      </c>
      <c r="I4" s="30" t="s">
        <v>282</v>
      </c>
      <c r="J4" s="30" t="s">
        <v>282</v>
      </c>
      <c r="K4" s="30" t="s">
        <v>221</v>
      </c>
      <c r="L4" s="30" t="s">
        <v>286</v>
      </c>
      <c r="M4" s="30" t="s">
        <v>286</v>
      </c>
      <c r="N4" s="30" t="s">
        <v>111</v>
      </c>
      <c r="O4" s="30" t="s">
        <v>111</v>
      </c>
      <c r="P4" s="30" t="s">
        <v>123</v>
      </c>
      <c r="Q4" s="30" t="s">
        <v>164</v>
      </c>
      <c r="R4" s="30" t="s">
        <v>105</v>
      </c>
      <c r="S4" s="30" t="s">
        <v>111</v>
      </c>
      <c r="T4" s="30" t="s">
        <v>123</v>
      </c>
      <c r="U4" s="30" t="s">
        <v>97</v>
      </c>
      <c r="V4" s="30" t="s">
        <v>286</v>
      </c>
      <c r="W4" s="30" t="s">
        <v>111</v>
      </c>
      <c r="X4" s="30" t="s">
        <v>109</v>
      </c>
      <c r="Y4" s="30" t="s">
        <v>225</v>
      </c>
      <c r="Z4" s="30" t="s">
        <v>330</v>
      </c>
      <c r="AA4" s="30" t="s">
        <v>218</v>
      </c>
      <c r="AB4" s="30"/>
      <c r="AC4" s="30"/>
      <c r="AD4" s="31" t="s">
        <v>330</v>
      </c>
      <c r="AE4" s="30" t="s">
        <v>323</v>
      </c>
      <c r="AF4" s="30" t="s">
        <v>330</v>
      </c>
      <c r="AG4" s="30" t="s">
        <v>111</v>
      </c>
      <c r="AH4" s="30" t="s">
        <v>225</v>
      </c>
      <c r="AI4" s="30" t="s">
        <v>138</v>
      </c>
      <c r="AJ4" s="30" t="s">
        <v>97</v>
      </c>
      <c r="AK4" s="30" t="s">
        <v>109</v>
      </c>
      <c r="AL4" s="30" t="s">
        <v>111</v>
      </c>
      <c r="AM4" s="30" t="s">
        <v>167</v>
      </c>
      <c r="AN4" s="30" t="s">
        <v>225</v>
      </c>
      <c r="AO4" s="30" t="s">
        <v>97</v>
      </c>
      <c r="AP4" s="30" t="s">
        <v>97</v>
      </c>
      <c r="AQ4" s="30" t="s">
        <v>97</v>
      </c>
      <c r="AR4" s="30" t="s">
        <v>97</v>
      </c>
      <c r="AS4" s="30" t="s">
        <v>184</v>
      </c>
      <c r="AT4" s="30"/>
      <c r="AU4" s="30" t="s">
        <v>323</v>
      </c>
      <c r="AV4" s="30" t="s">
        <v>215</v>
      </c>
      <c r="AW4" s="30" t="s">
        <v>188</v>
      </c>
      <c r="AX4" s="30"/>
      <c r="AY4" s="30" t="s">
        <v>284</v>
      </c>
      <c r="AZ4" s="30" t="s">
        <v>239</v>
      </c>
      <c r="BA4" s="30" t="s">
        <v>239</v>
      </c>
      <c r="BB4" s="30"/>
      <c r="BC4" s="30"/>
      <c r="BD4" s="30"/>
      <c r="BE4" s="30"/>
      <c r="BF4" s="30"/>
      <c r="BG4" s="30"/>
      <c r="BH4" s="30" t="s">
        <v>188</v>
      </c>
      <c r="BI4" s="30" t="s">
        <v>215</v>
      </c>
      <c r="BJ4" s="30" t="s">
        <v>105</v>
      </c>
      <c r="BK4" s="30" t="s">
        <v>184</v>
      </c>
      <c r="BL4" s="30"/>
      <c r="BM4" s="30" t="s">
        <v>239</v>
      </c>
      <c r="BN4" s="30" t="s">
        <v>330</v>
      </c>
      <c r="BO4" s="30" t="s">
        <v>170</v>
      </c>
      <c r="BP4" s="30"/>
      <c r="BQ4" s="30" t="s">
        <v>123</v>
      </c>
      <c r="BR4" s="30" t="s">
        <v>239</v>
      </c>
      <c r="BS4" s="30" t="s">
        <v>127</v>
      </c>
      <c r="BT4" s="30" t="s">
        <v>286</v>
      </c>
      <c r="BU4" s="30" t="s">
        <v>271</v>
      </c>
      <c r="BV4" s="30" t="s">
        <v>282</v>
      </c>
      <c r="BW4" s="30" t="s">
        <v>221</v>
      </c>
      <c r="BX4" s="30" t="s">
        <v>282</v>
      </c>
      <c r="BY4" s="30" t="s">
        <v>282</v>
      </c>
      <c r="BZ4" s="30" t="s">
        <v>282</v>
      </c>
      <c r="CA4" s="30" t="s">
        <v>286</v>
      </c>
      <c r="CB4" s="30" t="s">
        <v>286</v>
      </c>
      <c r="CC4" s="30" t="s">
        <v>111</v>
      </c>
      <c r="CD4" s="30" t="s">
        <v>111</v>
      </c>
      <c r="CE4" s="30" t="s">
        <v>145</v>
      </c>
      <c r="CF4" s="30" t="s">
        <v>105</v>
      </c>
      <c r="CG4" s="30"/>
      <c r="CH4" s="30" t="s">
        <v>123</v>
      </c>
      <c r="CI4" s="30" t="s">
        <v>111</v>
      </c>
      <c r="CJ4" s="30" t="s">
        <v>271</v>
      </c>
      <c r="CK4" s="30" t="s">
        <v>239</v>
      </c>
      <c r="CL4" s="30" t="s">
        <v>335</v>
      </c>
      <c r="CM4" s="30" t="s">
        <v>335</v>
      </c>
      <c r="CN4" s="30" t="s">
        <v>239</v>
      </c>
      <c r="CO4" s="30" t="s">
        <v>282</v>
      </c>
      <c r="CP4" s="30" t="s">
        <v>269</v>
      </c>
      <c r="CQ4" s="30" t="s">
        <v>153</v>
      </c>
      <c r="CR4" s="30" t="s">
        <v>269</v>
      </c>
      <c r="CS4" s="30" t="s">
        <v>123</v>
      </c>
      <c r="CT4" s="30" t="s">
        <v>167</v>
      </c>
      <c r="CU4" s="30" t="s">
        <v>327</v>
      </c>
      <c r="CV4" s="30" t="s">
        <v>239</v>
      </c>
      <c r="CW4" s="30" t="s">
        <v>188</v>
      </c>
      <c r="CX4" s="30"/>
      <c r="CY4" s="30" t="s">
        <v>138</v>
      </c>
      <c r="CZ4" s="30" t="s">
        <v>97</v>
      </c>
      <c r="DA4" s="30" t="s">
        <v>218</v>
      </c>
      <c r="DB4" s="30" t="s">
        <v>164</v>
      </c>
      <c r="DE4" s="30" t="s">
        <v>252</v>
      </c>
      <c r="DF4" s="30" t="s">
        <v>267</v>
      </c>
      <c r="DG4" s="30" t="s">
        <v>239</v>
      </c>
      <c r="DH4" s="30" t="s">
        <v>321</v>
      </c>
      <c r="DI4" s="30" t="s">
        <v>271</v>
      </c>
      <c r="DJ4" s="30" t="s">
        <v>338</v>
      </c>
      <c r="DK4" s="30"/>
      <c r="DL4" s="30"/>
      <c r="DM4" s="30"/>
      <c r="DN4" s="30"/>
      <c r="DO4" s="30" t="s">
        <v>313</v>
      </c>
      <c r="DP4" s="30"/>
      <c r="DQ4" s="30" t="s">
        <v>321</v>
      </c>
      <c r="DR4" s="30" t="s">
        <v>321</v>
      </c>
      <c r="DS4" s="30" t="s">
        <v>105</v>
      </c>
      <c r="DT4" s="30" t="s">
        <v>269</v>
      </c>
      <c r="DU4" s="30" t="s">
        <v>252</v>
      </c>
      <c r="DV4" s="30" t="s">
        <v>271</v>
      </c>
      <c r="DW4" s="30" t="s">
        <v>338</v>
      </c>
      <c r="DX4" s="30"/>
      <c r="DY4" s="30" t="s">
        <v>239</v>
      </c>
      <c r="DZ4" s="30" t="s">
        <v>247</v>
      </c>
      <c r="EA4" s="30"/>
      <c r="EB4" s="30"/>
      <c r="EC4" s="30" t="s">
        <v>218</v>
      </c>
      <c r="ED4" s="30" t="s">
        <v>264</v>
      </c>
      <c r="EE4" s="30" t="s">
        <v>167</v>
      </c>
      <c r="EF4" s="30" t="s">
        <v>164</v>
      </c>
      <c r="EG4" s="30" t="s">
        <v>221</v>
      </c>
      <c r="EH4" s="30" t="s">
        <v>239</v>
      </c>
      <c r="EI4" s="30" t="s">
        <v>321</v>
      </c>
      <c r="EJ4" s="30" t="s">
        <v>252</v>
      </c>
      <c r="EK4" s="30" t="s">
        <v>321</v>
      </c>
      <c r="EL4" s="30"/>
      <c r="EM4" s="30"/>
      <c r="EN4" s="30" t="s">
        <v>330</v>
      </c>
      <c r="EO4" s="30"/>
      <c r="EP4" s="30" t="s">
        <v>138</v>
      </c>
      <c r="EQ4" s="30" t="s">
        <v>330</v>
      </c>
      <c r="ER4" s="30" t="s">
        <v>199</v>
      </c>
      <c r="ES4" s="30" t="s">
        <v>111</v>
      </c>
      <c r="ET4" s="30" t="s">
        <v>295</v>
      </c>
      <c r="EU4" s="30" t="s">
        <v>164</v>
      </c>
      <c r="EV4" s="30" t="s">
        <v>167</v>
      </c>
      <c r="EW4" s="30" t="s">
        <v>145</v>
      </c>
      <c r="EX4" s="30" t="s">
        <v>164</v>
      </c>
      <c r="EY4" s="30"/>
      <c r="EZ4" s="30" t="s">
        <v>105</v>
      </c>
      <c r="FA4" s="30" t="s">
        <v>145</v>
      </c>
      <c r="FB4" s="32" t="s">
        <v>123</v>
      </c>
      <c r="FC4" s="32" t="s">
        <v>252</v>
      </c>
      <c r="FD4" s="30"/>
      <c r="FE4" s="30"/>
      <c r="FF4" s="32" t="s">
        <v>82</v>
      </c>
      <c r="FG4" s="30"/>
      <c r="FH4" s="32" t="s">
        <v>195</v>
      </c>
      <c r="FI4" s="32" t="s">
        <v>184</v>
      </c>
      <c r="FJ4" s="32" t="s">
        <v>105</v>
      </c>
      <c r="FK4" s="30"/>
      <c r="FL4" s="30"/>
      <c r="FM4" s="32" t="s">
        <v>145</v>
      </c>
      <c r="FN4" s="30"/>
      <c r="FO4" s="30"/>
      <c r="FP4" s="30"/>
      <c r="FQ4" s="30"/>
      <c r="FR4" s="32" t="s">
        <v>282</v>
      </c>
      <c r="FS4" s="30"/>
      <c r="FT4" s="32" t="s">
        <v>269</v>
      </c>
      <c r="FU4" s="30"/>
      <c r="FV4" s="32" t="s">
        <v>136</v>
      </c>
      <c r="FW4" s="30"/>
      <c r="FX4" s="30"/>
      <c r="FY4" s="30"/>
      <c r="FZ4" s="32" t="s">
        <v>109</v>
      </c>
      <c r="GA4" s="32" t="s">
        <v>184</v>
      </c>
      <c r="GB4" s="32" t="s">
        <v>109</v>
      </c>
      <c r="GC4" s="32" t="s">
        <v>218</v>
      </c>
      <c r="GD4" s="32" t="s">
        <v>325</v>
      </c>
      <c r="GE4" s="30"/>
      <c r="GF4" s="32" t="s">
        <v>88</v>
      </c>
      <c r="GG4" s="32" t="s">
        <v>313</v>
      </c>
      <c r="GH4" s="32" t="s">
        <v>97</v>
      </c>
      <c r="GI4" s="32" t="s">
        <v>109</v>
      </c>
    </row>
    <row r="5" customFormat="false" ht="15" hidden="false" customHeight="false" outlineLevel="0" collapsed="false">
      <c r="A5" s="30" t="s">
        <v>105</v>
      </c>
      <c r="B5" s="30" t="s">
        <v>109</v>
      </c>
      <c r="C5" s="30" t="s">
        <v>179</v>
      </c>
      <c r="D5" s="30" t="s">
        <v>97</v>
      </c>
      <c r="E5" s="30" t="s">
        <v>164</v>
      </c>
      <c r="F5" s="30" t="s">
        <v>282</v>
      </c>
      <c r="G5" s="30" t="s">
        <v>269</v>
      </c>
      <c r="H5" s="30" t="s">
        <v>269</v>
      </c>
      <c r="I5" s="30" t="s">
        <v>286</v>
      </c>
      <c r="J5" s="30" t="s">
        <v>330</v>
      </c>
      <c r="K5" s="30" t="s">
        <v>282</v>
      </c>
      <c r="L5" s="30"/>
      <c r="M5" s="30"/>
      <c r="N5" s="30" t="s">
        <v>114</v>
      </c>
      <c r="O5" s="30" t="s">
        <v>114</v>
      </c>
      <c r="P5" s="30" t="s">
        <v>127</v>
      </c>
      <c r="Q5" s="30"/>
      <c r="R5" s="30" t="s">
        <v>111</v>
      </c>
      <c r="S5" s="30" t="s">
        <v>167</v>
      </c>
      <c r="T5" s="30" t="s">
        <v>153</v>
      </c>
      <c r="U5" s="30" t="s">
        <v>225</v>
      </c>
      <c r="V5" s="31" t="s">
        <v>321</v>
      </c>
      <c r="W5" s="30" t="s">
        <v>123</v>
      </c>
      <c r="X5" s="30" t="s">
        <v>111</v>
      </c>
      <c r="Y5" s="30" t="s">
        <v>231</v>
      </c>
      <c r="Z5" s="30"/>
      <c r="AA5" s="30" t="s">
        <v>321</v>
      </c>
      <c r="AB5" s="30"/>
      <c r="AC5" s="30"/>
      <c r="AD5" s="30"/>
      <c r="AE5" s="30" t="s">
        <v>325</v>
      </c>
      <c r="AF5" s="30"/>
      <c r="AG5" s="30" t="s">
        <v>116</v>
      </c>
      <c r="AH5" s="30"/>
      <c r="AI5" s="30" t="s">
        <v>188</v>
      </c>
      <c r="AJ5" s="30" t="s">
        <v>111</v>
      </c>
      <c r="AK5" s="30" t="s">
        <v>111</v>
      </c>
      <c r="AL5" s="30" t="s">
        <v>123</v>
      </c>
      <c r="AM5" s="30" t="s">
        <v>303</v>
      </c>
      <c r="AN5" s="30"/>
      <c r="AO5" s="30" t="s">
        <v>111</v>
      </c>
      <c r="AP5" s="30" t="s">
        <v>109</v>
      </c>
      <c r="AQ5" s="30" t="s">
        <v>111</v>
      </c>
      <c r="AR5" s="30" t="s">
        <v>105</v>
      </c>
      <c r="AS5" s="30" t="s">
        <v>188</v>
      </c>
      <c r="AT5" s="30"/>
      <c r="AU5" s="30" t="s">
        <v>330</v>
      </c>
      <c r="AV5" s="30" t="s">
        <v>239</v>
      </c>
      <c r="AW5" s="30" t="s">
        <v>215</v>
      </c>
      <c r="AX5" s="30"/>
      <c r="AY5" s="30" t="s">
        <v>321</v>
      </c>
      <c r="AZ5" s="30" t="s">
        <v>330</v>
      </c>
      <c r="BA5" s="30" t="s">
        <v>284</v>
      </c>
      <c r="BB5" s="30"/>
      <c r="BC5" s="30"/>
      <c r="BD5" s="30"/>
      <c r="BE5" s="30"/>
      <c r="BF5" s="30"/>
      <c r="BG5" s="30"/>
      <c r="BH5" s="30"/>
      <c r="BI5" s="30" t="s">
        <v>239</v>
      </c>
      <c r="BJ5" s="30" t="s">
        <v>239</v>
      </c>
      <c r="BK5" s="30" t="s">
        <v>239</v>
      </c>
      <c r="BL5" s="30"/>
      <c r="BM5" s="30" t="s">
        <v>330</v>
      </c>
      <c r="BN5" s="30"/>
      <c r="BO5" s="30" t="s">
        <v>284</v>
      </c>
      <c r="BP5" s="30"/>
      <c r="BQ5" s="30" t="s">
        <v>145</v>
      </c>
      <c r="BR5" s="30" t="s">
        <v>269</v>
      </c>
      <c r="BS5" s="30" t="s">
        <v>211</v>
      </c>
      <c r="BT5" s="30" t="s">
        <v>330</v>
      </c>
      <c r="BU5" s="30" t="s">
        <v>282</v>
      </c>
      <c r="BV5" s="30" t="s">
        <v>330</v>
      </c>
      <c r="BW5" s="30" t="s">
        <v>282</v>
      </c>
      <c r="BX5" s="30"/>
      <c r="BY5" s="30"/>
      <c r="BZ5" s="30" t="s">
        <v>286</v>
      </c>
      <c r="CA5" s="30"/>
      <c r="CB5" s="30"/>
      <c r="CC5" s="30" t="s">
        <v>127</v>
      </c>
      <c r="CD5" s="30" t="s">
        <v>127</v>
      </c>
      <c r="CE5" s="30" t="s">
        <v>221</v>
      </c>
      <c r="CF5" s="30" t="s">
        <v>111</v>
      </c>
      <c r="CG5" s="30"/>
      <c r="CH5" s="30" t="s">
        <v>252</v>
      </c>
      <c r="CI5" s="30" t="s">
        <v>327</v>
      </c>
      <c r="CJ5" s="30" t="s">
        <v>321</v>
      </c>
      <c r="CK5" s="30" t="s">
        <v>321</v>
      </c>
      <c r="CL5" s="30"/>
      <c r="CM5" s="30"/>
      <c r="CN5" s="30" t="s">
        <v>330</v>
      </c>
      <c r="CO5" s="30" t="s">
        <v>325</v>
      </c>
      <c r="CP5" s="30" t="s">
        <v>325</v>
      </c>
      <c r="CQ5" s="30" t="s">
        <v>138</v>
      </c>
      <c r="CR5" s="30" t="s">
        <v>239</v>
      </c>
      <c r="CS5" s="30" t="s">
        <v>111</v>
      </c>
      <c r="CT5" s="30" t="s">
        <v>231</v>
      </c>
      <c r="CU5" s="30"/>
      <c r="CV5" s="30"/>
      <c r="CW5" s="30" t="s">
        <v>286</v>
      </c>
      <c r="CX5" s="30"/>
      <c r="CY5" s="30" t="s">
        <v>167</v>
      </c>
      <c r="CZ5" s="30" t="s">
        <v>213</v>
      </c>
      <c r="DA5" s="30" t="s">
        <v>252</v>
      </c>
      <c r="DB5" s="30" t="s">
        <v>218</v>
      </c>
      <c r="DE5" s="30" t="s">
        <v>264</v>
      </c>
      <c r="DF5" s="30" t="s">
        <v>293</v>
      </c>
      <c r="DG5" s="30" t="s">
        <v>269</v>
      </c>
      <c r="DH5" s="30" t="s">
        <v>323</v>
      </c>
      <c r="DI5" s="30" t="s">
        <v>295</v>
      </c>
      <c r="DJ5" s="30"/>
      <c r="DK5" s="30"/>
      <c r="DL5" s="30"/>
      <c r="DM5" s="30"/>
      <c r="DN5" s="30"/>
      <c r="DO5" s="30" t="s">
        <v>338</v>
      </c>
      <c r="DP5" s="30"/>
      <c r="DQ5" s="30" t="s">
        <v>330</v>
      </c>
      <c r="DR5" s="30"/>
      <c r="DS5" s="30" t="s">
        <v>218</v>
      </c>
      <c r="DT5" s="30" t="s">
        <v>325</v>
      </c>
      <c r="DU5" s="30" t="s">
        <v>311</v>
      </c>
      <c r="DV5" s="30" t="s">
        <v>305</v>
      </c>
      <c r="DW5" s="30"/>
      <c r="DX5" s="30"/>
      <c r="DY5" s="30" t="s">
        <v>247</v>
      </c>
      <c r="DZ5" s="30" t="s">
        <v>269</v>
      </c>
      <c r="EA5" s="30"/>
      <c r="EB5" s="30"/>
      <c r="EC5" s="30" t="s">
        <v>247</v>
      </c>
      <c r="ED5" s="30" t="s">
        <v>269</v>
      </c>
      <c r="EE5" s="30" t="s">
        <v>207</v>
      </c>
      <c r="EF5" s="30" t="s">
        <v>188</v>
      </c>
      <c r="EG5" s="30" t="s">
        <v>252</v>
      </c>
      <c r="EH5" s="30" t="s">
        <v>264</v>
      </c>
      <c r="EI5" s="30" t="s">
        <v>330</v>
      </c>
      <c r="EJ5" s="30" t="s">
        <v>330</v>
      </c>
      <c r="EK5" s="30" t="s">
        <v>330</v>
      </c>
      <c r="EL5" s="30"/>
      <c r="EM5" s="30"/>
      <c r="EN5" s="30"/>
      <c r="EO5" s="30"/>
      <c r="EP5" s="30" t="s">
        <v>188</v>
      </c>
      <c r="EQ5" s="30"/>
      <c r="ER5" s="30"/>
      <c r="ES5" s="30" t="s">
        <v>159</v>
      </c>
      <c r="ET5" s="30" t="s">
        <v>330</v>
      </c>
      <c r="EU5" s="30" t="s">
        <v>167</v>
      </c>
      <c r="EV5" s="30" t="s">
        <v>188</v>
      </c>
      <c r="EW5" s="30" t="s">
        <v>167</v>
      </c>
      <c r="EX5" s="30" t="s">
        <v>188</v>
      </c>
      <c r="EY5" s="30"/>
      <c r="EZ5" s="30" t="s">
        <v>111</v>
      </c>
      <c r="FA5" s="30" t="s">
        <v>150</v>
      </c>
      <c r="FB5" s="32" t="s">
        <v>129</v>
      </c>
      <c r="FC5" s="32" t="s">
        <v>271</v>
      </c>
      <c r="FD5" s="30"/>
      <c r="FE5" s="30"/>
      <c r="FF5" s="32" t="s">
        <v>105</v>
      </c>
      <c r="FG5" s="30"/>
      <c r="FH5" s="30"/>
      <c r="FI5" s="32" t="s">
        <v>269</v>
      </c>
      <c r="FJ5" s="32" t="s">
        <v>109</v>
      </c>
      <c r="FK5" s="30"/>
      <c r="FL5" s="30"/>
      <c r="FM5" s="32" t="s">
        <v>195</v>
      </c>
      <c r="FN5" s="30"/>
      <c r="FO5" s="30"/>
      <c r="FP5" s="30"/>
      <c r="FQ5" s="30"/>
      <c r="FR5" s="32" t="s">
        <v>338</v>
      </c>
      <c r="FS5" s="30"/>
      <c r="FT5" s="32" t="s">
        <v>195</v>
      </c>
      <c r="FU5" s="30"/>
      <c r="FV5" s="32" t="s">
        <v>218</v>
      </c>
      <c r="FW5" s="30"/>
      <c r="FX5" s="30"/>
      <c r="FY5" s="30"/>
      <c r="FZ5" s="32" t="s">
        <v>114</v>
      </c>
      <c r="GA5" s="32" t="s">
        <v>247</v>
      </c>
      <c r="GB5" s="32" t="s">
        <v>123</v>
      </c>
      <c r="GC5" s="32" t="s">
        <v>252</v>
      </c>
      <c r="GD5" s="32" t="s">
        <v>195</v>
      </c>
      <c r="GE5" s="30"/>
      <c r="GF5" s="32" t="s">
        <v>107</v>
      </c>
      <c r="GG5" s="30"/>
      <c r="GH5" s="32" t="s">
        <v>105</v>
      </c>
      <c r="GI5" s="32" t="s">
        <v>184</v>
      </c>
    </row>
    <row r="6" customFormat="false" ht="15" hidden="false" customHeight="false" outlineLevel="0" collapsed="false">
      <c r="A6" s="30" t="s">
        <v>114</v>
      </c>
      <c r="B6" s="30" t="s">
        <v>123</v>
      </c>
      <c r="C6" s="30" t="s">
        <v>195</v>
      </c>
      <c r="D6" s="30" t="s">
        <v>107</v>
      </c>
      <c r="E6" s="30"/>
      <c r="F6" s="30" t="s">
        <v>286</v>
      </c>
      <c r="G6" s="30" t="s">
        <v>282</v>
      </c>
      <c r="H6" s="30" t="s">
        <v>282</v>
      </c>
      <c r="I6" s="30" t="s">
        <v>330</v>
      </c>
      <c r="J6" s="30"/>
      <c r="K6" s="30" t="s">
        <v>286</v>
      </c>
      <c r="L6" s="30"/>
      <c r="M6" s="30"/>
      <c r="N6" s="30" t="s">
        <v>123</v>
      </c>
      <c r="O6" s="30" t="s">
        <v>123</v>
      </c>
      <c r="P6" s="30" t="s">
        <v>145</v>
      </c>
      <c r="Q6" s="30"/>
      <c r="R6" s="30" t="s">
        <v>114</v>
      </c>
      <c r="S6" s="30" t="s">
        <v>225</v>
      </c>
      <c r="T6" s="30" t="s">
        <v>188</v>
      </c>
      <c r="U6" s="30" t="s">
        <v>231</v>
      </c>
      <c r="V6" s="30" t="s">
        <v>323</v>
      </c>
      <c r="W6" s="30" t="s">
        <v>167</v>
      </c>
      <c r="X6" s="30" t="s">
        <v>123</v>
      </c>
      <c r="Y6" s="30" t="s">
        <v>236</v>
      </c>
      <c r="Z6" s="30"/>
      <c r="AA6" s="30" t="s">
        <v>330</v>
      </c>
      <c r="AB6" s="30"/>
      <c r="AC6" s="30"/>
      <c r="AD6" s="30"/>
      <c r="AE6" s="30" t="s">
        <v>330</v>
      </c>
      <c r="AF6" s="30"/>
      <c r="AG6" s="30" t="s">
        <v>138</v>
      </c>
      <c r="AH6" s="30"/>
      <c r="AI6" s="30" t="s">
        <v>225</v>
      </c>
      <c r="AJ6" s="30" t="s">
        <v>123</v>
      </c>
      <c r="AK6" s="30" t="s">
        <v>114</v>
      </c>
      <c r="AL6" s="30" t="s">
        <v>167</v>
      </c>
      <c r="AM6" s="30" t="s">
        <v>305</v>
      </c>
      <c r="AN6" s="30"/>
      <c r="AO6" s="30" t="s">
        <v>123</v>
      </c>
      <c r="AP6" s="30" t="s">
        <v>123</v>
      </c>
      <c r="AQ6" s="30" t="s">
        <v>123</v>
      </c>
      <c r="AR6" s="30" t="s">
        <v>109</v>
      </c>
      <c r="AS6" s="30"/>
      <c r="AT6" s="30"/>
      <c r="AU6" s="30" t="s">
        <v>338</v>
      </c>
      <c r="AV6" s="30"/>
      <c r="AW6" s="30"/>
      <c r="AX6" s="30"/>
      <c r="AY6" s="30" t="s">
        <v>323</v>
      </c>
      <c r="AZ6" s="30"/>
      <c r="BA6" s="30" t="s">
        <v>286</v>
      </c>
      <c r="BB6" s="30"/>
      <c r="BC6" s="30"/>
      <c r="BD6" s="30"/>
      <c r="BE6" s="30"/>
      <c r="BF6" s="30"/>
      <c r="BG6" s="30"/>
      <c r="BH6" s="30"/>
      <c r="BI6" s="30" t="s">
        <v>297</v>
      </c>
      <c r="BJ6" s="30" t="s">
        <v>291</v>
      </c>
      <c r="BK6" s="30"/>
      <c r="BL6" s="30"/>
      <c r="BM6" s="30"/>
      <c r="BN6" s="30"/>
      <c r="BO6" s="30"/>
      <c r="BP6" s="30"/>
      <c r="BQ6" s="30" t="s">
        <v>215</v>
      </c>
      <c r="BR6" s="30" t="s">
        <v>284</v>
      </c>
      <c r="BS6" s="30"/>
      <c r="BT6" s="30" t="s">
        <v>338</v>
      </c>
      <c r="BU6" s="30" t="s">
        <v>330</v>
      </c>
      <c r="BV6" s="30"/>
      <c r="BW6" s="30" t="s">
        <v>330</v>
      </c>
      <c r="BX6" s="30"/>
      <c r="BY6" s="30"/>
      <c r="BZ6" s="30"/>
      <c r="CA6" s="30"/>
      <c r="CB6" s="30"/>
      <c r="CC6" s="30" t="s">
        <v>145</v>
      </c>
      <c r="CD6" s="30" t="s">
        <v>145</v>
      </c>
      <c r="CE6" s="30" t="s">
        <v>282</v>
      </c>
      <c r="CF6" s="30" t="s">
        <v>145</v>
      </c>
      <c r="CG6" s="30"/>
      <c r="CH6" s="30" t="s">
        <v>295</v>
      </c>
      <c r="CI6" s="30" t="s">
        <v>330</v>
      </c>
      <c r="CJ6" s="30" t="s">
        <v>293</v>
      </c>
      <c r="CK6" s="30" t="s">
        <v>330</v>
      </c>
      <c r="CL6" s="30"/>
      <c r="CM6" s="30"/>
      <c r="CN6" s="30"/>
      <c r="CO6" s="30" t="s">
        <v>327</v>
      </c>
      <c r="CP6" s="30" t="s">
        <v>327</v>
      </c>
      <c r="CQ6" s="30" t="s">
        <v>167</v>
      </c>
      <c r="CR6" s="30"/>
      <c r="CS6" s="30" t="s">
        <v>239</v>
      </c>
      <c r="CT6" s="30"/>
      <c r="CU6" s="30"/>
      <c r="CV6" s="30"/>
      <c r="CW6" s="30" t="s">
        <v>335</v>
      </c>
      <c r="CX6" s="30"/>
      <c r="CY6" s="30" t="s">
        <v>88</v>
      </c>
      <c r="CZ6" s="30"/>
      <c r="DA6" s="30" t="s">
        <v>271</v>
      </c>
      <c r="DB6" s="30" t="s">
        <v>252</v>
      </c>
      <c r="DE6" s="30" t="s">
        <v>330</v>
      </c>
      <c r="DF6" s="30" t="s">
        <v>282</v>
      </c>
      <c r="DG6" s="30" t="s">
        <v>271</v>
      </c>
      <c r="DH6" s="30" t="s">
        <v>330</v>
      </c>
      <c r="DI6" s="30" t="s">
        <v>313</v>
      </c>
      <c r="DJ6" s="30"/>
      <c r="DK6" s="30"/>
      <c r="DL6" s="30"/>
      <c r="DM6" s="30"/>
      <c r="DN6" s="30"/>
      <c r="DO6" s="30" t="s">
        <v>286</v>
      </c>
      <c r="DP6" s="30"/>
      <c r="DQ6" s="30" t="s">
        <v>338</v>
      </c>
      <c r="DR6" s="30"/>
      <c r="DS6" s="30" t="s">
        <v>323</v>
      </c>
      <c r="DT6" s="30"/>
      <c r="DU6" s="30" t="s">
        <v>330</v>
      </c>
      <c r="DV6" s="30"/>
      <c r="DW6" s="30"/>
      <c r="DX6" s="30"/>
      <c r="DY6" s="30" t="s">
        <v>252</v>
      </c>
      <c r="DZ6" s="30" t="s">
        <v>280</v>
      </c>
      <c r="EA6" s="30"/>
      <c r="EB6" s="30"/>
      <c r="EC6" s="30" t="s">
        <v>252</v>
      </c>
      <c r="ED6" s="30" t="s">
        <v>284</v>
      </c>
      <c r="EE6" s="30" t="s">
        <v>211</v>
      </c>
      <c r="EF6" s="30" t="s">
        <v>321</v>
      </c>
      <c r="EG6" s="30" t="s">
        <v>330</v>
      </c>
      <c r="EH6" s="30" t="s">
        <v>330</v>
      </c>
      <c r="EI6" s="30" t="s">
        <v>335</v>
      </c>
      <c r="EJ6" s="30" t="s">
        <v>330</v>
      </c>
      <c r="EK6" s="30"/>
      <c r="EL6" s="30"/>
      <c r="EM6" s="30"/>
      <c r="EN6" s="30"/>
      <c r="EO6" s="30"/>
      <c r="EP6" s="30" t="s">
        <v>218</v>
      </c>
      <c r="EQ6" s="30"/>
      <c r="ER6" s="30"/>
      <c r="ES6" s="30" t="s">
        <v>167</v>
      </c>
      <c r="ET6" s="30"/>
      <c r="EU6" s="30" t="s">
        <v>199</v>
      </c>
      <c r="EV6" s="30" t="s">
        <v>239</v>
      </c>
      <c r="EW6" s="30" t="s">
        <v>311</v>
      </c>
      <c r="EX6" s="30" t="s">
        <v>282</v>
      </c>
      <c r="EY6" s="30"/>
      <c r="EZ6" s="30" t="s">
        <v>145</v>
      </c>
      <c r="FA6" s="30" t="s">
        <v>164</v>
      </c>
      <c r="FB6" s="32" t="s">
        <v>145</v>
      </c>
      <c r="FC6" s="32" t="s">
        <v>321</v>
      </c>
      <c r="FD6" s="30"/>
      <c r="FE6" s="30"/>
      <c r="FF6" s="32" t="s">
        <v>114</v>
      </c>
      <c r="FG6" s="30"/>
      <c r="FH6" s="30"/>
      <c r="FI6" s="32" t="s">
        <v>311</v>
      </c>
      <c r="FJ6" s="32" t="s">
        <v>123</v>
      </c>
      <c r="FK6" s="30"/>
      <c r="FL6" s="30"/>
      <c r="FM6" s="30"/>
      <c r="FN6" s="30"/>
      <c r="FO6" s="30"/>
      <c r="FP6" s="30"/>
      <c r="FQ6" s="30"/>
      <c r="FR6" s="32" t="s">
        <v>88</v>
      </c>
      <c r="FS6" s="30"/>
      <c r="FT6" s="30"/>
      <c r="FU6" s="30"/>
      <c r="FV6" s="32" t="s">
        <v>269</v>
      </c>
      <c r="FW6" s="30"/>
      <c r="FX6" s="30"/>
      <c r="FY6" s="30"/>
      <c r="FZ6" s="32" t="s">
        <v>129</v>
      </c>
      <c r="GA6" s="32" t="s">
        <v>269</v>
      </c>
      <c r="GB6" s="32" t="s">
        <v>129</v>
      </c>
      <c r="GC6" s="32" t="s">
        <v>271</v>
      </c>
      <c r="GD6" s="32" t="s">
        <v>114</v>
      </c>
      <c r="GE6" s="30"/>
      <c r="GF6" s="32" t="s">
        <v>109</v>
      </c>
      <c r="GG6" s="30"/>
      <c r="GH6" s="32" t="s">
        <v>114</v>
      </c>
      <c r="GI6" s="32" t="s">
        <v>247</v>
      </c>
    </row>
    <row r="7" customFormat="false" ht="15" hidden="false" customHeight="false" outlineLevel="0" collapsed="false">
      <c r="A7" s="30" t="s">
        <v>118</v>
      </c>
      <c r="B7" s="30" t="s">
        <v>127</v>
      </c>
      <c r="C7" s="30" t="s">
        <v>221</v>
      </c>
      <c r="D7" s="30" t="s">
        <v>109</v>
      </c>
      <c r="E7" s="30"/>
      <c r="F7" s="30" t="s">
        <v>330</v>
      </c>
      <c r="G7" s="30" t="s">
        <v>286</v>
      </c>
      <c r="H7" s="30" t="s">
        <v>286</v>
      </c>
      <c r="I7" s="30"/>
      <c r="J7" s="30"/>
      <c r="K7" s="30"/>
      <c r="L7" s="30"/>
      <c r="M7" s="30"/>
      <c r="N7" s="30" t="s">
        <v>127</v>
      </c>
      <c r="O7" s="30" t="s">
        <v>127</v>
      </c>
      <c r="P7" s="30" t="s">
        <v>167</v>
      </c>
      <c r="Q7" s="30"/>
      <c r="R7" s="30" t="s">
        <v>123</v>
      </c>
      <c r="S7" s="30" t="s">
        <v>282</v>
      </c>
      <c r="T7" s="30" t="s">
        <v>313</v>
      </c>
      <c r="U7" s="30" t="s">
        <v>236</v>
      </c>
      <c r="V7" s="31" t="s">
        <v>330</v>
      </c>
      <c r="W7" s="30" t="s">
        <v>225</v>
      </c>
      <c r="X7" s="30" t="s">
        <v>145</v>
      </c>
      <c r="Y7" s="30" t="s">
        <v>282</v>
      </c>
      <c r="Z7" s="30"/>
      <c r="AA7" s="30"/>
      <c r="AB7" s="30"/>
      <c r="AC7" s="30"/>
      <c r="AD7" s="30"/>
      <c r="AE7" s="30"/>
      <c r="AF7" s="30"/>
      <c r="AG7" s="30" t="s">
        <v>188</v>
      </c>
      <c r="AH7" s="30"/>
      <c r="AI7" s="30"/>
      <c r="AJ7" s="30" t="s">
        <v>127</v>
      </c>
      <c r="AK7" s="30" t="s">
        <v>129</v>
      </c>
      <c r="AL7" s="30" t="s">
        <v>225</v>
      </c>
      <c r="AM7" s="30" t="s">
        <v>335</v>
      </c>
      <c r="AN7" s="30"/>
      <c r="AO7" s="30" t="s">
        <v>127</v>
      </c>
      <c r="AP7" s="30" t="s">
        <v>167</v>
      </c>
      <c r="AQ7" s="30" t="s">
        <v>127</v>
      </c>
      <c r="AR7" s="30" t="s">
        <v>111</v>
      </c>
      <c r="AS7" s="30"/>
      <c r="AT7" s="30"/>
      <c r="AU7" s="30" t="s">
        <v>284</v>
      </c>
      <c r="AV7" s="30"/>
      <c r="AW7" s="30"/>
      <c r="AX7" s="30"/>
      <c r="AY7" s="30" t="s">
        <v>330</v>
      </c>
      <c r="AZ7" s="30"/>
      <c r="BA7" s="30" t="s">
        <v>323</v>
      </c>
      <c r="BB7" s="30"/>
      <c r="BC7" s="30"/>
      <c r="BD7" s="30"/>
      <c r="BE7" s="30"/>
      <c r="BF7" s="30"/>
      <c r="BG7" s="30"/>
      <c r="BH7" s="30"/>
      <c r="BI7" s="30"/>
      <c r="BJ7" s="30" t="s">
        <v>297</v>
      </c>
      <c r="BK7" s="30"/>
      <c r="BL7" s="30"/>
      <c r="BM7" s="30"/>
      <c r="BN7" s="30"/>
      <c r="BO7" s="30"/>
      <c r="BP7" s="30"/>
      <c r="BQ7" s="30" t="s">
        <v>239</v>
      </c>
      <c r="BR7" s="30" t="s">
        <v>297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 t="s">
        <v>150</v>
      </c>
      <c r="CD7" s="30" t="s">
        <v>150</v>
      </c>
      <c r="CE7" s="30" t="s">
        <v>330</v>
      </c>
      <c r="CF7" s="30" t="s">
        <v>150</v>
      </c>
      <c r="CG7" s="30"/>
      <c r="CH7" s="30"/>
      <c r="CI7" s="30" t="s">
        <v>335</v>
      </c>
      <c r="CJ7" s="30" t="s">
        <v>311</v>
      </c>
      <c r="CK7" s="30" t="s">
        <v>311</v>
      </c>
      <c r="CL7" s="30"/>
      <c r="CM7" s="30"/>
      <c r="CN7" s="30"/>
      <c r="CO7" s="30"/>
      <c r="CP7" s="30"/>
      <c r="CQ7" s="30" t="s">
        <v>111</v>
      </c>
      <c r="CR7" s="30"/>
      <c r="CS7" s="30"/>
      <c r="CT7" s="30"/>
      <c r="CU7" s="30"/>
      <c r="CV7" s="30"/>
      <c r="CW7" s="30"/>
      <c r="CX7" s="30"/>
      <c r="CY7" s="30" t="s">
        <v>213</v>
      </c>
      <c r="CZ7" s="30"/>
      <c r="DA7" s="30" t="s">
        <v>280</v>
      </c>
      <c r="DB7" s="30" t="s">
        <v>280</v>
      </c>
      <c r="DE7" s="30" t="s">
        <v>335</v>
      </c>
      <c r="DF7" s="30" t="s">
        <v>321</v>
      </c>
      <c r="DG7" s="30" t="s">
        <v>282</v>
      </c>
      <c r="DH7" s="30" t="s">
        <v>338</v>
      </c>
      <c r="DI7" s="30" t="s">
        <v>321</v>
      </c>
      <c r="DJ7" s="30"/>
      <c r="DK7" s="30"/>
      <c r="DL7" s="30"/>
      <c r="DM7" s="30"/>
      <c r="DN7" s="30"/>
      <c r="DO7" s="30" t="s">
        <v>313</v>
      </c>
      <c r="DP7" s="30"/>
      <c r="DQ7" s="30"/>
      <c r="DR7" s="30"/>
      <c r="DS7" s="30" t="s">
        <v>325</v>
      </c>
      <c r="DT7" s="30"/>
      <c r="DU7" s="30" t="s">
        <v>335</v>
      </c>
      <c r="DV7" s="30"/>
      <c r="DW7" s="30"/>
      <c r="DX7" s="30"/>
      <c r="DY7" s="30" t="s">
        <v>264</v>
      </c>
      <c r="DZ7" s="30" t="s">
        <v>286</v>
      </c>
      <c r="EA7" s="30"/>
      <c r="EB7" s="30"/>
      <c r="EC7" s="30" t="s">
        <v>264</v>
      </c>
      <c r="ED7" s="30" t="s">
        <v>286</v>
      </c>
      <c r="EE7" s="30" t="s">
        <v>252</v>
      </c>
      <c r="EF7" s="30"/>
      <c r="EG7" s="30" t="s">
        <v>330</v>
      </c>
      <c r="EH7" s="33"/>
      <c r="EI7" s="30"/>
      <c r="EJ7" s="30" t="s">
        <v>335</v>
      </c>
      <c r="EK7" s="30"/>
      <c r="EL7" s="30"/>
      <c r="EM7" s="30"/>
      <c r="EN7" s="30"/>
      <c r="EO7" s="30"/>
      <c r="EP7" s="30" t="s">
        <v>269</v>
      </c>
      <c r="EQ7" s="30"/>
      <c r="ER7" s="30"/>
      <c r="ES7" s="30" t="s">
        <v>188</v>
      </c>
      <c r="ET7" s="30"/>
      <c r="EU7" s="30" t="s">
        <v>213</v>
      </c>
      <c r="EV7" s="30" t="s">
        <v>252</v>
      </c>
      <c r="EW7" s="30" t="s">
        <v>330</v>
      </c>
      <c r="EX7" s="30" t="s">
        <v>325</v>
      </c>
      <c r="EY7" s="30"/>
      <c r="EZ7" s="30" t="s">
        <v>159</v>
      </c>
      <c r="FA7" s="30" t="s">
        <v>167</v>
      </c>
      <c r="FB7" s="32" t="s">
        <v>159</v>
      </c>
      <c r="FC7" s="32" t="s">
        <v>150</v>
      </c>
      <c r="FD7" s="30"/>
      <c r="FE7" s="30"/>
      <c r="FF7" s="32" t="s">
        <v>118</v>
      </c>
      <c r="FG7" s="30"/>
      <c r="FH7" s="30"/>
      <c r="FI7" s="32" t="s">
        <v>321</v>
      </c>
      <c r="FJ7" s="32" t="s">
        <v>184</v>
      </c>
      <c r="FK7" s="30"/>
      <c r="FL7" s="30"/>
      <c r="FM7" s="30"/>
      <c r="FN7" s="30"/>
      <c r="FO7" s="30"/>
      <c r="FP7" s="30"/>
      <c r="FQ7" s="30"/>
      <c r="FR7" s="32" t="s">
        <v>179</v>
      </c>
      <c r="FS7" s="30"/>
      <c r="FT7" s="30"/>
      <c r="FU7" s="30"/>
      <c r="FV7" s="32" t="s">
        <v>325</v>
      </c>
      <c r="FW7" s="30"/>
      <c r="FX7" s="30"/>
      <c r="FY7" s="30"/>
      <c r="FZ7" s="32" t="s">
        <v>155</v>
      </c>
      <c r="GA7" s="34" t="str">
        <f aca="false">HYPERLINK("https://sci-hub.se/10.1016/j.jfca.2018.03.005","Phoenix dactylifera ")</f>
        <v>Phoenix dactylifera </v>
      </c>
      <c r="GB7" s="32" t="s">
        <v>145</v>
      </c>
      <c r="GC7" s="30"/>
      <c r="GD7" s="32" t="s">
        <v>211</v>
      </c>
      <c r="GE7" s="30"/>
      <c r="GF7" s="32" t="s">
        <v>114</v>
      </c>
      <c r="GG7" s="30"/>
      <c r="GH7" s="32" t="s">
        <v>118</v>
      </c>
      <c r="GI7" s="32" t="s">
        <v>252</v>
      </c>
    </row>
    <row r="8" customFormat="false" ht="15" hidden="false" customHeight="false" outlineLevel="0" collapsed="false">
      <c r="A8" s="30" t="s">
        <v>123</v>
      </c>
      <c r="B8" s="30" t="s">
        <v>173</v>
      </c>
      <c r="C8" s="30" t="s">
        <v>282</v>
      </c>
      <c r="D8" s="30" t="s">
        <v>111</v>
      </c>
      <c r="E8" s="30"/>
      <c r="F8" s="30" t="s">
        <v>338</v>
      </c>
      <c r="G8" s="30" t="s">
        <v>271</v>
      </c>
      <c r="H8" s="30" t="s">
        <v>330</v>
      </c>
      <c r="I8" s="30"/>
      <c r="J8" s="30"/>
      <c r="K8" s="30"/>
      <c r="L8" s="30"/>
      <c r="M8" s="30"/>
      <c r="N8" s="30" t="s">
        <v>145</v>
      </c>
      <c r="O8" s="30" t="s">
        <v>145</v>
      </c>
      <c r="P8" s="30" t="s">
        <v>239</v>
      </c>
      <c r="Q8" s="30"/>
      <c r="R8" s="30" t="s">
        <v>145</v>
      </c>
      <c r="S8" s="30" t="s">
        <v>293</v>
      </c>
      <c r="T8" s="30" t="s">
        <v>321</v>
      </c>
      <c r="U8" s="30" t="s">
        <v>282</v>
      </c>
      <c r="V8" s="30" t="s">
        <v>338</v>
      </c>
      <c r="W8" s="30" t="s">
        <v>282</v>
      </c>
      <c r="X8" s="30" t="s">
        <v>167</v>
      </c>
      <c r="Y8" s="30" t="s">
        <v>311</v>
      </c>
      <c r="Z8" s="30"/>
      <c r="AA8" s="30"/>
      <c r="AB8" s="30"/>
      <c r="AC8" s="30"/>
      <c r="AD8" s="30"/>
      <c r="AE8" s="30"/>
      <c r="AF8" s="30"/>
      <c r="AG8" s="30" t="s">
        <v>225</v>
      </c>
      <c r="AH8" s="30"/>
      <c r="AI8" s="30"/>
      <c r="AJ8" s="30" t="s">
        <v>188</v>
      </c>
      <c r="AK8" s="30" t="s">
        <v>138</v>
      </c>
      <c r="AL8" s="30" t="s">
        <v>321</v>
      </c>
      <c r="AM8" s="30"/>
      <c r="AN8" s="30"/>
      <c r="AO8" s="30" t="s">
        <v>167</v>
      </c>
      <c r="AP8" s="30" t="s">
        <v>188</v>
      </c>
      <c r="AQ8" s="30" t="s">
        <v>225</v>
      </c>
      <c r="AR8" s="30" t="s">
        <v>114</v>
      </c>
      <c r="AS8" s="30"/>
      <c r="AT8" s="30"/>
      <c r="AU8" s="30"/>
      <c r="AV8" s="30"/>
      <c r="AW8" s="30"/>
      <c r="AX8" s="30"/>
      <c r="AY8" s="30" t="s">
        <v>338</v>
      </c>
      <c r="AZ8" s="30"/>
      <c r="BA8" s="30" t="s">
        <v>330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 t="s">
        <v>284</v>
      </c>
      <c r="BR8" s="30" t="s">
        <v>303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 t="s">
        <v>221</v>
      </c>
      <c r="CD8" s="30" t="s">
        <v>221</v>
      </c>
      <c r="CE8" s="30" t="s">
        <v>167</v>
      </c>
      <c r="CF8" s="30" t="s">
        <v>221</v>
      </c>
      <c r="CG8" s="30"/>
      <c r="CH8" s="30"/>
      <c r="CI8" s="30" t="s">
        <v>213</v>
      </c>
      <c r="CJ8" s="30"/>
      <c r="CK8" s="30"/>
      <c r="CL8" s="30"/>
      <c r="CM8" s="30"/>
      <c r="CN8" s="30"/>
      <c r="CO8" s="30"/>
      <c r="CP8" s="30"/>
      <c r="CQ8" s="30" t="s">
        <v>188</v>
      </c>
      <c r="CR8" s="30"/>
      <c r="CS8" s="30"/>
      <c r="CT8" s="30"/>
      <c r="CU8" s="30"/>
      <c r="CV8" s="30"/>
      <c r="CW8" s="30"/>
      <c r="CX8" s="30"/>
      <c r="CY8" s="30" t="s">
        <v>264</v>
      </c>
      <c r="CZ8" s="30"/>
      <c r="DA8" s="30" t="s">
        <v>313</v>
      </c>
      <c r="DB8" s="30" t="s">
        <v>305</v>
      </c>
      <c r="DE8" s="30" t="s">
        <v>252</v>
      </c>
      <c r="DF8" s="30" t="s">
        <v>330</v>
      </c>
      <c r="DG8" s="30" t="s">
        <v>284</v>
      </c>
      <c r="DH8" s="30"/>
      <c r="DI8" s="30" t="s">
        <v>330</v>
      </c>
      <c r="DJ8" s="30"/>
      <c r="DK8" s="30"/>
      <c r="DL8" s="30"/>
      <c r="DM8" s="30"/>
      <c r="DN8" s="30"/>
      <c r="DO8" s="30" t="s">
        <v>338</v>
      </c>
      <c r="DP8" s="30"/>
      <c r="DQ8" s="30"/>
      <c r="DR8" s="30"/>
      <c r="DS8" s="30"/>
      <c r="DT8" s="30"/>
      <c r="DU8" s="30"/>
      <c r="DV8" s="30"/>
      <c r="DW8" s="30"/>
      <c r="DX8" s="30"/>
      <c r="DY8" s="30" t="s">
        <v>269</v>
      </c>
      <c r="DZ8" s="30" t="s">
        <v>291</v>
      </c>
      <c r="EA8" s="30"/>
      <c r="EB8" s="30"/>
      <c r="EC8" s="30" t="s">
        <v>269</v>
      </c>
      <c r="ED8" s="30" t="s">
        <v>325</v>
      </c>
      <c r="EE8" s="30" t="s">
        <v>269</v>
      </c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 t="s">
        <v>323</v>
      </c>
      <c r="EQ8" s="30"/>
      <c r="ER8" s="30"/>
      <c r="ES8" s="30" t="s">
        <v>211</v>
      </c>
      <c r="ET8" s="30"/>
      <c r="EU8" s="30" t="s">
        <v>221</v>
      </c>
      <c r="EV8" s="30" t="s">
        <v>321</v>
      </c>
      <c r="EW8" s="30"/>
      <c r="EX8" s="30"/>
      <c r="EY8" s="30"/>
      <c r="EZ8" s="30" t="s">
        <v>164</v>
      </c>
      <c r="FA8" s="30" t="s">
        <v>188</v>
      </c>
      <c r="FB8" s="32" t="s">
        <v>252</v>
      </c>
      <c r="FC8" s="30"/>
      <c r="FD8" s="30"/>
      <c r="FE8" s="30"/>
      <c r="FF8" s="32" t="s">
        <v>123</v>
      </c>
      <c r="FG8" s="30"/>
      <c r="FH8" s="30"/>
      <c r="FI8" s="30"/>
      <c r="FJ8" s="32" t="s">
        <v>221</v>
      </c>
      <c r="FK8" s="30"/>
      <c r="FL8" s="30"/>
      <c r="FM8" s="30"/>
      <c r="FN8" s="30"/>
      <c r="FO8" s="30"/>
      <c r="FP8" s="30"/>
      <c r="FQ8" s="30"/>
      <c r="FR8" s="32" t="s">
        <v>313</v>
      </c>
      <c r="FS8" s="30"/>
      <c r="FT8" s="30"/>
      <c r="FU8" s="30"/>
      <c r="FV8" s="32" t="s">
        <v>195</v>
      </c>
      <c r="FW8" s="30"/>
      <c r="FX8" s="30"/>
      <c r="FY8" s="30"/>
      <c r="FZ8" s="32" t="s">
        <v>159</v>
      </c>
      <c r="GA8" s="32" t="s">
        <v>284</v>
      </c>
      <c r="GB8" s="32" t="s">
        <v>150</v>
      </c>
      <c r="GC8" s="30"/>
      <c r="GD8" s="32" t="s">
        <v>129</v>
      </c>
      <c r="GE8" s="30"/>
      <c r="GF8" s="32" t="s">
        <v>116</v>
      </c>
      <c r="GG8" s="30"/>
      <c r="GH8" s="32" t="s">
        <v>123</v>
      </c>
      <c r="GI8" s="32" t="s">
        <v>271</v>
      </c>
    </row>
    <row r="9" customFormat="false" ht="15" hidden="false" customHeight="false" outlineLevel="0" collapsed="false">
      <c r="A9" s="30" t="s">
        <v>127</v>
      </c>
      <c r="B9" s="30" t="s">
        <v>176</v>
      </c>
      <c r="C9" s="30" t="s">
        <v>286</v>
      </c>
      <c r="D9" s="30" t="s">
        <v>114</v>
      </c>
      <c r="E9" s="30"/>
      <c r="F9" s="30"/>
      <c r="G9" s="30"/>
      <c r="H9" s="30" t="s">
        <v>338</v>
      </c>
      <c r="I9" s="30"/>
      <c r="J9" s="30"/>
      <c r="K9" s="30"/>
      <c r="L9" s="30"/>
      <c r="M9" s="30"/>
      <c r="N9" s="30" t="s">
        <v>150</v>
      </c>
      <c r="O9" s="30" t="s">
        <v>150</v>
      </c>
      <c r="P9" s="30" t="s">
        <v>269</v>
      </c>
      <c r="Q9" s="30"/>
      <c r="R9" s="30" t="s">
        <v>150</v>
      </c>
      <c r="S9" s="30" t="s">
        <v>321</v>
      </c>
      <c r="T9" s="30" t="s">
        <v>325</v>
      </c>
      <c r="U9" s="30" t="s">
        <v>286</v>
      </c>
      <c r="V9" s="30"/>
      <c r="W9" s="30" t="s">
        <v>293</v>
      </c>
      <c r="X9" s="30" t="s">
        <v>184</v>
      </c>
      <c r="Y9" s="30" t="s">
        <v>321</v>
      </c>
      <c r="Z9" s="30"/>
      <c r="AA9" s="30"/>
      <c r="AB9" s="30"/>
      <c r="AC9" s="30"/>
      <c r="AD9" s="30"/>
      <c r="AE9" s="30"/>
      <c r="AF9" s="30"/>
      <c r="AG9" s="30" t="s">
        <v>269</v>
      </c>
      <c r="AH9" s="30"/>
      <c r="AI9" s="30"/>
      <c r="AJ9" s="30" t="s">
        <v>225</v>
      </c>
      <c r="AK9" s="30" t="s">
        <v>188</v>
      </c>
      <c r="AL9" s="30" t="s">
        <v>335</v>
      </c>
      <c r="AM9" s="30"/>
      <c r="AN9" s="30"/>
      <c r="AO9" s="30" t="s">
        <v>188</v>
      </c>
      <c r="AP9" s="30" t="s">
        <v>225</v>
      </c>
      <c r="AQ9" s="30" t="s">
        <v>231</v>
      </c>
      <c r="AR9" s="30" t="s">
        <v>116</v>
      </c>
      <c r="AS9" s="30"/>
      <c r="AT9" s="30"/>
      <c r="AU9" s="30"/>
      <c r="AV9" s="30"/>
      <c r="AW9" s="30"/>
      <c r="AX9" s="30"/>
      <c r="AY9" s="30"/>
      <c r="AZ9" s="30"/>
      <c r="BA9" s="30" t="s">
        <v>338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 t="s">
        <v>291</v>
      </c>
      <c r="BR9" s="30" t="s">
        <v>307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 t="s">
        <v>282</v>
      </c>
      <c r="CD9" s="30" t="s">
        <v>252</v>
      </c>
      <c r="CE9" s="30" t="s">
        <v>239</v>
      </c>
      <c r="CF9" s="30" t="s">
        <v>236</v>
      </c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 t="s">
        <v>239</v>
      </c>
      <c r="CR9" s="30"/>
      <c r="CS9" s="30"/>
      <c r="CT9" s="30"/>
      <c r="CU9" s="30"/>
      <c r="CV9" s="30"/>
      <c r="CW9" s="30"/>
      <c r="CX9" s="30"/>
      <c r="CY9" s="30"/>
      <c r="CZ9" s="30"/>
      <c r="DA9" s="30" t="s">
        <v>335</v>
      </c>
      <c r="DB9" s="30" t="s">
        <v>335</v>
      </c>
      <c r="DE9" s="30" t="s">
        <v>264</v>
      </c>
      <c r="DF9" s="30" t="s">
        <v>335</v>
      </c>
      <c r="DG9" s="30" t="s">
        <v>286</v>
      </c>
      <c r="DH9" s="30"/>
      <c r="DI9" s="30" t="s">
        <v>338</v>
      </c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 t="s">
        <v>286</v>
      </c>
      <c r="DZ9" s="30" t="s">
        <v>293</v>
      </c>
      <c r="EA9" s="30"/>
      <c r="EB9" s="30"/>
      <c r="EC9" s="30" t="s">
        <v>271</v>
      </c>
      <c r="ED9" s="30" t="s">
        <v>327</v>
      </c>
      <c r="EE9" s="30" t="s">
        <v>271</v>
      </c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 t="s">
        <v>325</v>
      </c>
      <c r="EQ9" s="30"/>
      <c r="ER9" s="30"/>
      <c r="ES9" s="30" t="s">
        <v>213</v>
      </c>
      <c r="ET9" s="30"/>
      <c r="EU9" s="30" t="s">
        <v>239</v>
      </c>
      <c r="EV9" s="30" t="s">
        <v>335</v>
      </c>
      <c r="EW9" s="30"/>
      <c r="EX9" s="30"/>
      <c r="EY9" s="30"/>
      <c r="EZ9" s="30" t="s">
        <v>167</v>
      </c>
      <c r="FA9" s="30" t="s">
        <v>199</v>
      </c>
      <c r="FB9" s="32" t="s">
        <v>269</v>
      </c>
      <c r="FC9" s="30"/>
      <c r="FD9" s="30"/>
      <c r="FE9" s="30"/>
      <c r="FF9" s="32" t="s">
        <v>127</v>
      </c>
      <c r="FG9" s="30"/>
      <c r="FH9" s="30"/>
      <c r="FI9" s="30"/>
      <c r="FJ9" s="32" t="s">
        <v>231</v>
      </c>
      <c r="FK9" s="30"/>
      <c r="FL9" s="30"/>
      <c r="FM9" s="30"/>
      <c r="FN9" s="30"/>
      <c r="FO9" s="30"/>
      <c r="FP9" s="30"/>
      <c r="FQ9" s="30"/>
      <c r="FR9" s="32" t="s">
        <v>221</v>
      </c>
      <c r="FS9" s="30"/>
      <c r="FT9" s="30"/>
      <c r="FU9" s="30"/>
      <c r="FV9" s="32" t="s">
        <v>315</v>
      </c>
      <c r="FW9" s="30"/>
      <c r="FX9" s="30"/>
      <c r="FY9" s="30"/>
      <c r="FZ9" s="32" t="s">
        <v>176</v>
      </c>
      <c r="GA9" s="30"/>
      <c r="GB9" s="32" t="s">
        <v>159</v>
      </c>
      <c r="GC9" s="30"/>
      <c r="GD9" s="32" t="s">
        <v>325</v>
      </c>
      <c r="GE9" s="30"/>
      <c r="GF9" s="32" t="s">
        <v>129</v>
      </c>
      <c r="GG9" s="30"/>
      <c r="GH9" s="32" t="s">
        <v>123</v>
      </c>
      <c r="GI9" s="32" t="s">
        <v>284</v>
      </c>
    </row>
    <row r="10" customFormat="false" ht="15" hidden="false" customHeight="false" outlineLevel="0" collapsed="false">
      <c r="A10" s="30" t="s">
        <v>129</v>
      </c>
      <c r="B10" s="30" t="s">
        <v>179</v>
      </c>
      <c r="C10" s="30" t="s">
        <v>313</v>
      </c>
      <c r="D10" s="30" t="s">
        <v>116</v>
      </c>
      <c r="E10" s="30"/>
      <c r="F10" s="30"/>
      <c r="G10" s="30"/>
      <c r="H10" s="30"/>
      <c r="I10" s="30"/>
      <c r="J10" s="30"/>
      <c r="K10" s="30"/>
      <c r="L10" s="30"/>
      <c r="M10" s="30"/>
      <c r="N10" s="30" t="s">
        <v>153</v>
      </c>
      <c r="O10" s="30" t="s">
        <v>164</v>
      </c>
      <c r="P10" s="30" t="s">
        <v>282</v>
      </c>
      <c r="Q10" s="30"/>
      <c r="R10" s="30" t="s">
        <v>153</v>
      </c>
      <c r="S10" s="30" t="s">
        <v>335</v>
      </c>
      <c r="T10" s="30" t="s">
        <v>335</v>
      </c>
      <c r="U10" s="30" t="s">
        <v>321</v>
      </c>
      <c r="V10" s="30"/>
      <c r="W10" s="30" t="s">
        <v>311</v>
      </c>
      <c r="X10" s="30" t="s">
        <v>188</v>
      </c>
      <c r="Y10" s="30" t="s">
        <v>330</v>
      </c>
      <c r="Z10" s="30"/>
      <c r="AA10" s="30"/>
      <c r="AB10" s="30"/>
      <c r="AC10" s="30"/>
      <c r="AD10" s="30"/>
      <c r="AE10" s="30"/>
      <c r="AF10" s="30"/>
      <c r="AG10" s="30" t="s">
        <v>323</v>
      </c>
      <c r="AH10" s="30"/>
      <c r="AI10" s="30"/>
      <c r="AJ10" s="30" t="s">
        <v>231</v>
      </c>
      <c r="AK10" s="30" t="s">
        <v>269</v>
      </c>
      <c r="AL10" s="30" t="s">
        <v>293</v>
      </c>
      <c r="AM10" s="30"/>
      <c r="AN10" s="30"/>
      <c r="AO10" s="30" t="s">
        <v>225</v>
      </c>
      <c r="AP10" s="30" t="s">
        <v>231</v>
      </c>
      <c r="AQ10" s="30" t="s">
        <v>236</v>
      </c>
      <c r="AR10" s="30" t="s">
        <v>123</v>
      </c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 t="s">
        <v>297</v>
      </c>
      <c r="BR10" s="30" t="s">
        <v>330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 t="s">
        <v>286</v>
      </c>
      <c r="CD10" s="30" t="s">
        <v>330</v>
      </c>
      <c r="CE10" s="30" t="s">
        <v>315</v>
      </c>
      <c r="CF10" s="30" t="s">
        <v>282</v>
      </c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 t="s">
        <v>286</v>
      </c>
      <c r="CR10" s="30"/>
      <c r="CS10" s="30"/>
      <c r="CT10" s="30"/>
      <c r="CU10" s="30"/>
      <c r="CV10" s="30"/>
      <c r="CW10" s="30"/>
      <c r="CX10" s="30"/>
      <c r="CY10" s="30"/>
      <c r="CZ10" s="30"/>
      <c r="DE10" s="30" t="s">
        <v>323</v>
      </c>
      <c r="DF10" s="30" t="s">
        <v>338</v>
      </c>
      <c r="DG10" s="30" t="s">
        <v>313</v>
      </c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 t="s">
        <v>293</v>
      </c>
      <c r="DZ10" s="30" t="s">
        <v>295</v>
      </c>
      <c r="EA10" s="30"/>
      <c r="EB10" s="30"/>
      <c r="EC10" s="30" t="s">
        <v>286</v>
      </c>
      <c r="ED10" s="30" t="s">
        <v>330</v>
      </c>
      <c r="EE10" s="30" t="s">
        <v>335</v>
      </c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 t="s">
        <v>327</v>
      </c>
      <c r="EQ10" s="30"/>
      <c r="ER10" s="30"/>
      <c r="ES10" s="30" t="s">
        <v>221</v>
      </c>
      <c r="ET10" s="30"/>
      <c r="EU10" s="30" t="s">
        <v>252</v>
      </c>
      <c r="EV10" s="30"/>
      <c r="EW10" s="30"/>
      <c r="EX10" s="30"/>
      <c r="EY10" s="30"/>
      <c r="EZ10" s="30" t="s">
        <v>188</v>
      </c>
      <c r="FA10" s="30" t="s">
        <v>211</v>
      </c>
      <c r="FB10" s="32" t="s">
        <v>313</v>
      </c>
      <c r="FC10" s="30"/>
      <c r="FD10" s="30"/>
      <c r="FE10" s="30"/>
      <c r="FF10" s="32" t="s">
        <v>129</v>
      </c>
      <c r="FG10" s="30"/>
      <c r="FH10" s="30"/>
      <c r="FI10" s="30"/>
      <c r="FJ10" s="32" t="s">
        <v>247</v>
      </c>
      <c r="FK10" s="30"/>
      <c r="FL10" s="30"/>
      <c r="FM10" s="30"/>
      <c r="FN10" s="30"/>
      <c r="FO10" s="30"/>
      <c r="FP10" s="30"/>
      <c r="FQ10" s="30"/>
      <c r="FR10" s="32" t="s">
        <v>82</v>
      </c>
      <c r="FS10" s="30"/>
      <c r="FT10" s="30"/>
      <c r="FU10" s="30"/>
      <c r="FV10" s="30"/>
      <c r="FW10" s="30"/>
      <c r="FX10" s="30"/>
      <c r="FY10" s="30"/>
      <c r="FZ10" s="32" t="s">
        <v>184</v>
      </c>
      <c r="GA10" s="30"/>
      <c r="GB10" s="32" t="s">
        <v>184</v>
      </c>
      <c r="GC10" s="30"/>
      <c r="GD10" s="30"/>
      <c r="GE10" s="30"/>
      <c r="GF10" s="32" t="s">
        <v>150</v>
      </c>
      <c r="GG10" s="30"/>
      <c r="GH10" s="32" t="s">
        <v>127</v>
      </c>
      <c r="GI10" s="30"/>
    </row>
    <row r="11" customFormat="false" ht="15" hidden="false" customHeight="false" outlineLevel="0" collapsed="false">
      <c r="A11" s="30" t="s">
        <v>138</v>
      </c>
      <c r="B11" s="30" t="s">
        <v>184</v>
      </c>
      <c r="C11" s="30" t="s">
        <v>321</v>
      </c>
      <c r="D11" s="30" t="s">
        <v>123</v>
      </c>
      <c r="E11" s="30"/>
      <c r="F11" s="30"/>
      <c r="G11" s="30"/>
      <c r="H11" s="30"/>
      <c r="I11" s="30"/>
      <c r="J11" s="30"/>
      <c r="K11" s="30"/>
      <c r="L11" s="30"/>
      <c r="M11" s="30"/>
      <c r="N11" s="30" t="s">
        <v>167</v>
      </c>
      <c r="O11" s="30" t="s">
        <v>167</v>
      </c>
      <c r="P11" s="30" t="s">
        <v>315</v>
      </c>
      <c r="Q11" s="30"/>
      <c r="R11" s="30" t="s">
        <v>167</v>
      </c>
      <c r="S11" s="30"/>
      <c r="T11" s="30"/>
      <c r="U11" s="30" t="s">
        <v>323</v>
      </c>
      <c r="V11" s="30"/>
      <c r="W11" s="30" t="s">
        <v>323</v>
      </c>
      <c r="X11" s="30" t="s">
        <v>199</v>
      </c>
      <c r="Y11" s="30"/>
      <c r="Z11" s="30"/>
      <c r="AA11" s="30"/>
      <c r="AB11" s="30"/>
      <c r="AC11" s="30"/>
      <c r="AD11" s="30"/>
      <c r="AE11" s="30"/>
      <c r="AF11" s="30"/>
      <c r="AG11" s="30" t="s">
        <v>325</v>
      </c>
      <c r="AH11" s="30"/>
      <c r="AI11" s="30"/>
      <c r="AJ11" s="30" t="s">
        <v>236</v>
      </c>
      <c r="AK11" s="30" t="s">
        <v>282</v>
      </c>
      <c r="AL11" s="30"/>
      <c r="AM11" s="30"/>
      <c r="AN11" s="30"/>
      <c r="AO11" s="30" t="s">
        <v>231</v>
      </c>
      <c r="AP11" s="30" t="s">
        <v>286</v>
      </c>
      <c r="AQ11" s="30" t="s">
        <v>282</v>
      </c>
      <c r="AR11" s="30" t="s">
        <v>127</v>
      </c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 t="s">
        <v>323</v>
      </c>
      <c r="BR11" s="30" t="s">
        <v>338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 t="s">
        <v>330</v>
      </c>
      <c r="CD11" s="30" t="s">
        <v>123</v>
      </c>
      <c r="CE11" s="30"/>
      <c r="CF11" s="30" t="s">
        <v>286</v>
      </c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 t="s">
        <v>327</v>
      </c>
      <c r="CR11" s="30"/>
      <c r="CS11" s="30"/>
      <c r="CT11" s="30"/>
      <c r="CU11" s="30"/>
      <c r="CV11" s="30"/>
      <c r="CW11" s="30"/>
      <c r="CX11" s="30"/>
      <c r="CY11" s="30"/>
      <c r="CZ11" s="30"/>
      <c r="DE11" s="30" t="s">
        <v>330</v>
      </c>
      <c r="DF11" s="30"/>
      <c r="DG11" s="30" t="s">
        <v>321</v>
      </c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 t="s">
        <v>297</v>
      </c>
      <c r="DZ11" s="30" t="s">
        <v>323</v>
      </c>
      <c r="EA11" s="30"/>
      <c r="EB11" s="30"/>
      <c r="EC11" s="30" t="s">
        <v>291</v>
      </c>
      <c r="ED11" s="30" t="s">
        <v>335</v>
      </c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 t="s">
        <v>239</v>
      </c>
      <c r="ET11" s="30"/>
      <c r="EU11" s="30" t="s">
        <v>269</v>
      </c>
      <c r="EV11" s="30"/>
      <c r="EW11" s="30"/>
      <c r="EX11" s="30"/>
      <c r="EY11" s="30"/>
      <c r="EZ11" s="30" t="s">
        <v>199</v>
      </c>
      <c r="FA11" s="30" t="s">
        <v>221</v>
      </c>
      <c r="FB11" s="32" t="s">
        <v>116</v>
      </c>
      <c r="FC11" s="30"/>
      <c r="FD11" s="30"/>
      <c r="FE11" s="30"/>
      <c r="FF11" s="32" t="s">
        <v>138</v>
      </c>
      <c r="FG11" s="30"/>
      <c r="FH11" s="30"/>
      <c r="FI11" s="30"/>
      <c r="FJ11" s="32" t="s">
        <v>269</v>
      </c>
      <c r="FK11" s="30"/>
      <c r="FL11" s="30"/>
      <c r="FM11" s="30"/>
      <c r="FN11" s="30"/>
      <c r="FO11" s="30"/>
      <c r="FP11" s="30"/>
      <c r="FQ11" s="30"/>
      <c r="FR11" s="32" t="s">
        <v>195</v>
      </c>
      <c r="FS11" s="30"/>
      <c r="FT11" s="30"/>
      <c r="FU11" s="30"/>
      <c r="FV11" s="30"/>
      <c r="FW11" s="30"/>
      <c r="FX11" s="30"/>
      <c r="FY11" s="30"/>
      <c r="FZ11" s="32" t="s">
        <v>188</v>
      </c>
      <c r="GA11" s="30"/>
      <c r="GB11" s="32" t="s">
        <v>271</v>
      </c>
      <c r="GC11" s="30"/>
      <c r="GD11" s="30"/>
      <c r="GE11" s="30"/>
      <c r="GF11" s="32" t="s">
        <v>179</v>
      </c>
      <c r="GG11" s="30"/>
      <c r="GH11" s="32" t="s">
        <v>129</v>
      </c>
      <c r="GI11" s="30"/>
    </row>
    <row r="12" customFormat="false" ht="15" hidden="false" customHeight="false" outlineLevel="0" collapsed="false">
      <c r="A12" s="30" t="s">
        <v>145</v>
      </c>
      <c r="B12" s="30" t="s">
        <v>188</v>
      </c>
      <c r="C12" s="30" t="s">
        <v>325</v>
      </c>
      <c r="D12" s="30" t="s">
        <v>127</v>
      </c>
      <c r="E12" s="30"/>
      <c r="F12" s="30"/>
      <c r="G12" s="30"/>
      <c r="H12" s="30"/>
      <c r="I12" s="30"/>
      <c r="J12" s="30"/>
      <c r="K12" s="30"/>
      <c r="L12" s="30"/>
      <c r="M12" s="30"/>
      <c r="N12" s="30" t="s">
        <v>188</v>
      </c>
      <c r="O12" s="30" t="s">
        <v>221</v>
      </c>
      <c r="P12" s="30" t="s">
        <v>330</v>
      </c>
      <c r="Q12" s="30"/>
      <c r="R12" s="30" t="s">
        <v>188</v>
      </c>
      <c r="S12" s="30"/>
      <c r="T12" s="30"/>
      <c r="U12" s="30" t="s">
        <v>330</v>
      </c>
      <c r="V12" s="30"/>
      <c r="W12" s="30" t="s">
        <v>330</v>
      </c>
      <c r="X12" s="30" t="s">
        <v>205</v>
      </c>
      <c r="Y12" s="30"/>
      <c r="Z12" s="30"/>
      <c r="AA12" s="30"/>
      <c r="AB12" s="30"/>
      <c r="AC12" s="30"/>
      <c r="AD12" s="30"/>
      <c r="AE12" s="30"/>
      <c r="AF12" s="30"/>
      <c r="AG12" s="30" t="s">
        <v>335</v>
      </c>
      <c r="AH12" s="30"/>
      <c r="AI12" s="30"/>
      <c r="AJ12" s="30" t="s">
        <v>286</v>
      </c>
      <c r="AK12" s="30" t="s">
        <v>291</v>
      </c>
      <c r="AL12" s="30"/>
      <c r="AM12" s="30"/>
      <c r="AN12" s="30"/>
      <c r="AO12" s="30" t="s">
        <v>236</v>
      </c>
      <c r="AP12" s="30" t="s">
        <v>293</v>
      </c>
      <c r="AQ12" s="30" t="s">
        <v>293</v>
      </c>
      <c r="AR12" s="30" t="s">
        <v>129</v>
      </c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 t="s">
        <v>330</v>
      </c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 t="s">
        <v>123</v>
      </c>
      <c r="CD12" s="30" t="s">
        <v>167</v>
      </c>
      <c r="CE12" s="30"/>
      <c r="CF12" s="30" t="s">
        <v>330</v>
      </c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 t="s">
        <v>335</v>
      </c>
      <c r="CR12" s="30"/>
      <c r="CS12" s="30"/>
      <c r="CT12" s="30"/>
      <c r="CU12" s="30"/>
      <c r="CV12" s="30"/>
      <c r="CW12" s="30"/>
      <c r="CX12" s="30"/>
      <c r="CY12" s="30"/>
      <c r="CZ12" s="30"/>
      <c r="DE12" s="30" t="s">
        <v>335</v>
      </c>
      <c r="DF12" s="30"/>
      <c r="DG12" s="30" t="s">
        <v>330</v>
      </c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 t="s">
        <v>315</v>
      </c>
      <c r="DZ12" s="30" t="s">
        <v>325</v>
      </c>
      <c r="EA12" s="30"/>
      <c r="EB12" s="30"/>
      <c r="EC12" s="30" t="s">
        <v>293</v>
      </c>
      <c r="ED12" s="30" t="s">
        <v>338</v>
      </c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 t="s">
        <v>247</v>
      </c>
      <c r="ET12" s="30"/>
      <c r="EU12" s="30" t="s">
        <v>321</v>
      </c>
      <c r="EV12" s="30"/>
      <c r="EW12" s="30"/>
      <c r="EX12" s="30"/>
      <c r="EY12" s="30"/>
      <c r="EZ12" s="30" t="s">
        <v>211</v>
      </c>
      <c r="FA12" s="30" t="s">
        <v>239</v>
      </c>
      <c r="FB12" s="30"/>
      <c r="FC12" s="30"/>
      <c r="FD12" s="30"/>
      <c r="FE12" s="30"/>
      <c r="FF12" s="32" t="s">
        <v>145</v>
      </c>
      <c r="FG12" s="30"/>
      <c r="FH12" s="30"/>
      <c r="FI12" s="30"/>
      <c r="FJ12" s="32" t="s">
        <v>269</v>
      </c>
      <c r="FK12" s="30"/>
      <c r="FL12" s="30"/>
      <c r="FM12" s="30"/>
      <c r="FN12" s="30"/>
      <c r="FO12" s="30"/>
      <c r="FP12" s="30"/>
      <c r="FQ12" s="30"/>
      <c r="FR12" s="32" t="s">
        <v>325</v>
      </c>
      <c r="FS12" s="30"/>
      <c r="FT12" s="30"/>
      <c r="FU12" s="30"/>
      <c r="FV12" s="30"/>
      <c r="FW12" s="30"/>
      <c r="FX12" s="30"/>
      <c r="FY12" s="30"/>
      <c r="FZ12" s="32" t="s">
        <v>213</v>
      </c>
      <c r="GA12" s="30"/>
      <c r="GB12" s="32" t="s">
        <v>307</v>
      </c>
      <c r="GC12" s="30"/>
      <c r="GD12" s="30"/>
      <c r="GE12" s="30"/>
      <c r="GF12" s="32" t="s">
        <v>184</v>
      </c>
      <c r="GG12" s="30"/>
      <c r="GH12" s="32" t="s">
        <v>155</v>
      </c>
      <c r="GI12" s="30"/>
    </row>
    <row r="13" customFormat="false" ht="15" hidden="false" customHeight="false" outlineLevel="0" collapsed="false">
      <c r="A13" s="30" t="s">
        <v>150</v>
      </c>
      <c r="B13" s="30" t="s">
        <v>195</v>
      </c>
      <c r="C13" s="30" t="s">
        <v>338</v>
      </c>
      <c r="D13" s="30" t="s">
        <v>129</v>
      </c>
      <c r="E13" s="30"/>
      <c r="F13" s="30"/>
      <c r="G13" s="30"/>
      <c r="H13" s="30"/>
      <c r="I13" s="30"/>
      <c r="J13" s="30"/>
      <c r="K13" s="30"/>
      <c r="L13" s="30"/>
      <c r="M13" s="30"/>
      <c r="N13" s="30" t="s">
        <v>221</v>
      </c>
      <c r="O13" s="30" t="s">
        <v>239</v>
      </c>
      <c r="P13" s="30"/>
      <c r="Q13" s="30"/>
      <c r="R13" s="30" t="s">
        <v>221</v>
      </c>
      <c r="S13" s="30"/>
      <c r="T13" s="30"/>
      <c r="U13" s="30" t="s">
        <v>338</v>
      </c>
      <c r="V13" s="30"/>
      <c r="W13" s="30" t="s">
        <v>335</v>
      </c>
      <c r="X13" s="30" t="s">
        <v>213</v>
      </c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 t="s">
        <v>293</v>
      </c>
      <c r="AK13" s="30" t="s">
        <v>293</v>
      </c>
      <c r="AL13" s="30"/>
      <c r="AM13" s="30"/>
      <c r="AN13" s="30"/>
      <c r="AO13" s="30" t="s">
        <v>282</v>
      </c>
      <c r="AP13" s="30" t="s">
        <v>295</v>
      </c>
      <c r="AQ13" s="30" t="s">
        <v>335</v>
      </c>
      <c r="AR13" s="30" t="s">
        <v>138</v>
      </c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 t="s">
        <v>338</v>
      </c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 t="s">
        <v>153</v>
      </c>
      <c r="CD13" s="30" t="s">
        <v>239</v>
      </c>
      <c r="CE13" s="30"/>
      <c r="CF13" s="30" t="s">
        <v>338</v>
      </c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 t="s">
        <v>88</v>
      </c>
      <c r="CR13" s="30"/>
      <c r="CS13" s="30"/>
      <c r="CT13" s="30"/>
      <c r="CU13" s="30"/>
      <c r="CV13" s="30"/>
      <c r="CW13" s="30"/>
      <c r="CX13" s="30"/>
      <c r="CY13" s="30"/>
      <c r="CZ13" s="30"/>
      <c r="DE13" s="30"/>
      <c r="DF13" s="30"/>
      <c r="DG13" s="30" t="s">
        <v>338</v>
      </c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 t="s">
        <v>321</v>
      </c>
      <c r="DZ13" s="30" t="s">
        <v>327</v>
      </c>
      <c r="EA13" s="30"/>
      <c r="EB13" s="30"/>
      <c r="EC13" s="30" t="s">
        <v>295</v>
      </c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 t="s">
        <v>282</v>
      </c>
      <c r="ET13" s="30"/>
      <c r="EU13" s="30" t="s">
        <v>330</v>
      </c>
      <c r="EV13" s="30"/>
      <c r="EW13" s="30"/>
      <c r="EX13" s="30"/>
      <c r="EY13" s="30"/>
      <c r="EZ13" s="30" t="s">
        <v>213</v>
      </c>
      <c r="FA13" s="30" t="s">
        <v>247</v>
      </c>
      <c r="FB13" s="30"/>
      <c r="FC13" s="30"/>
      <c r="FD13" s="30"/>
      <c r="FE13" s="30"/>
      <c r="FF13" s="32" t="s">
        <v>153</v>
      </c>
      <c r="FG13" s="30"/>
      <c r="FH13" s="30"/>
      <c r="FI13" s="30"/>
      <c r="FJ13" s="32" t="s">
        <v>271</v>
      </c>
      <c r="FK13" s="30"/>
      <c r="FL13" s="30"/>
      <c r="FM13" s="30"/>
      <c r="FN13" s="30"/>
      <c r="FO13" s="30"/>
      <c r="FP13" s="30"/>
      <c r="FQ13" s="30"/>
      <c r="FR13" s="32" t="s">
        <v>286</v>
      </c>
      <c r="FS13" s="30"/>
      <c r="FT13" s="30"/>
      <c r="FU13" s="30"/>
      <c r="FV13" s="30"/>
      <c r="FW13" s="30"/>
      <c r="FX13" s="30"/>
      <c r="FY13" s="30"/>
      <c r="FZ13" s="32" t="s">
        <v>231</v>
      </c>
      <c r="GA13" s="30"/>
      <c r="GB13" s="32" t="s">
        <v>321</v>
      </c>
      <c r="GC13" s="30"/>
      <c r="GD13" s="30"/>
      <c r="GE13" s="30"/>
      <c r="GF13" s="32" t="s">
        <v>195</v>
      </c>
      <c r="GG13" s="30"/>
      <c r="GH13" s="32" t="s">
        <v>159</v>
      </c>
      <c r="GI13" s="30"/>
    </row>
    <row r="14" customFormat="false" ht="15" hidden="false" customHeight="false" outlineLevel="0" collapsed="false">
      <c r="A14" s="30" t="s">
        <v>153</v>
      </c>
      <c r="B14" s="30" t="s">
        <v>211</v>
      </c>
      <c r="C14" s="30"/>
      <c r="D14" s="30" t="s">
        <v>145</v>
      </c>
      <c r="E14" s="30"/>
      <c r="F14" s="30"/>
      <c r="G14" s="30"/>
      <c r="H14" s="30"/>
      <c r="I14" s="30"/>
      <c r="J14" s="30"/>
      <c r="K14" s="30"/>
      <c r="L14" s="30"/>
      <c r="M14" s="30"/>
      <c r="N14" s="30" t="s">
        <v>239</v>
      </c>
      <c r="O14" s="30" t="s">
        <v>252</v>
      </c>
      <c r="P14" s="30"/>
      <c r="Q14" s="30"/>
      <c r="R14" s="30" t="s">
        <v>239</v>
      </c>
      <c r="S14" s="30"/>
      <c r="T14" s="30"/>
      <c r="U14" s="30"/>
      <c r="V14" s="30"/>
      <c r="W14" s="30"/>
      <c r="X14" s="30" t="s">
        <v>218</v>
      </c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 t="s">
        <v>307</v>
      </c>
      <c r="AK14" s="30" t="s">
        <v>295</v>
      </c>
      <c r="AL14" s="30"/>
      <c r="AM14" s="30"/>
      <c r="AN14" s="30"/>
      <c r="AO14" s="30" t="s">
        <v>284</v>
      </c>
      <c r="AP14" s="30" t="s">
        <v>307</v>
      </c>
      <c r="AQ14" s="30"/>
      <c r="AR14" s="30" t="s">
        <v>145</v>
      </c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 t="s">
        <v>167</v>
      </c>
      <c r="CD14" s="30" t="s">
        <v>315</v>
      </c>
      <c r="CE14" s="30"/>
      <c r="CF14" s="30" t="s">
        <v>123</v>
      </c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 t="s">
        <v>264</v>
      </c>
      <c r="CR14" s="30"/>
      <c r="CS14" s="30"/>
      <c r="CT14" s="30"/>
      <c r="CU14" s="30"/>
      <c r="CV14" s="30"/>
      <c r="CW14" s="30"/>
      <c r="CX14" s="30"/>
      <c r="CY14" s="30"/>
      <c r="CZ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 t="s">
        <v>325</v>
      </c>
      <c r="DZ14" s="30" t="s">
        <v>335</v>
      </c>
      <c r="EA14" s="30"/>
      <c r="EB14" s="30"/>
      <c r="EC14" s="30" t="s">
        <v>297</v>
      </c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 t="s">
        <v>295</v>
      </c>
      <c r="ET14" s="30"/>
      <c r="EU14" s="33"/>
      <c r="EV14" s="30"/>
      <c r="EW14" s="30"/>
      <c r="EX14" s="30"/>
      <c r="EY14" s="30"/>
      <c r="EZ14" s="30" t="s">
        <v>221</v>
      </c>
      <c r="FA14" s="30" t="s">
        <v>252</v>
      </c>
      <c r="FB14" s="30"/>
      <c r="FC14" s="30"/>
      <c r="FD14" s="30"/>
      <c r="FE14" s="30"/>
      <c r="FF14" s="32" t="s">
        <v>176</v>
      </c>
      <c r="FG14" s="30"/>
      <c r="FH14" s="30"/>
      <c r="FI14" s="30"/>
      <c r="FJ14" s="32" t="s">
        <v>280</v>
      </c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2" t="s">
        <v>256</v>
      </c>
      <c r="GA14" s="30"/>
      <c r="GB14" s="32" t="s">
        <v>116</v>
      </c>
      <c r="GC14" s="30"/>
      <c r="GD14" s="30"/>
      <c r="GE14" s="30"/>
      <c r="GF14" s="32" t="s">
        <v>211</v>
      </c>
      <c r="GG14" s="30"/>
      <c r="GH14" s="32" t="s">
        <v>184</v>
      </c>
      <c r="GI14" s="30"/>
    </row>
    <row r="15" customFormat="false" ht="15" hidden="false" customHeight="false" outlineLevel="0" collapsed="false">
      <c r="A15" s="30" t="s">
        <v>368</v>
      </c>
      <c r="B15" s="30" t="s">
        <v>221</v>
      </c>
      <c r="C15" s="30"/>
      <c r="D15" s="30" t="s">
        <v>150</v>
      </c>
      <c r="E15" s="30"/>
      <c r="F15" s="30"/>
      <c r="G15" s="30"/>
      <c r="H15" s="30"/>
      <c r="I15" s="30"/>
      <c r="J15" s="30"/>
      <c r="K15" s="30"/>
      <c r="L15" s="30"/>
      <c r="M15" s="30"/>
      <c r="N15" s="30" t="s">
        <v>269</v>
      </c>
      <c r="O15" s="30" t="s">
        <v>269</v>
      </c>
      <c r="P15" s="30"/>
      <c r="Q15" s="30"/>
      <c r="R15" s="30" t="s">
        <v>269</v>
      </c>
      <c r="S15" s="30"/>
      <c r="T15" s="30"/>
      <c r="U15" s="30"/>
      <c r="V15" s="30"/>
      <c r="W15" s="30"/>
      <c r="X15" s="30" t="s">
        <v>225</v>
      </c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 t="s">
        <v>335</v>
      </c>
      <c r="AK15" s="30" t="s">
        <v>311</v>
      </c>
      <c r="AL15" s="30"/>
      <c r="AM15" s="30"/>
      <c r="AN15" s="30"/>
      <c r="AO15" s="30" t="s">
        <v>286</v>
      </c>
      <c r="AP15" s="30" t="s">
        <v>321</v>
      </c>
      <c r="AQ15" s="30"/>
      <c r="AR15" s="30" t="s">
        <v>153</v>
      </c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 t="s">
        <v>188</v>
      </c>
      <c r="CD15" s="30"/>
      <c r="CE15" s="30"/>
      <c r="CF15" s="30" t="s">
        <v>153</v>
      </c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 t="s">
        <v>327</v>
      </c>
      <c r="DZ15" s="30"/>
      <c r="EA15" s="30"/>
      <c r="EB15" s="30"/>
      <c r="EC15" s="30" t="s">
        <v>315</v>
      </c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 t="s">
        <v>311</v>
      </c>
      <c r="ET15" s="30"/>
      <c r="EU15" s="33"/>
      <c r="EV15" s="30"/>
      <c r="EW15" s="30"/>
      <c r="EX15" s="30"/>
      <c r="EY15" s="30"/>
      <c r="EZ15" s="30" t="s">
        <v>239</v>
      </c>
      <c r="FA15" s="30" t="s">
        <v>264</v>
      </c>
      <c r="FB15" s="30"/>
      <c r="FC15" s="30"/>
      <c r="FD15" s="30"/>
      <c r="FE15" s="30"/>
      <c r="FF15" s="32" t="s">
        <v>184</v>
      </c>
      <c r="FG15" s="30"/>
      <c r="FH15" s="30"/>
      <c r="FI15" s="30"/>
      <c r="FJ15" s="32" t="s">
        <v>282</v>
      </c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2" t="s">
        <v>269</v>
      </c>
      <c r="GA15" s="30"/>
      <c r="GB15" s="32" t="s">
        <v>252</v>
      </c>
      <c r="GC15" s="30"/>
      <c r="GD15" s="30"/>
      <c r="GE15" s="30"/>
      <c r="GF15" s="32" t="s">
        <v>239</v>
      </c>
      <c r="GG15" s="30"/>
      <c r="GH15" s="32" t="s">
        <v>207</v>
      </c>
      <c r="GI15" s="30"/>
    </row>
    <row r="16" customFormat="false" ht="15" hidden="false" customHeight="false" outlineLevel="0" collapsed="false">
      <c r="A16" s="30" t="s">
        <v>173</v>
      </c>
      <c r="B16" s="30" t="s">
        <v>231</v>
      </c>
      <c r="C16" s="30"/>
      <c r="D16" s="30" t="s">
        <v>164</v>
      </c>
      <c r="E16" s="30"/>
      <c r="F16" s="30"/>
      <c r="G16" s="30"/>
      <c r="H16" s="30"/>
      <c r="I16" s="30"/>
      <c r="J16" s="30"/>
      <c r="K16" s="30"/>
      <c r="L16" s="30"/>
      <c r="M16" s="30"/>
      <c r="N16" s="30" t="s">
        <v>282</v>
      </c>
      <c r="O16" s="30" t="s">
        <v>315</v>
      </c>
      <c r="P16" s="30"/>
      <c r="Q16" s="30"/>
      <c r="R16" s="30" t="s">
        <v>271</v>
      </c>
      <c r="S16" s="30"/>
      <c r="T16" s="30"/>
      <c r="U16" s="30"/>
      <c r="V16" s="30"/>
      <c r="W16" s="30"/>
      <c r="X16" s="30" t="s">
        <v>231</v>
      </c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 t="s">
        <v>325</v>
      </c>
      <c r="AL16" s="30"/>
      <c r="AM16" s="30"/>
      <c r="AN16" s="30"/>
      <c r="AO16" s="30" t="s">
        <v>293</v>
      </c>
      <c r="AP16" s="30" t="s">
        <v>335</v>
      </c>
      <c r="AQ16" s="30"/>
      <c r="AR16" s="30" t="s">
        <v>167</v>
      </c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 t="s">
        <v>239</v>
      </c>
      <c r="CD16" s="30"/>
      <c r="CE16" s="30"/>
      <c r="CF16" s="30" t="s">
        <v>167</v>
      </c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 t="s">
        <v>330</v>
      </c>
      <c r="DZ16" s="30"/>
      <c r="EA16" s="30"/>
      <c r="EB16" s="30"/>
      <c r="EC16" s="30" t="s">
        <v>321</v>
      </c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 t="s">
        <v>315</v>
      </c>
      <c r="ET16" s="30"/>
      <c r="EU16" s="30"/>
      <c r="EV16" s="30"/>
      <c r="EW16" s="30"/>
      <c r="EX16" s="30"/>
      <c r="EY16" s="30"/>
      <c r="EZ16" s="30" t="s">
        <v>247</v>
      </c>
      <c r="FA16" s="30" t="s">
        <v>269</v>
      </c>
      <c r="FB16" s="30"/>
      <c r="FC16" s="30"/>
      <c r="FD16" s="30"/>
      <c r="FE16" s="30"/>
      <c r="FF16" s="32" t="s">
        <v>188</v>
      </c>
      <c r="FG16" s="30"/>
      <c r="FH16" s="30"/>
      <c r="FI16" s="30"/>
      <c r="FJ16" s="32" t="s">
        <v>284</v>
      </c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2" t="s">
        <v>282</v>
      </c>
      <c r="GA16" s="30"/>
      <c r="GB16" s="32" t="s">
        <v>313</v>
      </c>
      <c r="GC16" s="30"/>
      <c r="GD16" s="30"/>
      <c r="GE16" s="30"/>
      <c r="GF16" s="32" t="s">
        <v>252</v>
      </c>
      <c r="GG16" s="30"/>
      <c r="GH16" s="32" t="s">
        <v>247</v>
      </c>
      <c r="GI16" s="30"/>
    </row>
    <row r="17" customFormat="false" ht="15" hidden="false" customHeight="false" outlineLevel="0" collapsed="false">
      <c r="A17" s="30" t="s">
        <v>176</v>
      </c>
      <c r="B17" s="30" t="s">
        <v>236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 t="s">
        <v>286</v>
      </c>
      <c r="O17" s="30"/>
      <c r="P17" s="30"/>
      <c r="Q17" s="30"/>
      <c r="R17" s="30" t="s">
        <v>282</v>
      </c>
      <c r="S17" s="30"/>
      <c r="T17" s="30"/>
      <c r="U17" s="30"/>
      <c r="V17" s="30"/>
      <c r="W17" s="30"/>
      <c r="X17" s="30" t="s">
        <v>239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 t="s">
        <v>321</v>
      </c>
      <c r="AP17" s="30" t="s">
        <v>338</v>
      </c>
      <c r="AQ17" s="30"/>
      <c r="AR17" s="30" t="s">
        <v>184</v>
      </c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 t="s">
        <v>293</v>
      </c>
      <c r="CD17" s="30"/>
      <c r="CE17" s="30"/>
      <c r="CF17" s="30" t="s">
        <v>188</v>
      </c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 t="s">
        <v>338</v>
      </c>
      <c r="DZ17" s="30"/>
      <c r="EA17" s="30"/>
      <c r="EB17" s="30"/>
      <c r="EC17" s="30" t="s">
        <v>325</v>
      </c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 t="s">
        <v>321</v>
      </c>
      <c r="ET17" s="30"/>
      <c r="EU17" s="30"/>
      <c r="EV17" s="30"/>
      <c r="EW17" s="30"/>
      <c r="EX17" s="30"/>
      <c r="EY17" s="30"/>
      <c r="EZ17" s="30" t="s">
        <v>252</v>
      </c>
      <c r="FA17" s="30" t="s">
        <v>271</v>
      </c>
      <c r="FB17" s="30"/>
      <c r="FC17" s="30"/>
      <c r="FD17" s="30"/>
      <c r="FE17" s="30"/>
      <c r="FF17" s="32" t="s">
        <v>207</v>
      </c>
      <c r="FG17" s="30"/>
      <c r="FH17" s="30"/>
      <c r="FI17" s="30"/>
      <c r="FJ17" s="32" t="s">
        <v>286</v>
      </c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2" t="s">
        <v>311</v>
      </c>
      <c r="GA17" s="30"/>
      <c r="GB17" s="30"/>
      <c r="GC17" s="30"/>
      <c r="GD17" s="30"/>
      <c r="GE17" s="30"/>
      <c r="GF17" s="32" t="s">
        <v>256</v>
      </c>
      <c r="GG17" s="30"/>
      <c r="GH17" s="32" t="s">
        <v>252</v>
      </c>
      <c r="GI17" s="30"/>
    </row>
    <row r="18" customFormat="false" ht="15" hidden="false" customHeight="false" outlineLevel="0" collapsed="false">
      <c r="A18" s="30" t="s">
        <v>179</v>
      </c>
      <c r="B18" s="30" t="s">
        <v>239</v>
      </c>
      <c r="C18" s="30"/>
      <c r="D18" s="30" t="s">
        <v>179</v>
      </c>
      <c r="E18" s="30"/>
      <c r="F18" s="30"/>
      <c r="G18" s="30"/>
      <c r="H18" s="30"/>
      <c r="I18" s="30"/>
      <c r="J18" s="30"/>
      <c r="K18" s="30"/>
      <c r="L18" s="30"/>
      <c r="M18" s="30"/>
      <c r="N18" s="30" t="s">
        <v>293</v>
      </c>
      <c r="O18" s="30"/>
      <c r="P18" s="30"/>
      <c r="Q18" s="30"/>
      <c r="R18" s="30" t="s">
        <v>286</v>
      </c>
      <c r="S18" s="30"/>
      <c r="T18" s="30"/>
      <c r="U18" s="30"/>
      <c r="V18" s="30"/>
      <c r="W18" s="30"/>
      <c r="X18" s="30" t="s">
        <v>267</v>
      </c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 t="s">
        <v>335</v>
      </c>
      <c r="AP18" s="30"/>
      <c r="AQ18" s="30"/>
      <c r="AR18" s="30" t="s">
        <v>188</v>
      </c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 t="s">
        <v>311</v>
      </c>
      <c r="CD18" s="30"/>
      <c r="CE18" s="30"/>
      <c r="CF18" s="30" t="s">
        <v>239</v>
      </c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 t="s">
        <v>327</v>
      </c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 t="s">
        <v>325</v>
      </c>
      <c r="ET18" s="30"/>
      <c r="EU18" s="30"/>
      <c r="EV18" s="30"/>
      <c r="EW18" s="30"/>
      <c r="EX18" s="30"/>
      <c r="EY18" s="30"/>
      <c r="EZ18" s="30" t="s">
        <v>271</v>
      </c>
      <c r="FA18" s="30" t="s">
        <v>282</v>
      </c>
      <c r="FB18" s="30"/>
      <c r="FC18" s="30"/>
      <c r="FD18" s="30"/>
      <c r="FE18" s="30"/>
      <c r="FF18" s="32" t="s">
        <v>221</v>
      </c>
      <c r="FG18" s="30"/>
      <c r="FH18" s="30"/>
      <c r="FI18" s="30"/>
      <c r="FJ18" s="32" t="s">
        <v>288</v>
      </c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2" t="s">
        <v>321</v>
      </c>
      <c r="GA18" s="30"/>
      <c r="GB18" s="30"/>
      <c r="GC18" s="30"/>
      <c r="GD18" s="30"/>
      <c r="GE18" s="30"/>
      <c r="GF18" s="32" t="s">
        <v>269</v>
      </c>
      <c r="GG18" s="30"/>
      <c r="GH18" s="32" t="s">
        <v>271</v>
      </c>
      <c r="GI18" s="30"/>
    </row>
    <row r="19" customFormat="false" ht="15" hidden="false" customHeight="false" outlineLevel="0" collapsed="false">
      <c r="A19" s="30" t="s">
        <v>184</v>
      </c>
      <c r="B19" s="30" t="s">
        <v>247</v>
      </c>
      <c r="C19" s="30"/>
      <c r="D19" s="30" t="s">
        <v>184</v>
      </c>
      <c r="E19" s="30"/>
      <c r="F19" s="30"/>
      <c r="G19" s="30"/>
      <c r="H19" s="30"/>
      <c r="I19" s="30"/>
      <c r="J19" s="30"/>
      <c r="K19" s="30"/>
      <c r="L19" s="30"/>
      <c r="M19" s="30"/>
      <c r="N19" s="30" t="s">
        <v>311</v>
      </c>
      <c r="O19" s="30"/>
      <c r="P19" s="30"/>
      <c r="Q19" s="30"/>
      <c r="R19" s="30" t="s">
        <v>311</v>
      </c>
      <c r="S19" s="30"/>
      <c r="T19" s="30"/>
      <c r="U19" s="30"/>
      <c r="V19" s="30"/>
      <c r="W19" s="30"/>
      <c r="X19" s="30" t="s">
        <v>269</v>
      </c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 t="s">
        <v>192</v>
      </c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 t="s">
        <v>315</v>
      </c>
      <c r="CD19" s="30"/>
      <c r="CE19" s="30"/>
      <c r="CF19" s="30" t="s">
        <v>311</v>
      </c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 t="s">
        <v>330</v>
      </c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 t="s">
        <v>330</v>
      </c>
      <c r="ET19" s="30"/>
      <c r="EU19" s="30"/>
      <c r="EV19" s="30"/>
      <c r="EW19" s="30"/>
      <c r="EX19" s="30"/>
      <c r="EY19" s="30"/>
      <c r="EZ19" s="30" t="s">
        <v>282</v>
      </c>
      <c r="FA19" s="30" t="s">
        <v>295</v>
      </c>
      <c r="FB19" s="30"/>
      <c r="FC19" s="30"/>
      <c r="FD19" s="30"/>
      <c r="FE19" s="30"/>
      <c r="FF19" s="32" t="s">
        <v>223</v>
      </c>
      <c r="FG19" s="30"/>
      <c r="FH19" s="30"/>
      <c r="FI19" s="30"/>
      <c r="FJ19" s="32" t="s">
        <v>313</v>
      </c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2" t="s">
        <v>325</v>
      </c>
      <c r="GA19" s="30"/>
      <c r="GB19" s="30"/>
      <c r="GC19" s="30"/>
      <c r="GD19" s="30"/>
      <c r="GE19" s="30"/>
      <c r="GF19" s="32" t="s">
        <v>271</v>
      </c>
      <c r="GG19" s="30"/>
      <c r="GH19" s="32" t="s">
        <v>271</v>
      </c>
      <c r="GI19" s="30"/>
    </row>
    <row r="20" customFormat="false" ht="15" hidden="false" customHeight="false" outlineLevel="0" collapsed="false">
      <c r="A20" s="30" t="s">
        <v>188</v>
      </c>
      <c r="B20" s="30" t="s">
        <v>269</v>
      </c>
      <c r="C20" s="30"/>
      <c r="D20" s="30" t="s">
        <v>188</v>
      </c>
      <c r="E20" s="30"/>
      <c r="F20" s="30"/>
      <c r="G20" s="30"/>
      <c r="H20" s="30"/>
      <c r="I20" s="30"/>
      <c r="J20" s="30"/>
      <c r="K20" s="30"/>
      <c r="L20" s="30"/>
      <c r="M20" s="30"/>
      <c r="N20" s="30" t="s">
        <v>315</v>
      </c>
      <c r="O20" s="30"/>
      <c r="P20" s="30"/>
      <c r="Q20" s="30"/>
      <c r="R20" s="30" t="s">
        <v>315</v>
      </c>
      <c r="S20" s="30"/>
      <c r="T20" s="30"/>
      <c r="U20" s="30"/>
      <c r="V20" s="30"/>
      <c r="W20" s="30"/>
      <c r="X20" s="30" t="s">
        <v>282</v>
      </c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 t="s">
        <v>195</v>
      </c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 t="s">
        <v>325</v>
      </c>
      <c r="CD20" s="30"/>
      <c r="CE20" s="30"/>
      <c r="CF20" s="30" t="s">
        <v>315</v>
      </c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3"/>
      <c r="ET20" s="30"/>
      <c r="EU20" s="30"/>
      <c r="EV20" s="30"/>
      <c r="EW20" s="30"/>
      <c r="EX20" s="30"/>
      <c r="EY20" s="30"/>
      <c r="EZ20" s="30" t="s">
        <v>295</v>
      </c>
      <c r="FA20" s="30" t="s">
        <v>311</v>
      </c>
      <c r="FB20" s="30"/>
      <c r="FC20" s="30"/>
      <c r="FD20" s="30"/>
      <c r="FE20" s="30"/>
      <c r="FF20" s="32" t="s">
        <v>239</v>
      </c>
      <c r="FG20" s="30"/>
      <c r="FH20" s="30"/>
      <c r="FI20" s="30"/>
      <c r="FJ20" s="32" t="s">
        <v>321</v>
      </c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2" t="s">
        <v>327</v>
      </c>
      <c r="GA20" s="30"/>
      <c r="GB20" s="30"/>
      <c r="GC20" s="30"/>
      <c r="GD20" s="30"/>
      <c r="GE20" s="30"/>
      <c r="GF20" s="32" t="s">
        <v>282</v>
      </c>
      <c r="GG20" s="30"/>
      <c r="GH20" s="32" t="s">
        <v>282</v>
      </c>
      <c r="GI20" s="30"/>
    </row>
    <row r="21" customFormat="false" ht="15" hidden="false" customHeight="false" outlineLevel="0" collapsed="false">
      <c r="A21" s="30" t="s">
        <v>195</v>
      </c>
      <c r="B21" s="30" t="s">
        <v>271</v>
      </c>
      <c r="C21" s="30"/>
      <c r="D21" s="30" t="s">
        <v>195</v>
      </c>
      <c r="E21" s="30"/>
      <c r="F21" s="30"/>
      <c r="G21" s="30"/>
      <c r="H21" s="30"/>
      <c r="I21" s="30"/>
      <c r="J21" s="30"/>
      <c r="K21" s="30"/>
      <c r="L21" s="30"/>
      <c r="M21" s="30"/>
      <c r="N21" s="30" t="s">
        <v>325</v>
      </c>
      <c r="O21" s="30"/>
      <c r="P21" s="30"/>
      <c r="Q21" s="30"/>
      <c r="R21" s="30" t="s">
        <v>325</v>
      </c>
      <c r="S21" s="30"/>
      <c r="T21" s="30"/>
      <c r="U21" s="30"/>
      <c r="V21" s="30"/>
      <c r="W21" s="30"/>
      <c r="X21" s="30" t="s">
        <v>321</v>
      </c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 t="s">
        <v>199</v>
      </c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 t="s">
        <v>325</v>
      </c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 t="s">
        <v>311</v>
      </c>
      <c r="FA21" s="30" t="s">
        <v>315</v>
      </c>
      <c r="FB21" s="30"/>
      <c r="FC21" s="30"/>
      <c r="FD21" s="30"/>
      <c r="FE21" s="30"/>
      <c r="FF21" s="32" t="s">
        <v>256</v>
      </c>
      <c r="FG21" s="30"/>
      <c r="FH21" s="30"/>
      <c r="FI21" s="30"/>
      <c r="FJ21" s="32" t="s">
        <v>321</v>
      </c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2" t="s">
        <v>195</v>
      </c>
      <c r="GA21" s="30"/>
      <c r="GB21" s="30"/>
      <c r="GC21" s="30"/>
      <c r="GD21" s="30"/>
      <c r="GE21" s="30"/>
      <c r="GF21" s="32" t="s">
        <v>300</v>
      </c>
      <c r="GG21" s="30"/>
      <c r="GH21" s="32" t="s">
        <v>307</v>
      </c>
      <c r="GI21" s="30"/>
    </row>
    <row r="22" customFormat="false" ht="15" hidden="false" customHeight="false" outlineLevel="0" collapsed="false">
      <c r="A22" s="30" t="s">
        <v>211</v>
      </c>
      <c r="B22" s="30" t="s">
        <v>280</v>
      </c>
      <c r="C22" s="30"/>
      <c r="D22" s="30" t="s">
        <v>211</v>
      </c>
      <c r="E22" s="30"/>
      <c r="F22" s="30"/>
      <c r="G22" s="30"/>
      <c r="H22" s="30"/>
      <c r="I22" s="30"/>
      <c r="J22" s="30"/>
      <c r="K22" s="30"/>
      <c r="L22" s="30"/>
      <c r="M22" s="30"/>
      <c r="N22" s="30" t="s">
        <v>330</v>
      </c>
      <c r="O22" s="30"/>
      <c r="P22" s="30"/>
      <c r="Q22" s="30"/>
      <c r="R22" s="30" t="s">
        <v>327</v>
      </c>
      <c r="S22" s="30"/>
      <c r="T22" s="30"/>
      <c r="U22" s="30"/>
      <c r="V22" s="30"/>
      <c r="W22" s="30"/>
      <c r="X22" s="30" t="s">
        <v>323</v>
      </c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 t="s">
        <v>205</v>
      </c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 t="s">
        <v>327</v>
      </c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 t="s">
        <v>315</v>
      </c>
      <c r="FA22" s="30" t="s">
        <v>321</v>
      </c>
      <c r="FB22" s="30"/>
      <c r="FC22" s="30"/>
      <c r="FD22" s="30"/>
      <c r="FE22" s="30"/>
      <c r="FF22" s="32" t="s">
        <v>269</v>
      </c>
      <c r="FG22" s="30"/>
      <c r="FH22" s="30"/>
      <c r="FI22" s="30"/>
      <c r="FJ22" s="34" t="str">
        <f aca="false">HYPERLINK("https://sci-hub.se/10.1021/jf000025h","Vitis vinifera")</f>
        <v>Vitis vinifera</v>
      </c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2" t="s">
        <v>114</v>
      </c>
      <c r="GA22" s="30"/>
      <c r="GB22" s="30"/>
      <c r="GC22" s="30"/>
      <c r="GD22" s="30"/>
      <c r="GE22" s="30"/>
      <c r="GF22" s="32" t="s">
        <v>307</v>
      </c>
      <c r="GG22" s="30"/>
      <c r="GH22" s="32" t="s">
        <v>311</v>
      </c>
      <c r="GI22" s="30"/>
    </row>
    <row r="23" customFormat="false" ht="15" hidden="false" customHeight="false" outlineLevel="0" collapsed="false">
      <c r="A23" s="30" t="s">
        <v>221</v>
      </c>
      <c r="B23" s="30" t="s">
        <v>282</v>
      </c>
      <c r="C23" s="30"/>
      <c r="D23" s="30" t="s">
        <v>231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 t="s">
        <v>330</v>
      </c>
      <c r="S23" s="30"/>
      <c r="T23" s="30"/>
      <c r="U23" s="30"/>
      <c r="V23" s="30"/>
      <c r="W23" s="30"/>
      <c r="X23" s="30" t="s">
        <v>330</v>
      </c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 t="s">
        <v>213</v>
      </c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 t="s">
        <v>321</v>
      </c>
      <c r="FA23" s="30" t="s">
        <v>325</v>
      </c>
      <c r="FB23" s="30"/>
      <c r="FC23" s="30"/>
      <c r="FD23" s="30"/>
      <c r="FE23" s="30"/>
      <c r="FF23" s="32" t="s">
        <v>271</v>
      </c>
      <c r="FG23" s="30"/>
      <c r="FH23" s="30"/>
      <c r="FI23" s="30"/>
      <c r="FJ23" s="32" t="s">
        <v>338</v>
      </c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2" t="s">
        <v>211</v>
      </c>
      <c r="GA23" s="30"/>
      <c r="GB23" s="30"/>
      <c r="GC23" s="30"/>
      <c r="GD23" s="30"/>
      <c r="GE23" s="30"/>
      <c r="GF23" s="32" t="s">
        <v>311</v>
      </c>
      <c r="GG23" s="30"/>
      <c r="GH23" s="32" t="s">
        <v>321</v>
      </c>
      <c r="GI23" s="30"/>
    </row>
    <row r="24" customFormat="false" ht="15" hidden="false" customHeight="false" outlineLevel="0" collapsed="false">
      <c r="A24" s="30" t="s">
        <v>223</v>
      </c>
      <c r="B24" s="30" t="s">
        <v>284</v>
      </c>
      <c r="C24" s="30"/>
      <c r="D24" s="30" t="s">
        <v>236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 t="s">
        <v>338</v>
      </c>
      <c r="S24" s="30"/>
      <c r="T24" s="30"/>
      <c r="U24" s="30"/>
      <c r="V24" s="30"/>
      <c r="W24" s="30"/>
      <c r="X24" s="30" t="s">
        <v>335</v>
      </c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 t="s">
        <v>215</v>
      </c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 t="s">
        <v>325</v>
      </c>
      <c r="FA24" s="30" t="s">
        <v>330</v>
      </c>
      <c r="FB24" s="30"/>
      <c r="FC24" s="30"/>
      <c r="FD24" s="30"/>
      <c r="FE24" s="30"/>
      <c r="FF24" s="32" t="s">
        <v>280</v>
      </c>
      <c r="FG24" s="30"/>
      <c r="FH24" s="30"/>
      <c r="FI24" s="30"/>
      <c r="FJ24" s="32" t="s">
        <v>195</v>
      </c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2" t="s">
        <v>129</v>
      </c>
      <c r="GA24" s="30"/>
      <c r="GB24" s="30"/>
      <c r="GC24" s="30"/>
      <c r="GD24" s="30"/>
      <c r="GE24" s="30"/>
      <c r="GF24" s="32" t="s">
        <v>313</v>
      </c>
      <c r="GG24" s="30"/>
      <c r="GH24" s="32" t="s">
        <v>325</v>
      </c>
      <c r="GI24" s="30"/>
    </row>
    <row r="25" customFormat="false" ht="15" hidden="false" customHeight="false" outlineLevel="0" collapsed="false">
      <c r="A25" s="30" t="s">
        <v>231</v>
      </c>
      <c r="B25" s="30" t="s">
        <v>286</v>
      </c>
      <c r="C25" s="30"/>
      <c r="D25" s="30" t="s">
        <v>239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 t="s">
        <v>218</v>
      </c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 t="s">
        <v>330</v>
      </c>
      <c r="FA25" s="30" t="s">
        <v>335</v>
      </c>
      <c r="FB25" s="30"/>
      <c r="FC25" s="30"/>
      <c r="FD25" s="30"/>
      <c r="FE25" s="30"/>
      <c r="FF25" s="32" t="s">
        <v>282</v>
      </c>
      <c r="FG25" s="30"/>
      <c r="FH25" s="30"/>
      <c r="FI25" s="30"/>
      <c r="FJ25" s="32" t="s">
        <v>315</v>
      </c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2" t="s">
        <v>325</v>
      </c>
      <c r="GA25" s="30"/>
      <c r="GB25" s="30"/>
      <c r="GC25" s="30"/>
      <c r="GD25" s="30"/>
      <c r="GE25" s="30"/>
      <c r="GF25" s="32" t="s">
        <v>315</v>
      </c>
      <c r="GG25" s="30"/>
      <c r="GH25" s="32" t="s">
        <v>327</v>
      </c>
      <c r="GI25" s="30"/>
    </row>
    <row r="26" customFormat="false" ht="15" hidden="false" customHeight="false" outlineLevel="0" collapsed="false">
      <c r="A26" s="30" t="s">
        <v>236</v>
      </c>
      <c r="B26" s="30" t="s">
        <v>288</v>
      </c>
      <c r="C26" s="30"/>
      <c r="D26" s="30" t="s">
        <v>252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 t="s">
        <v>231</v>
      </c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 t="s">
        <v>335</v>
      </c>
      <c r="FA26" s="30" t="s">
        <v>338</v>
      </c>
      <c r="FB26" s="30"/>
      <c r="FC26" s="30"/>
      <c r="FD26" s="30"/>
      <c r="FE26" s="30"/>
      <c r="FF26" s="32" t="s">
        <v>286</v>
      </c>
      <c r="FG26" s="30"/>
      <c r="FH26" s="30"/>
      <c r="FI26" s="30"/>
      <c r="FJ26" s="32" t="s">
        <v>211</v>
      </c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2" t="s">
        <v>323</v>
      </c>
      <c r="GG26" s="30"/>
      <c r="GH26" s="32" t="s">
        <v>116</v>
      </c>
      <c r="GI26" s="30"/>
    </row>
    <row r="27" customFormat="false" ht="15" hidden="false" customHeight="false" outlineLevel="0" collapsed="false">
      <c r="A27" s="30" t="s">
        <v>239</v>
      </c>
      <c r="B27" s="30" t="s">
        <v>295</v>
      </c>
      <c r="C27" s="30"/>
      <c r="D27" s="30" t="s">
        <v>256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 t="s">
        <v>236</v>
      </c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3"/>
      <c r="FA27" s="33"/>
      <c r="FB27" s="30"/>
      <c r="FC27" s="30"/>
      <c r="FD27" s="30"/>
      <c r="FE27" s="30"/>
      <c r="FF27" s="32" t="s">
        <v>288</v>
      </c>
      <c r="FG27" s="30"/>
      <c r="FH27" s="30"/>
      <c r="FI27" s="30"/>
      <c r="FJ27" s="32" t="s">
        <v>127</v>
      </c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2" t="s">
        <v>325</v>
      </c>
      <c r="GG27" s="30"/>
      <c r="GH27" s="32" t="s">
        <v>195</v>
      </c>
      <c r="GI27" s="30"/>
    </row>
    <row r="28" customFormat="false" ht="15" hidden="false" customHeight="false" outlineLevel="0" collapsed="false">
      <c r="A28" s="30" t="s">
        <v>247</v>
      </c>
      <c r="B28" s="30" t="s">
        <v>303</v>
      </c>
      <c r="C28" s="30"/>
      <c r="D28" s="30" t="s">
        <v>269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 t="s">
        <v>239</v>
      </c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2" t="s">
        <v>311</v>
      </c>
      <c r="FG28" s="30"/>
      <c r="FH28" s="30"/>
      <c r="FI28" s="30"/>
      <c r="FJ28" s="32" t="s">
        <v>295</v>
      </c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2" t="s">
        <v>330</v>
      </c>
      <c r="GG28" s="30"/>
      <c r="GH28" s="32" t="s">
        <v>252</v>
      </c>
      <c r="GI28" s="30"/>
    </row>
    <row r="29" customFormat="false" ht="15" hidden="false" customHeight="false" outlineLevel="0" collapsed="false">
      <c r="A29" s="30" t="s">
        <v>252</v>
      </c>
      <c r="B29" s="30" t="s">
        <v>311</v>
      </c>
      <c r="C29" s="30"/>
      <c r="D29" s="30" t="s">
        <v>271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 t="s">
        <v>247</v>
      </c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2" t="s">
        <v>321</v>
      </c>
      <c r="FG29" s="30"/>
      <c r="FH29" s="30"/>
      <c r="FI29" s="30"/>
      <c r="FJ29" s="32" t="s">
        <v>303</v>
      </c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2" t="s">
        <v>315</v>
      </c>
      <c r="GI29" s="30"/>
    </row>
    <row r="30" customFormat="false" ht="15" hidden="false" customHeight="false" outlineLevel="0" collapsed="false">
      <c r="A30" s="30" t="s">
        <v>256</v>
      </c>
      <c r="B30" s="30" t="s">
        <v>313</v>
      </c>
      <c r="C30" s="30"/>
      <c r="D30" s="30"/>
      <c r="E30" s="30"/>
      <c r="F30" s="30"/>
      <c r="G30" s="30"/>
      <c r="H30" s="35"/>
      <c r="I30" s="30"/>
      <c r="J30" s="30"/>
      <c r="K30" s="30"/>
      <c r="L30" s="31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 t="s">
        <v>264</v>
      </c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4" t="str">
        <f aca="false">HYPERLINK("https://sci-hub.se/10.1021/jf000025h","Vitis vinifera")</f>
        <v>Vitis vinifera</v>
      </c>
      <c r="FG30" s="30"/>
      <c r="FH30" s="30"/>
      <c r="FI30" s="30"/>
      <c r="FJ30" s="32" t="s">
        <v>173</v>
      </c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2" t="s">
        <v>114</v>
      </c>
      <c r="GI30" s="30"/>
    </row>
    <row r="31" customFormat="false" ht="15" hidden="false" customHeight="false" outlineLevel="0" collapsed="false">
      <c r="A31" s="30" t="s">
        <v>269</v>
      </c>
      <c r="B31" s="30" t="s">
        <v>315</v>
      </c>
      <c r="C31" s="30"/>
      <c r="D31" s="30" t="s">
        <v>282</v>
      </c>
      <c r="E31" s="30"/>
      <c r="F31" s="30"/>
      <c r="G31" s="30"/>
      <c r="H31" s="35"/>
      <c r="I31" s="30"/>
      <c r="J31" s="30"/>
      <c r="K31" s="30"/>
      <c r="L31" s="31"/>
      <c r="M31" s="31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 t="s">
        <v>267</v>
      </c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2" t="s">
        <v>338</v>
      </c>
      <c r="FG31" s="30"/>
      <c r="FH31" s="30"/>
      <c r="FI31" s="30"/>
      <c r="FJ31" s="32" t="s">
        <v>176</v>
      </c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2" t="s">
        <v>129</v>
      </c>
      <c r="GI31" s="30"/>
    </row>
    <row r="32" customFormat="false" ht="15" hidden="false" customHeight="false" outlineLevel="0" collapsed="false">
      <c r="A32" s="30" t="s">
        <v>271</v>
      </c>
      <c r="B32" s="30" t="s">
        <v>321</v>
      </c>
      <c r="C32" s="30"/>
      <c r="D32" s="30" t="s">
        <v>284</v>
      </c>
      <c r="E32" s="30"/>
      <c r="F32" s="30"/>
      <c r="G32" s="30"/>
      <c r="H32" s="35"/>
      <c r="I32" s="30"/>
      <c r="J32" s="30"/>
      <c r="K32" s="30"/>
      <c r="L32" s="31"/>
      <c r="M32" s="31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 t="s">
        <v>269</v>
      </c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2" t="s">
        <v>195</v>
      </c>
      <c r="FG32" s="30"/>
      <c r="FH32" s="30"/>
      <c r="FI32" s="30"/>
      <c r="FJ32" s="32" t="s">
        <v>179</v>
      </c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2" t="s">
        <v>325</v>
      </c>
      <c r="GI32" s="30"/>
    </row>
    <row r="33" customFormat="false" ht="15" hidden="false" customHeight="false" outlineLevel="0" collapsed="false">
      <c r="A33" s="30" t="s">
        <v>280</v>
      </c>
      <c r="B33" s="30" t="s">
        <v>325</v>
      </c>
      <c r="C33" s="30"/>
      <c r="D33" s="30" t="s">
        <v>286</v>
      </c>
      <c r="E33" s="30"/>
      <c r="F33" s="30"/>
      <c r="G33" s="30"/>
      <c r="H33" s="35"/>
      <c r="I33" s="30"/>
      <c r="J33" s="30"/>
      <c r="K33" s="30"/>
      <c r="L33" s="31"/>
      <c r="M33" s="31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 t="s">
        <v>282</v>
      </c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2" t="s">
        <v>179</v>
      </c>
      <c r="FG33" s="30"/>
      <c r="FH33" s="30"/>
      <c r="FI33" s="30"/>
      <c r="FJ33" s="32" t="s">
        <v>325</v>
      </c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</row>
    <row r="34" customFormat="false" ht="15" hidden="false" customHeight="false" outlineLevel="0" collapsed="false">
      <c r="A34" s="30" t="s">
        <v>282</v>
      </c>
      <c r="B34" s="30" t="s">
        <v>330</v>
      </c>
      <c r="C34" s="30"/>
      <c r="D34" s="30" t="s">
        <v>300</v>
      </c>
      <c r="E34" s="30"/>
      <c r="F34" s="30"/>
      <c r="G34" s="30"/>
      <c r="H34" s="35"/>
      <c r="I34" s="30"/>
      <c r="J34" s="30"/>
      <c r="K34" s="30"/>
      <c r="L34" s="31"/>
      <c r="M34" s="31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 t="s">
        <v>284</v>
      </c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2" t="s">
        <v>313</v>
      </c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</row>
    <row r="35" customFormat="false" ht="15" hidden="false" customHeight="false" outlineLevel="0" collapsed="false">
      <c r="A35" s="30" t="s">
        <v>286</v>
      </c>
      <c r="B35" s="30" t="s">
        <v>338</v>
      </c>
      <c r="C35" s="30"/>
      <c r="D35" s="30" t="s">
        <v>307</v>
      </c>
      <c r="E35" s="30"/>
      <c r="F35" s="30"/>
      <c r="G35" s="30"/>
      <c r="H35" s="35"/>
      <c r="I35" s="30"/>
      <c r="J35" s="30"/>
      <c r="K35" s="30"/>
      <c r="L35" s="31"/>
      <c r="M35" s="31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 t="s">
        <v>286</v>
      </c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2" t="s">
        <v>315</v>
      </c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</row>
    <row r="36" customFormat="false" ht="15" hidden="false" customHeight="false" outlineLevel="0" collapsed="false">
      <c r="A36" s="30" t="s">
        <v>288</v>
      </c>
      <c r="B36" s="30"/>
      <c r="C36" s="30"/>
      <c r="D36" s="30" t="s">
        <v>311</v>
      </c>
      <c r="E36" s="30"/>
      <c r="F36" s="30"/>
      <c r="G36" s="30"/>
      <c r="H36" s="35"/>
      <c r="I36" s="30"/>
      <c r="J36" s="30"/>
      <c r="K36" s="30"/>
      <c r="L36" s="31"/>
      <c r="M36" s="31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 t="s">
        <v>291</v>
      </c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2" t="s">
        <v>150</v>
      </c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</row>
    <row r="37" customFormat="false" ht="15" hidden="false" customHeight="false" outlineLevel="0" collapsed="false">
      <c r="A37" s="30" t="s">
        <v>303</v>
      </c>
      <c r="B37" s="30"/>
      <c r="C37" s="30"/>
      <c r="D37" s="30" t="s">
        <v>313</v>
      </c>
      <c r="E37" s="30"/>
      <c r="F37" s="30"/>
      <c r="G37" s="30"/>
      <c r="H37" s="35"/>
      <c r="I37" s="30"/>
      <c r="J37" s="30"/>
      <c r="K37" s="30"/>
      <c r="L37" s="31"/>
      <c r="M37" s="31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 t="s">
        <v>293</v>
      </c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2" t="s">
        <v>303</v>
      </c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</row>
    <row r="38" customFormat="false" ht="15" hidden="false" customHeight="false" outlineLevel="0" collapsed="false">
      <c r="A38" s="30" t="s">
        <v>311</v>
      </c>
      <c r="B38" s="30"/>
      <c r="C38" s="30"/>
      <c r="D38" s="30" t="s">
        <v>315</v>
      </c>
      <c r="E38" s="30"/>
      <c r="F38" s="30"/>
      <c r="G38" s="30"/>
      <c r="H38" s="35"/>
      <c r="I38" s="30"/>
      <c r="J38" s="30"/>
      <c r="K38" s="30"/>
      <c r="L38" s="31"/>
      <c r="M38" s="31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 t="s">
        <v>295</v>
      </c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2" t="s">
        <v>159</v>
      </c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</row>
    <row r="39" customFormat="false" ht="15" hidden="false" customHeight="false" outlineLevel="0" collapsed="false">
      <c r="A39" s="30" t="s">
        <v>313</v>
      </c>
      <c r="B39" s="30"/>
      <c r="C39" s="30"/>
      <c r="D39" s="30" t="s">
        <v>321</v>
      </c>
      <c r="E39" s="30"/>
      <c r="F39" s="30"/>
      <c r="G39" s="30"/>
      <c r="H39" s="35"/>
      <c r="I39" s="30"/>
      <c r="J39" s="30"/>
      <c r="K39" s="30"/>
      <c r="L39" s="31"/>
      <c r="M39" s="31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 t="s">
        <v>303</v>
      </c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2" t="s">
        <v>173</v>
      </c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</row>
    <row r="40" customFormat="false" ht="15" hidden="false" customHeight="false" outlineLevel="0" collapsed="false">
      <c r="A40" s="30" t="s">
        <v>315</v>
      </c>
      <c r="B40" s="30"/>
      <c r="C40" s="30"/>
      <c r="D40" s="30" t="s">
        <v>323</v>
      </c>
      <c r="E40" s="30"/>
      <c r="F40" s="30"/>
      <c r="G40" s="30"/>
      <c r="H40" s="35"/>
      <c r="I40" s="30"/>
      <c r="J40" s="30"/>
      <c r="K40" s="30"/>
      <c r="L40" s="31"/>
      <c r="M40" s="31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 t="s">
        <v>305</v>
      </c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2" t="s">
        <v>211</v>
      </c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</row>
    <row r="41" customFormat="false" ht="15" hidden="false" customHeight="false" outlineLevel="0" collapsed="false">
      <c r="A41" s="30" t="s">
        <v>321</v>
      </c>
      <c r="B41" s="30"/>
      <c r="C41" s="30"/>
      <c r="D41" s="30" t="s">
        <v>325</v>
      </c>
      <c r="E41" s="30"/>
      <c r="F41" s="30"/>
      <c r="G41" s="30"/>
      <c r="H41" s="35"/>
      <c r="I41" s="30"/>
      <c r="J41" s="30"/>
      <c r="K41" s="30"/>
      <c r="L41" s="31"/>
      <c r="M41" s="31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 t="s">
        <v>307</v>
      </c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2" t="s">
        <v>247</v>
      </c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</row>
    <row r="42" customFormat="false" ht="15" hidden="false" customHeight="false" outlineLevel="0" collapsed="false">
      <c r="A42" s="30" t="s">
        <v>323</v>
      </c>
      <c r="B42" s="30"/>
      <c r="C42" s="30"/>
      <c r="D42" s="30" t="s">
        <v>330</v>
      </c>
      <c r="E42" s="30"/>
      <c r="F42" s="30"/>
      <c r="G42" s="30"/>
      <c r="H42" s="35"/>
      <c r="I42" s="30"/>
      <c r="J42" s="30"/>
      <c r="K42" s="30"/>
      <c r="L42" s="31"/>
      <c r="M42" s="31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 t="s">
        <v>309</v>
      </c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2" t="s">
        <v>252</v>
      </c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</row>
    <row r="43" customFormat="false" ht="15" hidden="false" customHeight="false" outlineLevel="0" collapsed="false">
      <c r="A43" s="30" t="s">
        <v>325</v>
      </c>
      <c r="B43" s="30"/>
      <c r="C43" s="30"/>
      <c r="D43" s="33"/>
      <c r="E43" s="30"/>
      <c r="F43" s="30"/>
      <c r="G43" s="30"/>
      <c r="H43" s="35"/>
      <c r="I43" s="30"/>
      <c r="J43" s="30"/>
      <c r="K43" s="30"/>
      <c r="L43" s="31"/>
      <c r="M43" s="31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 t="s">
        <v>311</v>
      </c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2" t="s">
        <v>325</v>
      </c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</row>
    <row r="44" customFormat="false" ht="15" hidden="false" customHeight="false" outlineLevel="0" collapsed="false">
      <c r="A44" s="30" t="s">
        <v>330</v>
      </c>
      <c r="B44" s="30"/>
      <c r="C44" s="30"/>
      <c r="D44" s="30"/>
      <c r="E44" s="30"/>
      <c r="F44" s="30"/>
      <c r="G44" s="30"/>
      <c r="H44" s="35"/>
      <c r="I44" s="30"/>
      <c r="J44" s="30"/>
      <c r="K44" s="30"/>
      <c r="L44" s="31"/>
      <c r="M44" s="31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 t="s">
        <v>313</v>
      </c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</row>
    <row r="45" customFormat="false" ht="15" hidden="false" customHeight="false" outlineLevel="0" collapsed="false">
      <c r="A45" s="30" t="s">
        <v>338</v>
      </c>
      <c r="B45" s="30"/>
      <c r="C45" s="30"/>
      <c r="D45" s="30"/>
      <c r="E45" s="30"/>
      <c r="F45" s="30"/>
      <c r="G45" s="30"/>
      <c r="H45" s="35"/>
      <c r="I45" s="30"/>
      <c r="J45" s="30"/>
      <c r="K45" s="30"/>
      <c r="L45" s="31"/>
      <c r="M45" s="31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 t="s">
        <v>315</v>
      </c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</row>
    <row r="46" customFormat="false" ht="15" hidden="false" customHeight="false" outlineLevel="0" collapsed="false">
      <c r="A46" s="30"/>
      <c r="B46" s="30"/>
      <c r="C46" s="30"/>
      <c r="D46" s="30"/>
      <c r="E46" s="30"/>
      <c r="F46" s="30"/>
      <c r="G46" s="30"/>
      <c r="H46" s="35"/>
      <c r="I46" s="30"/>
      <c r="J46" s="30"/>
      <c r="K46" s="30"/>
      <c r="L46" s="31"/>
      <c r="M46" s="31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 t="s">
        <v>321</v>
      </c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</row>
    <row r="47" customFormat="false" ht="15" hidden="false" customHeight="false" outlineLevel="0" collapsed="false">
      <c r="A47" s="36"/>
      <c r="B47" s="37"/>
      <c r="C47" s="37"/>
      <c r="D47" s="37"/>
      <c r="E47" s="37"/>
      <c r="F47" s="37"/>
      <c r="G47" s="37"/>
      <c r="H47" s="38"/>
      <c r="I47" s="36"/>
      <c r="J47" s="37"/>
      <c r="K47" s="37"/>
      <c r="L47" s="39"/>
      <c r="M47" s="39"/>
      <c r="N47" s="37"/>
      <c r="O47" s="37"/>
      <c r="P47" s="37"/>
      <c r="Q47" s="37"/>
      <c r="R47" s="37"/>
      <c r="S47" s="37"/>
      <c r="T47" s="40"/>
      <c r="U47" s="37"/>
      <c r="V47" s="37"/>
      <c r="W47" s="37"/>
      <c r="X47" s="37"/>
      <c r="Y47" s="37"/>
      <c r="Z47" s="37"/>
      <c r="AA47" s="40"/>
      <c r="AB47" s="37"/>
      <c r="AC47" s="37"/>
      <c r="AD47" s="37"/>
      <c r="AE47" s="37"/>
      <c r="AF47" s="37"/>
      <c r="AG47" s="37"/>
      <c r="AH47" s="37"/>
      <c r="AI47" s="37"/>
      <c r="AJ47" s="37"/>
      <c r="AK47" s="40"/>
      <c r="AL47" s="37"/>
      <c r="AM47" s="37"/>
      <c r="AN47" s="40"/>
      <c r="AO47" s="40"/>
      <c r="AP47" s="40"/>
      <c r="AQ47" s="40"/>
      <c r="AR47" s="36" t="s">
        <v>323</v>
      </c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</row>
    <row r="48" customFormat="false" ht="15" hidden="false" customHeight="false" outlineLevel="0" collapsed="false">
      <c r="A48" s="36"/>
      <c r="B48" s="37"/>
      <c r="C48" s="37"/>
      <c r="D48" s="37"/>
      <c r="E48" s="37"/>
      <c r="F48" s="37"/>
      <c r="G48" s="37"/>
      <c r="H48" s="38"/>
      <c r="I48" s="36"/>
      <c r="J48" s="37"/>
      <c r="K48" s="37"/>
      <c r="L48" s="39"/>
      <c r="M48" s="39"/>
      <c r="N48" s="37"/>
      <c r="O48" s="37"/>
      <c r="P48" s="37"/>
      <c r="Q48" s="37"/>
      <c r="R48" s="37"/>
      <c r="S48" s="37"/>
      <c r="T48" s="40"/>
      <c r="U48" s="37"/>
      <c r="V48" s="37"/>
      <c r="W48" s="37"/>
      <c r="X48" s="37"/>
      <c r="Y48" s="37"/>
      <c r="Z48" s="37"/>
      <c r="AA48" s="40"/>
      <c r="AB48" s="37"/>
      <c r="AC48" s="37"/>
      <c r="AD48" s="37"/>
      <c r="AE48" s="37"/>
      <c r="AF48" s="37"/>
      <c r="AG48" s="37"/>
      <c r="AH48" s="37"/>
      <c r="AI48" s="37"/>
      <c r="AJ48" s="37"/>
      <c r="AK48" s="40"/>
      <c r="AL48" s="37"/>
      <c r="AM48" s="37"/>
      <c r="AN48" s="40"/>
      <c r="AO48" s="40"/>
      <c r="AP48" s="40"/>
      <c r="AQ48" s="40"/>
      <c r="AR48" s="36" t="s">
        <v>325</v>
      </c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</row>
    <row r="49" customFormat="false" ht="15" hidden="false" customHeight="false" outlineLevel="0" collapsed="false">
      <c r="A49" s="36"/>
      <c r="B49" s="37"/>
      <c r="C49" s="37"/>
      <c r="D49" s="37"/>
      <c r="E49" s="37"/>
      <c r="F49" s="37"/>
      <c r="G49" s="37"/>
      <c r="H49" s="38"/>
      <c r="I49" s="36"/>
      <c r="J49" s="37"/>
      <c r="K49" s="37"/>
      <c r="L49" s="39"/>
      <c r="M49" s="39"/>
      <c r="N49" s="37"/>
      <c r="O49" s="37"/>
      <c r="P49" s="37"/>
      <c r="Q49" s="37"/>
      <c r="R49" s="37"/>
      <c r="S49" s="37"/>
      <c r="T49" s="40"/>
      <c r="U49" s="37"/>
      <c r="V49" s="37"/>
      <c r="W49" s="37"/>
      <c r="X49" s="37"/>
      <c r="Y49" s="37"/>
      <c r="Z49" s="37"/>
      <c r="AA49" s="40"/>
      <c r="AB49" s="37"/>
      <c r="AC49" s="37"/>
      <c r="AD49" s="37"/>
      <c r="AE49" s="37"/>
      <c r="AF49" s="37"/>
      <c r="AG49" s="37"/>
      <c r="AH49" s="37"/>
      <c r="AI49" s="37"/>
      <c r="AJ49" s="37"/>
      <c r="AK49" s="40"/>
      <c r="AL49" s="37"/>
      <c r="AM49" s="37"/>
      <c r="AN49" s="40"/>
      <c r="AO49" s="40"/>
      <c r="AP49" s="40"/>
      <c r="AQ49" s="40"/>
      <c r="AR49" s="36" t="s">
        <v>330</v>
      </c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</row>
    <row r="50" customFormat="false" ht="15" hidden="false" customHeight="false" outlineLevel="0" collapsed="false">
      <c r="A50" s="36"/>
      <c r="B50" s="37"/>
      <c r="C50" s="37"/>
      <c r="D50" s="37"/>
      <c r="E50" s="37"/>
      <c r="F50" s="37"/>
      <c r="G50" s="37"/>
      <c r="H50" s="38"/>
      <c r="I50" s="36"/>
      <c r="J50" s="37"/>
      <c r="K50" s="37"/>
      <c r="L50" s="39"/>
      <c r="M50" s="39"/>
      <c r="N50" s="37"/>
      <c r="O50" s="37"/>
      <c r="P50" s="37"/>
      <c r="Q50" s="37"/>
      <c r="R50" s="37"/>
      <c r="S50" s="37"/>
      <c r="T50" s="40"/>
      <c r="U50" s="37"/>
      <c r="V50" s="37"/>
      <c r="W50" s="37"/>
      <c r="X50" s="37"/>
      <c r="Y50" s="37"/>
      <c r="Z50" s="37"/>
      <c r="AA50" s="40"/>
      <c r="AB50" s="37"/>
      <c r="AC50" s="37"/>
      <c r="AD50" s="37"/>
      <c r="AE50" s="37"/>
      <c r="AF50" s="37"/>
      <c r="AG50" s="37"/>
      <c r="AH50" s="37"/>
      <c r="AI50" s="37"/>
      <c r="AJ50" s="37"/>
      <c r="AK50" s="40"/>
      <c r="AL50" s="37"/>
      <c r="AM50" s="37"/>
      <c r="AN50" s="40"/>
      <c r="AO50" s="40"/>
      <c r="AP50" s="40"/>
      <c r="AQ50" s="40"/>
      <c r="AR50" s="36" t="s">
        <v>335</v>
      </c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</row>
    <row r="51" customFormat="false" ht="15" hidden="false" customHeight="false" outlineLevel="0" collapsed="false">
      <c r="A51" s="36"/>
      <c r="B51" s="37"/>
      <c r="C51" s="37"/>
      <c r="D51" s="37"/>
      <c r="E51" s="37"/>
      <c r="F51" s="37"/>
      <c r="G51" s="37"/>
      <c r="H51" s="38"/>
      <c r="I51" s="36"/>
      <c r="J51" s="37"/>
      <c r="K51" s="37"/>
      <c r="L51" s="39"/>
      <c r="M51" s="39"/>
      <c r="N51" s="37"/>
      <c r="O51" s="37"/>
      <c r="P51" s="37"/>
      <c r="Q51" s="37"/>
      <c r="R51" s="37"/>
      <c r="S51" s="37"/>
      <c r="T51" s="40"/>
      <c r="U51" s="37"/>
      <c r="V51" s="37"/>
      <c r="W51" s="37"/>
      <c r="X51" s="37"/>
      <c r="Y51" s="37"/>
      <c r="Z51" s="37"/>
      <c r="AA51" s="40"/>
      <c r="AB51" s="37"/>
      <c r="AC51" s="37"/>
      <c r="AD51" s="37"/>
      <c r="AE51" s="37"/>
      <c r="AF51" s="37"/>
      <c r="AG51" s="37"/>
      <c r="AH51" s="37"/>
      <c r="AI51" s="37"/>
      <c r="AJ51" s="37"/>
      <c r="AK51" s="40"/>
      <c r="AL51" s="37"/>
      <c r="AM51" s="37"/>
      <c r="AN51" s="40"/>
      <c r="AO51" s="40"/>
      <c r="AP51" s="40"/>
      <c r="AQ51" s="40"/>
      <c r="AR51" s="36" t="s">
        <v>338</v>
      </c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</row>
  </sheetData>
  <mergeCells count="8">
    <mergeCell ref="A1:D1"/>
    <mergeCell ref="E1:R1"/>
    <mergeCell ref="S1:AR1"/>
    <mergeCell ref="AS1:BR1"/>
    <mergeCell ref="BS1:CG1"/>
    <mergeCell ref="CH1:CZ1"/>
    <mergeCell ref="EE1:FA1"/>
    <mergeCell ref="FB1:GI1"/>
  </mergeCells>
  <dataValidations count="1">
    <dataValidation allowBlank="true" errorStyle="stop" operator="between" showDropDown="false" showErrorMessage="false" showInputMessage="false" sqref="A3:DB3 DE3:GI3 A4:AA4 AD4:AS4 AU4:AW5 AY4:BA5 BH4:BK4 BM4:BO4 BQ4:DB4 DE4:EK5 EN4 EP4:EX4 EZ4:GI26 A5:Y8 AA5:AA6 AE5:AE6 AG5:AG12 AI5:AM6 AO5:AS5 BI5:BK5 BM5 BO5 BQ5:BW5 BZ5 CC5:DB9 EP5:EP10 ES5:EX5 AO6:AR13 AU6:AU7 AY6:AY8 BA6:BA9 BI6:BJ6 BQ6:BR11 BT6:BU6 BW6 DE6:EJ6 ES6:ES19 EU6:EX7 AJ7:AM7 BJ7 DE7:EE10 EG7 EJ7 AJ8:AL10 EU8:EV9 A9:U10 W9:Y10 CC10:CZ10 EU10:EU13 A11:P13 R11:R29 U11:U13 W11:X13 AJ11:AK15 CC11:CD14 CF11:CZ11 DE11:ED19 BQ12:BQ13 CF12:CF22 CH12:CZ20 A14:B36 D14:P29 X14:X24 AO14:AP17 AR14:AR51 CC15:CC20 AK16 AO18 EC20:EC23 FB27:GI51 D30:D42 M30 A37:A51" type="list">
      <formula1>VRMUpdate!$E:$E</formula1>
      <formula2>0</formula2>
    </dataValidation>
  </dataValidations>
  <hyperlinks>
    <hyperlink ref="E1" r:id="rId1" display="USDA "/>
    <hyperlink ref="AS1" r:id="rId2" display="NPASS"/>
    <hyperlink ref="BS1" r:id="rId3" display="Microbiome analysis"/>
    <hyperlink ref="CH1" r:id="rId4" display="IMPPAT"/>
    <hyperlink ref="FB3" r:id="rId5" display="Beta vulgaris"/>
    <hyperlink ref="FC3" r:id="rId6" display="Lupinus angustifolius"/>
    <hyperlink ref="FF3" r:id="rId7" display="Aegilops tauschii"/>
    <hyperlink ref="FG3" r:id="rId8" display="Amborella trichopoda"/>
    <hyperlink ref="FH3" r:id="rId9" display="Solanum tuberosum"/>
    <hyperlink ref="FI3" r:id="rId10" display="Amborella trichopoda"/>
    <hyperlink ref="FJ3" r:id="rId11" display="Amborella trichopoda"/>
    <hyperlink ref="FM3" r:id="rId12" display="Phaseolus vulgaris"/>
    <hyperlink ref="FR3" r:id="rId13" display="Theobroma cacao"/>
    <hyperlink ref="FS3" r:id="rId14" display="Amborella trichopoda"/>
    <hyperlink ref="FT3" r:id="rId15" display="Manihot esculenta"/>
    <hyperlink ref="FV3" r:id="rId16" display="Amborella trichopoda"/>
    <hyperlink ref="FW3" r:id="rId17" display="Lupinus angustifolius"/>
    <hyperlink ref="FZ3" r:id="rId18" display="Asparagus officinalis"/>
    <hyperlink ref="GA3" r:id="rId19" display="Brassica napus"/>
    <hyperlink ref="GB3" r:id="rId20" display="Amborella trichopoda"/>
    <hyperlink ref="GC3" r:id="rId21" display="Cucumis melo"/>
    <hyperlink ref="GD3" r:id="rId22" display="Chenopodium quinoa"/>
    <hyperlink ref="GF3" r:id="rId23" display="Amborella trichopoda"/>
    <hyperlink ref="GG3" r:id="rId24" display="Phaseolus vulgaris"/>
    <hyperlink ref="GH3" r:id="rId25" display="Amborella trichopoda"/>
    <hyperlink ref="GI3" r:id="rId26" display="Beta vulgaris"/>
    <hyperlink ref="FB4" r:id="rId27" display="Capsicum annuum"/>
    <hyperlink ref="FC4" r:id="rId28" display="Olea europaea var. sylvestris"/>
    <hyperlink ref="FF4" r:id="rId29" display="Amborella trichopoda"/>
    <hyperlink ref="FH4" r:id="rId30" display="Gossypium hirsutum"/>
    <hyperlink ref="FI4" r:id="rId31" display="Fragaria vesca"/>
    <hyperlink ref="FJ4" r:id="rId32" display="Beta vulgaris"/>
    <hyperlink ref="FM4" r:id="rId33" display="Citrus sinensis"/>
    <hyperlink ref="FR4" r:id="rId34" display="Prunus avium"/>
    <hyperlink ref="FT4" r:id="rId35" display="Phaseolus vulgaris"/>
    <hyperlink ref="FV4" r:id="rId36" display="Chondrus crispus"/>
    <hyperlink ref="FZ4" r:id="rId37" display="Brassica napus"/>
    <hyperlink ref="GA4" r:id="rId38" display="Fragaria vesca"/>
    <hyperlink ref="GB4" r:id="rId39" display="Brassica napus"/>
    <hyperlink ref="GC4" r:id="rId40" display="Lupinus angustifolius"/>
    <hyperlink ref="GD4" r:id="rId41" display="Vigna radiata"/>
    <hyperlink ref="GF4" r:id="rId42" display="Arabidopsis thaliana"/>
    <hyperlink ref="GG4" r:id="rId43" display="Sorghum bicolor"/>
    <hyperlink ref="GH4" r:id="rId44" display="Asparagus officinalis"/>
    <hyperlink ref="GI4" r:id="rId45" display="Brassica napus"/>
    <hyperlink ref="FB5" r:id="rId46" display="Chenopodium quinoa"/>
    <hyperlink ref="FC5" r:id="rId47" display="Phoenix dactylifera "/>
    <hyperlink ref="FF5" r:id="rId48" display="Beta vulgaris"/>
    <hyperlink ref="FI5" r:id="rId49" display="Phaseolus vulgaris"/>
    <hyperlink ref="FJ5" r:id="rId50" display="Brassica napus"/>
    <hyperlink ref="FM5" r:id="rId51" display="Gossypium hirsutum"/>
    <hyperlink ref="FR5" r:id="rId52" display="Ziziphus jujuba"/>
    <hyperlink ref="FT5" r:id="rId53" display="Gossypium hirsutum"/>
    <hyperlink ref="FV5" r:id="rId54" display="Lupinus angustifolius"/>
    <hyperlink ref="FZ5" r:id="rId55" display="Brassica rapa"/>
    <hyperlink ref="GA5" r:id="rId56" display="Nicotiana tabacum"/>
    <hyperlink ref="GB5" r:id="rId57" display="Capsicum annuum"/>
    <hyperlink ref="GC5" r:id="rId58" display="Olea europaea var. sylvestris"/>
    <hyperlink ref="GD5" r:id="rId59" display="Gossypium hirsutum"/>
    <hyperlink ref="GF5" r:id="rId60" display="Brachypodium distachyon"/>
    <hyperlink ref="GH5" r:id="rId61" display="Beta vulgaris"/>
    <hyperlink ref="GI5" r:id="rId62" display="Fragaria vesca"/>
    <hyperlink ref="FB6" r:id="rId63" display="Citrus sinensis"/>
    <hyperlink ref="FC6" r:id="rId64" display="Theobroma cacao"/>
    <hyperlink ref="FF6" r:id="rId65" display="Brassica rapa"/>
    <hyperlink ref="FI6" r:id="rId66" display="Solanum tuberosum"/>
    <hyperlink ref="FJ6" r:id="rId67" display="Capsicum annuum"/>
    <hyperlink ref="FR6" r:id="rId68" display="Arabidopsis thaliana"/>
    <hyperlink ref="FV6" r:id="rId69" display="Phaseolus vulgaris"/>
    <hyperlink ref="FZ6" r:id="rId70" display="Chenopodium quinoa"/>
    <hyperlink ref="GA6" r:id="rId71" display="Phaseolus vulgaris"/>
    <hyperlink ref="GB6" r:id="rId72" display="Chenopodium quinoa"/>
    <hyperlink ref="GC6" r:id="rId73" display="Phoenix dactylifera "/>
    <hyperlink ref="GD6" r:id="rId74" display="Brassica rapa"/>
    <hyperlink ref="GF6" r:id="rId75" display="Brassica napus"/>
    <hyperlink ref="GH6" r:id="rId76" display="Brassica rapa"/>
    <hyperlink ref="GI6" r:id="rId77" display="Nicotiana tabacum"/>
    <hyperlink ref="FB7" r:id="rId78" display="Cucurbita pepo subsp. Pepo"/>
    <hyperlink ref="FC7" r:id="rId79" display="Cucumis melo"/>
    <hyperlink ref="FF7" r:id="rId80" display="Camelina sativa"/>
    <hyperlink ref="FI7" r:id="rId81" display="Theobroma cacao"/>
    <hyperlink ref="FJ7" r:id="rId82" display="Fragaria vesca"/>
    <hyperlink ref="FR7" r:id="rId83" display="Eucalyptus grandis"/>
    <hyperlink ref="FV7" r:id="rId84" display="Vigna radiata"/>
    <hyperlink ref="FZ7" r:id="rId85" display="Cucurbita maxima"/>
    <hyperlink ref="GB7" r:id="rId86" display="Citrus sinensis"/>
    <hyperlink ref="GD7" r:id="rId87" display="Juglans regia"/>
    <hyperlink ref="GF7" r:id="rId88" display="Brassica rapa"/>
    <hyperlink ref="GH7" r:id="rId89" display="Camelina sativa"/>
    <hyperlink ref="GI7" r:id="rId90" display="Olea europaea var. sylvestris"/>
    <hyperlink ref="FB8" r:id="rId91" display="Olea europaea var. sylvestris"/>
    <hyperlink ref="FF8" r:id="rId92" display="Capsicum annuum"/>
    <hyperlink ref="FJ8" r:id="rId93" display="Malus domestica"/>
    <hyperlink ref="FR8" r:id="rId94" display="Sorghum bicolor"/>
    <hyperlink ref="FV8" r:id="rId95" display="Gossypium hirsutum"/>
    <hyperlink ref="FZ8" r:id="rId96" display="Cucurbita pepo subsp. Pepo"/>
    <hyperlink ref="GA8" r:id="rId97" display="Prunus mume"/>
    <hyperlink ref="GB8" r:id="rId98" display="Cucumis melo"/>
    <hyperlink ref="GD8" r:id="rId99" display="Chenopodium quinoa"/>
    <hyperlink ref="GF8" r:id="rId100" display="Cajanus cajan"/>
    <hyperlink ref="GH8" r:id="rId101" display="Capsicum annuum"/>
    <hyperlink ref="GI8" r:id="rId102" display="Phoenix dactylifera "/>
    <hyperlink ref="FB9" r:id="rId103" display="Phaseolus vulgaris"/>
    <hyperlink ref="FF9" r:id="rId104" display="Carica papaya"/>
    <hyperlink ref="FJ9" r:id="rId105" display="Momordica charantia"/>
    <hyperlink ref="FR9" r:id="rId106" display="Malus domestica"/>
    <hyperlink ref="FV9" r:id="rId107" display="Spinacia oleracea"/>
    <hyperlink ref="FZ9" r:id="rId108" display="Elaeis guineensis"/>
    <hyperlink ref="GB9" r:id="rId109" display="Cucurbita pepo subsp. Pepo"/>
    <hyperlink ref="GD9" r:id="rId110" display="Vigna radiata"/>
    <hyperlink ref="GF9" r:id="rId111" display="Chenopodium quinoa"/>
    <hyperlink ref="GH9" r:id="rId112" display="Capsicum annuum"/>
    <hyperlink ref="GI9" r:id="rId113" display="Prunus mume"/>
    <hyperlink ref="FB10" r:id="rId114" display="Sorghum bicolor"/>
    <hyperlink ref="FF10" r:id="rId115" display="Chenopodium quinoa"/>
    <hyperlink ref="FJ10" r:id="rId116" display="Nicotiana tabacum"/>
    <hyperlink ref="FR10" r:id="rId117" display="Amborella trichopoda"/>
    <hyperlink ref="FZ10" r:id="rId118" display="Fragaria vesca"/>
    <hyperlink ref="GB10" r:id="rId119" display="Fragaria vesca"/>
    <hyperlink ref="GF10" r:id="rId120" display="Cucumis melo"/>
    <hyperlink ref="GH10" r:id="rId121" display="Carica papaya"/>
    <hyperlink ref="FB11" r:id="rId122" display="Cajanus cajan"/>
    <hyperlink ref="FF11" r:id="rId123" display="Cicer arietinum"/>
    <hyperlink ref="FJ11" r:id="rId124" display="Phaseolus vulgaris"/>
    <hyperlink ref="FR11" r:id="rId125" display="Gossypium hirsutum"/>
    <hyperlink ref="FZ11" r:id="rId126" display="Glycine max"/>
    <hyperlink ref="GB11" r:id="rId127" display="Phoenix dactylifera "/>
    <hyperlink ref="GF11" r:id="rId128" display="Eucalyptus grandis"/>
    <hyperlink ref="GH11" r:id="rId129" display="Chenopodium quinoa"/>
    <hyperlink ref="FF12" r:id="rId130" display="Citrus sinensis"/>
    <hyperlink ref="FJ12" r:id="rId131" display="Phaseolus vulgaris"/>
    <hyperlink ref="FR12" r:id="rId132" display="Vigna radiata"/>
    <hyperlink ref="FZ12" r:id="rId133" display="Lactuca sativa"/>
    <hyperlink ref="GB12" r:id="rId134" display="Solanum lycopersicum"/>
    <hyperlink ref="GF12" r:id="rId135" display="Fragaria vesca"/>
    <hyperlink ref="GH12" r:id="rId136" display="Cucurbita maxima"/>
    <hyperlink ref="FF13" r:id="rId137" display="Cucumis sativus"/>
    <hyperlink ref="FJ13" r:id="rId138" display="Phoenix dactylifera "/>
    <hyperlink ref="FR13" r:id="rId139" display="Prunus persica"/>
    <hyperlink ref="FZ13" r:id="rId140" display="Momordica charantia"/>
    <hyperlink ref="GB13" r:id="rId141" display="Theobroma cacao"/>
    <hyperlink ref="GF13" r:id="rId142" display="Gossypium hirsutum"/>
    <hyperlink ref="GH13" r:id="rId143" display="Cucurbita pepo subsp. Pepo"/>
    <hyperlink ref="FF14" r:id="rId144" display="Elaeis guineensis"/>
    <hyperlink ref="FJ14" r:id="rId145" display="Populus trichocarpa"/>
    <hyperlink ref="FZ14" r:id="rId146" display="Oryza sativa japonica"/>
    <hyperlink ref="GB14" r:id="rId147" display="Cajanus cajan"/>
    <hyperlink ref="GF14" r:id="rId148" display="Juglans regia"/>
    <hyperlink ref="GH14" r:id="rId149" display="Fragaria vesca"/>
    <hyperlink ref="FF15" r:id="rId150" display="Fragaria vesca"/>
    <hyperlink ref="FJ15" r:id="rId151" display="Prunus avium"/>
    <hyperlink ref="FZ15" r:id="rId152" display="Phaseolus vulgaris"/>
    <hyperlink ref="GB15" r:id="rId153" display="Olea europaea var. sylvestris"/>
    <hyperlink ref="GF15" r:id="rId154" display="Nelumbo nucifera"/>
    <hyperlink ref="GH15" r:id="rId155" display="Jatropha curcas"/>
    <hyperlink ref="FF16" r:id="rId156" display="Glycine max"/>
    <hyperlink ref="FJ16" r:id="rId157" display="Prunus mume"/>
    <hyperlink ref="FZ16" r:id="rId158" display="Prunus avium"/>
    <hyperlink ref="GB16" r:id="rId159" display="Sorghum bicolor"/>
    <hyperlink ref="GF16" r:id="rId160" display="Olea europaea var. sylvestris"/>
    <hyperlink ref="GH16" r:id="rId161" display="Nicotiana tabacum"/>
    <hyperlink ref="FF17" r:id="rId162" display="Jatropha curcas"/>
    <hyperlink ref="FJ17" r:id="rId163" display="Prunus persica"/>
    <hyperlink ref="FZ17" r:id="rId164" display="Solanum tuberosum"/>
    <hyperlink ref="GF17" r:id="rId165" display="Oryza sativa japonica"/>
    <hyperlink ref="GH17" r:id="rId166" display="Olea europaea var. sylvestris"/>
    <hyperlink ref="FF18" r:id="rId167" display="Malus domestica"/>
    <hyperlink ref="FJ18" r:id="rId168" display="Pyrus x bretschneideri"/>
    <hyperlink ref="FZ18" r:id="rId169" display="Theobroma cacao"/>
    <hyperlink ref="GF18" r:id="rId170" display="Phaseolus vulgaris"/>
    <hyperlink ref="GH18" r:id="rId171" display="Phoenix dactylifera "/>
    <hyperlink ref="FF19" r:id="rId172" display="Manihot esculenta"/>
    <hyperlink ref="FJ19" r:id="rId173" display="Sorghum bicolor"/>
    <hyperlink ref="FZ19" r:id="rId174" display="Vigna radiata"/>
    <hyperlink ref="GF19" r:id="rId175" display="Phoenix dactylifera "/>
    <hyperlink ref="GH19" r:id="rId176" display="Phoenix dactylifera "/>
    <hyperlink ref="FF20" r:id="rId177" display="Nelumbo nucifera"/>
    <hyperlink ref="FJ20" r:id="rId178" display="Theobroma cacao"/>
    <hyperlink ref="FZ20" r:id="rId179" display="Vigna unguiculata "/>
    <hyperlink ref="GF20" r:id="rId180" display="Prunus avium"/>
    <hyperlink ref="GH20" r:id="rId181" display="Prunus avium"/>
    <hyperlink ref="FF21" r:id="rId182" display="Oryza sativa japonica"/>
    <hyperlink ref="FJ21" r:id="rId183" display="Theobroma cacao"/>
    <hyperlink ref="FZ21" r:id="rId184" display="Gossypium hirsutum"/>
    <hyperlink ref="GF21" r:id="rId185" display="Selaginella moellendorffii"/>
    <hyperlink ref="GH21" r:id="rId186" display="Solanum lycopersicum"/>
    <hyperlink ref="FF22" r:id="rId187" display="Phaseolus vulgaris"/>
    <hyperlink ref="FZ22" r:id="rId188" display="Brassica rapa"/>
    <hyperlink ref="GF22" r:id="rId189" display="Solanum lycopersicum"/>
    <hyperlink ref="GH22" r:id="rId190" display="Solanum tuberosum"/>
    <hyperlink ref="FF23" r:id="rId191" display="Phoenix dactylifera "/>
    <hyperlink ref="FJ23" r:id="rId192" display="Ziziphus jujuba"/>
    <hyperlink ref="FZ23" r:id="rId193" display="Juglans regia"/>
    <hyperlink ref="GF23" r:id="rId194" display="Solanum tuberosum"/>
    <hyperlink ref="GH23" r:id="rId195" display="Theobroma cacao"/>
    <hyperlink ref="FF24" r:id="rId196" display="Populus trichocarpa"/>
    <hyperlink ref="FJ24" r:id="rId197" display="Gossypium hirsutum"/>
    <hyperlink ref="FZ24" r:id="rId198" display="Chenopodium quinoa"/>
    <hyperlink ref="GF24" r:id="rId199" display="Sorghum bicolor"/>
    <hyperlink ref="GH24" r:id="rId200" display="Vigna radiata"/>
    <hyperlink ref="FF25" r:id="rId201" display="Prunus avium"/>
    <hyperlink ref="FJ25" r:id="rId202" display="Spinacia oleracea"/>
    <hyperlink ref="FZ25" r:id="rId203" display="Vigna radiata"/>
    <hyperlink ref="GF25" r:id="rId204" display="Spinacia oleracea"/>
    <hyperlink ref="GH25" r:id="rId205" display="Vigna unguiculata "/>
    <hyperlink ref="FF26" r:id="rId206" display="Prunus persica"/>
    <hyperlink ref="FJ26" r:id="rId207" display="Juglans regia"/>
    <hyperlink ref="GF26" r:id="rId208" display="Vigna angularis"/>
    <hyperlink ref="GH26" r:id="rId209" display="Cajanus cajan"/>
    <hyperlink ref="FF27" r:id="rId210" display="Pyrus x bretschneideri"/>
    <hyperlink ref="FJ27" r:id="rId211" display="Carica papaya"/>
    <hyperlink ref="GF27" r:id="rId212" display="Vigna radiata"/>
    <hyperlink ref="GH27" r:id="rId213" display="Gossypium hirsutum"/>
    <hyperlink ref="FF28" r:id="rId214" display="Solanum tuberosum"/>
    <hyperlink ref="FJ28" r:id="rId215" display="Ricinus communis"/>
    <hyperlink ref="GF28" r:id="rId216" display="Vitis vinifera"/>
    <hyperlink ref="GH28" r:id="rId217" display="Olea europaea var. sylvestris"/>
    <hyperlink ref="FF29" r:id="rId218" display="Theobroma cacao"/>
    <hyperlink ref="FJ29" r:id="rId219" display="Sesamum indicum"/>
    <hyperlink ref="GH29" r:id="rId220" display="Spinacia oleracea"/>
    <hyperlink ref="FJ30" r:id="rId221" display="Durio zibethinus"/>
    <hyperlink ref="GH30" r:id="rId222" display="Brassica rapa"/>
    <hyperlink ref="FF31" r:id="rId223" display="Ziziphus jujuba"/>
    <hyperlink ref="FJ31" r:id="rId224" display="Elaeis guineensis"/>
    <hyperlink ref="GH31" r:id="rId225" display="Chenopodium quinoa"/>
    <hyperlink ref="FF32" r:id="rId226" display="Gossypium hirsutum"/>
    <hyperlink ref="FJ32" r:id="rId227" display="Eucalyptus grandis"/>
    <hyperlink ref="GH32" r:id="rId228" display="Vigna radiata"/>
    <hyperlink ref="FF33" r:id="rId229" display="Eucalyptus grandis"/>
    <hyperlink ref="FJ33" r:id="rId230" display="Vigna radiata"/>
    <hyperlink ref="FF34" r:id="rId231" display="Sorghum bicolor"/>
    <hyperlink ref="FF35" r:id="rId232" display="Spinacia oleracea"/>
    <hyperlink ref="FF36" r:id="rId233" display="Cucumis melo"/>
    <hyperlink ref="FF37" r:id="rId234" display="Sesamum indicum"/>
    <hyperlink ref="FF38" r:id="rId235" display="Cucurbita pepo subsp. Pepo"/>
    <hyperlink ref="FF39" r:id="rId236" display="Durio zibethinus"/>
    <hyperlink ref="FF40" r:id="rId237" display="Juglans regia"/>
    <hyperlink ref="FF41" r:id="rId238" display="Nicotiana tabacum"/>
    <hyperlink ref="FF42" r:id="rId239" display="Olea europaea var. sylvestris"/>
    <hyperlink ref="FF43" r:id="rId240" display="Vigna radiat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4.25"/>
    <col collapsed="false" customWidth="true" hidden="false" outlineLevel="0" max="2" min="2" style="0" width="7.13"/>
    <col collapsed="false" customWidth="true" hidden="false" outlineLevel="0" max="3" min="3" style="0" width="10.5"/>
    <col collapsed="false" customWidth="true" hidden="false" outlineLevel="0" max="4" min="4" style="0" width="7.25"/>
    <col collapsed="false" customWidth="true" hidden="true" outlineLevel="0" max="5" min="5" style="0" width="11.38"/>
    <col collapsed="false" customWidth="true" hidden="false" outlineLevel="0" max="6" min="6" style="0" width="11"/>
    <col collapsed="false" customWidth="true" hidden="false" outlineLevel="0" max="7" min="7" style="0" width="17.88"/>
    <col collapsed="false" customWidth="true" hidden="false" outlineLevel="0" max="8" min="8" style="0" width="11.62"/>
    <col collapsed="false" customWidth="true" hidden="false" outlineLevel="0" max="9" min="9" style="0" width="16.87"/>
    <col collapsed="false" customWidth="true" hidden="false" outlineLevel="0" max="10" min="10" style="0" width="15.87"/>
    <col collapsed="false" customWidth="true" hidden="false" outlineLevel="0" max="11" min="11" style="0" width="20"/>
    <col collapsed="false" customWidth="true" hidden="true" outlineLevel="0" max="12" min="12" style="0" width="16"/>
    <col collapsed="false" customWidth="true" hidden="false" outlineLevel="0" max="13" min="13" style="0" width="12.25"/>
    <col collapsed="false" customWidth="true" hidden="false" outlineLevel="0" max="14" min="14" style="0" width="15.38"/>
    <col collapsed="false" customWidth="true" hidden="false" outlineLevel="0" max="15" min="15" style="0" width="16.38"/>
    <col collapsed="false" customWidth="true" hidden="true" outlineLevel="0" max="16" min="16" style="0" width="11.25"/>
    <col collapsed="false" customWidth="true" hidden="true" outlineLevel="0" max="17" min="17" style="0" width="7.87"/>
    <col collapsed="false" customWidth="true" hidden="true" outlineLevel="0" max="18" min="18" style="0" width="6.75"/>
    <col collapsed="false" customWidth="true" hidden="false" outlineLevel="0" max="19" min="19" style="0" width="10.27"/>
    <col collapsed="false" customWidth="true" hidden="true" outlineLevel="0" max="20" min="20" style="0" width="7.5"/>
    <col collapsed="false" customWidth="true" hidden="false" outlineLevel="0" max="21" min="21" style="0" width="9.63"/>
    <col collapsed="false" customWidth="true" hidden="false" outlineLevel="0" max="22" min="22" style="0" width="15.87"/>
    <col collapsed="false" customWidth="true" hidden="false" outlineLevel="0" max="23" min="23" style="0" width="5"/>
    <col collapsed="false" customWidth="true" hidden="false" outlineLevel="0" max="24" min="24" style="0" width="4"/>
    <col collapsed="false" customWidth="true" hidden="false" outlineLevel="0" max="25" min="25" style="0" width="4.5"/>
    <col collapsed="false" customWidth="true" hidden="false" outlineLevel="0" max="26" min="26" style="0" width="4.75"/>
    <col collapsed="false" customWidth="true" hidden="false" outlineLevel="0" max="27" min="27" style="0" width="3.88"/>
    <col collapsed="false" customWidth="true" hidden="false" outlineLevel="0" max="28" min="28" style="0" width="3.75"/>
    <col collapsed="false" customWidth="true" hidden="false" outlineLevel="0" max="29" min="29" style="0" width="4"/>
    <col collapsed="false" customWidth="true" hidden="false" outlineLevel="0" max="30" min="30" style="0" width="4.25"/>
    <col collapsed="false" customWidth="true" hidden="false" outlineLevel="0" max="31" min="31" style="0" width="4.75"/>
    <col collapsed="false" customWidth="true" hidden="false" outlineLevel="0" max="32" min="32" style="0" width="4.63"/>
    <col collapsed="false" customWidth="true" hidden="false" outlineLevel="0" max="33" min="33" style="0" width="4.25"/>
    <col collapsed="false" customWidth="true" hidden="false" outlineLevel="0" max="34" min="34" style="0" width="4.88"/>
    <col collapsed="false" customWidth="true" hidden="false" outlineLevel="0" max="35" min="35" style="0" width="5.51"/>
    <col collapsed="false" customWidth="true" hidden="false" outlineLevel="0" max="36" min="36" style="0" width="4.38"/>
    <col collapsed="false" customWidth="true" hidden="false" outlineLevel="0" max="37" min="37" style="0" width="4.75"/>
    <col collapsed="false" customWidth="true" hidden="false" outlineLevel="0" max="41" min="38" style="0" width="9"/>
    <col collapsed="false" customWidth="true" hidden="false" outlineLevel="0" max="48" min="42" style="0" width="9.26"/>
  </cols>
  <sheetData>
    <row r="1" customFormat="false" ht="22.5" hidden="false" customHeight="true" outlineLevel="0" collapsed="false">
      <c r="A1" s="41" t="s">
        <v>369</v>
      </c>
      <c r="B1" s="41" t="s">
        <v>370</v>
      </c>
      <c r="C1" s="42" t="s">
        <v>371</v>
      </c>
      <c r="D1" s="41" t="s">
        <v>372</v>
      </c>
      <c r="E1" s="41" t="s">
        <v>373</v>
      </c>
      <c r="F1" s="41" t="s">
        <v>374</v>
      </c>
      <c r="G1" s="41" t="s">
        <v>375</v>
      </c>
      <c r="H1" s="41" t="s">
        <v>376</v>
      </c>
      <c r="I1" s="41" t="s">
        <v>377</v>
      </c>
      <c r="J1" s="41" t="s">
        <v>378</v>
      </c>
      <c r="K1" s="41" t="s">
        <v>379</v>
      </c>
      <c r="L1" s="41" t="s">
        <v>380</v>
      </c>
      <c r="M1" s="41" t="s">
        <v>381</v>
      </c>
      <c r="N1" s="41" t="s">
        <v>382</v>
      </c>
      <c r="O1" s="41" t="s">
        <v>2</v>
      </c>
      <c r="P1" s="41" t="s">
        <v>383</v>
      </c>
      <c r="Q1" s="41" t="s">
        <v>384</v>
      </c>
      <c r="R1" s="41" t="s">
        <v>385</v>
      </c>
      <c r="S1" s="41" t="s">
        <v>386</v>
      </c>
      <c r="T1" s="41" t="s">
        <v>387</v>
      </c>
      <c r="U1" s="41" t="s">
        <v>388</v>
      </c>
      <c r="V1" s="41" t="s">
        <v>389</v>
      </c>
      <c r="W1" s="41"/>
      <c r="X1" s="41" t="s">
        <v>390</v>
      </c>
      <c r="Y1" s="41" t="s">
        <v>391</v>
      </c>
      <c r="Z1" s="41" t="s">
        <v>392</v>
      </c>
      <c r="AA1" s="41" t="s">
        <v>393</v>
      </c>
      <c r="AB1" s="41" t="s">
        <v>394</v>
      </c>
      <c r="AC1" s="41" t="s">
        <v>395</v>
      </c>
      <c r="AD1" s="41" t="s">
        <v>396</v>
      </c>
      <c r="AE1" s="41" t="s">
        <v>380</v>
      </c>
      <c r="AF1" s="41" t="s">
        <v>397</v>
      </c>
      <c r="AG1" s="41" t="s">
        <v>398</v>
      </c>
      <c r="AH1" s="41" t="s">
        <v>399</v>
      </c>
      <c r="AI1" s="41" t="s">
        <v>400</v>
      </c>
      <c r="AJ1" s="41" t="s">
        <v>401</v>
      </c>
      <c r="AK1" s="41" t="s">
        <v>402</v>
      </c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customFormat="false" ht="14.25" hidden="true" customHeight="true" outlineLevel="0" collapsed="false">
      <c r="A2" s="30"/>
      <c r="B2" s="30"/>
      <c r="C2" s="43"/>
      <c r="D2" s="30" t="s">
        <v>403</v>
      </c>
      <c r="E2" s="41"/>
      <c r="F2" s="30" t="s">
        <v>404</v>
      </c>
      <c r="G2" s="30"/>
      <c r="H2" s="30" t="s">
        <v>405</v>
      </c>
      <c r="I2" s="30" t="s">
        <v>406</v>
      </c>
      <c r="J2" s="30"/>
      <c r="K2" s="30" t="s">
        <v>407</v>
      </c>
      <c r="L2" s="30" t="s">
        <v>408</v>
      </c>
      <c r="M2" s="30"/>
      <c r="N2" s="30" t="s">
        <v>409</v>
      </c>
      <c r="O2" s="30" t="s">
        <v>410</v>
      </c>
      <c r="P2" s="30" t="s">
        <v>411</v>
      </c>
      <c r="Q2" s="30" t="s">
        <v>412</v>
      </c>
      <c r="R2" s="30" t="s">
        <v>413</v>
      </c>
      <c r="S2" s="30"/>
      <c r="T2" s="30"/>
      <c r="U2" s="30"/>
      <c r="V2" s="30" t="s">
        <v>413</v>
      </c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</row>
    <row r="3" customFormat="false" ht="14.25" hidden="false" customHeight="true" outlineLevel="0" collapsed="false">
      <c r="A3" s="30" t="s">
        <v>78</v>
      </c>
      <c r="B3" s="30" t="s">
        <v>414</v>
      </c>
      <c r="C3" s="44" t="s">
        <v>79</v>
      </c>
      <c r="D3" s="30" t="s">
        <v>403</v>
      </c>
      <c r="E3" s="41" t="s">
        <v>415</v>
      </c>
      <c r="F3" s="30" t="s">
        <v>416</v>
      </c>
      <c r="G3" s="30" t="s">
        <v>417</v>
      </c>
      <c r="H3" s="30" t="s">
        <v>418</v>
      </c>
      <c r="I3" s="30" t="s">
        <v>419</v>
      </c>
      <c r="J3" s="30" t="s">
        <v>420</v>
      </c>
      <c r="K3" s="30" t="s">
        <v>421</v>
      </c>
      <c r="L3" s="30" t="s">
        <v>422</v>
      </c>
      <c r="M3" s="30" t="s">
        <v>423</v>
      </c>
      <c r="N3" s="30" t="s">
        <v>424</v>
      </c>
      <c r="O3" s="30" t="s">
        <v>425</v>
      </c>
      <c r="P3" s="30" t="s">
        <v>422</v>
      </c>
      <c r="Q3" s="30" t="s">
        <v>422</v>
      </c>
      <c r="R3" s="30" t="s">
        <v>422</v>
      </c>
      <c r="S3" s="35" t="s">
        <v>426</v>
      </c>
      <c r="T3" s="35" t="s">
        <v>422</v>
      </c>
      <c r="U3" s="35" t="s">
        <v>427</v>
      </c>
      <c r="V3" s="35"/>
      <c r="W3" s="35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428</v>
      </c>
      <c r="AI3" s="30"/>
      <c r="AJ3" s="30"/>
      <c r="AK3" s="30"/>
      <c r="AL3" s="30"/>
      <c r="AM3" s="30"/>
      <c r="AN3" s="30" t="s">
        <v>429</v>
      </c>
      <c r="AO3" s="30" t="n">
        <f aca="false">COUNTIF(tax_class,CONCATENATE("*",AN3,"*"))</f>
        <v>2</v>
      </c>
      <c r="AP3" s="45" t="n">
        <f aca="false">AO3/AO11</f>
        <v>0.0188679245283019</v>
      </c>
      <c r="AQ3" s="31" t="s">
        <v>430</v>
      </c>
      <c r="AR3" s="45" t="n">
        <f aca="false">AP8</f>
        <v>0.849056603773585</v>
      </c>
      <c r="AS3" s="45"/>
      <c r="AT3" s="45"/>
      <c r="AU3" s="45"/>
      <c r="AV3" s="45"/>
    </row>
    <row r="4" customFormat="false" ht="14.25" hidden="false" customHeight="true" outlineLevel="0" collapsed="false">
      <c r="A4" s="30" t="s">
        <v>81</v>
      </c>
      <c r="B4" s="30" t="s">
        <v>431</v>
      </c>
      <c r="C4" s="44" t="s">
        <v>82</v>
      </c>
      <c r="D4" s="30" t="s">
        <v>403</v>
      </c>
      <c r="E4" s="41" t="s">
        <v>415</v>
      </c>
      <c r="F4" s="30" t="s">
        <v>416</v>
      </c>
      <c r="G4" s="30" t="s">
        <v>417</v>
      </c>
      <c r="H4" s="30" t="s">
        <v>418</v>
      </c>
      <c r="I4" s="30" t="s">
        <v>419</v>
      </c>
      <c r="J4" s="30" t="s">
        <v>420</v>
      </c>
      <c r="K4" s="30" t="s">
        <v>421</v>
      </c>
      <c r="L4" s="30" t="s">
        <v>422</v>
      </c>
      <c r="M4" s="30" t="s">
        <v>432</v>
      </c>
      <c r="N4" s="30" t="s">
        <v>433</v>
      </c>
      <c r="O4" s="30" t="s">
        <v>434</v>
      </c>
      <c r="P4" s="30" t="s">
        <v>422</v>
      </c>
      <c r="Q4" s="30" t="s">
        <v>422</v>
      </c>
      <c r="R4" s="30" t="s">
        <v>422</v>
      </c>
      <c r="S4" s="35" t="s">
        <v>80</v>
      </c>
      <c r="T4" s="35" t="s">
        <v>422</v>
      </c>
      <c r="U4" s="35" t="s">
        <v>435</v>
      </c>
      <c r="V4" s="35"/>
      <c r="W4" s="35"/>
      <c r="X4" s="30"/>
      <c r="Y4" s="30" t="s">
        <v>422</v>
      </c>
      <c r="Z4" s="30" t="s">
        <v>422</v>
      </c>
      <c r="AA4" s="30" t="s">
        <v>422</v>
      </c>
      <c r="AB4" s="30" t="s">
        <v>422</v>
      </c>
      <c r="AC4" s="30" t="s">
        <v>422</v>
      </c>
      <c r="AD4" s="30" t="s">
        <v>422</v>
      </c>
      <c r="AE4" s="30" t="s">
        <v>422</v>
      </c>
      <c r="AF4" s="30" t="s">
        <v>422</v>
      </c>
      <c r="AG4" s="30" t="s">
        <v>422</v>
      </c>
      <c r="AH4" s="30" t="s">
        <v>422</v>
      </c>
      <c r="AI4" s="30" t="s">
        <v>422</v>
      </c>
      <c r="AJ4" s="30" t="s">
        <v>422</v>
      </c>
      <c r="AK4" s="30" t="s">
        <v>422</v>
      </c>
      <c r="AL4" s="30"/>
      <c r="AM4" s="30"/>
      <c r="AN4" s="30" t="s">
        <v>436</v>
      </c>
      <c r="AO4" s="30" t="n">
        <f aca="false">COUNTIF(tax_class,CONCATENATE("*",AN4,"*"))</f>
        <v>1</v>
      </c>
      <c r="AP4" s="45" t="n">
        <f aca="false">AO4/AO11</f>
        <v>0.00943396226415094</v>
      </c>
      <c r="AQ4" s="31" t="s">
        <v>437</v>
      </c>
      <c r="AR4" s="45" t="n">
        <f aca="false">AP7</f>
        <v>0.00943396226415094</v>
      </c>
      <c r="AS4" s="45"/>
      <c r="AT4" s="45"/>
      <c r="AU4" s="45"/>
      <c r="AV4" s="45"/>
    </row>
    <row r="5" customFormat="false" ht="14.25" hidden="false" customHeight="true" outlineLevel="0" collapsed="false">
      <c r="A5" s="31" t="s">
        <v>85</v>
      </c>
      <c r="B5" s="30" t="s">
        <v>438</v>
      </c>
      <c r="C5" s="44" t="s">
        <v>86</v>
      </c>
      <c r="D5" s="30" t="s">
        <v>403</v>
      </c>
      <c r="E5" s="41" t="s">
        <v>415</v>
      </c>
      <c r="F5" s="30" t="s">
        <v>416</v>
      </c>
      <c r="G5" s="30" t="s">
        <v>417</v>
      </c>
      <c r="H5" s="30" t="s">
        <v>418</v>
      </c>
      <c r="I5" s="30" t="s">
        <v>419</v>
      </c>
      <c r="J5" s="30" t="s">
        <v>420</v>
      </c>
      <c r="K5" s="30" t="s">
        <v>421</v>
      </c>
      <c r="L5" s="30" t="s">
        <v>422</v>
      </c>
      <c r="M5" s="30" t="s">
        <v>439</v>
      </c>
      <c r="N5" s="30" t="s">
        <v>440</v>
      </c>
      <c r="O5" s="30" t="s">
        <v>441</v>
      </c>
      <c r="P5" s="30" t="s">
        <v>422</v>
      </c>
      <c r="Q5" s="30" t="s">
        <v>422</v>
      </c>
      <c r="R5" s="30" t="s">
        <v>422</v>
      </c>
      <c r="S5" s="35" t="s">
        <v>442</v>
      </c>
      <c r="T5" s="35" t="s">
        <v>422</v>
      </c>
      <c r="U5" s="35" t="s">
        <v>443</v>
      </c>
      <c r="V5" s="35"/>
      <c r="W5" s="35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 t="s">
        <v>444</v>
      </c>
      <c r="AO5" s="30" t="n">
        <f aca="false">COUNTIF(tax_class,CONCATENATE("*",AN5,"*"))</f>
        <v>4</v>
      </c>
      <c r="AP5" s="45" t="n">
        <f aca="false">AO5/AO11</f>
        <v>0.0377358490566038</v>
      </c>
      <c r="AQ5" s="31" t="s">
        <v>272</v>
      </c>
      <c r="AR5" s="45" t="n">
        <f aca="false">AP4</f>
        <v>0.00943396226415094</v>
      </c>
      <c r="AS5" s="45"/>
      <c r="AT5" s="45"/>
      <c r="AU5" s="45"/>
      <c r="AV5" s="45"/>
    </row>
    <row r="6" customFormat="false" ht="14.25" hidden="false" customHeight="true" outlineLevel="0" collapsed="false">
      <c r="A6" s="31" t="s">
        <v>87</v>
      </c>
      <c r="B6" s="30" t="s">
        <v>445</v>
      </c>
      <c r="C6" s="44" t="s">
        <v>88</v>
      </c>
      <c r="D6" s="30" t="s">
        <v>403</v>
      </c>
      <c r="E6" s="41" t="s">
        <v>415</v>
      </c>
      <c r="F6" s="30" t="s">
        <v>416</v>
      </c>
      <c r="G6" s="30" t="s">
        <v>417</v>
      </c>
      <c r="H6" s="30" t="s">
        <v>418</v>
      </c>
      <c r="I6" s="30" t="s">
        <v>419</v>
      </c>
      <c r="J6" s="30" t="s">
        <v>420</v>
      </c>
      <c r="K6" s="30" t="s">
        <v>421</v>
      </c>
      <c r="L6" s="30" t="s">
        <v>422</v>
      </c>
      <c r="M6" s="30" t="s">
        <v>439</v>
      </c>
      <c r="N6" s="30" t="s">
        <v>440</v>
      </c>
      <c r="O6" s="30" t="s">
        <v>441</v>
      </c>
      <c r="P6" s="30" t="s">
        <v>422</v>
      </c>
      <c r="Q6" s="30" t="s">
        <v>422</v>
      </c>
      <c r="R6" s="30" t="s">
        <v>422</v>
      </c>
      <c r="S6" s="35" t="s">
        <v>442</v>
      </c>
      <c r="T6" s="35" t="s">
        <v>422</v>
      </c>
      <c r="U6" s="35" t="s">
        <v>446</v>
      </c>
      <c r="V6" s="35"/>
      <c r="W6" s="35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46" t="s">
        <v>447</v>
      </c>
      <c r="AO6" s="30" t="n">
        <f aca="false">COUNTIF(tax_class,CONCATENATE("*",AN6,"*"))</f>
        <v>1</v>
      </c>
      <c r="AP6" s="45" t="n">
        <f aca="false">AO6/AO11</f>
        <v>0.00943396226415094</v>
      </c>
      <c r="AQ6" s="31" t="s">
        <v>448</v>
      </c>
      <c r="AR6" s="45" t="n">
        <f aca="false">AP9+AP5+AP10</f>
        <v>0.10377358490566</v>
      </c>
      <c r="AS6" s="45"/>
      <c r="AT6" s="45"/>
      <c r="AU6" s="45"/>
      <c r="AV6" s="45"/>
    </row>
    <row r="7" customFormat="false" ht="14.25" hidden="false" customHeight="true" outlineLevel="0" collapsed="false">
      <c r="A7" s="30" t="s">
        <v>90</v>
      </c>
      <c r="B7" s="30" t="s">
        <v>449</v>
      </c>
      <c r="C7" s="44" t="s">
        <v>91</v>
      </c>
      <c r="D7" s="30" t="s">
        <v>403</v>
      </c>
      <c r="E7" s="41" t="s">
        <v>415</v>
      </c>
      <c r="F7" s="30" t="s">
        <v>416</v>
      </c>
      <c r="G7" s="30" t="s">
        <v>417</v>
      </c>
      <c r="H7" s="30" t="s">
        <v>418</v>
      </c>
      <c r="I7" s="30" t="s">
        <v>419</v>
      </c>
      <c r="J7" s="30" t="s">
        <v>420</v>
      </c>
      <c r="K7" s="30" t="s">
        <v>421</v>
      </c>
      <c r="L7" s="30" t="s">
        <v>422</v>
      </c>
      <c r="M7" s="30" t="s">
        <v>439</v>
      </c>
      <c r="N7" s="30" t="s">
        <v>450</v>
      </c>
      <c r="O7" s="30" t="s">
        <v>451</v>
      </c>
      <c r="P7" s="30" t="s">
        <v>452</v>
      </c>
      <c r="Q7" s="30" t="s">
        <v>453</v>
      </c>
      <c r="R7" s="30" t="s">
        <v>422</v>
      </c>
      <c r="S7" s="35" t="s">
        <v>454</v>
      </c>
      <c r="T7" s="35" t="s">
        <v>422</v>
      </c>
      <c r="U7" s="35" t="s">
        <v>455</v>
      </c>
      <c r="V7" s="35"/>
      <c r="W7" s="35"/>
      <c r="X7" s="30"/>
      <c r="Y7" s="30"/>
      <c r="Z7" s="30"/>
      <c r="AA7" s="30"/>
      <c r="AB7" s="30"/>
      <c r="AC7" s="30"/>
      <c r="AD7" s="30" t="s">
        <v>456</v>
      </c>
      <c r="AE7" s="30"/>
      <c r="AF7" s="30"/>
      <c r="AG7" s="30" t="s">
        <v>457</v>
      </c>
      <c r="AH7" s="30" t="s">
        <v>458</v>
      </c>
      <c r="AI7" s="30"/>
      <c r="AJ7" s="30" t="s">
        <v>459</v>
      </c>
      <c r="AK7" s="30"/>
      <c r="AL7" s="30"/>
      <c r="AM7" s="30"/>
      <c r="AN7" s="30" t="s">
        <v>460</v>
      </c>
      <c r="AO7" s="30" t="n">
        <f aca="false">COUNTIF(tax_class,CONCATENATE("*",AN7,"*"))</f>
        <v>1</v>
      </c>
      <c r="AP7" s="45" t="n">
        <f aca="false">AO7/AO11</f>
        <v>0.00943396226415094</v>
      </c>
      <c r="AQ7" s="31" t="s">
        <v>461</v>
      </c>
      <c r="AR7" s="45" t="n">
        <f aca="false">AP3+AP6</f>
        <v>0.0283018867924528</v>
      </c>
      <c r="AS7" s="45"/>
      <c r="AT7" s="45"/>
      <c r="AU7" s="45"/>
      <c r="AV7" s="45"/>
    </row>
    <row r="8" customFormat="false" ht="14.25" hidden="false" customHeight="true" outlineLevel="0" collapsed="false">
      <c r="A8" s="30" t="s">
        <v>93</v>
      </c>
      <c r="B8" s="30" t="s">
        <v>449</v>
      </c>
      <c r="C8" s="44" t="s">
        <v>94</v>
      </c>
      <c r="D8" s="30" t="s">
        <v>403</v>
      </c>
      <c r="E8" s="41" t="s">
        <v>415</v>
      </c>
      <c r="F8" s="30" t="s">
        <v>416</v>
      </c>
      <c r="G8" s="30" t="s">
        <v>417</v>
      </c>
      <c r="H8" s="30" t="s">
        <v>418</v>
      </c>
      <c r="I8" s="30" t="s">
        <v>419</v>
      </c>
      <c r="J8" s="30" t="s">
        <v>420</v>
      </c>
      <c r="K8" s="30" t="s">
        <v>421</v>
      </c>
      <c r="L8" s="30" t="s">
        <v>422</v>
      </c>
      <c r="M8" s="30" t="s">
        <v>439</v>
      </c>
      <c r="N8" s="30" t="s">
        <v>450</v>
      </c>
      <c r="O8" s="30" t="s">
        <v>451</v>
      </c>
      <c r="P8" s="30" t="s">
        <v>452</v>
      </c>
      <c r="Q8" s="30" t="s">
        <v>453</v>
      </c>
      <c r="R8" s="30" t="s">
        <v>422</v>
      </c>
      <c r="S8" s="35" t="s">
        <v>454</v>
      </c>
      <c r="T8" s="35" t="s">
        <v>422</v>
      </c>
      <c r="U8" s="35" t="s">
        <v>462</v>
      </c>
      <c r="V8" s="35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 t="s">
        <v>463</v>
      </c>
      <c r="AK8" s="30"/>
      <c r="AL8" s="30"/>
      <c r="AM8" s="30"/>
      <c r="AN8" s="46" t="s">
        <v>464</v>
      </c>
      <c r="AO8" s="30" t="n">
        <f aca="false">COUNTIF(tax_class,CONCATENATE("*",AN8,"*"))</f>
        <v>90</v>
      </c>
      <c r="AP8" s="45" t="n">
        <f aca="false">AO8/AO11</f>
        <v>0.849056603773585</v>
      </c>
      <c r="AQ8" s="47"/>
      <c r="AR8" s="47"/>
      <c r="AS8" s="45"/>
      <c r="AT8" s="45"/>
      <c r="AU8" s="45"/>
      <c r="AV8" s="45"/>
    </row>
    <row r="9" customFormat="false" ht="14.25" hidden="false" customHeight="true" outlineLevel="0" collapsed="false">
      <c r="A9" s="30" t="s">
        <v>96</v>
      </c>
      <c r="B9" s="30" t="s">
        <v>465</v>
      </c>
      <c r="C9" s="44" t="s">
        <v>97</v>
      </c>
      <c r="D9" s="30" t="s">
        <v>403</v>
      </c>
      <c r="E9" s="41" t="s">
        <v>415</v>
      </c>
      <c r="F9" s="30" t="s">
        <v>416</v>
      </c>
      <c r="G9" s="30" t="s">
        <v>417</v>
      </c>
      <c r="H9" s="30" t="s">
        <v>418</v>
      </c>
      <c r="I9" s="30" t="s">
        <v>419</v>
      </c>
      <c r="J9" s="30" t="s">
        <v>420</v>
      </c>
      <c r="K9" s="30" t="s">
        <v>421</v>
      </c>
      <c r="L9" s="30" t="s">
        <v>422</v>
      </c>
      <c r="M9" s="30" t="s">
        <v>423</v>
      </c>
      <c r="N9" s="30" t="s">
        <v>466</v>
      </c>
      <c r="O9" s="30" t="s">
        <v>467</v>
      </c>
      <c r="P9" s="30" t="s">
        <v>468</v>
      </c>
      <c r="Q9" s="30" t="s">
        <v>422</v>
      </c>
      <c r="R9" s="30" t="s">
        <v>422</v>
      </c>
      <c r="S9" s="35" t="s">
        <v>95</v>
      </c>
      <c r="T9" s="35" t="s">
        <v>422</v>
      </c>
      <c r="U9" s="35" t="s">
        <v>469</v>
      </c>
      <c r="V9" s="35"/>
      <c r="W9" s="35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470</v>
      </c>
      <c r="AI9" s="30"/>
      <c r="AJ9" s="30"/>
      <c r="AK9" s="30"/>
      <c r="AL9" s="30"/>
      <c r="AM9" s="30"/>
      <c r="AN9" s="30" t="s">
        <v>456</v>
      </c>
      <c r="AO9" s="30" t="n">
        <f aca="false">COUNTIF(tax_class,CONCATENATE("*",AN9,"*"))</f>
        <v>5</v>
      </c>
      <c r="AP9" s="45" t="n">
        <f aca="false">AO9/AO11</f>
        <v>0.0471698113207547</v>
      </c>
      <c r="AQ9" s="45"/>
      <c r="AR9" s="45"/>
      <c r="AS9" s="45"/>
      <c r="AT9" s="45"/>
      <c r="AU9" s="45"/>
      <c r="AV9" s="45"/>
    </row>
    <row r="10" customFormat="false" ht="14.25" hidden="false" customHeight="true" outlineLevel="0" collapsed="false">
      <c r="A10" s="30" t="s">
        <v>99</v>
      </c>
      <c r="B10" s="30" t="s">
        <v>471</v>
      </c>
      <c r="C10" s="44" t="s">
        <v>100</v>
      </c>
      <c r="D10" s="30" t="s">
        <v>403</v>
      </c>
      <c r="E10" s="41"/>
      <c r="F10" s="30" t="s">
        <v>416</v>
      </c>
      <c r="G10" s="30" t="s">
        <v>472</v>
      </c>
      <c r="H10" s="30" t="s">
        <v>422</v>
      </c>
      <c r="I10" s="30" t="s">
        <v>473</v>
      </c>
      <c r="J10" s="30" t="s">
        <v>474</v>
      </c>
      <c r="K10" s="30" t="s">
        <v>475</v>
      </c>
      <c r="L10" s="30" t="s">
        <v>422</v>
      </c>
      <c r="M10" s="30" t="s">
        <v>422</v>
      </c>
      <c r="N10" s="30" t="s">
        <v>476</v>
      </c>
      <c r="O10" s="30" t="s">
        <v>477</v>
      </c>
      <c r="P10" s="30" t="s">
        <v>422</v>
      </c>
      <c r="Q10" s="30" t="s">
        <v>422</v>
      </c>
      <c r="R10" s="30" t="s">
        <v>422</v>
      </c>
      <c r="S10" s="35" t="s">
        <v>478</v>
      </c>
      <c r="T10" s="35" t="s">
        <v>422</v>
      </c>
      <c r="U10" s="35" t="s">
        <v>479</v>
      </c>
      <c r="V10" s="35"/>
      <c r="W10" s="3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46" t="s">
        <v>475</v>
      </c>
      <c r="AO10" s="30" t="n">
        <f aca="false">COUNTIF(tax_class,CONCATENATE("*",AN10,"*"))</f>
        <v>2</v>
      </c>
      <c r="AP10" s="45" t="n">
        <f aca="false">AO10/AO11</f>
        <v>0.0188679245283019</v>
      </c>
      <c r="AQ10" s="47"/>
      <c r="AR10" s="47"/>
      <c r="AS10" s="45"/>
      <c r="AT10" s="45"/>
      <c r="AU10" s="45"/>
      <c r="AV10" s="45"/>
    </row>
    <row r="11" customFormat="false" ht="14.25" hidden="false" customHeight="true" outlineLevel="0" collapsed="false">
      <c r="A11" s="30" t="s">
        <v>101</v>
      </c>
      <c r="B11" s="30" t="s">
        <v>480</v>
      </c>
      <c r="C11" s="44" t="s">
        <v>102</v>
      </c>
      <c r="D11" s="30" t="s">
        <v>403</v>
      </c>
      <c r="E11" s="41"/>
      <c r="F11" s="30" t="s">
        <v>416</v>
      </c>
      <c r="G11" s="30" t="s">
        <v>472</v>
      </c>
      <c r="H11" s="30" t="s">
        <v>422</v>
      </c>
      <c r="I11" s="30" t="s">
        <v>473</v>
      </c>
      <c r="J11" s="30" t="s">
        <v>481</v>
      </c>
      <c r="K11" s="30" t="s">
        <v>456</v>
      </c>
      <c r="L11" s="30" t="s">
        <v>422</v>
      </c>
      <c r="M11" s="30" t="s">
        <v>422</v>
      </c>
      <c r="N11" s="30" t="s">
        <v>457</v>
      </c>
      <c r="O11" s="30" t="s">
        <v>482</v>
      </c>
      <c r="P11" s="30" t="s">
        <v>422</v>
      </c>
      <c r="Q11" s="30" t="s">
        <v>422</v>
      </c>
      <c r="R11" s="30" t="s">
        <v>422</v>
      </c>
      <c r="S11" s="35" t="s">
        <v>483</v>
      </c>
      <c r="T11" s="35" t="s">
        <v>422</v>
      </c>
      <c r="U11" s="35" t="s">
        <v>484</v>
      </c>
      <c r="V11" s="35"/>
      <c r="W11" s="3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 t="s">
        <v>485</v>
      </c>
      <c r="AK11" s="30" t="s">
        <v>486</v>
      </c>
      <c r="AL11" s="30"/>
      <c r="AM11" s="30"/>
      <c r="AN11" s="30"/>
      <c r="AO11" s="30" t="n">
        <f aca="false">SUM(AO3:AO10)</f>
        <v>106</v>
      </c>
      <c r="AP11" s="30"/>
      <c r="AQ11" s="30"/>
      <c r="AR11" s="30"/>
      <c r="AS11" s="30"/>
      <c r="AT11" s="30"/>
      <c r="AU11" s="30"/>
      <c r="AV11" s="30"/>
    </row>
    <row r="12" customFormat="false" ht="14.25" hidden="false" customHeight="true" outlineLevel="0" collapsed="false">
      <c r="A12" s="30" t="s">
        <v>104</v>
      </c>
      <c r="B12" s="30" t="s">
        <v>487</v>
      </c>
      <c r="C12" s="44" t="s">
        <v>105</v>
      </c>
      <c r="D12" s="30" t="s">
        <v>403</v>
      </c>
      <c r="E12" s="41" t="s">
        <v>415</v>
      </c>
      <c r="F12" s="30" t="s">
        <v>416</v>
      </c>
      <c r="G12" s="30" t="s">
        <v>417</v>
      </c>
      <c r="H12" s="30" t="s">
        <v>418</v>
      </c>
      <c r="I12" s="30" t="s">
        <v>419</v>
      </c>
      <c r="J12" s="30" t="s">
        <v>420</v>
      </c>
      <c r="K12" s="30" t="s">
        <v>421</v>
      </c>
      <c r="L12" s="30" t="s">
        <v>422</v>
      </c>
      <c r="M12" s="30" t="s">
        <v>488</v>
      </c>
      <c r="N12" s="30" t="s">
        <v>489</v>
      </c>
      <c r="O12" s="30" t="s">
        <v>490</v>
      </c>
      <c r="P12" s="30" t="s">
        <v>422</v>
      </c>
      <c r="Q12" s="30" t="s">
        <v>422</v>
      </c>
      <c r="R12" s="30" t="s">
        <v>422</v>
      </c>
      <c r="S12" s="35" t="s">
        <v>491</v>
      </c>
      <c r="T12" s="35" t="s">
        <v>422</v>
      </c>
      <c r="U12" s="35" t="s">
        <v>492</v>
      </c>
      <c r="V12" s="35"/>
      <c r="W12" s="35"/>
      <c r="X12" s="30"/>
      <c r="Y12" s="30"/>
      <c r="Z12" s="30"/>
      <c r="AA12" s="30"/>
      <c r="AB12" s="30"/>
      <c r="AC12" s="30"/>
      <c r="AD12" s="30"/>
      <c r="AE12" s="30"/>
      <c r="AF12" s="30"/>
      <c r="AG12" s="30" t="s">
        <v>493</v>
      </c>
      <c r="AH12" s="30" t="s">
        <v>494</v>
      </c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</row>
    <row r="13" customFormat="false" ht="14.25" hidden="false" customHeight="true" outlineLevel="0" collapsed="false">
      <c r="A13" s="30" t="s">
        <v>106</v>
      </c>
      <c r="B13" s="30" t="s">
        <v>495</v>
      </c>
      <c r="C13" s="44" t="s">
        <v>107</v>
      </c>
      <c r="D13" s="30" t="s">
        <v>403</v>
      </c>
      <c r="E13" s="41" t="s">
        <v>415</v>
      </c>
      <c r="F13" s="30" t="s">
        <v>416</v>
      </c>
      <c r="G13" s="30" t="s">
        <v>417</v>
      </c>
      <c r="H13" s="30" t="s">
        <v>418</v>
      </c>
      <c r="I13" s="30" t="s">
        <v>419</v>
      </c>
      <c r="J13" s="30" t="s">
        <v>420</v>
      </c>
      <c r="K13" s="30" t="s">
        <v>421</v>
      </c>
      <c r="L13" s="30" t="s">
        <v>422</v>
      </c>
      <c r="M13" s="30" t="s">
        <v>423</v>
      </c>
      <c r="N13" s="30" t="s">
        <v>424</v>
      </c>
      <c r="O13" s="30" t="s">
        <v>425</v>
      </c>
      <c r="P13" s="30" t="s">
        <v>496</v>
      </c>
      <c r="Q13" s="30" t="s">
        <v>497</v>
      </c>
      <c r="R13" s="30" t="s">
        <v>422</v>
      </c>
      <c r="S13" s="35" t="s">
        <v>498</v>
      </c>
      <c r="T13" s="35" t="s">
        <v>422</v>
      </c>
      <c r="U13" s="35" t="s">
        <v>499</v>
      </c>
      <c r="V13" s="35"/>
      <c r="W13" s="35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</row>
    <row r="14" customFormat="false" ht="14.25" hidden="false" customHeight="true" outlineLevel="0" collapsed="false">
      <c r="A14" s="31" t="s">
        <v>108</v>
      </c>
      <c r="B14" s="30" t="s">
        <v>500</v>
      </c>
      <c r="C14" s="44" t="s">
        <v>109</v>
      </c>
      <c r="D14" s="30" t="s">
        <v>403</v>
      </c>
      <c r="E14" s="41" t="s">
        <v>415</v>
      </c>
      <c r="F14" s="30" t="s">
        <v>416</v>
      </c>
      <c r="G14" s="30" t="s">
        <v>417</v>
      </c>
      <c r="H14" s="30" t="s">
        <v>418</v>
      </c>
      <c r="I14" s="30" t="s">
        <v>419</v>
      </c>
      <c r="J14" s="30" t="s">
        <v>420</v>
      </c>
      <c r="K14" s="30" t="s">
        <v>421</v>
      </c>
      <c r="L14" s="30" t="s">
        <v>422</v>
      </c>
      <c r="M14" s="30" t="s">
        <v>439</v>
      </c>
      <c r="N14" s="30" t="s">
        <v>440</v>
      </c>
      <c r="O14" s="30" t="s">
        <v>441</v>
      </c>
      <c r="P14" s="30" t="s">
        <v>422</v>
      </c>
      <c r="Q14" s="30" t="s">
        <v>422</v>
      </c>
      <c r="R14" s="30" t="s">
        <v>422</v>
      </c>
      <c r="S14" s="35" t="s">
        <v>501</v>
      </c>
      <c r="T14" s="35" t="s">
        <v>422</v>
      </c>
      <c r="U14" s="35" t="s">
        <v>502</v>
      </c>
      <c r="V14" s="35"/>
      <c r="W14" s="35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</row>
    <row r="15" customFormat="false" ht="14.25" hidden="false" customHeight="true" outlineLevel="0" collapsed="false">
      <c r="A15" s="31" t="s">
        <v>110</v>
      </c>
      <c r="B15" s="30" t="s">
        <v>503</v>
      </c>
      <c r="C15" s="44" t="s">
        <v>111</v>
      </c>
      <c r="D15" s="30" t="s">
        <v>403</v>
      </c>
      <c r="E15" s="41" t="s">
        <v>415</v>
      </c>
      <c r="F15" s="30" t="s">
        <v>416</v>
      </c>
      <c r="G15" s="30" t="s">
        <v>417</v>
      </c>
      <c r="H15" s="30" t="s">
        <v>418</v>
      </c>
      <c r="I15" s="30" t="s">
        <v>419</v>
      </c>
      <c r="J15" s="30" t="s">
        <v>420</v>
      </c>
      <c r="K15" s="30" t="s">
        <v>421</v>
      </c>
      <c r="L15" s="30" t="s">
        <v>422</v>
      </c>
      <c r="M15" s="30" t="s">
        <v>439</v>
      </c>
      <c r="N15" s="30" t="s">
        <v>440</v>
      </c>
      <c r="O15" s="30" t="s">
        <v>441</v>
      </c>
      <c r="P15" s="30" t="s">
        <v>422</v>
      </c>
      <c r="Q15" s="30" t="s">
        <v>422</v>
      </c>
      <c r="R15" s="30" t="s">
        <v>422</v>
      </c>
      <c r="S15" s="35" t="s">
        <v>501</v>
      </c>
      <c r="T15" s="35" t="s">
        <v>422</v>
      </c>
      <c r="U15" s="35" t="s">
        <v>504</v>
      </c>
      <c r="V15" s="35"/>
      <c r="W15" s="35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</row>
    <row r="16" customFormat="false" ht="14.25" hidden="false" customHeight="true" outlineLevel="0" collapsed="false">
      <c r="A16" s="31" t="s">
        <v>113</v>
      </c>
      <c r="B16" s="30" t="s">
        <v>505</v>
      </c>
      <c r="C16" s="44" t="s">
        <v>114</v>
      </c>
      <c r="D16" s="30" t="s">
        <v>403</v>
      </c>
      <c r="E16" s="41" t="s">
        <v>415</v>
      </c>
      <c r="F16" s="30" t="s">
        <v>416</v>
      </c>
      <c r="G16" s="30" t="s">
        <v>417</v>
      </c>
      <c r="H16" s="30" t="s">
        <v>418</v>
      </c>
      <c r="I16" s="30" t="s">
        <v>419</v>
      </c>
      <c r="J16" s="30" t="s">
        <v>420</v>
      </c>
      <c r="K16" s="30" t="s">
        <v>421</v>
      </c>
      <c r="L16" s="30" t="s">
        <v>422</v>
      </c>
      <c r="M16" s="30" t="s">
        <v>439</v>
      </c>
      <c r="N16" s="30" t="s">
        <v>440</v>
      </c>
      <c r="O16" s="30" t="s">
        <v>441</v>
      </c>
      <c r="P16" s="30" t="s">
        <v>422</v>
      </c>
      <c r="Q16" s="30" t="s">
        <v>422</v>
      </c>
      <c r="R16" s="30" t="s">
        <v>422</v>
      </c>
      <c r="S16" s="35" t="s">
        <v>501</v>
      </c>
      <c r="T16" s="35" t="s">
        <v>422</v>
      </c>
      <c r="U16" s="35" t="s">
        <v>506</v>
      </c>
      <c r="V16" s="35"/>
      <c r="W16" s="35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</row>
    <row r="17" customFormat="false" ht="14.25" hidden="false" customHeight="true" outlineLevel="0" collapsed="false">
      <c r="A17" s="30" t="s">
        <v>115</v>
      </c>
      <c r="B17" s="30" t="s">
        <v>507</v>
      </c>
      <c r="C17" s="44" t="s">
        <v>116</v>
      </c>
      <c r="D17" s="30" t="s">
        <v>403</v>
      </c>
      <c r="E17" s="41" t="s">
        <v>415</v>
      </c>
      <c r="F17" s="30" t="s">
        <v>416</v>
      </c>
      <c r="G17" s="30" t="s">
        <v>417</v>
      </c>
      <c r="H17" s="30" t="s">
        <v>418</v>
      </c>
      <c r="I17" s="30" t="s">
        <v>419</v>
      </c>
      <c r="J17" s="30" t="s">
        <v>420</v>
      </c>
      <c r="K17" s="30" t="s">
        <v>421</v>
      </c>
      <c r="L17" s="30" t="s">
        <v>422</v>
      </c>
      <c r="M17" s="30" t="s">
        <v>439</v>
      </c>
      <c r="N17" s="30" t="s">
        <v>450</v>
      </c>
      <c r="O17" s="30" t="s">
        <v>451</v>
      </c>
      <c r="P17" s="30" t="s">
        <v>452</v>
      </c>
      <c r="Q17" s="30" t="s">
        <v>508</v>
      </c>
      <c r="R17" s="30" t="s">
        <v>422</v>
      </c>
      <c r="S17" s="35" t="s">
        <v>509</v>
      </c>
      <c r="T17" s="35" t="s">
        <v>422</v>
      </c>
      <c r="U17" s="35" t="s">
        <v>510</v>
      </c>
      <c r="V17" s="35"/>
      <c r="W17" s="35"/>
      <c r="X17" s="30"/>
      <c r="Y17" s="30"/>
      <c r="Z17" s="30"/>
      <c r="AA17" s="30"/>
      <c r="AB17" s="30"/>
      <c r="AC17" s="30" t="s">
        <v>511</v>
      </c>
      <c r="AD17" s="30"/>
      <c r="AE17" s="30" t="s">
        <v>512</v>
      </c>
      <c r="AF17" s="30" t="s">
        <v>513</v>
      </c>
      <c r="AG17" s="30" t="s">
        <v>514</v>
      </c>
      <c r="AH17" s="30" t="s">
        <v>515</v>
      </c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</row>
    <row r="18" customFormat="false" ht="14.25" hidden="false" customHeight="true" outlineLevel="0" collapsed="false">
      <c r="A18" s="31" t="s">
        <v>117</v>
      </c>
      <c r="B18" s="30" t="s">
        <v>516</v>
      </c>
      <c r="C18" s="44" t="s">
        <v>118</v>
      </c>
      <c r="D18" s="30" t="s">
        <v>403</v>
      </c>
      <c r="E18" s="41" t="s">
        <v>415</v>
      </c>
      <c r="F18" s="30" t="s">
        <v>416</v>
      </c>
      <c r="G18" s="30" t="s">
        <v>417</v>
      </c>
      <c r="H18" s="30" t="s">
        <v>418</v>
      </c>
      <c r="I18" s="30" t="s">
        <v>419</v>
      </c>
      <c r="J18" s="30" t="s">
        <v>420</v>
      </c>
      <c r="K18" s="30" t="s">
        <v>421</v>
      </c>
      <c r="L18" s="30" t="s">
        <v>422</v>
      </c>
      <c r="M18" s="30" t="s">
        <v>439</v>
      </c>
      <c r="N18" s="30" t="s">
        <v>440</v>
      </c>
      <c r="O18" s="30" t="s">
        <v>441</v>
      </c>
      <c r="P18" s="30" t="s">
        <v>422</v>
      </c>
      <c r="Q18" s="30" t="s">
        <v>422</v>
      </c>
      <c r="R18" s="30" t="s">
        <v>422</v>
      </c>
      <c r="S18" s="35" t="s">
        <v>517</v>
      </c>
      <c r="T18" s="35" t="s">
        <v>422</v>
      </c>
      <c r="U18" s="35" t="s">
        <v>518</v>
      </c>
      <c r="V18" s="35"/>
      <c r="W18" s="35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</row>
    <row r="19" customFormat="false" ht="14.25" hidden="false" customHeight="true" outlineLevel="0" collapsed="false">
      <c r="A19" s="31" t="s">
        <v>119</v>
      </c>
      <c r="B19" s="30" t="s">
        <v>519</v>
      </c>
      <c r="C19" s="44" t="s">
        <v>520</v>
      </c>
      <c r="D19" s="30" t="s">
        <v>403</v>
      </c>
      <c r="E19" s="41" t="s">
        <v>415</v>
      </c>
      <c r="F19" s="30" t="s">
        <v>416</v>
      </c>
      <c r="G19" s="30" t="s">
        <v>417</v>
      </c>
      <c r="H19" s="30" t="s">
        <v>418</v>
      </c>
      <c r="I19" s="30" t="s">
        <v>419</v>
      </c>
      <c r="J19" s="30" t="s">
        <v>420</v>
      </c>
      <c r="K19" s="30" t="s">
        <v>421</v>
      </c>
      <c r="L19" s="30" t="s">
        <v>422</v>
      </c>
      <c r="M19" s="30" t="s">
        <v>439</v>
      </c>
      <c r="N19" s="30" t="s">
        <v>440</v>
      </c>
      <c r="O19" s="30" t="s">
        <v>441</v>
      </c>
      <c r="P19" s="30" t="s">
        <v>422</v>
      </c>
      <c r="Q19" s="30" t="s">
        <v>422</v>
      </c>
      <c r="R19" s="30" t="s">
        <v>422</v>
      </c>
      <c r="S19" s="35" t="s">
        <v>521</v>
      </c>
      <c r="T19" s="35" t="s">
        <v>422</v>
      </c>
      <c r="U19" s="35" t="s">
        <v>522</v>
      </c>
      <c r="V19" s="35"/>
      <c r="W19" s="35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</row>
    <row r="20" customFormat="false" ht="14.25" hidden="false" customHeight="true" outlineLevel="0" collapsed="false">
      <c r="A20" s="30" t="s">
        <v>122</v>
      </c>
      <c r="B20" s="30" t="s">
        <v>523</v>
      </c>
      <c r="C20" s="44" t="s">
        <v>123</v>
      </c>
      <c r="D20" s="30" t="s">
        <v>403</v>
      </c>
      <c r="E20" s="41" t="s">
        <v>415</v>
      </c>
      <c r="F20" s="30" t="s">
        <v>416</v>
      </c>
      <c r="G20" s="30" t="s">
        <v>417</v>
      </c>
      <c r="H20" s="30" t="s">
        <v>418</v>
      </c>
      <c r="I20" s="30" t="s">
        <v>419</v>
      </c>
      <c r="J20" s="30" t="s">
        <v>420</v>
      </c>
      <c r="K20" s="30" t="s">
        <v>421</v>
      </c>
      <c r="L20" s="30" t="s">
        <v>422</v>
      </c>
      <c r="M20" s="30" t="s">
        <v>432</v>
      </c>
      <c r="N20" s="30" t="s">
        <v>524</v>
      </c>
      <c r="O20" s="30" t="s">
        <v>525</v>
      </c>
      <c r="P20" s="30" t="s">
        <v>526</v>
      </c>
      <c r="Q20" s="30" t="s">
        <v>527</v>
      </c>
      <c r="R20" s="30" t="s">
        <v>422</v>
      </c>
      <c r="S20" s="35" t="s">
        <v>528</v>
      </c>
      <c r="T20" s="35" t="s">
        <v>422</v>
      </c>
      <c r="U20" s="35" t="s">
        <v>529</v>
      </c>
      <c r="V20" s="35"/>
      <c r="W20" s="35"/>
      <c r="X20" s="30"/>
      <c r="Y20" s="30"/>
      <c r="Z20" s="30"/>
      <c r="AA20" s="30"/>
      <c r="AB20" s="30"/>
      <c r="AC20" s="30"/>
      <c r="AD20" s="30"/>
      <c r="AE20" s="30"/>
      <c r="AF20" s="30"/>
      <c r="AG20" s="30" t="s">
        <v>524</v>
      </c>
      <c r="AH20" s="30" t="s">
        <v>530</v>
      </c>
      <c r="AI20" s="30" t="s">
        <v>531</v>
      </c>
      <c r="AJ20" s="30" t="s">
        <v>532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</row>
    <row r="21" customFormat="false" ht="14.25" hidden="false" customHeight="true" outlineLevel="0" collapsed="false">
      <c r="A21" s="30" t="s">
        <v>126</v>
      </c>
      <c r="B21" s="30" t="s">
        <v>125</v>
      </c>
      <c r="C21" s="44" t="s">
        <v>127</v>
      </c>
      <c r="D21" s="30" t="s">
        <v>403</v>
      </c>
      <c r="E21" s="41" t="s">
        <v>415</v>
      </c>
      <c r="F21" s="30" t="s">
        <v>416</v>
      </c>
      <c r="G21" s="30" t="s">
        <v>417</v>
      </c>
      <c r="H21" s="30" t="s">
        <v>418</v>
      </c>
      <c r="I21" s="30" t="s">
        <v>419</v>
      </c>
      <c r="J21" s="30" t="s">
        <v>420</v>
      </c>
      <c r="K21" s="30" t="s">
        <v>421</v>
      </c>
      <c r="L21" s="30" t="s">
        <v>422</v>
      </c>
      <c r="M21" s="30" t="s">
        <v>439</v>
      </c>
      <c r="N21" s="30" t="s">
        <v>440</v>
      </c>
      <c r="O21" s="30" t="s">
        <v>533</v>
      </c>
      <c r="P21" s="30" t="s">
        <v>422</v>
      </c>
      <c r="Q21" s="30" t="s">
        <v>422</v>
      </c>
      <c r="R21" s="30" t="s">
        <v>422</v>
      </c>
      <c r="S21" s="35" t="s">
        <v>534</v>
      </c>
      <c r="T21" s="35" t="s">
        <v>422</v>
      </c>
      <c r="U21" s="35" t="s">
        <v>535</v>
      </c>
      <c r="V21" s="35"/>
      <c r="W21" s="35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</row>
    <row r="22" customFormat="false" ht="14.25" hidden="false" customHeight="true" outlineLevel="0" collapsed="false">
      <c r="A22" s="30" t="s">
        <v>128</v>
      </c>
      <c r="B22" s="30" t="s">
        <v>536</v>
      </c>
      <c r="C22" s="44" t="s">
        <v>129</v>
      </c>
      <c r="D22" s="30" t="s">
        <v>403</v>
      </c>
      <c r="E22" s="41" t="s">
        <v>415</v>
      </c>
      <c r="F22" s="30" t="s">
        <v>416</v>
      </c>
      <c r="G22" s="30" t="s">
        <v>417</v>
      </c>
      <c r="H22" s="30" t="s">
        <v>418</v>
      </c>
      <c r="I22" s="30" t="s">
        <v>419</v>
      </c>
      <c r="J22" s="30" t="s">
        <v>420</v>
      </c>
      <c r="K22" s="30" t="s">
        <v>421</v>
      </c>
      <c r="L22" s="30" t="s">
        <v>422</v>
      </c>
      <c r="M22" s="30" t="s">
        <v>423</v>
      </c>
      <c r="N22" s="30" t="s">
        <v>489</v>
      </c>
      <c r="O22" s="30" t="s">
        <v>537</v>
      </c>
      <c r="P22" s="30" t="s">
        <v>538</v>
      </c>
      <c r="Q22" s="30" t="s">
        <v>539</v>
      </c>
      <c r="R22" s="30" t="s">
        <v>422</v>
      </c>
      <c r="S22" s="35" t="s">
        <v>540</v>
      </c>
      <c r="T22" s="35" t="s">
        <v>422</v>
      </c>
      <c r="U22" s="35" t="s">
        <v>541</v>
      </c>
      <c r="V22" s="35"/>
      <c r="W22" s="35"/>
      <c r="X22" s="30"/>
      <c r="Y22" s="30"/>
      <c r="Z22" s="30"/>
      <c r="AA22" s="30"/>
      <c r="AB22" s="30"/>
      <c r="AC22" s="30"/>
      <c r="AD22" s="30"/>
      <c r="AE22" s="30"/>
      <c r="AF22" s="30"/>
      <c r="AG22" s="30" t="s">
        <v>542</v>
      </c>
      <c r="AH22" s="30" t="s">
        <v>543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</row>
    <row r="23" customFormat="false" ht="14.25" hidden="false" customHeight="true" outlineLevel="0" collapsed="false">
      <c r="A23" s="30" t="s">
        <v>130</v>
      </c>
      <c r="B23" s="30" t="s">
        <v>544</v>
      </c>
      <c r="C23" s="44" t="s">
        <v>131</v>
      </c>
      <c r="D23" s="30" t="s">
        <v>403</v>
      </c>
      <c r="E23" s="41"/>
      <c r="F23" s="30" t="s">
        <v>416</v>
      </c>
      <c r="G23" s="30" t="s">
        <v>472</v>
      </c>
      <c r="H23" s="30" t="s">
        <v>422</v>
      </c>
      <c r="I23" s="30" t="s">
        <v>473</v>
      </c>
      <c r="J23" s="30" t="s">
        <v>474</v>
      </c>
      <c r="K23" s="30" t="s">
        <v>444</v>
      </c>
      <c r="L23" s="30" t="s">
        <v>422</v>
      </c>
      <c r="M23" s="30" t="s">
        <v>422</v>
      </c>
      <c r="N23" s="30" t="s">
        <v>545</v>
      </c>
      <c r="O23" s="30" t="s">
        <v>546</v>
      </c>
      <c r="P23" s="30" t="s">
        <v>422</v>
      </c>
      <c r="Q23" s="30" t="s">
        <v>422</v>
      </c>
      <c r="R23" s="30" t="s">
        <v>422</v>
      </c>
      <c r="S23" s="35" t="s">
        <v>547</v>
      </c>
      <c r="T23" s="35" t="s">
        <v>422</v>
      </c>
      <c r="U23" s="35" t="s">
        <v>548</v>
      </c>
      <c r="V23" s="35"/>
      <c r="W23" s="35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549</v>
      </c>
      <c r="AI23" s="30"/>
      <c r="AJ23" s="30" t="s">
        <v>550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</row>
    <row r="24" customFormat="false" ht="14.25" hidden="false" customHeight="true" outlineLevel="0" collapsed="false">
      <c r="A24" s="30" t="s">
        <v>132</v>
      </c>
      <c r="B24" s="30" t="s">
        <v>551</v>
      </c>
      <c r="C24" s="44" t="s">
        <v>133</v>
      </c>
      <c r="D24" s="30" t="s">
        <v>403</v>
      </c>
      <c r="E24" s="41"/>
      <c r="F24" s="30" t="s">
        <v>416</v>
      </c>
      <c r="G24" s="30" t="s">
        <v>472</v>
      </c>
      <c r="H24" s="30" t="s">
        <v>422</v>
      </c>
      <c r="I24" s="30" t="s">
        <v>473</v>
      </c>
      <c r="J24" s="30" t="s">
        <v>474</v>
      </c>
      <c r="K24" s="30" t="s">
        <v>475</v>
      </c>
      <c r="L24" s="30" t="s">
        <v>422</v>
      </c>
      <c r="M24" s="30" t="s">
        <v>422</v>
      </c>
      <c r="N24" s="30" t="s">
        <v>476</v>
      </c>
      <c r="O24" s="30" t="s">
        <v>477</v>
      </c>
      <c r="P24" s="30" t="s">
        <v>422</v>
      </c>
      <c r="Q24" s="30" t="s">
        <v>422</v>
      </c>
      <c r="R24" s="30" t="s">
        <v>422</v>
      </c>
      <c r="S24" s="35" t="s">
        <v>552</v>
      </c>
      <c r="T24" s="35" t="s">
        <v>422</v>
      </c>
      <c r="U24" s="35" t="s">
        <v>553</v>
      </c>
      <c r="V24" s="35"/>
      <c r="W24" s="35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</row>
    <row r="25" customFormat="false" ht="14.25" hidden="false" customHeight="true" outlineLevel="0" collapsed="false">
      <c r="A25" s="30" t="s">
        <v>135</v>
      </c>
      <c r="B25" s="30" t="s">
        <v>554</v>
      </c>
      <c r="C25" s="44" t="s">
        <v>136</v>
      </c>
      <c r="D25" s="30" t="s">
        <v>403</v>
      </c>
      <c r="E25" s="41"/>
      <c r="F25" s="30" t="s">
        <v>555</v>
      </c>
      <c r="G25" s="30" t="s">
        <v>556</v>
      </c>
      <c r="H25" s="30" t="s">
        <v>422</v>
      </c>
      <c r="I25" s="30" t="s">
        <v>557</v>
      </c>
      <c r="J25" s="30" t="s">
        <v>558</v>
      </c>
      <c r="K25" s="30" t="s">
        <v>447</v>
      </c>
      <c r="L25" s="30" t="s">
        <v>559</v>
      </c>
      <c r="M25" s="30" t="s">
        <v>422</v>
      </c>
      <c r="N25" s="30" t="s">
        <v>560</v>
      </c>
      <c r="O25" s="30" t="s">
        <v>561</v>
      </c>
      <c r="P25" s="30" t="s">
        <v>422</v>
      </c>
      <c r="Q25" s="30" t="s">
        <v>422</v>
      </c>
      <c r="R25" s="30" t="s">
        <v>422</v>
      </c>
      <c r="S25" s="35" t="s">
        <v>562</v>
      </c>
      <c r="T25" s="35" t="s">
        <v>422</v>
      </c>
      <c r="U25" s="35" t="s">
        <v>563</v>
      </c>
      <c r="V25" s="35"/>
      <c r="W25" s="3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</row>
    <row r="26" customFormat="false" ht="14.25" hidden="false" customHeight="true" outlineLevel="0" collapsed="false">
      <c r="A26" s="30" t="s">
        <v>137</v>
      </c>
      <c r="B26" s="30" t="s">
        <v>564</v>
      </c>
      <c r="C26" s="44" t="s">
        <v>138</v>
      </c>
      <c r="D26" s="30" t="s">
        <v>403</v>
      </c>
      <c r="E26" s="41" t="s">
        <v>415</v>
      </c>
      <c r="F26" s="30" t="s">
        <v>416</v>
      </c>
      <c r="G26" s="30" t="s">
        <v>417</v>
      </c>
      <c r="H26" s="30" t="s">
        <v>418</v>
      </c>
      <c r="I26" s="30" t="s">
        <v>419</v>
      </c>
      <c r="J26" s="30" t="s">
        <v>420</v>
      </c>
      <c r="K26" s="30" t="s">
        <v>421</v>
      </c>
      <c r="L26" s="30" t="s">
        <v>422</v>
      </c>
      <c r="M26" s="30" t="s">
        <v>439</v>
      </c>
      <c r="N26" s="30" t="s">
        <v>450</v>
      </c>
      <c r="O26" s="30" t="s">
        <v>451</v>
      </c>
      <c r="P26" s="30" t="s">
        <v>452</v>
      </c>
      <c r="Q26" s="30" t="s">
        <v>565</v>
      </c>
      <c r="R26" s="30" t="s">
        <v>422</v>
      </c>
      <c r="S26" s="35" t="s">
        <v>566</v>
      </c>
      <c r="T26" s="35" t="s">
        <v>422</v>
      </c>
      <c r="U26" s="35" t="s">
        <v>567</v>
      </c>
      <c r="V26" s="35"/>
      <c r="W26" s="3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 t="s">
        <v>568</v>
      </c>
      <c r="AJ26" s="30" t="s">
        <v>569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</row>
    <row r="27" customFormat="false" ht="14.25" hidden="false" customHeight="true" outlineLevel="0" collapsed="false">
      <c r="A27" s="30" t="s">
        <v>140</v>
      </c>
      <c r="B27" s="30" t="s">
        <v>570</v>
      </c>
      <c r="C27" s="44" t="s">
        <v>141</v>
      </c>
      <c r="D27" s="30" t="s">
        <v>403</v>
      </c>
      <c r="E27" s="41" t="s">
        <v>415</v>
      </c>
      <c r="F27" s="30" t="s">
        <v>416</v>
      </c>
      <c r="G27" s="30" t="s">
        <v>417</v>
      </c>
      <c r="H27" s="30" t="s">
        <v>418</v>
      </c>
      <c r="I27" s="30" t="s">
        <v>419</v>
      </c>
      <c r="J27" s="30" t="s">
        <v>420</v>
      </c>
      <c r="K27" s="30" t="s">
        <v>421</v>
      </c>
      <c r="L27" s="30" t="s">
        <v>422</v>
      </c>
      <c r="M27" s="30" t="s">
        <v>439</v>
      </c>
      <c r="N27" s="30" t="s">
        <v>571</v>
      </c>
      <c r="O27" s="30" t="s">
        <v>530</v>
      </c>
      <c r="P27" s="30" t="s">
        <v>422</v>
      </c>
      <c r="Q27" s="30" t="s">
        <v>422</v>
      </c>
      <c r="R27" s="30" t="s">
        <v>422</v>
      </c>
      <c r="S27" s="35" t="s">
        <v>572</v>
      </c>
      <c r="T27" s="35" t="s">
        <v>422</v>
      </c>
      <c r="U27" s="35" t="s">
        <v>573</v>
      </c>
      <c r="V27" s="35"/>
      <c r="W27" s="35"/>
      <c r="X27" s="30"/>
      <c r="Y27" s="30"/>
      <c r="Z27" s="30"/>
      <c r="AA27" s="30"/>
      <c r="AB27" s="30"/>
      <c r="AC27" s="30"/>
      <c r="AD27" s="30" t="s">
        <v>574</v>
      </c>
      <c r="AE27" s="30"/>
      <c r="AF27" s="30"/>
      <c r="AG27" s="30" t="s">
        <v>575</v>
      </c>
      <c r="AH27" s="30" t="s">
        <v>576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</row>
    <row r="28" customFormat="false" ht="14.25" hidden="false" customHeight="true" outlineLevel="0" collapsed="false">
      <c r="A28" s="30" t="s">
        <v>144</v>
      </c>
      <c r="B28" s="30" t="s">
        <v>577</v>
      </c>
      <c r="C28" s="44" t="s">
        <v>145</v>
      </c>
      <c r="D28" s="30" t="s">
        <v>403</v>
      </c>
      <c r="E28" s="41" t="s">
        <v>415</v>
      </c>
      <c r="F28" s="30" t="s">
        <v>416</v>
      </c>
      <c r="G28" s="30" t="s">
        <v>417</v>
      </c>
      <c r="H28" s="30" t="s">
        <v>418</v>
      </c>
      <c r="I28" s="30" t="s">
        <v>419</v>
      </c>
      <c r="J28" s="30" t="s">
        <v>420</v>
      </c>
      <c r="K28" s="30" t="s">
        <v>421</v>
      </c>
      <c r="L28" s="30" t="s">
        <v>422</v>
      </c>
      <c r="M28" s="30" t="s">
        <v>439</v>
      </c>
      <c r="N28" s="30" t="s">
        <v>571</v>
      </c>
      <c r="O28" s="30" t="s">
        <v>530</v>
      </c>
      <c r="P28" s="30" t="s">
        <v>422</v>
      </c>
      <c r="Q28" s="30" t="s">
        <v>422</v>
      </c>
      <c r="R28" s="30" t="s">
        <v>422</v>
      </c>
      <c r="S28" s="35" t="s">
        <v>572</v>
      </c>
      <c r="T28" s="35" t="s">
        <v>422</v>
      </c>
      <c r="U28" s="35" t="s">
        <v>578</v>
      </c>
      <c r="V28" s="35"/>
      <c r="W28" s="35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</row>
    <row r="29" customFormat="false" ht="14.25" hidden="false" customHeight="true" outlineLevel="0" collapsed="false">
      <c r="A29" s="30" t="s">
        <v>146</v>
      </c>
      <c r="B29" s="30" t="s">
        <v>579</v>
      </c>
      <c r="C29" s="44" t="s">
        <v>147</v>
      </c>
      <c r="D29" s="30" t="s">
        <v>403</v>
      </c>
      <c r="E29" s="41"/>
      <c r="F29" s="30" t="s">
        <v>416</v>
      </c>
      <c r="G29" s="30" t="s">
        <v>472</v>
      </c>
      <c r="H29" s="30" t="s">
        <v>422</v>
      </c>
      <c r="I29" s="30" t="s">
        <v>473</v>
      </c>
      <c r="J29" s="30" t="s">
        <v>474</v>
      </c>
      <c r="K29" s="30" t="s">
        <v>444</v>
      </c>
      <c r="L29" s="30" t="s">
        <v>422</v>
      </c>
      <c r="M29" s="30" t="s">
        <v>422</v>
      </c>
      <c r="N29" s="30" t="s">
        <v>580</v>
      </c>
      <c r="O29" s="30" t="s">
        <v>581</v>
      </c>
      <c r="P29" s="30" t="s">
        <v>422</v>
      </c>
      <c r="Q29" s="30" t="s">
        <v>422</v>
      </c>
      <c r="R29" s="30" t="s">
        <v>422</v>
      </c>
      <c r="S29" s="35" t="s">
        <v>582</v>
      </c>
      <c r="T29" s="35" t="s">
        <v>422</v>
      </c>
      <c r="U29" s="35" t="s">
        <v>583</v>
      </c>
      <c r="V29" s="35"/>
      <c r="W29" s="35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</row>
    <row r="30" customFormat="false" ht="14.25" hidden="false" customHeight="true" outlineLevel="0" collapsed="false">
      <c r="A30" s="30" t="s">
        <v>149</v>
      </c>
      <c r="B30" s="30" t="s">
        <v>584</v>
      </c>
      <c r="C30" s="44" t="s">
        <v>150</v>
      </c>
      <c r="D30" s="30" t="s">
        <v>403</v>
      </c>
      <c r="E30" s="41" t="s">
        <v>415</v>
      </c>
      <c r="F30" s="30" t="s">
        <v>416</v>
      </c>
      <c r="G30" s="30" t="s">
        <v>417</v>
      </c>
      <c r="H30" s="30" t="s">
        <v>418</v>
      </c>
      <c r="I30" s="30" t="s">
        <v>419</v>
      </c>
      <c r="J30" s="30" t="s">
        <v>420</v>
      </c>
      <c r="K30" s="30" t="s">
        <v>421</v>
      </c>
      <c r="L30" s="30" t="s">
        <v>422</v>
      </c>
      <c r="M30" s="30" t="s">
        <v>439</v>
      </c>
      <c r="N30" s="30" t="s">
        <v>585</v>
      </c>
      <c r="O30" s="30" t="s">
        <v>586</v>
      </c>
      <c r="P30" s="30" t="s">
        <v>422</v>
      </c>
      <c r="Q30" s="30" t="s">
        <v>587</v>
      </c>
      <c r="R30" s="30" t="s">
        <v>422</v>
      </c>
      <c r="S30" s="35" t="s">
        <v>588</v>
      </c>
      <c r="T30" s="35" t="s">
        <v>422</v>
      </c>
      <c r="U30" s="35" t="s">
        <v>589</v>
      </c>
      <c r="V30" s="35"/>
      <c r="W30" s="35"/>
      <c r="X30" s="30"/>
      <c r="Y30" s="30"/>
      <c r="Z30" s="30"/>
      <c r="AA30" s="30"/>
      <c r="AB30" s="30"/>
      <c r="AC30" s="30"/>
      <c r="AD30" s="30"/>
      <c r="AE30" s="30"/>
      <c r="AF30" s="30"/>
      <c r="AG30" s="30" t="s">
        <v>590</v>
      </c>
      <c r="AH30" s="30" t="s">
        <v>591</v>
      </c>
      <c r="AI30" s="30" t="s">
        <v>592</v>
      </c>
      <c r="AJ30" s="30" t="s">
        <v>593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</row>
    <row r="31" customFormat="false" ht="14.25" hidden="false" customHeight="true" outlineLevel="0" collapsed="false">
      <c r="A31" s="30" t="s">
        <v>152</v>
      </c>
      <c r="B31" s="30" t="s">
        <v>148</v>
      </c>
      <c r="C31" s="44" t="s">
        <v>153</v>
      </c>
      <c r="D31" s="30" t="s">
        <v>403</v>
      </c>
      <c r="E31" s="41" t="s">
        <v>415</v>
      </c>
      <c r="F31" s="30" t="s">
        <v>416</v>
      </c>
      <c r="G31" s="30" t="s">
        <v>417</v>
      </c>
      <c r="H31" s="30" t="s">
        <v>418</v>
      </c>
      <c r="I31" s="30" t="s">
        <v>419</v>
      </c>
      <c r="J31" s="30" t="s">
        <v>420</v>
      </c>
      <c r="K31" s="30" t="s">
        <v>421</v>
      </c>
      <c r="L31" s="30" t="s">
        <v>422</v>
      </c>
      <c r="M31" s="30" t="s">
        <v>439</v>
      </c>
      <c r="N31" s="30" t="s">
        <v>585</v>
      </c>
      <c r="O31" s="30" t="s">
        <v>586</v>
      </c>
      <c r="P31" s="30" t="s">
        <v>422</v>
      </c>
      <c r="Q31" s="30" t="s">
        <v>587</v>
      </c>
      <c r="R31" s="30" t="s">
        <v>422</v>
      </c>
      <c r="S31" s="35" t="s">
        <v>588</v>
      </c>
      <c r="T31" s="35" t="s">
        <v>422</v>
      </c>
      <c r="U31" s="35" t="s">
        <v>594</v>
      </c>
      <c r="V31" s="35"/>
      <c r="W31" s="35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595</v>
      </c>
      <c r="AI31" s="30"/>
      <c r="AJ31" s="30" t="s">
        <v>596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</row>
    <row r="32" customFormat="false" ht="14.25" hidden="false" customHeight="true" outlineLevel="0" collapsed="false">
      <c r="A32" s="30" t="s">
        <v>154</v>
      </c>
      <c r="B32" s="30" t="s">
        <v>597</v>
      </c>
      <c r="C32" s="44" t="s">
        <v>155</v>
      </c>
      <c r="D32" s="30" t="s">
        <v>403</v>
      </c>
      <c r="E32" s="41" t="s">
        <v>415</v>
      </c>
      <c r="F32" s="30" t="s">
        <v>416</v>
      </c>
      <c r="G32" s="30" t="s">
        <v>417</v>
      </c>
      <c r="H32" s="30" t="s">
        <v>418</v>
      </c>
      <c r="I32" s="30" t="s">
        <v>419</v>
      </c>
      <c r="J32" s="30" t="s">
        <v>420</v>
      </c>
      <c r="K32" s="30" t="s">
        <v>421</v>
      </c>
      <c r="L32" s="30" t="s">
        <v>422</v>
      </c>
      <c r="M32" s="30" t="s">
        <v>439</v>
      </c>
      <c r="N32" s="30" t="s">
        <v>585</v>
      </c>
      <c r="O32" s="30" t="s">
        <v>586</v>
      </c>
      <c r="P32" s="30" t="s">
        <v>422</v>
      </c>
      <c r="Q32" s="30" t="s">
        <v>598</v>
      </c>
      <c r="R32" s="30" t="s">
        <v>422</v>
      </c>
      <c r="S32" s="35" t="s">
        <v>599</v>
      </c>
      <c r="T32" s="35" t="s">
        <v>422</v>
      </c>
      <c r="U32" s="35" t="s">
        <v>600</v>
      </c>
      <c r="V32" s="35"/>
      <c r="W32" s="35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 t="s">
        <v>601</v>
      </c>
      <c r="AK32" s="30" t="s">
        <v>602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</row>
    <row r="33" customFormat="false" ht="14.25" hidden="false" customHeight="true" outlineLevel="0" collapsed="false">
      <c r="A33" s="30" t="s">
        <v>156</v>
      </c>
      <c r="B33" s="30" t="s">
        <v>603</v>
      </c>
      <c r="C33" s="44" t="s">
        <v>157</v>
      </c>
      <c r="D33" s="30" t="s">
        <v>403</v>
      </c>
      <c r="E33" s="41" t="s">
        <v>415</v>
      </c>
      <c r="F33" s="30" t="s">
        <v>416</v>
      </c>
      <c r="G33" s="30" t="s">
        <v>417</v>
      </c>
      <c r="H33" s="30" t="s">
        <v>418</v>
      </c>
      <c r="I33" s="30" t="s">
        <v>419</v>
      </c>
      <c r="J33" s="30" t="s">
        <v>420</v>
      </c>
      <c r="K33" s="30" t="s">
        <v>421</v>
      </c>
      <c r="L33" s="30" t="s">
        <v>422</v>
      </c>
      <c r="M33" s="30" t="s">
        <v>439</v>
      </c>
      <c r="N33" s="30" t="s">
        <v>585</v>
      </c>
      <c r="O33" s="30" t="s">
        <v>586</v>
      </c>
      <c r="P33" s="30" t="s">
        <v>422</v>
      </c>
      <c r="Q33" s="30" t="s">
        <v>598</v>
      </c>
      <c r="R33" s="30" t="s">
        <v>422</v>
      </c>
      <c r="S33" s="35" t="s">
        <v>599</v>
      </c>
      <c r="T33" s="35" t="s">
        <v>422</v>
      </c>
      <c r="U33" s="35" t="s">
        <v>604</v>
      </c>
      <c r="V33" s="35"/>
      <c r="W33" s="35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 t="s">
        <v>605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</row>
    <row r="34" customFormat="false" ht="14.25" hidden="false" customHeight="true" outlineLevel="0" collapsed="false">
      <c r="A34" s="30" t="s">
        <v>158</v>
      </c>
      <c r="B34" s="30" t="s">
        <v>606</v>
      </c>
      <c r="C34" s="44" t="s">
        <v>607</v>
      </c>
      <c r="D34" s="30" t="s">
        <v>403</v>
      </c>
      <c r="E34" s="41" t="s">
        <v>415</v>
      </c>
      <c r="F34" s="30" t="s">
        <v>416</v>
      </c>
      <c r="G34" s="30" t="s">
        <v>417</v>
      </c>
      <c r="H34" s="30" t="s">
        <v>418</v>
      </c>
      <c r="I34" s="30" t="s">
        <v>419</v>
      </c>
      <c r="J34" s="30" t="s">
        <v>420</v>
      </c>
      <c r="K34" s="30" t="s">
        <v>421</v>
      </c>
      <c r="L34" s="30" t="s">
        <v>422</v>
      </c>
      <c r="M34" s="30" t="s">
        <v>439</v>
      </c>
      <c r="N34" s="30" t="s">
        <v>585</v>
      </c>
      <c r="O34" s="30" t="s">
        <v>586</v>
      </c>
      <c r="P34" s="30" t="s">
        <v>422</v>
      </c>
      <c r="Q34" s="30" t="s">
        <v>598</v>
      </c>
      <c r="R34" s="30" t="s">
        <v>422</v>
      </c>
      <c r="S34" s="35" t="s">
        <v>599</v>
      </c>
      <c r="T34" s="35" t="s">
        <v>422</v>
      </c>
      <c r="U34" s="35" t="s">
        <v>608</v>
      </c>
      <c r="V34" s="35" t="s">
        <v>608</v>
      </c>
      <c r="W34" s="35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 t="s">
        <v>609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</row>
    <row r="35" customFormat="false" ht="14.25" hidden="false" customHeight="true" outlineLevel="0" collapsed="false">
      <c r="A35" s="30" t="s">
        <v>160</v>
      </c>
      <c r="B35" s="30" t="s">
        <v>610</v>
      </c>
      <c r="C35" s="44" t="s">
        <v>161</v>
      </c>
      <c r="D35" s="30" t="s">
        <v>403</v>
      </c>
      <c r="E35" s="41"/>
      <c r="F35" s="30" t="s">
        <v>555</v>
      </c>
      <c r="G35" s="30" t="s">
        <v>556</v>
      </c>
      <c r="H35" s="30" t="s">
        <v>422</v>
      </c>
      <c r="I35" s="30" t="s">
        <v>557</v>
      </c>
      <c r="J35" s="30" t="s">
        <v>558</v>
      </c>
      <c r="K35" s="30" t="s">
        <v>429</v>
      </c>
      <c r="L35" s="30" t="s">
        <v>422</v>
      </c>
      <c r="M35" s="30" t="s">
        <v>422</v>
      </c>
      <c r="N35" s="30" t="s">
        <v>611</v>
      </c>
      <c r="O35" s="30" t="s">
        <v>543</v>
      </c>
      <c r="P35" s="30" t="s">
        <v>422</v>
      </c>
      <c r="Q35" s="30" t="s">
        <v>422</v>
      </c>
      <c r="R35" s="30" t="s">
        <v>422</v>
      </c>
      <c r="S35" s="35" t="s">
        <v>612</v>
      </c>
      <c r="T35" s="35" t="s">
        <v>422</v>
      </c>
      <c r="U35" s="35" t="s">
        <v>613</v>
      </c>
      <c r="V35" s="35"/>
      <c r="W35" s="35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</row>
    <row r="36" customFormat="false" ht="14.25" hidden="false" customHeight="true" outlineLevel="0" collapsed="false">
      <c r="A36" s="30" t="s">
        <v>163</v>
      </c>
      <c r="B36" s="30" t="s">
        <v>614</v>
      </c>
      <c r="C36" s="44" t="s">
        <v>615</v>
      </c>
      <c r="D36" s="30" t="s">
        <v>403</v>
      </c>
      <c r="E36" s="41" t="s">
        <v>415</v>
      </c>
      <c r="F36" s="30" t="s">
        <v>416</v>
      </c>
      <c r="G36" s="30" t="s">
        <v>417</v>
      </c>
      <c r="H36" s="30" t="s">
        <v>418</v>
      </c>
      <c r="I36" s="30" t="s">
        <v>419</v>
      </c>
      <c r="J36" s="30" t="s">
        <v>420</v>
      </c>
      <c r="K36" s="30" t="s">
        <v>421</v>
      </c>
      <c r="L36" s="30" t="s">
        <v>422</v>
      </c>
      <c r="M36" s="30" t="s">
        <v>432</v>
      </c>
      <c r="N36" s="30" t="s">
        <v>616</v>
      </c>
      <c r="O36" s="30" t="s">
        <v>617</v>
      </c>
      <c r="P36" s="30" t="s">
        <v>618</v>
      </c>
      <c r="Q36" s="30" t="s">
        <v>619</v>
      </c>
      <c r="R36" s="30" t="s">
        <v>620</v>
      </c>
      <c r="S36" s="35" t="s">
        <v>621</v>
      </c>
      <c r="T36" s="35" t="s">
        <v>422</v>
      </c>
      <c r="U36" s="35" t="s">
        <v>622</v>
      </c>
      <c r="V36" s="35" t="s">
        <v>623</v>
      </c>
      <c r="W36" s="35"/>
      <c r="X36" s="30"/>
      <c r="Y36" s="30"/>
      <c r="Z36" s="30" t="s">
        <v>556</v>
      </c>
      <c r="AA36" s="30"/>
      <c r="AB36" s="30" t="s">
        <v>557</v>
      </c>
      <c r="AC36" s="30" t="s">
        <v>558</v>
      </c>
      <c r="AD36" s="30" t="s">
        <v>475</v>
      </c>
      <c r="AE36" s="30"/>
      <c r="AF36" s="30" t="s">
        <v>488</v>
      </c>
      <c r="AG36" s="30" t="s">
        <v>440</v>
      </c>
      <c r="AH36" s="30" t="s">
        <v>482</v>
      </c>
      <c r="AI36" s="30" t="s">
        <v>496</v>
      </c>
      <c r="AJ36" s="30" t="s">
        <v>508</v>
      </c>
      <c r="AK36" s="30" t="s">
        <v>624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</row>
    <row r="37" customFormat="false" ht="14.25" hidden="false" customHeight="true" outlineLevel="0" collapsed="false">
      <c r="A37" s="30" t="s">
        <v>166</v>
      </c>
      <c r="B37" s="30" t="s">
        <v>625</v>
      </c>
      <c r="C37" s="44" t="s">
        <v>167</v>
      </c>
      <c r="D37" s="30" t="s">
        <v>403</v>
      </c>
      <c r="E37" s="41" t="s">
        <v>415</v>
      </c>
      <c r="F37" s="30" t="s">
        <v>416</v>
      </c>
      <c r="G37" s="30" t="s">
        <v>417</v>
      </c>
      <c r="H37" s="30" t="s">
        <v>418</v>
      </c>
      <c r="I37" s="30" t="s">
        <v>419</v>
      </c>
      <c r="J37" s="30" t="s">
        <v>420</v>
      </c>
      <c r="K37" s="30" t="s">
        <v>421</v>
      </c>
      <c r="L37" s="30" t="s">
        <v>422</v>
      </c>
      <c r="M37" s="30" t="s">
        <v>432</v>
      </c>
      <c r="N37" s="30" t="s">
        <v>493</v>
      </c>
      <c r="O37" s="30" t="s">
        <v>470</v>
      </c>
      <c r="P37" s="30" t="s">
        <v>626</v>
      </c>
      <c r="Q37" s="30" t="s">
        <v>627</v>
      </c>
      <c r="R37" s="30" t="s">
        <v>628</v>
      </c>
      <c r="S37" s="30" t="s">
        <v>629</v>
      </c>
      <c r="T37" s="35" t="s">
        <v>422</v>
      </c>
      <c r="U37" s="35" t="s">
        <v>630</v>
      </c>
      <c r="V37" s="35"/>
      <c r="W37" s="35"/>
      <c r="X37" s="30"/>
      <c r="Y37" s="30" t="s">
        <v>416</v>
      </c>
      <c r="Z37" s="30" t="s">
        <v>417</v>
      </c>
      <c r="AA37" s="30" t="s">
        <v>418</v>
      </c>
      <c r="AB37" s="30" t="s">
        <v>473</v>
      </c>
      <c r="AC37" s="30" t="s">
        <v>474</v>
      </c>
      <c r="AD37" s="30" t="s">
        <v>421</v>
      </c>
      <c r="AE37" s="30" t="s">
        <v>559</v>
      </c>
      <c r="AF37" s="30" t="s">
        <v>423</v>
      </c>
      <c r="AG37" s="30" t="s">
        <v>433</v>
      </c>
      <c r="AH37" s="30" t="s">
        <v>434</v>
      </c>
      <c r="AI37" s="30" t="s">
        <v>468</v>
      </c>
      <c r="AJ37" s="30" t="s">
        <v>453</v>
      </c>
      <c r="AK37" s="30" t="s">
        <v>620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</row>
    <row r="38" customFormat="false" ht="14.25" hidden="false" customHeight="true" outlineLevel="0" collapsed="false">
      <c r="A38" s="30" t="s">
        <v>169</v>
      </c>
      <c r="B38" s="30" t="s">
        <v>631</v>
      </c>
      <c r="C38" s="44" t="s">
        <v>170</v>
      </c>
      <c r="D38" s="30" t="s">
        <v>403</v>
      </c>
      <c r="E38" s="41" t="s">
        <v>415</v>
      </c>
      <c r="F38" s="30" t="s">
        <v>416</v>
      </c>
      <c r="G38" s="30" t="s">
        <v>417</v>
      </c>
      <c r="H38" s="30" t="s">
        <v>418</v>
      </c>
      <c r="I38" s="30" t="s">
        <v>419</v>
      </c>
      <c r="J38" s="30" t="s">
        <v>420</v>
      </c>
      <c r="K38" s="30" t="s">
        <v>421</v>
      </c>
      <c r="L38" s="30" t="s">
        <v>422</v>
      </c>
      <c r="M38" s="30" t="s">
        <v>423</v>
      </c>
      <c r="N38" s="30" t="s">
        <v>466</v>
      </c>
      <c r="O38" s="30" t="s">
        <v>632</v>
      </c>
      <c r="P38" s="30" t="s">
        <v>624</v>
      </c>
      <c r="Q38" s="30" t="s">
        <v>532</v>
      </c>
      <c r="R38" s="30" t="s">
        <v>633</v>
      </c>
      <c r="S38" s="35" t="s">
        <v>634</v>
      </c>
      <c r="T38" s="35" t="s">
        <v>422</v>
      </c>
      <c r="U38" s="35" t="s">
        <v>635</v>
      </c>
      <c r="V38" s="35"/>
      <c r="W38" s="35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 t="s">
        <v>632</v>
      </c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</row>
    <row r="39" customFormat="false" ht="14.25" hidden="false" customHeight="true" outlineLevel="0" collapsed="false">
      <c r="A39" s="30" t="s">
        <v>172</v>
      </c>
      <c r="B39" s="30" t="s">
        <v>636</v>
      </c>
      <c r="C39" s="44" t="s">
        <v>173</v>
      </c>
      <c r="D39" s="30" t="s">
        <v>403</v>
      </c>
      <c r="E39" s="41" t="s">
        <v>415</v>
      </c>
      <c r="F39" s="30" t="s">
        <v>416</v>
      </c>
      <c r="G39" s="30" t="s">
        <v>417</v>
      </c>
      <c r="H39" s="30" t="s">
        <v>418</v>
      </c>
      <c r="I39" s="30" t="s">
        <v>419</v>
      </c>
      <c r="J39" s="30" t="s">
        <v>420</v>
      </c>
      <c r="K39" s="30" t="s">
        <v>421</v>
      </c>
      <c r="L39" s="30" t="s">
        <v>422</v>
      </c>
      <c r="M39" s="30" t="s">
        <v>439</v>
      </c>
      <c r="N39" s="30" t="s">
        <v>637</v>
      </c>
      <c r="O39" s="30" t="s">
        <v>494</v>
      </c>
      <c r="P39" s="30" t="s">
        <v>422</v>
      </c>
      <c r="Q39" s="30" t="s">
        <v>422</v>
      </c>
      <c r="R39" s="30" t="s">
        <v>422</v>
      </c>
      <c r="S39" s="35" t="s">
        <v>638</v>
      </c>
      <c r="T39" s="35" t="s">
        <v>422</v>
      </c>
      <c r="U39" s="35" t="s">
        <v>639</v>
      </c>
      <c r="V39" s="35"/>
      <c r="W39" s="35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</row>
    <row r="40" customFormat="false" ht="14.25" hidden="false" customHeight="true" outlineLevel="0" collapsed="false">
      <c r="A40" s="30" t="s">
        <v>175</v>
      </c>
      <c r="B40" s="30" t="s">
        <v>640</v>
      </c>
      <c r="C40" s="44" t="s">
        <v>176</v>
      </c>
      <c r="D40" s="30" t="s">
        <v>403</v>
      </c>
      <c r="E40" s="41" t="s">
        <v>415</v>
      </c>
      <c r="F40" s="30" t="s">
        <v>416</v>
      </c>
      <c r="G40" s="30" t="s">
        <v>417</v>
      </c>
      <c r="H40" s="30" t="s">
        <v>418</v>
      </c>
      <c r="I40" s="30" t="s">
        <v>419</v>
      </c>
      <c r="J40" s="30" t="s">
        <v>420</v>
      </c>
      <c r="K40" s="30" t="s">
        <v>421</v>
      </c>
      <c r="L40" s="30" t="s">
        <v>422</v>
      </c>
      <c r="M40" s="30" t="s">
        <v>423</v>
      </c>
      <c r="N40" s="30" t="s">
        <v>641</v>
      </c>
      <c r="O40" s="30" t="s">
        <v>642</v>
      </c>
      <c r="P40" s="30" t="s">
        <v>643</v>
      </c>
      <c r="Q40" s="30" t="s">
        <v>644</v>
      </c>
      <c r="R40" s="30" t="s">
        <v>645</v>
      </c>
      <c r="S40" s="35" t="s">
        <v>646</v>
      </c>
      <c r="T40" s="35" t="s">
        <v>422</v>
      </c>
      <c r="U40" s="35" t="s">
        <v>647</v>
      </c>
      <c r="V40" s="35"/>
      <c r="W40" s="35"/>
      <c r="X40" s="30"/>
      <c r="Y40" s="30"/>
      <c r="Z40" s="30"/>
      <c r="AA40" s="30"/>
      <c r="AB40" s="30"/>
      <c r="AC40" s="30"/>
      <c r="AD40" s="30"/>
      <c r="AE40" s="30"/>
      <c r="AF40" s="30"/>
      <c r="AG40" s="30" t="s">
        <v>648</v>
      </c>
      <c r="AH40" s="30" t="s">
        <v>617</v>
      </c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</row>
    <row r="41" customFormat="false" ht="14.25" hidden="false" customHeight="true" outlineLevel="0" collapsed="false">
      <c r="A41" s="30" t="s">
        <v>178</v>
      </c>
      <c r="B41" s="30" t="s">
        <v>649</v>
      </c>
      <c r="C41" s="44" t="s">
        <v>179</v>
      </c>
      <c r="D41" s="30" t="s">
        <v>403</v>
      </c>
      <c r="E41" s="41" t="s">
        <v>415</v>
      </c>
      <c r="F41" s="30" t="s">
        <v>416</v>
      </c>
      <c r="G41" s="30" t="s">
        <v>417</v>
      </c>
      <c r="H41" s="30" t="s">
        <v>418</v>
      </c>
      <c r="I41" s="30" t="s">
        <v>419</v>
      </c>
      <c r="J41" s="30" t="s">
        <v>420</v>
      </c>
      <c r="K41" s="30" t="s">
        <v>421</v>
      </c>
      <c r="L41" s="30" t="s">
        <v>422</v>
      </c>
      <c r="M41" s="30" t="s">
        <v>439</v>
      </c>
      <c r="N41" s="30" t="s">
        <v>637</v>
      </c>
      <c r="O41" s="30" t="s">
        <v>428</v>
      </c>
      <c r="P41" s="30" t="s">
        <v>650</v>
      </c>
      <c r="Q41" s="30" t="s">
        <v>651</v>
      </c>
      <c r="R41" s="30" t="s">
        <v>422</v>
      </c>
      <c r="S41" s="35" t="s">
        <v>652</v>
      </c>
      <c r="T41" s="35" t="s">
        <v>422</v>
      </c>
      <c r="U41" s="35" t="s">
        <v>653</v>
      </c>
      <c r="V41" s="35"/>
      <c r="W41" s="35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 t="s">
        <v>654</v>
      </c>
      <c r="AJ41" s="30" t="s">
        <v>655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</row>
    <row r="42" customFormat="false" ht="14.25" hidden="false" customHeight="true" outlineLevel="0" collapsed="false">
      <c r="A42" s="31" t="s">
        <v>180</v>
      </c>
      <c r="B42" s="30" t="s">
        <v>656</v>
      </c>
      <c r="C42" s="44" t="s">
        <v>181</v>
      </c>
      <c r="D42" s="30" t="s">
        <v>403</v>
      </c>
      <c r="E42" s="41" t="s">
        <v>415</v>
      </c>
      <c r="F42" s="30" t="s">
        <v>416</v>
      </c>
      <c r="G42" s="30" t="s">
        <v>417</v>
      </c>
      <c r="H42" s="30" t="s">
        <v>418</v>
      </c>
      <c r="I42" s="30" t="s">
        <v>419</v>
      </c>
      <c r="J42" s="30" t="s">
        <v>420</v>
      </c>
      <c r="K42" s="30" t="s">
        <v>421</v>
      </c>
      <c r="L42" s="30" t="s">
        <v>422</v>
      </c>
      <c r="M42" s="30" t="s">
        <v>439</v>
      </c>
      <c r="N42" s="30" t="s">
        <v>440</v>
      </c>
      <c r="O42" s="30" t="s">
        <v>441</v>
      </c>
      <c r="P42" s="30" t="s">
        <v>422</v>
      </c>
      <c r="Q42" s="30" t="s">
        <v>422</v>
      </c>
      <c r="R42" s="30" t="s">
        <v>422</v>
      </c>
      <c r="S42" s="35" t="s">
        <v>657</v>
      </c>
      <c r="T42" s="35" t="s">
        <v>422</v>
      </c>
      <c r="U42" s="35" t="s">
        <v>658</v>
      </c>
      <c r="V42" s="35"/>
      <c r="W42" s="35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</row>
    <row r="43" customFormat="false" ht="14.25" hidden="false" customHeight="true" outlineLevel="0" collapsed="false">
      <c r="A43" s="30" t="s">
        <v>183</v>
      </c>
      <c r="B43" s="30" t="s">
        <v>659</v>
      </c>
      <c r="C43" s="44" t="s">
        <v>184</v>
      </c>
      <c r="D43" s="30" t="s">
        <v>403</v>
      </c>
      <c r="E43" s="41" t="s">
        <v>415</v>
      </c>
      <c r="F43" s="30" t="s">
        <v>416</v>
      </c>
      <c r="G43" s="30" t="s">
        <v>417</v>
      </c>
      <c r="H43" s="30" t="s">
        <v>418</v>
      </c>
      <c r="I43" s="30" t="s">
        <v>419</v>
      </c>
      <c r="J43" s="30" t="s">
        <v>420</v>
      </c>
      <c r="K43" s="30" t="s">
        <v>421</v>
      </c>
      <c r="L43" s="30" t="s">
        <v>422</v>
      </c>
      <c r="M43" s="30" t="s">
        <v>439</v>
      </c>
      <c r="N43" s="30" t="s">
        <v>648</v>
      </c>
      <c r="O43" s="30" t="s">
        <v>660</v>
      </c>
      <c r="P43" s="30" t="s">
        <v>531</v>
      </c>
      <c r="Q43" s="30" t="s">
        <v>661</v>
      </c>
      <c r="R43" s="30" t="s">
        <v>662</v>
      </c>
      <c r="S43" s="35" t="s">
        <v>663</v>
      </c>
      <c r="T43" s="35" t="s">
        <v>422</v>
      </c>
      <c r="U43" s="35" t="s">
        <v>664</v>
      </c>
      <c r="V43" s="35"/>
      <c r="W43" s="35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</row>
    <row r="44" customFormat="false" ht="14.25" hidden="false" customHeight="true" outlineLevel="0" collapsed="false">
      <c r="A44" s="30" t="s">
        <v>185</v>
      </c>
      <c r="B44" s="30" t="s">
        <v>665</v>
      </c>
      <c r="C44" s="44" t="s">
        <v>186</v>
      </c>
      <c r="D44" s="30" t="s">
        <v>403</v>
      </c>
      <c r="E44" s="41"/>
      <c r="F44" s="30" t="s">
        <v>555</v>
      </c>
      <c r="G44" s="30" t="s">
        <v>556</v>
      </c>
      <c r="H44" s="30" t="s">
        <v>422</v>
      </c>
      <c r="I44" s="30" t="s">
        <v>557</v>
      </c>
      <c r="J44" s="30" t="s">
        <v>558</v>
      </c>
      <c r="K44" s="30" t="s">
        <v>429</v>
      </c>
      <c r="L44" s="30" t="s">
        <v>422</v>
      </c>
      <c r="M44" s="30" t="s">
        <v>422</v>
      </c>
      <c r="N44" s="30" t="s">
        <v>611</v>
      </c>
      <c r="O44" s="30" t="s">
        <v>543</v>
      </c>
      <c r="P44" s="30" t="s">
        <v>422</v>
      </c>
      <c r="Q44" s="30" t="s">
        <v>422</v>
      </c>
      <c r="R44" s="30" t="s">
        <v>422</v>
      </c>
      <c r="S44" s="35" t="s">
        <v>666</v>
      </c>
      <c r="T44" s="35" t="s">
        <v>422</v>
      </c>
      <c r="U44" s="35" t="s">
        <v>667</v>
      </c>
      <c r="V44" s="35"/>
      <c r="W44" s="35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</row>
    <row r="45" customFormat="false" ht="14.25" hidden="false" customHeight="true" outlineLevel="0" collapsed="false">
      <c r="A45" s="30" t="s">
        <v>187</v>
      </c>
      <c r="B45" s="30" t="s">
        <v>668</v>
      </c>
      <c r="C45" s="44" t="s">
        <v>188</v>
      </c>
      <c r="D45" s="30" t="s">
        <v>403</v>
      </c>
      <c r="E45" s="41" t="s">
        <v>415</v>
      </c>
      <c r="F45" s="30" t="s">
        <v>416</v>
      </c>
      <c r="G45" s="30" t="s">
        <v>417</v>
      </c>
      <c r="H45" s="30" t="s">
        <v>418</v>
      </c>
      <c r="I45" s="30" t="s">
        <v>419</v>
      </c>
      <c r="J45" s="30" t="s">
        <v>420</v>
      </c>
      <c r="K45" s="30" t="s">
        <v>421</v>
      </c>
      <c r="L45" s="30" t="s">
        <v>422</v>
      </c>
      <c r="M45" s="30" t="s">
        <v>439</v>
      </c>
      <c r="N45" s="30" t="s">
        <v>450</v>
      </c>
      <c r="O45" s="30" t="s">
        <v>451</v>
      </c>
      <c r="P45" s="30" t="s">
        <v>452</v>
      </c>
      <c r="Q45" s="30" t="s">
        <v>508</v>
      </c>
      <c r="R45" s="30" t="s">
        <v>422</v>
      </c>
      <c r="S45" s="35" t="s">
        <v>669</v>
      </c>
      <c r="T45" s="35" t="s">
        <v>422</v>
      </c>
      <c r="U45" s="35" t="s">
        <v>670</v>
      </c>
      <c r="V45" s="35"/>
      <c r="W45" s="35"/>
      <c r="X45" s="30"/>
      <c r="Y45" s="30"/>
      <c r="Z45" s="30"/>
      <c r="AA45" s="30"/>
      <c r="AB45" s="30"/>
      <c r="AC45" s="30"/>
      <c r="AD45" s="30"/>
      <c r="AE45" s="30"/>
      <c r="AF45" s="30"/>
      <c r="AG45" s="30" t="s">
        <v>671</v>
      </c>
      <c r="AH45" s="30" t="s">
        <v>672</v>
      </c>
      <c r="AI45" s="30"/>
      <c r="AJ45" s="30" t="s">
        <v>673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</row>
    <row r="46" customFormat="false" ht="14.25" hidden="false" customHeight="true" outlineLevel="0" collapsed="false">
      <c r="A46" s="30" t="s">
        <v>189</v>
      </c>
      <c r="B46" s="30" t="s">
        <v>674</v>
      </c>
      <c r="C46" s="44" t="s">
        <v>675</v>
      </c>
      <c r="D46" s="30" t="s">
        <v>403</v>
      </c>
      <c r="E46" s="41" t="s">
        <v>415</v>
      </c>
      <c r="F46" s="30" t="s">
        <v>416</v>
      </c>
      <c r="G46" s="30" t="s">
        <v>417</v>
      </c>
      <c r="H46" s="30" t="s">
        <v>418</v>
      </c>
      <c r="I46" s="30" t="s">
        <v>419</v>
      </c>
      <c r="J46" s="30" t="s">
        <v>420</v>
      </c>
      <c r="K46" s="30" t="s">
        <v>421</v>
      </c>
      <c r="L46" s="30" t="s">
        <v>422</v>
      </c>
      <c r="M46" s="30" t="s">
        <v>439</v>
      </c>
      <c r="N46" s="30" t="s">
        <v>450</v>
      </c>
      <c r="O46" s="30" t="s">
        <v>451</v>
      </c>
      <c r="P46" s="30" t="s">
        <v>452</v>
      </c>
      <c r="Q46" s="30" t="s">
        <v>508</v>
      </c>
      <c r="R46" s="30" t="s">
        <v>422</v>
      </c>
      <c r="S46" s="35" t="s">
        <v>669</v>
      </c>
      <c r="T46" s="35" t="s">
        <v>422</v>
      </c>
      <c r="U46" s="35" t="s">
        <v>676</v>
      </c>
      <c r="V46" s="35"/>
      <c r="W46" s="35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 t="s">
        <v>677</v>
      </c>
      <c r="AJ46" s="30" t="s">
        <v>678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</row>
    <row r="47" customFormat="false" ht="14.25" hidden="false" customHeight="true" outlineLevel="0" collapsed="false">
      <c r="A47" s="30" t="s">
        <v>191</v>
      </c>
      <c r="B47" s="30" t="s">
        <v>679</v>
      </c>
      <c r="C47" s="44" t="s">
        <v>192</v>
      </c>
      <c r="D47" s="30" t="s">
        <v>403</v>
      </c>
      <c r="E47" s="41" t="s">
        <v>415</v>
      </c>
      <c r="F47" s="30" t="s">
        <v>416</v>
      </c>
      <c r="G47" s="30" t="s">
        <v>417</v>
      </c>
      <c r="H47" s="30" t="s">
        <v>418</v>
      </c>
      <c r="I47" s="30" t="s">
        <v>419</v>
      </c>
      <c r="J47" s="30" t="s">
        <v>420</v>
      </c>
      <c r="K47" s="30" t="s">
        <v>421</v>
      </c>
      <c r="L47" s="30" t="s">
        <v>422</v>
      </c>
      <c r="M47" s="30" t="s">
        <v>439</v>
      </c>
      <c r="N47" s="30" t="s">
        <v>637</v>
      </c>
      <c r="O47" s="30" t="s">
        <v>680</v>
      </c>
      <c r="P47" s="30" t="s">
        <v>422</v>
      </c>
      <c r="Q47" s="30" t="s">
        <v>422</v>
      </c>
      <c r="R47" s="30" t="s">
        <v>422</v>
      </c>
      <c r="S47" s="35" t="s">
        <v>681</v>
      </c>
      <c r="T47" s="35" t="s">
        <v>422</v>
      </c>
      <c r="U47" s="35" t="s">
        <v>682</v>
      </c>
      <c r="V47" s="35"/>
      <c r="W47" s="35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 t="s">
        <v>683</v>
      </c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</row>
    <row r="48" customFormat="false" ht="14.25" hidden="false" customHeight="true" outlineLevel="0" collapsed="false">
      <c r="A48" s="30" t="s">
        <v>194</v>
      </c>
      <c r="B48" s="30" t="s">
        <v>684</v>
      </c>
      <c r="C48" s="44" t="s">
        <v>195</v>
      </c>
      <c r="D48" s="30" t="s">
        <v>403</v>
      </c>
      <c r="E48" s="41" t="s">
        <v>415</v>
      </c>
      <c r="F48" s="30" t="s">
        <v>416</v>
      </c>
      <c r="G48" s="30" t="s">
        <v>417</v>
      </c>
      <c r="H48" s="30" t="s">
        <v>418</v>
      </c>
      <c r="I48" s="30" t="s">
        <v>419</v>
      </c>
      <c r="J48" s="30" t="s">
        <v>420</v>
      </c>
      <c r="K48" s="30" t="s">
        <v>421</v>
      </c>
      <c r="L48" s="30" t="s">
        <v>422</v>
      </c>
      <c r="M48" s="30" t="s">
        <v>439</v>
      </c>
      <c r="N48" s="30" t="s">
        <v>637</v>
      </c>
      <c r="O48" s="30" t="s">
        <v>680</v>
      </c>
      <c r="P48" s="30" t="s">
        <v>685</v>
      </c>
      <c r="Q48" s="30" t="s">
        <v>422</v>
      </c>
      <c r="R48" s="30" t="s">
        <v>422</v>
      </c>
      <c r="S48" s="35" t="s">
        <v>681</v>
      </c>
      <c r="T48" s="35" t="s">
        <v>422</v>
      </c>
      <c r="U48" s="35" t="s">
        <v>686</v>
      </c>
      <c r="V48" s="35"/>
      <c r="W48" s="35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</row>
    <row r="49" customFormat="false" ht="14.25" hidden="false" customHeight="true" outlineLevel="0" collapsed="false">
      <c r="A49" s="30" t="s">
        <v>196</v>
      </c>
      <c r="B49" s="30" t="s">
        <v>687</v>
      </c>
      <c r="C49" s="44" t="s">
        <v>197</v>
      </c>
      <c r="D49" s="30" t="s">
        <v>403</v>
      </c>
      <c r="E49" s="41" t="s">
        <v>415</v>
      </c>
      <c r="F49" s="30" t="s">
        <v>416</v>
      </c>
      <c r="G49" s="30" t="s">
        <v>417</v>
      </c>
      <c r="H49" s="30" t="s">
        <v>418</v>
      </c>
      <c r="I49" s="30" t="s">
        <v>419</v>
      </c>
      <c r="J49" s="30" t="s">
        <v>420</v>
      </c>
      <c r="K49" s="30" t="s">
        <v>421</v>
      </c>
      <c r="L49" s="30" t="s">
        <v>422</v>
      </c>
      <c r="M49" s="30" t="s">
        <v>439</v>
      </c>
      <c r="N49" s="30" t="s">
        <v>637</v>
      </c>
      <c r="O49" s="30" t="s">
        <v>680</v>
      </c>
      <c r="P49" s="30" t="s">
        <v>685</v>
      </c>
      <c r="Q49" s="30" t="s">
        <v>422</v>
      </c>
      <c r="R49" s="30" t="s">
        <v>422</v>
      </c>
      <c r="S49" s="35" t="s">
        <v>681</v>
      </c>
      <c r="T49" s="35" t="s">
        <v>422</v>
      </c>
      <c r="U49" s="35" t="s">
        <v>688</v>
      </c>
      <c r="V49" s="35"/>
      <c r="W49" s="35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 t="s">
        <v>689</v>
      </c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customFormat="false" ht="14.25" hidden="false" customHeight="true" outlineLevel="0" collapsed="false">
      <c r="A50" s="30" t="s">
        <v>198</v>
      </c>
      <c r="B50" s="30" t="s">
        <v>690</v>
      </c>
      <c r="C50" s="44" t="s">
        <v>199</v>
      </c>
      <c r="D50" s="30" t="s">
        <v>403</v>
      </c>
      <c r="E50" s="41" t="s">
        <v>415</v>
      </c>
      <c r="F50" s="30" t="s">
        <v>416</v>
      </c>
      <c r="G50" s="30" t="s">
        <v>417</v>
      </c>
      <c r="H50" s="30" t="s">
        <v>418</v>
      </c>
      <c r="I50" s="30" t="s">
        <v>419</v>
      </c>
      <c r="J50" s="30" t="s">
        <v>420</v>
      </c>
      <c r="K50" s="30" t="s">
        <v>421</v>
      </c>
      <c r="L50" s="30" t="s">
        <v>422</v>
      </c>
      <c r="M50" s="30" t="s">
        <v>432</v>
      </c>
      <c r="N50" s="30" t="s">
        <v>616</v>
      </c>
      <c r="O50" s="30" t="s">
        <v>617</v>
      </c>
      <c r="P50" s="30" t="s">
        <v>691</v>
      </c>
      <c r="Q50" s="30" t="s">
        <v>692</v>
      </c>
      <c r="R50" s="30" t="s">
        <v>422</v>
      </c>
      <c r="S50" s="35" t="s">
        <v>693</v>
      </c>
      <c r="T50" s="35" t="s">
        <v>422</v>
      </c>
      <c r="U50" s="35" t="s">
        <v>694</v>
      </c>
      <c r="V50" s="35"/>
      <c r="W50" s="35"/>
      <c r="X50" s="30"/>
      <c r="Y50" s="30" t="s">
        <v>555</v>
      </c>
      <c r="Z50" s="30" t="s">
        <v>472</v>
      </c>
      <c r="AA50" s="30"/>
      <c r="AB50" s="30" t="s">
        <v>419</v>
      </c>
      <c r="AC50" s="30" t="s">
        <v>420</v>
      </c>
      <c r="AD50" s="30" t="s">
        <v>456</v>
      </c>
      <c r="AE50" s="30"/>
      <c r="AF50" s="30" t="s">
        <v>439</v>
      </c>
      <c r="AG50" s="30" t="s">
        <v>466</v>
      </c>
      <c r="AH50" s="30" t="s">
        <v>467</v>
      </c>
      <c r="AI50" s="30" t="s">
        <v>452</v>
      </c>
      <c r="AJ50" s="30" t="s">
        <v>497</v>
      </c>
      <c r="AK50" s="30" t="s">
        <v>628</v>
      </c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</row>
    <row r="51" customFormat="false" ht="14.25" hidden="false" customHeight="true" outlineLevel="0" collapsed="false">
      <c r="A51" s="30" t="s">
        <v>201</v>
      </c>
      <c r="B51" s="30" t="s">
        <v>695</v>
      </c>
      <c r="C51" s="44" t="s">
        <v>202</v>
      </c>
      <c r="D51" s="30" t="s">
        <v>403</v>
      </c>
      <c r="E51" s="41" t="s">
        <v>415</v>
      </c>
      <c r="F51" s="30" t="s">
        <v>416</v>
      </c>
      <c r="G51" s="30" t="s">
        <v>417</v>
      </c>
      <c r="H51" s="30" t="s">
        <v>418</v>
      </c>
      <c r="I51" s="30" t="s">
        <v>419</v>
      </c>
      <c r="J51" s="30" t="s">
        <v>420</v>
      </c>
      <c r="K51" s="30" t="s">
        <v>421</v>
      </c>
      <c r="L51" s="30" t="s">
        <v>422</v>
      </c>
      <c r="M51" s="30" t="s">
        <v>439</v>
      </c>
      <c r="N51" s="30" t="s">
        <v>696</v>
      </c>
      <c r="O51" s="30" t="s">
        <v>697</v>
      </c>
      <c r="P51" s="30" t="s">
        <v>698</v>
      </c>
      <c r="Q51" s="30" t="s">
        <v>699</v>
      </c>
      <c r="R51" s="30" t="s">
        <v>422</v>
      </c>
      <c r="S51" s="35" t="s">
        <v>700</v>
      </c>
      <c r="T51" s="35" t="s">
        <v>422</v>
      </c>
      <c r="U51" s="35" t="s">
        <v>701</v>
      </c>
      <c r="V51" s="35"/>
      <c r="W51" s="35"/>
      <c r="X51" s="30"/>
      <c r="Y51" s="30"/>
      <c r="Z51" s="30"/>
      <c r="AA51" s="30"/>
      <c r="AB51" s="30"/>
      <c r="AC51" s="30"/>
      <c r="AD51" s="30"/>
      <c r="AE51" s="30" t="s">
        <v>512</v>
      </c>
      <c r="AF51" s="30"/>
      <c r="AG51" s="30" t="s">
        <v>641</v>
      </c>
      <c r="AH51" s="30" t="s">
        <v>642</v>
      </c>
      <c r="AI51" s="30" t="s">
        <v>702</v>
      </c>
      <c r="AJ51" s="30" t="s">
        <v>703</v>
      </c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</row>
    <row r="52" customFormat="false" ht="14.25" hidden="false" customHeight="true" outlineLevel="0" collapsed="false">
      <c r="A52" s="30" t="s">
        <v>204</v>
      </c>
      <c r="B52" s="30" t="s">
        <v>704</v>
      </c>
      <c r="C52" s="44" t="s">
        <v>205</v>
      </c>
      <c r="D52" s="30" t="s">
        <v>403</v>
      </c>
      <c r="E52" s="41" t="s">
        <v>415</v>
      </c>
      <c r="F52" s="30" t="s">
        <v>416</v>
      </c>
      <c r="G52" s="30" t="s">
        <v>417</v>
      </c>
      <c r="H52" s="30" t="s">
        <v>418</v>
      </c>
      <c r="I52" s="30" t="s">
        <v>419</v>
      </c>
      <c r="J52" s="30" t="s">
        <v>420</v>
      </c>
      <c r="K52" s="30" t="s">
        <v>421</v>
      </c>
      <c r="L52" s="30" t="s">
        <v>422</v>
      </c>
      <c r="M52" s="30" t="s">
        <v>432</v>
      </c>
      <c r="N52" s="30" t="s">
        <v>524</v>
      </c>
      <c r="O52" s="30" t="s">
        <v>591</v>
      </c>
      <c r="P52" s="30" t="s">
        <v>422</v>
      </c>
      <c r="Q52" s="30" t="s">
        <v>593</v>
      </c>
      <c r="R52" s="30" t="s">
        <v>422</v>
      </c>
      <c r="S52" s="35" t="s">
        <v>705</v>
      </c>
      <c r="T52" s="35" t="s">
        <v>422</v>
      </c>
      <c r="U52" s="35" t="s">
        <v>706</v>
      </c>
      <c r="V52" s="35"/>
      <c r="W52" s="35"/>
      <c r="X52" s="30"/>
      <c r="Y52" s="30"/>
      <c r="Z52" s="30"/>
      <c r="AA52" s="30"/>
      <c r="AB52" s="30"/>
      <c r="AC52" s="30"/>
      <c r="AD52" s="30"/>
      <c r="AE52" s="30"/>
      <c r="AF52" s="30"/>
      <c r="AG52" s="30" t="s">
        <v>457</v>
      </c>
      <c r="AH52" s="30" t="s">
        <v>707</v>
      </c>
      <c r="AI52" s="30" t="s">
        <v>626</v>
      </c>
      <c r="AJ52" s="30" t="s">
        <v>587</v>
      </c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</row>
    <row r="53" customFormat="false" ht="14.25" hidden="false" customHeight="true" outlineLevel="0" collapsed="false">
      <c r="A53" s="30" t="s">
        <v>206</v>
      </c>
      <c r="B53" s="30" t="s">
        <v>708</v>
      </c>
      <c r="C53" s="44" t="s">
        <v>207</v>
      </c>
      <c r="D53" s="30" t="s">
        <v>403</v>
      </c>
      <c r="E53" s="41" t="s">
        <v>415</v>
      </c>
      <c r="F53" s="30" t="s">
        <v>416</v>
      </c>
      <c r="G53" s="30" t="s">
        <v>417</v>
      </c>
      <c r="H53" s="30" t="s">
        <v>418</v>
      </c>
      <c r="I53" s="30" t="s">
        <v>419</v>
      </c>
      <c r="J53" s="30" t="s">
        <v>420</v>
      </c>
      <c r="K53" s="30" t="s">
        <v>421</v>
      </c>
      <c r="L53" s="30" t="s">
        <v>422</v>
      </c>
      <c r="M53" s="30" t="s">
        <v>439</v>
      </c>
      <c r="N53" s="30" t="s">
        <v>696</v>
      </c>
      <c r="O53" s="30" t="s">
        <v>697</v>
      </c>
      <c r="P53" s="30" t="s">
        <v>698</v>
      </c>
      <c r="Q53" s="30" t="s">
        <v>596</v>
      </c>
      <c r="R53" s="30" t="s">
        <v>422</v>
      </c>
      <c r="S53" s="35" t="s">
        <v>709</v>
      </c>
      <c r="T53" s="35" t="s">
        <v>422</v>
      </c>
      <c r="U53" s="35" t="s">
        <v>710</v>
      </c>
      <c r="V53" s="35"/>
      <c r="W53" s="35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</row>
    <row r="54" customFormat="false" ht="14.25" hidden="false" customHeight="true" outlineLevel="0" collapsed="false">
      <c r="A54" s="30" t="s">
        <v>210</v>
      </c>
      <c r="B54" s="30" t="s">
        <v>711</v>
      </c>
      <c r="C54" s="44" t="s">
        <v>211</v>
      </c>
      <c r="D54" s="30" t="s">
        <v>403</v>
      </c>
      <c r="E54" s="41" t="s">
        <v>415</v>
      </c>
      <c r="F54" s="30" t="s">
        <v>416</v>
      </c>
      <c r="G54" s="30" t="s">
        <v>417</v>
      </c>
      <c r="H54" s="30" t="s">
        <v>418</v>
      </c>
      <c r="I54" s="30" t="s">
        <v>419</v>
      </c>
      <c r="J54" s="30" t="s">
        <v>420</v>
      </c>
      <c r="K54" s="30" t="s">
        <v>421</v>
      </c>
      <c r="L54" s="30" t="s">
        <v>422</v>
      </c>
      <c r="M54" s="30" t="s">
        <v>439</v>
      </c>
      <c r="N54" s="30" t="s">
        <v>590</v>
      </c>
      <c r="O54" s="30" t="s">
        <v>595</v>
      </c>
      <c r="P54" s="30" t="s">
        <v>422</v>
      </c>
      <c r="Q54" s="30" t="s">
        <v>422</v>
      </c>
      <c r="R54" s="30" t="s">
        <v>422</v>
      </c>
      <c r="S54" s="35" t="s">
        <v>712</v>
      </c>
      <c r="T54" s="35" t="s">
        <v>422</v>
      </c>
      <c r="U54" s="35" t="s">
        <v>713</v>
      </c>
      <c r="V54" s="35"/>
      <c r="W54" s="35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</row>
    <row r="55" customFormat="false" ht="14.25" hidden="false" customHeight="true" outlineLevel="0" collapsed="false">
      <c r="A55" s="30" t="s">
        <v>212</v>
      </c>
      <c r="B55" s="30" t="s">
        <v>714</v>
      </c>
      <c r="C55" s="44" t="s">
        <v>213</v>
      </c>
      <c r="D55" s="30" t="s">
        <v>403</v>
      </c>
      <c r="E55" s="41" t="s">
        <v>415</v>
      </c>
      <c r="F55" s="30" t="s">
        <v>416</v>
      </c>
      <c r="G55" s="30" t="s">
        <v>417</v>
      </c>
      <c r="H55" s="30" t="s">
        <v>418</v>
      </c>
      <c r="I55" s="30" t="s">
        <v>419</v>
      </c>
      <c r="J55" s="30" t="s">
        <v>420</v>
      </c>
      <c r="K55" s="30" t="s">
        <v>421</v>
      </c>
      <c r="L55" s="30" t="s">
        <v>422</v>
      </c>
      <c r="M55" s="30" t="s">
        <v>432</v>
      </c>
      <c r="N55" s="30" t="s">
        <v>616</v>
      </c>
      <c r="O55" s="30" t="s">
        <v>617</v>
      </c>
      <c r="P55" s="30" t="s">
        <v>592</v>
      </c>
      <c r="Q55" s="30" t="s">
        <v>601</v>
      </c>
      <c r="R55" s="30" t="s">
        <v>602</v>
      </c>
      <c r="S55" s="35" t="s">
        <v>715</v>
      </c>
      <c r="T55" s="35" t="s">
        <v>422</v>
      </c>
      <c r="U55" s="35" t="s">
        <v>518</v>
      </c>
      <c r="V55" s="35"/>
      <c r="W55" s="35"/>
      <c r="X55" s="30"/>
      <c r="Y55" s="30"/>
      <c r="Z55" s="30"/>
      <c r="AA55" s="30"/>
      <c r="AB55" s="30"/>
      <c r="AC55" s="30" t="s">
        <v>716</v>
      </c>
      <c r="AD55" s="30" t="s">
        <v>444</v>
      </c>
      <c r="AE55" s="30"/>
      <c r="AF55" s="30" t="s">
        <v>432</v>
      </c>
      <c r="AG55" s="30" t="s">
        <v>476</v>
      </c>
      <c r="AH55" s="30" t="s">
        <v>441</v>
      </c>
      <c r="AI55" s="30" t="s">
        <v>526</v>
      </c>
      <c r="AJ55" s="30" t="s">
        <v>527</v>
      </c>
      <c r="AK55" s="30" t="s">
        <v>633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</row>
    <row r="56" customFormat="false" ht="14.25" hidden="false" customHeight="true" outlineLevel="0" collapsed="false">
      <c r="A56" s="30" t="s">
        <v>214</v>
      </c>
      <c r="B56" s="30" t="s">
        <v>717</v>
      </c>
      <c r="C56" s="44" t="s">
        <v>215</v>
      </c>
      <c r="D56" s="30" t="s">
        <v>403</v>
      </c>
      <c r="E56" s="41" t="s">
        <v>415</v>
      </c>
      <c r="F56" s="30" t="s">
        <v>416</v>
      </c>
      <c r="G56" s="30" t="s">
        <v>417</v>
      </c>
      <c r="H56" s="30" t="s">
        <v>418</v>
      </c>
      <c r="I56" s="30" t="s">
        <v>419</v>
      </c>
      <c r="J56" s="30" t="s">
        <v>420</v>
      </c>
      <c r="K56" s="30" t="s">
        <v>421</v>
      </c>
      <c r="L56" s="30" t="s">
        <v>422</v>
      </c>
      <c r="M56" s="30" t="s">
        <v>439</v>
      </c>
      <c r="N56" s="30" t="s">
        <v>450</v>
      </c>
      <c r="O56" s="30" t="s">
        <v>451</v>
      </c>
      <c r="P56" s="30" t="s">
        <v>452</v>
      </c>
      <c r="Q56" s="30" t="s">
        <v>605</v>
      </c>
      <c r="R56" s="30" t="s">
        <v>422</v>
      </c>
      <c r="S56" s="35" t="s">
        <v>237</v>
      </c>
      <c r="T56" s="35" t="s">
        <v>422</v>
      </c>
      <c r="U56" s="35" t="s">
        <v>718</v>
      </c>
      <c r="V56" s="35"/>
      <c r="W56" s="35"/>
      <c r="X56" s="30"/>
      <c r="Y56" s="30"/>
      <c r="Z56" s="30"/>
      <c r="AA56" s="30"/>
      <c r="AB56" s="30"/>
      <c r="AC56" s="30"/>
      <c r="AD56" s="30"/>
      <c r="AE56" s="30"/>
      <c r="AF56" s="30"/>
      <c r="AG56" s="30" t="s">
        <v>719</v>
      </c>
      <c r="AH56" s="30" t="s">
        <v>720</v>
      </c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</row>
    <row r="57" customFormat="false" ht="14.25" hidden="false" customHeight="true" outlineLevel="0" collapsed="false">
      <c r="A57" s="30" t="s">
        <v>217</v>
      </c>
      <c r="B57" s="30" t="s">
        <v>721</v>
      </c>
      <c r="C57" s="44" t="s">
        <v>218</v>
      </c>
      <c r="D57" s="30" t="s">
        <v>403</v>
      </c>
      <c r="E57" s="41" t="s">
        <v>415</v>
      </c>
      <c r="F57" s="30" t="s">
        <v>416</v>
      </c>
      <c r="G57" s="30" t="s">
        <v>417</v>
      </c>
      <c r="H57" s="30" t="s">
        <v>418</v>
      </c>
      <c r="I57" s="30" t="s">
        <v>419</v>
      </c>
      <c r="J57" s="30" t="s">
        <v>420</v>
      </c>
      <c r="K57" s="30" t="s">
        <v>421</v>
      </c>
      <c r="L57" s="30" t="s">
        <v>422</v>
      </c>
      <c r="M57" s="30" t="s">
        <v>439</v>
      </c>
      <c r="N57" s="30" t="s">
        <v>450</v>
      </c>
      <c r="O57" s="30" t="s">
        <v>451</v>
      </c>
      <c r="P57" s="30" t="s">
        <v>452</v>
      </c>
      <c r="Q57" s="30" t="s">
        <v>609</v>
      </c>
      <c r="R57" s="30" t="s">
        <v>422</v>
      </c>
      <c r="S57" s="35" t="s">
        <v>722</v>
      </c>
      <c r="T57" s="35" t="s">
        <v>422</v>
      </c>
      <c r="U57" s="35" t="s">
        <v>723</v>
      </c>
      <c r="V57" s="35"/>
      <c r="W57" s="35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</row>
    <row r="58" customFormat="false" ht="14.25" hidden="false" customHeight="true" outlineLevel="0" collapsed="false">
      <c r="A58" s="30" t="s">
        <v>220</v>
      </c>
      <c r="B58" s="30" t="s">
        <v>724</v>
      </c>
      <c r="C58" s="44" t="s">
        <v>221</v>
      </c>
      <c r="D58" s="30" t="s">
        <v>403</v>
      </c>
      <c r="E58" s="41" t="s">
        <v>415</v>
      </c>
      <c r="F58" s="30" t="s">
        <v>416</v>
      </c>
      <c r="G58" s="30" t="s">
        <v>417</v>
      </c>
      <c r="H58" s="30" t="s">
        <v>418</v>
      </c>
      <c r="I58" s="30" t="s">
        <v>419</v>
      </c>
      <c r="J58" s="30" t="s">
        <v>420</v>
      </c>
      <c r="K58" s="30" t="s">
        <v>421</v>
      </c>
      <c r="L58" s="30" t="s">
        <v>422</v>
      </c>
      <c r="M58" s="30" t="s">
        <v>439</v>
      </c>
      <c r="N58" s="30" t="s">
        <v>648</v>
      </c>
      <c r="O58" s="30" t="s">
        <v>660</v>
      </c>
      <c r="P58" s="30" t="s">
        <v>568</v>
      </c>
      <c r="Q58" s="30" t="s">
        <v>569</v>
      </c>
      <c r="R58" s="30" t="s">
        <v>422</v>
      </c>
      <c r="S58" s="35" t="s">
        <v>725</v>
      </c>
      <c r="T58" s="35" t="s">
        <v>422</v>
      </c>
      <c r="U58" s="35" t="s">
        <v>726</v>
      </c>
      <c r="V58" s="35"/>
      <c r="W58" s="35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</row>
    <row r="59" customFormat="false" ht="14.25" hidden="false" customHeight="true" outlineLevel="0" collapsed="false">
      <c r="A59" s="30" t="s">
        <v>222</v>
      </c>
      <c r="B59" s="30" t="s">
        <v>727</v>
      </c>
      <c r="C59" s="44" t="s">
        <v>223</v>
      </c>
      <c r="D59" s="30" t="s">
        <v>403</v>
      </c>
      <c r="E59" s="41" t="s">
        <v>415</v>
      </c>
      <c r="F59" s="30" t="s">
        <v>416</v>
      </c>
      <c r="G59" s="30" t="s">
        <v>417</v>
      </c>
      <c r="H59" s="30" t="s">
        <v>418</v>
      </c>
      <c r="I59" s="30" t="s">
        <v>419</v>
      </c>
      <c r="J59" s="30" t="s">
        <v>420</v>
      </c>
      <c r="K59" s="30" t="s">
        <v>421</v>
      </c>
      <c r="L59" s="30" t="s">
        <v>422</v>
      </c>
      <c r="M59" s="30" t="s">
        <v>439</v>
      </c>
      <c r="N59" s="30" t="s">
        <v>696</v>
      </c>
      <c r="O59" s="30" t="s">
        <v>697</v>
      </c>
      <c r="P59" s="30" t="s">
        <v>698</v>
      </c>
      <c r="Q59" s="30" t="s">
        <v>459</v>
      </c>
      <c r="R59" s="30" t="s">
        <v>422</v>
      </c>
      <c r="S59" s="35" t="s">
        <v>728</v>
      </c>
      <c r="T59" s="35" t="s">
        <v>422</v>
      </c>
      <c r="U59" s="35" t="s">
        <v>729</v>
      </c>
      <c r="V59" s="35"/>
      <c r="W59" s="35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customFormat="false" ht="14.25" hidden="false" customHeight="true" outlineLevel="0" collapsed="false">
      <c r="A60" s="30" t="s">
        <v>224</v>
      </c>
      <c r="B60" s="30" t="s">
        <v>730</v>
      </c>
      <c r="C60" s="44" t="s">
        <v>225</v>
      </c>
      <c r="D60" s="30" t="s">
        <v>403</v>
      </c>
      <c r="E60" s="41" t="s">
        <v>415</v>
      </c>
      <c r="F60" s="30" t="s">
        <v>416</v>
      </c>
      <c r="G60" s="30" t="s">
        <v>417</v>
      </c>
      <c r="H60" s="30" t="s">
        <v>418</v>
      </c>
      <c r="I60" s="30" t="s">
        <v>419</v>
      </c>
      <c r="J60" s="30" t="s">
        <v>420</v>
      </c>
      <c r="K60" s="30" t="s">
        <v>421</v>
      </c>
      <c r="L60" s="30" t="s">
        <v>422</v>
      </c>
      <c r="M60" s="30" t="s">
        <v>439</v>
      </c>
      <c r="N60" s="30" t="s">
        <v>450</v>
      </c>
      <c r="O60" s="30" t="s">
        <v>451</v>
      </c>
      <c r="P60" s="30" t="s">
        <v>452</v>
      </c>
      <c r="Q60" s="30" t="s">
        <v>463</v>
      </c>
      <c r="R60" s="30" t="s">
        <v>422</v>
      </c>
      <c r="S60" s="35" t="s">
        <v>731</v>
      </c>
      <c r="T60" s="35" t="s">
        <v>422</v>
      </c>
      <c r="U60" s="35" t="s">
        <v>732</v>
      </c>
      <c r="V60" s="35"/>
      <c r="W60" s="35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customFormat="false" ht="14.25" hidden="false" customHeight="true" outlineLevel="0" collapsed="false">
      <c r="A61" s="30" t="s">
        <v>226</v>
      </c>
      <c r="B61" s="30" t="s">
        <v>733</v>
      </c>
      <c r="C61" s="44" t="s">
        <v>227</v>
      </c>
      <c r="D61" s="30" t="s">
        <v>403</v>
      </c>
      <c r="E61" s="41"/>
      <c r="F61" s="30" t="s">
        <v>416</v>
      </c>
      <c r="G61" s="30" t="s">
        <v>472</v>
      </c>
      <c r="H61" s="30" t="s">
        <v>422</v>
      </c>
      <c r="I61" s="30" t="s">
        <v>473</v>
      </c>
      <c r="J61" s="30" t="s">
        <v>481</v>
      </c>
      <c r="K61" s="30" t="s">
        <v>456</v>
      </c>
      <c r="L61" s="30" t="s">
        <v>422</v>
      </c>
      <c r="M61" s="30" t="s">
        <v>422</v>
      </c>
      <c r="N61" s="30" t="s">
        <v>457</v>
      </c>
      <c r="O61" s="30" t="s">
        <v>458</v>
      </c>
      <c r="P61" s="30" t="s">
        <v>422</v>
      </c>
      <c r="Q61" s="30" t="s">
        <v>422</v>
      </c>
      <c r="R61" s="30" t="s">
        <v>422</v>
      </c>
      <c r="S61" s="35" t="s">
        <v>734</v>
      </c>
      <c r="T61" s="35" t="s">
        <v>422</v>
      </c>
      <c r="U61" s="35" t="s">
        <v>735</v>
      </c>
      <c r="V61" s="35"/>
      <c r="W61" s="35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 t="s">
        <v>736</v>
      </c>
      <c r="AI61" s="30"/>
      <c r="AJ61" s="30" t="s">
        <v>737</v>
      </c>
      <c r="AK61" s="30" t="s">
        <v>738</v>
      </c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customFormat="false" ht="14.25" hidden="false" customHeight="true" outlineLevel="0" collapsed="false">
      <c r="A62" s="30" t="s">
        <v>228</v>
      </c>
      <c r="B62" s="30" t="s">
        <v>733</v>
      </c>
      <c r="C62" s="44" t="s">
        <v>229</v>
      </c>
      <c r="D62" s="30" t="s">
        <v>403</v>
      </c>
      <c r="E62" s="41"/>
      <c r="F62" s="30" t="s">
        <v>416</v>
      </c>
      <c r="G62" s="30" t="s">
        <v>472</v>
      </c>
      <c r="H62" s="30" t="s">
        <v>422</v>
      </c>
      <c r="I62" s="30" t="s">
        <v>473</v>
      </c>
      <c r="J62" s="30" t="s">
        <v>481</v>
      </c>
      <c r="K62" s="30" t="s">
        <v>456</v>
      </c>
      <c r="L62" s="30" t="s">
        <v>422</v>
      </c>
      <c r="M62" s="30" t="s">
        <v>422</v>
      </c>
      <c r="N62" s="30" t="s">
        <v>457</v>
      </c>
      <c r="O62" s="30" t="s">
        <v>458</v>
      </c>
      <c r="P62" s="30" t="s">
        <v>422</v>
      </c>
      <c r="Q62" s="30" t="s">
        <v>422</v>
      </c>
      <c r="R62" s="30" t="s">
        <v>422</v>
      </c>
      <c r="S62" s="35" t="s">
        <v>734</v>
      </c>
      <c r="T62" s="35" t="s">
        <v>422</v>
      </c>
      <c r="U62" s="35" t="s">
        <v>739</v>
      </c>
      <c r="V62" s="35"/>
      <c r="W62" s="35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 t="s">
        <v>740</v>
      </c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customFormat="false" ht="14.25" hidden="false" customHeight="true" outlineLevel="0" collapsed="false">
      <c r="A63" s="30" t="s">
        <v>230</v>
      </c>
      <c r="B63" s="30" t="s">
        <v>741</v>
      </c>
      <c r="C63" s="44" t="s">
        <v>231</v>
      </c>
      <c r="D63" s="30" t="s">
        <v>403</v>
      </c>
      <c r="E63" s="41" t="s">
        <v>415</v>
      </c>
      <c r="F63" s="30" t="s">
        <v>416</v>
      </c>
      <c r="G63" s="30" t="s">
        <v>417</v>
      </c>
      <c r="H63" s="30" t="s">
        <v>418</v>
      </c>
      <c r="I63" s="30" t="s">
        <v>419</v>
      </c>
      <c r="J63" s="30" t="s">
        <v>420</v>
      </c>
      <c r="K63" s="30" t="s">
        <v>421</v>
      </c>
      <c r="L63" s="30" t="s">
        <v>422</v>
      </c>
      <c r="M63" s="30" t="s">
        <v>439</v>
      </c>
      <c r="N63" s="30" t="s">
        <v>585</v>
      </c>
      <c r="O63" s="30" t="s">
        <v>586</v>
      </c>
      <c r="P63" s="30" t="s">
        <v>422</v>
      </c>
      <c r="Q63" s="30" t="s">
        <v>673</v>
      </c>
      <c r="R63" s="30" t="s">
        <v>422</v>
      </c>
      <c r="S63" s="35" t="s">
        <v>742</v>
      </c>
      <c r="T63" s="35" t="s">
        <v>422</v>
      </c>
      <c r="U63" s="35" t="s">
        <v>743</v>
      </c>
      <c r="V63" s="35"/>
      <c r="W63" s="35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customFormat="false" ht="14.25" hidden="false" customHeight="true" outlineLevel="0" collapsed="false">
      <c r="A64" s="30" t="s">
        <v>232</v>
      </c>
      <c r="B64" s="30" t="s">
        <v>551</v>
      </c>
      <c r="C64" s="44" t="s">
        <v>233</v>
      </c>
      <c r="D64" s="30" t="s">
        <v>403</v>
      </c>
      <c r="E64" s="41"/>
      <c r="F64" s="30" t="s">
        <v>416</v>
      </c>
      <c r="G64" s="30" t="s">
        <v>472</v>
      </c>
      <c r="H64" s="30" t="s">
        <v>422</v>
      </c>
      <c r="I64" s="30" t="s">
        <v>473</v>
      </c>
      <c r="J64" s="30" t="s">
        <v>474</v>
      </c>
      <c r="K64" s="30" t="s">
        <v>444</v>
      </c>
      <c r="L64" s="30" t="s">
        <v>422</v>
      </c>
      <c r="M64" s="30" t="s">
        <v>422</v>
      </c>
      <c r="N64" s="30" t="s">
        <v>719</v>
      </c>
      <c r="O64" s="30" t="s">
        <v>720</v>
      </c>
      <c r="P64" s="30" t="s">
        <v>422</v>
      </c>
      <c r="Q64" s="30" t="s">
        <v>422</v>
      </c>
      <c r="R64" s="30" t="s">
        <v>422</v>
      </c>
      <c r="S64" s="35" t="s">
        <v>744</v>
      </c>
      <c r="T64" s="35" t="s">
        <v>422</v>
      </c>
      <c r="U64" s="35" t="s">
        <v>745</v>
      </c>
      <c r="V64" s="35"/>
      <c r="W64" s="35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customFormat="false" ht="14.25" hidden="false" customHeight="true" outlineLevel="0" collapsed="false">
      <c r="A65" s="30" t="s">
        <v>235</v>
      </c>
      <c r="B65" s="30" t="s">
        <v>746</v>
      </c>
      <c r="C65" s="44" t="s">
        <v>236</v>
      </c>
      <c r="D65" s="30" t="s">
        <v>403</v>
      </c>
      <c r="E65" s="41" t="s">
        <v>415</v>
      </c>
      <c r="F65" s="30" t="s">
        <v>416</v>
      </c>
      <c r="G65" s="30" t="s">
        <v>417</v>
      </c>
      <c r="H65" s="30" t="s">
        <v>418</v>
      </c>
      <c r="I65" s="30" t="s">
        <v>419</v>
      </c>
      <c r="J65" s="30" t="s">
        <v>420</v>
      </c>
      <c r="K65" s="30" t="s">
        <v>421</v>
      </c>
      <c r="L65" s="30" t="s">
        <v>422</v>
      </c>
      <c r="M65" s="30" t="s">
        <v>513</v>
      </c>
      <c r="N65" s="30" t="s">
        <v>514</v>
      </c>
      <c r="O65" s="30" t="s">
        <v>515</v>
      </c>
      <c r="P65" s="30" t="s">
        <v>422</v>
      </c>
      <c r="Q65" s="30" t="s">
        <v>422</v>
      </c>
      <c r="R65" s="30" t="s">
        <v>422</v>
      </c>
      <c r="S65" s="35" t="s">
        <v>747</v>
      </c>
      <c r="T65" s="35" t="s">
        <v>422</v>
      </c>
      <c r="U65" s="35" t="s">
        <v>748</v>
      </c>
      <c r="V65" s="35"/>
      <c r="W65" s="35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customFormat="false" ht="14.25" hidden="false" customHeight="true" outlineLevel="0" collapsed="false">
      <c r="A66" s="30" t="s">
        <v>238</v>
      </c>
      <c r="B66" s="30" t="s">
        <v>749</v>
      </c>
      <c r="C66" s="44" t="s">
        <v>239</v>
      </c>
      <c r="D66" s="30" t="s">
        <v>403</v>
      </c>
      <c r="E66" s="41" t="s">
        <v>415</v>
      </c>
      <c r="F66" s="30" t="s">
        <v>416</v>
      </c>
      <c r="G66" s="30" t="s">
        <v>417</v>
      </c>
      <c r="H66" s="30" t="s">
        <v>418</v>
      </c>
      <c r="I66" s="30" t="s">
        <v>419</v>
      </c>
      <c r="J66" s="30" t="s">
        <v>420</v>
      </c>
      <c r="K66" s="30" t="s">
        <v>421</v>
      </c>
      <c r="L66" s="30" t="s">
        <v>422</v>
      </c>
      <c r="M66" s="30" t="s">
        <v>750</v>
      </c>
      <c r="N66" s="30" t="s">
        <v>671</v>
      </c>
      <c r="O66" s="30" t="s">
        <v>672</v>
      </c>
      <c r="P66" s="30" t="s">
        <v>422</v>
      </c>
      <c r="Q66" s="30" t="s">
        <v>422</v>
      </c>
      <c r="R66" s="30" t="s">
        <v>422</v>
      </c>
      <c r="S66" s="35" t="s">
        <v>751</v>
      </c>
      <c r="T66" s="35" t="s">
        <v>422</v>
      </c>
      <c r="U66" s="35" t="s">
        <v>752</v>
      </c>
      <c r="V66" s="35"/>
      <c r="W66" s="35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customFormat="false" ht="14.25" hidden="false" customHeight="true" outlineLevel="0" collapsed="false">
      <c r="A67" s="30" t="s">
        <v>241</v>
      </c>
      <c r="B67" s="30" t="s">
        <v>753</v>
      </c>
      <c r="C67" s="44" t="s">
        <v>242</v>
      </c>
      <c r="D67" s="30" t="s">
        <v>403</v>
      </c>
      <c r="E67" s="41" t="s">
        <v>415</v>
      </c>
      <c r="F67" s="30" t="s">
        <v>416</v>
      </c>
      <c r="G67" s="30" t="s">
        <v>417</v>
      </c>
      <c r="H67" s="30" t="s">
        <v>418</v>
      </c>
      <c r="I67" s="30" t="s">
        <v>419</v>
      </c>
      <c r="J67" s="30" t="s">
        <v>420</v>
      </c>
      <c r="K67" s="30" t="s">
        <v>421</v>
      </c>
      <c r="L67" s="30" t="s">
        <v>422</v>
      </c>
      <c r="M67" s="30" t="s">
        <v>432</v>
      </c>
      <c r="N67" s="30" t="s">
        <v>524</v>
      </c>
      <c r="O67" s="30" t="s">
        <v>525</v>
      </c>
      <c r="P67" s="30" t="s">
        <v>677</v>
      </c>
      <c r="Q67" s="30" t="s">
        <v>678</v>
      </c>
      <c r="R67" s="30" t="s">
        <v>422</v>
      </c>
      <c r="S67" s="35" t="s">
        <v>754</v>
      </c>
      <c r="T67" s="35" t="s">
        <v>422</v>
      </c>
      <c r="U67" s="35" t="s">
        <v>755</v>
      </c>
      <c r="V67" s="35"/>
      <c r="W67" s="35"/>
      <c r="X67" s="30"/>
      <c r="Y67" s="30"/>
      <c r="Z67" s="30"/>
      <c r="AA67" s="30"/>
      <c r="AB67" s="30"/>
      <c r="AC67" s="30"/>
      <c r="AD67" s="30"/>
      <c r="AE67" s="30"/>
      <c r="AF67" s="30"/>
      <c r="AG67" s="30" t="s">
        <v>424</v>
      </c>
      <c r="AH67" s="30" t="s">
        <v>451</v>
      </c>
      <c r="AI67" s="30" t="s">
        <v>624</v>
      </c>
      <c r="AJ67" s="30" t="s">
        <v>598</v>
      </c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customFormat="false" ht="14.25" hidden="false" customHeight="true" outlineLevel="0" collapsed="false">
      <c r="A68" s="30" t="s">
        <v>244</v>
      </c>
      <c r="B68" s="30" t="s">
        <v>756</v>
      </c>
      <c r="C68" s="44" t="s">
        <v>245</v>
      </c>
      <c r="D68" s="30" t="s">
        <v>403</v>
      </c>
      <c r="E68" s="41" t="s">
        <v>415</v>
      </c>
      <c r="F68" s="30" t="s">
        <v>416</v>
      </c>
      <c r="G68" s="30" t="s">
        <v>417</v>
      </c>
      <c r="H68" s="30" t="s">
        <v>418</v>
      </c>
      <c r="I68" s="30" t="s">
        <v>419</v>
      </c>
      <c r="J68" s="30" t="s">
        <v>420</v>
      </c>
      <c r="K68" s="30" t="s">
        <v>421</v>
      </c>
      <c r="L68" s="30" t="s">
        <v>422</v>
      </c>
      <c r="M68" s="30" t="s">
        <v>432</v>
      </c>
      <c r="N68" s="30" t="s">
        <v>524</v>
      </c>
      <c r="O68" s="30" t="s">
        <v>525</v>
      </c>
      <c r="P68" s="30" t="s">
        <v>677</v>
      </c>
      <c r="Q68" s="30" t="s">
        <v>678</v>
      </c>
      <c r="R68" s="30" t="s">
        <v>422</v>
      </c>
      <c r="S68" s="35" t="s">
        <v>754</v>
      </c>
      <c r="T68" s="35" t="s">
        <v>422</v>
      </c>
      <c r="U68" s="35" t="s">
        <v>757</v>
      </c>
      <c r="V68" s="35"/>
      <c r="W68" s="35"/>
      <c r="X68" s="30"/>
      <c r="Y68" s="30"/>
      <c r="Z68" s="30"/>
      <c r="AA68" s="30"/>
      <c r="AB68" s="30"/>
      <c r="AC68" s="30"/>
      <c r="AD68" s="30"/>
      <c r="AE68" s="30"/>
      <c r="AF68" s="30"/>
      <c r="AG68" s="30" t="s">
        <v>571</v>
      </c>
      <c r="AH68" s="30" t="s">
        <v>680</v>
      </c>
      <c r="AI68" s="30" t="s">
        <v>643</v>
      </c>
      <c r="AJ68" s="30" t="s">
        <v>619</v>
      </c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customFormat="false" ht="14.25" hidden="false" customHeight="true" outlineLevel="0" collapsed="false">
      <c r="A69" s="30" t="s">
        <v>246</v>
      </c>
      <c r="B69" s="30" t="s">
        <v>758</v>
      </c>
      <c r="C69" s="44" t="s">
        <v>247</v>
      </c>
      <c r="D69" s="30" t="s">
        <v>403</v>
      </c>
      <c r="E69" s="41" t="s">
        <v>415</v>
      </c>
      <c r="F69" s="30" t="s">
        <v>416</v>
      </c>
      <c r="G69" s="30" t="s">
        <v>417</v>
      </c>
      <c r="H69" s="30" t="s">
        <v>418</v>
      </c>
      <c r="I69" s="30" t="s">
        <v>419</v>
      </c>
      <c r="J69" s="30" t="s">
        <v>420</v>
      </c>
      <c r="K69" s="30" t="s">
        <v>421</v>
      </c>
      <c r="L69" s="30" t="s">
        <v>422</v>
      </c>
      <c r="M69" s="30" t="s">
        <v>432</v>
      </c>
      <c r="N69" s="30" t="s">
        <v>524</v>
      </c>
      <c r="O69" s="30" t="s">
        <v>525</v>
      </c>
      <c r="P69" s="30" t="s">
        <v>677</v>
      </c>
      <c r="Q69" s="30" t="s">
        <v>678</v>
      </c>
      <c r="R69" s="30" t="s">
        <v>422</v>
      </c>
      <c r="S69" s="35" t="s">
        <v>754</v>
      </c>
      <c r="T69" s="35" t="s">
        <v>422</v>
      </c>
      <c r="U69" s="35" t="s">
        <v>759</v>
      </c>
      <c r="V69" s="35"/>
      <c r="W69" s="35"/>
      <c r="X69" s="30"/>
      <c r="Y69" s="30"/>
      <c r="Z69" s="30"/>
      <c r="AA69" s="30"/>
      <c r="AB69" s="30"/>
      <c r="AC69" s="30"/>
      <c r="AD69" s="30"/>
      <c r="AE69" s="30"/>
      <c r="AF69" s="30"/>
      <c r="AG69" s="30" t="s">
        <v>611</v>
      </c>
      <c r="AH69" s="30" t="s">
        <v>546</v>
      </c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customFormat="false" ht="14.25" hidden="false" customHeight="true" outlineLevel="0" collapsed="false">
      <c r="A70" s="30" t="s">
        <v>248</v>
      </c>
      <c r="B70" s="30" t="s">
        <v>760</v>
      </c>
      <c r="C70" s="44" t="s">
        <v>249</v>
      </c>
      <c r="D70" s="30" t="s">
        <v>403</v>
      </c>
      <c r="E70" s="41" t="s">
        <v>415</v>
      </c>
      <c r="F70" s="30" t="s">
        <v>416</v>
      </c>
      <c r="G70" s="30" t="s">
        <v>417</v>
      </c>
      <c r="H70" s="30" t="s">
        <v>418</v>
      </c>
      <c r="I70" s="30" t="s">
        <v>419</v>
      </c>
      <c r="J70" s="30" t="s">
        <v>420</v>
      </c>
      <c r="K70" s="30" t="s">
        <v>421</v>
      </c>
      <c r="L70" s="30" t="s">
        <v>422</v>
      </c>
      <c r="M70" s="30" t="s">
        <v>432</v>
      </c>
      <c r="N70" s="30" t="s">
        <v>524</v>
      </c>
      <c r="O70" s="30" t="s">
        <v>525</v>
      </c>
      <c r="P70" s="30" t="s">
        <v>677</v>
      </c>
      <c r="Q70" s="30" t="s">
        <v>678</v>
      </c>
      <c r="R70" s="30" t="s">
        <v>422</v>
      </c>
      <c r="S70" s="35" t="s">
        <v>754</v>
      </c>
      <c r="T70" s="35" t="s">
        <v>422</v>
      </c>
      <c r="U70" s="35" t="s">
        <v>761</v>
      </c>
      <c r="V70" s="35"/>
      <c r="W70" s="35"/>
      <c r="X70" s="30"/>
      <c r="Y70" s="30"/>
      <c r="Z70" s="30"/>
      <c r="AA70" s="30"/>
      <c r="AB70" s="30"/>
      <c r="AC70" s="30"/>
      <c r="AD70" s="30"/>
      <c r="AE70" s="30"/>
      <c r="AF70" s="30"/>
      <c r="AG70" s="30" t="s">
        <v>489</v>
      </c>
      <c r="AH70" s="30" t="s">
        <v>425</v>
      </c>
      <c r="AI70" s="30" t="s">
        <v>650</v>
      </c>
      <c r="AJ70" s="30" t="s">
        <v>627</v>
      </c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customFormat="false" ht="14.25" hidden="false" customHeight="true" outlineLevel="0" collapsed="false">
      <c r="A71" s="30" t="s">
        <v>251</v>
      </c>
      <c r="B71" s="30" t="s">
        <v>762</v>
      </c>
      <c r="C71" s="44" t="s">
        <v>763</v>
      </c>
      <c r="D71" s="30" t="s">
        <v>403</v>
      </c>
      <c r="E71" s="41" t="s">
        <v>415</v>
      </c>
      <c r="F71" s="30" t="s">
        <v>416</v>
      </c>
      <c r="G71" s="30" t="s">
        <v>417</v>
      </c>
      <c r="H71" s="30" t="s">
        <v>418</v>
      </c>
      <c r="I71" s="30" t="s">
        <v>419</v>
      </c>
      <c r="J71" s="30" t="s">
        <v>420</v>
      </c>
      <c r="K71" s="30" t="s">
        <v>421</v>
      </c>
      <c r="L71" s="30" t="s">
        <v>422</v>
      </c>
      <c r="M71" s="30" t="s">
        <v>432</v>
      </c>
      <c r="N71" s="30" t="s">
        <v>764</v>
      </c>
      <c r="O71" s="30" t="s">
        <v>765</v>
      </c>
      <c r="P71" s="30" t="s">
        <v>422</v>
      </c>
      <c r="Q71" s="30" t="s">
        <v>766</v>
      </c>
      <c r="R71" s="30" t="s">
        <v>422</v>
      </c>
      <c r="S71" s="35" t="s">
        <v>767</v>
      </c>
      <c r="T71" s="35" t="s">
        <v>422</v>
      </c>
      <c r="U71" s="35" t="s">
        <v>768</v>
      </c>
      <c r="V71" s="35" t="s">
        <v>757</v>
      </c>
      <c r="W71" s="35"/>
      <c r="X71" s="30"/>
      <c r="Y71" s="30"/>
      <c r="Z71" s="30"/>
      <c r="AA71" s="30"/>
      <c r="AB71" s="30"/>
      <c r="AC71" s="30" t="s">
        <v>481</v>
      </c>
      <c r="AD71" s="30" t="s">
        <v>447</v>
      </c>
      <c r="AE71" s="30"/>
      <c r="AF71" s="30"/>
      <c r="AG71" s="30" t="s">
        <v>450</v>
      </c>
      <c r="AH71" s="30" t="s">
        <v>533</v>
      </c>
      <c r="AI71" s="30" t="s">
        <v>538</v>
      </c>
      <c r="AJ71" s="30" t="s">
        <v>539</v>
      </c>
      <c r="AK71" s="30" t="s">
        <v>645</v>
      </c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customFormat="false" ht="14.25" hidden="false" customHeight="true" outlineLevel="0" collapsed="false">
      <c r="A72" s="30" t="s">
        <v>253</v>
      </c>
      <c r="B72" s="30" t="s">
        <v>769</v>
      </c>
      <c r="C72" s="44" t="s">
        <v>254</v>
      </c>
      <c r="D72" s="30" t="s">
        <v>403</v>
      </c>
      <c r="E72" s="41" t="s">
        <v>415</v>
      </c>
      <c r="F72" s="30" t="s">
        <v>416</v>
      </c>
      <c r="G72" s="30" t="s">
        <v>417</v>
      </c>
      <c r="H72" s="30" t="s">
        <v>418</v>
      </c>
      <c r="I72" s="30" t="s">
        <v>419</v>
      </c>
      <c r="J72" s="30" t="s">
        <v>420</v>
      </c>
      <c r="K72" s="30" t="s">
        <v>421</v>
      </c>
      <c r="L72" s="30" t="s">
        <v>422</v>
      </c>
      <c r="M72" s="30" t="s">
        <v>423</v>
      </c>
      <c r="N72" s="30" t="s">
        <v>424</v>
      </c>
      <c r="O72" s="30" t="s">
        <v>425</v>
      </c>
      <c r="P72" s="30" t="s">
        <v>770</v>
      </c>
      <c r="Q72" s="30" t="s">
        <v>771</v>
      </c>
      <c r="R72" s="30" t="s">
        <v>772</v>
      </c>
      <c r="S72" s="35" t="s">
        <v>773</v>
      </c>
      <c r="T72" s="35" t="s">
        <v>422</v>
      </c>
      <c r="U72" s="35" t="s">
        <v>774</v>
      </c>
      <c r="V72" s="35"/>
      <c r="W72" s="35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 t="s">
        <v>660</v>
      </c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customFormat="false" ht="14.25" hidden="false" customHeight="true" outlineLevel="0" collapsed="false">
      <c r="A73" s="30" t="s">
        <v>255</v>
      </c>
      <c r="B73" s="30" t="s">
        <v>775</v>
      </c>
      <c r="C73" s="44" t="s">
        <v>776</v>
      </c>
      <c r="D73" s="30" t="s">
        <v>403</v>
      </c>
      <c r="E73" s="41" t="s">
        <v>415</v>
      </c>
      <c r="F73" s="30" t="s">
        <v>416</v>
      </c>
      <c r="G73" s="30" t="s">
        <v>417</v>
      </c>
      <c r="H73" s="30" t="s">
        <v>418</v>
      </c>
      <c r="I73" s="30" t="s">
        <v>419</v>
      </c>
      <c r="J73" s="30" t="s">
        <v>420</v>
      </c>
      <c r="K73" s="30" t="s">
        <v>421</v>
      </c>
      <c r="L73" s="30" t="s">
        <v>422</v>
      </c>
      <c r="M73" s="30" t="s">
        <v>423</v>
      </c>
      <c r="N73" s="30" t="s">
        <v>424</v>
      </c>
      <c r="O73" s="30" t="s">
        <v>425</v>
      </c>
      <c r="P73" s="30" t="s">
        <v>770</v>
      </c>
      <c r="Q73" s="30" t="s">
        <v>771</v>
      </c>
      <c r="R73" s="30" t="s">
        <v>772</v>
      </c>
      <c r="S73" s="35" t="s">
        <v>773</v>
      </c>
      <c r="T73" s="35" t="s">
        <v>422</v>
      </c>
      <c r="U73" s="35" t="s">
        <v>518</v>
      </c>
      <c r="V73" s="35" t="s">
        <v>777</v>
      </c>
      <c r="W73" s="35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customFormat="false" ht="14.25" hidden="true" customHeight="true" outlineLevel="0" collapsed="false">
      <c r="A74" s="30" t="s">
        <v>257</v>
      </c>
      <c r="B74" s="30" t="s">
        <v>775</v>
      </c>
      <c r="C74" s="44" t="s">
        <v>776</v>
      </c>
      <c r="D74" s="30" t="s">
        <v>403</v>
      </c>
      <c r="E74" s="41" t="s">
        <v>415</v>
      </c>
      <c r="F74" s="30" t="s">
        <v>416</v>
      </c>
      <c r="G74" s="30" t="s">
        <v>417</v>
      </c>
      <c r="H74" s="30" t="s">
        <v>418</v>
      </c>
      <c r="I74" s="30" t="s">
        <v>419</v>
      </c>
      <c r="J74" s="30" t="s">
        <v>420</v>
      </c>
      <c r="K74" s="30" t="s">
        <v>421</v>
      </c>
      <c r="L74" s="30" t="s">
        <v>422</v>
      </c>
      <c r="M74" s="30" t="s">
        <v>423</v>
      </c>
      <c r="N74" s="30" t="s">
        <v>424</v>
      </c>
      <c r="O74" s="30" t="s">
        <v>425</v>
      </c>
      <c r="P74" s="30" t="s">
        <v>770</v>
      </c>
      <c r="Q74" s="30" t="s">
        <v>771</v>
      </c>
      <c r="R74" s="30" t="s">
        <v>772</v>
      </c>
      <c r="S74" s="35" t="s">
        <v>773</v>
      </c>
      <c r="T74" s="35" t="s">
        <v>422</v>
      </c>
      <c r="U74" s="35" t="s">
        <v>518</v>
      </c>
      <c r="V74" s="35" t="s">
        <v>777</v>
      </c>
      <c r="W74" s="35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customFormat="false" ht="14.25" hidden="false" customHeight="true" outlineLevel="0" collapsed="false">
      <c r="A75" s="30" t="s">
        <v>258</v>
      </c>
      <c r="B75" s="30" t="s">
        <v>778</v>
      </c>
      <c r="C75" s="44" t="s">
        <v>259</v>
      </c>
      <c r="D75" s="30" t="s">
        <v>403</v>
      </c>
      <c r="E75" s="41"/>
      <c r="F75" s="30" t="s">
        <v>416</v>
      </c>
      <c r="G75" s="30" t="s">
        <v>472</v>
      </c>
      <c r="H75" s="30" t="s">
        <v>422</v>
      </c>
      <c r="I75" s="30" t="s">
        <v>473</v>
      </c>
      <c r="J75" s="30" t="s">
        <v>481</v>
      </c>
      <c r="K75" s="30" t="s">
        <v>456</v>
      </c>
      <c r="L75" s="30" t="s">
        <v>422</v>
      </c>
      <c r="M75" s="30" t="s">
        <v>422</v>
      </c>
      <c r="N75" s="30" t="s">
        <v>457</v>
      </c>
      <c r="O75" s="30" t="s">
        <v>482</v>
      </c>
      <c r="P75" s="30" t="s">
        <v>422</v>
      </c>
      <c r="Q75" s="30" t="s">
        <v>422</v>
      </c>
      <c r="R75" s="30" t="s">
        <v>422</v>
      </c>
      <c r="S75" s="35" t="s">
        <v>779</v>
      </c>
      <c r="T75" s="35" t="s">
        <v>422</v>
      </c>
      <c r="U75" s="35" t="s">
        <v>780</v>
      </c>
      <c r="V75" s="35"/>
      <c r="W75" s="35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 t="s">
        <v>781</v>
      </c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customFormat="false" ht="14.25" hidden="false" customHeight="true" outlineLevel="0" collapsed="false">
      <c r="A76" s="30" t="s">
        <v>260</v>
      </c>
      <c r="B76" s="30" t="s">
        <v>782</v>
      </c>
      <c r="C76" s="44" t="s">
        <v>261</v>
      </c>
      <c r="D76" s="30" t="s">
        <v>403</v>
      </c>
      <c r="E76" s="41"/>
      <c r="F76" s="30" t="s">
        <v>416</v>
      </c>
      <c r="G76" s="30" t="s">
        <v>472</v>
      </c>
      <c r="H76" s="30" t="s">
        <v>422</v>
      </c>
      <c r="I76" s="30" t="s">
        <v>473</v>
      </c>
      <c r="J76" s="30" t="s">
        <v>481</v>
      </c>
      <c r="K76" s="30" t="s">
        <v>456</v>
      </c>
      <c r="L76" s="30" t="s">
        <v>422</v>
      </c>
      <c r="M76" s="30" t="s">
        <v>422</v>
      </c>
      <c r="N76" s="30" t="s">
        <v>457</v>
      </c>
      <c r="O76" s="30" t="s">
        <v>482</v>
      </c>
      <c r="P76" s="30" t="s">
        <v>422</v>
      </c>
      <c r="Q76" s="30" t="s">
        <v>422</v>
      </c>
      <c r="R76" s="30" t="s">
        <v>422</v>
      </c>
      <c r="S76" s="35" t="s">
        <v>779</v>
      </c>
      <c r="T76" s="35" t="s">
        <v>422</v>
      </c>
      <c r="U76" s="35" t="s">
        <v>783</v>
      </c>
      <c r="V76" s="35"/>
      <c r="W76" s="35"/>
      <c r="X76" s="30"/>
      <c r="Y76" s="30"/>
      <c r="Z76" s="30"/>
      <c r="AA76" s="30"/>
      <c r="AB76" s="30"/>
      <c r="AC76" s="30"/>
      <c r="AD76" s="30"/>
      <c r="AE76" s="30"/>
      <c r="AF76" s="30"/>
      <c r="AG76" s="30" t="s">
        <v>784</v>
      </c>
      <c r="AH76" s="30"/>
      <c r="AI76" s="30" t="s">
        <v>785</v>
      </c>
      <c r="AJ76" s="30" t="s">
        <v>786</v>
      </c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customFormat="false" ht="14.25" hidden="false" customHeight="true" outlineLevel="0" collapsed="false">
      <c r="A77" s="30" t="s">
        <v>263</v>
      </c>
      <c r="B77" s="30" t="s">
        <v>787</v>
      </c>
      <c r="C77" s="44" t="s">
        <v>264</v>
      </c>
      <c r="D77" s="30" t="s">
        <v>403</v>
      </c>
      <c r="E77" s="41" t="s">
        <v>415</v>
      </c>
      <c r="F77" s="30" t="s">
        <v>416</v>
      </c>
      <c r="G77" s="30" t="s">
        <v>417</v>
      </c>
      <c r="H77" s="30" t="s">
        <v>418</v>
      </c>
      <c r="I77" s="30" t="s">
        <v>419</v>
      </c>
      <c r="J77" s="30" t="s">
        <v>420</v>
      </c>
      <c r="K77" s="30" t="s">
        <v>421</v>
      </c>
      <c r="L77" s="30" t="s">
        <v>422</v>
      </c>
      <c r="M77" s="30" t="s">
        <v>439</v>
      </c>
      <c r="N77" s="30" t="s">
        <v>788</v>
      </c>
      <c r="O77" s="30" t="s">
        <v>789</v>
      </c>
      <c r="P77" s="30" t="s">
        <v>790</v>
      </c>
      <c r="Q77" s="30" t="s">
        <v>422</v>
      </c>
      <c r="R77" s="30" t="s">
        <v>422</v>
      </c>
      <c r="S77" s="35" t="s">
        <v>791</v>
      </c>
      <c r="T77" s="35" t="s">
        <v>422</v>
      </c>
      <c r="U77" s="35" t="s">
        <v>792</v>
      </c>
      <c r="V77" s="35"/>
      <c r="W77" s="35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customFormat="false" ht="14.25" hidden="false" customHeight="true" outlineLevel="0" collapsed="false">
      <c r="A78" s="30" t="s">
        <v>266</v>
      </c>
      <c r="B78" s="30" t="s">
        <v>793</v>
      </c>
      <c r="C78" s="44" t="s">
        <v>267</v>
      </c>
      <c r="D78" s="30" t="s">
        <v>403</v>
      </c>
      <c r="E78" s="41" t="s">
        <v>415</v>
      </c>
      <c r="F78" s="30" t="s">
        <v>416</v>
      </c>
      <c r="G78" s="30" t="s">
        <v>417</v>
      </c>
      <c r="H78" s="30" t="s">
        <v>418</v>
      </c>
      <c r="I78" s="30" t="s">
        <v>419</v>
      </c>
      <c r="J78" s="30" t="s">
        <v>420</v>
      </c>
      <c r="K78" s="30" t="s">
        <v>421</v>
      </c>
      <c r="L78" s="30" t="s">
        <v>422</v>
      </c>
      <c r="M78" s="30" t="s">
        <v>423</v>
      </c>
      <c r="N78" s="30" t="s">
        <v>466</v>
      </c>
      <c r="O78" s="30" t="s">
        <v>632</v>
      </c>
      <c r="P78" s="30" t="s">
        <v>624</v>
      </c>
      <c r="Q78" s="30" t="s">
        <v>794</v>
      </c>
      <c r="R78" s="30" t="s">
        <v>795</v>
      </c>
      <c r="S78" s="35" t="s">
        <v>796</v>
      </c>
      <c r="T78" s="35" t="s">
        <v>422</v>
      </c>
      <c r="U78" s="35" t="s">
        <v>797</v>
      </c>
      <c r="V78" s="35"/>
      <c r="W78" s="35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 t="s">
        <v>642</v>
      </c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customFormat="false" ht="14.25" hidden="false" customHeight="true" outlineLevel="0" collapsed="false">
      <c r="A79" s="30" t="s">
        <v>268</v>
      </c>
      <c r="B79" s="30" t="s">
        <v>798</v>
      </c>
      <c r="C79" s="44" t="s">
        <v>269</v>
      </c>
      <c r="D79" s="30" t="s">
        <v>403</v>
      </c>
      <c r="E79" s="41" t="s">
        <v>415</v>
      </c>
      <c r="F79" s="30" t="s">
        <v>416</v>
      </c>
      <c r="G79" s="30" t="s">
        <v>417</v>
      </c>
      <c r="H79" s="30" t="s">
        <v>418</v>
      </c>
      <c r="I79" s="30" t="s">
        <v>419</v>
      </c>
      <c r="J79" s="30" t="s">
        <v>420</v>
      </c>
      <c r="K79" s="30" t="s">
        <v>421</v>
      </c>
      <c r="L79" s="30" t="s">
        <v>422</v>
      </c>
      <c r="M79" s="30" t="s">
        <v>439</v>
      </c>
      <c r="N79" s="30" t="s">
        <v>450</v>
      </c>
      <c r="O79" s="30" t="s">
        <v>451</v>
      </c>
      <c r="P79" s="30" t="s">
        <v>452</v>
      </c>
      <c r="Q79" s="30" t="s">
        <v>508</v>
      </c>
      <c r="R79" s="30" t="s">
        <v>422</v>
      </c>
      <c r="S79" s="35" t="s">
        <v>799</v>
      </c>
      <c r="T79" s="35" t="s">
        <v>422</v>
      </c>
      <c r="U79" s="35" t="s">
        <v>492</v>
      </c>
      <c r="V79" s="35"/>
      <c r="W79" s="35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customFormat="false" ht="14.25" hidden="false" customHeight="true" outlineLevel="0" collapsed="false">
      <c r="A80" s="30" t="s">
        <v>270</v>
      </c>
      <c r="B80" s="30" t="s">
        <v>800</v>
      </c>
      <c r="C80" s="44" t="s">
        <v>801</v>
      </c>
      <c r="D80" s="30" t="s">
        <v>403</v>
      </c>
      <c r="E80" s="41" t="s">
        <v>415</v>
      </c>
      <c r="F80" s="30" t="s">
        <v>416</v>
      </c>
      <c r="G80" s="30" t="s">
        <v>417</v>
      </c>
      <c r="H80" s="30" t="s">
        <v>418</v>
      </c>
      <c r="I80" s="30" t="s">
        <v>419</v>
      </c>
      <c r="J80" s="30" t="s">
        <v>420</v>
      </c>
      <c r="K80" s="30" t="s">
        <v>421</v>
      </c>
      <c r="L80" s="30" t="s">
        <v>512</v>
      </c>
      <c r="M80" s="30" t="s">
        <v>423</v>
      </c>
      <c r="N80" s="30" t="s">
        <v>641</v>
      </c>
      <c r="O80" s="30" t="s">
        <v>642</v>
      </c>
      <c r="P80" s="30" t="s">
        <v>702</v>
      </c>
      <c r="Q80" s="30" t="s">
        <v>703</v>
      </c>
      <c r="R80" s="30" t="s">
        <v>422</v>
      </c>
      <c r="S80" s="35" t="s">
        <v>802</v>
      </c>
      <c r="T80" s="35" t="s">
        <v>422</v>
      </c>
      <c r="U80" s="35" t="s">
        <v>803</v>
      </c>
      <c r="V80" s="35"/>
      <c r="W80" s="35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customFormat="false" ht="14.25" hidden="false" customHeight="true" outlineLevel="0" collapsed="false">
      <c r="A81" s="30" t="s">
        <v>273</v>
      </c>
      <c r="B81" s="30" t="s">
        <v>804</v>
      </c>
      <c r="C81" s="44" t="s">
        <v>274</v>
      </c>
      <c r="D81" s="30" t="s">
        <v>403</v>
      </c>
      <c r="E81" s="41" t="s">
        <v>805</v>
      </c>
      <c r="F81" s="30" t="s">
        <v>416</v>
      </c>
      <c r="G81" s="30" t="s">
        <v>417</v>
      </c>
      <c r="H81" s="30" t="s">
        <v>418</v>
      </c>
      <c r="I81" s="30" t="s">
        <v>806</v>
      </c>
      <c r="J81" s="30" t="s">
        <v>807</v>
      </c>
      <c r="K81" s="30" t="s">
        <v>436</v>
      </c>
      <c r="L81" s="30" t="s">
        <v>808</v>
      </c>
      <c r="M81" s="30" t="s">
        <v>422</v>
      </c>
      <c r="N81" s="30" t="s">
        <v>809</v>
      </c>
      <c r="O81" s="30" t="s">
        <v>810</v>
      </c>
      <c r="P81" s="30" t="s">
        <v>422</v>
      </c>
      <c r="Q81" s="30" t="s">
        <v>422</v>
      </c>
      <c r="R81" s="30" t="s">
        <v>422</v>
      </c>
      <c r="S81" s="35" t="s">
        <v>811</v>
      </c>
      <c r="T81" s="35" t="s">
        <v>422</v>
      </c>
      <c r="U81" s="35" t="s">
        <v>812</v>
      </c>
      <c r="V81" s="35"/>
      <c r="W81" s="35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 t="s">
        <v>813</v>
      </c>
      <c r="AJ81" s="30" t="s">
        <v>814</v>
      </c>
      <c r="AK81" s="30" t="s">
        <v>815</v>
      </c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customFormat="false" ht="14.25" hidden="false" customHeight="true" outlineLevel="0" collapsed="false">
      <c r="A82" s="30" t="s">
        <v>276</v>
      </c>
      <c r="B82" s="30" t="s">
        <v>816</v>
      </c>
      <c r="C82" s="44" t="s">
        <v>277</v>
      </c>
      <c r="D82" s="30" t="s">
        <v>403</v>
      </c>
      <c r="E82" s="41" t="s">
        <v>415</v>
      </c>
      <c r="F82" s="30" t="s">
        <v>416</v>
      </c>
      <c r="G82" s="30" t="s">
        <v>417</v>
      </c>
      <c r="H82" s="30" t="s">
        <v>418</v>
      </c>
      <c r="I82" s="30" t="s">
        <v>419</v>
      </c>
      <c r="J82" s="30" t="s">
        <v>420</v>
      </c>
      <c r="K82" s="30" t="s">
        <v>421</v>
      </c>
      <c r="L82" s="30" t="s">
        <v>422</v>
      </c>
      <c r="M82" s="30" t="s">
        <v>439</v>
      </c>
      <c r="N82" s="30" t="s">
        <v>696</v>
      </c>
      <c r="O82" s="30" t="s">
        <v>817</v>
      </c>
      <c r="P82" s="30" t="s">
        <v>422</v>
      </c>
      <c r="Q82" s="30" t="s">
        <v>818</v>
      </c>
      <c r="R82" s="30" t="s">
        <v>422</v>
      </c>
      <c r="S82" s="35" t="s">
        <v>819</v>
      </c>
      <c r="T82" s="35" t="s">
        <v>422</v>
      </c>
      <c r="U82" s="35" t="s">
        <v>820</v>
      </c>
      <c r="V82" s="35"/>
      <c r="W82" s="35"/>
      <c r="X82" s="30"/>
      <c r="Y82" s="30"/>
      <c r="Z82" s="30"/>
      <c r="AA82" s="30"/>
      <c r="AB82" s="30" t="s">
        <v>806</v>
      </c>
      <c r="AC82" s="30" t="s">
        <v>807</v>
      </c>
      <c r="AD82" s="30" t="s">
        <v>436</v>
      </c>
      <c r="AE82" s="30" t="s">
        <v>808</v>
      </c>
      <c r="AF82" s="30"/>
      <c r="AG82" s="30" t="s">
        <v>809</v>
      </c>
      <c r="AH82" s="30" t="s">
        <v>810</v>
      </c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customFormat="false" ht="14.25" hidden="false" customHeight="true" outlineLevel="0" collapsed="false">
      <c r="A83" s="30" t="s">
        <v>279</v>
      </c>
      <c r="B83" s="30" t="s">
        <v>821</v>
      </c>
      <c r="C83" s="44" t="s">
        <v>280</v>
      </c>
      <c r="D83" s="30" t="s">
        <v>403</v>
      </c>
      <c r="E83" s="41" t="s">
        <v>415</v>
      </c>
      <c r="F83" s="30" t="s">
        <v>416</v>
      </c>
      <c r="G83" s="30" t="s">
        <v>417</v>
      </c>
      <c r="H83" s="30" t="s">
        <v>418</v>
      </c>
      <c r="I83" s="30" t="s">
        <v>419</v>
      </c>
      <c r="J83" s="30" t="s">
        <v>420</v>
      </c>
      <c r="K83" s="30" t="s">
        <v>421</v>
      </c>
      <c r="L83" s="30" t="s">
        <v>422</v>
      </c>
      <c r="M83" s="30" t="s">
        <v>439</v>
      </c>
      <c r="N83" s="30" t="s">
        <v>696</v>
      </c>
      <c r="O83" s="30" t="s">
        <v>817</v>
      </c>
      <c r="P83" s="30" t="s">
        <v>422</v>
      </c>
      <c r="Q83" s="30" t="s">
        <v>818</v>
      </c>
      <c r="R83" s="30" t="s">
        <v>422</v>
      </c>
      <c r="S83" s="35" t="s">
        <v>819</v>
      </c>
      <c r="T83" s="35" t="s">
        <v>422</v>
      </c>
      <c r="U83" s="35" t="s">
        <v>822</v>
      </c>
      <c r="V83" s="35"/>
      <c r="W83" s="35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 t="s">
        <v>817</v>
      </c>
      <c r="AI83" s="30"/>
      <c r="AJ83" s="30" t="s">
        <v>818</v>
      </c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customFormat="false" ht="14.25" hidden="false" customHeight="true" outlineLevel="0" collapsed="false">
      <c r="A84" s="30" t="s">
        <v>281</v>
      </c>
      <c r="B84" s="30" t="s">
        <v>823</v>
      </c>
      <c r="C84" s="44" t="s">
        <v>282</v>
      </c>
      <c r="D84" s="30" t="s">
        <v>403</v>
      </c>
      <c r="E84" s="41" t="s">
        <v>415</v>
      </c>
      <c r="F84" s="30" t="s">
        <v>416</v>
      </c>
      <c r="G84" s="30" t="s">
        <v>417</v>
      </c>
      <c r="H84" s="30" t="s">
        <v>418</v>
      </c>
      <c r="I84" s="30" t="s">
        <v>419</v>
      </c>
      <c r="J84" s="30" t="s">
        <v>420</v>
      </c>
      <c r="K84" s="30" t="s">
        <v>421</v>
      </c>
      <c r="L84" s="30" t="s">
        <v>422</v>
      </c>
      <c r="M84" s="30" t="s">
        <v>439</v>
      </c>
      <c r="N84" s="30" t="s">
        <v>648</v>
      </c>
      <c r="O84" s="30" t="s">
        <v>660</v>
      </c>
      <c r="P84" s="30" t="s">
        <v>568</v>
      </c>
      <c r="Q84" s="30" t="s">
        <v>683</v>
      </c>
      <c r="R84" s="30" t="s">
        <v>422</v>
      </c>
      <c r="S84" s="35" t="s">
        <v>824</v>
      </c>
      <c r="T84" s="35" t="s">
        <v>422</v>
      </c>
      <c r="U84" s="35" t="s">
        <v>825</v>
      </c>
      <c r="V84" s="35"/>
      <c r="W84" s="35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customFormat="false" ht="14.25" hidden="false" customHeight="true" outlineLevel="0" collapsed="false">
      <c r="A85" s="30" t="s">
        <v>283</v>
      </c>
      <c r="B85" s="30" t="s">
        <v>826</v>
      </c>
      <c r="C85" s="44" t="s">
        <v>284</v>
      </c>
      <c r="D85" s="30" t="s">
        <v>403</v>
      </c>
      <c r="E85" s="41" t="s">
        <v>415</v>
      </c>
      <c r="F85" s="30" t="s">
        <v>416</v>
      </c>
      <c r="G85" s="30" t="s">
        <v>417</v>
      </c>
      <c r="H85" s="30" t="s">
        <v>418</v>
      </c>
      <c r="I85" s="30" t="s">
        <v>419</v>
      </c>
      <c r="J85" s="30" t="s">
        <v>420</v>
      </c>
      <c r="K85" s="30" t="s">
        <v>421</v>
      </c>
      <c r="L85" s="30" t="s">
        <v>422</v>
      </c>
      <c r="M85" s="30" t="s">
        <v>439</v>
      </c>
      <c r="N85" s="30" t="s">
        <v>648</v>
      </c>
      <c r="O85" s="30" t="s">
        <v>660</v>
      </c>
      <c r="P85" s="30" t="s">
        <v>568</v>
      </c>
      <c r="Q85" s="30" t="s">
        <v>683</v>
      </c>
      <c r="R85" s="30" t="s">
        <v>422</v>
      </c>
      <c r="S85" s="35" t="s">
        <v>824</v>
      </c>
      <c r="T85" s="35" t="s">
        <v>422</v>
      </c>
      <c r="U85" s="35" t="s">
        <v>827</v>
      </c>
      <c r="V85" s="35"/>
      <c r="W85" s="35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customFormat="false" ht="14.25" hidden="false" customHeight="true" outlineLevel="0" collapsed="false">
      <c r="A86" s="30" t="s">
        <v>285</v>
      </c>
      <c r="B86" s="30" t="s">
        <v>828</v>
      </c>
      <c r="C86" s="44" t="s">
        <v>286</v>
      </c>
      <c r="D86" s="30" t="s">
        <v>403</v>
      </c>
      <c r="E86" s="41" t="s">
        <v>415</v>
      </c>
      <c r="F86" s="30" t="s">
        <v>416</v>
      </c>
      <c r="G86" s="30" t="s">
        <v>417</v>
      </c>
      <c r="H86" s="30" t="s">
        <v>418</v>
      </c>
      <c r="I86" s="30" t="s">
        <v>419</v>
      </c>
      <c r="J86" s="30" t="s">
        <v>420</v>
      </c>
      <c r="K86" s="30" t="s">
        <v>421</v>
      </c>
      <c r="L86" s="30" t="s">
        <v>422</v>
      </c>
      <c r="M86" s="30" t="s">
        <v>439</v>
      </c>
      <c r="N86" s="30" t="s">
        <v>648</v>
      </c>
      <c r="O86" s="30" t="s">
        <v>660</v>
      </c>
      <c r="P86" s="30" t="s">
        <v>568</v>
      </c>
      <c r="Q86" s="30" t="s">
        <v>683</v>
      </c>
      <c r="R86" s="30" t="s">
        <v>422</v>
      </c>
      <c r="S86" s="35" t="s">
        <v>824</v>
      </c>
      <c r="T86" s="35" t="s">
        <v>422</v>
      </c>
      <c r="U86" s="35" t="s">
        <v>829</v>
      </c>
      <c r="V86" s="35"/>
      <c r="W86" s="35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customFormat="false" ht="14.25" hidden="false" customHeight="true" outlineLevel="0" collapsed="false">
      <c r="A87" s="30" t="s">
        <v>287</v>
      </c>
      <c r="B87" s="30" t="s">
        <v>830</v>
      </c>
      <c r="C87" s="44" t="s">
        <v>288</v>
      </c>
      <c r="D87" s="30" t="s">
        <v>403</v>
      </c>
      <c r="E87" s="41" t="s">
        <v>415</v>
      </c>
      <c r="F87" s="30" t="s">
        <v>416</v>
      </c>
      <c r="G87" s="30" t="s">
        <v>417</v>
      </c>
      <c r="H87" s="30" t="s">
        <v>418</v>
      </c>
      <c r="I87" s="30" t="s">
        <v>419</v>
      </c>
      <c r="J87" s="30" t="s">
        <v>420</v>
      </c>
      <c r="K87" s="30" t="s">
        <v>421</v>
      </c>
      <c r="L87" s="30" t="s">
        <v>422</v>
      </c>
      <c r="M87" s="30" t="s">
        <v>439</v>
      </c>
      <c r="N87" s="30" t="s">
        <v>648</v>
      </c>
      <c r="O87" s="30" t="s">
        <v>660</v>
      </c>
      <c r="P87" s="30" t="s">
        <v>568</v>
      </c>
      <c r="Q87" s="30" t="s">
        <v>569</v>
      </c>
      <c r="R87" s="30" t="s">
        <v>422</v>
      </c>
      <c r="S87" s="35" t="s">
        <v>831</v>
      </c>
      <c r="T87" s="35" t="s">
        <v>422</v>
      </c>
      <c r="U87" s="35" t="s">
        <v>832</v>
      </c>
      <c r="V87" s="35"/>
      <c r="W87" s="35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customFormat="false" ht="14.25" hidden="false" customHeight="true" outlineLevel="0" collapsed="false">
      <c r="A88" s="30" t="s">
        <v>290</v>
      </c>
      <c r="B88" s="48" t="s">
        <v>833</v>
      </c>
      <c r="C88" s="44" t="s">
        <v>291</v>
      </c>
      <c r="D88" s="30" t="s">
        <v>403</v>
      </c>
      <c r="E88" s="41" t="s">
        <v>415</v>
      </c>
      <c r="F88" s="30" t="s">
        <v>416</v>
      </c>
      <c r="G88" s="30" t="s">
        <v>417</v>
      </c>
      <c r="H88" s="30" t="s">
        <v>418</v>
      </c>
      <c r="I88" s="30" t="s">
        <v>419</v>
      </c>
      <c r="J88" s="30" t="s">
        <v>420</v>
      </c>
      <c r="K88" s="30" t="s">
        <v>421</v>
      </c>
      <c r="L88" s="30" t="s">
        <v>422</v>
      </c>
      <c r="M88" s="30" t="s">
        <v>439</v>
      </c>
      <c r="N88" s="30" t="s">
        <v>590</v>
      </c>
      <c r="O88" s="30" t="s">
        <v>689</v>
      </c>
      <c r="P88" s="30" t="s">
        <v>422</v>
      </c>
      <c r="Q88" s="30" t="s">
        <v>422</v>
      </c>
      <c r="R88" s="30" t="s">
        <v>422</v>
      </c>
      <c r="S88" s="35" t="s">
        <v>834</v>
      </c>
      <c r="T88" s="35" t="s">
        <v>422</v>
      </c>
      <c r="U88" s="35" t="s">
        <v>835</v>
      </c>
      <c r="V88" s="35"/>
      <c r="W88" s="35"/>
      <c r="X88" s="30"/>
      <c r="Y88" s="30"/>
      <c r="Z88" s="30"/>
      <c r="AA88" s="30"/>
      <c r="AB88" s="30"/>
      <c r="AC88" s="30"/>
      <c r="AD88" s="30"/>
      <c r="AE88" s="30"/>
      <c r="AF88" s="30" t="s">
        <v>750</v>
      </c>
      <c r="AG88" s="30" t="s">
        <v>788</v>
      </c>
      <c r="AH88" s="30" t="s">
        <v>789</v>
      </c>
      <c r="AI88" s="30" t="s">
        <v>790</v>
      </c>
      <c r="AJ88" s="30" t="s">
        <v>794</v>
      </c>
      <c r="AK88" s="30" t="s">
        <v>795</v>
      </c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customFormat="false" ht="14.25" hidden="false" customHeight="true" outlineLevel="0" collapsed="false">
      <c r="A89" s="31" t="s">
        <v>292</v>
      </c>
      <c r="B89" s="30" t="s">
        <v>836</v>
      </c>
      <c r="C89" s="44" t="s">
        <v>293</v>
      </c>
      <c r="D89" s="30" t="s">
        <v>403</v>
      </c>
      <c r="E89" s="41" t="s">
        <v>415</v>
      </c>
      <c r="F89" s="30" t="s">
        <v>416</v>
      </c>
      <c r="G89" s="30" t="s">
        <v>417</v>
      </c>
      <c r="H89" s="30" t="s">
        <v>418</v>
      </c>
      <c r="I89" s="30" t="s">
        <v>419</v>
      </c>
      <c r="J89" s="30" t="s">
        <v>420</v>
      </c>
      <c r="K89" s="30" t="s">
        <v>421</v>
      </c>
      <c r="L89" s="30" t="s">
        <v>422</v>
      </c>
      <c r="M89" s="30" t="s">
        <v>439</v>
      </c>
      <c r="N89" s="30" t="s">
        <v>440</v>
      </c>
      <c r="O89" s="30" t="s">
        <v>441</v>
      </c>
      <c r="P89" s="30" t="s">
        <v>422</v>
      </c>
      <c r="Q89" s="30" t="s">
        <v>422</v>
      </c>
      <c r="R89" s="30" t="s">
        <v>422</v>
      </c>
      <c r="S89" s="35" t="s">
        <v>837</v>
      </c>
      <c r="T89" s="35" t="s">
        <v>422</v>
      </c>
      <c r="U89" s="35" t="s">
        <v>594</v>
      </c>
      <c r="V89" s="35"/>
      <c r="W89" s="35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 t="s">
        <v>691</v>
      </c>
      <c r="AJ89" s="30" t="s">
        <v>692</v>
      </c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customFormat="false" ht="14.25" hidden="false" customHeight="true" outlineLevel="0" collapsed="false">
      <c r="A90" s="30" t="s">
        <v>294</v>
      </c>
      <c r="B90" s="30" t="s">
        <v>838</v>
      </c>
      <c r="C90" s="44" t="s">
        <v>295</v>
      </c>
      <c r="D90" s="30" t="s">
        <v>403</v>
      </c>
      <c r="E90" s="41" t="s">
        <v>415</v>
      </c>
      <c r="F90" s="30" t="s">
        <v>416</v>
      </c>
      <c r="G90" s="30" t="s">
        <v>417</v>
      </c>
      <c r="H90" s="30" t="s">
        <v>418</v>
      </c>
      <c r="I90" s="30" t="s">
        <v>419</v>
      </c>
      <c r="J90" s="30" t="s">
        <v>420</v>
      </c>
      <c r="K90" s="30" t="s">
        <v>421</v>
      </c>
      <c r="L90" s="30" t="s">
        <v>422</v>
      </c>
      <c r="M90" s="30" t="s">
        <v>439</v>
      </c>
      <c r="N90" s="30" t="s">
        <v>696</v>
      </c>
      <c r="O90" s="30" t="s">
        <v>697</v>
      </c>
      <c r="P90" s="30" t="s">
        <v>654</v>
      </c>
      <c r="Q90" s="30" t="s">
        <v>655</v>
      </c>
      <c r="R90" s="30" t="s">
        <v>422</v>
      </c>
      <c r="S90" s="35" t="s">
        <v>839</v>
      </c>
      <c r="T90" s="35" t="s">
        <v>422</v>
      </c>
      <c r="U90" s="35" t="s">
        <v>840</v>
      </c>
      <c r="V90" s="35"/>
      <c r="W90" s="35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customFormat="false" ht="14.25" hidden="false" customHeight="true" outlineLevel="0" collapsed="false">
      <c r="A91" s="30" t="s">
        <v>296</v>
      </c>
      <c r="B91" s="30" t="s">
        <v>841</v>
      </c>
      <c r="C91" s="44" t="s">
        <v>297</v>
      </c>
      <c r="D91" s="30" t="s">
        <v>403</v>
      </c>
      <c r="E91" s="41" t="s">
        <v>415</v>
      </c>
      <c r="F91" s="30" t="s">
        <v>416</v>
      </c>
      <c r="G91" s="30" t="s">
        <v>417</v>
      </c>
      <c r="H91" s="30" t="s">
        <v>418</v>
      </c>
      <c r="I91" s="30" t="s">
        <v>419</v>
      </c>
      <c r="J91" s="30" t="s">
        <v>420</v>
      </c>
      <c r="K91" s="30" t="s">
        <v>421</v>
      </c>
      <c r="L91" s="30" t="s">
        <v>422</v>
      </c>
      <c r="M91" s="30" t="s">
        <v>439</v>
      </c>
      <c r="N91" s="30" t="s">
        <v>648</v>
      </c>
      <c r="O91" s="30" t="s">
        <v>660</v>
      </c>
      <c r="P91" s="30" t="s">
        <v>531</v>
      </c>
      <c r="Q91" s="30" t="s">
        <v>422</v>
      </c>
      <c r="R91" s="30" t="s">
        <v>422</v>
      </c>
      <c r="S91" s="35" t="s">
        <v>842</v>
      </c>
      <c r="T91" s="35" t="s">
        <v>422</v>
      </c>
      <c r="U91" s="35" t="s">
        <v>843</v>
      </c>
      <c r="V91" s="35"/>
      <c r="W91" s="35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customFormat="false" ht="14.25" hidden="false" customHeight="true" outlineLevel="0" collapsed="false">
      <c r="A92" s="30" t="s">
        <v>299</v>
      </c>
      <c r="B92" s="30" t="s">
        <v>844</v>
      </c>
      <c r="C92" s="44" t="s">
        <v>300</v>
      </c>
      <c r="D92" s="30" t="s">
        <v>403</v>
      </c>
      <c r="E92" s="41" t="s">
        <v>845</v>
      </c>
      <c r="F92" s="30" t="s">
        <v>416</v>
      </c>
      <c r="G92" s="30" t="s">
        <v>417</v>
      </c>
      <c r="H92" s="30" t="s">
        <v>418</v>
      </c>
      <c r="I92" s="30" t="s">
        <v>419</v>
      </c>
      <c r="J92" s="30" t="s">
        <v>716</v>
      </c>
      <c r="K92" s="30" t="s">
        <v>574</v>
      </c>
      <c r="L92" s="30" t="s">
        <v>422</v>
      </c>
      <c r="M92" s="30" t="s">
        <v>422</v>
      </c>
      <c r="N92" s="30" t="s">
        <v>575</v>
      </c>
      <c r="O92" s="30" t="s">
        <v>576</v>
      </c>
      <c r="P92" s="30" t="s">
        <v>422</v>
      </c>
      <c r="Q92" s="30" t="s">
        <v>422</v>
      </c>
      <c r="R92" s="30" t="s">
        <v>422</v>
      </c>
      <c r="S92" s="35" t="s">
        <v>846</v>
      </c>
      <c r="T92" s="35" t="s">
        <v>422</v>
      </c>
      <c r="U92" s="35" t="s">
        <v>847</v>
      </c>
      <c r="V92" s="35"/>
      <c r="W92" s="35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 t="s">
        <v>848</v>
      </c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customFormat="false" ht="14.25" hidden="false" customHeight="true" outlineLevel="0" collapsed="false">
      <c r="A93" s="30" t="s">
        <v>302</v>
      </c>
      <c r="B93" s="30" t="s">
        <v>301</v>
      </c>
      <c r="C93" s="44" t="s">
        <v>303</v>
      </c>
      <c r="D93" s="30" t="s">
        <v>403</v>
      </c>
      <c r="E93" s="41" t="s">
        <v>415</v>
      </c>
      <c r="F93" s="30" t="s">
        <v>416</v>
      </c>
      <c r="G93" s="30" t="s">
        <v>417</v>
      </c>
      <c r="H93" s="30" t="s">
        <v>418</v>
      </c>
      <c r="I93" s="30" t="s">
        <v>419</v>
      </c>
      <c r="J93" s="30" t="s">
        <v>420</v>
      </c>
      <c r="K93" s="30" t="s">
        <v>421</v>
      </c>
      <c r="L93" s="30" t="s">
        <v>422</v>
      </c>
      <c r="M93" s="30" t="s">
        <v>432</v>
      </c>
      <c r="N93" s="30" t="s">
        <v>764</v>
      </c>
      <c r="O93" s="30" t="s">
        <v>848</v>
      </c>
      <c r="P93" s="30" t="s">
        <v>422</v>
      </c>
      <c r="Q93" s="30" t="s">
        <v>422</v>
      </c>
      <c r="R93" s="30" t="s">
        <v>422</v>
      </c>
      <c r="S93" s="35" t="s">
        <v>849</v>
      </c>
      <c r="T93" s="35" t="s">
        <v>422</v>
      </c>
      <c r="U93" s="35" t="s">
        <v>850</v>
      </c>
      <c r="V93" s="35"/>
      <c r="W93" s="35"/>
      <c r="X93" s="30"/>
      <c r="Y93" s="30"/>
      <c r="Z93" s="30"/>
      <c r="AA93" s="30"/>
      <c r="AB93" s="30"/>
      <c r="AC93" s="30"/>
      <c r="AD93" s="30" t="s">
        <v>429</v>
      </c>
      <c r="AE93" s="30"/>
      <c r="AF93" s="30"/>
      <c r="AG93" s="30" t="s">
        <v>637</v>
      </c>
      <c r="AH93" s="30" t="s">
        <v>477</v>
      </c>
      <c r="AI93" s="30" t="s">
        <v>618</v>
      </c>
      <c r="AJ93" s="30" t="s">
        <v>565</v>
      </c>
      <c r="AK93" s="30" t="s">
        <v>662</v>
      </c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customFormat="false" ht="14.25" hidden="false" customHeight="true" outlineLevel="0" collapsed="false">
      <c r="A94" s="30" t="s">
        <v>304</v>
      </c>
      <c r="B94" s="30" t="s">
        <v>851</v>
      </c>
      <c r="C94" s="44" t="s">
        <v>305</v>
      </c>
      <c r="D94" s="30" t="s">
        <v>403</v>
      </c>
      <c r="E94" s="41" t="s">
        <v>415</v>
      </c>
      <c r="F94" s="30" t="s">
        <v>416</v>
      </c>
      <c r="G94" s="30" t="s">
        <v>417</v>
      </c>
      <c r="H94" s="30" t="s">
        <v>418</v>
      </c>
      <c r="I94" s="30" t="s">
        <v>419</v>
      </c>
      <c r="J94" s="30" t="s">
        <v>420</v>
      </c>
      <c r="K94" s="30" t="s">
        <v>421</v>
      </c>
      <c r="L94" s="30" t="s">
        <v>512</v>
      </c>
      <c r="M94" s="30" t="s">
        <v>423</v>
      </c>
      <c r="N94" s="30" t="s">
        <v>424</v>
      </c>
      <c r="O94" s="30" t="s">
        <v>425</v>
      </c>
      <c r="P94" s="30" t="s">
        <v>813</v>
      </c>
      <c r="Q94" s="30" t="s">
        <v>814</v>
      </c>
      <c r="R94" s="30" t="s">
        <v>815</v>
      </c>
      <c r="S94" s="35" t="s">
        <v>852</v>
      </c>
      <c r="T94" s="35" t="s">
        <v>422</v>
      </c>
      <c r="U94" s="35" t="s">
        <v>853</v>
      </c>
      <c r="V94" s="35"/>
      <c r="W94" s="35"/>
      <c r="X94" s="30"/>
      <c r="Y94" s="30"/>
      <c r="Z94" s="30"/>
      <c r="AA94" s="30"/>
      <c r="AB94" s="30"/>
      <c r="AC94" s="30"/>
      <c r="AD94" s="30"/>
      <c r="AE94" s="30"/>
      <c r="AF94" s="30"/>
      <c r="AG94" s="30" t="s">
        <v>585</v>
      </c>
      <c r="AH94" s="30" t="s">
        <v>537</v>
      </c>
      <c r="AI94" s="30"/>
      <c r="AJ94" s="30" t="s">
        <v>661</v>
      </c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customFormat="false" ht="14.25" hidden="false" customHeight="true" outlineLevel="0" collapsed="false">
      <c r="A95" s="30" t="s">
        <v>306</v>
      </c>
      <c r="B95" s="30" t="s">
        <v>854</v>
      </c>
      <c r="C95" s="44" t="s">
        <v>307</v>
      </c>
      <c r="D95" s="30" t="s">
        <v>403</v>
      </c>
      <c r="E95" s="41" t="s">
        <v>415</v>
      </c>
      <c r="F95" s="30" t="s">
        <v>416</v>
      </c>
      <c r="G95" s="30" t="s">
        <v>417</v>
      </c>
      <c r="H95" s="30" t="s">
        <v>418</v>
      </c>
      <c r="I95" s="30" t="s">
        <v>419</v>
      </c>
      <c r="J95" s="30" t="s">
        <v>420</v>
      </c>
      <c r="K95" s="30" t="s">
        <v>421</v>
      </c>
      <c r="L95" s="30" t="s">
        <v>422</v>
      </c>
      <c r="M95" s="30" t="s">
        <v>432</v>
      </c>
      <c r="N95" s="30" t="s">
        <v>524</v>
      </c>
      <c r="O95" s="30" t="s">
        <v>525</v>
      </c>
      <c r="P95" s="30" t="s">
        <v>526</v>
      </c>
      <c r="Q95" s="30" t="s">
        <v>485</v>
      </c>
      <c r="R95" s="30" t="s">
        <v>422</v>
      </c>
      <c r="S95" s="35" t="s">
        <v>855</v>
      </c>
      <c r="T95" s="35" t="s">
        <v>422</v>
      </c>
      <c r="U95" s="35" t="s">
        <v>856</v>
      </c>
      <c r="V95" s="35"/>
      <c r="W95" s="35"/>
      <c r="X95" s="30"/>
      <c r="Y95" s="30"/>
      <c r="Z95" s="30"/>
      <c r="AA95" s="30"/>
      <c r="AB95" s="30"/>
      <c r="AC95" s="30"/>
      <c r="AD95" s="30"/>
      <c r="AE95" s="30"/>
      <c r="AF95" s="30"/>
      <c r="AG95" s="30" t="s">
        <v>545</v>
      </c>
      <c r="AH95" s="30" t="s">
        <v>490</v>
      </c>
      <c r="AI95" s="30" t="s">
        <v>685</v>
      </c>
      <c r="AJ95" s="30" t="s">
        <v>644</v>
      </c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customFormat="false" ht="14.25" hidden="false" customHeight="true" outlineLevel="0" collapsed="false">
      <c r="A96" s="30" t="s">
        <v>308</v>
      </c>
      <c r="B96" s="30" t="s">
        <v>857</v>
      </c>
      <c r="C96" s="44" t="s">
        <v>309</v>
      </c>
      <c r="D96" s="30" t="s">
        <v>403</v>
      </c>
      <c r="E96" s="41" t="s">
        <v>415</v>
      </c>
      <c r="F96" s="30" t="s">
        <v>416</v>
      </c>
      <c r="G96" s="30" t="s">
        <v>417</v>
      </c>
      <c r="H96" s="30" t="s">
        <v>418</v>
      </c>
      <c r="I96" s="30" t="s">
        <v>419</v>
      </c>
      <c r="J96" s="30" t="s">
        <v>420</v>
      </c>
      <c r="K96" s="30" t="s">
        <v>421</v>
      </c>
      <c r="L96" s="30" t="s">
        <v>422</v>
      </c>
      <c r="M96" s="30" t="s">
        <v>432</v>
      </c>
      <c r="N96" s="30" t="s">
        <v>524</v>
      </c>
      <c r="O96" s="30" t="s">
        <v>525</v>
      </c>
      <c r="P96" s="30" t="s">
        <v>526</v>
      </c>
      <c r="Q96" s="30" t="s">
        <v>485</v>
      </c>
      <c r="R96" s="30" t="s">
        <v>422</v>
      </c>
      <c r="S96" s="35" t="s">
        <v>855</v>
      </c>
      <c r="T96" s="35" t="s">
        <v>422</v>
      </c>
      <c r="U96" s="35" t="s">
        <v>858</v>
      </c>
      <c r="V96" s="35"/>
      <c r="W96" s="35"/>
      <c r="X96" s="30"/>
      <c r="Y96" s="30"/>
      <c r="Z96" s="30"/>
      <c r="AA96" s="30"/>
      <c r="AB96" s="30"/>
      <c r="AC96" s="30"/>
      <c r="AD96" s="30"/>
      <c r="AE96" s="30"/>
      <c r="AF96" s="30"/>
      <c r="AG96" s="30" t="s">
        <v>560</v>
      </c>
      <c r="AH96" s="30" t="s">
        <v>525</v>
      </c>
      <c r="AI96" s="30"/>
      <c r="AJ96" s="30" t="s">
        <v>651</v>
      </c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customFormat="false" ht="14.25" hidden="false" customHeight="true" outlineLevel="0" collapsed="false">
      <c r="A97" s="30" t="s">
        <v>310</v>
      </c>
      <c r="B97" s="30" t="s">
        <v>859</v>
      </c>
      <c r="C97" s="44" t="s">
        <v>311</v>
      </c>
      <c r="D97" s="30" t="s">
        <v>403</v>
      </c>
      <c r="E97" s="41" t="s">
        <v>415</v>
      </c>
      <c r="F97" s="30" t="s">
        <v>416</v>
      </c>
      <c r="G97" s="30" t="s">
        <v>417</v>
      </c>
      <c r="H97" s="30" t="s">
        <v>418</v>
      </c>
      <c r="I97" s="30" t="s">
        <v>419</v>
      </c>
      <c r="J97" s="30" t="s">
        <v>420</v>
      </c>
      <c r="K97" s="30" t="s">
        <v>421</v>
      </c>
      <c r="L97" s="30" t="s">
        <v>422</v>
      </c>
      <c r="M97" s="30" t="s">
        <v>432</v>
      </c>
      <c r="N97" s="30" t="s">
        <v>524</v>
      </c>
      <c r="O97" s="30" t="s">
        <v>525</v>
      </c>
      <c r="P97" s="30" t="s">
        <v>526</v>
      </c>
      <c r="Q97" s="30" t="s">
        <v>485</v>
      </c>
      <c r="R97" s="30" t="s">
        <v>422</v>
      </c>
      <c r="S97" s="35" t="s">
        <v>855</v>
      </c>
      <c r="T97" s="35" t="s">
        <v>422</v>
      </c>
      <c r="U97" s="35" t="s">
        <v>860</v>
      </c>
      <c r="V97" s="35"/>
      <c r="W97" s="35"/>
      <c r="X97" s="30"/>
      <c r="Y97" s="30"/>
      <c r="Z97" s="30"/>
      <c r="AA97" s="30"/>
      <c r="AB97" s="30"/>
      <c r="AC97" s="30"/>
      <c r="AD97" s="30"/>
      <c r="AE97" s="30"/>
      <c r="AF97" s="30"/>
      <c r="AG97" s="30" t="s">
        <v>616</v>
      </c>
      <c r="AH97" s="30" t="s">
        <v>561</v>
      </c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customFormat="false" ht="14.25" hidden="false" customHeight="true" outlineLevel="0" collapsed="false">
      <c r="A98" s="30" t="s">
        <v>312</v>
      </c>
      <c r="B98" s="30" t="s">
        <v>861</v>
      </c>
      <c r="C98" s="44" t="s">
        <v>313</v>
      </c>
      <c r="D98" s="30" t="s">
        <v>403</v>
      </c>
      <c r="E98" s="41" t="s">
        <v>415</v>
      </c>
      <c r="F98" s="30" t="s">
        <v>416</v>
      </c>
      <c r="G98" s="30" t="s">
        <v>417</v>
      </c>
      <c r="H98" s="30" t="s">
        <v>418</v>
      </c>
      <c r="I98" s="30" t="s">
        <v>419</v>
      </c>
      <c r="J98" s="30" t="s">
        <v>420</v>
      </c>
      <c r="K98" s="30" t="s">
        <v>421</v>
      </c>
      <c r="L98" s="30" t="s">
        <v>512</v>
      </c>
      <c r="M98" s="30" t="s">
        <v>423</v>
      </c>
      <c r="N98" s="30" t="s">
        <v>424</v>
      </c>
      <c r="O98" s="30" t="s">
        <v>425</v>
      </c>
      <c r="P98" s="30" t="s">
        <v>813</v>
      </c>
      <c r="Q98" s="30" t="s">
        <v>781</v>
      </c>
      <c r="R98" s="30" t="s">
        <v>486</v>
      </c>
      <c r="S98" s="35" t="s">
        <v>861</v>
      </c>
      <c r="T98" s="35" t="s">
        <v>422</v>
      </c>
      <c r="U98" s="35" t="s">
        <v>862</v>
      </c>
      <c r="V98" s="35"/>
      <c r="W98" s="35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customFormat="false" ht="14.25" hidden="false" customHeight="true" outlineLevel="0" collapsed="false">
      <c r="A99" s="30" t="s">
        <v>314</v>
      </c>
      <c r="B99" s="30" t="s">
        <v>863</v>
      </c>
      <c r="C99" s="44" t="s">
        <v>315</v>
      </c>
      <c r="D99" s="30" t="s">
        <v>403</v>
      </c>
      <c r="E99" s="41" t="s">
        <v>415</v>
      </c>
      <c r="F99" s="30" t="s">
        <v>416</v>
      </c>
      <c r="G99" s="30" t="s">
        <v>417</v>
      </c>
      <c r="H99" s="30" t="s">
        <v>418</v>
      </c>
      <c r="I99" s="30" t="s">
        <v>419</v>
      </c>
      <c r="J99" s="30" t="s">
        <v>420</v>
      </c>
      <c r="K99" s="30" t="s">
        <v>421</v>
      </c>
      <c r="L99" s="30" t="s">
        <v>422</v>
      </c>
      <c r="M99" s="30" t="s">
        <v>488</v>
      </c>
      <c r="N99" s="30" t="s">
        <v>489</v>
      </c>
      <c r="O99" s="30" t="s">
        <v>490</v>
      </c>
      <c r="P99" s="30" t="s">
        <v>538</v>
      </c>
      <c r="Q99" s="30" t="s">
        <v>786</v>
      </c>
      <c r="R99" s="30" t="s">
        <v>422</v>
      </c>
      <c r="S99" s="35" t="s">
        <v>864</v>
      </c>
      <c r="T99" s="35" t="s">
        <v>422</v>
      </c>
      <c r="U99" s="35" t="s">
        <v>504</v>
      </c>
      <c r="V99" s="35"/>
      <c r="W99" s="35"/>
      <c r="X99" s="30"/>
      <c r="Y99" s="30"/>
      <c r="Z99" s="30"/>
      <c r="AA99" s="30"/>
      <c r="AB99" s="30"/>
      <c r="AC99" s="30"/>
      <c r="AD99" s="30"/>
      <c r="AE99" s="30"/>
      <c r="AF99" s="30"/>
      <c r="AG99" s="30" t="s">
        <v>641</v>
      </c>
      <c r="AH99" s="30" t="s">
        <v>586</v>
      </c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customFormat="false" ht="14.25" hidden="false" customHeight="true" outlineLevel="0" collapsed="false">
      <c r="A100" s="30" t="s">
        <v>318</v>
      </c>
      <c r="B100" s="30" t="s">
        <v>865</v>
      </c>
      <c r="C100" s="44" t="s">
        <v>319</v>
      </c>
      <c r="D100" s="30" t="s">
        <v>403</v>
      </c>
      <c r="E100" s="41" t="s">
        <v>415</v>
      </c>
      <c r="F100" s="30" t="s">
        <v>416</v>
      </c>
      <c r="G100" s="30" t="s">
        <v>417</v>
      </c>
      <c r="H100" s="30" t="s">
        <v>418</v>
      </c>
      <c r="I100" s="30" t="s">
        <v>419</v>
      </c>
      <c r="J100" s="30" t="s">
        <v>420</v>
      </c>
      <c r="K100" s="30" t="s">
        <v>421</v>
      </c>
      <c r="L100" s="30" t="s">
        <v>422</v>
      </c>
      <c r="M100" s="30" t="s">
        <v>439</v>
      </c>
      <c r="N100" s="30" t="s">
        <v>440</v>
      </c>
      <c r="O100" s="30" t="s">
        <v>707</v>
      </c>
      <c r="P100" s="30" t="s">
        <v>422</v>
      </c>
      <c r="Q100" s="30" t="s">
        <v>422</v>
      </c>
      <c r="R100" s="30" t="s">
        <v>422</v>
      </c>
      <c r="S100" s="35" t="s">
        <v>866</v>
      </c>
      <c r="T100" s="35" t="s">
        <v>422</v>
      </c>
      <c r="U100" s="35" t="s">
        <v>867</v>
      </c>
      <c r="V100" s="35"/>
      <c r="W100" s="35"/>
      <c r="X100" s="30"/>
      <c r="Y100" s="30"/>
      <c r="Z100" s="30"/>
      <c r="AA100" s="30"/>
      <c r="AB100" s="30"/>
      <c r="AC100" s="30"/>
      <c r="AD100" s="30"/>
      <c r="AE100" s="30"/>
      <c r="AF100" s="30"/>
      <c r="AG100" s="30" t="s">
        <v>696</v>
      </c>
      <c r="AH100" s="30" t="s">
        <v>697</v>
      </c>
      <c r="AI100" s="30" t="s">
        <v>698</v>
      </c>
      <c r="AJ100" s="30" t="s">
        <v>699</v>
      </c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customFormat="false" ht="14.25" hidden="false" customHeight="true" outlineLevel="0" collapsed="false">
      <c r="A101" s="30" t="s">
        <v>320</v>
      </c>
      <c r="B101" s="30" t="s">
        <v>868</v>
      </c>
      <c r="C101" s="44" t="s">
        <v>321</v>
      </c>
      <c r="D101" s="30" t="s">
        <v>403</v>
      </c>
      <c r="E101" s="41" t="s">
        <v>415</v>
      </c>
      <c r="F101" s="30" t="s">
        <v>416</v>
      </c>
      <c r="G101" s="30" t="s">
        <v>417</v>
      </c>
      <c r="H101" s="30" t="s">
        <v>418</v>
      </c>
      <c r="I101" s="30" t="s">
        <v>419</v>
      </c>
      <c r="J101" s="30" t="s">
        <v>420</v>
      </c>
      <c r="K101" s="30" t="s">
        <v>421</v>
      </c>
      <c r="L101" s="30" t="s">
        <v>422</v>
      </c>
      <c r="M101" s="30" t="s">
        <v>439</v>
      </c>
      <c r="N101" s="30" t="s">
        <v>637</v>
      </c>
      <c r="O101" s="30" t="s">
        <v>680</v>
      </c>
      <c r="P101" s="30" t="s">
        <v>785</v>
      </c>
      <c r="Q101" s="30" t="s">
        <v>422</v>
      </c>
      <c r="R101" s="30" t="s">
        <v>422</v>
      </c>
      <c r="S101" s="35" t="s">
        <v>869</v>
      </c>
      <c r="T101" s="35" t="s">
        <v>422</v>
      </c>
      <c r="U101" s="35" t="s">
        <v>870</v>
      </c>
      <c r="V101" s="35"/>
      <c r="W101" s="35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customFormat="false" ht="14.25" hidden="false" customHeight="true" outlineLevel="0" collapsed="false">
      <c r="A102" s="30" t="s">
        <v>322</v>
      </c>
      <c r="B102" s="30" t="s">
        <v>871</v>
      </c>
      <c r="C102" s="44" t="s">
        <v>323</v>
      </c>
      <c r="D102" s="30" t="s">
        <v>403</v>
      </c>
      <c r="E102" s="41" t="s">
        <v>415</v>
      </c>
      <c r="F102" s="30" t="s">
        <v>416</v>
      </c>
      <c r="G102" s="30" t="s">
        <v>417</v>
      </c>
      <c r="H102" s="30" t="s">
        <v>418</v>
      </c>
      <c r="I102" s="30" t="s">
        <v>419</v>
      </c>
      <c r="J102" s="30" t="s">
        <v>420</v>
      </c>
      <c r="K102" s="30" t="s">
        <v>421</v>
      </c>
      <c r="L102" s="30" t="s">
        <v>422</v>
      </c>
      <c r="M102" s="30" t="s">
        <v>439</v>
      </c>
      <c r="N102" s="30" t="s">
        <v>450</v>
      </c>
      <c r="O102" s="30" t="s">
        <v>451</v>
      </c>
      <c r="P102" s="30" t="s">
        <v>452</v>
      </c>
      <c r="Q102" s="30" t="s">
        <v>508</v>
      </c>
      <c r="R102" s="30" t="s">
        <v>422</v>
      </c>
      <c r="S102" s="35" t="s">
        <v>872</v>
      </c>
      <c r="T102" s="35" t="s">
        <v>422</v>
      </c>
      <c r="U102" s="35" t="s">
        <v>873</v>
      </c>
      <c r="V102" s="35"/>
      <c r="W102" s="35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customFormat="false" ht="14.25" hidden="false" customHeight="true" outlineLevel="0" collapsed="false">
      <c r="A103" s="30" t="s">
        <v>324</v>
      </c>
      <c r="B103" s="30" t="s">
        <v>874</v>
      </c>
      <c r="C103" s="44" t="s">
        <v>325</v>
      </c>
      <c r="D103" s="30" t="s">
        <v>403</v>
      </c>
      <c r="E103" s="41" t="s">
        <v>415</v>
      </c>
      <c r="F103" s="30" t="s">
        <v>416</v>
      </c>
      <c r="G103" s="30" t="s">
        <v>417</v>
      </c>
      <c r="H103" s="30" t="s">
        <v>418</v>
      </c>
      <c r="I103" s="30" t="s">
        <v>419</v>
      </c>
      <c r="J103" s="30" t="s">
        <v>420</v>
      </c>
      <c r="K103" s="30" t="s">
        <v>421</v>
      </c>
      <c r="L103" s="30" t="s">
        <v>422</v>
      </c>
      <c r="M103" s="30" t="s">
        <v>439</v>
      </c>
      <c r="N103" s="30" t="s">
        <v>450</v>
      </c>
      <c r="O103" s="30" t="s">
        <v>451</v>
      </c>
      <c r="P103" s="30" t="s">
        <v>452</v>
      </c>
      <c r="Q103" s="30" t="s">
        <v>508</v>
      </c>
      <c r="R103" s="30" t="s">
        <v>422</v>
      </c>
      <c r="S103" s="35" t="s">
        <v>872</v>
      </c>
      <c r="T103" s="35" t="s">
        <v>422</v>
      </c>
      <c r="U103" s="35" t="s">
        <v>875</v>
      </c>
      <c r="V103" s="35"/>
      <c r="W103" s="35"/>
      <c r="X103" s="30"/>
      <c r="Y103" s="30"/>
      <c r="Z103" s="30"/>
      <c r="AA103" s="30"/>
      <c r="AB103" s="30"/>
      <c r="AC103" s="30"/>
      <c r="AD103" s="30"/>
      <c r="AE103" s="30"/>
      <c r="AF103" s="30"/>
      <c r="AG103" s="30" t="s">
        <v>764</v>
      </c>
      <c r="AH103" s="30" t="s">
        <v>765</v>
      </c>
      <c r="AI103" s="30"/>
      <c r="AJ103" s="30" t="s">
        <v>766</v>
      </c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customFormat="false" ht="14.25" hidden="false" customHeight="true" outlineLevel="0" collapsed="false">
      <c r="A104" s="30" t="s">
        <v>326</v>
      </c>
      <c r="B104" s="30" t="s">
        <v>876</v>
      </c>
      <c r="C104" s="44" t="s">
        <v>877</v>
      </c>
      <c r="D104" s="30" t="s">
        <v>403</v>
      </c>
      <c r="E104" s="41" t="s">
        <v>415</v>
      </c>
      <c r="F104" s="30" t="s">
        <v>416</v>
      </c>
      <c r="G104" s="30" t="s">
        <v>417</v>
      </c>
      <c r="H104" s="30" t="s">
        <v>418</v>
      </c>
      <c r="I104" s="30" t="s">
        <v>419</v>
      </c>
      <c r="J104" s="30" t="s">
        <v>420</v>
      </c>
      <c r="K104" s="30" t="s">
        <v>421</v>
      </c>
      <c r="L104" s="30" t="s">
        <v>422</v>
      </c>
      <c r="M104" s="30" t="s">
        <v>439</v>
      </c>
      <c r="N104" s="30" t="s">
        <v>450</v>
      </c>
      <c r="O104" s="30" t="s">
        <v>451</v>
      </c>
      <c r="P104" s="30" t="s">
        <v>452</v>
      </c>
      <c r="Q104" s="30" t="s">
        <v>508</v>
      </c>
      <c r="R104" s="30" t="s">
        <v>422</v>
      </c>
      <c r="S104" s="35" t="s">
        <v>872</v>
      </c>
      <c r="T104" s="35" t="s">
        <v>422</v>
      </c>
      <c r="U104" s="35" t="s">
        <v>878</v>
      </c>
      <c r="V104" s="35"/>
      <c r="W104" s="35"/>
      <c r="X104" s="30"/>
      <c r="Y104" s="30"/>
      <c r="Z104" s="30"/>
      <c r="AA104" s="30"/>
      <c r="AB104" s="30"/>
      <c r="AC104" s="30"/>
      <c r="AD104" s="30"/>
      <c r="AE104" s="30"/>
      <c r="AF104" s="30"/>
      <c r="AG104" s="30" t="s">
        <v>424</v>
      </c>
      <c r="AH104" s="30" t="s">
        <v>425</v>
      </c>
      <c r="AI104" s="30" t="s">
        <v>770</v>
      </c>
      <c r="AJ104" s="30" t="s">
        <v>771</v>
      </c>
      <c r="AK104" s="30" t="s">
        <v>772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customFormat="false" ht="14.25" hidden="false" customHeight="true" outlineLevel="0" collapsed="false">
      <c r="A105" s="30" t="s">
        <v>329</v>
      </c>
      <c r="B105" s="30" t="s">
        <v>879</v>
      </c>
      <c r="C105" s="44" t="s">
        <v>330</v>
      </c>
      <c r="D105" s="30" t="s">
        <v>403</v>
      </c>
      <c r="E105" s="41" t="s">
        <v>415</v>
      </c>
      <c r="F105" s="30" t="s">
        <v>416</v>
      </c>
      <c r="G105" s="30" t="s">
        <v>417</v>
      </c>
      <c r="H105" s="30" t="s">
        <v>418</v>
      </c>
      <c r="I105" s="30" t="s">
        <v>419</v>
      </c>
      <c r="J105" s="30" t="s">
        <v>420</v>
      </c>
      <c r="K105" s="30" t="s">
        <v>421</v>
      </c>
      <c r="L105" s="30" t="s">
        <v>422</v>
      </c>
      <c r="M105" s="30" t="s">
        <v>423</v>
      </c>
      <c r="N105" s="30" t="s">
        <v>784</v>
      </c>
      <c r="O105" s="30" t="s">
        <v>736</v>
      </c>
      <c r="P105" s="30" t="s">
        <v>422</v>
      </c>
      <c r="Q105" s="30" t="s">
        <v>737</v>
      </c>
      <c r="R105" s="30" t="s">
        <v>422</v>
      </c>
      <c r="S105" s="35" t="s">
        <v>880</v>
      </c>
      <c r="T105" s="35" t="s">
        <v>422</v>
      </c>
      <c r="U105" s="35" t="s">
        <v>881</v>
      </c>
      <c r="V105" s="35"/>
      <c r="W105" s="35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customFormat="false" ht="14.25" hidden="false" customHeight="true" outlineLevel="0" collapsed="false">
      <c r="A106" s="30" t="s">
        <v>332</v>
      </c>
      <c r="B106" s="30" t="s">
        <v>882</v>
      </c>
      <c r="C106" s="44" t="s">
        <v>883</v>
      </c>
      <c r="D106" s="30" t="s">
        <v>403</v>
      </c>
      <c r="E106" s="41"/>
      <c r="F106" s="30" t="s">
        <v>416</v>
      </c>
      <c r="G106" s="30" t="s">
        <v>472</v>
      </c>
      <c r="H106" s="30" t="s">
        <v>422</v>
      </c>
      <c r="I106" s="30" t="s">
        <v>473</v>
      </c>
      <c r="J106" s="30" t="s">
        <v>474</v>
      </c>
      <c r="K106" s="30" t="s">
        <v>444</v>
      </c>
      <c r="L106" s="30" t="s">
        <v>422</v>
      </c>
      <c r="M106" s="30" t="s">
        <v>422</v>
      </c>
      <c r="N106" s="30" t="s">
        <v>545</v>
      </c>
      <c r="O106" s="30" t="s">
        <v>740</v>
      </c>
      <c r="P106" s="30" t="s">
        <v>422</v>
      </c>
      <c r="Q106" s="30" t="s">
        <v>422</v>
      </c>
      <c r="R106" s="30" t="s">
        <v>422</v>
      </c>
      <c r="S106" s="35" t="s">
        <v>884</v>
      </c>
      <c r="T106" s="35" t="s">
        <v>422</v>
      </c>
      <c r="U106" s="35" t="s">
        <v>885</v>
      </c>
      <c r="V106" s="35" t="s">
        <v>886</v>
      </c>
      <c r="W106" s="35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customFormat="false" ht="14.25" hidden="false" customHeight="true" outlineLevel="0" collapsed="false">
      <c r="A107" s="30" t="s">
        <v>334</v>
      </c>
      <c r="B107" s="30" t="s">
        <v>887</v>
      </c>
      <c r="C107" s="44" t="s">
        <v>335</v>
      </c>
      <c r="D107" s="30" t="s">
        <v>403</v>
      </c>
      <c r="E107" s="41" t="s">
        <v>415</v>
      </c>
      <c r="F107" s="30" t="s">
        <v>416</v>
      </c>
      <c r="G107" s="30" t="s">
        <v>417</v>
      </c>
      <c r="H107" s="30" t="s">
        <v>418</v>
      </c>
      <c r="I107" s="30" t="s">
        <v>419</v>
      </c>
      <c r="J107" s="30" t="s">
        <v>420</v>
      </c>
      <c r="K107" s="30" t="s">
        <v>421</v>
      </c>
      <c r="L107" s="30" t="s">
        <v>512</v>
      </c>
      <c r="M107" s="30" t="s">
        <v>423</v>
      </c>
      <c r="N107" s="30" t="s">
        <v>424</v>
      </c>
      <c r="O107" s="30" t="s">
        <v>425</v>
      </c>
      <c r="P107" s="30" t="s">
        <v>813</v>
      </c>
      <c r="Q107" s="30" t="s">
        <v>781</v>
      </c>
      <c r="R107" s="30" t="s">
        <v>738</v>
      </c>
      <c r="S107" s="35" t="s">
        <v>888</v>
      </c>
      <c r="T107" s="35" t="s">
        <v>422</v>
      </c>
      <c r="U107" s="35" t="s">
        <v>889</v>
      </c>
      <c r="V107" s="35"/>
      <c r="W107" s="35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</row>
    <row r="108" customFormat="false" ht="14.25" hidden="false" customHeight="true" outlineLevel="0" collapsed="false">
      <c r="A108" s="30" t="s">
        <v>337</v>
      </c>
      <c r="B108" s="30" t="s">
        <v>890</v>
      </c>
      <c r="C108" s="44" t="s">
        <v>338</v>
      </c>
      <c r="D108" s="30" t="s">
        <v>403</v>
      </c>
      <c r="E108" s="41" t="s">
        <v>415</v>
      </c>
      <c r="F108" s="30" t="s">
        <v>416</v>
      </c>
      <c r="G108" s="30" t="s">
        <v>417</v>
      </c>
      <c r="H108" s="30" t="s">
        <v>418</v>
      </c>
      <c r="I108" s="30" t="s">
        <v>419</v>
      </c>
      <c r="J108" s="30" t="s">
        <v>420</v>
      </c>
      <c r="K108" s="30" t="s">
        <v>421</v>
      </c>
      <c r="L108" s="30" t="s">
        <v>422</v>
      </c>
      <c r="M108" s="30" t="s">
        <v>439</v>
      </c>
      <c r="N108" s="30" t="s">
        <v>648</v>
      </c>
      <c r="O108" s="30" t="s">
        <v>549</v>
      </c>
      <c r="P108" s="30" t="s">
        <v>422</v>
      </c>
      <c r="Q108" s="30" t="s">
        <v>550</v>
      </c>
      <c r="R108" s="30" t="s">
        <v>422</v>
      </c>
      <c r="S108" s="35" t="s">
        <v>891</v>
      </c>
      <c r="T108" s="35" t="s">
        <v>422</v>
      </c>
      <c r="U108" s="35" t="s">
        <v>892</v>
      </c>
      <c r="V108" s="35"/>
      <c r="W108" s="35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</row>
  </sheetData>
  <autoFilter ref="C1:W108"/>
  <conditionalFormatting sqref="G1:G108">
    <cfRule type="containsText" priority="2" operator="containsText" aboveAverage="0" equalAverage="0" bottom="0" percent="0" rank="0" text="Streptophyta" dxfId="12">
      <formula>NOT(ISERROR(SEARCH("Streptophyta",G1)))</formula>
    </cfRule>
  </conditionalFormatting>
  <conditionalFormatting sqref="I1:I108">
    <cfRule type="containsText" priority="3" operator="containsText" aboveAverage="0" equalAverage="0" bottom="0" percent="0" rank="0" text="Tracheophyta" dxfId="13">
      <formula>NOT(ISERROR(SEARCH("Tracheophyta",I1)))</formula>
    </cfRule>
  </conditionalFormatting>
  <conditionalFormatting sqref="J1:J108">
    <cfRule type="containsText" priority="4" operator="containsText" aboveAverage="0" equalAverage="0" bottom="0" percent="0" rank="0" text="Spermophytina" dxfId="14">
      <formula>NOT(ISERROR(SEARCH("Spermophytina",J1)))</formula>
    </cfRule>
  </conditionalFormatting>
  <conditionalFormatting sqref="K1:K108">
    <cfRule type="containsText" priority="5" operator="containsText" aboveAverage="0" equalAverage="0" bottom="0" percent="0" rank="0" text="Magnoliopsida" dxfId="15">
      <formula>NOT(ISERROR(SEARCH("Magnoliopsida",K1)))</formula>
    </cfRule>
  </conditionalFormatting>
  <conditionalFormatting sqref="F1:U108">
    <cfRule type="expression" priority="6" aboveAverage="0" equalAverage="0" bottom="0" percent="0" rank="0" text="" dxfId="16">
      <formula>LEN(TRIM(F1))=0</formula>
    </cfRule>
  </conditionalFormatting>
  <conditionalFormatting sqref="E1:F108">
    <cfRule type="containsText" priority="7" operator="containsText" aboveAverage="0" equalAverage="0" bottom="0" percent="0" rank="0" text="Viridiplantae" dxfId="17">
      <formula>NOT(ISERROR(SEARCH("Viridiplantae",E1)))</formula>
    </cfRule>
  </conditionalFormatting>
  <conditionalFormatting sqref="E1:F108">
    <cfRule type="containsText" priority="8" operator="containsText" aboveAverage="0" equalAverage="0" bottom="0" percent="0" rank="0" text="Biliphyta" dxfId="18">
      <formula>NOT(ISERROR(SEARCH("Biliphyta",E1)))</formula>
    </cfRule>
  </conditionalFormatting>
  <conditionalFormatting sqref="J1:J108">
    <cfRule type="containsText" priority="9" operator="containsText" aboveAverage="0" equalAverage="0" bottom="0" percent="0" rank="0" text="--" dxfId="19">
      <formula>NOT(ISERROR(SEARCH("--",J1)))</formula>
    </cfRule>
  </conditionalFormatting>
  <conditionalFormatting sqref="M1:M108">
    <cfRule type="containsText" priority="10" operator="containsText" aboveAverage="0" equalAverage="0" bottom="0" percent="0" rank="0" text="Amborellanae  " dxfId="20">
      <formula>NOT(ISERROR(SEARCH("Amborellanae  ",M1)))</formula>
    </cfRule>
  </conditionalFormatting>
  <conditionalFormatting sqref="M1:M108">
    <cfRule type="containsText" priority="11" operator="containsText" aboveAverage="0" equalAverage="0" bottom="0" percent="0" rank="0" text="Asteranae" dxfId="20">
      <formula>NOT(ISERROR(SEARCH("Asteranae",M1)))</formula>
    </cfRule>
  </conditionalFormatting>
  <conditionalFormatting sqref="M1:M108">
    <cfRule type="containsText" priority="12" operator="containsText" aboveAverage="0" equalAverage="0" bottom="0" percent="0" rank="0" text="Austrobaileyanae" dxfId="20">
      <formula>NOT(ISERROR(SEARCH("Austrobaileyanae",M1)))</formula>
    </cfRule>
  </conditionalFormatting>
  <conditionalFormatting sqref="M1:M108">
    <cfRule type="containsText" priority="13" operator="containsText" aboveAverage="0" equalAverage="0" bottom="0" percent="0" rank="0" text="Berberidopsidanae" dxfId="20">
      <formula>NOT(ISERROR(SEARCH("Berberidopsidanae",M1)))</formula>
    </cfRule>
  </conditionalFormatting>
  <conditionalFormatting sqref="M1:M108">
    <cfRule type="containsText" priority="14" operator="containsText" aboveAverage="0" equalAverage="0" bottom="0" percent="0" rank="0" text="Buxanae" dxfId="20">
      <formula>NOT(ISERROR(SEARCH("Buxanae",M1)))</formula>
    </cfRule>
  </conditionalFormatting>
  <conditionalFormatting sqref="M1:M108">
    <cfRule type="containsText" priority="15" operator="containsText" aboveAverage="0" equalAverage="0" bottom="0" percent="0" rank="0" text="Caryophyllanae" dxfId="20">
      <formula>NOT(ISERROR(SEARCH("Caryophyllanae",M1)))</formula>
    </cfRule>
  </conditionalFormatting>
  <conditionalFormatting sqref="M1:M108">
    <cfRule type="containsText" priority="16" operator="containsText" aboveAverage="0" equalAverage="0" bottom="0" percent="0" rank="0" text="Ceratophyllanae" dxfId="20">
      <formula>NOT(ISERROR(SEARCH("Ceratophyllanae",M1)))</formula>
    </cfRule>
  </conditionalFormatting>
  <conditionalFormatting sqref="M1:M108">
    <cfRule type="containsText" priority="17" operator="containsText" aboveAverage="0" equalAverage="0" bottom="0" percent="0" rank="0" text="Dillenianae" dxfId="20">
      <formula>NOT(ISERROR(SEARCH("Dillenianae",M1)))</formula>
    </cfRule>
  </conditionalFormatting>
  <conditionalFormatting sqref="M1:M108">
    <cfRule type="containsText" priority="18" operator="containsText" aboveAverage="0" equalAverage="0" bottom="0" percent="0" rank="0" text="Lilianae" dxfId="20">
      <formula>NOT(ISERROR(SEARCH("Lilianae",M1)))</formula>
    </cfRule>
  </conditionalFormatting>
  <conditionalFormatting sqref="M1:M108">
    <cfRule type="containsText" priority="19" operator="containsText" aboveAverage="0" equalAverage="0" bottom="0" percent="0" rank="0" text="Magnolianae" dxfId="20">
      <formula>NOT(ISERROR(SEARCH("Magnolianae",M1)))</formula>
    </cfRule>
  </conditionalFormatting>
  <conditionalFormatting sqref="M1:M108">
    <cfRule type="containsText" priority="20" operator="containsText" aboveAverage="0" equalAverage="0" bottom="0" percent="0" rank="0" text="Myrothamnanae" dxfId="20">
      <formula>NOT(ISERROR(SEARCH("Myrothamnanae",M1)))</formula>
    </cfRule>
  </conditionalFormatting>
  <conditionalFormatting sqref="M1:M108">
    <cfRule type="containsText" priority="21" operator="containsText" aboveAverage="0" equalAverage="0" bottom="0" percent="0" rank="0" text="Nymphaeanae" dxfId="20">
      <formula>NOT(ISERROR(SEARCH("Nymphaeanae",M1)))</formula>
    </cfRule>
  </conditionalFormatting>
  <conditionalFormatting sqref="M1:M108">
    <cfRule type="containsText" priority="22" operator="containsText" aboveAverage="0" equalAverage="0" bottom="0" percent="0" rank="0" text="Proteanae" dxfId="20">
      <formula>NOT(ISERROR(SEARCH("Proteanae",M1)))</formula>
    </cfRule>
  </conditionalFormatting>
  <conditionalFormatting sqref="M1:M108">
    <cfRule type="containsText" priority="23" operator="containsText" aboveAverage="0" equalAverage="0" bottom="0" percent="0" rank="0" text="Ranunculanae" dxfId="20">
      <formula>NOT(ISERROR(SEARCH("Ranunculanae",M1)))</formula>
    </cfRule>
  </conditionalFormatting>
  <conditionalFormatting sqref="M1:M108">
    <cfRule type="containsText" priority="24" operator="containsText" aboveAverage="0" equalAverage="0" bottom="0" percent="0" rank="0" text="Rosanae" dxfId="20">
      <formula>NOT(ISERROR(SEARCH("Rosanae",M1)))</formula>
    </cfRule>
  </conditionalFormatting>
  <conditionalFormatting sqref="M1:M108">
    <cfRule type="containsText" priority="25" operator="containsText" aboveAverage="0" equalAverage="0" bottom="0" percent="0" rank="0" text="Santalanae" dxfId="20">
      <formula>NOT(ISERROR(SEARCH("Santalanae",M1)))</formula>
    </cfRule>
  </conditionalFormatting>
  <conditionalFormatting sqref="M1:M108">
    <cfRule type="containsText" priority="26" operator="containsText" aboveAverage="0" equalAverage="0" bottom="0" percent="0" rank="0" text="Saxifraganae" dxfId="20">
      <formula>NOT(ISERROR(SEARCH("Saxifraganae",M1)))</formula>
    </cfRule>
  </conditionalFormatting>
  <conditionalFormatting sqref="M1:M108">
    <cfRule type="containsText" priority="27" operator="containsText" aboveAverage="0" equalAverage="0" bottom="0" percent="0" rank="0" text="Trochodendranae" dxfId="20">
      <formula>NOT(ISERROR(SEARCH("Trochodendranae",M1)))</formula>
    </cfRule>
  </conditionalFormatting>
  <conditionalFormatting sqref="O1:O108">
    <cfRule type="containsText" priority="28" operator="containsText" aboveAverage="0" equalAverage="0" bottom="0" percent="0" rank="0" text="Icacinaceae" dxfId="20">
      <formula>NOT(ISERROR(SEARCH("Icacinaceae",O1)))</formula>
    </cfRule>
  </conditionalFormatting>
  <conditionalFormatting sqref="O1:O108">
    <cfRule type="containsText" priority="29" operator="containsText" aboveAverage="0" equalAverage="0" bottom="0" percent="0" rank="0" text="Metteniusaceae" dxfId="20">
      <formula>NOT(ISERROR(SEARCH("Metteniusaceae",O1)))</formula>
    </cfRule>
  </conditionalFormatting>
  <conditionalFormatting sqref="O1:O108">
    <cfRule type="containsText" priority="30" operator="containsText" aboveAverage="0" equalAverage="0" bottom="0" percent="0" rank="0" text="Oncothecaceae" dxfId="20">
      <formula>NOT(ISERROR(SEARCH("Oncothecaceae",O1)))</formula>
    </cfRule>
  </conditionalFormatting>
  <conditionalFormatting sqref="O1:O108">
    <cfRule type="containsText" priority="31" operator="containsText" aboveAverage="0" equalAverage="0" bottom="0" percent="0" rank="0" text="Vahliaceae" dxfId="20">
      <formula>NOT(ISERROR(SEARCH("Vahliaceae",O1)))</formula>
    </cfRule>
  </conditionalFormatting>
  <conditionalFormatting sqref="K1:K108">
    <cfRule type="containsText" priority="32" operator="containsText" aboveAverage="0" equalAverage="0" bottom="0" percent="0" rank="0" text="Polypodiopsida" dxfId="15">
      <formula>NOT(ISERROR(SEARCH("Polypodiopsida",K1)))</formula>
    </cfRule>
  </conditionalFormatting>
  <dataValidations count="13">
    <dataValidation allowBlank="true" errorStyle="stop" operator="between" showDropDown="false" showErrorMessage="false" showInputMessage="false" sqref="P2:P108" type="list">
      <formula1>#ref!</formula1>
      <formula2>0</formula2>
    </dataValidation>
    <dataValidation allowBlank="true" errorStyle="stop" operator="between" showDropDown="false" showErrorMessage="false" showInputMessage="false" sqref="L2:L108" type="list">
      <formula1>#ref!</formula1>
      <formula2>0</formula2>
    </dataValidation>
    <dataValidation allowBlank="true" errorStyle="stop" operator="between" showDropDown="false" showErrorMessage="false" showInputMessage="false" sqref="Q2:Q108" type="list">
      <formula1>#ref!</formula1>
      <formula2>0</formula2>
    </dataValidation>
    <dataValidation allowBlank="true" errorStyle="stop" operator="between" showDropDown="false" showErrorMessage="false" showInputMessage="false" sqref="H2:H108" type="list">
      <formula1>#ref!</formula1>
      <formula2>0</formula2>
    </dataValidation>
    <dataValidation allowBlank="true" errorStyle="stop" operator="between" showDropDown="false" showErrorMessage="false" showInputMessage="false" sqref="N2:N30 O29 N31:N108" type="list">
      <formula1>#ref!</formula1>
      <formula2>0</formula2>
    </dataValidation>
    <dataValidation allowBlank="true" errorStyle="stop" operator="between" showDropDown="false" showErrorMessage="false" showInputMessage="false" sqref="R2:R108" type="list">
      <formula1>#ref!</formula1>
      <formula2>0</formula2>
    </dataValidation>
    <dataValidation allowBlank="true" errorStyle="stop" operator="between" showDropDown="false" showErrorMessage="false" showInputMessage="false" sqref="J2:J108" type="list">
      <formula1>#ref!</formula1>
      <formula2>0</formula2>
    </dataValidation>
    <dataValidation allowBlank="true" errorStyle="stop" operator="between" showDropDown="false" showErrorMessage="false" showInputMessage="false" sqref="G2:G108" type="list">
      <formula1>#ref!</formula1>
      <formula2>0</formula2>
    </dataValidation>
    <dataValidation allowBlank="true" errorStyle="stop" operator="between" showDropDown="false" showErrorMessage="false" showInputMessage="false" sqref="F2:F108" type="list">
      <formula1>#ref!</formula1>
      <formula2>0</formula2>
    </dataValidation>
    <dataValidation allowBlank="true" errorStyle="stop" operator="between" showDropDown="false" showErrorMessage="false" showInputMessage="false" sqref="K2:K108" type="list">
      <formula1>#ref!</formula1>
      <formula2>0</formula2>
    </dataValidation>
    <dataValidation allowBlank="true" errorStyle="stop" operator="between" showDropDown="false" showErrorMessage="false" showInputMessage="false" sqref="O2:O28 O30:O108" type="list">
      <formula1>#ref!</formula1>
      <formula2>0</formula2>
    </dataValidation>
    <dataValidation allowBlank="true" errorStyle="stop" operator="between" showDropDown="false" showErrorMessage="false" showInputMessage="false" sqref="M2:M108" type="list">
      <formula1>#ref!</formula1>
      <formula2>0</formula2>
    </dataValidation>
    <dataValidation allowBlank="true" errorStyle="stop" operator="between" showDropDown="false" showErrorMessage="false" showInputMessage="false" sqref="I2:I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21.63"/>
    <col collapsed="false" customWidth="true" hidden="false" outlineLevel="0" max="2" min="2" style="0" width="19.27"/>
    <col collapsed="false" customWidth="true" hidden="false" outlineLevel="0" max="3" min="3" style="0" width="6.87"/>
    <col collapsed="false" customWidth="true" hidden="false" outlineLevel="0" max="4" min="4" style="0" width="5.75"/>
    <col collapsed="false" customWidth="true" hidden="false" outlineLevel="0" max="5" min="5" style="0" width="6.63"/>
    <col collapsed="false" customWidth="true" hidden="false" outlineLevel="0" max="6" min="6" style="0" width="8.39"/>
    <col collapsed="false" customWidth="true" hidden="false" outlineLevel="0" max="7" min="7" style="0" width="11.5"/>
    <col collapsed="false" customWidth="true" hidden="false" outlineLevel="0" max="8" min="8" style="0" width="10.13"/>
    <col collapsed="false" customWidth="true" hidden="false" outlineLevel="0" max="9" min="9" style="0" width="8.39"/>
    <col collapsed="false" customWidth="true" hidden="false" outlineLevel="0" max="10" min="10" style="0" width="10.88"/>
    <col collapsed="false" customWidth="true" hidden="false" outlineLevel="0" max="11" min="11" style="0" width="5.51"/>
    <col collapsed="false" customWidth="true" hidden="false" outlineLevel="0" max="12" min="12" style="0" width="5.38"/>
    <col collapsed="false" customWidth="true" hidden="false" outlineLevel="0" max="13" min="13" style="0" width="5.51"/>
    <col collapsed="false" customWidth="true" hidden="false" outlineLevel="0" max="14" min="14" style="0" width="5.25"/>
    <col collapsed="false" customWidth="true" hidden="false" outlineLevel="0" max="15" min="15" style="0" width="4"/>
    <col collapsed="false" customWidth="true" hidden="false" outlineLevel="0" max="16" min="16" style="0" width="4.63"/>
    <col collapsed="false" customWidth="true" hidden="false" outlineLevel="0" max="17" min="17" style="0" width="4.88"/>
  </cols>
  <sheetData>
    <row r="1" customFormat="false" ht="15" hidden="false" customHeight="false" outlineLevel="0" collapsed="false">
      <c r="A1" s="49" t="s">
        <v>371</v>
      </c>
      <c r="B1" s="49" t="s">
        <v>893</v>
      </c>
      <c r="C1" s="50" t="s">
        <v>372</v>
      </c>
      <c r="D1" s="50" t="s">
        <v>373</v>
      </c>
      <c r="E1" s="50" t="s">
        <v>374</v>
      </c>
      <c r="F1" s="50" t="s">
        <v>375</v>
      </c>
      <c r="G1" s="50" t="s">
        <v>376</v>
      </c>
      <c r="H1" s="50" t="s">
        <v>377</v>
      </c>
      <c r="I1" s="50" t="s">
        <v>378</v>
      </c>
      <c r="J1" s="50" t="s">
        <v>379</v>
      </c>
      <c r="K1" s="50" t="s">
        <v>380</v>
      </c>
      <c r="L1" s="50" t="s">
        <v>381</v>
      </c>
      <c r="M1" s="50" t="s">
        <v>382</v>
      </c>
      <c r="N1" s="50" t="s">
        <v>2</v>
      </c>
      <c r="O1" s="50" t="s">
        <v>383</v>
      </c>
      <c r="P1" s="50" t="s">
        <v>384</v>
      </c>
      <c r="Q1" s="50" t="s">
        <v>385</v>
      </c>
      <c r="R1" s="36"/>
      <c r="S1" s="36" t="s">
        <v>447</v>
      </c>
      <c r="T1" s="36"/>
      <c r="U1" s="36"/>
      <c r="V1" s="36"/>
    </row>
    <row r="2" customFormat="false" ht="15" hidden="false" customHeight="false" outlineLevel="0" collapsed="false">
      <c r="A2" s="51" t="s">
        <v>894</v>
      </c>
      <c r="B2" s="51" t="s">
        <v>895</v>
      </c>
      <c r="C2" s="52" t="s">
        <v>403</v>
      </c>
      <c r="D2" s="50" t="s">
        <v>415</v>
      </c>
      <c r="E2" s="52" t="s">
        <v>416</v>
      </c>
      <c r="F2" s="52" t="s">
        <v>417</v>
      </c>
      <c r="G2" s="52" t="s">
        <v>418</v>
      </c>
      <c r="H2" s="52" t="s">
        <v>896</v>
      </c>
      <c r="I2" s="52" t="s">
        <v>897</v>
      </c>
      <c r="J2" s="52" t="s">
        <v>898</v>
      </c>
      <c r="K2" s="52" t="s">
        <v>422</v>
      </c>
      <c r="L2" s="52" t="s">
        <v>423</v>
      </c>
      <c r="M2" s="52" t="s">
        <v>424</v>
      </c>
      <c r="N2" s="52" t="s">
        <v>425</v>
      </c>
      <c r="O2" s="52" t="s">
        <v>422</v>
      </c>
      <c r="P2" s="52" t="s">
        <v>422</v>
      </c>
      <c r="Q2" s="52" t="s">
        <v>422</v>
      </c>
      <c r="R2" s="36"/>
      <c r="S2" s="36" t="s">
        <v>464</v>
      </c>
      <c r="T2" s="36"/>
      <c r="U2" s="36"/>
      <c r="V2" s="36"/>
    </row>
    <row r="3" customFormat="false" ht="15" hidden="false" customHeight="false" outlineLevel="0" collapsed="false">
      <c r="A3" s="51" t="s">
        <v>899</v>
      </c>
      <c r="B3" s="51" t="s">
        <v>900</v>
      </c>
      <c r="C3" s="52" t="s">
        <v>403</v>
      </c>
      <c r="D3" s="50" t="s">
        <v>415</v>
      </c>
      <c r="E3" s="52" t="s">
        <v>416</v>
      </c>
      <c r="F3" s="52" t="s">
        <v>417</v>
      </c>
      <c r="G3" s="52" t="s">
        <v>418</v>
      </c>
      <c r="H3" s="52" t="s">
        <v>896</v>
      </c>
      <c r="I3" s="52" t="s">
        <v>897</v>
      </c>
      <c r="J3" s="52" t="s">
        <v>898</v>
      </c>
      <c r="K3" s="52" t="s">
        <v>422</v>
      </c>
      <c r="L3" s="52" t="s">
        <v>423</v>
      </c>
      <c r="M3" s="52" t="s">
        <v>424</v>
      </c>
      <c r="N3" s="52" t="s">
        <v>425</v>
      </c>
      <c r="O3" s="52" t="s">
        <v>422</v>
      </c>
      <c r="P3" s="52" t="s">
        <v>422</v>
      </c>
      <c r="Q3" s="52" t="s">
        <v>422</v>
      </c>
      <c r="R3" s="36"/>
      <c r="S3" s="51" t="s">
        <v>475</v>
      </c>
      <c r="T3" s="36"/>
      <c r="U3" s="36"/>
      <c r="V3" s="36"/>
    </row>
    <row r="4" customFormat="false" ht="15" hidden="false" customHeight="false" outlineLevel="0" collapsed="false">
      <c r="A4" s="51" t="s">
        <v>901</v>
      </c>
      <c r="B4" s="51" t="s">
        <v>902</v>
      </c>
      <c r="C4" s="52" t="s">
        <v>403</v>
      </c>
      <c r="D4" s="50" t="s">
        <v>415</v>
      </c>
      <c r="E4" s="52" t="s">
        <v>416</v>
      </c>
      <c r="F4" s="52" t="s">
        <v>417</v>
      </c>
      <c r="G4" s="52" t="s">
        <v>418</v>
      </c>
      <c r="H4" s="52" t="s">
        <v>896</v>
      </c>
      <c r="I4" s="52" t="s">
        <v>897</v>
      </c>
      <c r="J4" s="52" t="s">
        <v>898</v>
      </c>
      <c r="K4" s="52" t="s">
        <v>422</v>
      </c>
      <c r="L4" s="52" t="s">
        <v>423</v>
      </c>
      <c r="M4" s="52" t="s">
        <v>424</v>
      </c>
      <c r="N4" s="52" t="s">
        <v>425</v>
      </c>
      <c r="O4" s="52" t="s">
        <v>422</v>
      </c>
      <c r="P4" s="52" t="s">
        <v>422</v>
      </c>
      <c r="Q4" s="52" t="s">
        <v>422</v>
      </c>
      <c r="R4" s="36"/>
      <c r="S4" s="36"/>
      <c r="T4" s="36"/>
      <c r="U4" s="36"/>
      <c r="V4" s="36"/>
    </row>
    <row r="5" customFormat="false" ht="15" hidden="false" customHeight="false" outlineLevel="0" collapsed="false">
      <c r="A5" s="51" t="s">
        <v>903</v>
      </c>
      <c r="B5" s="51" t="s">
        <v>904</v>
      </c>
      <c r="C5" s="52" t="s">
        <v>403</v>
      </c>
      <c r="D5" s="50" t="s">
        <v>415</v>
      </c>
      <c r="E5" s="52" t="s">
        <v>416</v>
      </c>
      <c r="F5" s="52" t="s">
        <v>417</v>
      </c>
      <c r="G5" s="52" t="s">
        <v>418</v>
      </c>
      <c r="H5" s="52" t="s">
        <v>896</v>
      </c>
      <c r="I5" s="52" t="s">
        <v>897</v>
      </c>
      <c r="J5" s="52" t="s">
        <v>898</v>
      </c>
      <c r="K5" s="52" t="s">
        <v>422</v>
      </c>
      <c r="L5" s="52" t="s">
        <v>423</v>
      </c>
      <c r="M5" s="52" t="s">
        <v>424</v>
      </c>
      <c r="N5" s="52" t="s">
        <v>425</v>
      </c>
      <c r="O5" s="52" t="s">
        <v>422</v>
      </c>
      <c r="P5" s="52" t="s">
        <v>422</v>
      </c>
      <c r="Q5" s="52" t="s">
        <v>422</v>
      </c>
      <c r="R5" s="36"/>
      <c r="S5" s="36"/>
      <c r="T5" s="36"/>
      <c r="U5" s="36"/>
      <c r="V5" s="36"/>
    </row>
    <row r="6" customFormat="false" ht="15" hidden="false" customHeight="false" outlineLevel="0" collapsed="false">
      <c r="A6" s="51" t="s">
        <v>905</v>
      </c>
      <c r="B6" s="51" t="s">
        <v>906</v>
      </c>
      <c r="C6" s="51" t="s">
        <v>403</v>
      </c>
      <c r="D6" s="49" t="s">
        <v>415</v>
      </c>
      <c r="E6" s="53" t="s">
        <v>416</v>
      </c>
      <c r="F6" s="54" t="s">
        <v>417</v>
      </c>
      <c r="G6" s="51" t="s">
        <v>418</v>
      </c>
      <c r="H6" s="55" t="s">
        <v>896</v>
      </c>
      <c r="I6" s="56" t="s">
        <v>897</v>
      </c>
      <c r="J6" s="57" t="s">
        <v>898</v>
      </c>
      <c r="K6" s="51" t="s">
        <v>422</v>
      </c>
      <c r="L6" s="58" t="s">
        <v>432</v>
      </c>
      <c r="M6" s="51" t="s">
        <v>433</v>
      </c>
      <c r="N6" s="51" t="s">
        <v>434</v>
      </c>
      <c r="O6" s="51" t="s">
        <v>422</v>
      </c>
      <c r="P6" s="51" t="s">
        <v>422</v>
      </c>
      <c r="Q6" s="51" t="s">
        <v>422</v>
      </c>
      <c r="R6" s="36"/>
      <c r="S6" s="36"/>
      <c r="T6" s="36"/>
      <c r="U6" s="36"/>
      <c r="V6" s="36"/>
    </row>
    <row r="7" customFormat="false" ht="15" hidden="false" customHeight="false" outlineLevel="0" collapsed="false">
      <c r="A7" s="51" t="s">
        <v>907</v>
      </c>
      <c r="B7" s="51" t="s">
        <v>908</v>
      </c>
      <c r="C7" s="51" t="s">
        <v>403</v>
      </c>
      <c r="D7" s="49" t="s">
        <v>415</v>
      </c>
      <c r="E7" s="53" t="s">
        <v>416</v>
      </c>
      <c r="F7" s="54" t="s">
        <v>417</v>
      </c>
      <c r="G7" s="51" t="s">
        <v>418</v>
      </c>
      <c r="H7" s="55" t="s">
        <v>896</v>
      </c>
      <c r="I7" s="56" t="s">
        <v>897</v>
      </c>
      <c r="J7" s="57" t="s">
        <v>898</v>
      </c>
      <c r="K7" s="51" t="s">
        <v>422</v>
      </c>
      <c r="L7" s="58" t="s">
        <v>432</v>
      </c>
      <c r="M7" s="51" t="s">
        <v>433</v>
      </c>
      <c r="N7" s="51" t="s">
        <v>434</v>
      </c>
      <c r="O7" s="51" t="s">
        <v>422</v>
      </c>
      <c r="P7" s="51" t="s">
        <v>422</v>
      </c>
      <c r="Q7" s="51" t="s">
        <v>422</v>
      </c>
      <c r="R7" s="36"/>
      <c r="S7" s="36"/>
      <c r="T7" s="36"/>
      <c r="U7" s="36"/>
      <c r="V7" s="36"/>
    </row>
    <row r="8" customFormat="false" ht="15" hidden="false" customHeight="false" outlineLevel="0" collapsed="false">
      <c r="A8" s="51" t="s">
        <v>909</v>
      </c>
      <c r="B8" s="51" t="s">
        <v>910</v>
      </c>
      <c r="C8" s="51" t="s">
        <v>403</v>
      </c>
      <c r="D8" s="49" t="s">
        <v>415</v>
      </c>
      <c r="E8" s="53" t="s">
        <v>416</v>
      </c>
      <c r="F8" s="54" t="s">
        <v>417</v>
      </c>
      <c r="G8" s="51" t="s">
        <v>418</v>
      </c>
      <c r="H8" s="55" t="s">
        <v>896</v>
      </c>
      <c r="I8" s="56" t="s">
        <v>897</v>
      </c>
      <c r="J8" s="57" t="s">
        <v>898</v>
      </c>
      <c r="K8" s="51" t="s">
        <v>422</v>
      </c>
      <c r="L8" s="58" t="s">
        <v>439</v>
      </c>
      <c r="M8" s="51" t="s">
        <v>450</v>
      </c>
      <c r="N8" s="51" t="s">
        <v>911</v>
      </c>
      <c r="O8" s="51" t="s">
        <v>452</v>
      </c>
      <c r="P8" s="51" t="s">
        <v>453</v>
      </c>
      <c r="Q8" s="51" t="s">
        <v>422</v>
      </c>
      <c r="R8" s="36"/>
      <c r="S8" s="36"/>
      <c r="T8" s="36"/>
      <c r="U8" s="36"/>
      <c r="V8" s="36"/>
    </row>
    <row r="9" customFormat="false" ht="15" hidden="false" customHeight="false" outlineLevel="0" collapsed="false">
      <c r="A9" s="51" t="s">
        <v>912</v>
      </c>
      <c r="B9" s="51" t="s">
        <v>913</v>
      </c>
      <c r="C9" s="51" t="s">
        <v>403</v>
      </c>
      <c r="D9" s="49" t="s">
        <v>415</v>
      </c>
      <c r="E9" s="53" t="s">
        <v>416</v>
      </c>
      <c r="F9" s="54" t="s">
        <v>417</v>
      </c>
      <c r="G9" s="51" t="s">
        <v>418</v>
      </c>
      <c r="H9" s="55" t="s">
        <v>896</v>
      </c>
      <c r="I9" s="56" t="s">
        <v>897</v>
      </c>
      <c r="J9" s="57" t="s">
        <v>898</v>
      </c>
      <c r="K9" s="51" t="s">
        <v>422</v>
      </c>
      <c r="L9" s="58" t="s">
        <v>439</v>
      </c>
      <c r="M9" s="51" t="s">
        <v>450</v>
      </c>
      <c r="N9" s="51" t="s">
        <v>911</v>
      </c>
      <c r="O9" s="51" t="s">
        <v>452</v>
      </c>
      <c r="P9" s="51" t="s">
        <v>453</v>
      </c>
      <c r="Q9" s="51" t="s">
        <v>422</v>
      </c>
      <c r="R9" s="36"/>
      <c r="S9" s="36"/>
      <c r="T9" s="36"/>
      <c r="U9" s="36"/>
      <c r="V9" s="36"/>
    </row>
    <row r="10" customFormat="false" ht="15" hidden="false" customHeight="false" outlineLevel="0" collapsed="false">
      <c r="A10" s="51" t="s">
        <v>914</v>
      </c>
      <c r="B10" s="51" t="s">
        <v>910</v>
      </c>
      <c r="C10" s="51" t="s">
        <v>403</v>
      </c>
      <c r="D10" s="49" t="s">
        <v>415</v>
      </c>
      <c r="E10" s="53" t="s">
        <v>416</v>
      </c>
      <c r="F10" s="54" t="s">
        <v>417</v>
      </c>
      <c r="G10" s="51" t="s">
        <v>418</v>
      </c>
      <c r="H10" s="55" t="s">
        <v>896</v>
      </c>
      <c r="I10" s="56" t="s">
        <v>897</v>
      </c>
      <c r="J10" s="57" t="s">
        <v>898</v>
      </c>
      <c r="K10" s="51" t="s">
        <v>422</v>
      </c>
      <c r="L10" s="58" t="s">
        <v>439</v>
      </c>
      <c r="M10" s="51" t="s">
        <v>450</v>
      </c>
      <c r="N10" s="51" t="s">
        <v>911</v>
      </c>
      <c r="O10" s="51" t="s">
        <v>452</v>
      </c>
      <c r="P10" s="51" t="s">
        <v>453</v>
      </c>
      <c r="Q10" s="51" t="s">
        <v>422</v>
      </c>
      <c r="R10" s="36"/>
      <c r="S10" s="36"/>
      <c r="T10" s="36"/>
      <c r="U10" s="36"/>
      <c r="V10" s="36"/>
    </row>
    <row r="11" customFormat="false" ht="15" hidden="false" customHeight="false" outlineLevel="0" collapsed="false">
      <c r="A11" s="51" t="s">
        <v>915</v>
      </c>
      <c r="B11" s="51" t="s">
        <v>916</v>
      </c>
      <c r="C11" s="51" t="s">
        <v>403</v>
      </c>
      <c r="D11" s="49" t="s">
        <v>415</v>
      </c>
      <c r="E11" s="53" t="s">
        <v>416</v>
      </c>
      <c r="F11" s="54" t="s">
        <v>417</v>
      </c>
      <c r="G11" s="51" t="s">
        <v>418</v>
      </c>
      <c r="H11" s="55" t="s">
        <v>896</v>
      </c>
      <c r="I11" s="56" t="s">
        <v>897</v>
      </c>
      <c r="J11" s="57" t="s">
        <v>898</v>
      </c>
      <c r="K11" s="51" t="s">
        <v>422</v>
      </c>
      <c r="L11" s="58" t="s">
        <v>439</v>
      </c>
      <c r="M11" s="51" t="s">
        <v>450</v>
      </c>
      <c r="N11" s="51" t="s">
        <v>911</v>
      </c>
      <c r="O11" s="51" t="s">
        <v>452</v>
      </c>
      <c r="P11" s="51" t="s">
        <v>453</v>
      </c>
      <c r="Q11" s="51" t="s">
        <v>422</v>
      </c>
      <c r="R11" s="36"/>
      <c r="S11" s="36"/>
      <c r="T11" s="36"/>
      <c r="U11" s="36"/>
      <c r="V11" s="36"/>
    </row>
    <row r="12" customFormat="false" ht="15" hidden="false" customHeight="false" outlineLevel="0" collapsed="false">
      <c r="A12" s="51" t="s">
        <v>917</v>
      </c>
      <c r="B12" s="51" t="s">
        <v>910</v>
      </c>
      <c r="C12" s="51" t="s">
        <v>403</v>
      </c>
      <c r="D12" s="49" t="s">
        <v>415</v>
      </c>
      <c r="E12" s="53" t="s">
        <v>416</v>
      </c>
      <c r="F12" s="54" t="s">
        <v>417</v>
      </c>
      <c r="G12" s="51" t="s">
        <v>418</v>
      </c>
      <c r="H12" s="55" t="s">
        <v>896</v>
      </c>
      <c r="I12" s="56" t="s">
        <v>897</v>
      </c>
      <c r="J12" s="57" t="s">
        <v>898</v>
      </c>
      <c r="K12" s="51" t="s">
        <v>422</v>
      </c>
      <c r="L12" s="58" t="s">
        <v>439</v>
      </c>
      <c r="M12" s="51" t="s">
        <v>450</v>
      </c>
      <c r="N12" s="51" t="s">
        <v>911</v>
      </c>
      <c r="O12" s="51" t="s">
        <v>452</v>
      </c>
      <c r="P12" s="51" t="s">
        <v>453</v>
      </c>
      <c r="Q12" s="51" t="s">
        <v>422</v>
      </c>
      <c r="R12" s="36"/>
      <c r="S12" s="36"/>
      <c r="T12" s="36"/>
      <c r="U12" s="36"/>
      <c r="V12" s="36"/>
    </row>
    <row r="13" customFormat="false" ht="15" hidden="false" customHeight="false" outlineLevel="0" collapsed="false">
      <c r="A13" s="51" t="s">
        <v>918</v>
      </c>
      <c r="B13" s="51" t="s">
        <v>910</v>
      </c>
      <c r="C13" s="51" t="s">
        <v>403</v>
      </c>
      <c r="D13" s="49" t="s">
        <v>415</v>
      </c>
      <c r="E13" s="53" t="s">
        <v>416</v>
      </c>
      <c r="F13" s="54" t="s">
        <v>417</v>
      </c>
      <c r="G13" s="51" t="s">
        <v>418</v>
      </c>
      <c r="H13" s="55" t="s">
        <v>896</v>
      </c>
      <c r="I13" s="56" t="s">
        <v>897</v>
      </c>
      <c r="J13" s="57" t="s">
        <v>898</v>
      </c>
      <c r="K13" s="51" t="s">
        <v>422</v>
      </c>
      <c r="L13" s="58" t="s">
        <v>439</v>
      </c>
      <c r="M13" s="51" t="s">
        <v>450</v>
      </c>
      <c r="N13" s="51" t="s">
        <v>911</v>
      </c>
      <c r="O13" s="51" t="s">
        <v>452</v>
      </c>
      <c r="P13" s="51" t="s">
        <v>453</v>
      </c>
      <c r="Q13" s="51" t="s">
        <v>422</v>
      </c>
      <c r="R13" s="36"/>
      <c r="S13" s="36"/>
      <c r="T13" s="36"/>
      <c r="U13" s="36"/>
      <c r="V13" s="36"/>
    </row>
    <row r="14" customFormat="false" ht="15" hidden="false" customHeight="false" outlineLevel="0" collapsed="false">
      <c r="A14" s="51" t="s">
        <v>919</v>
      </c>
      <c r="B14" s="51" t="s">
        <v>920</v>
      </c>
      <c r="C14" s="51" t="s">
        <v>403</v>
      </c>
      <c r="D14" s="49" t="s">
        <v>415</v>
      </c>
      <c r="E14" s="53" t="s">
        <v>416</v>
      </c>
      <c r="F14" s="54" t="s">
        <v>417</v>
      </c>
      <c r="G14" s="51" t="s">
        <v>418</v>
      </c>
      <c r="H14" s="55" t="s">
        <v>896</v>
      </c>
      <c r="I14" s="56" t="s">
        <v>897</v>
      </c>
      <c r="J14" s="57" t="s">
        <v>898</v>
      </c>
      <c r="K14" s="51" t="s">
        <v>422</v>
      </c>
      <c r="L14" s="58" t="s">
        <v>423</v>
      </c>
      <c r="M14" s="51" t="s">
        <v>466</v>
      </c>
      <c r="N14" s="51" t="s">
        <v>467</v>
      </c>
      <c r="O14" s="51" t="s">
        <v>468</v>
      </c>
      <c r="P14" s="51" t="s">
        <v>422</v>
      </c>
      <c r="Q14" s="51" t="s">
        <v>422</v>
      </c>
      <c r="R14" s="36"/>
      <c r="S14" s="36"/>
      <c r="T14" s="36"/>
      <c r="U14" s="36"/>
      <c r="V14" s="36"/>
    </row>
    <row r="15" customFormat="false" ht="15" hidden="false" customHeight="false" outlineLevel="0" collapsed="false">
      <c r="A15" s="51" t="s">
        <v>921</v>
      </c>
      <c r="B15" s="51" t="s">
        <v>922</v>
      </c>
      <c r="C15" s="51" t="s">
        <v>403</v>
      </c>
      <c r="D15" s="49" t="s">
        <v>415</v>
      </c>
      <c r="E15" s="53" t="s">
        <v>416</v>
      </c>
      <c r="F15" s="54" t="s">
        <v>417</v>
      </c>
      <c r="G15" s="51" t="s">
        <v>418</v>
      </c>
      <c r="H15" s="55" t="s">
        <v>896</v>
      </c>
      <c r="I15" s="56" t="s">
        <v>897</v>
      </c>
      <c r="J15" s="57" t="s">
        <v>898</v>
      </c>
      <c r="K15" s="51" t="s">
        <v>422</v>
      </c>
      <c r="L15" s="58" t="s">
        <v>423</v>
      </c>
      <c r="M15" s="51" t="s">
        <v>466</v>
      </c>
      <c r="N15" s="51" t="s">
        <v>467</v>
      </c>
      <c r="O15" s="51" t="s">
        <v>468</v>
      </c>
      <c r="P15" s="51" t="s">
        <v>422</v>
      </c>
      <c r="Q15" s="51" t="s">
        <v>422</v>
      </c>
      <c r="R15" s="36"/>
      <c r="S15" s="36"/>
      <c r="T15" s="36"/>
      <c r="U15" s="36"/>
      <c r="V15" s="36"/>
    </row>
    <row r="16" customFormat="false" ht="15" hidden="false" customHeight="false" outlineLevel="0" collapsed="false">
      <c r="A16" s="51" t="s">
        <v>923</v>
      </c>
      <c r="B16" s="51" t="s">
        <v>924</v>
      </c>
      <c r="C16" s="51" t="s">
        <v>403</v>
      </c>
      <c r="D16" s="49" t="s">
        <v>415</v>
      </c>
      <c r="E16" s="53" t="s">
        <v>416</v>
      </c>
      <c r="F16" s="54" t="s">
        <v>417</v>
      </c>
      <c r="G16" s="51" t="s">
        <v>418</v>
      </c>
      <c r="H16" s="55" t="s">
        <v>896</v>
      </c>
      <c r="I16" s="56" t="s">
        <v>897</v>
      </c>
      <c r="J16" s="57" t="s">
        <v>898</v>
      </c>
      <c r="K16" s="51" t="s">
        <v>422</v>
      </c>
      <c r="L16" s="58" t="s">
        <v>423</v>
      </c>
      <c r="M16" s="51" t="s">
        <v>466</v>
      </c>
      <c r="N16" s="51" t="s">
        <v>467</v>
      </c>
      <c r="O16" s="51" t="s">
        <v>468</v>
      </c>
      <c r="P16" s="51" t="s">
        <v>422</v>
      </c>
      <c r="Q16" s="51" t="s">
        <v>422</v>
      </c>
      <c r="R16" s="36"/>
      <c r="S16" s="36"/>
      <c r="T16" s="36"/>
      <c r="U16" s="36"/>
      <c r="V16" s="36"/>
    </row>
    <row r="17" customFormat="false" ht="15" hidden="false" customHeight="false" outlineLevel="0" collapsed="false">
      <c r="A17" s="51" t="s">
        <v>925</v>
      </c>
      <c r="B17" s="51" t="s">
        <v>926</v>
      </c>
      <c r="C17" s="51" t="s">
        <v>403</v>
      </c>
      <c r="D17" s="49" t="s">
        <v>415</v>
      </c>
      <c r="E17" s="53" t="s">
        <v>416</v>
      </c>
      <c r="F17" s="54" t="s">
        <v>417</v>
      </c>
      <c r="G17" s="51" t="s">
        <v>418</v>
      </c>
      <c r="H17" s="55" t="s">
        <v>896</v>
      </c>
      <c r="I17" s="56" t="s">
        <v>897</v>
      </c>
      <c r="J17" s="57" t="s">
        <v>898</v>
      </c>
      <c r="K17" s="51" t="s">
        <v>422</v>
      </c>
      <c r="L17" s="58" t="s">
        <v>423</v>
      </c>
      <c r="M17" s="51" t="s">
        <v>466</v>
      </c>
      <c r="N17" s="51" t="s">
        <v>467</v>
      </c>
      <c r="O17" s="51" t="s">
        <v>468</v>
      </c>
      <c r="P17" s="51" t="s">
        <v>422</v>
      </c>
      <c r="Q17" s="51" t="s">
        <v>422</v>
      </c>
      <c r="R17" s="36"/>
      <c r="S17" s="36"/>
      <c r="T17" s="36"/>
      <c r="U17" s="36"/>
      <c r="V17" s="36"/>
    </row>
    <row r="18" customFormat="false" ht="15" hidden="false" customHeight="false" outlineLevel="0" collapsed="false">
      <c r="A18" s="51" t="s">
        <v>927</v>
      </c>
      <c r="B18" s="51" t="s">
        <v>928</v>
      </c>
      <c r="C18" s="51" t="s">
        <v>403</v>
      </c>
      <c r="D18" s="49" t="s">
        <v>415</v>
      </c>
      <c r="E18" s="53" t="s">
        <v>416</v>
      </c>
      <c r="F18" s="54" t="s">
        <v>417</v>
      </c>
      <c r="G18" s="51" t="s">
        <v>418</v>
      </c>
      <c r="H18" s="55" t="s">
        <v>896</v>
      </c>
      <c r="I18" s="56" t="s">
        <v>897</v>
      </c>
      <c r="J18" s="57" t="s">
        <v>898</v>
      </c>
      <c r="K18" s="51" t="s">
        <v>422</v>
      </c>
      <c r="L18" s="58" t="s">
        <v>423</v>
      </c>
      <c r="M18" s="51" t="s">
        <v>466</v>
      </c>
      <c r="N18" s="51" t="s">
        <v>467</v>
      </c>
      <c r="O18" s="51" t="s">
        <v>468</v>
      </c>
      <c r="P18" s="51" t="s">
        <v>422</v>
      </c>
      <c r="Q18" s="51" t="s">
        <v>422</v>
      </c>
      <c r="R18" s="36"/>
      <c r="S18" s="36"/>
      <c r="T18" s="36"/>
      <c r="U18" s="36"/>
      <c r="V18" s="36"/>
    </row>
    <row r="19" customFormat="false" ht="15" hidden="false" customHeight="false" outlineLevel="0" collapsed="false">
      <c r="A19" s="51" t="s">
        <v>929</v>
      </c>
      <c r="B19" s="51" t="s">
        <v>930</v>
      </c>
      <c r="C19" s="51" t="s">
        <v>403</v>
      </c>
      <c r="D19" s="49" t="s">
        <v>415</v>
      </c>
      <c r="E19" s="53" t="s">
        <v>416</v>
      </c>
      <c r="F19" s="54" t="s">
        <v>417</v>
      </c>
      <c r="G19" s="51" t="s">
        <v>418</v>
      </c>
      <c r="H19" s="55" t="s">
        <v>896</v>
      </c>
      <c r="I19" s="56" t="s">
        <v>897</v>
      </c>
      <c r="J19" s="57" t="s">
        <v>898</v>
      </c>
      <c r="K19" s="51" t="s">
        <v>422</v>
      </c>
      <c r="L19" s="58" t="s">
        <v>423</v>
      </c>
      <c r="M19" s="51" t="s">
        <v>466</v>
      </c>
      <c r="N19" s="51" t="s">
        <v>467</v>
      </c>
      <c r="O19" s="51" t="s">
        <v>468</v>
      </c>
      <c r="P19" s="51" t="s">
        <v>422</v>
      </c>
      <c r="Q19" s="51" t="s">
        <v>422</v>
      </c>
      <c r="R19" s="36"/>
      <c r="S19" s="36"/>
      <c r="T19" s="36"/>
      <c r="U19" s="36"/>
      <c r="V19" s="36"/>
    </row>
    <row r="20" customFormat="false" ht="15" hidden="false" customHeight="false" outlineLevel="0" collapsed="false">
      <c r="A20" s="51" t="s">
        <v>931</v>
      </c>
      <c r="B20" s="51" t="s">
        <v>932</v>
      </c>
      <c r="C20" s="51" t="s">
        <v>403</v>
      </c>
      <c r="D20" s="49" t="s">
        <v>415</v>
      </c>
      <c r="E20" s="53" t="s">
        <v>416</v>
      </c>
      <c r="F20" s="54" t="s">
        <v>417</v>
      </c>
      <c r="G20" s="51" t="s">
        <v>418</v>
      </c>
      <c r="H20" s="55" t="s">
        <v>896</v>
      </c>
      <c r="I20" s="56" t="s">
        <v>897</v>
      </c>
      <c r="J20" s="57" t="s">
        <v>898</v>
      </c>
      <c r="K20" s="51" t="s">
        <v>422</v>
      </c>
      <c r="L20" s="58" t="s">
        <v>423</v>
      </c>
      <c r="M20" s="51" t="s">
        <v>466</v>
      </c>
      <c r="N20" s="51" t="s">
        <v>467</v>
      </c>
      <c r="O20" s="51" t="s">
        <v>468</v>
      </c>
      <c r="P20" s="51" t="s">
        <v>422</v>
      </c>
      <c r="Q20" s="51" t="s">
        <v>422</v>
      </c>
      <c r="R20" s="36"/>
      <c r="S20" s="36"/>
      <c r="T20" s="36"/>
      <c r="U20" s="36"/>
      <c r="V20" s="36"/>
    </row>
    <row r="21" customFormat="false" ht="15" hidden="false" customHeight="false" outlineLevel="0" collapsed="false">
      <c r="A21" s="51" t="s">
        <v>933</v>
      </c>
      <c r="B21" s="51" t="s">
        <v>934</v>
      </c>
      <c r="C21" s="51" t="s">
        <v>403</v>
      </c>
      <c r="D21" s="51"/>
      <c r="E21" s="53" t="s">
        <v>416</v>
      </c>
      <c r="F21" s="51" t="s">
        <v>472</v>
      </c>
      <c r="G21" s="51" t="s">
        <v>422</v>
      </c>
      <c r="H21" s="51" t="s">
        <v>473</v>
      </c>
      <c r="I21" s="51" t="s">
        <v>474</v>
      </c>
      <c r="J21" s="51" t="s">
        <v>475</v>
      </c>
      <c r="K21" s="51" t="s">
        <v>422</v>
      </c>
      <c r="L21" s="51" t="s">
        <v>422</v>
      </c>
      <c r="M21" s="51" t="s">
        <v>476</v>
      </c>
      <c r="N21" s="51" t="s">
        <v>477</v>
      </c>
      <c r="O21" s="51" t="s">
        <v>422</v>
      </c>
      <c r="P21" s="51" t="s">
        <v>422</v>
      </c>
      <c r="Q21" s="51" t="s">
        <v>422</v>
      </c>
      <c r="R21" s="36"/>
      <c r="S21" s="59"/>
      <c r="T21" s="36"/>
      <c r="U21" s="36"/>
      <c r="V21" s="36"/>
    </row>
    <row r="22" customFormat="false" ht="15" hidden="false" customHeight="false" outlineLevel="0" collapsed="false">
      <c r="A22" s="51" t="s">
        <v>935</v>
      </c>
      <c r="B22" s="51" t="s">
        <v>934</v>
      </c>
      <c r="C22" s="51" t="s">
        <v>403</v>
      </c>
      <c r="D22" s="51"/>
      <c r="E22" s="53" t="s">
        <v>416</v>
      </c>
      <c r="F22" s="51" t="s">
        <v>472</v>
      </c>
      <c r="G22" s="51" t="s">
        <v>422</v>
      </c>
      <c r="H22" s="51" t="s">
        <v>473</v>
      </c>
      <c r="I22" s="51" t="s">
        <v>474</v>
      </c>
      <c r="J22" s="51" t="s">
        <v>475</v>
      </c>
      <c r="K22" s="51" t="s">
        <v>422</v>
      </c>
      <c r="L22" s="51" t="s">
        <v>422</v>
      </c>
      <c r="M22" s="51" t="s">
        <v>476</v>
      </c>
      <c r="N22" s="51" t="s">
        <v>477</v>
      </c>
      <c r="O22" s="51" t="s">
        <v>422</v>
      </c>
      <c r="P22" s="51" t="s">
        <v>422</v>
      </c>
      <c r="Q22" s="51" t="s">
        <v>422</v>
      </c>
      <c r="R22" s="36"/>
      <c r="S22" s="36"/>
      <c r="T22" s="36"/>
      <c r="U22" s="36"/>
      <c r="V22" s="36"/>
    </row>
    <row r="23" customFormat="false" ht="15" hidden="false" customHeight="false" outlineLevel="0" collapsed="false">
      <c r="A23" s="51" t="s">
        <v>936</v>
      </c>
      <c r="B23" s="51" t="s">
        <v>937</v>
      </c>
      <c r="C23" s="52" t="s">
        <v>403</v>
      </c>
      <c r="D23" s="50" t="s">
        <v>415</v>
      </c>
      <c r="E23" s="52" t="s">
        <v>416</v>
      </c>
      <c r="F23" s="52" t="s">
        <v>417</v>
      </c>
      <c r="G23" s="52" t="s">
        <v>418</v>
      </c>
      <c r="H23" s="52" t="s">
        <v>896</v>
      </c>
      <c r="I23" s="52" t="s">
        <v>897</v>
      </c>
      <c r="J23" s="52" t="s">
        <v>898</v>
      </c>
      <c r="K23" s="52" t="s">
        <v>422</v>
      </c>
      <c r="L23" s="52" t="s">
        <v>488</v>
      </c>
      <c r="M23" s="52" t="s">
        <v>489</v>
      </c>
      <c r="N23" s="52" t="s">
        <v>490</v>
      </c>
      <c r="O23" s="52" t="s">
        <v>422</v>
      </c>
      <c r="P23" s="52" t="s">
        <v>422</v>
      </c>
      <c r="Q23" s="52" t="s">
        <v>422</v>
      </c>
      <c r="R23" s="36"/>
      <c r="S23" s="36"/>
      <c r="T23" s="36"/>
      <c r="U23" s="36"/>
      <c r="V23" s="36"/>
    </row>
    <row r="24" customFormat="false" ht="15" hidden="false" customHeight="false" outlineLevel="0" collapsed="false">
      <c r="A24" s="51" t="s">
        <v>938</v>
      </c>
      <c r="B24" s="51" t="s">
        <v>937</v>
      </c>
      <c r="C24" s="52" t="s">
        <v>403</v>
      </c>
      <c r="D24" s="50" t="s">
        <v>415</v>
      </c>
      <c r="E24" s="52" t="s">
        <v>416</v>
      </c>
      <c r="F24" s="52" t="s">
        <v>417</v>
      </c>
      <c r="G24" s="52" t="s">
        <v>418</v>
      </c>
      <c r="H24" s="52" t="s">
        <v>896</v>
      </c>
      <c r="I24" s="52" t="s">
        <v>897</v>
      </c>
      <c r="J24" s="52" t="s">
        <v>898</v>
      </c>
      <c r="K24" s="52" t="s">
        <v>422</v>
      </c>
      <c r="L24" s="52" t="s">
        <v>488</v>
      </c>
      <c r="M24" s="52" t="s">
        <v>489</v>
      </c>
      <c r="N24" s="52" t="s">
        <v>490</v>
      </c>
      <c r="O24" s="52" t="s">
        <v>422</v>
      </c>
      <c r="P24" s="52" t="s">
        <v>422</v>
      </c>
      <c r="Q24" s="52" t="s">
        <v>422</v>
      </c>
      <c r="R24" s="36"/>
      <c r="S24" s="36"/>
      <c r="T24" s="36"/>
      <c r="U24" s="36"/>
      <c r="V24" s="36"/>
    </row>
    <row r="25" customFormat="false" ht="15" hidden="false" customHeight="false" outlineLevel="0" collapsed="false">
      <c r="A25" s="51" t="s">
        <v>939</v>
      </c>
      <c r="B25" s="51" t="s">
        <v>937</v>
      </c>
      <c r="C25" s="52" t="s">
        <v>403</v>
      </c>
      <c r="D25" s="50" t="s">
        <v>415</v>
      </c>
      <c r="E25" s="52" t="s">
        <v>416</v>
      </c>
      <c r="F25" s="52" t="s">
        <v>417</v>
      </c>
      <c r="G25" s="52" t="s">
        <v>418</v>
      </c>
      <c r="H25" s="52" t="s">
        <v>896</v>
      </c>
      <c r="I25" s="52" t="s">
        <v>897</v>
      </c>
      <c r="J25" s="52" t="s">
        <v>898</v>
      </c>
      <c r="K25" s="52" t="s">
        <v>422</v>
      </c>
      <c r="L25" s="52" t="s">
        <v>488</v>
      </c>
      <c r="M25" s="52" t="s">
        <v>489</v>
      </c>
      <c r="N25" s="52" t="s">
        <v>490</v>
      </c>
      <c r="O25" s="52" t="s">
        <v>422</v>
      </c>
      <c r="P25" s="52" t="s">
        <v>422</v>
      </c>
      <c r="Q25" s="52" t="s">
        <v>422</v>
      </c>
      <c r="R25" s="36"/>
      <c r="S25" s="36"/>
      <c r="T25" s="36"/>
      <c r="U25" s="36"/>
      <c r="V25" s="36"/>
    </row>
    <row r="26" customFormat="false" ht="15" hidden="false" customHeight="false" outlineLevel="0" collapsed="false">
      <c r="A26" s="51" t="s">
        <v>940</v>
      </c>
      <c r="B26" s="51" t="s">
        <v>941</v>
      </c>
      <c r="C26" s="52" t="s">
        <v>403</v>
      </c>
      <c r="D26" s="50" t="s">
        <v>415</v>
      </c>
      <c r="E26" s="52" t="s">
        <v>416</v>
      </c>
      <c r="F26" s="52" t="s">
        <v>417</v>
      </c>
      <c r="G26" s="52" t="s">
        <v>418</v>
      </c>
      <c r="H26" s="52" t="s">
        <v>896</v>
      </c>
      <c r="I26" s="52" t="s">
        <v>897</v>
      </c>
      <c r="J26" s="52" t="s">
        <v>898</v>
      </c>
      <c r="K26" s="52" t="s">
        <v>422</v>
      </c>
      <c r="L26" s="52" t="s">
        <v>488</v>
      </c>
      <c r="M26" s="52" t="s">
        <v>489</v>
      </c>
      <c r="N26" s="52" t="s">
        <v>490</v>
      </c>
      <c r="O26" s="52" t="s">
        <v>422</v>
      </c>
      <c r="P26" s="52" t="s">
        <v>422</v>
      </c>
      <c r="Q26" s="52" t="s">
        <v>422</v>
      </c>
      <c r="R26" s="36"/>
      <c r="S26" s="36"/>
      <c r="T26" s="36"/>
      <c r="U26" s="36"/>
      <c r="V26" s="36"/>
    </row>
    <row r="27" customFormat="false" ht="15" hidden="false" customHeight="false" outlineLevel="0" collapsed="false">
      <c r="A27" s="51" t="s">
        <v>942</v>
      </c>
      <c r="B27" s="51" t="s">
        <v>937</v>
      </c>
      <c r="C27" s="52" t="s">
        <v>403</v>
      </c>
      <c r="D27" s="50" t="s">
        <v>415</v>
      </c>
      <c r="E27" s="52" t="s">
        <v>416</v>
      </c>
      <c r="F27" s="52" t="s">
        <v>417</v>
      </c>
      <c r="G27" s="52" t="s">
        <v>418</v>
      </c>
      <c r="H27" s="52" t="s">
        <v>896</v>
      </c>
      <c r="I27" s="52" t="s">
        <v>897</v>
      </c>
      <c r="J27" s="52" t="s">
        <v>898</v>
      </c>
      <c r="K27" s="52" t="s">
        <v>422</v>
      </c>
      <c r="L27" s="52" t="s">
        <v>488</v>
      </c>
      <c r="M27" s="52" t="s">
        <v>489</v>
      </c>
      <c r="N27" s="52" t="s">
        <v>490</v>
      </c>
      <c r="O27" s="52" t="s">
        <v>422</v>
      </c>
      <c r="P27" s="52" t="s">
        <v>422</v>
      </c>
      <c r="Q27" s="52" t="s">
        <v>422</v>
      </c>
      <c r="R27" s="36"/>
      <c r="S27" s="36"/>
      <c r="T27" s="36"/>
      <c r="U27" s="36"/>
      <c r="V27" s="36"/>
    </row>
    <row r="28" customFormat="false" ht="15" hidden="false" customHeight="false" outlineLevel="0" collapsed="false">
      <c r="A28" s="51" t="s">
        <v>943</v>
      </c>
      <c r="B28" s="51" t="s">
        <v>944</v>
      </c>
      <c r="C28" s="36" t="s">
        <v>403</v>
      </c>
      <c r="D28" s="28" t="s">
        <v>415</v>
      </c>
      <c r="E28" s="60" t="s">
        <v>416</v>
      </c>
      <c r="F28" s="61" t="s">
        <v>417</v>
      </c>
      <c r="G28" s="36" t="s">
        <v>418</v>
      </c>
      <c r="H28" s="62" t="s">
        <v>896</v>
      </c>
      <c r="I28" s="63" t="s">
        <v>897</v>
      </c>
      <c r="J28" s="64" t="s">
        <v>898</v>
      </c>
      <c r="K28" s="36" t="s">
        <v>422</v>
      </c>
      <c r="L28" s="65" t="s">
        <v>423</v>
      </c>
      <c r="M28" s="36" t="s">
        <v>424</v>
      </c>
      <c r="N28" s="36" t="s">
        <v>425</v>
      </c>
      <c r="O28" s="36" t="s">
        <v>496</v>
      </c>
      <c r="P28" s="36" t="s">
        <v>497</v>
      </c>
      <c r="Q28" s="36" t="s">
        <v>422</v>
      </c>
      <c r="R28" s="36"/>
      <c r="S28" s="36"/>
      <c r="T28" s="36"/>
      <c r="U28" s="36"/>
      <c r="V28" s="36"/>
    </row>
    <row r="29" customFormat="false" ht="15" hidden="false" customHeight="false" outlineLevel="0" collapsed="false">
      <c r="A29" s="51" t="s">
        <v>945</v>
      </c>
      <c r="B29" s="51" t="s">
        <v>946</v>
      </c>
      <c r="C29" s="36" t="s">
        <v>403</v>
      </c>
      <c r="D29" s="28" t="s">
        <v>415</v>
      </c>
      <c r="E29" s="60" t="s">
        <v>416</v>
      </c>
      <c r="F29" s="61" t="s">
        <v>417</v>
      </c>
      <c r="G29" s="36" t="s">
        <v>418</v>
      </c>
      <c r="H29" s="62" t="s">
        <v>896</v>
      </c>
      <c r="I29" s="63" t="s">
        <v>897</v>
      </c>
      <c r="J29" s="64" t="s">
        <v>898</v>
      </c>
      <c r="K29" s="36" t="s">
        <v>422</v>
      </c>
      <c r="L29" s="65" t="s">
        <v>423</v>
      </c>
      <c r="M29" s="36" t="s">
        <v>424</v>
      </c>
      <c r="N29" s="36" t="s">
        <v>425</v>
      </c>
      <c r="O29" s="36" t="s">
        <v>496</v>
      </c>
      <c r="P29" s="36" t="s">
        <v>497</v>
      </c>
      <c r="Q29" s="36" t="s">
        <v>422</v>
      </c>
      <c r="R29" s="36"/>
      <c r="S29" s="36"/>
      <c r="T29" s="36"/>
      <c r="U29" s="36"/>
      <c r="V29" s="36"/>
    </row>
    <row r="30" customFormat="false" ht="15" hidden="false" customHeight="false" outlineLevel="0" collapsed="false">
      <c r="A30" s="51" t="s">
        <v>947</v>
      </c>
      <c r="B30" s="51" t="s">
        <v>948</v>
      </c>
      <c r="C30" s="36" t="s">
        <v>403</v>
      </c>
      <c r="D30" s="28" t="s">
        <v>415</v>
      </c>
      <c r="E30" s="60" t="s">
        <v>416</v>
      </c>
      <c r="F30" s="61" t="s">
        <v>417</v>
      </c>
      <c r="G30" s="36" t="s">
        <v>418</v>
      </c>
      <c r="H30" s="62" t="s">
        <v>896</v>
      </c>
      <c r="I30" s="63" t="s">
        <v>897</v>
      </c>
      <c r="J30" s="64" t="s">
        <v>898</v>
      </c>
      <c r="K30" s="36" t="s">
        <v>422</v>
      </c>
      <c r="L30" s="65" t="s">
        <v>423</v>
      </c>
      <c r="M30" s="36" t="s">
        <v>424</v>
      </c>
      <c r="N30" s="36" t="s">
        <v>425</v>
      </c>
      <c r="O30" s="36" t="s">
        <v>496</v>
      </c>
      <c r="P30" s="36" t="s">
        <v>497</v>
      </c>
      <c r="Q30" s="36" t="s">
        <v>422</v>
      </c>
      <c r="R30" s="36"/>
      <c r="S30" s="36"/>
      <c r="T30" s="36"/>
      <c r="U30" s="36"/>
      <c r="V30" s="36"/>
    </row>
    <row r="31" customFormat="false" ht="15" hidden="false" customHeight="false" outlineLevel="0" collapsed="false">
      <c r="A31" s="51" t="s">
        <v>949</v>
      </c>
      <c r="B31" s="51" t="s">
        <v>944</v>
      </c>
      <c r="C31" s="36" t="s">
        <v>403</v>
      </c>
      <c r="D31" s="28" t="s">
        <v>415</v>
      </c>
      <c r="E31" s="60" t="s">
        <v>416</v>
      </c>
      <c r="F31" s="61" t="s">
        <v>417</v>
      </c>
      <c r="G31" s="36" t="s">
        <v>418</v>
      </c>
      <c r="H31" s="62" t="s">
        <v>896</v>
      </c>
      <c r="I31" s="63" t="s">
        <v>897</v>
      </c>
      <c r="J31" s="64" t="s">
        <v>898</v>
      </c>
      <c r="K31" s="36" t="s">
        <v>422</v>
      </c>
      <c r="L31" s="65" t="s">
        <v>423</v>
      </c>
      <c r="M31" s="36" t="s">
        <v>424</v>
      </c>
      <c r="N31" s="36" t="s">
        <v>425</v>
      </c>
      <c r="O31" s="36" t="s">
        <v>496</v>
      </c>
      <c r="P31" s="36" t="s">
        <v>497</v>
      </c>
      <c r="Q31" s="36" t="s">
        <v>422</v>
      </c>
      <c r="R31" s="36"/>
      <c r="S31" s="36"/>
      <c r="T31" s="36"/>
      <c r="U31" s="36"/>
      <c r="V31" s="36"/>
    </row>
    <row r="32" customFormat="false" ht="15" hidden="false" customHeight="false" outlineLevel="0" collapsed="false">
      <c r="A32" s="51" t="s">
        <v>950</v>
      </c>
      <c r="B32" s="51" t="s">
        <v>951</v>
      </c>
      <c r="C32" s="36" t="s">
        <v>403</v>
      </c>
      <c r="D32" s="28" t="s">
        <v>415</v>
      </c>
      <c r="E32" s="60" t="s">
        <v>416</v>
      </c>
      <c r="F32" s="61" t="s">
        <v>417</v>
      </c>
      <c r="G32" s="36" t="s">
        <v>418</v>
      </c>
      <c r="H32" s="62" t="s">
        <v>896</v>
      </c>
      <c r="I32" s="63" t="s">
        <v>897</v>
      </c>
      <c r="J32" s="64" t="s">
        <v>898</v>
      </c>
      <c r="K32" s="36" t="s">
        <v>422</v>
      </c>
      <c r="L32" s="65" t="s">
        <v>439</v>
      </c>
      <c r="M32" s="36" t="s">
        <v>440</v>
      </c>
      <c r="N32" s="36" t="s">
        <v>441</v>
      </c>
      <c r="O32" s="36" t="s">
        <v>422</v>
      </c>
      <c r="P32" s="36" t="s">
        <v>422</v>
      </c>
      <c r="Q32" s="36" t="s">
        <v>422</v>
      </c>
      <c r="R32" s="36"/>
      <c r="S32" s="36"/>
      <c r="T32" s="36"/>
      <c r="U32" s="36"/>
      <c r="V32" s="36"/>
    </row>
    <row r="33" customFormat="false" ht="15" hidden="false" customHeight="false" outlineLevel="0" collapsed="false">
      <c r="A33" s="51" t="s">
        <v>952</v>
      </c>
      <c r="B33" s="51" t="s">
        <v>953</v>
      </c>
      <c r="C33" s="36" t="s">
        <v>403</v>
      </c>
      <c r="D33" s="28" t="s">
        <v>415</v>
      </c>
      <c r="E33" s="60" t="s">
        <v>416</v>
      </c>
      <c r="F33" s="61" t="s">
        <v>417</v>
      </c>
      <c r="G33" s="36" t="s">
        <v>418</v>
      </c>
      <c r="H33" s="62" t="s">
        <v>896</v>
      </c>
      <c r="I33" s="63" t="s">
        <v>897</v>
      </c>
      <c r="J33" s="64" t="s">
        <v>898</v>
      </c>
      <c r="K33" s="36" t="s">
        <v>422</v>
      </c>
      <c r="L33" s="65" t="s">
        <v>439</v>
      </c>
      <c r="M33" s="36" t="s">
        <v>440</v>
      </c>
      <c r="N33" s="36" t="s">
        <v>441</v>
      </c>
      <c r="O33" s="36" t="s">
        <v>422</v>
      </c>
      <c r="P33" s="36" t="s">
        <v>422</v>
      </c>
      <c r="Q33" s="36" t="s">
        <v>422</v>
      </c>
      <c r="R33" s="36"/>
      <c r="S33" s="36"/>
      <c r="T33" s="36"/>
      <c r="U33" s="36"/>
      <c r="V33" s="36"/>
    </row>
    <row r="34" customFormat="false" ht="15" hidden="false" customHeight="false" outlineLevel="0" collapsed="false">
      <c r="A34" s="51" t="s">
        <v>954</v>
      </c>
      <c r="B34" s="51" t="s">
        <v>84</v>
      </c>
      <c r="C34" s="36" t="s">
        <v>403</v>
      </c>
      <c r="D34" s="28" t="s">
        <v>415</v>
      </c>
      <c r="E34" s="60" t="s">
        <v>416</v>
      </c>
      <c r="F34" s="61" t="s">
        <v>417</v>
      </c>
      <c r="G34" s="36" t="s">
        <v>418</v>
      </c>
      <c r="H34" s="62" t="s">
        <v>896</v>
      </c>
      <c r="I34" s="63" t="s">
        <v>897</v>
      </c>
      <c r="J34" s="64" t="s">
        <v>898</v>
      </c>
      <c r="K34" s="36" t="s">
        <v>422</v>
      </c>
      <c r="L34" s="65" t="s">
        <v>439</v>
      </c>
      <c r="M34" s="36" t="s">
        <v>440</v>
      </c>
      <c r="N34" s="36" t="s">
        <v>441</v>
      </c>
      <c r="O34" s="36" t="s">
        <v>422</v>
      </c>
      <c r="P34" s="36" t="s">
        <v>422</v>
      </c>
      <c r="Q34" s="36" t="s">
        <v>422</v>
      </c>
      <c r="R34" s="36"/>
      <c r="S34" s="36"/>
      <c r="T34" s="36"/>
      <c r="U34" s="36"/>
      <c r="V34" s="36"/>
    </row>
    <row r="35" customFormat="false" ht="15" hidden="false" customHeight="false" outlineLevel="0" collapsed="false">
      <c r="A35" s="51" t="s">
        <v>955</v>
      </c>
      <c r="B35" s="51" t="s">
        <v>956</v>
      </c>
      <c r="C35" s="36" t="s">
        <v>403</v>
      </c>
      <c r="D35" s="28" t="s">
        <v>415</v>
      </c>
      <c r="E35" s="60" t="s">
        <v>416</v>
      </c>
      <c r="F35" s="61" t="s">
        <v>417</v>
      </c>
      <c r="G35" s="36" t="s">
        <v>418</v>
      </c>
      <c r="H35" s="62" t="s">
        <v>896</v>
      </c>
      <c r="I35" s="63" t="s">
        <v>897</v>
      </c>
      <c r="J35" s="64" t="s">
        <v>898</v>
      </c>
      <c r="K35" s="36" t="s">
        <v>422</v>
      </c>
      <c r="L35" s="65" t="s">
        <v>439</v>
      </c>
      <c r="M35" s="36" t="s">
        <v>440</v>
      </c>
      <c r="N35" s="36" t="s">
        <v>441</v>
      </c>
      <c r="O35" s="36" t="s">
        <v>422</v>
      </c>
      <c r="P35" s="36" t="s">
        <v>422</v>
      </c>
      <c r="Q35" s="36" t="s">
        <v>422</v>
      </c>
      <c r="R35" s="36"/>
      <c r="S35" s="36"/>
      <c r="T35" s="36"/>
      <c r="U35" s="36"/>
      <c r="V35" s="36"/>
    </row>
    <row r="36" customFormat="false" ht="15" hidden="false" customHeight="false" outlineLevel="0" collapsed="false">
      <c r="A36" s="51" t="s">
        <v>957</v>
      </c>
      <c r="B36" s="51" t="s">
        <v>958</v>
      </c>
      <c r="C36" s="36" t="s">
        <v>403</v>
      </c>
      <c r="D36" s="28" t="s">
        <v>415</v>
      </c>
      <c r="E36" s="60" t="s">
        <v>416</v>
      </c>
      <c r="F36" s="61" t="s">
        <v>417</v>
      </c>
      <c r="G36" s="36" t="s">
        <v>418</v>
      </c>
      <c r="H36" s="62" t="s">
        <v>896</v>
      </c>
      <c r="I36" s="63" t="s">
        <v>897</v>
      </c>
      <c r="J36" s="64" t="s">
        <v>898</v>
      </c>
      <c r="K36" s="36" t="s">
        <v>422</v>
      </c>
      <c r="L36" s="65" t="s">
        <v>439</v>
      </c>
      <c r="M36" s="36" t="s">
        <v>440</v>
      </c>
      <c r="N36" s="36" t="s">
        <v>441</v>
      </c>
      <c r="O36" s="36" t="s">
        <v>422</v>
      </c>
      <c r="P36" s="36" t="s">
        <v>422</v>
      </c>
      <c r="Q36" s="36" t="s">
        <v>422</v>
      </c>
      <c r="R36" s="36"/>
      <c r="S36" s="36"/>
      <c r="T36" s="36"/>
      <c r="U36" s="36"/>
      <c r="V36" s="36"/>
    </row>
    <row r="37" customFormat="false" ht="15" hidden="false" customHeight="false" outlineLevel="0" collapsed="false">
      <c r="A37" s="51" t="s">
        <v>959</v>
      </c>
      <c r="B37" s="51" t="s">
        <v>960</v>
      </c>
      <c r="C37" s="36" t="s">
        <v>403</v>
      </c>
      <c r="D37" s="28" t="s">
        <v>415</v>
      </c>
      <c r="E37" s="60" t="s">
        <v>416</v>
      </c>
      <c r="F37" s="61" t="s">
        <v>417</v>
      </c>
      <c r="G37" s="36" t="s">
        <v>418</v>
      </c>
      <c r="H37" s="62" t="s">
        <v>896</v>
      </c>
      <c r="I37" s="63" t="s">
        <v>897</v>
      </c>
      <c r="J37" s="64" t="s">
        <v>898</v>
      </c>
      <c r="K37" s="36" t="s">
        <v>422</v>
      </c>
      <c r="L37" s="65" t="s">
        <v>439</v>
      </c>
      <c r="M37" s="36" t="s">
        <v>440</v>
      </c>
      <c r="N37" s="36" t="s">
        <v>441</v>
      </c>
      <c r="O37" s="36" t="s">
        <v>422</v>
      </c>
      <c r="P37" s="36" t="s">
        <v>422</v>
      </c>
      <c r="Q37" s="36" t="s">
        <v>422</v>
      </c>
      <c r="R37" s="36"/>
      <c r="S37" s="36"/>
      <c r="T37" s="36"/>
      <c r="U37" s="36"/>
      <c r="V37" s="36"/>
    </row>
    <row r="38" customFormat="false" ht="15" hidden="false" customHeight="false" outlineLevel="0" collapsed="false">
      <c r="A38" s="51" t="s">
        <v>961</v>
      </c>
      <c r="B38" s="51" t="s">
        <v>84</v>
      </c>
      <c r="C38" s="36" t="s">
        <v>403</v>
      </c>
      <c r="D38" s="28" t="s">
        <v>415</v>
      </c>
      <c r="E38" s="60" t="s">
        <v>416</v>
      </c>
      <c r="F38" s="61" t="s">
        <v>417</v>
      </c>
      <c r="G38" s="36" t="s">
        <v>418</v>
      </c>
      <c r="H38" s="62" t="s">
        <v>896</v>
      </c>
      <c r="I38" s="63" t="s">
        <v>897</v>
      </c>
      <c r="J38" s="64" t="s">
        <v>898</v>
      </c>
      <c r="K38" s="36" t="s">
        <v>422</v>
      </c>
      <c r="L38" s="65" t="s">
        <v>439</v>
      </c>
      <c r="M38" s="36" t="s">
        <v>440</v>
      </c>
      <c r="N38" s="36" t="s">
        <v>441</v>
      </c>
      <c r="O38" s="36" t="s">
        <v>422</v>
      </c>
      <c r="P38" s="36" t="s">
        <v>422</v>
      </c>
      <c r="Q38" s="36" t="s">
        <v>422</v>
      </c>
      <c r="R38" s="36"/>
      <c r="S38" s="36"/>
      <c r="T38" s="36"/>
      <c r="U38" s="36"/>
      <c r="V38" s="36"/>
    </row>
    <row r="39" customFormat="false" ht="15" hidden="false" customHeight="false" outlineLevel="0" collapsed="false">
      <c r="A39" s="51" t="s">
        <v>962</v>
      </c>
      <c r="B39" s="51" t="s">
        <v>963</v>
      </c>
      <c r="C39" s="36" t="s">
        <v>403</v>
      </c>
      <c r="D39" s="28" t="s">
        <v>415</v>
      </c>
      <c r="E39" s="60" t="s">
        <v>416</v>
      </c>
      <c r="F39" s="61" t="s">
        <v>417</v>
      </c>
      <c r="G39" s="36" t="s">
        <v>418</v>
      </c>
      <c r="H39" s="62" t="s">
        <v>896</v>
      </c>
      <c r="I39" s="63" t="s">
        <v>897</v>
      </c>
      <c r="J39" s="64" t="s">
        <v>898</v>
      </c>
      <c r="K39" s="36" t="s">
        <v>422</v>
      </c>
      <c r="L39" s="65" t="s">
        <v>439</v>
      </c>
      <c r="M39" s="36" t="s">
        <v>440</v>
      </c>
      <c r="N39" s="36" t="s">
        <v>441</v>
      </c>
      <c r="O39" s="36" t="s">
        <v>422</v>
      </c>
      <c r="P39" s="36" t="s">
        <v>422</v>
      </c>
      <c r="Q39" s="36" t="s">
        <v>422</v>
      </c>
      <c r="R39" s="36"/>
      <c r="S39" s="36"/>
      <c r="T39" s="36"/>
      <c r="U39" s="36"/>
      <c r="V39" s="36"/>
    </row>
    <row r="40" customFormat="false" ht="15" hidden="false" customHeight="false" outlineLevel="0" collapsed="false">
      <c r="A40" s="51" t="s">
        <v>964</v>
      </c>
      <c r="B40" s="51" t="s">
        <v>965</v>
      </c>
      <c r="C40" s="36" t="s">
        <v>403</v>
      </c>
      <c r="D40" s="28" t="s">
        <v>415</v>
      </c>
      <c r="E40" s="60" t="s">
        <v>416</v>
      </c>
      <c r="F40" s="61" t="s">
        <v>417</v>
      </c>
      <c r="G40" s="36" t="s">
        <v>418</v>
      </c>
      <c r="H40" s="62" t="s">
        <v>896</v>
      </c>
      <c r="I40" s="63" t="s">
        <v>897</v>
      </c>
      <c r="J40" s="64" t="s">
        <v>898</v>
      </c>
      <c r="K40" s="36" t="s">
        <v>422</v>
      </c>
      <c r="L40" s="65" t="s">
        <v>439</v>
      </c>
      <c r="M40" s="36" t="s">
        <v>450</v>
      </c>
      <c r="N40" s="36" t="s">
        <v>911</v>
      </c>
      <c r="O40" s="36" t="s">
        <v>452</v>
      </c>
      <c r="P40" s="36" t="s">
        <v>508</v>
      </c>
      <c r="Q40" s="36" t="s">
        <v>422</v>
      </c>
      <c r="R40" s="36"/>
      <c r="S40" s="36"/>
      <c r="T40" s="36"/>
      <c r="U40" s="36"/>
      <c r="V40" s="36"/>
    </row>
    <row r="41" customFormat="false" ht="15" hidden="false" customHeight="false" outlineLevel="0" collapsed="false">
      <c r="A41" s="51" t="s">
        <v>966</v>
      </c>
      <c r="B41" s="51" t="s">
        <v>967</v>
      </c>
      <c r="C41" s="36" t="s">
        <v>403</v>
      </c>
      <c r="D41" s="28" t="s">
        <v>415</v>
      </c>
      <c r="E41" s="60" t="s">
        <v>416</v>
      </c>
      <c r="F41" s="61" t="s">
        <v>417</v>
      </c>
      <c r="G41" s="36" t="s">
        <v>418</v>
      </c>
      <c r="H41" s="62" t="s">
        <v>896</v>
      </c>
      <c r="I41" s="63" t="s">
        <v>897</v>
      </c>
      <c r="J41" s="64" t="s">
        <v>898</v>
      </c>
      <c r="K41" s="36" t="s">
        <v>422</v>
      </c>
      <c r="L41" s="65" t="s">
        <v>439</v>
      </c>
      <c r="M41" s="36" t="s">
        <v>450</v>
      </c>
      <c r="N41" s="36" t="s">
        <v>911</v>
      </c>
      <c r="O41" s="36" t="s">
        <v>452</v>
      </c>
      <c r="P41" s="36" t="s">
        <v>508</v>
      </c>
      <c r="Q41" s="36" t="s">
        <v>422</v>
      </c>
      <c r="R41" s="36"/>
      <c r="S41" s="36"/>
      <c r="T41" s="36"/>
      <c r="U41" s="36"/>
      <c r="V41" s="36"/>
    </row>
    <row r="42" customFormat="false" ht="15" hidden="false" customHeight="false" outlineLevel="0" collapsed="false">
      <c r="A42" s="51" t="s">
        <v>968</v>
      </c>
      <c r="B42" s="51" t="s">
        <v>969</v>
      </c>
      <c r="C42" s="36" t="s">
        <v>403</v>
      </c>
      <c r="D42" s="28" t="s">
        <v>415</v>
      </c>
      <c r="E42" s="60" t="s">
        <v>416</v>
      </c>
      <c r="F42" s="61" t="s">
        <v>417</v>
      </c>
      <c r="G42" s="36" t="s">
        <v>418</v>
      </c>
      <c r="H42" s="62" t="s">
        <v>896</v>
      </c>
      <c r="I42" s="63" t="s">
        <v>897</v>
      </c>
      <c r="J42" s="64" t="s">
        <v>898</v>
      </c>
      <c r="K42" s="36" t="s">
        <v>422</v>
      </c>
      <c r="L42" s="65" t="s">
        <v>439</v>
      </c>
      <c r="M42" s="36" t="s">
        <v>450</v>
      </c>
      <c r="N42" s="36" t="s">
        <v>911</v>
      </c>
      <c r="O42" s="36" t="s">
        <v>452</v>
      </c>
      <c r="P42" s="36" t="s">
        <v>508</v>
      </c>
      <c r="Q42" s="36" t="s">
        <v>422</v>
      </c>
      <c r="R42" s="36"/>
      <c r="S42" s="36"/>
      <c r="T42" s="36"/>
      <c r="U42" s="36"/>
      <c r="V42" s="36"/>
    </row>
    <row r="43" customFormat="false" ht="15" hidden="false" customHeight="false" outlineLevel="0" collapsed="false">
      <c r="A43" s="51" t="s">
        <v>970</v>
      </c>
      <c r="B43" s="51" t="s">
        <v>971</v>
      </c>
      <c r="C43" s="36" t="s">
        <v>403</v>
      </c>
      <c r="D43" s="28" t="s">
        <v>415</v>
      </c>
      <c r="E43" s="60" t="s">
        <v>416</v>
      </c>
      <c r="F43" s="61" t="s">
        <v>417</v>
      </c>
      <c r="G43" s="36" t="s">
        <v>418</v>
      </c>
      <c r="H43" s="62" t="s">
        <v>896</v>
      </c>
      <c r="I43" s="63" t="s">
        <v>897</v>
      </c>
      <c r="J43" s="64" t="s">
        <v>898</v>
      </c>
      <c r="K43" s="36" t="s">
        <v>422</v>
      </c>
      <c r="L43" s="65" t="s">
        <v>439</v>
      </c>
      <c r="M43" s="36" t="s">
        <v>450</v>
      </c>
      <c r="N43" s="36" t="s">
        <v>911</v>
      </c>
      <c r="O43" s="36" t="s">
        <v>452</v>
      </c>
      <c r="P43" s="36" t="s">
        <v>508</v>
      </c>
      <c r="Q43" s="36" t="s">
        <v>422</v>
      </c>
      <c r="R43" s="36"/>
      <c r="S43" s="36"/>
      <c r="T43" s="36"/>
      <c r="U43" s="36"/>
      <c r="V43" s="36"/>
    </row>
    <row r="44" customFormat="false" ht="15" hidden="false" customHeight="false" outlineLevel="0" collapsed="false">
      <c r="A44" s="51" t="s">
        <v>972</v>
      </c>
      <c r="B44" s="51" t="s">
        <v>973</v>
      </c>
      <c r="C44" s="36" t="s">
        <v>403</v>
      </c>
      <c r="D44" s="28" t="s">
        <v>415</v>
      </c>
      <c r="E44" s="60" t="s">
        <v>416</v>
      </c>
      <c r="F44" s="61" t="s">
        <v>417</v>
      </c>
      <c r="G44" s="36" t="s">
        <v>418</v>
      </c>
      <c r="H44" s="62" t="s">
        <v>896</v>
      </c>
      <c r="I44" s="63" t="s">
        <v>897</v>
      </c>
      <c r="J44" s="64" t="s">
        <v>898</v>
      </c>
      <c r="K44" s="36" t="s">
        <v>422</v>
      </c>
      <c r="L44" s="65" t="s">
        <v>439</v>
      </c>
      <c r="M44" s="36" t="s">
        <v>450</v>
      </c>
      <c r="N44" s="36" t="s">
        <v>911</v>
      </c>
      <c r="O44" s="36" t="s">
        <v>452</v>
      </c>
      <c r="P44" s="36" t="s">
        <v>508</v>
      </c>
      <c r="Q44" s="36" t="s">
        <v>422</v>
      </c>
      <c r="R44" s="36"/>
      <c r="S44" s="36"/>
      <c r="T44" s="36"/>
      <c r="U44" s="36"/>
      <c r="V44" s="36"/>
    </row>
    <row r="45" customFormat="false" ht="15" hidden="false" customHeight="false" outlineLevel="0" collapsed="false">
      <c r="A45" s="51" t="s">
        <v>974</v>
      </c>
      <c r="B45" s="51" t="s">
        <v>975</v>
      </c>
      <c r="C45" s="36" t="s">
        <v>403</v>
      </c>
      <c r="D45" s="28" t="s">
        <v>415</v>
      </c>
      <c r="E45" s="60" t="s">
        <v>416</v>
      </c>
      <c r="F45" s="61" t="s">
        <v>417</v>
      </c>
      <c r="G45" s="36" t="s">
        <v>418</v>
      </c>
      <c r="H45" s="62" t="s">
        <v>896</v>
      </c>
      <c r="I45" s="63" t="s">
        <v>897</v>
      </c>
      <c r="J45" s="64" t="s">
        <v>898</v>
      </c>
      <c r="K45" s="36" t="s">
        <v>422</v>
      </c>
      <c r="L45" s="65" t="s">
        <v>432</v>
      </c>
      <c r="M45" s="36" t="s">
        <v>524</v>
      </c>
      <c r="N45" s="36" t="s">
        <v>525</v>
      </c>
      <c r="O45" s="36" t="s">
        <v>526</v>
      </c>
      <c r="P45" s="36" t="s">
        <v>527</v>
      </c>
      <c r="Q45" s="36" t="s">
        <v>422</v>
      </c>
      <c r="R45" s="66"/>
      <c r="S45" s="66"/>
      <c r="T45" s="36"/>
      <c r="U45" s="36"/>
      <c r="V45" s="36"/>
    </row>
    <row r="46" customFormat="false" ht="15" hidden="false" customHeight="false" outlineLevel="0" collapsed="false">
      <c r="A46" s="51" t="s">
        <v>976</v>
      </c>
      <c r="B46" s="51" t="s">
        <v>977</v>
      </c>
      <c r="C46" s="36" t="s">
        <v>403</v>
      </c>
      <c r="D46" s="28" t="s">
        <v>415</v>
      </c>
      <c r="E46" s="60" t="s">
        <v>416</v>
      </c>
      <c r="F46" s="61" t="s">
        <v>417</v>
      </c>
      <c r="G46" s="36" t="s">
        <v>418</v>
      </c>
      <c r="H46" s="62" t="s">
        <v>896</v>
      </c>
      <c r="I46" s="63" t="s">
        <v>897</v>
      </c>
      <c r="J46" s="64" t="s">
        <v>898</v>
      </c>
      <c r="K46" s="36" t="s">
        <v>422</v>
      </c>
      <c r="L46" s="65" t="s">
        <v>432</v>
      </c>
      <c r="M46" s="36" t="s">
        <v>524</v>
      </c>
      <c r="N46" s="36" t="s">
        <v>525</v>
      </c>
      <c r="O46" s="36" t="s">
        <v>526</v>
      </c>
      <c r="P46" s="36" t="s">
        <v>527</v>
      </c>
      <c r="Q46" s="36" t="s">
        <v>422</v>
      </c>
      <c r="R46" s="36"/>
      <c r="S46" s="36"/>
      <c r="T46" s="36"/>
      <c r="U46" s="36"/>
      <c r="V46" s="36"/>
    </row>
    <row r="47" customFormat="false" ht="15" hidden="false" customHeight="false" outlineLevel="0" collapsed="false">
      <c r="A47" s="51" t="s">
        <v>978</v>
      </c>
      <c r="B47" s="51" t="s">
        <v>979</v>
      </c>
      <c r="C47" s="36" t="s">
        <v>403</v>
      </c>
      <c r="D47" s="28" t="s">
        <v>415</v>
      </c>
      <c r="E47" s="60" t="s">
        <v>416</v>
      </c>
      <c r="F47" s="61" t="s">
        <v>417</v>
      </c>
      <c r="G47" s="36" t="s">
        <v>418</v>
      </c>
      <c r="H47" s="62" t="s">
        <v>896</v>
      </c>
      <c r="I47" s="63" t="s">
        <v>897</v>
      </c>
      <c r="J47" s="64" t="s">
        <v>898</v>
      </c>
      <c r="K47" s="36" t="s">
        <v>422</v>
      </c>
      <c r="L47" s="65" t="s">
        <v>432</v>
      </c>
      <c r="M47" s="36" t="s">
        <v>524</v>
      </c>
      <c r="N47" s="36" t="s">
        <v>525</v>
      </c>
      <c r="O47" s="36" t="s">
        <v>526</v>
      </c>
      <c r="P47" s="36" t="s">
        <v>527</v>
      </c>
      <c r="Q47" s="36" t="s">
        <v>422</v>
      </c>
      <c r="R47" s="36"/>
      <c r="S47" s="36"/>
      <c r="T47" s="36"/>
      <c r="U47" s="36"/>
      <c r="V47" s="36"/>
    </row>
    <row r="48" customFormat="false" ht="15" hidden="false" customHeight="false" outlineLevel="0" collapsed="false">
      <c r="A48" s="51" t="s">
        <v>980</v>
      </c>
      <c r="B48" s="51" t="s">
        <v>981</v>
      </c>
      <c r="C48" s="36" t="s">
        <v>403</v>
      </c>
      <c r="D48" s="28" t="s">
        <v>415</v>
      </c>
      <c r="E48" s="60" t="s">
        <v>416</v>
      </c>
      <c r="F48" s="61" t="s">
        <v>417</v>
      </c>
      <c r="G48" s="36" t="s">
        <v>418</v>
      </c>
      <c r="H48" s="62" t="s">
        <v>896</v>
      </c>
      <c r="I48" s="63" t="s">
        <v>897</v>
      </c>
      <c r="J48" s="64" t="s">
        <v>898</v>
      </c>
      <c r="K48" s="36" t="s">
        <v>422</v>
      </c>
      <c r="L48" s="65" t="s">
        <v>432</v>
      </c>
      <c r="M48" s="36" t="s">
        <v>524</v>
      </c>
      <c r="N48" s="36" t="s">
        <v>525</v>
      </c>
      <c r="O48" s="36" t="s">
        <v>526</v>
      </c>
      <c r="P48" s="36" t="s">
        <v>527</v>
      </c>
      <c r="Q48" s="36" t="s">
        <v>422</v>
      </c>
      <c r="R48" s="36"/>
      <c r="S48" s="36"/>
      <c r="T48" s="36"/>
      <c r="U48" s="36"/>
      <c r="V48" s="36"/>
    </row>
    <row r="49" customFormat="false" ht="15" hidden="false" customHeight="false" outlineLevel="0" collapsed="false">
      <c r="A49" s="51" t="s">
        <v>982</v>
      </c>
      <c r="B49" s="51" t="s">
        <v>983</v>
      </c>
      <c r="C49" s="36" t="s">
        <v>403</v>
      </c>
      <c r="D49" s="28" t="s">
        <v>415</v>
      </c>
      <c r="E49" s="60" t="s">
        <v>416</v>
      </c>
      <c r="F49" s="61" t="s">
        <v>417</v>
      </c>
      <c r="G49" s="36" t="s">
        <v>418</v>
      </c>
      <c r="H49" s="62" t="s">
        <v>896</v>
      </c>
      <c r="I49" s="63" t="s">
        <v>897</v>
      </c>
      <c r="J49" s="64" t="s">
        <v>898</v>
      </c>
      <c r="K49" s="36" t="s">
        <v>422</v>
      </c>
      <c r="L49" s="65" t="s">
        <v>432</v>
      </c>
      <c r="M49" s="36" t="s">
        <v>524</v>
      </c>
      <c r="N49" s="36" t="s">
        <v>525</v>
      </c>
      <c r="O49" s="36" t="s">
        <v>526</v>
      </c>
      <c r="P49" s="36" t="s">
        <v>527</v>
      </c>
      <c r="Q49" s="36" t="s">
        <v>422</v>
      </c>
      <c r="R49" s="36"/>
      <c r="S49" s="36"/>
      <c r="T49" s="36"/>
      <c r="U49" s="36"/>
      <c r="V49" s="36"/>
    </row>
    <row r="50" customFormat="false" ht="15" hidden="false" customHeight="false" outlineLevel="0" collapsed="false">
      <c r="A50" s="51" t="s">
        <v>984</v>
      </c>
      <c r="B50" s="51" t="s">
        <v>985</v>
      </c>
      <c r="C50" s="36" t="s">
        <v>403</v>
      </c>
      <c r="D50" s="28" t="s">
        <v>415</v>
      </c>
      <c r="E50" s="60" t="s">
        <v>416</v>
      </c>
      <c r="F50" s="61" t="s">
        <v>417</v>
      </c>
      <c r="G50" s="36" t="s">
        <v>418</v>
      </c>
      <c r="H50" s="62" t="s">
        <v>896</v>
      </c>
      <c r="I50" s="63" t="s">
        <v>897</v>
      </c>
      <c r="J50" s="64" t="s">
        <v>898</v>
      </c>
      <c r="K50" s="36" t="s">
        <v>422</v>
      </c>
      <c r="L50" s="65" t="s">
        <v>432</v>
      </c>
      <c r="M50" s="36" t="s">
        <v>524</v>
      </c>
      <c r="N50" s="36" t="s">
        <v>525</v>
      </c>
      <c r="O50" s="36" t="s">
        <v>526</v>
      </c>
      <c r="P50" s="36" t="s">
        <v>527</v>
      </c>
      <c r="Q50" s="36" t="s">
        <v>422</v>
      </c>
      <c r="R50" s="36"/>
      <c r="S50" s="36"/>
      <c r="T50" s="36"/>
      <c r="U50" s="36"/>
      <c r="V50" s="36"/>
    </row>
    <row r="51" customFormat="false" ht="15" hidden="false" customHeight="false" outlineLevel="0" collapsed="false">
      <c r="A51" s="51" t="s">
        <v>986</v>
      </c>
      <c r="B51" s="51" t="s">
        <v>987</v>
      </c>
      <c r="C51" s="36" t="s">
        <v>403</v>
      </c>
      <c r="D51" s="28" t="s">
        <v>415</v>
      </c>
      <c r="E51" s="60" t="s">
        <v>416</v>
      </c>
      <c r="F51" s="61" t="s">
        <v>417</v>
      </c>
      <c r="G51" s="36" t="s">
        <v>418</v>
      </c>
      <c r="H51" s="62" t="s">
        <v>896</v>
      </c>
      <c r="I51" s="63" t="s">
        <v>897</v>
      </c>
      <c r="J51" s="64" t="s">
        <v>898</v>
      </c>
      <c r="K51" s="36" t="s">
        <v>422</v>
      </c>
      <c r="L51" s="65" t="s">
        <v>432</v>
      </c>
      <c r="M51" s="36" t="s">
        <v>524</v>
      </c>
      <c r="N51" s="36" t="s">
        <v>525</v>
      </c>
      <c r="O51" s="36" t="s">
        <v>526</v>
      </c>
      <c r="P51" s="36" t="s">
        <v>527</v>
      </c>
      <c r="Q51" s="36" t="s">
        <v>422</v>
      </c>
      <c r="R51" s="36"/>
      <c r="S51" s="36"/>
      <c r="T51" s="36"/>
      <c r="U51" s="36"/>
      <c r="V51" s="36"/>
    </row>
    <row r="52" customFormat="false" ht="15" hidden="false" customHeight="false" outlineLevel="0" collapsed="false">
      <c r="A52" s="51" t="s">
        <v>988</v>
      </c>
      <c r="B52" s="51" t="s">
        <v>989</v>
      </c>
      <c r="C52" s="36" t="s">
        <v>403</v>
      </c>
      <c r="D52" s="28" t="s">
        <v>415</v>
      </c>
      <c r="E52" s="60" t="s">
        <v>416</v>
      </c>
      <c r="F52" s="61" t="s">
        <v>417</v>
      </c>
      <c r="G52" s="36" t="s">
        <v>418</v>
      </c>
      <c r="H52" s="62" t="s">
        <v>896</v>
      </c>
      <c r="I52" s="63" t="s">
        <v>897</v>
      </c>
      <c r="J52" s="64" t="s">
        <v>898</v>
      </c>
      <c r="K52" s="36" t="s">
        <v>422</v>
      </c>
      <c r="L52" s="65" t="s">
        <v>432</v>
      </c>
      <c r="M52" s="36" t="s">
        <v>524</v>
      </c>
      <c r="N52" s="36" t="s">
        <v>525</v>
      </c>
      <c r="O52" s="36" t="s">
        <v>526</v>
      </c>
      <c r="P52" s="36" t="s">
        <v>527</v>
      </c>
      <c r="Q52" s="36" t="s">
        <v>422</v>
      </c>
      <c r="R52" s="36"/>
      <c r="S52" s="36"/>
      <c r="T52" s="36"/>
      <c r="U52" s="36"/>
      <c r="V52" s="36"/>
    </row>
    <row r="53" customFormat="false" ht="15" hidden="false" customHeight="false" outlineLevel="0" collapsed="false">
      <c r="A53" s="51" t="s">
        <v>990</v>
      </c>
      <c r="B53" s="51" t="s">
        <v>991</v>
      </c>
      <c r="C53" s="36" t="s">
        <v>403</v>
      </c>
      <c r="D53" s="28" t="s">
        <v>415</v>
      </c>
      <c r="E53" s="60" t="s">
        <v>416</v>
      </c>
      <c r="F53" s="61" t="s">
        <v>417</v>
      </c>
      <c r="G53" s="36" t="s">
        <v>418</v>
      </c>
      <c r="H53" s="62" t="s">
        <v>896</v>
      </c>
      <c r="I53" s="63" t="s">
        <v>897</v>
      </c>
      <c r="J53" s="64" t="s">
        <v>898</v>
      </c>
      <c r="K53" s="36" t="s">
        <v>422</v>
      </c>
      <c r="L53" s="65" t="s">
        <v>432</v>
      </c>
      <c r="M53" s="36" t="s">
        <v>524</v>
      </c>
      <c r="N53" s="36" t="s">
        <v>525</v>
      </c>
      <c r="O53" s="36" t="s">
        <v>526</v>
      </c>
      <c r="P53" s="36" t="s">
        <v>527</v>
      </c>
      <c r="Q53" s="36" t="s">
        <v>422</v>
      </c>
      <c r="R53" s="36"/>
      <c r="S53" s="36"/>
      <c r="T53" s="36"/>
      <c r="U53" s="36"/>
      <c r="V53" s="36"/>
    </row>
    <row r="54" customFormat="false" ht="15" hidden="false" customHeight="false" outlineLevel="0" collapsed="false">
      <c r="A54" s="51" t="s">
        <v>992</v>
      </c>
      <c r="B54" s="36" t="s">
        <v>975</v>
      </c>
      <c r="C54" s="36" t="s">
        <v>403</v>
      </c>
      <c r="D54" s="28" t="s">
        <v>415</v>
      </c>
      <c r="E54" s="60" t="s">
        <v>416</v>
      </c>
      <c r="F54" s="61" t="s">
        <v>417</v>
      </c>
      <c r="G54" s="36" t="s">
        <v>418</v>
      </c>
      <c r="H54" s="62" t="s">
        <v>896</v>
      </c>
      <c r="I54" s="63" t="s">
        <v>897</v>
      </c>
      <c r="J54" s="64" t="s">
        <v>898</v>
      </c>
      <c r="K54" s="36" t="s">
        <v>422</v>
      </c>
      <c r="L54" s="65" t="s">
        <v>432</v>
      </c>
      <c r="M54" s="36" t="s">
        <v>524</v>
      </c>
      <c r="N54" s="36" t="s">
        <v>525</v>
      </c>
      <c r="O54" s="36" t="s">
        <v>526</v>
      </c>
      <c r="P54" s="36" t="s">
        <v>527</v>
      </c>
      <c r="Q54" s="36" t="s">
        <v>422</v>
      </c>
      <c r="R54" s="36"/>
      <c r="S54" s="36"/>
      <c r="T54" s="36"/>
      <c r="U54" s="36"/>
      <c r="V54" s="36"/>
    </row>
    <row r="55" customFormat="false" ht="15" hidden="false" customHeight="false" outlineLevel="0" collapsed="false">
      <c r="A55" s="51" t="s">
        <v>993</v>
      </c>
      <c r="B55" s="51" t="s">
        <v>994</v>
      </c>
      <c r="C55" s="36" t="s">
        <v>403</v>
      </c>
      <c r="D55" s="28" t="s">
        <v>415</v>
      </c>
      <c r="E55" s="60" t="s">
        <v>416</v>
      </c>
      <c r="F55" s="61" t="s">
        <v>417</v>
      </c>
      <c r="G55" s="36" t="s">
        <v>418</v>
      </c>
      <c r="H55" s="62" t="s">
        <v>896</v>
      </c>
      <c r="I55" s="63" t="s">
        <v>897</v>
      </c>
      <c r="J55" s="64" t="s">
        <v>898</v>
      </c>
      <c r="K55" s="36" t="s">
        <v>422</v>
      </c>
      <c r="L55" s="65" t="s">
        <v>432</v>
      </c>
      <c r="M55" s="36" t="s">
        <v>524</v>
      </c>
      <c r="N55" s="36" t="s">
        <v>525</v>
      </c>
      <c r="O55" s="36" t="s">
        <v>526</v>
      </c>
      <c r="P55" s="36" t="s">
        <v>527</v>
      </c>
      <c r="Q55" s="36" t="s">
        <v>422</v>
      </c>
      <c r="R55" s="36"/>
      <c r="S55" s="36"/>
      <c r="T55" s="36"/>
      <c r="U55" s="36"/>
      <c r="V55" s="36"/>
    </row>
    <row r="56" customFormat="false" ht="15" hidden="false" customHeight="false" outlineLevel="0" collapsed="false">
      <c r="A56" s="51" t="s">
        <v>995</v>
      </c>
      <c r="B56" s="51" t="s">
        <v>996</v>
      </c>
      <c r="C56" s="36" t="s">
        <v>403</v>
      </c>
      <c r="D56" s="28" t="s">
        <v>415</v>
      </c>
      <c r="E56" s="60" t="s">
        <v>416</v>
      </c>
      <c r="F56" s="61" t="s">
        <v>417</v>
      </c>
      <c r="G56" s="36" t="s">
        <v>418</v>
      </c>
      <c r="H56" s="62" t="s">
        <v>896</v>
      </c>
      <c r="I56" s="63" t="s">
        <v>897</v>
      </c>
      <c r="J56" s="64" t="s">
        <v>898</v>
      </c>
      <c r="K56" s="36" t="s">
        <v>422</v>
      </c>
      <c r="L56" s="65" t="s">
        <v>432</v>
      </c>
      <c r="M56" s="36" t="s">
        <v>524</v>
      </c>
      <c r="N56" s="36" t="s">
        <v>525</v>
      </c>
      <c r="O56" s="36" t="s">
        <v>526</v>
      </c>
      <c r="P56" s="36" t="s">
        <v>527</v>
      </c>
      <c r="Q56" s="36" t="s">
        <v>422</v>
      </c>
      <c r="R56" s="36"/>
      <c r="S56" s="36"/>
      <c r="T56" s="36"/>
      <c r="U56" s="36"/>
      <c r="V56" s="36"/>
    </row>
    <row r="57" customFormat="false" ht="15" hidden="false" customHeight="false" outlineLevel="0" collapsed="false">
      <c r="A57" s="51" t="s">
        <v>997</v>
      </c>
      <c r="B57" s="51" t="s">
        <v>998</v>
      </c>
      <c r="C57" s="36" t="s">
        <v>403</v>
      </c>
      <c r="D57" s="28" t="s">
        <v>415</v>
      </c>
      <c r="E57" s="60" t="s">
        <v>416</v>
      </c>
      <c r="F57" s="61" t="s">
        <v>417</v>
      </c>
      <c r="G57" s="36" t="s">
        <v>418</v>
      </c>
      <c r="H57" s="62" t="s">
        <v>896</v>
      </c>
      <c r="I57" s="63" t="s">
        <v>897</v>
      </c>
      <c r="J57" s="64" t="s">
        <v>898</v>
      </c>
      <c r="K57" s="36" t="s">
        <v>422</v>
      </c>
      <c r="L57" s="65" t="s">
        <v>432</v>
      </c>
      <c r="M57" s="36" t="s">
        <v>524</v>
      </c>
      <c r="N57" s="36" t="s">
        <v>525</v>
      </c>
      <c r="O57" s="36" t="s">
        <v>526</v>
      </c>
      <c r="P57" s="36" t="s">
        <v>527</v>
      </c>
      <c r="Q57" s="36" t="s">
        <v>422</v>
      </c>
      <c r="R57" s="36"/>
      <c r="S57" s="36"/>
      <c r="T57" s="36"/>
      <c r="U57" s="36"/>
      <c r="V57" s="36"/>
    </row>
    <row r="58" customFormat="false" ht="15" hidden="false" customHeight="false" outlineLevel="0" collapsed="false">
      <c r="A58" s="51" t="s">
        <v>999</v>
      </c>
      <c r="B58" s="51" t="s">
        <v>1000</v>
      </c>
      <c r="C58" s="36" t="s">
        <v>403</v>
      </c>
      <c r="D58" s="28" t="s">
        <v>415</v>
      </c>
      <c r="E58" s="60" t="s">
        <v>416</v>
      </c>
      <c r="F58" s="61" t="s">
        <v>417</v>
      </c>
      <c r="G58" s="36" t="s">
        <v>418</v>
      </c>
      <c r="H58" s="62" t="s">
        <v>896</v>
      </c>
      <c r="I58" s="63" t="s">
        <v>897</v>
      </c>
      <c r="J58" s="64" t="s">
        <v>898</v>
      </c>
      <c r="K58" s="36" t="s">
        <v>422</v>
      </c>
      <c r="L58" s="65" t="s">
        <v>432</v>
      </c>
      <c r="M58" s="36" t="s">
        <v>524</v>
      </c>
      <c r="N58" s="36" t="s">
        <v>525</v>
      </c>
      <c r="O58" s="36" t="s">
        <v>526</v>
      </c>
      <c r="P58" s="36" t="s">
        <v>527</v>
      </c>
      <c r="Q58" s="36" t="s">
        <v>422</v>
      </c>
      <c r="R58" s="36"/>
      <c r="S58" s="36"/>
      <c r="T58" s="36"/>
      <c r="U58" s="36"/>
      <c r="V58" s="36"/>
    </row>
    <row r="59" customFormat="false" ht="15" hidden="false" customHeight="false" outlineLevel="0" collapsed="false">
      <c r="A59" s="36" t="s">
        <v>1001</v>
      </c>
      <c r="B59" s="36" t="s">
        <v>1002</v>
      </c>
      <c r="C59" s="36" t="s">
        <v>403</v>
      </c>
      <c r="D59" s="28" t="s">
        <v>415</v>
      </c>
      <c r="E59" s="60" t="s">
        <v>416</v>
      </c>
      <c r="F59" s="61" t="s">
        <v>417</v>
      </c>
      <c r="G59" s="36" t="s">
        <v>418</v>
      </c>
      <c r="H59" s="62" t="s">
        <v>896</v>
      </c>
      <c r="I59" s="63" t="s">
        <v>897</v>
      </c>
      <c r="J59" s="64" t="s">
        <v>898</v>
      </c>
      <c r="K59" s="36" t="s">
        <v>422</v>
      </c>
      <c r="L59" s="65" t="s">
        <v>423</v>
      </c>
      <c r="M59" s="36" t="s">
        <v>489</v>
      </c>
      <c r="N59" s="36" t="s">
        <v>537</v>
      </c>
      <c r="O59" s="36" t="s">
        <v>538</v>
      </c>
      <c r="P59" s="36" t="s">
        <v>539</v>
      </c>
      <c r="Q59" s="36" t="s">
        <v>422</v>
      </c>
      <c r="R59" s="36"/>
      <c r="S59" s="36"/>
      <c r="T59" s="36"/>
      <c r="U59" s="36"/>
      <c r="V59" s="36"/>
    </row>
    <row r="60" customFormat="false" ht="15" hidden="false" customHeight="false" outlineLevel="0" collapsed="false">
      <c r="A60" s="36" t="s">
        <v>1003</v>
      </c>
      <c r="B60" s="36" t="s">
        <v>1004</v>
      </c>
      <c r="C60" s="36" t="s">
        <v>403</v>
      </c>
      <c r="D60" s="28" t="s">
        <v>415</v>
      </c>
      <c r="E60" s="60" t="s">
        <v>416</v>
      </c>
      <c r="F60" s="61" t="s">
        <v>417</v>
      </c>
      <c r="G60" s="36" t="s">
        <v>418</v>
      </c>
      <c r="H60" s="62" t="s">
        <v>896</v>
      </c>
      <c r="I60" s="63" t="s">
        <v>897</v>
      </c>
      <c r="J60" s="64" t="s">
        <v>898</v>
      </c>
      <c r="K60" s="36" t="s">
        <v>422</v>
      </c>
      <c r="L60" s="65" t="s">
        <v>423</v>
      </c>
      <c r="M60" s="36" t="s">
        <v>489</v>
      </c>
      <c r="N60" s="36" t="s">
        <v>537</v>
      </c>
      <c r="O60" s="36" t="s">
        <v>538</v>
      </c>
      <c r="P60" s="36" t="s">
        <v>539</v>
      </c>
      <c r="Q60" s="36" t="s">
        <v>422</v>
      </c>
      <c r="R60" s="36"/>
      <c r="S60" s="36"/>
      <c r="T60" s="36"/>
      <c r="U60" s="36"/>
      <c r="V60" s="36"/>
    </row>
    <row r="61" customFormat="false" ht="15" hidden="false" customHeight="false" outlineLevel="0" collapsed="false">
      <c r="A61" s="36" t="s">
        <v>1005</v>
      </c>
      <c r="B61" s="36" t="s">
        <v>1006</v>
      </c>
      <c r="C61" s="36" t="s">
        <v>403</v>
      </c>
      <c r="D61" s="28" t="s">
        <v>415</v>
      </c>
      <c r="E61" s="60" t="s">
        <v>416</v>
      </c>
      <c r="F61" s="61" t="s">
        <v>417</v>
      </c>
      <c r="G61" s="36" t="s">
        <v>418</v>
      </c>
      <c r="H61" s="62" t="s">
        <v>896</v>
      </c>
      <c r="I61" s="63" t="s">
        <v>897</v>
      </c>
      <c r="J61" s="64" t="s">
        <v>898</v>
      </c>
      <c r="K61" s="36" t="s">
        <v>422</v>
      </c>
      <c r="L61" s="65" t="s">
        <v>423</v>
      </c>
      <c r="M61" s="36" t="s">
        <v>489</v>
      </c>
      <c r="N61" s="36" t="s">
        <v>537</v>
      </c>
      <c r="O61" s="36" t="s">
        <v>538</v>
      </c>
      <c r="P61" s="36" t="s">
        <v>539</v>
      </c>
      <c r="Q61" s="36" t="s">
        <v>422</v>
      </c>
      <c r="R61" s="36"/>
      <c r="S61" s="36"/>
      <c r="T61" s="36"/>
      <c r="U61" s="36"/>
      <c r="V61" s="36"/>
    </row>
    <row r="62" customFormat="false" ht="15" hidden="false" customHeight="false" outlineLevel="0" collapsed="false">
      <c r="A62" s="36" t="s">
        <v>1007</v>
      </c>
      <c r="B62" s="36" t="s">
        <v>1008</v>
      </c>
      <c r="C62" s="36" t="s">
        <v>403</v>
      </c>
      <c r="D62" s="28" t="s">
        <v>415</v>
      </c>
      <c r="E62" s="60" t="s">
        <v>416</v>
      </c>
      <c r="F62" s="61" t="s">
        <v>417</v>
      </c>
      <c r="G62" s="36" t="s">
        <v>418</v>
      </c>
      <c r="H62" s="62" t="s">
        <v>896</v>
      </c>
      <c r="I62" s="63" t="s">
        <v>897</v>
      </c>
      <c r="J62" s="64" t="s">
        <v>898</v>
      </c>
      <c r="K62" s="36" t="s">
        <v>422</v>
      </c>
      <c r="L62" s="65" t="s">
        <v>423</v>
      </c>
      <c r="M62" s="36" t="s">
        <v>489</v>
      </c>
      <c r="N62" s="36" t="s">
        <v>537</v>
      </c>
      <c r="O62" s="36" t="s">
        <v>538</v>
      </c>
      <c r="P62" s="36" t="s">
        <v>539</v>
      </c>
      <c r="Q62" s="36" t="s">
        <v>422</v>
      </c>
      <c r="R62" s="36"/>
      <c r="S62" s="36"/>
      <c r="T62" s="36"/>
      <c r="U62" s="36"/>
      <c r="V62" s="36"/>
    </row>
    <row r="63" customFormat="false" ht="15" hidden="false" customHeight="false" outlineLevel="0" collapsed="false">
      <c r="A63" s="36" t="s">
        <v>1009</v>
      </c>
      <c r="B63" s="36" t="s">
        <v>1010</v>
      </c>
      <c r="C63" s="36" t="s">
        <v>403</v>
      </c>
      <c r="D63" s="28" t="s">
        <v>415</v>
      </c>
      <c r="E63" s="60" t="s">
        <v>416</v>
      </c>
      <c r="F63" s="61" t="s">
        <v>417</v>
      </c>
      <c r="G63" s="36" t="s">
        <v>418</v>
      </c>
      <c r="H63" s="62" t="s">
        <v>896</v>
      </c>
      <c r="I63" s="63" t="s">
        <v>897</v>
      </c>
      <c r="J63" s="64" t="s">
        <v>898</v>
      </c>
      <c r="K63" s="36" t="s">
        <v>422</v>
      </c>
      <c r="L63" s="65" t="s">
        <v>423</v>
      </c>
      <c r="M63" s="36" t="s">
        <v>489</v>
      </c>
      <c r="N63" s="36" t="s">
        <v>537</v>
      </c>
      <c r="O63" s="36" t="s">
        <v>538</v>
      </c>
      <c r="P63" s="36" t="s">
        <v>539</v>
      </c>
      <c r="Q63" s="36" t="s">
        <v>422</v>
      </c>
      <c r="R63" s="36"/>
      <c r="S63" s="36"/>
      <c r="T63" s="36"/>
      <c r="U63" s="36"/>
      <c r="V63" s="36"/>
    </row>
    <row r="64" customFormat="false" ht="15" hidden="false" customHeight="false" outlineLevel="0" collapsed="false">
      <c r="A64" s="36" t="s">
        <v>1011</v>
      </c>
      <c r="B64" s="36" t="s">
        <v>1012</v>
      </c>
      <c r="C64" s="36" t="s">
        <v>403</v>
      </c>
      <c r="D64" s="28" t="s">
        <v>415</v>
      </c>
      <c r="E64" s="60" t="s">
        <v>416</v>
      </c>
      <c r="F64" s="61" t="s">
        <v>417</v>
      </c>
      <c r="G64" s="36" t="s">
        <v>418</v>
      </c>
      <c r="H64" s="62" t="s">
        <v>896</v>
      </c>
      <c r="I64" s="63" t="s">
        <v>897</v>
      </c>
      <c r="J64" s="64" t="s">
        <v>898</v>
      </c>
      <c r="K64" s="36" t="s">
        <v>422</v>
      </c>
      <c r="L64" s="65" t="s">
        <v>423</v>
      </c>
      <c r="M64" s="36" t="s">
        <v>489</v>
      </c>
      <c r="N64" s="36" t="s">
        <v>537</v>
      </c>
      <c r="O64" s="36" t="s">
        <v>538</v>
      </c>
      <c r="P64" s="36" t="s">
        <v>539</v>
      </c>
      <c r="Q64" s="36" t="s">
        <v>422</v>
      </c>
      <c r="R64" s="36"/>
      <c r="S64" s="36"/>
      <c r="T64" s="36"/>
      <c r="U64" s="36"/>
      <c r="V64" s="36"/>
    </row>
    <row r="65" customFormat="false" ht="15" hidden="false" customHeight="false" outlineLevel="0" collapsed="false">
      <c r="A65" s="36" t="s">
        <v>1013</v>
      </c>
      <c r="B65" s="36" t="s">
        <v>1014</v>
      </c>
      <c r="C65" s="36" t="s">
        <v>403</v>
      </c>
      <c r="D65" s="28" t="s">
        <v>415</v>
      </c>
      <c r="E65" s="60" t="s">
        <v>416</v>
      </c>
      <c r="F65" s="61" t="s">
        <v>417</v>
      </c>
      <c r="G65" s="36" t="s">
        <v>418</v>
      </c>
      <c r="H65" s="62" t="s">
        <v>896</v>
      </c>
      <c r="I65" s="63" t="s">
        <v>897</v>
      </c>
      <c r="J65" s="64" t="s">
        <v>898</v>
      </c>
      <c r="K65" s="36" t="s">
        <v>422</v>
      </c>
      <c r="L65" s="65" t="s">
        <v>423</v>
      </c>
      <c r="M65" s="36" t="s">
        <v>489</v>
      </c>
      <c r="N65" s="36" t="s">
        <v>537</v>
      </c>
      <c r="O65" s="36" t="s">
        <v>538</v>
      </c>
      <c r="P65" s="36" t="s">
        <v>539</v>
      </c>
      <c r="Q65" s="36" t="s">
        <v>422</v>
      </c>
      <c r="R65" s="36"/>
      <c r="S65" s="36"/>
      <c r="T65" s="36"/>
      <c r="U65" s="36"/>
      <c r="V65" s="36"/>
    </row>
    <row r="66" customFormat="false" ht="15" hidden="false" customHeight="false" outlineLevel="0" collapsed="false">
      <c r="A66" s="36" t="s">
        <v>1015</v>
      </c>
      <c r="B66" s="36" t="s">
        <v>1016</v>
      </c>
      <c r="C66" s="36" t="s">
        <v>403</v>
      </c>
      <c r="D66" s="28" t="s">
        <v>415</v>
      </c>
      <c r="E66" s="60" t="s">
        <v>416</v>
      </c>
      <c r="F66" s="61" t="s">
        <v>417</v>
      </c>
      <c r="G66" s="36" t="s">
        <v>418</v>
      </c>
      <c r="H66" s="62" t="s">
        <v>896</v>
      </c>
      <c r="I66" s="63" t="s">
        <v>897</v>
      </c>
      <c r="J66" s="64" t="s">
        <v>898</v>
      </c>
      <c r="K66" s="36" t="s">
        <v>422</v>
      </c>
      <c r="L66" s="65" t="s">
        <v>423</v>
      </c>
      <c r="M66" s="36" t="s">
        <v>489</v>
      </c>
      <c r="N66" s="36" t="s">
        <v>537</v>
      </c>
      <c r="O66" s="36" t="s">
        <v>538</v>
      </c>
      <c r="P66" s="36" t="s">
        <v>539</v>
      </c>
      <c r="Q66" s="36" t="s">
        <v>422</v>
      </c>
      <c r="R66" s="36"/>
      <c r="S66" s="36"/>
      <c r="T66" s="36"/>
      <c r="U66" s="36"/>
      <c r="V66" s="36"/>
    </row>
    <row r="67" customFormat="false" ht="15" hidden="false" customHeight="false" outlineLevel="0" collapsed="false">
      <c r="A67" s="36" t="s">
        <v>1017</v>
      </c>
      <c r="B67" s="36" t="s">
        <v>1018</v>
      </c>
      <c r="C67" s="36" t="s">
        <v>403</v>
      </c>
      <c r="D67" s="28" t="s">
        <v>415</v>
      </c>
      <c r="E67" s="60" t="s">
        <v>416</v>
      </c>
      <c r="F67" s="61" t="s">
        <v>417</v>
      </c>
      <c r="G67" s="36" t="s">
        <v>418</v>
      </c>
      <c r="H67" s="62" t="s">
        <v>896</v>
      </c>
      <c r="I67" s="63" t="s">
        <v>897</v>
      </c>
      <c r="J67" s="64" t="s">
        <v>898</v>
      </c>
      <c r="K67" s="36" t="s">
        <v>422</v>
      </c>
      <c r="L67" s="65" t="s">
        <v>423</v>
      </c>
      <c r="M67" s="36" t="s">
        <v>489</v>
      </c>
      <c r="N67" s="36" t="s">
        <v>537</v>
      </c>
      <c r="O67" s="36" t="s">
        <v>538</v>
      </c>
      <c r="P67" s="36" t="s">
        <v>539</v>
      </c>
      <c r="Q67" s="36" t="s">
        <v>422</v>
      </c>
      <c r="R67" s="36"/>
      <c r="S67" s="36"/>
      <c r="T67" s="36"/>
      <c r="U67" s="36"/>
      <c r="V67" s="36"/>
    </row>
    <row r="68" customFormat="false" ht="15" hidden="false" customHeight="false" outlineLevel="0" collapsed="false">
      <c r="A68" s="36" t="s">
        <v>1019</v>
      </c>
      <c r="B68" s="36" t="s">
        <v>1020</v>
      </c>
      <c r="C68" s="36" t="s">
        <v>403</v>
      </c>
      <c r="D68" s="28" t="s">
        <v>415</v>
      </c>
      <c r="E68" s="60" t="s">
        <v>416</v>
      </c>
      <c r="F68" s="61" t="s">
        <v>417</v>
      </c>
      <c r="G68" s="36" t="s">
        <v>418</v>
      </c>
      <c r="H68" s="62" t="s">
        <v>896</v>
      </c>
      <c r="I68" s="63" t="s">
        <v>897</v>
      </c>
      <c r="J68" s="64" t="s">
        <v>898</v>
      </c>
      <c r="K68" s="36" t="s">
        <v>422</v>
      </c>
      <c r="L68" s="65" t="s">
        <v>423</v>
      </c>
      <c r="M68" s="36" t="s">
        <v>489</v>
      </c>
      <c r="N68" s="36" t="s">
        <v>537</v>
      </c>
      <c r="O68" s="36" t="s">
        <v>538</v>
      </c>
      <c r="P68" s="36" t="s">
        <v>539</v>
      </c>
      <c r="Q68" s="36" t="s">
        <v>422</v>
      </c>
      <c r="R68" s="36"/>
      <c r="S68" s="36"/>
      <c r="T68" s="36"/>
      <c r="U68" s="36"/>
      <c r="V68" s="36"/>
    </row>
    <row r="69" customFormat="false" ht="15" hidden="false" customHeight="false" outlineLevel="0" collapsed="false">
      <c r="A69" s="36" t="s">
        <v>1021</v>
      </c>
      <c r="B69" s="36" t="s">
        <v>1022</v>
      </c>
      <c r="C69" s="36" t="s">
        <v>403</v>
      </c>
      <c r="D69" s="28" t="s">
        <v>415</v>
      </c>
      <c r="E69" s="60" t="s">
        <v>416</v>
      </c>
      <c r="F69" s="61" t="s">
        <v>417</v>
      </c>
      <c r="G69" s="36" t="s">
        <v>418</v>
      </c>
      <c r="H69" s="62" t="s">
        <v>896</v>
      </c>
      <c r="I69" s="63" t="s">
        <v>897</v>
      </c>
      <c r="J69" s="64" t="s">
        <v>898</v>
      </c>
      <c r="K69" s="36" t="s">
        <v>422</v>
      </c>
      <c r="L69" s="65" t="s">
        <v>423</v>
      </c>
      <c r="M69" s="36" t="s">
        <v>489</v>
      </c>
      <c r="N69" s="36" t="s">
        <v>537</v>
      </c>
      <c r="O69" s="36" t="s">
        <v>538</v>
      </c>
      <c r="P69" s="36" t="s">
        <v>539</v>
      </c>
      <c r="Q69" s="36" t="s">
        <v>422</v>
      </c>
      <c r="R69" s="36"/>
      <c r="S69" s="36"/>
      <c r="T69" s="36"/>
      <c r="U69" s="36"/>
      <c r="V69" s="36"/>
    </row>
    <row r="70" customFormat="false" ht="15" hidden="false" customHeight="false" outlineLevel="0" collapsed="false">
      <c r="A70" s="36" t="s">
        <v>1023</v>
      </c>
      <c r="B70" s="36" t="s">
        <v>1024</v>
      </c>
      <c r="C70" s="36" t="s">
        <v>403</v>
      </c>
      <c r="D70" s="28" t="s">
        <v>415</v>
      </c>
      <c r="E70" s="60" t="s">
        <v>416</v>
      </c>
      <c r="F70" s="61" t="s">
        <v>417</v>
      </c>
      <c r="G70" s="36" t="s">
        <v>418</v>
      </c>
      <c r="H70" s="62" t="s">
        <v>896</v>
      </c>
      <c r="I70" s="63" t="s">
        <v>897</v>
      </c>
      <c r="J70" s="64" t="s">
        <v>898</v>
      </c>
      <c r="K70" s="36" t="s">
        <v>422</v>
      </c>
      <c r="L70" s="65" t="s">
        <v>423</v>
      </c>
      <c r="M70" s="36" t="s">
        <v>489</v>
      </c>
      <c r="N70" s="36" t="s">
        <v>537</v>
      </c>
      <c r="O70" s="36" t="s">
        <v>538</v>
      </c>
      <c r="P70" s="36" t="s">
        <v>539</v>
      </c>
      <c r="Q70" s="36" t="s">
        <v>422</v>
      </c>
      <c r="R70" s="36"/>
      <c r="S70" s="36"/>
      <c r="T70" s="36"/>
      <c r="U70" s="36"/>
      <c r="V70" s="36"/>
    </row>
    <row r="71" customFormat="false" ht="15" hidden="false" customHeight="false" outlineLevel="0" collapsed="false">
      <c r="A71" s="36" t="s">
        <v>1025</v>
      </c>
      <c r="B71" s="36" t="s">
        <v>1026</v>
      </c>
      <c r="C71" s="36" t="s">
        <v>403</v>
      </c>
      <c r="D71" s="28" t="s">
        <v>415</v>
      </c>
      <c r="E71" s="60" t="s">
        <v>416</v>
      </c>
      <c r="F71" s="61" t="s">
        <v>417</v>
      </c>
      <c r="G71" s="36" t="s">
        <v>418</v>
      </c>
      <c r="H71" s="62" t="s">
        <v>896</v>
      </c>
      <c r="I71" s="63" t="s">
        <v>897</v>
      </c>
      <c r="J71" s="64" t="s">
        <v>898</v>
      </c>
      <c r="K71" s="36" t="s">
        <v>422</v>
      </c>
      <c r="L71" s="65" t="s">
        <v>423</v>
      </c>
      <c r="M71" s="36" t="s">
        <v>489</v>
      </c>
      <c r="N71" s="36" t="s">
        <v>537</v>
      </c>
      <c r="O71" s="36" t="s">
        <v>538</v>
      </c>
      <c r="P71" s="36" t="s">
        <v>539</v>
      </c>
      <c r="Q71" s="36" t="s">
        <v>422</v>
      </c>
      <c r="R71" s="36"/>
      <c r="S71" s="36"/>
      <c r="T71" s="36"/>
      <c r="U71" s="36"/>
      <c r="V71" s="36"/>
    </row>
    <row r="72" customFormat="false" ht="15" hidden="false" customHeight="false" outlineLevel="0" collapsed="false">
      <c r="A72" s="36" t="s">
        <v>1027</v>
      </c>
      <c r="B72" s="36" t="s">
        <v>1028</v>
      </c>
      <c r="C72" s="36" t="s">
        <v>403</v>
      </c>
      <c r="D72" s="28" t="s">
        <v>415</v>
      </c>
      <c r="E72" s="60" t="s">
        <v>416</v>
      </c>
      <c r="F72" s="61" t="s">
        <v>417</v>
      </c>
      <c r="G72" s="36" t="s">
        <v>418</v>
      </c>
      <c r="H72" s="62" t="s">
        <v>896</v>
      </c>
      <c r="I72" s="63" t="s">
        <v>897</v>
      </c>
      <c r="J72" s="64" t="s">
        <v>898</v>
      </c>
      <c r="K72" s="36" t="s">
        <v>422</v>
      </c>
      <c r="L72" s="65" t="s">
        <v>423</v>
      </c>
      <c r="M72" s="36" t="s">
        <v>489</v>
      </c>
      <c r="N72" s="36" t="s">
        <v>537</v>
      </c>
      <c r="O72" s="36" t="s">
        <v>538</v>
      </c>
      <c r="P72" s="36" t="s">
        <v>539</v>
      </c>
      <c r="Q72" s="36" t="s">
        <v>422</v>
      </c>
      <c r="R72" s="36"/>
      <c r="S72" s="36"/>
      <c r="T72" s="36"/>
      <c r="U72" s="36"/>
      <c r="V72" s="36"/>
    </row>
    <row r="73" customFormat="false" ht="15" hidden="false" customHeight="false" outlineLevel="0" collapsed="false">
      <c r="A73" s="36" t="s">
        <v>1029</v>
      </c>
      <c r="B73" s="36" t="s">
        <v>1030</v>
      </c>
      <c r="C73" s="36" t="s">
        <v>403</v>
      </c>
      <c r="D73" s="28" t="s">
        <v>415</v>
      </c>
      <c r="E73" s="60" t="s">
        <v>416</v>
      </c>
      <c r="F73" s="61" t="s">
        <v>417</v>
      </c>
      <c r="G73" s="36" t="s">
        <v>418</v>
      </c>
      <c r="H73" s="62" t="s">
        <v>896</v>
      </c>
      <c r="I73" s="63" t="s">
        <v>897</v>
      </c>
      <c r="J73" s="64" t="s">
        <v>898</v>
      </c>
      <c r="K73" s="36" t="s">
        <v>422</v>
      </c>
      <c r="L73" s="65" t="s">
        <v>423</v>
      </c>
      <c r="M73" s="36" t="s">
        <v>489</v>
      </c>
      <c r="N73" s="36" t="s">
        <v>537</v>
      </c>
      <c r="O73" s="36" t="s">
        <v>538</v>
      </c>
      <c r="P73" s="36" t="s">
        <v>539</v>
      </c>
      <c r="Q73" s="36" t="s">
        <v>422</v>
      </c>
      <c r="R73" s="36"/>
      <c r="S73" s="36"/>
      <c r="T73" s="36"/>
      <c r="U73" s="36"/>
      <c r="V73" s="36"/>
    </row>
    <row r="74" customFormat="false" ht="15" hidden="false" customHeight="false" outlineLevel="0" collapsed="false">
      <c r="A74" s="36" t="s">
        <v>1031</v>
      </c>
      <c r="B74" s="36" t="s">
        <v>1032</v>
      </c>
      <c r="C74" s="36" t="s">
        <v>403</v>
      </c>
      <c r="D74" s="28" t="s">
        <v>415</v>
      </c>
      <c r="E74" s="60" t="s">
        <v>416</v>
      </c>
      <c r="F74" s="61" t="s">
        <v>417</v>
      </c>
      <c r="G74" s="36" t="s">
        <v>418</v>
      </c>
      <c r="H74" s="62" t="s">
        <v>896</v>
      </c>
      <c r="I74" s="63" t="s">
        <v>897</v>
      </c>
      <c r="J74" s="64" t="s">
        <v>898</v>
      </c>
      <c r="K74" s="36" t="s">
        <v>422</v>
      </c>
      <c r="L74" s="65" t="s">
        <v>423</v>
      </c>
      <c r="M74" s="36" t="s">
        <v>489</v>
      </c>
      <c r="N74" s="36" t="s">
        <v>537</v>
      </c>
      <c r="O74" s="36" t="s">
        <v>538</v>
      </c>
      <c r="P74" s="36" t="s">
        <v>539</v>
      </c>
      <c r="Q74" s="36" t="s">
        <v>422</v>
      </c>
      <c r="R74" s="36"/>
      <c r="S74" s="36"/>
      <c r="T74" s="36"/>
      <c r="U74" s="36"/>
      <c r="V74" s="36"/>
    </row>
    <row r="75" customFormat="false" ht="15" hidden="false" customHeight="false" outlineLevel="0" collapsed="false">
      <c r="A75" s="36" t="s">
        <v>1033</v>
      </c>
      <c r="B75" s="36" t="s">
        <v>1034</v>
      </c>
      <c r="C75" s="36" t="s">
        <v>403</v>
      </c>
      <c r="D75" s="28" t="s">
        <v>415</v>
      </c>
      <c r="E75" s="60" t="s">
        <v>416</v>
      </c>
      <c r="F75" s="61" t="s">
        <v>417</v>
      </c>
      <c r="G75" s="36" t="s">
        <v>418</v>
      </c>
      <c r="H75" s="62" t="s">
        <v>896</v>
      </c>
      <c r="I75" s="63" t="s">
        <v>897</v>
      </c>
      <c r="J75" s="64" t="s">
        <v>898</v>
      </c>
      <c r="K75" s="36" t="s">
        <v>422</v>
      </c>
      <c r="L75" s="65" t="s">
        <v>423</v>
      </c>
      <c r="M75" s="36" t="s">
        <v>489</v>
      </c>
      <c r="N75" s="36" t="s">
        <v>537</v>
      </c>
      <c r="O75" s="36" t="s">
        <v>538</v>
      </c>
      <c r="P75" s="36" t="s">
        <v>539</v>
      </c>
      <c r="Q75" s="36" t="s">
        <v>422</v>
      </c>
      <c r="R75" s="36"/>
      <c r="S75" s="36"/>
      <c r="T75" s="36"/>
      <c r="U75" s="36"/>
      <c r="V75" s="36"/>
    </row>
    <row r="76" customFormat="false" ht="15" hidden="false" customHeight="false" outlineLevel="0" collapsed="false">
      <c r="A76" s="36" t="s">
        <v>1035</v>
      </c>
      <c r="B76" s="36" t="s">
        <v>1036</v>
      </c>
      <c r="C76" s="36" t="s">
        <v>403</v>
      </c>
      <c r="D76" s="28" t="s">
        <v>415</v>
      </c>
      <c r="E76" s="60" t="s">
        <v>416</v>
      </c>
      <c r="F76" s="61" t="s">
        <v>417</v>
      </c>
      <c r="G76" s="36" t="s">
        <v>418</v>
      </c>
      <c r="H76" s="62" t="s">
        <v>896</v>
      </c>
      <c r="I76" s="63" t="s">
        <v>897</v>
      </c>
      <c r="J76" s="64" t="s">
        <v>898</v>
      </c>
      <c r="K76" s="36" t="s">
        <v>422</v>
      </c>
      <c r="L76" s="65" t="s">
        <v>423</v>
      </c>
      <c r="M76" s="36" t="s">
        <v>489</v>
      </c>
      <c r="N76" s="36" t="s">
        <v>537</v>
      </c>
      <c r="O76" s="36" t="s">
        <v>538</v>
      </c>
      <c r="P76" s="36" t="s">
        <v>539</v>
      </c>
      <c r="Q76" s="36" t="s">
        <v>422</v>
      </c>
      <c r="R76" s="36"/>
      <c r="S76" s="36"/>
      <c r="T76" s="36"/>
      <c r="U76" s="36"/>
      <c r="V76" s="36"/>
    </row>
    <row r="77" customFormat="false" ht="15" hidden="false" customHeight="false" outlineLevel="0" collapsed="false">
      <c r="A77" s="36" t="s">
        <v>1037</v>
      </c>
      <c r="B77" s="36" t="s">
        <v>1038</v>
      </c>
      <c r="C77" s="36" t="s">
        <v>403</v>
      </c>
      <c r="D77" s="28" t="s">
        <v>415</v>
      </c>
      <c r="E77" s="60" t="s">
        <v>416</v>
      </c>
      <c r="F77" s="61" t="s">
        <v>417</v>
      </c>
      <c r="G77" s="36" t="s">
        <v>418</v>
      </c>
      <c r="H77" s="62" t="s">
        <v>896</v>
      </c>
      <c r="I77" s="63" t="s">
        <v>897</v>
      </c>
      <c r="J77" s="64" t="s">
        <v>898</v>
      </c>
      <c r="K77" s="36" t="s">
        <v>422</v>
      </c>
      <c r="L77" s="65" t="s">
        <v>423</v>
      </c>
      <c r="M77" s="36" t="s">
        <v>489</v>
      </c>
      <c r="N77" s="36" t="s">
        <v>537</v>
      </c>
      <c r="O77" s="36" t="s">
        <v>538</v>
      </c>
      <c r="P77" s="36" t="s">
        <v>539</v>
      </c>
      <c r="Q77" s="36" t="s">
        <v>422</v>
      </c>
      <c r="R77" s="36"/>
      <c r="S77" s="36"/>
      <c r="T77" s="36"/>
      <c r="U77" s="36"/>
      <c r="V77" s="36"/>
    </row>
    <row r="78" customFormat="false" ht="15" hidden="false" customHeight="false" outlineLevel="0" collapsed="false">
      <c r="A78" s="36" t="s">
        <v>1039</v>
      </c>
      <c r="B78" s="36" t="s">
        <v>1040</v>
      </c>
      <c r="C78" s="36" t="s">
        <v>403</v>
      </c>
      <c r="D78" s="28" t="s">
        <v>415</v>
      </c>
      <c r="E78" s="60" t="s">
        <v>416</v>
      </c>
      <c r="F78" s="61" t="s">
        <v>417</v>
      </c>
      <c r="G78" s="36" t="s">
        <v>418</v>
      </c>
      <c r="H78" s="62" t="s">
        <v>896</v>
      </c>
      <c r="I78" s="63" t="s">
        <v>897</v>
      </c>
      <c r="J78" s="64" t="s">
        <v>898</v>
      </c>
      <c r="K78" s="36" t="s">
        <v>422</v>
      </c>
      <c r="L78" s="65" t="s">
        <v>423</v>
      </c>
      <c r="M78" s="36" t="s">
        <v>489</v>
      </c>
      <c r="N78" s="36" t="s">
        <v>537</v>
      </c>
      <c r="O78" s="36" t="s">
        <v>538</v>
      </c>
      <c r="P78" s="36" t="s">
        <v>539</v>
      </c>
      <c r="Q78" s="36" t="s">
        <v>422</v>
      </c>
      <c r="R78" s="36"/>
      <c r="S78" s="36"/>
      <c r="T78" s="36"/>
      <c r="U78" s="36"/>
      <c r="V78" s="36"/>
    </row>
    <row r="79" customFormat="false" ht="15" hidden="false" customHeight="false" outlineLevel="0" collapsed="false">
      <c r="A79" s="36" t="s">
        <v>1041</v>
      </c>
      <c r="B79" s="36" t="s">
        <v>1042</v>
      </c>
      <c r="C79" s="36" t="s">
        <v>403</v>
      </c>
      <c r="D79" s="28" t="s">
        <v>415</v>
      </c>
      <c r="E79" s="60" t="s">
        <v>416</v>
      </c>
      <c r="F79" s="61" t="s">
        <v>417</v>
      </c>
      <c r="G79" s="36" t="s">
        <v>418</v>
      </c>
      <c r="H79" s="62" t="s">
        <v>896</v>
      </c>
      <c r="I79" s="63" t="s">
        <v>897</v>
      </c>
      <c r="J79" s="64" t="s">
        <v>898</v>
      </c>
      <c r="K79" s="36" t="s">
        <v>422</v>
      </c>
      <c r="L79" s="65" t="s">
        <v>423</v>
      </c>
      <c r="M79" s="36" t="s">
        <v>489</v>
      </c>
      <c r="N79" s="36" t="s">
        <v>537</v>
      </c>
      <c r="O79" s="36" t="s">
        <v>538</v>
      </c>
      <c r="P79" s="36" t="s">
        <v>539</v>
      </c>
      <c r="Q79" s="36" t="s">
        <v>422</v>
      </c>
      <c r="R79" s="36"/>
      <c r="S79" s="36"/>
      <c r="T79" s="36"/>
      <c r="U79" s="36"/>
      <c r="V79" s="36"/>
    </row>
    <row r="80" customFormat="false" ht="15" hidden="false" customHeight="false" outlineLevel="0" collapsed="false">
      <c r="A80" s="36" t="s">
        <v>1043</v>
      </c>
      <c r="B80" s="36" t="s">
        <v>1044</v>
      </c>
      <c r="C80" s="36" t="s">
        <v>403</v>
      </c>
      <c r="D80" s="28" t="s">
        <v>415</v>
      </c>
      <c r="E80" s="60" t="s">
        <v>416</v>
      </c>
      <c r="F80" s="61" t="s">
        <v>417</v>
      </c>
      <c r="G80" s="36" t="s">
        <v>418</v>
      </c>
      <c r="H80" s="62" t="s">
        <v>896</v>
      </c>
      <c r="I80" s="63" t="s">
        <v>897</v>
      </c>
      <c r="J80" s="64" t="s">
        <v>898</v>
      </c>
      <c r="K80" s="36" t="s">
        <v>422</v>
      </c>
      <c r="L80" s="65" t="s">
        <v>423</v>
      </c>
      <c r="M80" s="36" t="s">
        <v>489</v>
      </c>
      <c r="N80" s="36" t="s">
        <v>537</v>
      </c>
      <c r="O80" s="36" t="s">
        <v>538</v>
      </c>
      <c r="P80" s="36" t="s">
        <v>539</v>
      </c>
      <c r="Q80" s="36" t="s">
        <v>422</v>
      </c>
      <c r="R80" s="36"/>
      <c r="S80" s="36"/>
      <c r="T80" s="36"/>
      <c r="U80" s="36"/>
      <c r="V80" s="36"/>
    </row>
    <row r="81" customFormat="false" ht="15" hidden="false" customHeight="false" outlineLevel="0" collapsed="false">
      <c r="A81" s="36" t="s">
        <v>1045</v>
      </c>
      <c r="B81" s="36" t="s">
        <v>1046</v>
      </c>
      <c r="C81" s="36" t="s">
        <v>403</v>
      </c>
      <c r="D81" s="28" t="s">
        <v>415</v>
      </c>
      <c r="E81" s="60" t="s">
        <v>416</v>
      </c>
      <c r="F81" s="61" t="s">
        <v>417</v>
      </c>
      <c r="G81" s="36" t="s">
        <v>418</v>
      </c>
      <c r="H81" s="62" t="s">
        <v>896</v>
      </c>
      <c r="I81" s="63" t="s">
        <v>897</v>
      </c>
      <c r="J81" s="64" t="s">
        <v>898</v>
      </c>
      <c r="K81" s="36" t="s">
        <v>422</v>
      </c>
      <c r="L81" s="65" t="s">
        <v>423</v>
      </c>
      <c r="M81" s="36" t="s">
        <v>489</v>
      </c>
      <c r="N81" s="36" t="s">
        <v>537</v>
      </c>
      <c r="O81" s="36" t="s">
        <v>538</v>
      </c>
      <c r="P81" s="36" t="s">
        <v>539</v>
      </c>
      <c r="Q81" s="36" t="s">
        <v>422</v>
      </c>
      <c r="R81" s="36"/>
      <c r="S81" s="36"/>
      <c r="T81" s="36"/>
      <c r="U81" s="36"/>
      <c r="V81" s="36"/>
    </row>
    <row r="82" customFormat="false" ht="15" hidden="false" customHeight="false" outlineLevel="0" collapsed="false">
      <c r="A82" s="36" t="s">
        <v>1047</v>
      </c>
      <c r="B82" s="36" t="s">
        <v>1048</v>
      </c>
      <c r="C82" s="36" t="s">
        <v>403</v>
      </c>
      <c r="D82" s="28" t="s">
        <v>415</v>
      </c>
      <c r="E82" s="60" t="s">
        <v>416</v>
      </c>
      <c r="F82" s="61" t="s">
        <v>417</v>
      </c>
      <c r="G82" s="36" t="s">
        <v>418</v>
      </c>
      <c r="H82" s="62" t="s">
        <v>896</v>
      </c>
      <c r="I82" s="63" t="s">
        <v>897</v>
      </c>
      <c r="J82" s="64" t="s">
        <v>898</v>
      </c>
      <c r="K82" s="36" t="s">
        <v>422</v>
      </c>
      <c r="L82" s="65" t="s">
        <v>423</v>
      </c>
      <c r="M82" s="36" t="s">
        <v>489</v>
      </c>
      <c r="N82" s="36" t="s">
        <v>537</v>
      </c>
      <c r="O82" s="36" t="s">
        <v>538</v>
      </c>
      <c r="P82" s="36" t="s">
        <v>539</v>
      </c>
      <c r="Q82" s="36" t="s">
        <v>422</v>
      </c>
      <c r="R82" s="36"/>
      <c r="S82" s="36"/>
      <c r="T82" s="36"/>
      <c r="U82" s="36"/>
      <c r="V82" s="36"/>
    </row>
    <row r="83" customFormat="false" ht="15" hidden="false" customHeight="false" outlineLevel="0" collapsed="false">
      <c r="A83" s="36" t="s">
        <v>1049</v>
      </c>
      <c r="B83" s="36" t="s">
        <v>1050</v>
      </c>
      <c r="C83" s="36" t="s">
        <v>403</v>
      </c>
      <c r="D83" s="28" t="s">
        <v>415</v>
      </c>
      <c r="E83" s="60" t="s">
        <v>416</v>
      </c>
      <c r="F83" s="61" t="s">
        <v>417</v>
      </c>
      <c r="G83" s="36" t="s">
        <v>418</v>
      </c>
      <c r="H83" s="62" t="s">
        <v>896</v>
      </c>
      <c r="I83" s="63" t="s">
        <v>897</v>
      </c>
      <c r="J83" s="64" t="s">
        <v>898</v>
      </c>
      <c r="K83" s="36" t="s">
        <v>422</v>
      </c>
      <c r="L83" s="65" t="s">
        <v>423</v>
      </c>
      <c r="M83" s="36" t="s">
        <v>489</v>
      </c>
      <c r="N83" s="36" t="s">
        <v>537</v>
      </c>
      <c r="O83" s="36" t="s">
        <v>538</v>
      </c>
      <c r="P83" s="36" t="s">
        <v>539</v>
      </c>
      <c r="Q83" s="36" t="s">
        <v>422</v>
      </c>
      <c r="R83" s="36"/>
      <c r="S83" s="36"/>
      <c r="T83" s="36"/>
      <c r="U83" s="36"/>
      <c r="V83" s="36"/>
    </row>
    <row r="84" customFormat="false" ht="15" hidden="false" customHeight="false" outlineLevel="0" collapsed="false">
      <c r="A84" s="36" t="s">
        <v>1051</v>
      </c>
      <c r="B84" s="36" t="s">
        <v>1052</v>
      </c>
      <c r="C84" s="36" t="s">
        <v>403</v>
      </c>
      <c r="D84" s="28" t="s">
        <v>415</v>
      </c>
      <c r="E84" s="60" t="s">
        <v>416</v>
      </c>
      <c r="F84" s="61" t="s">
        <v>417</v>
      </c>
      <c r="G84" s="36" t="s">
        <v>418</v>
      </c>
      <c r="H84" s="62" t="s">
        <v>896</v>
      </c>
      <c r="I84" s="63" t="s">
        <v>897</v>
      </c>
      <c r="J84" s="64" t="s">
        <v>898</v>
      </c>
      <c r="K84" s="36" t="s">
        <v>422</v>
      </c>
      <c r="L84" s="65" t="s">
        <v>423</v>
      </c>
      <c r="M84" s="36" t="s">
        <v>489</v>
      </c>
      <c r="N84" s="36" t="s">
        <v>537</v>
      </c>
      <c r="O84" s="36" t="s">
        <v>538</v>
      </c>
      <c r="P84" s="36" t="s">
        <v>539</v>
      </c>
      <c r="Q84" s="36" t="s">
        <v>422</v>
      </c>
      <c r="R84" s="36"/>
      <c r="S84" s="36"/>
      <c r="T84" s="36"/>
      <c r="U84" s="36"/>
      <c r="V84" s="36"/>
    </row>
    <row r="85" customFormat="false" ht="15" hidden="false" customHeight="false" outlineLevel="0" collapsed="false">
      <c r="A85" s="36" t="s">
        <v>1053</v>
      </c>
      <c r="B85" s="36" t="s">
        <v>134</v>
      </c>
      <c r="C85" s="36" t="s">
        <v>403</v>
      </c>
      <c r="D85" s="36"/>
      <c r="E85" s="67" t="s">
        <v>555</v>
      </c>
      <c r="F85" s="36" t="s">
        <v>556</v>
      </c>
      <c r="G85" s="36" t="s">
        <v>422</v>
      </c>
      <c r="H85" s="36" t="s">
        <v>557</v>
      </c>
      <c r="I85" s="36" t="s">
        <v>558</v>
      </c>
      <c r="J85" s="36" t="s">
        <v>447</v>
      </c>
      <c r="K85" s="36" t="s">
        <v>559</v>
      </c>
      <c r="L85" s="36" t="s">
        <v>422</v>
      </c>
      <c r="M85" s="36" t="s">
        <v>560</v>
      </c>
      <c r="N85" s="36" t="s">
        <v>561</v>
      </c>
      <c r="O85" s="36" t="s">
        <v>422</v>
      </c>
      <c r="P85" s="36" t="s">
        <v>422</v>
      </c>
      <c r="Q85" s="36" t="s">
        <v>422</v>
      </c>
      <c r="R85" s="36"/>
      <c r="S85" s="36"/>
      <c r="T85" s="36"/>
      <c r="U85" s="36"/>
      <c r="V85" s="36"/>
    </row>
    <row r="86" customFormat="false" ht="15" hidden="false" customHeight="false" outlineLevel="0" collapsed="false">
      <c r="A86" s="36" t="s">
        <v>1054</v>
      </c>
      <c r="B86" s="36" t="s">
        <v>134</v>
      </c>
      <c r="C86" s="36" t="s">
        <v>403</v>
      </c>
      <c r="D86" s="36"/>
      <c r="E86" s="67" t="s">
        <v>555</v>
      </c>
      <c r="F86" s="36" t="s">
        <v>556</v>
      </c>
      <c r="G86" s="36" t="s">
        <v>422</v>
      </c>
      <c r="H86" s="36" t="s">
        <v>557</v>
      </c>
      <c r="I86" s="36" t="s">
        <v>558</v>
      </c>
      <c r="J86" s="36" t="s">
        <v>447</v>
      </c>
      <c r="K86" s="36" t="s">
        <v>559</v>
      </c>
      <c r="L86" s="36" t="s">
        <v>422</v>
      </c>
      <c r="M86" s="36" t="s">
        <v>560</v>
      </c>
      <c r="N86" s="36" t="s">
        <v>561</v>
      </c>
      <c r="O86" s="36" t="s">
        <v>422</v>
      </c>
      <c r="P86" s="36" t="s">
        <v>422</v>
      </c>
      <c r="Q86" s="36" t="s">
        <v>422</v>
      </c>
      <c r="R86" s="36"/>
      <c r="S86" s="36"/>
      <c r="T86" s="36"/>
      <c r="U86" s="36"/>
      <c r="V86" s="36"/>
    </row>
    <row r="87" customFormat="false" ht="15" hidden="false" customHeight="false" outlineLevel="0" collapsed="false">
      <c r="A87" s="36" t="s">
        <v>1055</v>
      </c>
      <c r="B87" s="36" t="s">
        <v>1056</v>
      </c>
      <c r="C87" s="36" t="s">
        <v>403</v>
      </c>
      <c r="D87" s="36"/>
      <c r="E87" s="67" t="s">
        <v>555</v>
      </c>
      <c r="F87" s="36" t="s">
        <v>556</v>
      </c>
      <c r="G87" s="36" t="s">
        <v>422</v>
      </c>
      <c r="H87" s="36" t="s">
        <v>557</v>
      </c>
      <c r="I87" s="36" t="s">
        <v>558</v>
      </c>
      <c r="J87" s="36" t="s">
        <v>447</v>
      </c>
      <c r="K87" s="36" t="s">
        <v>559</v>
      </c>
      <c r="L87" s="36" t="s">
        <v>422</v>
      </c>
      <c r="M87" s="36" t="s">
        <v>560</v>
      </c>
      <c r="N87" s="36" t="s">
        <v>561</v>
      </c>
      <c r="O87" s="36" t="s">
        <v>422</v>
      </c>
      <c r="P87" s="36" t="s">
        <v>422</v>
      </c>
      <c r="Q87" s="36" t="s">
        <v>422</v>
      </c>
      <c r="R87" s="36"/>
      <c r="S87" s="36"/>
      <c r="T87" s="36"/>
      <c r="U87" s="36"/>
      <c r="V87" s="36"/>
    </row>
    <row r="88" customFormat="false" ht="15" hidden="false" customHeight="false" outlineLevel="0" collapsed="false">
      <c r="A88" s="36" t="s">
        <v>1057</v>
      </c>
      <c r="B88" s="36" t="s">
        <v>1058</v>
      </c>
      <c r="C88" s="36" t="s">
        <v>403</v>
      </c>
      <c r="D88" s="36"/>
      <c r="E88" s="67" t="s">
        <v>555</v>
      </c>
      <c r="F88" s="36" t="s">
        <v>556</v>
      </c>
      <c r="G88" s="36" t="s">
        <v>422</v>
      </c>
      <c r="H88" s="36" t="s">
        <v>557</v>
      </c>
      <c r="I88" s="36" t="s">
        <v>558</v>
      </c>
      <c r="J88" s="36" t="s">
        <v>447</v>
      </c>
      <c r="K88" s="36" t="s">
        <v>559</v>
      </c>
      <c r="L88" s="36" t="s">
        <v>422</v>
      </c>
      <c r="M88" s="36" t="s">
        <v>560</v>
      </c>
      <c r="N88" s="36" t="s">
        <v>561</v>
      </c>
      <c r="O88" s="36" t="s">
        <v>422</v>
      </c>
      <c r="P88" s="36" t="s">
        <v>422</v>
      </c>
      <c r="Q88" s="36" t="s">
        <v>422</v>
      </c>
      <c r="R88" s="36"/>
      <c r="S88" s="36"/>
      <c r="T88" s="36"/>
      <c r="U88" s="36"/>
      <c r="V88" s="36"/>
    </row>
    <row r="89" customFormat="false" ht="15" hidden="false" customHeight="false" outlineLevel="0" collapsed="false">
      <c r="A89" s="36" t="s">
        <v>1059</v>
      </c>
      <c r="B89" s="36" t="s">
        <v>1058</v>
      </c>
      <c r="C89" s="36" t="s">
        <v>403</v>
      </c>
      <c r="D89" s="36"/>
      <c r="E89" s="67" t="s">
        <v>555</v>
      </c>
      <c r="F89" s="36" t="s">
        <v>556</v>
      </c>
      <c r="G89" s="36" t="s">
        <v>422</v>
      </c>
      <c r="H89" s="36" t="s">
        <v>557</v>
      </c>
      <c r="I89" s="36" t="s">
        <v>558</v>
      </c>
      <c r="J89" s="36" t="s">
        <v>447</v>
      </c>
      <c r="K89" s="36" t="s">
        <v>559</v>
      </c>
      <c r="L89" s="36" t="s">
        <v>422</v>
      </c>
      <c r="M89" s="36" t="s">
        <v>560</v>
      </c>
      <c r="N89" s="36" t="s">
        <v>561</v>
      </c>
      <c r="O89" s="36" t="s">
        <v>422</v>
      </c>
      <c r="P89" s="36" t="s">
        <v>422</v>
      </c>
      <c r="Q89" s="36" t="s">
        <v>422</v>
      </c>
      <c r="R89" s="36"/>
      <c r="S89" s="36"/>
      <c r="T89" s="36"/>
      <c r="U89" s="36"/>
      <c r="V89" s="36"/>
    </row>
    <row r="90" customFormat="false" ht="15" hidden="false" customHeight="false" outlineLevel="0" collapsed="false">
      <c r="A90" s="36" t="s">
        <v>1060</v>
      </c>
      <c r="B90" s="36" t="s">
        <v>1056</v>
      </c>
      <c r="C90" s="36" t="s">
        <v>403</v>
      </c>
      <c r="D90" s="36"/>
      <c r="E90" s="67" t="s">
        <v>555</v>
      </c>
      <c r="F90" s="36" t="s">
        <v>556</v>
      </c>
      <c r="G90" s="36" t="s">
        <v>422</v>
      </c>
      <c r="H90" s="36" t="s">
        <v>557</v>
      </c>
      <c r="I90" s="36" t="s">
        <v>558</v>
      </c>
      <c r="J90" s="36" t="s">
        <v>447</v>
      </c>
      <c r="K90" s="36" t="s">
        <v>559</v>
      </c>
      <c r="L90" s="36" t="s">
        <v>422</v>
      </c>
      <c r="M90" s="36" t="s">
        <v>560</v>
      </c>
      <c r="N90" s="36" t="s">
        <v>561</v>
      </c>
      <c r="O90" s="36" t="s">
        <v>422</v>
      </c>
      <c r="P90" s="36" t="s">
        <v>422</v>
      </c>
      <c r="Q90" s="36" t="s">
        <v>422</v>
      </c>
      <c r="R90" s="36"/>
      <c r="S90" s="36"/>
      <c r="T90" s="36"/>
      <c r="U90" s="36"/>
      <c r="V90" s="36"/>
    </row>
    <row r="91" customFormat="false" ht="15" hidden="false" customHeight="false" outlineLevel="0" collapsed="false">
      <c r="A91" s="36" t="s">
        <v>1061</v>
      </c>
      <c r="B91" s="36" t="s">
        <v>1062</v>
      </c>
      <c r="C91" s="36" t="s">
        <v>403</v>
      </c>
      <c r="D91" s="28" t="s">
        <v>415</v>
      </c>
      <c r="E91" s="60" t="s">
        <v>416</v>
      </c>
      <c r="F91" s="61" t="s">
        <v>417</v>
      </c>
      <c r="G91" s="36" t="s">
        <v>418</v>
      </c>
      <c r="H91" s="62" t="s">
        <v>896</v>
      </c>
      <c r="I91" s="63" t="s">
        <v>897</v>
      </c>
      <c r="J91" s="64" t="s">
        <v>898</v>
      </c>
      <c r="K91" s="36" t="s">
        <v>422</v>
      </c>
      <c r="L91" s="65" t="s">
        <v>439</v>
      </c>
      <c r="M91" s="36" t="s">
        <v>450</v>
      </c>
      <c r="N91" s="36" t="s">
        <v>911</v>
      </c>
      <c r="O91" s="36" t="s">
        <v>452</v>
      </c>
      <c r="P91" s="36" t="s">
        <v>565</v>
      </c>
      <c r="Q91" s="36" t="s">
        <v>422</v>
      </c>
      <c r="R91" s="36"/>
      <c r="S91" s="36"/>
      <c r="T91" s="36"/>
      <c r="U91" s="36"/>
      <c r="V91" s="36"/>
    </row>
    <row r="92" customFormat="false" ht="15" hidden="false" customHeight="false" outlineLevel="0" collapsed="false">
      <c r="A92" s="36" t="s">
        <v>1063</v>
      </c>
      <c r="B92" s="36" t="s">
        <v>1064</v>
      </c>
      <c r="C92" s="36" t="s">
        <v>403</v>
      </c>
      <c r="D92" s="28" t="s">
        <v>415</v>
      </c>
      <c r="E92" s="60" t="s">
        <v>416</v>
      </c>
      <c r="F92" s="61" t="s">
        <v>417</v>
      </c>
      <c r="G92" s="36" t="s">
        <v>418</v>
      </c>
      <c r="H92" s="62" t="s">
        <v>896</v>
      </c>
      <c r="I92" s="63" t="s">
        <v>897</v>
      </c>
      <c r="J92" s="64" t="s">
        <v>898</v>
      </c>
      <c r="K92" s="36" t="s">
        <v>422</v>
      </c>
      <c r="L92" s="65" t="s">
        <v>439</v>
      </c>
      <c r="M92" s="36" t="s">
        <v>571</v>
      </c>
      <c r="N92" s="36" t="s">
        <v>530</v>
      </c>
      <c r="O92" s="36" t="s">
        <v>422</v>
      </c>
      <c r="P92" s="36" t="s">
        <v>422</v>
      </c>
      <c r="Q92" s="36" t="s">
        <v>422</v>
      </c>
      <c r="R92" s="36"/>
      <c r="S92" s="36"/>
      <c r="T92" s="36"/>
      <c r="U92" s="36"/>
      <c r="V92" s="36"/>
    </row>
    <row r="93" customFormat="false" ht="15" hidden="false" customHeight="false" outlineLevel="0" collapsed="false">
      <c r="A93" s="36" t="s">
        <v>1065</v>
      </c>
      <c r="B93" s="36" t="s">
        <v>1066</v>
      </c>
      <c r="C93" s="36" t="s">
        <v>403</v>
      </c>
      <c r="D93" s="28" t="s">
        <v>415</v>
      </c>
      <c r="E93" s="60" t="s">
        <v>416</v>
      </c>
      <c r="F93" s="61" t="s">
        <v>417</v>
      </c>
      <c r="G93" s="36" t="s">
        <v>418</v>
      </c>
      <c r="H93" s="62" t="s">
        <v>896</v>
      </c>
      <c r="I93" s="63" t="s">
        <v>897</v>
      </c>
      <c r="J93" s="64" t="s">
        <v>898</v>
      </c>
      <c r="K93" s="36" t="s">
        <v>422</v>
      </c>
      <c r="L93" s="65" t="s">
        <v>439</v>
      </c>
      <c r="M93" s="36" t="s">
        <v>571</v>
      </c>
      <c r="N93" s="36" t="s">
        <v>530</v>
      </c>
      <c r="O93" s="36" t="s">
        <v>422</v>
      </c>
      <c r="P93" s="36" t="s">
        <v>422</v>
      </c>
      <c r="Q93" s="36" t="s">
        <v>422</v>
      </c>
      <c r="R93" s="36"/>
      <c r="S93" s="36"/>
      <c r="T93" s="36"/>
      <c r="U93" s="36"/>
      <c r="V93" s="36"/>
    </row>
    <row r="94" customFormat="false" ht="15" hidden="false" customHeight="false" outlineLevel="0" collapsed="false">
      <c r="A94" s="36" t="s">
        <v>1067</v>
      </c>
      <c r="B94" s="36" t="s">
        <v>1068</v>
      </c>
      <c r="C94" s="36" t="s">
        <v>403</v>
      </c>
      <c r="D94" s="28" t="s">
        <v>415</v>
      </c>
      <c r="E94" s="60" t="s">
        <v>416</v>
      </c>
      <c r="F94" s="61" t="s">
        <v>417</v>
      </c>
      <c r="G94" s="36" t="s">
        <v>418</v>
      </c>
      <c r="H94" s="62" t="s">
        <v>896</v>
      </c>
      <c r="I94" s="63" t="s">
        <v>897</v>
      </c>
      <c r="J94" s="64" t="s">
        <v>898</v>
      </c>
      <c r="K94" s="36" t="s">
        <v>422</v>
      </c>
      <c r="L94" s="65" t="s">
        <v>439</v>
      </c>
      <c r="M94" s="36" t="s">
        <v>571</v>
      </c>
      <c r="N94" s="36" t="s">
        <v>530</v>
      </c>
      <c r="O94" s="36" t="s">
        <v>422</v>
      </c>
      <c r="P94" s="36" t="s">
        <v>422</v>
      </c>
      <c r="Q94" s="36" t="s">
        <v>422</v>
      </c>
      <c r="R94" s="36"/>
      <c r="S94" s="36"/>
      <c r="T94" s="36"/>
      <c r="U94" s="36"/>
      <c r="V94" s="36"/>
    </row>
    <row r="95" customFormat="false" ht="15" hidden="false" customHeight="false" outlineLevel="0" collapsed="false">
      <c r="A95" s="36" t="s">
        <v>1069</v>
      </c>
      <c r="B95" s="36" t="s">
        <v>1070</v>
      </c>
      <c r="C95" s="36" t="s">
        <v>403</v>
      </c>
      <c r="D95" s="28" t="s">
        <v>415</v>
      </c>
      <c r="E95" s="60" t="s">
        <v>416</v>
      </c>
      <c r="F95" s="61" t="s">
        <v>417</v>
      </c>
      <c r="G95" s="36" t="s">
        <v>418</v>
      </c>
      <c r="H95" s="62" t="s">
        <v>896</v>
      </c>
      <c r="I95" s="63" t="s">
        <v>897</v>
      </c>
      <c r="J95" s="64" t="s">
        <v>898</v>
      </c>
      <c r="K95" s="36" t="s">
        <v>422</v>
      </c>
      <c r="L95" s="65" t="s">
        <v>439</v>
      </c>
      <c r="M95" s="36" t="s">
        <v>571</v>
      </c>
      <c r="N95" s="36" t="s">
        <v>530</v>
      </c>
      <c r="O95" s="36" t="s">
        <v>422</v>
      </c>
      <c r="P95" s="36" t="s">
        <v>422</v>
      </c>
      <c r="Q95" s="36" t="s">
        <v>422</v>
      </c>
      <c r="R95" s="36"/>
      <c r="S95" s="36"/>
      <c r="T95" s="36"/>
      <c r="U95" s="36"/>
      <c r="V95" s="36"/>
    </row>
    <row r="96" customFormat="false" ht="15" hidden="false" customHeight="false" outlineLevel="0" collapsed="false">
      <c r="A96" s="36" t="s">
        <v>1071</v>
      </c>
      <c r="B96" s="36" t="s">
        <v>1072</v>
      </c>
      <c r="C96" s="36" t="s">
        <v>403</v>
      </c>
      <c r="D96" s="28" t="s">
        <v>415</v>
      </c>
      <c r="E96" s="60" t="s">
        <v>416</v>
      </c>
      <c r="F96" s="61" t="s">
        <v>417</v>
      </c>
      <c r="G96" s="36" t="s">
        <v>418</v>
      </c>
      <c r="H96" s="62" t="s">
        <v>896</v>
      </c>
      <c r="I96" s="63" t="s">
        <v>897</v>
      </c>
      <c r="J96" s="64" t="s">
        <v>898</v>
      </c>
      <c r="K96" s="36" t="s">
        <v>422</v>
      </c>
      <c r="L96" s="65" t="s">
        <v>439</v>
      </c>
      <c r="M96" s="36" t="s">
        <v>571</v>
      </c>
      <c r="N96" s="36" t="s">
        <v>530</v>
      </c>
      <c r="O96" s="36" t="s">
        <v>422</v>
      </c>
      <c r="P96" s="36" t="s">
        <v>422</v>
      </c>
      <c r="Q96" s="36" t="s">
        <v>422</v>
      </c>
      <c r="R96" s="36"/>
      <c r="S96" s="36"/>
      <c r="T96" s="36"/>
      <c r="U96" s="36"/>
      <c r="V96" s="36"/>
    </row>
    <row r="97" customFormat="false" ht="15" hidden="false" customHeight="false" outlineLevel="0" collapsed="false">
      <c r="A97" s="36" t="s">
        <v>1073</v>
      </c>
      <c r="B97" s="36" t="s">
        <v>1074</v>
      </c>
      <c r="C97" s="36" t="s">
        <v>403</v>
      </c>
      <c r="D97" s="28" t="s">
        <v>415</v>
      </c>
      <c r="E97" s="60" t="s">
        <v>416</v>
      </c>
      <c r="F97" s="61" t="s">
        <v>417</v>
      </c>
      <c r="G97" s="36" t="s">
        <v>418</v>
      </c>
      <c r="H97" s="62" t="s">
        <v>896</v>
      </c>
      <c r="I97" s="63" t="s">
        <v>897</v>
      </c>
      <c r="J97" s="64" t="s">
        <v>898</v>
      </c>
      <c r="K97" s="36" t="s">
        <v>422</v>
      </c>
      <c r="L97" s="65" t="s">
        <v>439</v>
      </c>
      <c r="M97" s="36" t="s">
        <v>571</v>
      </c>
      <c r="N97" s="36" t="s">
        <v>530</v>
      </c>
      <c r="O97" s="36" t="s">
        <v>422</v>
      </c>
      <c r="P97" s="36" t="s">
        <v>422</v>
      </c>
      <c r="Q97" s="36" t="s">
        <v>422</v>
      </c>
      <c r="R97" s="36"/>
      <c r="S97" s="36"/>
      <c r="T97" s="36"/>
      <c r="U97" s="36"/>
      <c r="V97" s="36"/>
    </row>
    <row r="98" customFormat="false" ht="15" hidden="false" customHeight="false" outlineLevel="0" collapsed="false">
      <c r="A98" s="36" t="s">
        <v>1075</v>
      </c>
      <c r="B98" s="36" t="s">
        <v>1076</v>
      </c>
      <c r="C98" s="36" t="s">
        <v>403</v>
      </c>
      <c r="D98" s="28" t="s">
        <v>415</v>
      </c>
      <c r="E98" s="60" t="s">
        <v>416</v>
      </c>
      <c r="F98" s="61" t="s">
        <v>417</v>
      </c>
      <c r="G98" s="36" t="s">
        <v>418</v>
      </c>
      <c r="H98" s="62" t="s">
        <v>896</v>
      </c>
      <c r="I98" s="63" t="s">
        <v>897</v>
      </c>
      <c r="J98" s="64" t="s">
        <v>898</v>
      </c>
      <c r="K98" s="36" t="s">
        <v>422</v>
      </c>
      <c r="L98" s="65" t="s">
        <v>439</v>
      </c>
      <c r="M98" s="36" t="s">
        <v>571</v>
      </c>
      <c r="N98" s="36" t="s">
        <v>530</v>
      </c>
      <c r="O98" s="36" t="s">
        <v>422</v>
      </c>
      <c r="P98" s="36" t="s">
        <v>422</v>
      </c>
      <c r="Q98" s="36" t="s">
        <v>422</v>
      </c>
      <c r="R98" s="36"/>
      <c r="S98" s="36"/>
      <c r="T98" s="36"/>
      <c r="U98" s="36"/>
      <c r="V98" s="36"/>
    </row>
    <row r="99" customFormat="false" ht="15" hidden="false" customHeight="false" outlineLevel="0" collapsed="false">
      <c r="A99" s="36" t="s">
        <v>1077</v>
      </c>
      <c r="B99" s="36" t="s">
        <v>1078</v>
      </c>
      <c r="C99" s="36" t="s">
        <v>403</v>
      </c>
      <c r="D99" s="28" t="s">
        <v>415</v>
      </c>
      <c r="E99" s="60" t="s">
        <v>416</v>
      </c>
      <c r="F99" s="61" t="s">
        <v>417</v>
      </c>
      <c r="G99" s="36" t="s">
        <v>418</v>
      </c>
      <c r="H99" s="62" t="s">
        <v>896</v>
      </c>
      <c r="I99" s="63" t="s">
        <v>897</v>
      </c>
      <c r="J99" s="64" t="s">
        <v>898</v>
      </c>
      <c r="K99" s="36" t="s">
        <v>422</v>
      </c>
      <c r="L99" s="65" t="s">
        <v>439</v>
      </c>
      <c r="M99" s="36" t="s">
        <v>571</v>
      </c>
      <c r="N99" s="36" t="s">
        <v>530</v>
      </c>
      <c r="O99" s="36" t="s">
        <v>422</v>
      </c>
      <c r="P99" s="36" t="s">
        <v>422</v>
      </c>
      <c r="Q99" s="36" t="s">
        <v>422</v>
      </c>
      <c r="R99" s="36"/>
      <c r="S99" s="36"/>
      <c r="T99" s="36"/>
      <c r="U99" s="36"/>
      <c r="V99" s="36"/>
    </row>
    <row r="100" customFormat="false" ht="15" hidden="false" customHeight="false" outlineLevel="0" collapsed="false">
      <c r="A100" s="36" t="s">
        <v>1079</v>
      </c>
      <c r="B100" s="36" t="s">
        <v>1080</v>
      </c>
      <c r="C100" s="36" t="s">
        <v>403</v>
      </c>
      <c r="D100" s="28" t="s">
        <v>415</v>
      </c>
      <c r="E100" s="60" t="s">
        <v>416</v>
      </c>
      <c r="F100" s="61" t="s">
        <v>417</v>
      </c>
      <c r="G100" s="36" t="s">
        <v>418</v>
      </c>
      <c r="H100" s="62" t="s">
        <v>896</v>
      </c>
      <c r="I100" s="63" t="s">
        <v>897</v>
      </c>
      <c r="J100" s="64" t="s">
        <v>898</v>
      </c>
      <c r="K100" s="36" t="s">
        <v>422</v>
      </c>
      <c r="L100" s="65" t="s">
        <v>439</v>
      </c>
      <c r="M100" s="36" t="s">
        <v>571</v>
      </c>
      <c r="N100" s="36" t="s">
        <v>530</v>
      </c>
      <c r="O100" s="36" t="s">
        <v>422</v>
      </c>
      <c r="P100" s="36" t="s">
        <v>422</v>
      </c>
      <c r="Q100" s="36" t="s">
        <v>422</v>
      </c>
      <c r="R100" s="36"/>
      <c r="S100" s="36"/>
      <c r="T100" s="36"/>
      <c r="U100" s="36"/>
      <c r="V100" s="36"/>
    </row>
    <row r="101" customFormat="false" ht="15" hidden="false" customHeight="false" outlineLevel="0" collapsed="false">
      <c r="A101" s="36" t="s">
        <v>1081</v>
      </c>
      <c r="B101" s="36" t="s">
        <v>1082</v>
      </c>
      <c r="C101" s="36" t="s">
        <v>403</v>
      </c>
      <c r="D101" s="28" t="s">
        <v>415</v>
      </c>
      <c r="E101" s="60" t="s">
        <v>416</v>
      </c>
      <c r="F101" s="61" t="s">
        <v>417</v>
      </c>
      <c r="G101" s="36" t="s">
        <v>418</v>
      </c>
      <c r="H101" s="62" t="s">
        <v>896</v>
      </c>
      <c r="I101" s="63" t="s">
        <v>897</v>
      </c>
      <c r="J101" s="64" t="s">
        <v>898</v>
      </c>
      <c r="K101" s="36" t="s">
        <v>422</v>
      </c>
      <c r="L101" s="65" t="s">
        <v>439</v>
      </c>
      <c r="M101" s="36" t="s">
        <v>571</v>
      </c>
      <c r="N101" s="36" t="s">
        <v>530</v>
      </c>
      <c r="O101" s="36" t="s">
        <v>422</v>
      </c>
      <c r="P101" s="36" t="s">
        <v>422</v>
      </c>
      <c r="Q101" s="36" t="s">
        <v>422</v>
      </c>
      <c r="R101" s="36"/>
      <c r="S101" s="36"/>
      <c r="T101" s="36"/>
      <c r="U101" s="36"/>
      <c r="V101" s="36"/>
    </row>
    <row r="102" customFormat="false" ht="15" hidden="false" customHeight="false" outlineLevel="0" collapsed="false">
      <c r="A102" s="36" t="s">
        <v>1083</v>
      </c>
      <c r="B102" s="36" t="s">
        <v>1084</v>
      </c>
      <c r="C102" s="36" t="s">
        <v>403</v>
      </c>
      <c r="D102" s="28" t="s">
        <v>415</v>
      </c>
      <c r="E102" s="60" t="s">
        <v>416</v>
      </c>
      <c r="F102" s="61" t="s">
        <v>417</v>
      </c>
      <c r="G102" s="36" t="s">
        <v>418</v>
      </c>
      <c r="H102" s="62" t="s">
        <v>896</v>
      </c>
      <c r="I102" s="63" t="s">
        <v>897</v>
      </c>
      <c r="J102" s="64" t="s">
        <v>898</v>
      </c>
      <c r="K102" s="36" t="s">
        <v>422</v>
      </c>
      <c r="L102" s="65" t="s">
        <v>439</v>
      </c>
      <c r="M102" s="36" t="s">
        <v>571</v>
      </c>
      <c r="N102" s="36" t="s">
        <v>530</v>
      </c>
      <c r="O102" s="36" t="s">
        <v>422</v>
      </c>
      <c r="P102" s="36" t="s">
        <v>422</v>
      </c>
      <c r="Q102" s="36" t="s">
        <v>422</v>
      </c>
      <c r="R102" s="36"/>
      <c r="S102" s="36"/>
      <c r="T102" s="36"/>
      <c r="U102" s="36"/>
      <c r="V102" s="36"/>
    </row>
    <row r="103" customFormat="false" ht="15" hidden="false" customHeight="false" outlineLevel="0" collapsed="false">
      <c r="A103" s="36" t="s">
        <v>1085</v>
      </c>
      <c r="B103" s="36" t="s">
        <v>1086</v>
      </c>
      <c r="C103" s="36" t="s">
        <v>403</v>
      </c>
      <c r="D103" s="28" t="s">
        <v>415</v>
      </c>
      <c r="E103" s="60" t="s">
        <v>416</v>
      </c>
      <c r="F103" s="61" t="s">
        <v>417</v>
      </c>
      <c r="G103" s="36" t="s">
        <v>418</v>
      </c>
      <c r="H103" s="62" t="s">
        <v>896</v>
      </c>
      <c r="I103" s="63" t="s">
        <v>897</v>
      </c>
      <c r="J103" s="64" t="s">
        <v>898</v>
      </c>
      <c r="K103" s="36" t="s">
        <v>422</v>
      </c>
      <c r="L103" s="65" t="s">
        <v>439</v>
      </c>
      <c r="M103" s="36" t="s">
        <v>571</v>
      </c>
      <c r="N103" s="36" t="s">
        <v>530</v>
      </c>
      <c r="O103" s="36" t="s">
        <v>422</v>
      </c>
      <c r="P103" s="36" t="s">
        <v>422</v>
      </c>
      <c r="Q103" s="36" t="s">
        <v>422</v>
      </c>
      <c r="R103" s="36"/>
      <c r="S103" s="36"/>
      <c r="T103" s="36"/>
      <c r="U103" s="36"/>
      <c r="V103" s="36"/>
    </row>
    <row r="104" customFormat="false" ht="15" hidden="false" customHeight="false" outlineLevel="0" collapsed="false">
      <c r="A104" s="36" t="s">
        <v>1087</v>
      </c>
      <c r="B104" s="36" t="s">
        <v>98</v>
      </c>
      <c r="C104" s="36" t="s">
        <v>403</v>
      </c>
      <c r="D104" s="36"/>
      <c r="E104" s="60" t="s">
        <v>416</v>
      </c>
      <c r="F104" s="36" t="s">
        <v>472</v>
      </c>
      <c r="G104" s="36" t="s">
        <v>422</v>
      </c>
      <c r="H104" s="36" t="s">
        <v>473</v>
      </c>
      <c r="I104" s="36" t="s">
        <v>474</v>
      </c>
      <c r="J104" s="36" t="s">
        <v>475</v>
      </c>
      <c r="K104" s="36" t="s">
        <v>422</v>
      </c>
      <c r="L104" s="36" t="s">
        <v>422</v>
      </c>
      <c r="M104" s="36" t="s">
        <v>422</v>
      </c>
      <c r="N104" s="36" t="s">
        <v>422</v>
      </c>
      <c r="O104" s="36" t="s">
        <v>422</v>
      </c>
      <c r="P104" s="36" t="s">
        <v>422</v>
      </c>
      <c r="Q104" s="36" t="s">
        <v>422</v>
      </c>
      <c r="R104" s="36"/>
      <c r="S104" s="36"/>
      <c r="T104" s="36"/>
      <c r="U104" s="36"/>
      <c r="V104" s="36"/>
    </row>
    <row r="105" customFormat="false" ht="15" hidden="false" customHeight="false" outlineLevel="0" collapsed="false">
      <c r="A105" s="36" t="s">
        <v>1088</v>
      </c>
      <c r="B105" s="36" t="s">
        <v>98</v>
      </c>
      <c r="C105" s="36" t="s">
        <v>403</v>
      </c>
      <c r="D105" s="36"/>
      <c r="E105" s="60" t="s">
        <v>416</v>
      </c>
      <c r="F105" s="36" t="s">
        <v>472</v>
      </c>
      <c r="G105" s="36" t="s">
        <v>422</v>
      </c>
      <c r="H105" s="36" t="s">
        <v>473</v>
      </c>
      <c r="I105" s="36" t="s">
        <v>474</v>
      </c>
      <c r="J105" s="36" t="s">
        <v>475</v>
      </c>
      <c r="K105" s="36" t="s">
        <v>422</v>
      </c>
      <c r="L105" s="36" t="s">
        <v>422</v>
      </c>
      <c r="M105" s="36" t="s">
        <v>422</v>
      </c>
      <c r="N105" s="36" t="s">
        <v>422</v>
      </c>
      <c r="O105" s="36" t="s">
        <v>422</v>
      </c>
      <c r="P105" s="36" t="s">
        <v>422</v>
      </c>
      <c r="Q105" s="36" t="s">
        <v>422</v>
      </c>
      <c r="R105" s="36"/>
      <c r="S105" s="36"/>
      <c r="T105" s="36"/>
      <c r="U105" s="36"/>
      <c r="V105" s="36"/>
    </row>
    <row r="106" customFormat="false" ht="15" hidden="false" customHeight="false" outlineLevel="0" collapsed="false">
      <c r="A106" s="36" t="s">
        <v>1089</v>
      </c>
      <c r="B106" s="36" t="s">
        <v>98</v>
      </c>
      <c r="C106" s="36" t="s">
        <v>403</v>
      </c>
      <c r="D106" s="36"/>
      <c r="E106" s="60" t="s">
        <v>416</v>
      </c>
      <c r="F106" s="36" t="s">
        <v>472</v>
      </c>
      <c r="G106" s="36" t="s">
        <v>422</v>
      </c>
      <c r="H106" s="36" t="s">
        <v>473</v>
      </c>
      <c r="I106" s="36" t="s">
        <v>474</v>
      </c>
      <c r="J106" s="36" t="s">
        <v>475</v>
      </c>
      <c r="K106" s="36" t="s">
        <v>422</v>
      </c>
      <c r="L106" s="36" t="s">
        <v>422</v>
      </c>
      <c r="M106" s="36" t="s">
        <v>422</v>
      </c>
      <c r="N106" s="36" t="s">
        <v>422</v>
      </c>
      <c r="O106" s="36" t="s">
        <v>422</v>
      </c>
      <c r="P106" s="36" t="s">
        <v>422</v>
      </c>
      <c r="Q106" s="36" t="s">
        <v>422</v>
      </c>
      <c r="R106" s="36"/>
      <c r="S106" s="36"/>
      <c r="T106" s="36"/>
      <c r="U106" s="36"/>
      <c r="V106" s="36"/>
    </row>
    <row r="107" customFormat="false" ht="15" hidden="false" customHeight="false" outlineLevel="0" collapsed="false">
      <c r="A107" s="36" t="s">
        <v>1090</v>
      </c>
      <c r="B107" s="36" t="s">
        <v>98</v>
      </c>
      <c r="C107" s="36" t="s">
        <v>403</v>
      </c>
      <c r="D107" s="36"/>
      <c r="E107" s="60" t="s">
        <v>416</v>
      </c>
      <c r="F107" s="36" t="s">
        <v>472</v>
      </c>
      <c r="G107" s="36" t="s">
        <v>422</v>
      </c>
      <c r="H107" s="36" t="s">
        <v>473</v>
      </c>
      <c r="I107" s="36" t="s">
        <v>474</v>
      </c>
      <c r="J107" s="36" t="s">
        <v>475</v>
      </c>
      <c r="K107" s="36" t="s">
        <v>422</v>
      </c>
      <c r="L107" s="36" t="s">
        <v>422</v>
      </c>
      <c r="M107" s="36" t="s">
        <v>422</v>
      </c>
      <c r="N107" s="36" t="s">
        <v>422</v>
      </c>
      <c r="O107" s="36" t="s">
        <v>422</v>
      </c>
      <c r="P107" s="36" t="s">
        <v>422</v>
      </c>
      <c r="Q107" s="36" t="s">
        <v>422</v>
      </c>
      <c r="R107" s="36"/>
      <c r="S107" s="36"/>
      <c r="T107" s="36"/>
      <c r="U107" s="36"/>
      <c r="V107" s="36"/>
    </row>
    <row r="108" customFormat="false" ht="15" hidden="false" customHeight="false" outlineLevel="0" collapsed="false">
      <c r="A108" s="36" t="s">
        <v>1091</v>
      </c>
      <c r="B108" s="36" t="s">
        <v>98</v>
      </c>
      <c r="C108" s="36" t="s">
        <v>403</v>
      </c>
      <c r="D108" s="36"/>
      <c r="E108" s="60" t="s">
        <v>416</v>
      </c>
      <c r="F108" s="36" t="s">
        <v>472</v>
      </c>
      <c r="G108" s="36" t="s">
        <v>422</v>
      </c>
      <c r="H108" s="36" t="s">
        <v>473</v>
      </c>
      <c r="I108" s="36" t="s">
        <v>474</v>
      </c>
      <c r="J108" s="36" t="s">
        <v>475</v>
      </c>
      <c r="K108" s="36" t="s">
        <v>422</v>
      </c>
      <c r="L108" s="36" t="s">
        <v>422</v>
      </c>
      <c r="M108" s="36" t="s">
        <v>422</v>
      </c>
      <c r="N108" s="36" t="s">
        <v>422</v>
      </c>
      <c r="O108" s="36" t="s">
        <v>422</v>
      </c>
      <c r="P108" s="36" t="s">
        <v>422</v>
      </c>
      <c r="Q108" s="36" t="s">
        <v>422</v>
      </c>
      <c r="R108" s="36"/>
      <c r="S108" s="36"/>
      <c r="T108" s="36"/>
      <c r="U108" s="36"/>
      <c r="V108" s="36"/>
    </row>
    <row r="109" customFormat="false" ht="15" hidden="false" customHeight="false" outlineLevel="0" collapsed="false">
      <c r="A109" s="36" t="s">
        <v>1092</v>
      </c>
      <c r="B109" s="36" t="s">
        <v>98</v>
      </c>
      <c r="C109" s="36" t="s">
        <v>403</v>
      </c>
      <c r="D109" s="36"/>
      <c r="E109" s="60" t="s">
        <v>416</v>
      </c>
      <c r="F109" s="36" t="s">
        <v>472</v>
      </c>
      <c r="G109" s="36" t="s">
        <v>422</v>
      </c>
      <c r="H109" s="36" t="s">
        <v>473</v>
      </c>
      <c r="I109" s="36" t="s">
        <v>474</v>
      </c>
      <c r="J109" s="36" t="s">
        <v>475</v>
      </c>
      <c r="K109" s="36" t="s">
        <v>422</v>
      </c>
      <c r="L109" s="36" t="s">
        <v>422</v>
      </c>
      <c r="M109" s="36" t="s">
        <v>422</v>
      </c>
      <c r="N109" s="36" t="s">
        <v>422</v>
      </c>
      <c r="O109" s="36" t="s">
        <v>422</v>
      </c>
      <c r="P109" s="36" t="s">
        <v>422</v>
      </c>
      <c r="Q109" s="36" t="s">
        <v>422</v>
      </c>
      <c r="R109" s="36"/>
      <c r="S109" s="36"/>
      <c r="T109" s="36"/>
      <c r="U109" s="36"/>
      <c r="V109" s="36"/>
    </row>
    <row r="110" customFormat="false" ht="15" hidden="false" customHeight="false" outlineLevel="0" collapsed="false">
      <c r="A110" s="36" t="s">
        <v>1093</v>
      </c>
      <c r="B110" s="36" t="s">
        <v>98</v>
      </c>
      <c r="C110" s="36" t="s">
        <v>403</v>
      </c>
      <c r="D110" s="36"/>
      <c r="E110" s="60" t="s">
        <v>416</v>
      </c>
      <c r="F110" s="36" t="s">
        <v>472</v>
      </c>
      <c r="G110" s="36" t="s">
        <v>422</v>
      </c>
      <c r="H110" s="36" t="s">
        <v>473</v>
      </c>
      <c r="I110" s="36" t="s">
        <v>474</v>
      </c>
      <c r="J110" s="36" t="s">
        <v>475</v>
      </c>
      <c r="K110" s="36" t="s">
        <v>422</v>
      </c>
      <c r="L110" s="36" t="s">
        <v>422</v>
      </c>
      <c r="M110" s="36" t="s">
        <v>422</v>
      </c>
      <c r="N110" s="36" t="s">
        <v>422</v>
      </c>
      <c r="O110" s="36" t="s">
        <v>422</v>
      </c>
      <c r="P110" s="36" t="s">
        <v>422</v>
      </c>
      <c r="Q110" s="36" t="s">
        <v>422</v>
      </c>
      <c r="R110" s="36"/>
      <c r="S110" s="36"/>
      <c r="T110" s="36"/>
      <c r="U110" s="36"/>
      <c r="V110" s="36"/>
    </row>
    <row r="111" customFormat="false" ht="15" hidden="false" customHeight="false" outlineLevel="0" collapsed="false">
      <c r="A111" s="36" t="s">
        <v>1094</v>
      </c>
      <c r="B111" s="36" t="s">
        <v>98</v>
      </c>
      <c r="C111" s="36" t="s">
        <v>403</v>
      </c>
      <c r="D111" s="36"/>
      <c r="E111" s="60" t="s">
        <v>416</v>
      </c>
      <c r="F111" s="36" t="s">
        <v>472</v>
      </c>
      <c r="G111" s="36" t="s">
        <v>422</v>
      </c>
      <c r="H111" s="36" t="s">
        <v>473</v>
      </c>
      <c r="I111" s="36" t="s">
        <v>474</v>
      </c>
      <c r="J111" s="36" t="s">
        <v>475</v>
      </c>
      <c r="K111" s="36" t="s">
        <v>422</v>
      </c>
      <c r="L111" s="36" t="s">
        <v>422</v>
      </c>
      <c r="M111" s="36" t="s">
        <v>422</v>
      </c>
      <c r="N111" s="36" t="s">
        <v>422</v>
      </c>
      <c r="O111" s="36" t="s">
        <v>422</v>
      </c>
      <c r="P111" s="36" t="s">
        <v>422</v>
      </c>
      <c r="Q111" s="36" t="s">
        <v>422</v>
      </c>
      <c r="R111" s="36"/>
      <c r="S111" s="36"/>
      <c r="T111" s="36"/>
      <c r="U111" s="36"/>
      <c r="V111" s="36"/>
    </row>
    <row r="112" customFormat="false" ht="15" hidden="false" customHeight="false" outlineLevel="0" collapsed="false">
      <c r="A112" s="36" t="s">
        <v>1095</v>
      </c>
      <c r="B112" s="36" t="s">
        <v>98</v>
      </c>
      <c r="C112" s="36" t="s">
        <v>403</v>
      </c>
      <c r="D112" s="36"/>
      <c r="E112" s="60" t="s">
        <v>416</v>
      </c>
      <c r="F112" s="36" t="s">
        <v>472</v>
      </c>
      <c r="G112" s="36" t="s">
        <v>422</v>
      </c>
      <c r="H112" s="36" t="s">
        <v>473</v>
      </c>
      <c r="I112" s="36" t="s">
        <v>474</v>
      </c>
      <c r="J112" s="36" t="s">
        <v>475</v>
      </c>
      <c r="K112" s="36" t="s">
        <v>422</v>
      </c>
      <c r="L112" s="36" t="s">
        <v>422</v>
      </c>
      <c r="M112" s="36" t="s">
        <v>422</v>
      </c>
      <c r="N112" s="36" t="s">
        <v>422</v>
      </c>
      <c r="O112" s="36" t="s">
        <v>422</v>
      </c>
      <c r="P112" s="36" t="s">
        <v>422</v>
      </c>
      <c r="Q112" s="36" t="s">
        <v>422</v>
      </c>
      <c r="R112" s="36"/>
      <c r="S112" s="36"/>
      <c r="T112" s="36"/>
      <c r="U112" s="36"/>
      <c r="V112" s="36"/>
    </row>
    <row r="113" customFormat="false" ht="15" hidden="false" customHeight="false" outlineLevel="0" collapsed="false">
      <c r="A113" s="36" t="s">
        <v>1096</v>
      </c>
      <c r="B113" s="36" t="s">
        <v>98</v>
      </c>
      <c r="C113" s="36" t="s">
        <v>403</v>
      </c>
      <c r="D113" s="36"/>
      <c r="E113" s="60" t="s">
        <v>416</v>
      </c>
      <c r="F113" s="36" t="s">
        <v>472</v>
      </c>
      <c r="G113" s="36" t="s">
        <v>422</v>
      </c>
      <c r="H113" s="36" t="s">
        <v>473</v>
      </c>
      <c r="I113" s="36" t="s">
        <v>474</v>
      </c>
      <c r="J113" s="36" t="s">
        <v>475</v>
      </c>
      <c r="K113" s="36" t="s">
        <v>422</v>
      </c>
      <c r="L113" s="36" t="s">
        <v>422</v>
      </c>
      <c r="M113" s="36" t="s">
        <v>422</v>
      </c>
      <c r="N113" s="36" t="s">
        <v>422</v>
      </c>
      <c r="O113" s="36" t="s">
        <v>422</v>
      </c>
      <c r="P113" s="36" t="s">
        <v>422</v>
      </c>
      <c r="Q113" s="36" t="s">
        <v>422</v>
      </c>
      <c r="R113" s="36"/>
      <c r="S113" s="36"/>
      <c r="T113" s="36"/>
      <c r="U113" s="36"/>
      <c r="V113" s="36"/>
    </row>
    <row r="114" customFormat="false" ht="15" hidden="false" customHeight="false" outlineLevel="0" collapsed="false">
      <c r="A114" s="36" t="s">
        <v>1097</v>
      </c>
      <c r="B114" s="36" t="s">
        <v>98</v>
      </c>
      <c r="C114" s="36" t="s">
        <v>403</v>
      </c>
      <c r="D114" s="36"/>
      <c r="E114" s="60" t="s">
        <v>416</v>
      </c>
      <c r="F114" s="36" t="s">
        <v>472</v>
      </c>
      <c r="G114" s="36" t="s">
        <v>422</v>
      </c>
      <c r="H114" s="36" t="s">
        <v>473</v>
      </c>
      <c r="I114" s="36" t="s">
        <v>474</v>
      </c>
      <c r="J114" s="36" t="s">
        <v>475</v>
      </c>
      <c r="K114" s="36" t="s">
        <v>422</v>
      </c>
      <c r="L114" s="36" t="s">
        <v>422</v>
      </c>
      <c r="M114" s="36" t="s">
        <v>422</v>
      </c>
      <c r="N114" s="36" t="s">
        <v>422</v>
      </c>
      <c r="O114" s="36" t="s">
        <v>422</v>
      </c>
      <c r="P114" s="36" t="s">
        <v>422</v>
      </c>
      <c r="Q114" s="36" t="s">
        <v>422</v>
      </c>
      <c r="R114" s="36"/>
      <c r="S114" s="36"/>
      <c r="T114" s="36"/>
      <c r="U114" s="36"/>
      <c r="V114" s="36"/>
    </row>
    <row r="115" customFormat="false" ht="15" hidden="false" customHeight="false" outlineLevel="0" collapsed="false">
      <c r="A115" s="36" t="s">
        <v>1098</v>
      </c>
      <c r="B115" s="36" t="s">
        <v>98</v>
      </c>
      <c r="C115" s="36" t="s">
        <v>403</v>
      </c>
      <c r="D115" s="36"/>
      <c r="E115" s="60" t="s">
        <v>416</v>
      </c>
      <c r="F115" s="36" t="s">
        <v>472</v>
      </c>
      <c r="G115" s="36" t="s">
        <v>422</v>
      </c>
      <c r="H115" s="36" t="s">
        <v>473</v>
      </c>
      <c r="I115" s="36" t="s">
        <v>474</v>
      </c>
      <c r="J115" s="36" t="s">
        <v>475</v>
      </c>
      <c r="K115" s="36" t="s">
        <v>422</v>
      </c>
      <c r="L115" s="36" t="s">
        <v>422</v>
      </c>
      <c r="M115" s="36" t="s">
        <v>422</v>
      </c>
      <c r="N115" s="36" t="s">
        <v>422</v>
      </c>
      <c r="O115" s="36" t="s">
        <v>422</v>
      </c>
      <c r="P115" s="36" t="s">
        <v>422</v>
      </c>
      <c r="Q115" s="36" t="s">
        <v>422</v>
      </c>
      <c r="R115" s="36"/>
      <c r="S115" s="36"/>
      <c r="T115" s="36"/>
      <c r="U115" s="36"/>
      <c r="V115" s="36"/>
    </row>
    <row r="116" customFormat="false" ht="15" hidden="false" customHeight="false" outlineLevel="0" collapsed="false">
      <c r="A116" s="36" t="s">
        <v>1099</v>
      </c>
      <c r="B116" s="36" t="s">
        <v>98</v>
      </c>
      <c r="C116" s="36" t="s">
        <v>403</v>
      </c>
      <c r="D116" s="36"/>
      <c r="E116" s="60" t="s">
        <v>416</v>
      </c>
      <c r="F116" s="36" t="s">
        <v>472</v>
      </c>
      <c r="G116" s="36" t="s">
        <v>422</v>
      </c>
      <c r="H116" s="36" t="s">
        <v>473</v>
      </c>
      <c r="I116" s="36" t="s">
        <v>474</v>
      </c>
      <c r="J116" s="36" t="s">
        <v>475</v>
      </c>
      <c r="K116" s="36" t="s">
        <v>422</v>
      </c>
      <c r="L116" s="36" t="s">
        <v>422</v>
      </c>
      <c r="M116" s="36" t="s">
        <v>422</v>
      </c>
      <c r="N116" s="36" t="s">
        <v>422</v>
      </c>
      <c r="O116" s="36" t="s">
        <v>422</v>
      </c>
      <c r="P116" s="36" t="s">
        <v>422</v>
      </c>
      <c r="Q116" s="36" t="s">
        <v>422</v>
      </c>
      <c r="R116" s="36"/>
      <c r="S116" s="36"/>
      <c r="T116" s="36"/>
      <c r="U116" s="36"/>
      <c r="V116" s="36"/>
    </row>
    <row r="117" customFormat="false" ht="15" hidden="false" customHeight="false" outlineLevel="0" collapsed="false">
      <c r="A117" s="36" t="s">
        <v>1100</v>
      </c>
      <c r="B117" s="36" t="s">
        <v>98</v>
      </c>
      <c r="C117" s="36" t="s">
        <v>403</v>
      </c>
      <c r="D117" s="36"/>
      <c r="E117" s="60" t="s">
        <v>416</v>
      </c>
      <c r="F117" s="36" t="s">
        <v>472</v>
      </c>
      <c r="G117" s="36" t="s">
        <v>422</v>
      </c>
      <c r="H117" s="36" t="s">
        <v>473</v>
      </c>
      <c r="I117" s="36" t="s">
        <v>474</v>
      </c>
      <c r="J117" s="36" t="s">
        <v>475</v>
      </c>
      <c r="K117" s="36" t="s">
        <v>422</v>
      </c>
      <c r="L117" s="36" t="s">
        <v>422</v>
      </c>
      <c r="M117" s="36" t="s">
        <v>422</v>
      </c>
      <c r="N117" s="36" t="s">
        <v>422</v>
      </c>
      <c r="O117" s="36" t="s">
        <v>422</v>
      </c>
      <c r="P117" s="36" t="s">
        <v>422</v>
      </c>
      <c r="Q117" s="36" t="s">
        <v>422</v>
      </c>
      <c r="R117" s="36"/>
      <c r="S117" s="36"/>
      <c r="T117" s="36"/>
      <c r="U117" s="36"/>
      <c r="V117" s="36"/>
    </row>
    <row r="118" customFormat="false" ht="15" hidden="false" customHeight="false" outlineLevel="0" collapsed="false">
      <c r="A118" s="36" t="s">
        <v>1101</v>
      </c>
      <c r="B118" s="36" t="s">
        <v>98</v>
      </c>
      <c r="C118" s="36" t="s">
        <v>403</v>
      </c>
      <c r="D118" s="36"/>
      <c r="E118" s="60" t="s">
        <v>416</v>
      </c>
      <c r="F118" s="36" t="s">
        <v>472</v>
      </c>
      <c r="G118" s="36" t="s">
        <v>422</v>
      </c>
      <c r="H118" s="36" t="s">
        <v>473</v>
      </c>
      <c r="I118" s="36" t="s">
        <v>474</v>
      </c>
      <c r="J118" s="36" t="s">
        <v>475</v>
      </c>
      <c r="K118" s="36" t="s">
        <v>422</v>
      </c>
      <c r="L118" s="36" t="s">
        <v>422</v>
      </c>
      <c r="M118" s="36" t="s">
        <v>422</v>
      </c>
      <c r="N118" s="36" t="s">
        <v>422</v>
      </c>
      <c r="O118" s="36" t="s">
        <v>422</v>
      </c>
      <c r="P118" s="36" t="s">
        <v>422</v>
      </c>
      <c r="Q118" s="36" t="s">
        <v>422</v>
      </c>
      <c r="R118" s="36"/>
      <c r="S118" s="36"/>
      <c r="T118" s="36"/>
      <c r="U118" s="36"/>
      <c r="V118" s="36"/>
    </row>
    <row r="119" customFormat="false" ht="15" hidden="false" customHeight="false" outlineLevel="0" collapsed="false">
      <c r="A119" s="36" t="s">
        <v>1102</v>
      </c>
      <c r="B119" s="51" t="s">
        <v>1103</v>
      </c>
      <c r="C119" s="36" t="s">
        <v>403</v>
      </c>
      <c r="D119" s="28" t="s">
        <v>415</v>
      </c>
      <c r="E119" s="60" t="s">
        <v>416</v>
      </c>
      <c r="F119" s="61" t="s">
        <v>417</v>
      </c>
      <c r="G119" s="36" t="s">
        <v>418</v>
      </c>
      <c r="H119" s="62" t="s">
        <v>896</v>
      </c>
      <c r="I119" s="63" t="s">
        <v>897</v>
      </c>
      <c r="J119" s="64" t="s">
        <v>898</v>
      </c>
      <c r="K119" s="36" t="s">
        <v>422</v>
      </c>
      <c r="L119" s="65" t="s">
        <v>439</v>
      </c>
      <c r="M119" s="36" t="s">
        <v>585</v>
      </c>
      <c r="N119" s="36" t="s">
        <v>586</v>
      </c>
      <c r="O119" s="36" t="s">
        <v>422</v>
      </c>
      <c r="P119" s="36" t="s">
        <v>587</v>
      </c>
      <c r="Q119" s="36" t="s">
        <v>422</v>
      </c>
      <c r="R119" s="36"/>
      <c r="S119" s="36"/>
      <c r="T119" s="36"/>
      <c r="U119" s="36"/>
      <c r="V119" s="36"/>
    </row>
    <row r="120" customFormat="false" ht="15" hidden="false" customHeight="false" outlineLevel="0" collapsed="false">
      <c r="A120" s="36" t="s">
        <v>1104</v>
      </c>
      <c r="B120" s="36" t="s">
        <v>1105</v>
      </c>
      <c r="C120" s="36" t="s">
        <v>403</v>
      </c>
      <c r="D120" s="28" t="s">
        <v>415</v>
      </c>
      <c r="E120" s="60" t="s">
        <v>416</v>
      </c>
      <c r="F120" s="61" t="s">
        <v>417</v>
      </c>
      <c r="G120" s="36" t="s">
        <v>418</v>
      </c>
      <c r="H120" s="62" t="s">
        <v>896</v>
      </c>
      <c r="I120" s="63" t="s">
        <v>897</v>
      </c>
      <c r="J120" s="64" t="s">
        <v>898</v>
      </c>
      <c r="K120" s="36" t="s">
        <v>422</v>
      </c>
      <c r="L120" s="65" t="s">
        <v>439</v>
      </c>
      <c r="M120" s="36" t="s">
        <v>585</v>
      </c>
      <c r="N120" s="36" t="s">
        <v>586</v>
      </c>
      <c r="O120" s="36" t="s">
        <v>422</v>
      </c>
      <c r="P120" s="36" t="s">
        <v>587</v>
      </c>
      <c r="Q120" s="36" t="s">
        <v>422</v>
      </c>
      <c r="R120" s="36"/>
      <c r="S120" s="36"/>
      <c r="T120" s="36"/>
      <c r="U120" s="36"/>
      <c r="V120" s="36"/>
    </row>
    <row r="121" customFormat="false" ht="15" hidden="false" customHeight="false" outlineLevel="0" collapsed="false">
      <c r="A121" s="36" t="s">
        <v>1106</v>
      </c>
      <c r="B121" s="36" t="s">
        <v>1107</v>
      </c>
      <c r="C121" s="36" t="s">
        <v>403</v>
      </c>
      <c r="D121" s="28" t="s">
        <v>415</v>
      </c>
      <c r="E121" s="60" t="s">
        <v>416</v>
      </c>
      <c r="F121" s="61" t="s">
        <v>417</v>
      </c>
      <c r="G121" s="36" t="s">
        <v>418</v>
      </c>
      <c r="H121" s="62" t="s">
        <v>896</v>
      </c>
      <c r="I121" s="63" t="s">
        <v>897</v>
      </c>
      <c r="J121" s="64" t="s">
        <v>898</v>
      </c>
      <c r="K121" s="36" t="s">
        <v>422</v>
      </c>
      <c r="L121" s="65" t="s">
        <v>439</v>
      </c>
      <c r="M121" s="36" t="s">
        <v>585</v>
      </c>
      <c r="N121" s="36" t="s">
        <v>586</v>
      </c>
      <c r="O121" s="36" t="s">
        <v>422</v>
      </c>
      <c r="P121" s="36" t="s">
        <v>587</v>
      </c>
      <c r="Q121" s="36" t="s">
        <v>422</v>
      </c>
      <c r="R121" s="36"/>
      <c r="S121" s="36"/>
      <c r="T121" s="36"/>
      <c r="U121" s="36"/>
      <c r="V121" s="36"/>
    </row>
    <row r="122" customFormat="false" ht="15" hidden="false" customHeight="false" outlineLevel="0" collapsed="false">
      <c r="A122" s="36" t="s">
        <v>1108</v>
      </c>
      <c r="B122" s="36" t="s">
        <v>1109</v>
      </c>
      <c r="C122" s="36" t="s">
        <v>403</v>
      </c>
      <c r="D122" s="28" t="s">
        <v>415</v>
      </c>
      <c r="E122" s="60" t="s">
        <v>416</v>
      </c>
      <c r="F122" s="61" t="s">
        <v>417</v>
      </c>
      <c r="G122" s="36" t="s">
        <v>418</v>
      </c>
      <c r="H122" s="62" t="s">
        <v>896</v>
      </c>
      <c r="I122" s="63" t="s">
        <v>897</v>
      </c>
      <c r="J122" s="64" t="s">
        <v>898</v>
      </c>
      <c r="K122" s="36" t="s">
        <v>422</v>
      </c>
      <c r="L122" s="65" t="s">
        <v>439</v>
      </c>
      <c r="M122" s="36" t="s">
        <v>585</v>
      </c>
      <c r="N122" s="36" t="s">
        <v>586</v>
      </c>
      <c r="O122" s="36" t="s">
        <v>422</v>
      </c>
      <c r="P122" s="36" t="s">
        <v>587</v>
      </c>
      <c r="Q122" s="36" t="s">
        <v>422</v>
      </c>
      <c r="R122" s="36"/>
      <c r="S122" s="36"/>
      <c r="T122" s="36"/>
      <c r="U122" s="36"/>
      <c r="V122" s="36"/>
    </row>
    <row r="123" customFormat="false" ht="15" hidden="false" customHeight="false" outlineLevel="0" collapsed="false">
      <c r="A123" s="36" t="s">
        <v>1110</v>
      </c>
      <c r="B123" s="36" t="s">
        <v>1111</v>
      </c>
      <c r="C123" s="36" t="s">
        <v>403</v>
      </c>
      <c r="D123" s="28" t="s">
        <v>415</v>
      </c>
      <c r="E123" s="60" t="s">
        <v>416</v>
      </c>
      <c r="F123" s="61" t="s">
        <v>417</v>
      </c>
      <c r="G123" s="36" t="s">
        <v>418</v>
      </c>
      <c r="H123" s="62" t="s">
        <v>896</v>
      </c>
      <c r="I123" s="63" t="s">
        <v>897</v>
      </c>
      <c r="J123" s="64" t="s">
        <v>898</v>
      </c>
      <c r="K123" s="36" t="s">
        <v>422</v>
      </c>
      <c r="L123" s="65" t="s">
        <v>439</v>
      </c>
      <c r="M123" s="36" t="s">
        <v>585</v>
      </c>
      <c r="N123" s="36" t="s">
        <v>586</v>
      </c>
      <c r="O123" s="36" t="s">
        <v>422</v>
      </c>
      <c r="P123" s="36" t="s">
        <v>587</v>
      </c>
      <c r="Q123" s="36" t="s">
        <v>422</v>
      </c>
      <c r="R123" s="36"/>
      <c r="S123" s="36"/>
      <c r="T123" s="36"/>
      <c r="U123" s="36"/>
      <c r="V123" s="36"/>
    </row>
    <row r="124" customFormat="false" ht="15" hidden="false" customHeight="false" outlineLevel="0" collapsed="false">
      <c r="A124" s="36" t="s">
        <v>1112</v>
      </c>
      <c r="B124" s="36" t="s">
        <v>1113</v>
      </c>
      <c r="C124" s="36" t="s">
        <v>403</v>
      </c>
      <c r="D124" s="28" t="s">
        <v>415</v>
      </c>
      <c r="E124" s="60" t="s">
        <v>416</v>
      </c>
      <c r="F124" s="61" t="s">
        <v>417</v>
      </c>
      <c r="G124" s="36" t="s">
        <v>418</v>
      </c>
      <c r="H124" s="62" t="s">
        <v>896</v>
      </c>
      <c r="I124" s="63" t="s">
        <v>897</v>
      </c>
      <c r="J124" s="64" t="s">
        <v>898</v>
      </c>
      <c r="K124" s="36" t="s">
        <v>422</v>
      </c>
      <c r="L124" s="65" t="s">
        <v>439</v>
      </c>
      <c r="M124" s="36" t="s">
        <v>585</v>
      </c>
      <c r="N124" s="36" t="s">
        <v>586</v>
      </c>
      <c r="O124" s="36" t="s">
        <v>422</v>
      </c>
      <c r="P124" s="36" t="s">
        <v>587</v>
      </c>
      <c r="Q124" s="36" t="s">
        <v>422</v>
      </c>
      <c r="R124" s="36"/>
      <c r="S124" s="36"/>
      <c r="T124" s="36"/>
      <c r="U124" s="36"/>
      <c r="V124" s="36"/>
    </row>
    <row r="125" customFormat="false" ht="15" hidden="false" customHeight="false" outlineLevel="0" collapsed="false">
      <c r="A125" s="36" t="s">
        <v>1114</v>
      </c>
      <c r="B125" s="36" t="s">
        <v>1115</v>
      </c>
      <c r="C125" s="36" t="s">
        <v>403</v>
      </c>
      <c r="D125" s="28" t="s">
        <v>415</v>
      </c>
      <c r="E125" s="60" t="s">
        <v>416</v>
      </c>
      <c r="F125" s="61" t="s">
        <v>417</v>
      </c>
      <c r="G125" s="36" t="s">
        <v>418</v>
      </c>
      <c r="H125" s="62" t="s">
        <v>896</v>
      </c>
      <c r="I125" s="63" t="s">
        <v>897</v>
      </c>
      <c r="J125" s="64" t="s">
        <v>898</v>
      </c>
      <c r="K125" s="36" t="s">
        <v>422</v>
      </c>
      <c r="L125" s="65" t="s">
        <v>439</v>
      </c>
      <c r="M125" s="36" t="s">
        <v>585</v>
      </c>
      <c r="N125" s="36" t="s">
        <v>586</v>
      </c>
      <c r="O125" s="36" t="s">
        <v>422</v>
      </c>
      <c r="P125" s="36" t="s">
        <v>587</v>
      </c>
      <c r="Q125" s="36" t="s">
        <v>422</v>
      </c>
      <c r="R125" s="36"/>
      <c r="S125" s="36"/>
      <c r="T125" s="36"/>
      <c r="U125" s="36"/>
      <c r="V125" s="36"/>
    </row>
    <row r="126" customFormat="false" ht="15" hidden="false" customHeight="false" outlineLevel="0" collapsed="false">
      <c r="A126" s="36" t="s">
        <v>1116</v>
      </c>
      <c r="B126" s="36" t="s">
        <v>1117</v>
      </c>
      <c r="C126" s="36" t="s">
        <v>403</v>
      </c>
      <c r="D126" s="28" t="s">
        <v>415</v>
      </c>
      <c r="E126" s="60" t="s">
        <v>416</v>
      </c>
      <c r="F126" s="61" t="s">
        <v>417</v>
      </c>
      <c r="G126" s="36" t="s">
        <v>418</v>
      </c>
      <c r="H126" s="62" t="s">
        <v>896</v>
      </c>
      <c r="I126" s="63" t="s">
        <v>897</v>
      </c>
      <c r="J126" s="64" t="s">
        <v>898</v>
      </c>
      <c r="K126" s="36" t="s">
        <v>422</v>
      </c>
      <c r="L126" s="65" t="s">
        <v>439</v>
      </c>
      <c r="M126" s="36" t="s">
        <v>585</v>
      </c>
      <c r="N126" s="36" t="s">
        <v>586</v>
      </c>
      <c r="O126" s="36" t="s">
        <v>422</v>
      </c>
      <c r="P126" s="36" t="s">
        <v>587</v>
      </c>
      <c r="Q126" s="36" t="s">
        <v>422</v>
      </c>
      <c r="R126" s="36"/>
      <c r="S126" s="36"/>
      <c r="T126" s="36"/>
      <c r="U126" s="36"/>
      <c r="V126" s="36"/>
    </row>
    <row r="127" customFormat="false" ht="15" hidden="false" customHeight="false" outlineLevel="0" collapsed="false">
      <c r="A127" s="36" t="s">
        <v>1118</v>
      </c>
      <c r="B127" s="36" t="s">
        <v>1119</v>
      </c>
      <c r="C127" s="36" t="s">
        <v>403</v>
      </c>
      <c r="D127" s="28" t="s">
        <v>415</v>
      </c>
      <c r="E127" s="60" t="s">
        <v>416</v>
      </c>
      <c r="F127" s="61" t="s">
        <v>417</v>
      </c>
      <c r="G127" s="36" t="s">
        <v>418</v>
      </c>
      <c r="H127" s="62" t="s">
        <v>896</v>
      </c>
      <c r="I127" s="63" t="s">
        <v>897</v>
      </c>
      <c r="J127" s="64" t="s">
        <v>898</v>
      </c>
      <c r="K127" s="36" t="s">
        <v>422</v>
      </c>
      <c r="L127" s="65" t="s">
        <v>439</v>
      </c>
      <c r="M127" s="36" t="s">
        <v>585</v>
      </c>
      <c r="N127" s="36" t="s">
        <v>586</v>
      </c>
      <c r="O127" s="36" t="s">
        <v>422</v>
      </c>
      <c r="P127" s="36" t="s">
        <v>587</v>
      </c>
      <c r="Q127" s="36" t="s">
        <v>422</v>
      </c>
      <c r="R127" s="36"/>
      <c r="S127" s="36"/>
      <c r="T127" s="36"/>
      <c r="U127" s="36"/>
      <c r="V127" s="36"/>
    </row>
    <row r="128" customFormat="false" ht="15" hidden="false" customHeight="false" outlineLevel="0" collapsed="false">
      <c r="A128" s="36" t="s">
        <v>1120</v>
      </c>
      <c r="B128" s="36" t="s">
        <v>1121</v>
      </c>
      <c r="C128" s="36" t="s">
        <v>403</v>
      </c>
      <c r="D128" s="28" t="s">
        <v>415</v>
      </c>
      <c r="E128" s="60" t="s">
        <v>416</v>
      </c>
      <c r="F128" s="61" t="s">
        <v>417</v>
      </c>
      <c r="G128" s="36" t="s">
        <v>418</v>
      </c>
      <c r="H128" s="62" t="s">
        <v>896</v>
      </c>
      <c r="I128" s="63" t="s">
        <v>897</v>
      </c>
      <c r="J128" s="64" t="s">
        <v>898</v>
      </c>
      <c r="K128" s="36" t="s">
        <v>422</v>
      </c>
      <c r="L128" s="65" t="s">
        <v>439</v>
      </c>
      <c r="M128" s="36" t="s">
        <v>585</v>
      </c>
      <c r="N128" s="36" t="s">
        <v>586</v>
      </c>
      <c r="O128" s="36" t="s">
        <v>422</v>
      </c>
      <c r="P128" s="36" t="s">
        <v>587</v>
      </c>
      <c r="Q128" s="36" t="s">
        <v>422</v>
      </c>
      <c r="R128" s="36"/>
      <c r="S128" s="36"/>
      <c r="T128" s="36"/>
      <c r="U128" s="36"/>
      <c r="V128" s="36"/>
    </row>
    <row r="129" customFormat="false" ht="15" hidden="false" customHeight="false" outlineLevel="0" collapsed="false">
      <c r="A129" s="36" t="s">
        <v>1122</v>
      </c>
      <c r="B129" s="36" t="s">
        <v>1123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36"/>
      <c r="S129" s="36"/>
      <c r="T129" s="36"/>
      <c r="U129" s="36"/>
      <c r="V129" s="36"/>
    </row>
    <row r="130" customFormat="false" ht="15" hidden="false" customHeight="false" outlineLevel="0" collapsed="false">
      <c r="A130" s="36" t="s">
        <v>1124</v>
      </c>
      <c r="B130" s="36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36"/>
      <c r="S130" s="36"/>
      <c r="T130" s="36"/>
      <c r="U130" s="36"/>
      <c r="V130" s="36"/>
    </row>
    <row r="131" customFormat="false" ht="15" hidden="false" customHeight="false" outlineLevel="0" collapsed="false">
      <c r="A131" s="36" t="s">
        <v>1125</v>
      </c>
      <c r="B131" s="36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36"/>
      <c r="S131" s="36"/>
      <c r="T131" s="36"/>
      <c r="U131" s="36"/>
      <c r="V131" s="36"/>
    </row>
    <row r="132" customFormat="false" ht="15" hidden="false" customHeight="false" outlineLevel="0" collapsed="false">
      <c r="A132" s="36" t="s">
        <v>1126</v>
      </c>
      <c r="B132" s="36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36"/>
      <c r="S132" s="36"/>
      <c r="T132" s="36"/>
      <c r="U132" s="36"/>
      <c r="V132" s="36"/>
    </row>
    <row r="133" customFormat="false" ht="15" hidden="false" customHeight="false" outlineLevel="0" collapsed="false">
      <c r="A133" s="36" t="s">
        <v>1127</v>
      </c>
      <c r="B133" s="36" t="s">
        <v>1128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36"/>
      <c r="S133" s="36"/>
      <c r="T133" s="36"/>
      <c r="U133" s="36"/>
      <c r="V133" s="36"/>
    </row>
    <row r="134" customFormat="false" ht="15" hidden="false" customHeight="false" outlineLevel="0" collapsed="false">
      <c r="A134" s="36" t="s">
        <v>1129</v>
      </c>
      <c r="B134" s="36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36"/>
      <c r="S134" s="36"/>
      <c r="T134" s="36"/>
      <c r="U134" s="36"/>
      <c r="V134" s="36"/>
    </row>
    <row r="135" customFormat="false" ht="15" hidden="false" customHeight="false" outlineLevel="0" collapsed="false">
      <c r="A135" s="36" t="s">
        <v>1130</v>
      </c>
      <c r="B135" s="36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36"/>
      <c r="S135" s="36"/>
      <c r="T135" s="36"/>
      <c r="U135" s="36"/>
      <c r="V135" s="36"/>
    </row>
    <row r="136" customFormat="false" ht="15" hidden="false" customHeight="false" outlineLevel="0" collapsed="false">
      <c r="A136" s="36" t="s">
        <v>1131</v>
      </c>
      <c r="B136" s="36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36"/>
      <c r="S136" s="36"/>
      <c r="T136" s="36"/>
      <c r="U136" s="36"/>
      <c r="V136" s="36"/>
    </row>
    <row r="137" customFormat="false" ht="15" hidden="false" customHeight="false" outlineLevel="0" collapsed="false">
      <c r="A137" s="36" t="s">
        <v>1132</v>
      </c>
      <c r="B137" s="36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36"/>
      <c r="S137" s="36"/>
      <c r="T137" s="36"/>
      <c r="U137" s="36"/>
      <c r="V137" s="36"/>
    </row>
    <row r="138" customFormat="false" ht="15" hidden="false" customHeight="false" outlineLevel="0" collapsed="false">
      <c r="A138" s="36" t="s">
        <v>1133</v>
      </c>
      <c r="B138" s="36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36"/>
      <c r="S138" s="36"/>
      <c r="T138" s="36"/>
      <c r="U138" s="36"/>
      <c r="V138" s="36"/>
    </row>
    <row r="139" customFormat="false" ht="15" hidden="false" customHeight="false" outlineLevel="0" collapsed="false">
      <c r="A139" s="36" t="s">
        <v>1134</v>
      </c>
      <c r="B139" s="36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36"/>
      <c r="S139" s="36"/>
      <c r="T139" s="36"/>
      <c r="U139" s="36"/>
      <c r="V139" s="36"/>
    </row>
    <row r="140" customFormat="false" ht="15" hidden="false" customHeight="false" outlineLevel="0" collapsed="false">
      <c r="A140" s="36" t="s">
        <v>1135</v>
      </c>
      <c r="B140" s="36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36"/>
      <c r="S140" s="36"/>
      <c r="T140" s="36"/>
      <c r="U140" s="36"/>
      <c r="V140" s="36"/>
    </row>
    <row r="141" customFormat="false" ht="15" hidden="false" customHeight="false" outlineLevel="0" collapsed="false">
      <c r="A141" s="36" t="s">
        <v>1136</v>
      </c>
      <c r="B141" s="36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36"/>
      <c r="S141" s="36"/>
      <c r="T141" s="36"/>
      <c r="U141" s="36"/>
      <c r="V141" s="36"/>
    </row>
    <row r="142" customFormat="false" ht="15" hidden="false" customHeight="false" outlineLevel="0" collapsed="false">
      <c r="A142" s="36" t="s">
        <v>1137</v>
      </c>
      <c r="B142" s="36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36"/>
      <c r="S142" s="36"/>
      <c r="T142" s="36"/>
      <c r="U142" s="36"/>
      <c r="V142" s="36"/>
    </row>
    <row r="143" customFormat="false" ht="15" hidden="false" customHeight="false" outlineLevel="0" collapsed="false">
      <c r="A143" s="36" t="s">
        <v>1138</v>
      </c>
      <c r="B143" s="36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36"/>
      <c r="S143" s="36"/>
      <c r="T143" s="36"/>
      <c r="U143" s="36"/>
      <c r="V143" s="36"/>
    </row>
    <row r="144" customFormat="false" ht="15" hidden="false" customHeight="false" outlineLevel="0" collapsed="false">
      <c r="A144" s="36" t="s">
        <v>1139</v>
      </c>
      <c r="B144" s="36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36"/>
      <c r="S144" s="36"/>
      <c r="T144" s="36"/>
      <c r="U144" s="36"/>
      <c r="V144" s="36"/>
    </row>
    <row r="145" customFormat="false" ht="15" hidden="false" customHeight="false" outlineLevel="0" collapsed="false">
      <c r="A145" s="36" t="s">
        <v>1140</v>
      </c>
      <c r="B145" s="36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36"/>
      <c r="S145" s="36"/>
      <c r="T145" s="36"/>
      <c r="U145" s="36"/>
      <c r="V145" s="36"/>
    </row>
    <row r="146" customFormat="false" ht="15" hidden="false" customHeight="false" outlineLevel="0" collapsed="false">
      <c r="A146" s="36" t="s">
        <v>1141</v>
      </c>
      <c r="B146" s="36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36"/>
      <c r="S146" s="36"/>
      <c r="T146" s="36"/>
      <c r="U146" s="36"/>
      <c r="V146" s="36"/>
    </row>
    <row r="147" customFormat="false" ht="15" hidden="false" customHeight="false" outlineLevel="0" collapsed="false">
      <c r="A147" s="36" t="s">
        <v>1142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36"/>
      <c r="S147" s="36"/>
      <c r="T147" s="36"/>
      <c r="U147" s="36"/>
      <c r="V147" s="36"/>
    </row>
    <row r="148" customFormat="false" ht="15" hidden="false" customHeight="false" outlineLevel="0" collapsed="false">
      <c r="A148" s="36" t="s">
        <v>1143</v>
      </c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36"/>
      <c r="S148" s="36"/>
      <c r="T148" s="36"/>
      <c r="U148" s="36"/>
      <c r="V148" s="36"/>
    </row>
    <row r="149" customFormat="false" ht="15" hidden="false" customHeight="false" outlineLevel="0" collapsed="false">
      <c r="A149" s="36" t="s">
        <v>1144</v>
      </c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36"/>
      <c r="S149" s="36"/>
      <c r="T149" s="36"/>
      <c r="U149" s="36"/>
      <c r="V149" s="36"/>
    </row>
    <row r="150" customFormat="false" ht="15" hidden="false" customHeight="false" outlineLevel="0" collapsed="false">
      <c r="A150" s="36" t="s">
        <v>1145</v>
      </c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36"/>
      <c r="S150" s="36"/>
      <c r="T150" s="36"/>
      <c r="U150" s="36"/>
      <c r="V150" s="36"/>
    </row>
    <row r="151" customFormat="false" ht="15" hidden="false" customHeight="false" outlineLevel="0" collapsed="false">
      <c r="A151" s="36" t="s">
        <v>1146</v>
      </c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36"/>
      <c r="S151" s="36"/>
      <c r="T151" s="36"/>
      <c r="U151" s="36"/>
      <c r="V151" s="36"/>
    </row>
    <row r="152" customFormat="false" ht="15" hidden="false" customHeight="false" outlineLevel="0" collapsed="false">
      <c r="A152" s="36" t="s">
        <v>1147</v>
      </c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36"/>
      <c r="S152" s="36"/>
      <c r="T152" s="36"/>
      <c r="U152" s="36"/>
      <c r="V152" s="36"/>
    </row>
    <row r="153" customFormat="false" ht="15" hidden="false" customHeight="false" outlineLevel="0" collapsed="false">
      <c r="A153" s="36" t="s">
        <v>1148</v>
      </c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36"/>
      <c r="S153" s="36"/>
      <c r="T153" s="36"/>
      <c r="U153" s="36"/>
      <c r="V153" s="36"/>
    </row>
    <row r="154" customFormat="false" ht="15" hidden="false" customHeight="false" outlineLevel="0" collapsed="false">
      <c r="A154" s="36" t="s">
        <v>1149</v>
      </c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36"/>
      <c r="S154" s="36"/>
      <c r="T154" s="36"/>
      <c r="U154" s="36"/>
      <c r="V154" s="36"/>
    </row>
    <row r="155" customFormat="false" ht="15" hidden="false" customHeight="false" outlineLevel="0" collapsed="false">
      <c r="A155" s="36" t="s">
        <v>1150</v>
      </c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36"/>
      <c r="S155" s="36"/>
      <c r="T155" s="36"/>
      <c r="U155" s="36"/>
      <c r="V155" s="36"/>
    </row>
    <row r="156" customFormat="false" ht="15" hidden="false" customHeight="false" outlineLevel="0" collapsed="false">
      <c r="A156" s="36" t="s">
        <v>167</v>
      </c>
      <c r="B156" s="36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36"/>
      <c r="S156" s="36"/>
      <c r="T156" s="36"/>
      <c r="U156" s="36"/>
      <c r="V156" s="36"/>
    </row>
    <row r="157" customFormat="false" ht="15" hidden="false" customHeight="false" outlineLevel="0" collapsed="false">
      <c r="A157" s="36" t="s">
        <v>1151</v>
      </c>
      <c r="B157" s="36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36"/>
      <c r="S157" s="36"/>
      <c r="T157" s="36"/>
      <c r="U157" s="36"/>
      <c r="V157" s="36"/>
    </row>
    <row r="158" customFormat="false" ht="15" hidden="false" customHeight="false" outlineLevel="0" collapsed="false">
      <c r="A158" s="36" t="s">
        <v>1152</v>
      </c>
      <c r="B158" s="36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36"/>
      <c r="S158" s="36"/>
      <c r="T158" s="36"/>
      <c r="U158" s="36"/>
      <c r="V158" s="36"/>
    </row>
    <row r="159" customFormat="false" ht="15" hidden="false" customHeight="false" outlineLevel="0" collapsed="false">
      <c r="A159" s="36" t="s">
        <v>1153</v>
      </c>
      <c r="B159" s="36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36"/>
      <c r="S159" s="36"/>
      <c r="T159" s="36"/>
      <c r="U159" s="36"/>
      <c r="V159" s="36"/>
    </row>
    <row r="160" customFormat="false" ht="15" hidden="false" customHeight="false" outlineLevel="0" collapsed="false">
      <c r="A160" s="36" t="s">
        <v>1154</v>
      </c>
      <c r="B160" s="36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36"/>
      <c r="S160" s="36"/>
      <c r="T160" s="36"/>
      <c r="U160" s="36"/>
      <c r="V160" s="36"/>
    </row>
    <row r="161" customFormat="false" ht="15" hidden="false" customHeight="false" outlineLevel="0" collapsed="false">
      <c r="A161" s="36" t="s">
        <v>1155</v>
      </c>
      <c r="B161" s="36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36"/>
      <c r="S161" s="36"/>
      <c r="T161" s="36"/>
      <c r="U161" s="36"/>
      <c r="V161" s="36"/>
    </row>
    <row r="162" customFormat="false" ht="15" hidden="false" customHeight="false" outlineLevel="0" collapsed="false">
      <c r="A162" s="36" t="s">
        <v>1156</v>
      </c>
      <c r="B162" s="36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36"/>
      <c r="S162" s="36"/>
      <c r="T162" s="36"/>
      <c r="U162" s="36"/>
      <c r="V162" s="36"/>
    </row>
    <row r="163" customFormat="false" ht="15" hidden="false" customHeight="false" outlineLevel="0" collapsed="false">
      <c r="A163" s="36" t="s">
        <v>1157</v>
      </c>
      <c r="B163" s="36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36"/>
      <c r="S163" s="36"/>
      <c r="T163" s="36"/>
      <c r="U163" s="36"/>
      <c r="V163" s="36"/>
    </row>
    <row r="164" customFormat="false" ht="15" hidden="false" customHeight="false" outlineLevel="0" collapsed="false">
      <c r="A164" s="36" t="s">
        <v>1158</v>
      </c>
      <c r="B164" s="36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36"/>
      <c r="S164" s="36"/>
      <c r="T164" s="36"/>
      <c r="U164" s="36"/>
      <c r="V164" s="36"/>
    </row>
    <row r="165" customFormat="false" ht="15" hidden="false" customHeight="false" outlineLevel="0" collapsed="false">
      <c r="A165" s="36" t="s">
        <v>1159</v>
      </c>
      <c r="B165" s="36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36"/>
      <c r="S165" s="36"/>
      <c r="T165" s="36"/>
      <c r="U165" s="36"/>
      <c r="V165" s="36"/>
    </row>
    <row r="166" customFormat="false" ht="15" hidden="false" customHeight="false" outlineLevel="0" collapsed="false">
      <c r="A166" s="36" t="s">
        <v>1160</v>
      </c>
      <c r="B166" s="36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36"/>
      <c r="S166" s="36"/>
      <c r="T166" s="36"/>
      <c r="U166" s="36"/>
      <c r="V166" s="36"/>
    </row>
    <row r="167" customFormat="false" ht="15" hidden="false" customHeight="false" outlineLevel="0" collapsed="false">
      <c r="A167" s="36" t="s">
        <v>1161</v>
      </c>
      <c r="B167" s="36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36"/>
      <c r="S167" s="36"/>
      <c r="T167" s="36"/>
      <c r="U167" s="36"/>
      <c r="V167" s="36"/>
    </row>
    <row r="168" customFormat="false" ht="15" hidden="false" customHeight="false" outlineLevel="0" collapsed="false">
      <c r="A168" s="36" t="s">
        <v>1162</v>
      </c>
      <c r="B168" s="36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36"/>
      <c r="S168" s="36"/>
      <c r="T168" s="36"/>
      <c r="U168" s="36"/>
      <c r="V168" s="36"/>
    </row>
    <row r="169" customFormat="false" ht="15" hidden="false" customHeight="false" outlineLevel="0" collapsed="false">
      <c r="A169" s="36" t="s">
        <v>1163</v>
      </c>
      <c r="B169" s="36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36"/>
      <c r="S169" s="36"/>
      <c r="T169" s="36"/>
      <c r="U169" s="36"/>
      <c r="V169" s="36"/>
    </row>
    <row r="170" customFormat="false" ht="15" hidden="false" customHeight="false" outlineLevel="0" collapsed="false">
      <c r="A170" s="36" t="s">
        <v>1164</v>
      </c>
      <c r="B170" s="36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36"/>
      <c r="S170" s="36"/>
      <c r="T170" s="36"/>
      <c r="U170" s="36"/>
      <c r="V170" s="36"/>
    </row>
    <row r="171" customFormat="false" ht="15" hidden="false" customHeight="false" outlineLevel="0" collapsed="false">
      <c r="A171" s="36" t="s">
        <v>1165</v>
      </c>
      <c r="B171" s="36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36"/>
      <c r="S171" s="36"/>
      <c r="T171" s="36"/>
      <c r="U171" s="36"/>
      <c r="V171" s="36"/>
    </row>
    <row r="172" customFormat="false" ht="15" hidden="false" customHeight="false" outlineLevel="0" collapsed="false">
      <c r="A172" s="36" t="s">
        <v>1166</v>
      </c>
      <c r="B172" s="36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36"/>
      <c r="S172" s="36"/>
      <c r="T172" s="36"/>
      <c r="U172" s="36"/>
      <c r="V172" s="36"/>
    </row>
    <row r="173" customFormat="false" ht="15" hidden="false" customHeight="false" outlineLevel="0" collapsed="false">
      <c r="A173" s="36" t="s">
        <v>1167</v>
      </c>
      <c r="B173" s="36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36"/>
      <c r="S173" s="36"/>
      <c r="T173" s="36"/>
      <c r="U173" s="36"/>
      <c r="V173" s="36"/>
    </row>
    <row r="174" customFormat="false" ht="15" hidden="false" customHeight="false" outlineLevel="0" collapsed="false">
      <c r="A174" s="36" t="s">
        <v>1168</v>
      </c>
      <c r="B174" s="36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36"/>
      <c r="S174" s="36"/>
      <c r="T174" s="36"/>
      <c r="U174" s="36"/>
      <c r="V174" s="36"/>
    </row>
    <row r="175" customFormat="false" ht="15" hidden="false" customHeight="false" outlineLevel="0" collapsed="false">
      <c r="A175" s="36" t="s">
        <v>1169</v>
      </c>
      <c r="B175" s="36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36"/>
      <c r="S175" s="36"/>
      <c r="T175" s="36"/>
      <c r="U175" s="36"/>
      <c r="V175" s="36"/>
    </row>
    <row r="176" customFormat="false" ht="15" hidden="false" customHeight="false" outlineLevel="0" collapsed="false">
      <c r="A176" s="36" t="s">
        <v>1170</v>
      </c>
      <c r="B176" s="36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36"/>
      <c r="S176" s="36"/>
      <c r="T176" s="36"/>
      <c r="U176" s="36"/>
      <c r="V176" s="36"/>
    </row>
    <row r="177" customFormat="false" ht="15" hidden="false" customHeight="false" outlineLevel="0" collapsed="false">
      <c r="A177" s="36" t="s">
        <v>1171</v>
      </c>
      <c r="B177" s="36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36"/>
      <c r="S177" s="36"/>
      <c r="T177" s="36"/>
      <c r="U177" s="36"/>
      <c r="V177" s="36"/>
    </row>
    <row r="178" customFormat="false" ht="15" hidden="false" customHeight="false" outlineLevel="0" collapsed="false">
      <c r="A178" s="36" t="s">
        <v>1172</v>
      </c>
      <c r="B178" s="36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36"/>
      <c r="S178" s="36"/>
      <c r="T178" s="36"/>
      <c r="U178" s="36"/>
      <c r="V178" s="36"/>
    </row>
    <row r="179" customFormat="false" ht="15" hidden="false" customHeight="false" outlineLevel="0" collapsed="false">
      <c r="A179" s="36" t="s">
        <v>1173</v>
      </c>
      <c r="B179" s="36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36"/>
      <c r="S179" s="36"/>
      <c r="T179" s="36"/>
      <c r="U179" s="36"/>
      <c r="V179" s="36"/>
    </row>
    <row r="180" customFormat="false" ht="15" hidden="false" customHeight="false" outlineLevel="0" collapsed="false">
      <c r="A180" s="36" t="s">
        <v>1174</v>
      </c>
      <c r="B180" s="36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36"/>
      <c r="S180" s="36"/>
      <c r="T180" s="36"/>
      <c r="U180" s="36"/>
      <c r="V180" s="36"/>
    </row>
    <row r="181" customFormat="false" ht="15" hidden="false" customHeight="false" outlineLevel="0" collapsed="false">
      <c r="A181" s="36" t="s">
        <v>1175</v>
      </c>
      <c r="B181" s="36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36"/>
      <c r="S181" s="36"/>
      <c r="T181" s="36"/>
      <c r="U181" s="36"/>
      <c r="V181" s="36"/>
    </row>
    <row r="182" customFormat="false" ht="15" hidden="false" customHeight="false" outlineLevel="0" collapsed="false">
      <c r="A182" s="36" t="s">
        <v>1176</v>
      </c>
      <c r="B182" s="36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36"/>
      <c r="S182" s="36"/>
      <c r="T182" s="36"/>
      <c r="U182" s="36"/>
      <c r="V182" s="36"/>
    </row>
    <row r="183" customFormat="false" ht="15" hidden="false" customHeight="false" outlineLevel="0" collapsed="false">
      <c r="A183" s="36" t="s">
        <v>1177</v>
      </c>
      <c r="B183" s="36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36"/>
      <c r="S183" s="36"/>
      <c r="T183" s="36"/>
      <c r="U183" s="36"/>
      <c r="V183" s="36"/>
    </row>
    <row r="184" customFormat="false" ht="15" hidden="false" customHeight="false" outlineLevel="0" collapsed="false">
      <c r="A184" s="36" t="s">
        <v>1178</v>
      </c>
      <c r="B184" s="36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36"/>
      <c r="S184" s="36"/>
      <c r="T184" s="36"/>
      <c r="U184" s="36"/>
      <c r="V184" s="36"/>
    </row>
    <row r="185" customFormat="false" ht="15" hidden="false" customHeight="false" outlineLevel="0" collapsed="false">
      <c r="A185" s="36" t="s">
        <v>1179</v>
      </c>
      <c r="B185" s="36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36"/>
      <c r="S185" s="36"/>
      <c r="T185" s="36"/>
      <c r="U185" s="36"/>
      <c r="V185" s="36"/>
    </row>
    <row r="186" customFormat="false" ht="15" hidden="false" customHeight="false" outlineLevel="0" collapsed="false">
      <c r="A186" s="36" t="s">
        <v>1180</v>
      </c>
      <c r="B186" s="36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36"/>
      <c r="S186" s="36"/>
      <c r="T186" s="36"/>
      <c r="U186" s="36"/>
      <c r="V186" s="36"/>
    </row>
    <row r="187" customFormat="false" ht="15" hidden="false" customHeight="false" outlineLevel="0" collapsed="false">
      <c r="A187" s="36" t="s">
        <v>1181</v>
      </c>
      <c r="B187" s="36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36"/>
      <c r="S187" s="36"/>
      <c r="T187" s="36"/>
      <c r="U187" s="36"/>
      <c r="V187" s="36"/>
    </row>
    <row r="188" customFormat="false" ht="15" hidden="false" customHeight="false" outlineLevel="0" collapsed="false">
      <c r="A188" s="36" t="s">
        <v>1182</v>
      </c>
      <c r="B188" s="36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36"/>
      <c r="S188" s="36"/>
      <c r="T188" s="36"/>
      <c r="U188" s="36"/>
      <c r="V188" s="36"/>
    </row>
    <row r="189" customFormat="false" ht="15" hidden="false" customHeight="false" outlineLevel="0" collapsed="false">
      <c r="A189" s="36" t="s">
        <v>1183</v>
      </c>
      <c r="B189" s="36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36"/>
      <c r="S189" s="36"/>
      <c r="T189" s="36"/>
      <c r="U189" s="36"/>
      <c r="V189" s="36"/>
    </row>
    <row r="190" customFormat="false" ht="15" hidden="false" customHeight="false" outlineLevel="0" collapsed="false">
      <c r="A190" s="36" t="s">
        <v>1184</v>
      </c>
      <c r="B190" s="36" t="s">
        <v>168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36"/>
      <c r="S190" s="36"/>
      <c r="T190" s="36"/>
      <c r="U190" s="36"/>
      <c r="V190" s="36"/>
    </row>
    <row r="191" customFormat="false" ht="15" hidden="false" customHeight="false" outlineLevel="0" collapsed="false">
      <c r="A191" s="36" t="s">
        <v>1185</v>
      </c>
      <c r="B191" s="36" t="s">
        <v>1186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36"/>
      <c r="S191" s="36"/>
      <c r="T191" s="36"/>
      <c r="U191" s="36"/>
      <c r="V191" s="36"/>
    </row>
    <row r="192" customFormat="false" ht="15" hidden="false" customHeight="false" outlineLevel="0" collapsed="false">
      <c r="A192" s="36" t="s">
        <v>1187</v>
      </c>
      <c r="B192" s="36" t="s">
        <v>168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36"/>
      <c r="S192" s="36"/>
      <c r="T192" s="36"/>
      <c r="U192" s="36"/>
      <c r="V192" s="36"/>
    </row>
    <row r="193" customFormat="false" ht="15" hidden="false" customHeight="false" outlineLevel="0" collapsed="false">
      <c r="A193" s="36" t="s">
        <v>1188</v>
      </c>
      <c r="B193" s="36" t="s">
        <v>168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36"/>
      <c r="S193" s="36"/>
      <c r="T193" s="36"/>
      <c r="U193" s="36"/>
      <c r="V193" s="36"/>
    </row>
    <row r="194" customFormat="false" ht="15" hidden="false" customHeight="false" outlineLevel="0" collapsed="false">
      <c r="A194" s="36" t="s">
        <v>1189</v>
      </c>
      <c r="B194" s="36" t="s">
        <v>168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36"/>
      <c r="S194" s="36"/>
      <c r="T194" s="36"/>
      <c r="U194" s="36"/>
      <c r="V194" s="36"/>
    </row>
    <row r="195" customFormat="false" ht="15" hidden="false" customHeight="false" outlineLevel="0" collapsed="false">
      <c r="A195" s="36" t="s">
        <v>1190</v>
      </c>
      <c r="B195" s="36" t="s">
        <v>168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36"/>
      <c r="S195" s="36"/>
      <c r="T195" s="36"/>
      <c r="U195" s="36"/>
      <c r="V195" s="36"/>
    </row>
    <row r="196" customFormat="false" ht="15" hidden="false" customHeight="false" outlineLevel="0" collapsed="false">
      <c r="A196" s="36" t="s">
        <v>1191</v>
      </c>
      <c r="B196" s="36" t="s">
        <v>1192</v>
      </c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36"/>
      <c r="S196" s="36"/>
      <c r="T196" s="36"/>
      <c r="U196" s="36"/>
      <c r="V196" s="36"/>
    </row>
    <row r="197" customFormat="false" ht="15" hidden="false" customHeight="false" outlineLevel="0" collapsed="false">
      <c r="A197" s="36" t="s">
        <v>1193</v>
      </c>
      <c r="B197" s="36" t="s">
        <v>1194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36"/>
      <c r="S197" s="36"/>
      <c r="T197" s="36"/>
      <c r="U197" s="36"/>
      <c r="V197" s="36"/>
    </row>
    <row r="198" customFormat="false" ht="15" hidden="false" customHeight="false" outlineLevel="0" collapsed="false">
      <c r="A198" s="36" t="s">
        <v>1195</v>
      </c>
      <c r="B198" s="36" t="s">
        <v>168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36"/>
      <c r="S198" s="36"/>
      <c r="T198" s="36"/>
      <c r="U198" s="36"/>
      <c r="V198" s="36"/>
    </row>
    <row r="199" customFormat="false" ht="15" hidden="false" customHeight="false" outlineLevel="0" collapsed="false">
      <c r="A199" s="36" t="s">
        <v>1196</v>
      </c>
      <c r="B199" s="36" t="s">
        <v>1197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36"/>
      <c r="S199" s="36"/>
      <c r="T199" s="36"/>
      <c r="U199" s="36"/>
      <c r="V199" s="36"/>
    </row>
    <row r="200" customFormat="false" ht="15" hidden="false" customHeight="false" outlineLevel="0" collapsed="false">
      <c r="A200" s="36" t="s">
        <v>1198</v>
      </c>
      <c r="B200" s="36" t="s">
        <v>1199</v>
      </c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36"/>
      <c r="S200" s="36"/>
      <c r="T200" s="36"/>
      <c r="U200" s="36"/>
      <c r="V200" s="36"/>
    </row>
    <row r="201" customFormat="false" ht="15" hidden="false" customHeight="false" outlineLevel="0" collapsed="false">
      <c r="A201" s="36" t="s">
        <v>1200</v>
      </c>
      <c r="B201" s="36" t="s">
        <v>168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36"/>
      <c r="S201" s="36"/>
      <c r="T201" s="36"/>
      <c r="U201" s="36"/>
      <c r="V201" s="36"/>
    </row>
    <row r="202" customFormat="false" ht="15" hidden="false" customHeight="false" outlineLevel="0" collapsed="false">
      <c r="A202" s="36" t="s">
        <v>1201</v>
      </c>
      <c r="B202" s="36" t="s">
        <v>168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36"/>
      <c r="S202" s="36"/>
      <c r="T202" s="36"/>
      <c r="U202" s="36"/>
      <c r="V202" s="36"/>
    </row>
    <row r="203" customFormat="false" ht="15" hidden="false" customHeight="false" outlineLevel="0" collapsed="false">
      <c r="A203" s="36" t="s">
        <v>1202</v>
      </c>
      <c r="B203" s="36" t="s">
        <v>1203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36"/>
      <c r="S203" s="36"/>
      <c r="T203" s="36"/>
      <c r="U203" s="36"/>
      <c r="V203" s="36"/>
    </row>
    <row r="204" customFormat="false" ht="15" hidden="false" customHeight="false" outlineLevel="0" collapsed="false">
      <c r="A204" s="36" t="s">
        <v>1204</v>
      </c>
      <c r="B204" s="36" t="s">
        <v>168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36"/>
      <c r="S204" s="36"/>
      <c r="T204" s="36"/>
      <c r="U204" s="36"/>
      <c r="V204" s="36"/>
    </row>
    <row r="205" customFormat="false" ht="15" hidden="false" customHeight="false" outlineLevel="0" collapsed="false">
      <c r="A205" s="36" t="s">
        <v>1205</v>
      </c>
      <c r="B205" s="36" t="s">
        <v>168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36"/>
      <c r="S205" s="36"/>
      <c r="T205" s="36"/>
      <c r="U205" s="36"/>
      <c r="V205" s="36"/>
    </row>
    <row r="206" customFormat="false" ht="15" hidden="false" customHeight="false" outlineLevel="0" collapsed="false">
      <c r="A206" s="36" t="s">
        <v>1206</v>
      </c>
      <c r="B206" s="36" t="s">
        <v>168</v>
      </c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36"/>
      <c r="S206" s="36"/>
      <c r="T206" s="36"/>
      <c r="U206" s="36"/>
      <c r="V206" s="36"/>
    </row>
    <row r="207" customFormat="false" ht="15" hidden="false" customHeight="false" outlineLevel="0" collapsed="false">
      <c r="A207" s="36" t="s">
        <v>1207</v>
      </c>
      <c r="B207" s="36" t="s">
        <v>168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36"/>
      <c r="S207" s="36"/>
      <c r="T207" s="36"/>
      <c r="U207" s="36"/>
      <c r="V207" s="36"/>
    </row>
    <row r="208" customFormat="false" ht="15" hidden="false" customHeight="false" outlineLevel="0" collapsed="false">
      <c r="A208" s="36" t="s">
        <v>1208</v>
      </c>
      <c r="B208" s="36" t="s">
        <v>168</v>
      </c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36"/>
      <c r="S208" s="36"/>
      <c r="T208" s="36"/>
      <c r="U208" s="36"/>
      <c r="V208" s="36"/>
    </row>
    <row r="209" customFormat="false" ht="15" hidden="false" customHeight="false" outlineLevel="0" collapsed="false">
      <c r="A209" s="36" t="s">
        <v>1209</v>
      </c>
      <c r="B209" s="36" t="s">
        <v>1210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36"/>
      <c r="S209" s="36"/>
      <c r="T209" s="36"/>
      <c r="U209" s="36"/>
      <c r="V209" s="36"/>
    </row>
    <row r="210" customFormat="false" ht="15" hidden="false" customHeight="false" outlineLevel="0" collapsed="false">
      <c r="A210" s="36" t="s">
        <v>1211</v>
      </c>
      <c r="B210" s="36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36"/>
      <c r="S210" s="36"/>
      <c r="T210" s="36"/>
      <c r="U210" s="36"/>
      <c r="V210" s="36"/>
    </row>
    <row r="211" customFormat="false" ht="15" hidden="false" customHeight="false" outlineLevel="0" collapsed="false">
      <c r="A211" s="36" t="s">
        <v>1212</v>
      </c>
      <c r="B211" s="36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36"/>
      <c r="S211" s="36"/>
      <c r="T211" s="36"/>
      <c r="U211" s="36"/>
      <c r="V211" s="36"/>
    </row>
    <row r="212" customFormat="false" ht="15" hidden="false" customHeight="false" outlineLevel="0" collapsed="false">
      <c r="A212" s="36" t="s">
        <v>1213</v>
      </c>
      <c r="B212" s="36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36"/>
      <c r="S212" s="36"/>
      <c r="T212" s="36"/>
      <c r="U212" s="36"/>
      <c r="V212" s="36"/>
    </row>
    <row r="213" customFormat="false" ht="15" hidden="false" customHeight="false" outlineLevel="0" collapsed="false">
      <c r="A213" s="36" t="s">
        <v>1214</v>
      </c>
      <c r="B213" s="36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36"/>
      <c r="S213" s="36"/>
      <c r="T213" s="36"/>
      <c r="U213" s="36"/>
      <c r="V213" s="36"/>
    </row>
    <row r="214" customFormat="false" ht="15" hidden="false" customHeight="false" outlineLevel="0" collapsed="false">
      <c r="A214" s="36" t="s">
        <v>1215</v>
      </c>
      <c r="B214" s="36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36"/>
      <c r="S214" s="36"/>
      <c r="T214" s="36"/>
      <c r="U214" s="36"/>
      <c r="V214" s="36"/>
    </row>
    <row r="215" customFormat="false" ht="15" hidden="false" customHeight="false" outlineLevel="0" collapsed="false">
      <c r="A215" s="36" t="s">
        <v>1216</v>
      </c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36"/>
      <c r="S215" s="36"/>
      <c r="T215" s="36"/>
      <c r="U215" s="36"/>
      <c r="V215" s="36"/>
    </row>
    <row r="216" customFormat="false" ht="15" hidden="false" customHeight="false" outlineLevel="0" collapsed="false">
      <c r="A216" s="36" t="s">
        <v>1217</v>
      </c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36"/>
      <c r="S216" s="36"/>
      <c r="T216" s="36"/>
      <c r="U216" s="36"/>
      <c r="V216" s="36"/>
    </row>
    <row r="217" customFormat="false" ht="15" hidden="false" customHeight="false" outlineLevel="0" collapsed="false">
      <c r="A217" s="36" t="s">
        <v>1218</v>
      </c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36"/>
      <c r="S217" s="36"/>
      <c r="T217" s="36"/>
      <c r="U217" s="36"/>
      <c r="V217" s="36"/>
    </row>
    <row r="218" customFormat="false" ht="15" hidden="false" customHeight="false" outlineLevel="0" collapsed="false">
      <c r="A218" s="36" t="s">
        <v>1219</v>
      </c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36"/>
      <c r="S218" s="36"/>
      <c r="T218" s="36"/>
      <c r="U218" s="36"/>
      <c r="V218" s="36"/>
    </row>
    <row r="219" customFormat="false" ht="15" hidden="false" customHeight="false" outlineLevel="0" collapsed="false">
      <c r="A219" s="36" t="s">
        <v>1220</v>
      </c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36"/>
      <c r="S219" s="36"/>
      <c r="T219" s="36"/>
      <c r="U219" s="36"/>
      <c r="V219" s="36"/>
    </row>
    <row r="220" customFormat="false" ht="15" hidden="false" customHeight="false" outlineLevel="0" collapsed="false">
      <c r="A220" s="36" t="s">
        <v>1221</v>
      </c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36"/>
      <c r="S220" s="36"/>
      <c r="T220" s="36"/>
      <c r="U220" s="36"/>
      <c r="V220" s="36"/>
    </row>
    <row r="221" customFormat="false" ht="15" hidden="false" customHeight="false" outlineLevel="0" collapsed="false">
      <c r="A221" s="36" t="s">
        <v>1222</v>
      </c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36"/>
      <c r="S221" s="36"/>
      <c r="T221" s="36"/>
      <c r="U221" s="36"/>
      <c r="V221" s="36"/>
    </row>
    <row r="222" customFormat="false" ht="15" hidden="false" customHeight="false" outlineLevel="0" collapsed="false">
      <c r="A222" s="36" t="s">
        <v>1223</v>
      </c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36"/>
      <c r="S222" s="36"/>
      <c r="T222" s="36"/>
      <c r="U222" s="36"/>
      <c r="V222" s="36"/>
    </row>
    <row r="223" customFormat="false" ht="15" hidden="false" customHeight="false" outlineLevel="0" collapsed="false">
      <c r="A223" s="36" t="s">
        <v>1224</v>
      </c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36"/>
      <c r="S223" s="36"/>
      <c r="T223" s="36"/>
      <c r="U223" s="36"/>
      <c r="V223" s="36"/>
    </row>
    <row r="224" customFormat="false" ht="15" hidden="false" customHeight="false" outlineLevel="0" collapsed="false">
      <c r="A224" s="36" t="s">
        <v>1225</v>
      </c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36"/>
      <c r="S224" s="36"/>
      <c r="T224" s="36"/>
      <c r="U224" s="36"/>
      <c r="V224" s="36"/>
    </row>
    <row r="225" customFormat="false" ht="15" hidden="false" customHeight="false" outlineLevel="0" collapsed="false">
      <c r="A225" s="36" t="s">
        <v>1226</v>
      </c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36"/>
      <c r="S225" s="36"/>
      <c r="T225" s="36"/>
      <c r="U225" s="36"/>
      <c r="V225" s="36"/>
    </row>
    <row r="226" customFormat="false" ht="15" hidden="false" customHeight="false" outlineLevel="0" collapsed="false">
      <c r="A226" s="36" t="s">
        <v>1227</v>
      </c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36"/>
      <c r="S226" s="36"/>
      <c r="T226" s="36"/>
      <c r="U226" s="36"/>
      <c r="V226" s="36"/>
    </row>
    <row r="227" customFormat="false" ht="15" hidden="false" customHeight="false" outlineLevel="0" collapsed="false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36"/>
      <c r="S227" s="36"/>
      <c r="T227" s="36"/>
      <c r="U227" s="36"/>
      <c r="V227" s="36"/>
    </row>
    <row r="228" customFormat="false" ht="15" hidden="false" customHeight="false" outlineLevel="0" collapsed="false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36"/>
      <c r="S228" s="36"/>
      <c r="T228" s="36"/>
      <c r="U228" s="36"/>
      <c r="V228" s="36"/>
    </row>
    <row r="229" customFormat="false" ht="15" hidden="false" customHeight="false" outlineLevel="0" collapsed="false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36"/>
      <c r="S229" s="36"/>
      <c r="T229" s="36"/>
      <c r="U229" s="36"/>
      <c r="V229" s="36"/>
    </row>
    <row r="230" customFormat="false" ht="15" hidden="false" customHeight="false" outlineLevel="0" collapsed="false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36"/>
      <c r="S230" s="36"/>
      <c r="T230" s="36"/>
      <c r="U230" s="36"/>
      <c r="V230" s="36"/>
    </row>
    <row r="231" customFormat="false" ht="15" hidden="false" customHeight="false" outlineLevel="0" collapsed="false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36"/>
      <c r="S231" s="36"/>
      <c r="T231" s="36"/>
      <c r="U231" s="36"/>
      <c r="V231" s="36"/>
    </row>
    <row r="232" customFormat="false" ht="15" hidden="false" customHeight="false" outlineLevel="0" collapsed="false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36"/>
      <c r="S232" s="36"/>
      <c r="T232" s="36"/>
      <c r="U232" s="36"/>
      <c r="V232" s="36"/>
    </row>
    <row r="233" customFormat="false" ht="15" hidden="false" customHeight="false" outlineLevel="0" collapsed="false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36"/>
      <c r="S233" s="36"/>
      <c r="T233" s="36"/>
      <c r="U233" s="36"/>
      <c r="V233" s="36"/>
    </row>
    <row r="234" customFormat="false" ht="15" hidden="false" customHeight="false" outlineLevel="0" collapsed="false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36"/>
      <c r="S234" s="36"/>
      <c r="T234" s="36"/>
      <c r="U234" s="36"/>
      <c r="V234" s="36"/>
    </row>
    <row r="235" customFormat="false" ht="15" hidden="false" customHeight="false" outlineLevel="0" collapsed="false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36"/>
      <c r="S235" s="36"/>
      <c r="T235" s="36"/>
      <c r="U235" s="36"/>
      <c r="V235" s="36"/>
    </row>
    <row r="236" customFormat="false" ht="15" hidden="false" customHeight="false" outlineLevel="0" collapsed="false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36"/>
      <c r="S236" s="36"/>
      <c r="T236" s="36"/>
      <c r="U236" s="36"/>
      <c r="V236" s="36"/>
    </row>
    <row r="237" customFormat="false" ht="15" hidden="false" customHeight="false" outlineLevel="0" collapsed="false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36"/>
      <c r="S237" s="36"/>
      <c r="T237" s="36"/>
      <c r="U237" s="36"/>
      <c r="V237" s="36"/>
    </row>
    <row r="238" customFormat="false" ht="15" hidden="false" customHeight="false" outlineLevel="0" collapsed="false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36"/>
      <c r="S238" s="36"/>
      <c r="T238" s="36"/>
      <c r="U238" s="36"/>
      <c r="V238" s="36"/>
    </row>
    <row r="239" customFormat="false" ht="15" hidden="false" customHeight="false" outlineLevel="0" collapsed="false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36"/>
      <c r="S239" s="36"/>
      <c r="T239" s="36"/>
      <c r="U239" s="36"/>
      <c r="V239" s="36"/>
    </row>
    <row r="240" customFormat="false" ht="15" hidden="false" customHeight="false" outlineLevel="0" collapsed="false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36"/>
      <c r="S240" s="36"/>
      <c r="T240" s="36"/>
      <c r="U240" s="36"/>
      <c r="V240" s="36"/>
    </row>
    <row r="241" customFormat="false" ht="15" hidden="false" customHeight="false" outlineLevel="0" collapsed="false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36"/>
      <c r="S241" s="36"/>
      <c r="T241" s="36"/>
      <c r="U241" s="36"/>
      <c r="V241" s="36"/>
    </row>
    <row r="242" customFormat="false" ht="15" hidden="false" customHeight="false" outlineLevel="0" collapsed="false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36"/>
      <c r="S242" s="36"/>
      <c r="T242" s="36"/>
      <c r="U242" s="36"/>
      <c r="V242" s="36"/>
    </row>
    <row r="243" customFormat="false" ht="15" hidden="false" customHeight="false" outlineLevel="0" collapsed="false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36"/>
      <c r="S243" s="36"/>
      <c r="T243" s="36"/>
      <c r="U243" s="36"/>
      <c r="V243" s="36"/>
    </row>
    <row r="244" customFormat="false" ht="15" hidden="false" customHeight="false" outlineLevel="0" collapsed="false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36"/>
      <c r="S244" s="36"/>
      <c r="T244" s="36"/>
      <c r="U244" s="36"/>
      <c r="V244" s="36"/>
    </row>
    <row r="245" customFormat="false" ht="15" hidden="false" customHeight="false" outlineLevel="0" collapsed="false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36"/>
      <c r="S245" s="36"/>
      <c r="T245" s="36"/>
      <c r="U245" s="36"/>
      <c r="V245" s="36"/>
    </row>
    <row r="246" customFormat="false" ht="15" hidden="false" customHeight="false" outlineLevel="0" collapsed="false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36"/>
      <c r="S246" s="36"/>
      <c r="T246" s="36"/>
      <c r="U246" s="36"/>
      <c r="V246" s="36"/>
    </row>
    <row r="247" customFormat="false" ht="15" hidden="false" customHeight="false" outlineLevel="0" collapsed="false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36"/>
      <c r="S247" s="36"/>
      <c r="T247" s="36"/>
      <c r="U247" s="36"/>
      <c r="V247" s="36"/>
    </row>
    <row r="248" customFormat="false" ht="15" hidden="false" customHeight="false" outlineLevel="0" collapsed="false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36"/>
      <c r="S248" s="36"/>
      <c r="T248" s="36"/>
      <c r="U248" s="36"/>
      <c r="V248" s="36"/>
    </row>
    <row r="249" customFormat="false" ht="15" hidden="false" customHeight="false" outlineLevel="0" collapsed="false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36"/>
      <c r="S249" s="36"/>
      <c r="T249" s="36"/>
      <c r="U249" s="36"/>
      <c r="V249" s="36"/>
    </row>
    <row r="250" customFormat="false" ht="15" hidden="false" customHeight="false" outlineLevel="0" collapsed="false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36"/>
      <c r="S250" s="36"/>
      <c r="T250" s="36"/>
      <c r="U250" s="36"/>
      <c r="V250" s="36"/>
    </row>
    <row r="251" customFormat="false" ht="15" hidden="false" customHeight="false" outlineLevel="0" collapsed="false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36"/>
      <c r="S251" s="36"/>
      <c r="T251" s="36"/>
      <c r="U251" s="36"/>
      <c r="V251" s="36"/>
    </row>
    <row r="252" customFormat="false" ht="15" hidden="false" customHeight="false" outlineLevel="0" collapsed="false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36"/>
      <c r="S252" s="36"/>
      <c r="T252" s="36"/>
      <c r="U252" s="36"/>
      <c r="V252" s="36"/>
    </row>
    <row r="253" customFormat="false" ht="15" hidden="false" customHeight="false" outlineLevel="0" collapsed="false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36"/>
      <c r="S253" s="36"/>
      <c r="T253" s="36"/>
      <c r="U253" s="36"/>
      <c r="V253" s="36"/>
    </row>
    <row r="254" customFormat="false" ht="15" hidden="false" customHeight="false" outlineLevel="0" collapsed="false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36"/>
      <c r="S254" s="36"/>
      <c r="T254" s="36"/>
      <c r="U254" s="36"/>
      <c r="V254" s="36"/>
    </row>
    <row r="255" customFormat="false" ht="15" hidden="false" customHeight="false" outlineLevel="0" collapsed="false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36"/>
      <c r="S255" s="36"/>
      <c r="T255" s="36"/>
      <c r="U255" s="36"/>
      <c r="V255" s="36"/>
    </row>
    <row r="256" customFormat="false" ht="15" hidden="false" customHeight="false" outlineLevel="0" collapsed="false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36"/>
      <c r="S256" s="36"/>
      <c r="T256" s="36"/>
      <c r="U256" s="36"/>
      <c r="V256" s="36"/>
    </row>
    <row r="257" customFormat="false" ht="15" hidden="false" customHeight="false" outlineLevel="0" collapsed="false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36"/>
      <c r="S257" s="36"/>
      <c r="T257" s="36"/>
      <c r="U257" s="36"/>
      <c r="V257" s="36"/>
    </row>
    <row r="258" customFormat="false" ht="15" hidden="false" customHeight="false" outlineLevel="0" collapsed="false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36"/>
      <c r="S258" s="36"/>
      <c r="T258" s="36"/>
      <c r="U258" s="36"/>
      <c r="V258" s="36"/>
    </row>
    <row r="259" customFormat="false" ht="15" hidden="false" customHeight="false" outlineLevel="0" collapsed="false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36"/>
      <c r="S259" s="36"/>
      <c r="T259" s="36"/>
      <c r="U259" s="36"/>
      <c r="V259" s="36"/>
    </row>
    <row r="260" customFormat="false" ht="15" hidden="false" customHeight="false" outlineLevel="0" collapsed="false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36"/>
      <c r="S260" s="36"/>
      <c r="T260" s="36"/>
      <c r="U260" s="36"/>
      <c r="V260" s="36"/>
    </row>
    <row r="261" customFormat="false" ht="15" hidden="false" customHeight="false" outlineLevel="0" collapsed="false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36"/>
      <c r="S261" s="36"/>
      <c r="T261" s="36"/>
      <c r="U261" s="36"/>
      <c r="V261" s="36"/>
    </row>
    <row r="262" customFormat="false" ht="15" hidden="false" customHeight="false" outlineLevel="0" collapsed="false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36"/>
      <c r="S262" s="36"/>
      <c r="T262" s="36"/>
      <c r="U262" s="36"/>
      <c r="V262" s="36"/>
    </row>
    <row r="263" customFormat="false" ht="15" hidden="false" customHeight="false" outlineLevel="0" collapsed="false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36"/>
      <c r="S263" s="36"/>
      <c r="T263" s="36"/>
      <c r="U263" s="36"/>
      <c r="V263" s="36"/>
    </row>
    <row r="264" customFormat="false" ht="15" hidden="false" customHeight="false" outlineLevel="0" collapsed="false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36"/>
      <c r="S264" s="36"/>
      <c r="T264" s="36"/>
      <c r="U264" s="36"/>
      <c r="V264" s="36"/>
    </row>
    <row r="265" customFormat="false" ht="15" hidden="false" customHeight="false" outlineLevel="0" collapsed="false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36"/>
      <c r="S265" s="36"/>
      <c r="T265" s="36"/>
      <c r="U265" s="36"/>
      <c r="V265" s="36"/>
    </row>
    <row r="266" customFormat="false" ht="15" hidden="false" customHeight="false" outlineLevel="0" collapsed="false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36"/>
      <c r="S266" s="36"/>
      <c r="T266" s="36"/>
      <c r="U266" s="36"/>
      <c r="V266" s="36"/>
    </row>
    <row r="267" customFormat="false" ht="15" hidden="false" customHeight="false" outlineLevel="0" collapsed="false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36"/>
      <c r="S267" s="36"/>
      <c r="T267" s="36"/>
      <c r="U267" s="36"/>
      <c r="V267" s="36"/>
    </row>
    <row r="268" customFormat="false" ht="15" hidden="false" customHeight="false" outlineLevel="0" collapsed="false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36"/>
      <c r="S268" s="36"/>
      <c r="T268" s="36"/>
      <c r="U268" s="36"/>
      <c r="V268" s="36"/>
    </row>
    <row r="269" customFormat="false" ht="15" hidden="false" customHeight="false" outlineLevel="0" collapsed="false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36"/>
      <c r="S269" s="36"/>
      <c r="T269" s="36"/>
      <c r="U269" s="36"/>
      <c r="V269" s="36"/>
    </row>
    <row r="270" customFormat="false" ht="15" hidden="false" customHeight="false" outlineLevel="0" collapsed="false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36"/>
      <c r="S270" s="36"/>
      <c r="T270" s="36"/>
      <c r="U270" s="36"/>
      <c r="V270" s="36"/>
    </row>
    <row r="271" customFormat="false" ht="15" hidden="false" customHeight="false" outlineLevel="0" collapsed="false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36"/>
      <c r="S271" s="36"/>
      <c r="T271" s="36"/>
      <c r="U271" s="36"/>
      <c r="V271" s="36"/>
    </row>
    <row r="272" customFormat="false" ht="15" hidden="false" customHeight="false" outlineLevel="0" collapsed="false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36"/>
      <c r="S272" s="36"/>
      <c r="T272" s="36"/>
      <c r="U272" s="36"/>
      <c r="V272" s="36"/>
    </row>
    <row r="273" customFormat="false" ht="15" hidden="false" customHeight="false" outlineLevel="0" collapsed="false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36"/>
      <c r="S273" s="36"/>
      <c r="T273" s="36"/>
      <c r="U273" s="36"/>
      <c r="V273" s="36"/>
    </row>
    <row r="274" customFormat="false" ht="15" hidden="false" customHeight="false" outlineLevel="0" collapsed="false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36"/>
      <c r="S274" s="36"/>
      <c r="T274" s="36"/>
      <c r="U274" s="36"/>
      <c r="V274" s="36"/>
    </row>
    <row r="275" customFormat="false" ht="15" hidden="false" customHeight="false" outlineLevel="0" collapsed="false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36"/>
      <c r="S275" s="36"/>
      <c r="T275" s="36"/>
      <c r="U275" s="36"/>
      <c r="V275" s="36"/>
    </row>
    <row r="276" customFormat="false" ht="15" hidden="false" customHeight="false" outlineLevel="0" collapsed="false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36"/>
      <c r="S276" s="36"/>
      <c r="T276" s="36"/>
      <c r="U276" s="36"/>
      <c r="V276" s="36"/>
    </row>
    <row r="277" customFormat="false" ht="15" hidden="false" customHeight="false" outlineLevel="0" collapsed="false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36"/>
      <c r="S277" s="36"/>
      <c r="T277" s="36"/>
      <c r="U277" s="36"/>
      <c r="V277" s="36"/>
    </row>
    <row r="278" customFormat="false" ht="15" hidden="false" customHeight="false" outlineLevel="0" collapsed="false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36"/>
      <c r="S278" s="36"/>
      <c r="T278" s="36"/>
      <c r="U278" s="36"/>
      <c r="V278" s="36"/>
    </row>
    <row r="279" customFormat="false" ht="15" hidden="false" customHeight="false" outlineLevel="0" collapsed="false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36"/>
      <c r="S279" s="36"/>
      <c r="T279" s="36"/>
      <c r="U279" s="36"/>
      <c r="V279" s="36"/>
    </row>
    <row r="280" customFormat="false" ht="15" hidden="false" customHeight="false" outlineLevel="0" collapsed="false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36"/>
      <c r="S280" s="36"/>
      <c r="T280" s="36"/>
      <c r="U280" s="36"/>
      <c r="V280" s="36"/>
    </row>
    <row r="281" customFormat="false" ht="15" hidden="false" customHeight="false" outlineLevel="0" collapsed="false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36"/>
      <c r="S281" s="36"/>
      <c r="T281" s="36"/>
      <c r="U281" s="36"/>
      <c r="V281" s="36"/>
    </row>
    <row r="282" customFormat="false" ht="15" hidden="false" customHeight="false" outlineLevel="0" collapsed="false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36"/>
      <c r="S282" s="36"/>
      <c r="T282" s="36"/>
      <c r="U282" s="36"/>
      <c r="V282" s="36"/>
    </row>
    <row r="283" customFormat="false" ht="15" hidden="false" customHeight="false" outlineLevel="0" collapsed="false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36"/>
      <c r="S283" s="36"/>
      <c r="T283" s="36"/>
      <c r="U283" s="36"/>
      <c r="V283" s="36"/>
    </row>
    <row r="284" customFormat="false" ht="15" hidden="false" customHeight="false" outlineLevel="0" collapsed="false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36"/>
      <c r="S284" s="36"/>
      <c r="T284" s="36"/>
      <c r="U284" s="36"/>
      <c r="V284" s="36"/>
    </row>
    <row r="285" customFormat="false" ht="15" hidden="false" customHeight="false" outlineLevel="0" collapsed="false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36"/>
      <c r="S285" s="36"/>
      <c r="T285" s="36"/>
      <c r="U285" s="36"/>
      <c r="V285" s="36"/>
    </row>
    <row r="286" customFormat="false" ht="15" hidden="false" customHeight="false" outlineLevel="0" collapsed="false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36"/>
      <c r="S286" s="36"/>
      <c r="T286" s="36"/>
      <c r="U286" s="36"/>
      <c r="V286" s="36"/>
    </row>
    <row r="287" customFormat="false" ht="15" hidden="false" customHeight="false" outlineLevel="0" collapsed="false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36"/>
      <c r="S287" s="36"/>
      <c r="T287" s="36"/>
      <c r="U287" s="36"/>
      <c r="V287" s="36"/>
    </row>
    <row r="288" customFormat="false" ht="15" hidden="false" customHeight="false" outlineLevel="0" collapsed="false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36"/>
      <c r="S288" s="36"/>
      <c r="T288" s="36"/>
      <c r="U288" s="36"/>
      <c r="V288" s="36"/>
    </row>
    <row r="289" customFormat="false" ht="15" hidden="false" customHeight="false" outlineLevel="0" collapsed="false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36"/>
      <c r="S289" s="36"/>
      <c r="T289" s="36"/>
      <c r="U289" s="36"/>
      <c r="V289" s="36"/>
    </row>
    <row r="290" customFormat="false" ht="15" hidden="false" customHeight="false" outlineLevel="0" collapsed="false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36"/>
      <c r="S290" s="36"/>
      <c r="T290" s="36"/>
      <c r="U290" s="36"/>
      <c r="V290" s="36"/>
    </row>
    <row r="291" customFormat="false" ht="15" hidden="false" customHeight="false" outlineLevel="0" collapsed="false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36"/>
      <c r="S291" s="36"/>
      <c r="T291" s="36"/>
      <c r="U291" s="36"/>
      <c r="V291" s="36"/>
    </row>
    <row r="292" customFormat="false" ht="15" hidden="false" customHeight="false" outlineLevel="0" collapsed="false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36"/>
      <c r="S292" s="36"/>
      <c r="T292" s="36"/>
      <c r="U292" s="36"/>
      <c r="V292" s="36"/>
    </row>
    <row r="293" customFormat="false" ht="15" hidden="false" customHeight="false" outlineLevel="0" collapsed="false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36"/>
      <c r="S293" s="36"/>
      <c r="T293" s="36"/>
      <c r="U293" s="36"/>
      <c r="V293" s="36"/>
    </row>
    <row r="294" customFormat="false" ht="15" hidden="false" customHeight="false" outlineLevel="0" collapsed="false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36"/>
      <c r="S294" s="36"/>
      <c r="T294" s="36"/>
      <c r="U294" s="36"/>
      <c r="V294" s="36"/>
    </row>
    <row r="295" customFormat="false" ht="15" hidden="false" customHeight="false" outlineLevel="0" collapsed="false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36"/>
      <c r="S295" s="36"/>
      <c r="T295" s="36"/>
      <c r="U295" s="36"/>
      <c r="V295" s="36"/>
    </row>
    <row r="296" customFormat="false" ht="15" hidden="false" customHeight="false" outlineLevel="0" collapsed="false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36"/>
      <c r="S296" s="36"/>
      <c r="T296" s="36"/>
      <c r="U296" s="36"/>
      <c r="V296" s="36"/>
    </row>
    <row r="297" customFormat="false" ht="15" hidden="false" customHeight="false" outlineLevel="0" collapsed="false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36"/>
      <c r="S297" s="36"/>
      <c r="T297" s="36"/>
      <c r="U297" s="36"/>
      <c r="V297" s="36"/>
    </row>
    <row r="298" customFormat="false" ht="15" hidden="false" customHeight="false" outlineLevel="0" collapsed="false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36"/>
      <c r="S298" s="36"/>
      <c r="T298" s="36"/>
      <c r="U298" s="36"/>
      <c r="V298" s="36"/>
    </row>
    <row r="299" customFormat="false" ht="15" hidden="false" customHeight="false" outlineLevel="0" collapsed="false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36"/>
      <c r="S299" s="36"/>
      <c r="T299" s="36"/>
      <c r="U299" s="36"/>
      <c r="V299" s="36"/>
    </row>
    <row r="300" customFormat="false" ht="15" hidden="false" customHeight="false" outlineLevel="0" collapsed="false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36"/>
      <c r="S300" s="36"/>
      <c r="T300" s="36"/>
      <c r="U300" s="36"/>
      <c r="V300" s="36"/>
    </row>
    <row r="301" customFormat="false" ht="15" hidden="false" customHeight="false" outlineLevel="0" collapsed="false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36"/>
      <c r="S301" s="36"/>
      <c r="T301" s="36"/>
      <c r="U301" s="36"/>
      <c r="V301" s="36"/>
    </row>
    <row r="302" customFormat="false" ht="15" hidden="false" customHeight="false" outlineLevel="0" collapsed="false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36"/>
      <c r="S302" s="36"/>
      <c r="T302" s="36"/>
      <c r="U302" s="36"/>
      <c r="V302" s="36"/>
    </row>
    <row r="303" customFormat="false" ht="15" hidden="false" customHeight="false" outlineLevel="0" collapsed="false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36"/>
      <c r="S303" s="36"/>
      <c r="T303" s="36"/>
      <c r="U303" s="36"/>
      <c r="V303" s="36"/>
    </row>
    <row r="304" customFormat="false" ht="15" hidden="false" customHeight="false" outlineLevel="0" collapsed="false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36"/>
      <c r="S304" s="36"/>
      <c r="T304" s="36"/>
      <c r="U304" s="36"/>
      <c r="V304" s="36"/>
    </row>
    <row r="305" customFormat="false" ht="15" hidden="false" customHeight="false" outlineLevel="0" collapsed="false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36"/>
      <c r="S305" s="36"/>
      <c r="T305" s="36"/>
      <c r="U305" s="36"/>
      <c r="V305" s="36"/>
    </row>
    <row r="306" customFormat="false" ht="15" hidden="false" customHeight="false" outlineLevel="0" collapsed="false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36"/>
      <c r="S306" s="36"/>
      <c r="T306" s="36"/>
      <c r="U306" s="36"/>
      <c r="V306" s="36"/>
    </row>
    <row r="307" customFormat="false" ht="15" hidden="false" customHeight="false" outlineLevel="0" collapsed="false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36"/>
      <c r="S307" s="36"/>
      <c r="T307" s="36"/>
      <c r="U307" s="36"/>
      <c r="V307" s="36"/>
    </row>
    <row r="308" customFormat="false" ht="15" hidden="false" customHeight="false" outlineLevel="0" collapsed="false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36"/>
      <c r="S308" s="36"/>
      <c r="T308" s="36"/>
      <c r="U308" s="36"/>
      <c r="V308" s="36"/>
    </row>
    <row r="309" customFormat="false" ht="15" hidden="false" customHeight="false" outlineLevel="0" collapsed="false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36"/>
      <c r="S309" s="36"/>
      <c r="T309" s="36"/>
      <c r="U309" s="36"/>
      <c r="V309" s="36"/>
    </row>
    <row r="310" customFormat="false" ht="15" hidden="false" customHeight="false" outlineLevel="0" collapsed="false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36"/>
      <c r="S310" s="36"/>
      <c r="T310" s="36"/>
      <c r="U310" s="36"/>
      <c r="V310" s="36"/>
    </row>
    <row r="311" customFormat="false" ht="15" hidden="false" customHeight="false" outlineLevel="0" collapsed="false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36"/>
      <c r="S311" s="36"/>
      <c r="T311" s="36"/>
      <c r="U311" s="36"/>
      <c r="V311" s="36"/>
    </row>
    <row r="312" customFormat="false" ht="15" hidden="false" customHeight="false" outlineLevel="0" collapsed="false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36"/>
      <c r="S312" s="36"/>
      <c r="T312" s="36"/>
      <c r="U312" s="36"/>
      <c r="V312" s="36"/>
    </row>
    <row r="313" customFormat="false" ht="15" hidden="false" customHeight="false" outlineLevel="0" collapsed="false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36"/>
      <c r="S313" s="36"/>
      <c r="T313" s="36"/>
      <c r="U313" s="36"/>
      <c r="V313" s="36"/>
    </row>
    <row r="314" customFormat="false" ht="15" hidden="false" customHeight="false" outlineLevel="0" collapsed="false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36"/>
      <c r="S314" s="36"/>
      <c r="T314" s="36"/>
      <c r="U314" s="36"/>
      <c r="V314" s="36"/>
    </row>
    <row r="315" customFormat="false" ht="15" hidden="false" customHeight="false" outlineLevel="0" collapsed="false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36"/>
      <c r="S315" s="36"/>
      <c r="T315" s="36"/>
      <c r="U315" s="36"/>
      <c r="V315" s="36"/>
    </row>
    <row r="316" customFormat="false" ht="15" hidden="false" customHeight="false" outlineLevel="0" collapsed="false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36"/>
      <c r="S316" s="36"/>
      <c r="T316" s="36"/>
      <c r="U316" s="36"/>
      <c r="V316" s="36"/>
    </row>
    <row r="317" customFormat="false" ht="15" hidden="false" customHeight="false" outlineLevel="0" collapsed="false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36"/>
      <c r="S317" s="36"/>
      <c r="T317" s="36"/>
      <c r="U317" s="36"/>
      <c r="V317" s="36"/>
    </row>
    <row r="318" customFormat="false" ht="15" hidden="false" customHeight="false" outlineLevel="0" collapsed="false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36"/>
      <c r="S318" s="36"/>
      <c r="T318" s="36"/>
      <c r="U318" s="36"/>
      <c r="V318" s="36"/>
    </row>
    <row r="319" customFormat="false" ht="15" hidden="false" customHeight="false" outlineLevel="0" collapsed="false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36"/>
      <c r="S319" s="36"/>
      <c r="T319" s="36"/>
      <c r="U319" s="36"/>
      <c r="V319" s="36"/>
    </row>
    <row r="320" customFormat="false" ht="15" hidden="false" customHeight="false" outlineLevel="0" collapsed="false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36"/>
      <c r="S320" s="36"/>
      <c r="T320" s="36"/>
      <c r="U320" s="36"/>
      <c r="V320" s="36"/>
    </row>
    <row r="321" customFormat="false" ht="15" hidden="false" customHeight="false" outlineLevel="0" collapsed="false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36"/>
      <c r="S321" s="36"/>
      <c r="T321" s="36"/>
      <c r="U321" s="36"/>
      <c r="V321" s="36"/>
    </row>
    <row r="322" customFormat="false" ht="15" hidden="false" customHeight="false" outlineLevel="0" collapsed="false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36"/>
      <c r="S322" s="36"/>
      <c r="T322" s="36"/>
      <c r="U322" s="36"/>
      <c r="V322" s="36"/>
    </row>
    <row r="323" customFormat="false" ht="15" hidden="false" customHeight="false" outlineLevel="0" collapsed="false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36"/>
      <c r="S323" s="36"/>
      <c r="T323" s="36"/>
      <c r="U323" s="36"/>
      <c r="V323" s="36"/>
    </row>
    <row r="324" customFormat="false" ht="15" hidden="false" customHeight="false" outlineLevel="0" collapsed="false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36"/>
      <c r="S324" s="36"/>
      <c r="T324" s="36"/>
      <c r="U324" s="36"/>
      <c r="V324" s="36"/>
    </row>
    <row r="325" customFormat="false" ht="15" hidden="false" customHeight="false" outlineLevel="0" collapsed="false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36"/>
      <c r="S325" s="36"/>
      <c r="T325" s="36"/>
      <c r="U325" s="36"/>
      <c r="V325" s="36"/>
    </row>
    <row r="326" customFormat="false" ht="15" hidden="false" customHeight="false" outlineLevel="0" collapsed="false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36"/>
      <c r="S326" s="36"/>
      <c r="T326" s="36"/>
      <c r="U326" s="36"/>
      <c r="V326" s="36"/>
    </row>
    <row r="327" customFormat="false" ht="15" hidden="false" customHeight="false" outlineLevel="0" collapsed="false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36"/>
      <c r="S327" s="36"/>
      <c r="T327" s="36"/>
      <c r="U327" s="36"/>
      <c r="V327" s="36"/>
    </row>
    <row r="328" customFormat="false" ht="15" hidden="false" customHeight="false" outlineLevel="0" collapsed="false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36"/>
      <c r="S328" s="36"/>
      <c r="T328" s="36"/>
      <c r="U328" s="36"/>
      <c r="V328" s="36"/>
    </row>
    <row r="329" customFormat="false" ht="15" hidden="false" customHeight="false" outlineLevel="0" collapsed="false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36"/>
      <c r="S329" s="36"/>
      <c r="T329" s="36"/>
      <c r="U329" s="36"/>
      <c r="V329" s="36"/>
    </row>
    <row r="330" customFormat="false" ht="15" hidden="false" customHeight="false" outlineLevel="0" collapsed="false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36"/>
      <c r="S330" s="36"/>
      <c r="T330" s="36"/>
      <c r="U330" s="36"/>
      <c r="V330" s="36"/>
    </row>
    <row r="331" customFormat="false" ht="15" hidden="false" customHeight="false" outlineLevel="0" collapsed="false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36"/>
      <c r="S331" s="36"/>
      <c r="T331" s="36"/>
      <c r="U331" s="36"/>
      <c r="V331" s="36"/>
    </row>
    <row r="332" customFormat="false" ht="15" hidden="false" customHeight="false" outlineLevel="0" collapsed="false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36"/>
      <c r="S332" s="36"/>
      <c r="T332" s="36"/>
      <c r="U332" s="36"/>
      <c r="V332" s="36"/>
    </row>
    <row r="333" customFormat="false" ht="15" hidden="false" customHeight="false" outlineLevel="0" collapsed="false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36"/>
      <c r="S333" s="36"/>
      <c r="T333" s="36"/>
      <c r="U333" s="36"/>
      <c r="V333" s="36"/>
    </row>
    <row r="334" customFormat="false" ht="15" hidden="false" customHeight="false" outlineLevel="0" collapsed="false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36"/>
      <c r="S334" s="36"/>
      <c r="T334" s="36"/>
      <c r="U334" s="36"/>
      <c r="V334" s="36"/>
    </row>
    <row r="335" customFormat="false" ht="15" hidden="false" customHeight="false" outlineLevel="0" collapsed="false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36"/>
      <c r="S335" s="36"/>
      <c r="T335" s="36"/>
      <c r="U335" s="36"/>
      <c r="V335" s="36"/>
    </row>
    <row r="336" customFormat="false" ht="15" hidden="false" customHeight="false" outlineLevel="0" collapsed="false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36"/>
      <c r="S336" s="36"/>
      <c r="T336" s="36"/>
      <c r="U336" s="36"/>
      <c r="V336" s="36"/>
    </row>
    <row r="337" customFormat="false" ht="15" hidden="false" customHeight="false" outlineLevel="0" collapsed="false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36"/>
      <c r="S337" s="36"/>
      <c r="T337" s="36"/>
      <c r="U337" s="36"/>
      <c r="V337" s="36"/>
    </row>
    <row r="338" customFormat="false" ht="15" hidden="false" customHeight="false" outlineLevel="0" collapsed="false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36"/>
      <c r="S338" s="36"/>
      <c r="T338" s="36"/>
      <c r="U338" s="36"/>
      <c r="V338" s="36"/>
    </row>
    <row r="339" customFormat="false" ht="15" hidden="false" customHeight="false" outlineLevel="0" collapsed="false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36"/>
      <c r="S339" s="36"/>
      <c r="T339" s="36"/>
      <c r="U339" s="36"/>
      <c r="V339" s="36"/>
    </row>
    <row r="340" customFormat="false" ht="15" hidden="false" customHeight="false" outlineLevel="0" collapsed="false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36"/>
      <c r="S340" s="36"/>
      <c r="T340" s="36"/>
      <c r="U340" s="36"/>
      <c r="V340" s="36"/>
    </row>
    <row r="341" customFormat="false" ht="15" hidden="false" customHeight="false" outlineLevel="0" collapsed="false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36"/>
      <c r="S341" s="36"/>
      <c r="T341" s="36"/>
      <c r="U341" s="36"/>
      <c r="V341" s="36"/>
    </row>
    <row r="342" customFormat="false" ht="15" hidden="false" customHeight="false" outlineLevel="0" collapsed="false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36"/>
      <c r="S342" s="36"/>
      <c r="T342" s="36"/>
      <c r="U342" s="36"/>
      <c r="V342" s="36"/>
    </row>
    <row r="343" customFormat="false" ht="15" hidden="false" customHeight="false" outlineLevel="0" collapsed="false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36"/>
      <c r="S343" s="36"/>
      <c r="T343" s="36"/>
      <c r="U343" s="36"/>
      <c r="V343" s="36"/>
    </row>
    <row r="344" customFormat="false" ht="15" hidden="false" customHeight="false" outlineLevel="0" collapsed="false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36"/>
      <c r="S344" s="36"/>
      <c r="T344" s="36"/>
      <c r="U344" s="36"/>
      <c r="V344" s="36"/>
    </row>
    <row r="345" customFormat="false" ht="15" hidden="false" customHeight="false" outlineLevel="0" collapsed="false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36"/>
      <c r="S345" s="36"/>
      <c r="T345" s="36"/>
      <c r="U345" s="36"/>
      <c r="V345" s="36"/>
    </row>
    <row r="346" customFormat="false" ht="15" hidden="false" customHeight="false" outlineLevel="0" collapsed="false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36"/>
      <c r="S346" s="36"/>
      <c r="T346" s="36"/>
      <c r="U346" s="36"/>
      <c r="V346" s="36"/>
    </row>
    <row r="347" customFormat="false" ht="15" hidden="false" customHeight="false" outlineLevel="0" collapsed="false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36"/>
      <c r="S347" s="36"/>
      <c r="T347" s="36"/>
      <c r="U347" s="36"/>
      <c r="V347" s="36"/>
    </row>
    <row r="348" customFormat="false" ht="15" hidden="false" customHeight="false" outlineLevel="0" collapsed="false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36"/>
      <c r="S348" s="36"/>
      <c r="T348" s="36"/>
      <c r="U348" s="36"/>
      <c r="V348" s="36"/>
    </row>
    <row r="349" customFormat="false" ht="15" hidden="false" customHeight="false" outlineLevel="0" collapsed="false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36"/>
      <c r="S349" s="36"/>
      <c r="T349" s="36"/>
      <c r="U349" s="36"/>
      <c r="V349" s="36"/>
    </row>
    <row r="350" customFormat="false" ht="15" hidden="false" customHeight="false" outlineLevel="0" collapsed="false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36"/>
      <c r="S350" s="36"/>
      <c r="T350" s="36"/>
      <c r="U350" s="36"/>
      <c r="V350" s="36"/>
    </row>
    <row r="351" customFormat="false" ht="15" hidden="false" customHeight="false" outlineLevel="0" collapsed="false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36"/>
      <c r="S351" s="36"/>
      <c r="T351" s="36"/>
      <c r="U351" s="36"/>
      <c r="V351" s="36"/>
    </row>
    <row r="352" customFormat="false" ht="15" hidden="false" customHeight="false" outlineLevel="0" collapsed="false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36"/>
      <c r="S352" s="36"/>
      <c r="T352" s="36"/>
      <c r="U352" s="36"/>
      <c r="V352" s="36"/>
    </row>
    <row r="353" customFormat="false" ht="15" hidden="false" customHeight="false" outlineLevel="0" collapsed="false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36"/>
      <c r="S353" s="36"/>
      <c r="T353" s="36"/>
      <c r="U353" s="36"/>
      <c r="V353" s="36"/>
    </row>
    <row r="354" customFormat="false" ht="15" hidden="false" customHeight="false" outlineLevel="0" collapsed="false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36"/>
      <c r="S354" s="36"/>
      <c r="T354" s="36"/>
      <c r="U354" s="36"/>
      <c r="V354" s="36"/>
    </row>
    <row r="355" customFormat="false" ht="15" hidden="false" customHeight="false" outlineLevel="0" collapsed="false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36"/>
      <c r="S355" s="36"/>
      <c r="T355" s="36"/>
      <c r="U355" s="36"/>
      <c r="V355" s="36"/>
    </row>
    <row r="356" customFormat="false" ht="15" hidden="false" customHeight="false" outlineLevel="0" collapsed="false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36"/>
      <c r="S356" s="36"/>
      <c r="T356" s="36"/>
      <c r="U356" s="36"/>
      <c r="V356" s="36"/>
    </row>
    <row r="357" customFormat="false" ht="15" hidden="false" customHeight="false" outlineLevel="0" collapsed="false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36"/>
      <c r="S357" s="36"/>
      <c r="T357" s="36"/>
      <c r="U357" s="36"/>
      <c r="V357" s="36"/>
    </row>
    <row r="358" customFormat="false" ht="15" hidden="false" customHeight="false" outlineLevel="0" collapsed="false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36"/>
      <c r="S358" s="36"/>
      <c r="T358" s="36"/>
      <c r="U358" s="36"/>
      <c r="V358" s="36"/>
    </row>
    <row r="359" customFormat="false" ht="15" hidden="false" customHeight="false" outlineLevel="0" collapsed="false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36"/>
      <c r="S359" s="36"/>
      <c r="T359" s="36"/>
      <c r="U359" s="36"/>
      <c r="V359" s="36"/>
    </row>
    <row r="360" customFormat="false" ht="15" hidden="false" customHeight="false" outlineLevel="0" collapsed="false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36"/>
      <c r="S360" s="36"/>
      <c r="T360" s="36"/>
      <c r="U360" s="36"/>
      <c r="V360" s="36"/>
    </row>
    <row r="361" customFormat="false" ht="15" hidden="false" customHeight="false" outlineLevel="0" collapsed="false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36"/>
      <c r="S361" s="36"/>
      <c r="T361" s="36"/>
      <c r="U361" s="36"/>
      <c r="V361" s="36"/>
    </row>
    <row r="362" customFormat="false" ht="15" hidden="false" customHeight="false" outlineLevel="0" collapsed="false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36"/>
      <c r="S362" s="36"/>
      <c r="T362" s="36"/>
      <c r="U362" s="36"/>
      <c r="V362" s="36"/>
    </row>
    <row r="363" customFormat="false" ht="15" hidden="false" customHeight="false" outlineLevel="0" collapsed="false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36"/>
      <c r="S363" s="36"/>
      <c r="T363" s="36"/>
      <c r="U363" s="36"/>
      <c r="V363" s="36"/>
    </row>
    <row r="364" customFormat="false" ht="15" hidden="false" customHeight="false" outlineLevel="0" collapsed="false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36"/>
      <c r="S364" s="36"/>
      <c r="T364" s="36"/>
      <c r="U364" s="36"/>
      <c r="V364" s="36"/>
    </row>
    <row r="365" customFormat="false" ht="15" hidden="false" customHeight="false" outlineLevel="0" collapsed="false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36"/>
      <c r="S365" s="36"/>
      <c r="T365" s="36"/>
      <c r="U365" s="36"/>
      <c r="V365" s="36"/>
    </row>
    <row r="366" customFormat="false" ht="15" hidden="false" customHeight="false" outlineLevel="0" collapsed="false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36"/>
      <c r="S366" s="36"/>
      <c r="T366" s="36"/>
      <c r="U366" s="36"/>
      <c r="V366" s="36"/>
    </row>
    <row r="367" customFormat="false" ht="15" hidden="false" customHeight="false" outlineLevel="0" collapsed="false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36"/>
      <c r="S367" s="36"/>
      <c r="T367" s="36"/>
      <c r="U367" s="36"/>
      <c r="V367" s="36"/>
    </row>
    <row r="368" customFormat="false" ht="15" hidden="false" customHeight="false" outlineLevel="0" collapsed="false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36"/>
      <c r="S368" s="36"/>
      <c r="T368" s="36"/>
      <c r="U368" s="36"/>
      <c r="V368" s="36"/>
    </row>
    <row r="369" customFormat="false" ht="15" hidden="false" customHeight="false" outlineLevel="0" collapsed="false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36"/>
      <c r="S369" s="36"/>
      <c r="T369" s="36"/>
      <c r="U369" s="36"/>
      <c r="V369" s="36"/>
    </row>
    <row r="370" customFormat="false" ht="15" hidden="false" customHeight="false" outlineLevel="0" collapsed="false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36"/>
      <c r="S370" s="36"/>
      <c r="T370" s="36"/>
      <c r="U370" s="36"/>
      <c r="V370" s="36"/>
    </row>
    <row r="371" customFormat="false" ht="15" hidden="false" customHeight="false" outlineLevel="0" collapsed="false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36"/>
      <c r="S371" s="36"/>
      <c r="T371" s="36"/>
      <c r="U371" s="36"/>
      <c r="V371" s="36"/>
    </row>
    <row r="372" customFormat="false" ht="15" hidden="false" customHeight="false" outlineLevel="0" collapsed="false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36"/>
      <c r="S372" s="36"/>
      <c r="T372" s="36"/>
      <c r="U372" s="36"/>
      <c r="V372" s="36"/>
    </row>
    <row r="373" customFormat="false" ht="15" hidden="false" customHeight="false" outlineLevel="0" collapsed="false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36"/>
      <c r="S373" s="36"/>
      <c r="T373" s="36"/>
      <c r="U373" s="36"/>
      <c r="V373" s="36"/>
    </row>
    <row r="374" customFormat="false" ht="15" hidden="false" customHeight="false" outlineLevel="0" collapsed="false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36"/>
      <c r="S374" s="36"/>
      <c r="T374" s="36"/>
      <c r="U374" s="36"/>
      <c r="V374" s="36"/>
    </row>
    <row r="375" customFormat="false" ht="15" hidden="false" customHeight="false" outlineLevel="0" collapsed="false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36"/>
      <c r="S375" s="36"/>
      <c r="T375" s="36"/>
      <c r="U375" s="36"/>
      <c r="V375" s="36"/>
    </row>
    <row r="376" customFormat="false" ht="15" hidden="false" customHeight="false" outlineLevel="0" collapsed="false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36"/>
      <c r="S376" s="36"/>
      <c r="T376" s="36"/>
      <c r="U376" s="36"/>
      <c r="V376" s="36"/>
    </row>
    <row r="377" customFormat="false" ht="15" hidden="false" customHeight="false" outlineLevel="0" collapsed="false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36"/>
      <c r="S377" s="36"/>
      <c r="T377" s="36"/>
      <c r="U377" s="36"/>
      <c r="V377" s="36"/>
    </row>
    <row r="378" customFormat="false" ht="15" hidden="false" customHeight="false" outlineLevel="0" collapsed="false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36"/>
      <c r="S378" s="36"/>
      <c r="T378" s="36"/>
      <c r="U378" s="36"/>
      <c r="V378" s="36"/>
    </row>
    <row r="379" customFormat="false" ht="15" hidden="false" customHeight="false" outlineLevel="0" collapsed="false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36"/>
      <c r="S379" s="36"/>
      <c r="T379" s="36"/>
      <c r="U379" s="36"/>
      <c r="V379" s="36"/>
    </row>
    <row r="380" customFormat="false" ht="15" hidden="false" customHeight="false" outlineLevel="0" collapsed="false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36"/>
      <c r="S380" s="36"/>
      <c r="T380" s="36"/>
      <c r="U380" s="36"/>
      <c r="V380" s="36"/>
    </row>
    <row r="381" customFormat="false" ht="15" hidden="false" customHeight="false" outlineLevel="0" collapsed="false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36"/>
      <c r="S381" s="36"/>
      <c r="T381" s="36"/>
      <c r="U381" s="36"/>
      <c r="V381" s="36"/>
    </row>
    <row r="382" customFormat="false" ht="15" hidden="false" customHeight="false" outlineLevel="0" collapsed="false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36"/>
      <c r="S382" s="36"/>
      <c r="T382" s="36"/>
      <c r="U382" s="36"/>
      <c r="V382" s="36"/>
    </row>
    <row r="383" customFormat="false" ht="15" hidden="false" customHeight="false" outlineLevel="0" collapsed="false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36"/>
      <c r="S383" s="36"/>
      <c r="T383" s="36"/>
      <c r="U383" s="36"/>
      <c r="V383" s="36"/>
    </row>
    <row r="384" customFormat="false" ht="15" hidden="false" customHeight="false" outlineLevel="0" collapsed="false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36"/>
      <c r="S384" s="36"/>
      <c r="T384" s="36"/>
      <c r="U384" s="36"/>
      <c r="V384" s="36"/>
    </row>
    <row r="385" customFormat="false" ht="15" hidden="false" customHeight="false" outlineLevel="0" collapsed="false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36"/>
      <c r="S385" s="36"/>
      <c r="T385" s="36"/>
      <c r="U385" s="36"/>
      <c r="V385" s="36"/>
    </row>
    <row r="386" customFormat="false" ht="15" hidden="false" customHeight="false" outlineLevel="0" collapsed="false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36"/>
      <c r="S386" s="36"/>
      <c r="T386" s="36"/>
      <c r="U386" s="36"/>
      <c r="V386" s="36"/>
    </row>
    <row r="387" customFormat="false" ht="15" hidden="false" customHeight="false" outlineLevel="0" collapsed="false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36"/>
      <c r="S387" s="36"/>
      <c r="T387" s="36"/>
      <c r="U387" s="36"/>
      <c r="V387" s="36"/>
    </row>
    <row r="388" customFormat="false" ht="15" hidden="false" customHeight="false" outlineLevel="0" collapsed="false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36"/>
      <c r="S388" s="36"/>
      <c r="T388" s="36"/>
      <c r="U388" s="36"/>
      <c r="V388" s="36"/>
    </row>
    <row r="389" customFormat="false" ht="15" hidden="false" customHeight="false" outlineLevel="0" collapsed="false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36"/>
      <c r="S389" s="36"/>
      <c r="T389" s="36"/>
      <c r="U389" s="36"/>
      <c r="V389" s="36"/>
    </row>
    <row r="390" customFormat="false" ht="15" hidden="false" customHeight="false" outlineLevel="0" collapsed="false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36"/>
      <c r="S390" s="36"/>
      <c r="T390" s="36"/>
      <c r="U390" s="36"/>
      <c r="V390" s="36"/>
    </row>
    <row r="391" customFormat="false" ht="15" hidden="false" customHeight="false" outlineLevel="0" collapsed="false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36"/>
      <c r="S391" s="36"/>
      <c r="T391" s="36"/>
      <c r="U391" s="36"/>
      <c r="V391" s="36"/>
    </row>
    <row r="392" customFormat="false" ht="15" hidden="false" customHeight="false" outlineLevel="0" collapsed="false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36"/>
      <c r="S392" s="36"/>
      <c r="T392" s="36"/>
      <c r="U392" s="36"/>
      <c r="V392" s="36"/>
    </row>
    <row r="393" customFormat="false" ht="15" hidden="false" customHeight="false" outlineLevel="0" collapsed="false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36"/>
      <c r="S393" s="36"/>
      <c r="T393" s="36"/>
      <c r="U393" s="36"/>
      <c r="V393" s="36"/>
    </row>
    <row r="394" customFormat="false" ht="15" hidden="false" customHeight="false" outlineLevel="0" collapsed="false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36"/>
      <c r="S394" s="36"/>
      <c r="T394" s="36"/>
      <c r="U394" s="36"/>
      <c r="V394" s="36"/>
    </row>
    <row r="395" customFormat="false" ht="15" hidden="false" customHeight="false" outlineLevel="0" collapsed="false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36"/>
      <c r="S395" s="36"/>
      <c r="T395" s="36"/>
      <c r="U395" s="36"/>
      <c r="V395" s="36"/>
    </row>
    <row r="396" customFormat="false" ht="15" hidden="false" customHeight="false" outlineLevel="0" collapsed="false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36"/>
      <c r="S396" s="36"/>
      <c r="T396" s="36"/>
      <c r="U396" s="36"/>
      <c r="V396" s="36"/>
    </row>
    <row r="397" customFormat="false" ht="15" hidden="false" customHeight="false" outlineLevel="0" collapsed="false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36"/>
      <c r="S397" s="36"/>
      <c r="T397" s="36"/>
      <c r="U397" s="36"/>
      <c r="V397" s="36"/>
    </row>
    <row r="398" customFormat="false" ht="15" hidden="false" customHeight="false" outlineLevel="0" collapsed="false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36"/>
      <c r="S398" s="36"/>
      <c r="T398" s="36"/>
      <c r="U398" s="36"/>
      <c r="V398" s="36"/>
    </row>
    <row r="399" customFormat="false" ht="15" hidden="false" customHeight="false" outlineLevel="0" collapsed="false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36"/>
      <c r="S399" s="36"/>
      <c r="T399" s="36"/>
      <c r="U399" s="36"/>
      <c r="V399" s="36"/>
    </row>
    <row r="400" customFormat="false" ht="15" hidden="false" customHeight="false" outlineLevel="0" collapsed="false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36"/>
      <c r="S400" s="36"/>
      <c r="T400" s="36"/>
      <c r="U400" s="36"/>
      <c r="V400" s="36"/>
    </row>
    <row r="401" customFormat="false" ht="15" hidden="false" customHeight="false" outlineLevel="0" collapsed="false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36"/>
      <c r="S401" s="36"/>
      <c r="T401" s="36"/>
      <c r="U401" s="36"/>
      <c r="V401" s="36"/>
    </row>
    <row r="402" customFormat="false" ht="15" hidden="false" customHeight="false" outlineLevel="0" collapsed="false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36"/>
      <c r="S402" s="36"/>
      <c r="T402" s="36"/>
      <c r="U402" s="36"/>
      <c r="V402" s="36"/>
    </row>
    <row r="403" customFormat="false" ht="15" hidden="false" customHeight="false" outlineLevel="0" collapsed="false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36"/>
      <c r="S403" s="36"/>
      <c r="T403" s="36"/>
      <c r="U403" s="36"/>
      <c r="V403" s="36"/>
    </row>
    <row r="404" customFormat="false" ht="15" hidden="false" customHeight="false" outlineLevel="0" collapsed="false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36"/>
      <c r="S404" s="36"/>
      <c r="T404" s="36"/>
      <c r="U404" s="36"/>
      <c r="V404" s="36"/>
    </row>
    <row r="405" customFormat="false" ht="15" hidden="false" customHeight="false" outlineLevel="0" collapsed="false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36"/>
      <c r="S405" s="36"/>
      <c r="T405" s="36"/>
      <c r="U405" s="36"/>
      <c r="V405" s="36"/>
    </row>
    <row r="406" customFormat="false" ht="15" hidden="false" customHeight="false" outlineLevel="0" collapsed="false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36"/>
      <c r="S406" s="36"/>
      <c r="T406" s="36"/>
      <c r="U406" s="36"/>
      <c r="V406" s="36"/>
    </row>
    <row r="407" customFormat="false" ht="15" hidden="false" customHeight="false" outlineLevel="0" collapsed="false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36"/>
      <c r="S407" s="36"/>
      <c r="T407" s="36"/>
      <c r="U407" s="36"/>
      <c r="V407" s="36"/>
    </row>
    <row r="408" customFormat="false" ht="15" hidden="false" customHeight="false" outlineLevel="0" collapsed="false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36"/>
      <c r="S408" s="36"/>
      <c r="T408" s="36"/>
      <c r="U408" s="36"/>
      <c r="V408" s="36"/>
    </row>
    <row r="409" customFormat="false" ht="15" hidden="false" customHeight="false" outlineLevel="0" collapsed="false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36"/>
      <c r="S409" s="36"/>
      <c r="T409" s="36"/>
      <c r="U409" s="36"/>
      <c r="V409" s="36"/>
    </row>
    <row r="410" customFormat="false" ht="15" hidden="false" customHeight="false" outlineLevel="0" collapsed="false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36"/>
      <c r="S410" s="36"/>
      <c r="T410" s="36"/>
      <c r="U410" s="36"/>
      <c r="V410" s="36"/>
    </row>
    <row r="411" customFormat="false" ht="15" hidden="false" customHeight="false" outlineLevel="0" collapsed="false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36"/>
      <c r="S411" s="36"/>
      <c r="T411" s="36"/>
      <c r="U411" s="36"/>
      <c r="V411" s="36"/>
    </row>
    <row r="412" customFormat="false" ht="15" hidden="false" customHeight="false" outlineLevel="0" collapsed="false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36"/>
      <c r="S412" s="36"/>
      <c r="T412" s="36"/>
      <c r="U412" s="36"/>
      <c r="V412" s="36"/>
    </row>
    <row r="413" customFormat="false" ht="15" hidden="false" customHeight="false" outlineLevel="0" collapsed="false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36"/>
      <c r="S413" s="36"/>
      <c r="T413" s="36"/>
      <c r="U413" s="36"/>
      <c r="V413" s="36"/>
    </row>
    <row r="414" customFormat="false" ht="15" hidden="false" customHeight="false" outlineLevel="0" collapsed="false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36"/>
      <c r="S414" s="36"/>
      <c r="T414" s="36"/>
      <c r="U414" s="36"/>
      <c r="V414" s="36"/>
    </row>
    <row r="415" customFormat="false" ht="15" hidden="false" customHeight="false" outlineLevel="0" collapsed="false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36"/>
      <c r="S415" s="36"/>
      <c r="T415" s="36"/>
      <c r="U415" s="36"/>
      <c r="V415" s="36"/>
    </row>
    <row r="416" customFormat="false" ht="15" hidden="false" customHeight="false" outlineLevel="0" collapsed="false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36"/>
      <c r="S416" s="36"/>
      <c r="T416" s="36"/>
      <c r="U416" s="36"/>
      <c r="V416" s="36"/>
    </row>
    <row r="417" customFormat="false" ht="15" hidden="false" customHeight="false" outlineLevel="0" collapsed="false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36"/>
      <c r="S417" s="36"/>
      <c r="T417" s="36"/>
      <c r="U417" s="36"/>
      <c r="V417" s="36"/>
    </row>
    <row r="418" customFormat="false" ht="15" hidden="false" customHeight="false" outlineLevel="0" collapsed="false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36"/>
      <c r="S418" s="36"/>
      <c r="T418" s="36"/>
      <c r="U418" s="36"/>
      <c r="V418" s="36"/>
    </row>
    <row r="419" customFormat="false" ht="15" hidden="false" customHeight="false" outlineLevel="0" collapsed="false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36"/>
      <c r="S419" s="36"/>
      <c r="T419" s="36"/>
      <c r="U419" s="36"/>
      <c r="V419" s="36"/>
    </row>
    <row r="420" customFormat="false" ht="15" hidden="false" customHeight="false" outlineLevel="0" collapsed="false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36"/>
      <c r="S420" s="36"/>
      <c r="T420" s="36"/>
      <c r="U420" s="36"/>
      <c r="V420" s="36"/>
    </row>
    <row r="421" customFormat="false" ht="15" hidden="false" customHeight="false" outlineLevel="0" collapsed="false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36"/>
      <c r="S421" s="36"/>
      <c r="T421" s="36"/>
      <c r="U421" s="36"/>
      <c r="V421" s="36"/>
    </row>
    <row r="422" customFormat="false" ht="15" hidden="false" customHeight="false" outlineLevel="0" collapsed="false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36"/>
      <c r="S422" s="36"/>
      <c r="T422" s="36"/>
      <c r="U422" s="36"/>
      <c r="V422" s="36"/>
    </row>
    <row r="423" customFormat="false" ht="15" hidden="false" customHeight="false" outlineLevel="0" collapsed="false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36"/>
      <c r="S423" s="36"/>
      <c r="T423" s="36"/>
      <c r="U423" s="36"/>
      <c r="V423" s="36"/>
    </row>
    <row r="424" customFormat="false" ht="15" hidden="false" customHeight="false" outlineLevel="0" collapsed="false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36"/>
      <c r="S424" s="36"/>
      <c r="T424" s="36"/>
      <c r="U424" s="36"/>
      <c r="V424" s="36"/>
    </row>
    <row r="425" customFormat="false" ht="15" hidden="false" customHeight="false" outlineLevel="0" collapsed="false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36"/>
      <c r="S425" s="36"/>
      <c r="T425" s="36"/>
      <c r="U425" s="36"/>
      <c r="V425" s="36"/>
    </row>
    <row r="426" customFormat="false" ht="15" hidden="false" customHeight="false" outlineLevel="0" collapsed="false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36"/>
      <c r="S426" s="36"/>
      <c r="T426" s="36"/>
      <c r="U426" s="36"/>
      <c r="V426" s="36"/>
    </row>
    <row r="427" customFormat="false" ht="15" hidden="false" customHeight="false" outlineLevel="0" collapsed="false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36"/>
      <c r="S427" s="36"/>
      <c r="T427" s="36"/>
      <c r="U427" s="36"/>
      <c r="V427" s="36"/>
    </row>
    <row r="428" customFormat="false" ht="15" hidden="false" customHeight="false" outlineLevel="0" collapsed="false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36"/>
      <c r="S428" s="36"/>
      <c r="T428" s="36"/>
      <c r="U428" s="36"/>
      <c r="V428" s="36"/>
    </row>
    <row r="429" customFormat="false" ht="15" hidden="false" customHeight="false" outlineLevel="0" collapsed="false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36"/>
      <c r="S429" s="36"/>
      <c r="T429" s="36"/>
      <c r="U429" s="36"/>
      <c r="V429" s="36"/>
    </row>
    <row r="430" customFormat="false" ht="15" hidden="false" customHeight="false" outlineLevel="0" collapsed="false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36"/>
      <c r="S430" s="36"/>
      <c r="T430" s="36"/>
      <c r="U430" s="36"/>
      <c r="V430" s="36"/>
    </row>
    <row r="431" customFormat="false" ht="15" hidden="false" customHeight="false" outlineLevel="0" collapsed="false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36"/>
      <c r="S431" s="36"/>
      <c r="T431" s="36"/>
      <c r="U431" s="36"/>
      <c r="V431" s="36"/>
    </row>
    <row r="432" customFormat="false" ht="15" hidden="false" customHeight="false" outlineLevel="0" collapsed="false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36"/>
      <c r="S432" s="36"/>
      <c r="T432" s="36"/>
      <c r="U432" s="36"/>
      <c r="V432" s="36"/>
    </row>
    <row r="433" customFormat="false" ht="15" hidden="false" customHeight="false" outlineLevel="0" collapsed="false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36"/>
      <c r="S433" s="36"/>
      <c r="T433" s="36"/>
      <c r="U433" s="36"/>
      <c r="V433" s="36"/>
    </row>
    <row r="434" customFormat="false" ht="15" hidden="false" customHeight="false" outlineLevel="0" collapsed="false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36"/>
      <c r="S434" s="36"/>
      <c r="T434" s="36"/>
      <c r="U434" s="36"/>
      <c r="V434" s="36"/>
    </row>
    <row r="435" customFormat="false" ht="15" hidden="false" customHeight="false" outlineLevel="0" collapsed="false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36"/>
      <c r="S435" s="36"/>
      <c r="T435" s="36"/>
      <c r="U435" s="36"/>
      <c r="V435" s="36"/>
    </row>
    <row r="436" customFormat="false" ht="15" hidden="false" customHeight="false" outlineLevel="0" collapsed="false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36"/>
      <c r="S436" s="36"/>
      <c r="T436" s="36"/>
      <c r="U436" s="36"/>
      <c r="V436" s="36"/>
    </row>
    <row r="437" customFormat="false" ht="15" hidden="false" customHeight="false" outlineLevel="0" collapsed="false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36"/>
      <c r="S437" s="36"/>
      <c r="T437" s="36"/>
      <c r="U437" s="36"/>
      <c r="V437" s="36"/>
    </row>
    <row r="438" customFormat="false" ht="15" hidden="false" customHeight="false" outlineLevel="0" collapsed="false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36"/>
      <c r="S438" s="36"/>
      <c r="T438" s="36"/>
      <c r="U438" s="36"/>
      <c r="V438" s="36"/>
    </row>
    <row r="439" customFormat="false" ht="15" hidden="false" customHeight="false" outlineLevel="0" collapsed="false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36"/>
      <c r="S439" s="36"/>
      <c r="T439" s="36"/>
      <c r="U439" s="36"/>
      <c r="V439" s="36"/>
    </row>
    <row r="440" customFormat="false" ht="15" hidden="false" customHeight="false" outlineLevel="0" collapsed="false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36"/>
      <c r="S440" s="36"/>
      <c r="T440" s="36"/>
      <c r="U440" s="36"/>
      <c r="V440" s="36"/>
    </row>
    <row r="441" customFormat="false" ht="15" hidden="false" customHeight="false" outlineLevel="0" collapsed="false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36"/>
      <c r="S441" s="36"/>
      <c r="T441" s="36"/>
      <c r="U441" s="36"/>
      <c r="V441" s="36"/>
    </row>
    <row r="442" customFormat="false" ht="15" hidden="false" customHeight="false" outlineLevel="0" collapsed="false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36"/>
      <c r="S442" s="36"/>
      <c r="T442" s="36"/>
      <c r="U442" s="36"/>
      <c r="V442" s="36"/>
    </row>
    <row r="443" customFormat="false" ht="15" hidden="false" customHeight="false" outlineLevel="0" collapsed="false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36"/>
      <c r="S443" s="36"/>
      <c r="T443" s="36"/>
      <c r="U443" s="36"/>
      <c r="V443" s="36"/>
    </row>
    <row r="444" customFormat="false" ht="15" hidden="false" customHeight="false" outlineLevel="0" collapsed="false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36"/>
      <c r="S444" s="36"/>
      <c r="T444" s="36"/>
      <c r="U444" s="36"/>
      <c r="V444" s="36"/>
    </row>
    <row r="445" customFormat="false" ht="15" hidden="false" customHeight="false" outlineLevel="0" collapsed="false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36"/>
      <c r="S445" s="36"/>
      <c r="T445" s="36"/>
      <c r="U445" s="36"/>
      <c r="V445" s="36"/>
    </row>
    <row r="446" customFormat="false" ht="15" hidden="false" customHeight="false" outlineLevel="0" collapsed="false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36"/>
      <c r="S446" s="36"/>
      <c r="T446" s="36"/>
      <c r="U446" s="36"/>
      <c r="V446" s="36"/>
    </row>
    <row r="447" customFormat="false" ht="15" hidden="false" customHeight="false" outlineLevel="0" collapsed="false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36"/>
      <c r="S447" s="36"/>
      <c r="T447" s="36"/>
      <c r="U447" s="36"/>
      <c r="V447" s="36"/>
    </row>
    <row r="448" customFormat="false" ht="15" hidden="false" customHeight="false" outlineLevel="0" collapsed="false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36"/>
      <c r="S448" s="36"/>
      <c r="T448" s="36"/>
      <c r="U448" s="36"/>
      <c r="V448" s="36"/>
    </row>
    <row r="449" customFormat="false" ht="15" hidden="false" customHeight="false" outlineLevel="0" collapsed="false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36"/>
      <c r="S449" s="36"/>
      <c r="T449" s="36"/>
      <c r="U449" s="36"/>
      <c r="V449" s="36"/>
    </row>
    <row r="450" customFormat="false" ht="15" hidden="false" customHeight="false" outlineLevel="0" collapsed="false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36"/>
      <c r="S450" s="36"/>
      <c r="T450" s="36"/>
      <c r="U450" s="36"/>
      <c r="V450" s="36"/>
    </row>
    <row r="451" customFormat="false" ht="15" hidden="false" customHeight="false" outlineLevel="0" collapsed="false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36"/>
      <c r="S451" s="36"/>
      <c r="T451" s="36"/>
      <c r="U451" s="36"/>
      <c r="V451" s="36"/>
    </row>
    <row r="452" customFormat="false" ht="15" hidden="false" customHeight="false" outlineLevel="0" collapsed="false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36"/>
      <c r="S452" s="36"/>
      <c r="T452" s="36"/>
      <c r="U452" s="36"/>
      <c r="V452" s="36"/>
    </row>
    <row r="453" customFormat="false" ht="15" hidden="false" customHeight="false" outlineLevel="0" collapsed="false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36"/>
      <c r="S453" s="36"/>
      <c r="T453" s="36"/>
      <c r="U453" s="36"/>
      <c r="V453" s="36"/>
    </row>
    <row r="454" customFormat="false" ht="15" hidden="false" customHeight="false" outlineLevel="0" collapsed="false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36"/>
      <c r="S454" s="36"/>
      <c r="T454" s="36"/>
      <c r="U454" s="36"/>
      <c r="V454" s="36"/>
    </row>
    <row r="455" customFormat="false" ht="15" hidden="false" customHeight="false" outlineLevel="0" collapsed="false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36"/>
      <c r="S455" s="36"/>
      <c r="T455" s="36"/>
      <c r="U455" s="36"/>
      <c r="V455" s="36"/>
    </row>
    <row r="456" customFormat="false" ht="15" hidden="false" customHeight="false" outlineLevel="0" collapsed="false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36"/>
      <c r="S456" s="36"/>
      <c r="T456" s="36"/>
      <c r="U456" s="36"/>
      <c r="V456" s="36"/>
    </row>
    <row r="457" customFormat="false" ht="15" hidden="false" customHeight="false" outlineLevel="0" collapsed="false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36"/>
      <c r="S457" s="36"/>
      <c r="T457" s="36"/>
      <c r="U457" s="36"/>
      <c r="V457" s="36"/>
    </row>
    <row r="458" customFormat="false" ht="15" hidden="false" customHeight="false" outlineLevel="0" collapsed="false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36"/>
      <c r="S458" s="36"/>
      <c r="T458" s="36"/>
      <c r="U458" s="36"/>
      <c r="V458" s="36"/>
    </row>
    <row r="459" customFormat="false" ht="15" hidden="false" customHeight="false" outlineLevel="0" collapsed="false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36"/>
      <c r="S459" s="36"/>
      <c r="T459" s="36"/>
      <c r="U459" s="36"/>
      <c r="V459" s="36"/>
    </row>
    <row r="460" customFormat="false" ht="15" hidden="false" customHeight="false" outlineLevel="0" collapsed="false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36"/>
      <c r="S460" s="36"/>
      <c r="T460" s="36"/>
      <c r="U460" s="36"/>
      <c r="V460" s="36"/>
    </row>
    <row r="461" customFormat="false" ht="15" hidden="false" customHeight="false" outlineLevel="0" collapsed="false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36"/>
      <c r="S461" s="36"/>
      <c r="T461" s="36"/>
      <c r="U461" s="36"/>
      <c r="V461" s="36"/>
    </row>
    <row r="462" customFormat="false" ht="15" hidden="false" customHeight="false" outlineLevel="0" collapsed="false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36"/>
      <c r="S462" s="36"/>
      <c r="T462" s="36"/>
      <c r="U462" s="36"/>
      <c r="V462" s="36"/>
    </row>
    <row r="463" customFormat="false" ht="15" hidden="false" customHeight="false" outlineLevel="0" collapsed="false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36"/>
      <c r="S463" s="36"/>
      <c r="T463" s="36"/>
      <c r="U463" s="36"/>
      <c r="V463" s="36"/>
    </row>
    <row r="464" customFormat="false" ht="15" hidden="false" customHeight="false" outlineLevel="0" collapsed="false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36"/>
      <c r="S464" s="36"/>
      <c r="T464" s="36"/>
      <c r="U464" s="36"/>
      <c r="V464" s="36"/>
    </row>
    <row r="465" customFormat="false" ht="15" hidden="false" customHeight="false" outlineLevel="0" collapsed="false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36"/>
      <c r="S465" s="36"/>
      <c r="T465" s="36"/>
      <c r="U465" s="36"/>
      <c r="V465" s="36"/>
    </row>
    <row r="466" customFormat="false" ht="15" hidden="false" customHeight="false" outlineLevel="0" collapsed="false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36"/>
      <c r="S466" s="36"/>
      <c r="T466" s="36"/>
      <c r="U466" s="36"/>
      <c r="V466" s="36"/>
    </row>
    <row r="467" customFormat="false" ht="15" hidden="false" customHeight="false" outlineLevel="0" collapsed="false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36"/>
      <c r="S467" s="36"/>
      <c r="T467" s="36"/>
      <c r="U467" s="36"/>
      <c r="V467" s="36"/>
    </row>
    <row r="468" customFormat="false" ht="15" hidden="false" customHeight="false" outlineLevel="0" collapsed="false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36"/>
      <c r="S468" s="36"/>
      <c r="T468" s="36"/>
      <c r="U468" s="36"/>
      <c r="V468" s="36"/>
    </row>
    <row r="469" customFormat="false" ht="15" hidden="false" customHeight="false" outlineLevel="0" collapsed="false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36"/>
      <c r="S469" s="36"/>
      <c r="T469" s="36"/>
      <c r="U469" s="36"/>
      <c r="V469" s="36"/>
    </row>
    <row r="470" customFormat="false" ht="15" hidden="false" customHeight="false" outlineLevel="0" collapsed="false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36"/>
      <c r="S470" s="36"/>
      <c r="T470" s="36"/>
      <c r="U470" s="36"/>
      <c r="V470" s="36"/>
    </row>
    <row r="471" customFormat="false" ht="15" hidden="false" customHeight="false" outlineLevel="0" collapsed="false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36"/>
      <c r="S471" s="36"/>
      <c r="T471" s="36"/>
      <c r="U471" s="36"/>
      <c r="V471" s="36"/>
    </row>
    <row r="472" customFormat="false" ht="15" hidden="false" customHeight="false" outlineLevel="0" collapsed="false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36"/>
      <c r="S472" s="36"/>
      <c r="T472" s="36"/>
      <c r="U472" s="36"/>
      <c r="V472" s="36"/>
    </row>
    <row r="473" customFormat="false" ht="15" hidden="false" customHeight="false" outlineLevel="0" collapsed="false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36"/>
      <c r="S473" s="36"/>
      <c r="T473" s="36"/>
      <c r="U473" s="36"/>
      <c r="V473" s="36"/>
    </row>
    <row r="474" customFormat="false" ht="15" hidden="false" customHeight="false" outlineLevel="0" collapsed="false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36"/>
      <c r="S474" s="36"/>
      <c r="T474" s="36"/>
      <c r="U474" s="36"/>
      <c r="V474" s="36"/>
    </row>
    <row r="475" customFormat="false" ht="15" hidden="false" customHeight="false" outlineLevel="0" collapsed="false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36"/>
      <c r="S475" s="36"/>
      <c r="T475" s="36"/>
      <c r="U475" s="36"/>
      <c r="V475" s="36"/>
    </row>
    <row r="476" customFormat="false" ht="15" hidden="false" customHeight="false" outlineLevel="0" collapsed="false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36"/>
      <c r="S476" s="36"/>
      <c r="T476" s="36"/>
      <c r="U476" s="36"/>
      <c r="V476" s="36"/>
    </row>
    <row r="477" customFormat="false" ht="15" hidden="false" customHeight="false" outlineLevel="0" collapsed="false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36"/>
      <c r="S477" s="36"/>
      <c r="T477" s="36"/>
      <c r="U477" s="36"/>
      <c r="V477" s="36"/>
    </row>
    <row r="478" customFormat="false" ht="15" hidden="false" customHeight="false" outlineLevel="0" collapsed="false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36"/>
      <c r="S478" s="36"/>
      <c r="T478" s="36"/>
      <c r="U478" s="36"/>
      <c r="V478" s="36"/>
    </row>
    <row r="479" customFormat="false" ht="15" hidden="false" customHeight="false" outlineLevel="0" collapsed="false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36"/>
      <c r="S479" s="36"/>
      <c r="T479" s="36"/>
      <c r="U479" s="36"/>
      <c r="V479" s="36"/>
    </row>
    <row r="480" customFormat="false" ht="15" hidden="false" customHeight="false" outlineLevel="0" collapsed="false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36"/>
      <c r="S480" s="36"/>
      <c r="T480" s="36"/>
      <c r="U480" s="36"/>
      <c r="V480" s="36"/>
    </row>
    <row r="481" customFormat="false" ht="15" hidden="false" customHeight="false" outlineLevel="0" collapsed="false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36"/>
      <c r="S481" s="36"/>
      <c r="T481" s="36"/>
      <c r="U481" s="36"/>
      <c r="V481" s="36"/>
    </row>
    <row r="482" customFormat="false" ht="15" hidden="false" customHeight="false" outlineLevel="0" collapsed="false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36"/>
      <c r="S482" s="36"/>
      <c r="T482" s="36"/>
      <c r="U482" s="36"/>
      <c r="V482" s="36"/>
    </row>
    <row r="483" customFormat="false" ht="15" hidden="false" customHeight="false" outlineLevel="0" collapsed="false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36"/>
      <c r="S483" s="36"/>
      <c r="T483" s="36"/>
      <c r="U483" s="36"/>
      <c r="V483" s="36"/>
    </row>
    <row r="484" customFormat="false" ht="15" hidden="false" customHeight="false" outlineLevel="0" collapsed="false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36"/>
      <c r="S484" s="36"/>
      <c r="T484" s="36"/>
      <c r="U484" s="36"/>
      <c r="V484" s="36"/>
    </row>
    <row r="485" customFormat="false" ht="15" hidden="false" customHeight="false" outlineLevel="0" collapsed="false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36"/>
      <c r="S485" s="36"/>
      <c r="T485" s="36"/>
      <c r="U485" s="36"/>
      <c r="V485" s="36"/>
    </row>
    <row r="486" customFormat="false" ht="15" hidden="false" customHeight="false" outlineLevel="0" collapsed="false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36"/>
      <c r="S486" s="36"/>
      <c r="T486" s="36"/>
      <c r="U486" s="36"/>
      <c r="V486" s="36"/>
    </row>
    <row r="487" customFormat="false" ht="15" hidden="false" customHeight="false" outlineLevel="0" collapsed="false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36"/>
      <c r="S487" s="36"/>
      <c r="T487" s="36"/>
      <c r="U487" s="36"/>
      <c r="V487" s="36"/>
    </row>
    <row r="488" customFormat="false" ht="15" hidden="false" customHeight="false" outlineLevel="0" collapsed="false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36"/>
      <c r="S488" s="36"/>
      <c r="T488" s="36"/>
      <c r="U488" s="36"/>
      <c r="V488" s="36"/>
    </row>
    <row r="489" customFormat="false" ht="15" hidden="false" customHeight="false" outlineLevel="0" collapsed="false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36"/>
      <c r="S489" s="36"/>
      <c r="T489" s="36"/>
      <c r="U489" s="36"/>
      <c r="V489" s="36"/>
    </row>
    <row r="490" customFormat="false" ht="15" hidden="false" customHeight="false" outlineLevel="0" collapsed="false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36"/>
      <c r="S490" s="36"/>
      <c r="T490" s="36"/>
      <c r="U490" s="36"/>
      <c r="V490" s="36"/>
    </row>
    <row r="491" customFormat="false" ht="15" hidden="false" customHeight="false" outlineLevel="0" collapsed="false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36"/>
      <c r="S491" s="36"/>
      <c r="T491" s="36"/>
      <c r="U491" s="36"/>
      <c r="V491" s="36"/>
    </row>
    <row r="492" customFormat="false" ht="15" hidden="false" customHeight="false" outlineLevel="0" collapsed="false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36"/>
      <c r="S492" s="36"/>
      <c r="T492" s="36"/>
      <c r="U492" s="36"/>
      <c r="V492" s="36"/>
    </row>
    <row r="493" customFormat="false" ht="15" hidden="false" customHeight="false" outlineLevel="0" collapsed="false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36"/>
      <c r="S493" s="36"/>
      <c r="T493" s="36"/>
      <c r="U493" s="36"/>
      <c r="V493" s="36"/>
    </row>
    <row r="494" customFormat="false" ht="15" hidden="false" customHeight="false" outlineLevel="0" collapsed="false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36"/>
      <c r="S494" s="36"/>
      <c r="T494" s="36"/>
      <c r="U494" s="36"/>
      <c r="V494" s="36"/>
    </row>
    <row r="495" customFormat="false" ht="15" hidden="false" customHeight="false" outlineLevel="0" collapsed="false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36"/>
      <c r="S495" s="36"/>
      <c r="T495" s="36"/>
      <c r="U495" s="36"/>
      <c r="V495" s="36"/>
    </row>
    <row r="496" customFormat="false" ht="15" hidden="false" customHeight="false" outlineLevel="0" collapsed="false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36"/>
      <c r="S496" s="36"/>
      <c r="T496" s="36"/>
      <c r="U496" s="36"/>
      <c r="V496" s="36"/>
    </row>
    <row r="497" customFormat="false" ht="15" hidden="false" customHeight="false" outlineLevel="0" collapsed="false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36"/>
      <c r="S497" s="36"/>
      <c r="T497" s="36"/>
      <c r="U497" s="36"/>
      <c r="V497" s="36"/>
    </row>
    <row r="498" customFormat="false" ht="15" hidden="false" customHeight="false" outlineLevel="0" collapsed="false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36"/>
      <c r="S498" s="36"/>
      <c r="T498" s="36"/>
      <c r="U498" s="36"/>
      <c r="V498" s="36"/>
    </row>
    <row r="499" customFormat="false" ht="15" hidden="false" customHeight="false" outlineLevel="0" collapsed="false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36"/>
      <c r="S499" s="36"/>
      <c r="T499" s="36"/>
      <c r="U499" s="36"/>
      <c r="V499" s="36"/>
    </row>
    <row r="500" customFormat="false" ht="15" hidden="false" customHeight="false" outlineLevel="0" collapsed="false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36"/>
      <c r="S500" s="36"/>
      <c r="T500" s="36"/>
      <c r="U500" s="36"/>
      <c r="V500" s="36"/>
    </row>
    <row r="501" customFormat="false" ht="15" hidden="false" customHeight="false" outlineLevel="0" collapsed="false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36"/>
      <c r="S501" s="36"/>
      <c r="T501" s="36"/>
      <c r="U501" s="36"/>
      <c r="V501" s="36"/>
    </row>
    <row r="502" customFormat="false" ht="15" hidden="false" customHeight="false" outlineLevel="0" collapsed="false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36"/>
      <c r="S502" s="36"/>
      <c r="T502" s="36"/>
      <c r="U502" s="36"/>
      <c r="V502" s="36"/>
    </row>
    <row r="503" customFormat="false" ht="15" hidden="false" customHeight="false" outlineLevel="0" collapsed="false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36"/>
      <c r="S503" s="36"/>
      <c r="T503" s="36"/>
      <c r="U503" s="36"/>
      <c r="V503" s="36"/>
    </row>
    <row r="504" customFormat="false" ht="15" hidden="false" customHeight="false" outlineLevel="0" collapsed="false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36"/>
      <c r="S504" s="36"/>
      <c r="T504" s="36"/>
      <c r="U504" s="36"/>
      <c r="V504" s="36"/>
    </row>
    <row r="505" customFormat="false" ht="15" hidden="false" customHeight="false" outlineLevel="0" collapsed="false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36"/>
      <c r="S505" s="36"/>
      <c r="T505" s="36"/>
      <c r="U505" s="36"/>
      <c r="V505" s="36"/>
    </row>
    <row r="506" customFormat="false" ht="15" hidden="false" customHeight="false" outlineLevel="0" collapsed="false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36"/>
      <c r="S506" s="36"/>
      <c r="T506" s="36"/>
      <c r="U506" s="36"/>
      <c r="V506" s="36"/>
    </row>
    <row r="507" customFormat="false" ht="15" hidden="false" customHeight="false" outlineLevel="0" collapsed="false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36"/>
      <c r="S507" s="36"/>
      <c r="T507" s="36"/>
      <c r="U507" s="36"/>
      <c r="V507" s="36"/>
    </row>
    <row r="508" customFormat="false" ht="15" hidden="false" customHeight="false" outlineLevel="0" collapsed="false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36"/>
      <c r="S508" s="36"/>
      <c r="T508" s="36"/>
      <c r="U508" s="36"/>
      <c r="V508" s="36"/>
    </row>
    <row r="509" customFormat="false" ht="15" hidden="false" customHeight="false" outlineLevel="0" collapsed="false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36"/>
      <c r="S509" s="36"/>
      <c r="T509" s="36"/>
      <c r="U509" s="36"/>
      <c r="V509" s="36"/>
    </row>
    <row r="510" customFormat="false" ht="15" hidden="false" customHeight="false" outlineLevel="0" collapsed="false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36"/>
      <c r="S510" s="36"/>
      <c r="T510" s="36"/>
      <c r="U510" s="36"/>
      <c r="V510" s="36"/>
    </row>
    <row r="511" customFormat="false" ht="15" hidden="false" customHeight="false" outlineLevel="0" collapsed="false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36"/>
      <c r="S511" s="36"/>
      <c r="T511" s="36"/>
      <c r="U511" s="36"/>
      <c r="V511" s="36"/>
    </row>
    <row r="512" customFormat="false" ht="15" hidden="false" customHeight="false" outlineLevel="0" collapsed="false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36"/>
      <c r="S512" s="36"/>
      <c r="T512" s="36"/>
      <c r="U512" s="36"/>
      <c r="V512" s="36"/>
    </row>
    <row r="513" customFormat="false" ht="15" hidden="false" customHeight="false" outlineLevel="0" collapsed="false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36"/>
      <c r="S513" s="36"/>
      <c r="T513" s="36"/>
      <c r="U513" s="36"/>
      <c r="V513" s="36"/>
    </row>
    <row r="514" customFormat="false" ht="15" hidden="false" customHeight="false" outlineLevel="0" collapsed="false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36"/>
      <c r="S514" s="36"/>
      <c r="T514" s="36"/>
      <c r="U514" s="36"/>
      <c r="V514" s="36"/>
    </row>
    <row r="515" customFormat="false" ht="15" hidden="false" customHeight="false" outlineLevel="0" collapsed="false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36"/>
      <c r="S515" s="36"/>
      <c r="T515" s="36"/>
      <c r="U515" s="36"/>
      <c r="V515" s="36"/>
    </row>
    <row r="516" customFormat="false" ht="15" hidden="false" customHeight="false" outlineLevel="0" collapsed="false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36"/>
      <c r="S516" s="36"/>
      <c r="T516" s="36"/>
      <c r="U516" s="36"/>
      <c r="V516" s="36"/>
    </row>
    <row r="517" customFormat="false" ht="15" hidden="false" customHeight="false" outlineLevel="0" collapsed="false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36"/>
      <c r="S517" s="36"/>
      <c r="T517" s="36"/>
      <c r="U517" s="36"/>
      <c r="V517" s="36"/>
    </row>
    <row r="518" customFormat="false" ht="15" hidden="false" customHeight="false" outlineLevel="0" collapsed="false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36"/>
      <c r="S518" s="36"/>
      <c r="T518" s="36"/>
      <c r="U518" s="36"/>
      <c r="V518" s="36"/>
    </row>
    <row r="519" customFormat="false" ht="15" hidden="false" customHeight="false" outlineLevel="0" collapsed="false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36"/>
      <c r="S519" s="36"/>
      <c r="T519" s="36"/>
      <c r="U519" s="36"/>
      <c r="V519" s="36"/>
    </row>
    <row r="520" customFormat="false" ht="15" hidden="false" customHeight="false" outlineLevel="0" collapsed="false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36"/>
      <c r="S520" s="36"/>
      <c r="T520" s="36"/>
      <c r="U520" s="36"/>
      <c r="V520" s="36"/>
    </row>
    <row r="521" customFormat="false" ht="15" hidden="false" customHeight="false" outlineLevel="0" collapsed="false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36"/>
      <c r="S521" s="36"/>
      <c r="T521" s="36"/>
      <c r="U521" s="36"/>
      <c r="V521" s="36"/>
    </row>
    <row r="522" customFormat="false" ht="15" hidden="false" customHeight="false" outlineLevel="0" collapsed="false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36"/>
      <c r="S522" s="36"/>
      <c r="T522" s="36"/>
      <c r="U522" s="36"/>
      <c r="V522" s="36"/>
    </row>
    <row r="523" customFormat="false" ht="15" hidden="false" customHeight="false" outlineLevel="0" collapsed="false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36"/>
      <c r="S523" s="36"/>
      <c r="T523" s="36"/>
      <c r="U523" s="36"/>
      <c r="V523" s="36"/>
    </row>
    <row r="524" customFormat="false" ht="15" hidden="false" customHeight="false" outlineLevel="0" collapsed="false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36"/>
      <c r="S524" s="36"/>
      <c r="T524" s="36"/>
      <c r="U524" s="36"/>
      <c r="V524" s="36"/>
    </row>
    <row r="525" customFormat="false" ht="15" hidden="false" customHeight="false" outlineLevel="0" collapsed="false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36"/>
      <c r="S525" s="36"/>
      <c r="T525" s="36"/>
      <c r="U525" s="36"/>
      <c r="V525" s="36"/>
    </row>
    <row r="526" customFormat="false" ht="15" hidden="false" customHeight="false" outlineLevel="0" collapsed="false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36"/>
      <c r="S526" s="36"/>
      <c r="T526" s="36"/>
      <c r="U526" s="36"/>
      <c r="V526" s="36"/>
    </row>
    <row r="527" customFormat="false" ht="15" hidden="false" customHeight="false" outlineLevel="0" collapsed="false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36"/>
      <c r="S527" s="36"/>
      <c r="T527" s="36"/>
      <c r="U527" s="36"/>
      <c r="V527" s="36"/>
    </row>
    <row r="528" customFormat="false" ht="15" hidden="false" customHeight="false" outlineLevel="0" collapsed="false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36"/>
      <c r="S528" s="36"/>
      <c r="T528" s="36"/>
      <c r="U528" s="36"/>
      <c r="V528" s="36"/>
    </row>
    <row r="529" customFormat="false" ht="15" hidden="false" customHeight="false" outlineLevel="0" collapsed="false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36"/>
      <c r="S529" s="36"/>
      <c r="T529" s="36"/>
      <c r="U529" s="36"/>
      <c r="V529" s="36"/>
    </row>
    <row r="530" customFormat="false" ht="15" hidden="false" customHeight="false" outlineLevel="0" collapsed="false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36"/>
      <c r="S530" s="36"/>
      <c r="T530" s="36"/>
      <c r="U530" s="36"/>
      <c r="V530" s="36"/>
    </row>
    <row r="531" customFormat="false" ht="15" hidden="false" customHeight="false" outlineLevel="0" collapsed="false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36"/>
      <c r="S531" s="36"/>
      <c r="T531" s="36"/>
      <c r="U531" s="36"/>
      <c r="V531" s="36"/>
    </row>
    <row r="532" customFormat="false" ht="15" hidden="false" customHeight="false" outlineLevel="0" collapsed="false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36"/>
      <c r="S532" s="36"/>
      <c r="T532" s="36"/>
      <c r="U532" s="36"/>
      <c r="V532" s="36"/>
    </row>
    <row r="533" customFormat="false" ht="15" hidden="false" customHeight="false" outlineLevel="0" collapsed="false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36"/>
      <c r="S533" s="36"/>
      <c r="T533" s="36"/>
      <c r="U533" s="36"/>
      <c r="V533" s="36"/>
    </row>
    <row r="534" customFormat="false" ht="15" hidden="false" customHeight="false" outlineLevel="0" collapsed="false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36"/>
      <c r="S534" s="36"/>
      <c r="T534" s="36"/>
      <c r="U534" s="36"/>
      <c r="V534" s="36"/>
    </row>
    <row r="535" customFormat="false" ht="15" hidden="false" customHeight="false" outlineLevel="0" collapsed="false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36"/>
      <c r="S535" s="36"/>
      <c r="T535" s="36"/>
      <c r="U535" s="36"/>
      <c r="V535" s="36"/>
    </row>
    <row r="536" customFormat="false" ht="15" hidden="false" customHeight="false" outlineLevel="0" collapsed="false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36"/>
      <c r="S536" s="36"/>
      <c r="T536" s="36"/>
      <c r="U536" s="36"/>
      <c r="V536" s="36"/>
    </row>
    <row r="537" customFormat="false" ht="15" hidden="false" customHeight="false" outlineLevel="0" collapsed="false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36"/>
      <c r="S537" s="36"/>
      <c r="T537" s="36"/>
      <c r="U537" s="36"/>
      <c r="V537" s="36"/>
    </row>
    <row r="538" customFormat="false" ht="15" hidden="false" customHeight="false" outlineLevel="0" collapsed="false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36"/>
      <c r="S538" s="36"/>
      <c r="T538" s="36"/>
      <c r="U538" s="36"/>
      <c r="V538" s="36"/>
    </row>
    <row r="539" customFormat="false" ht="15" hidden="false" customHeight="false" outlineLevel="0" collapsed="false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36"/>
      <c r="S539" s="36"/>
      <c r="T539" s="36"/>
      <c r="U539" s="36"/>
      <c r="V539" s="36"/>
    </row>
    <row r="540" customFormat="false" ht="15" hidden="false" customHeight="false" outlineLevel="0" collapsed="false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36"/>
      <c r="S540" s="36"/>
      <c r="T540" s="36"/>
      <c r="U540" s="36"/>
      <c r="V540" s="36"/>
    </row>
    <row r="541" customFormat="false" ht="15" hidden="false" customHeight="false" outlineLevel="0" collapsed="false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36"/>
      <c r="S541" s="36"/>
      <c r="T541" s="36"/>
      <c r="U541" s="36"/>
      <c r="V541" s="36"/>
    </row>
    <row r="542" customFormat="false" ht="15" hidden="false" customHeight="false" outlineLevel="0" collapsed="false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36"/>
      <c r="S542" s="36"/>
      <c r="T542" s="36"/>
      <c r="U542" s="36"/>
      <c r="V542" s="36"/>
    </row>
    <row r="543" customFormat="false" ht="15" hidden="false" customHeight="false" outlineLevel="0" collapsed="false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36"/>
      <c r="S543" s="36"/>
      <c r="T543" s="36"/>
      <c r="U543" s="36"/>
      <c r="V543" s="36"/>
    </row>
    <row r="544" customFormat="false" ht="15" hidden="false" customHeight="false" outlineLevel="0" collapsed="false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36"/>
      <c r="S544" s="36"/>
      <c r="T544" s="36"/>
      <c r="U544" s="36"/>
      <c r="V544" s="36"/>
    </row>
    <row r="545" customFormat="false" ht="15" hidden="false" customHeight="false" outlineLevel="0" collapsed="false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36"/>
      <c r="S545" s="36"/>
      <c r="T545" s="36"/>
      <c r="U545" s="36"/>
      <c r="V545" s="36"/>
    </row>
    <row r="546" customFormat="false" ht="15" hidden="false" customHeight="false" outlineLevel="0" collapsed="false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36"/>
      <c r="S546" s="36"/>
      <c r="T546" s="36"/>
      <c r="U546" s="36"/>
      <c r="V546" s="36"/>
    </row>
    <row r="547" customFormat="false" ht="15" hidden="false" customHeight="false" outlineLevel="0" collapsed="false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36"/>
      <c r="S547" s="36"/>
      <c r="T547" s="36"/>
      <c r="U547" s="36"/>
      <c r="V547" s="36"/>
    </row>
    <row r="548" customFormat="false" ht="15" hidden="false" customHeight="false" outlineLevel="0" collapsed="false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36"/>
      <c r="S548" s="36"/>
      <c r="T548" s="36"/>
      <c r="U548" s="36"/>
      <c r="V548" s="36"/>
    </row>
    <row r="549" customFormat="false" ht="15" hidden="false" customHeight="false" outlineLevel="0" collapsed="false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36"/>
      <c r="S549" s="36"/>
      <c r="T549" s="36"/>
      <c r="U549" s="36"/>
      <c r="V549" s="36"/>
    </row>
    <row r="550" customFormat="false" ht="15" hidden="false" customHeight="false" outlineLevel="0" collapsed="false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36"/>
      <c r="S550" s="36"/>
      <c r="T550" s="36"/>
      <c r="U550" s="36"/>
      <c r="V550" s="36"/>
    </row>
    <row r="551" customFormat="false" ht="15" hidden="false" customHeight="false" outlineLevel="0" collapsed="false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36"/>
      <c r="S551" s="36"/>
      <c r="T551" s="36"/>
      <c r="U551" s="36"/>
      <c r="V551" s="36"/>
    </row>
    <row r="552" customFormat="false" ht="15" hidden="false" customHeight="false" outlineLevel="0" collapsed="false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36"/>
      <c r="S552" s="36"/>
      <c r="T552" s="36"/>
      <c r="U552" s="36"/>
      <c r="V552" s="36"/>
    </row>
    <row r="553" customFormat="false" ht="15" hidden="false" customHeight="false" outlineLevel="0" collapsed="false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36"/>
      <c r="S553" s="36"/>
      <c r="T553" s="36"/>
      <c r="U553" s="36"/>
      <c r="V553" s="36"/>
    </row>
    <row r="554" customFormat="false" ht="15" hidden="false" customHeight="false" outlineLevel="0" collapsed="false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36"/>
      <c r="S554" s="36"/>
      <c r="T554" s="36"/>
      <c r="U554" s="36"/>
      <c r="V554" s="36"/>
    </row>
    <row r="555" customFormat="false" ht="15" hidden="false" customHeight="false" outlineLevel="0" collapsed="false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36"/>
      <c r="S555" s="36"/>
      <c r="T555" s="36"/>
      <c r="U555" s="36"/>
      <c r="V555" s="36"/>
    </row>
    <row r="556" customFormat="false" ht="15" hidden="false" customHeight="false" outlineLevel="0" collapsed="false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36"/>
      <c r="S556" s="36"/>
      <c r="T556" s="36"/>
      <c r="U556" s="36"/>
      <c r="V556" s="36"/>
    </row>
    <row r="557" customFormat="false" ht="15" hidden="false" customHeight="false" outlineLevel="0" collapsed="false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36"/>
      <c r="S557" s="36"/>
      <c r="T557" s="36"/>
      <c r="U557" s="36"/>
      <c r="V557" s="36"/>
    </row>
    <row r="558" customFormat="false" ht="15" hidden="false" customHeight="false" outlineLevel="0" collapsed="false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36"/>
      <c r="S558" s="36"/>
      <c r="T558" s="36"/>
      <c r="U558" s="36"/>
      <c r="V558" s="36"/>
    </row>
    <row r="559" customFormat="false" ht="15" hidden="false" customHeight="false" outlineLevel="0" collapsed="false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36"/>
      <c r="S559" s="36"/>
      <c r="T559" s="36"/>
      <c r="U559" s="36"/>
      <c r="V559" s="36"/>
    </row>
    <row r="560" customFormat="false" ht="15" hidden="false" customHeight="false" outlineLevel="0" collapsed="false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36"/>
      <c r="S560" s="36"/>
      <c r="T560" s="36"/>
      <c r="U560" s="36"/>
      <c r="V560" s="36"/>
    </row>
    <row r="561" customFormat="false" ht="15" hidden="false" customHeight="false" outlineLevel="0" collapsed="false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36"/>
      <c r="S561" s="36"/>
      <c r="T561" s="36"/>
      <c r="U561" s="36"/>
      <c r="V561" s="36"/>
    </row>
    <row r="562" customFormat="false" ht="15" hidden="false" customHeight="false" outlineLevel="0" collapsed="false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36"/>
      <c r="S562" s="36"/>
      <c r="T562" s="36"/>
      <c r="U562" s="36"/>
      <c r="V562" s="36"/>
    </row>
    <row r="563" customFormat="false" ht="15" hidden="false" customHeight="false" outlineLevel="0" collapsed="false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36"/>
      <c r="S563" s="36"/>
      <c r="T563" s="36"/>
      <c r="U563" s="36"/>
      <c r="V563" s="36"/>
    </row>
    <row r="564" customFormat="false" ht="15" hidden="false" customHeight="false" outlineLevel="0" collapsed="false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36"/>
      <c r="S564" s="36"/>
      <c r="T564" s="36"/>
      <c r="U564" s="36"/>
      <c r="V564" s="36"/>
    </row>
    <row r="565" customFormat="false" ht="15" hidden="false" customHeight="false" outlineLevel="0" collapsed="false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36"/>
      <c r="S565" s="36"/>
      <c r="T565" s="36"/>
      <c r="U565" s="36"/>
      <c r="V565" s="36"/>
    </row>
    <row r="566" customFormat="false" ht="15" hidden="false" customHeight="false" outlineLevel="0" collapsed="false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36"/>
      <c r="S566" s="36"/>
      <c r="T566" s="36"/>
      <c r="U566" s="36"/>
      <c r="V566" s="36"/>
    </row>
    <row r="567" customFormat="false" ht="15" hidden="false" customHeight="false" outlineLevel="0" collapsed="false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36"/>
      <c r="S567" s="36"/>
      <c r="T567" s="36"/>
      <c r="U567" s="36"/>
      <c r="V567" s="36"/>
    </row>
    <row r="568" customFormat="false" ht="15" hidden="false" customHeight="false" outlineLevel="0" collapsed="false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36"/>
      <c r="S568" s="36"/>
      <c r="T568" s="36"/>
      <c r="U568" s="36"/>
      <c r="V568" s="36"/>
    </row>
    <row r="569" customFormat="false" ht="15" hidden="false" customHeight="false" outlineLevel="0" collapsed="false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36"/>
      <c r="S569" s="36"/>
      <c r="T569" s="36"/>
      <c r="U569" s="36"/>
      <c r="V569" s="36"/>
    </row>
    <row r="570" customFormat="false" ht="15" hidden="false" customHeight="false" outlineLevel="0" collapsed="false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36"/>
      <c r="S570" s="36"/>
      <c r="T570" s="36"/>
      <c r="U570" s="36"/>
      <c r="V570" s="36"/>
    </row>
    <row r="571" customFormat="false" ht="15" hidden="false" customHeight="false" outlineLevel="0" collapsed="false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36"/>
      <c r="S571" s="36"/>
      <c r="T571" s="36"/>
      <c r="U571" s="36"/>
      <c r="V571" s="36"/>
    </row>
    <row r="572" customFormat="false" ht="15" hidden="false" customHeight="false" outlineLevel="0" collapsed="false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36"/>
      <c r="S572" s="36"/>
      <c r="T572" s="36"/>
      <c r="U572" s="36"/>
      <c r="V572" s="36"/>
    </row>
    <row r="573" customFormat="false" ht="15" hidden="false" customHeight="false" outlineLevel="0" collapsed="false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36"/>
      <c r="S573" s="36"/>
      <c r="T573" s="36"/>
      <c r="U573" s="36"/>
      <c r="V573" s="36"/>
    </row>
    <row r="574" customFormat="false" ht="15" hidden="false" customHeight="false" outlineLevel="0" collapsed="false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36"/>
      <c r="S574" s="36"/>
      <c r="T574" s="36"/>
      <c r="U574" s="36"/>
      <c r="V574" s="36"/>
    </row>
    <row r="575" customFormat="false" ht="15" hidden="false" customHeight="false" outlineLevel="0" collapsed="false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36"/>
      <c r="S575" s="36"/>
      <c r="T575" s="36"/>
      <c r="U575" s="36"/>
      <c r="V575" s="36"/>
    </row>
    <row r="576" customFormat="false" ht="15" hidden="false" customHeight="false" outlineLevel="0" collapsed="false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36"/>
      <c r="S576" s="36"/>
      <c r="T576" s="36"/>
      <c r="U576" s="36"/>
      <c r="V576" s="36"/>
    </row>
    <row r="577" customFormat="false" ht="15" hidden="false" customHeight="false" outlineLevel="0" collapsed="false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36"/>
      <c r="S577" s="36"/>
      <c r="T577" s="36"/>
      <c r="U577" s="36"/>
      <c r="V577" s="36"/>
    </row>
    <row r="578" customFormat="false" ht="15" hidden="false" customHeight="false" outlineLevel="0" collapsed="false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36"/>
      <c r="S578" s="36"/>
      <c r="T578" s="36"/>
      <c r="U578" s="36"/>
      <c r="V578" s="36"/>
    </row>
    <row r="579" customFormat="false" ht="15" hidden="false" customHeight="false" outlineLevel="0" collapsed="false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36"/>
      <c r="S579" s="36"/>
      <c r="T579" s="36"/>
      <c r="U579" s="36"/>
      <c r="V579" s="36"/>
    </row>
    <row r="580" customFormat="false" ht="15" hidden="false" customHeight="false" outlineLevel="0" collapsed="false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36"/>
      <c r="S580" s="36"/>
      <c r="T580" s="36"/>
      <c r="U580" s="36"/>
      <c r="V580" s="36"/>
    </row>
    <row r="581" customFormat="false" ht="15" hidden="false" customHeight="false" outlineLevel="0" collapsed="false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36"/>
      <c r="S581" s="36"/>
      <c r="T581" s="36"/>
      <c r="U581" s="36"/>
      <c r="V581" s="36"/>
    </row>
    <row r="582" customFormat="false" ht="15" hidden="false" customHeight="false" outlineLevel="0" collapsed="false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36"/>
      <c r="S582" s="36"/>
      <c r="T582" s="36"/>
      <c r="U582" s="36"/>
      <c r="V582" s="36"/>
    </row>
    <row r="583" customFormat="false" ht="15" hidden="false" customHeight="false" outlineLevel="0" collapsed="false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36"/>
      <c r="S583" s="36"/>
      <c r="T583" s="36"/>
      <c r="U583" s="36"/>
      <c r="V583" s="36"/>
    </row>
    <row r="584" customFormat="false" ht="15" hidden="false" customHeight="false" outlineLevel="0" collapsed="false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36"/>
      <c r="S584" s="36"/>
      <c r="T584" s="36"/>
      <c r="U584" s="36"/>
      <c r="V584" s="36"/>
    </row>
    <row r="585" customFormat="false" ht="15" hidden="false" customHeight="false" outlineLevel="0" collapsed="false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36"/>
      <c r="S585" s="36"/>
      <c r="T585" s="36"/>
      <c r="U585" s="36"/>
      <c r="V585" s="36"/>
    </row>
    <row r="586" customFormat="false" ht="15" hidden="false" customHeight="false" outlineLevel="0" collapsed="false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36"/>
      <c r="S586" s="36"/>
      <c r="T586" s="36"/>
      <c r="U586" s="36"/>
      <c r="V586" s="36"/>
    </row>
    <row r="587" customFormat="false" ht="15" hidden="false" customHeight="false" outlineLevel="0" collapsed="false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36"/>
      <c r="S587" s="36"/>
      <c r="T587" s="36"/>
      <c r="U587" s="36"/>
      <c r="V587" s="36"/>
    </row>
    <row r="588" customFormat="false" ht="15" hidden="false" customHeight="false" outlineLevel="0" collapsed="false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36"/>
      <c r="S588" s="36"/>
      <c r="T588" s="36"/>
      <c r="U588" s="36"/>
      <c r="V588" s="36"/>
    </row>
    <row r="589" customFormat="false" ht="15" hidden="false" customHeight="false" outlineLevel="0" collapsed="false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36"/>
      <c r="S589" s="36"/>
      <c r="T589" s="36"/>
      <c r="U589" s="36"/>
      <c r="V589" s="36"/>
    </row>
    <row r="590" customFormat="false" ht="15" hidden="false" customHeight="false" outlineLevel="0" collapsed="false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36"/>
      <c r="S590" s="36"/>
      <c r="T590" s="36"/>
      <c r="U590" s="36"/>
      <c r="V590" s="36"/>
    </row>
    <row r="591" customFormat="false" ht="15" hidden="false" customHeight="false" outlineLevel="0" collapsed="false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36"/>
      <c r="S591" s="36"/>
      <c r="T591" s="36"/>
      <c r="U591" s="36"/>
      <c r="V591" s="36"/>
    </row>
    <row r="592" customFormat="false" ht="15" hidden="false" customHeight="false" outlineLevel="0" collapsed="false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36"/>
      <c r="S592" s="36"/>
      <c r="T592" s="36"/>
      <c r="U592" s="36"/>
      <c r="V592" s="36"/>
    </row>
    <row r="593" customFormat="false" ht="15" hidden="false" customHeight="false" outlineLevel="0" collapsed="false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36"/>
      <c r="S593" s="36"/>
      <c r="T593" s="36"/>
      <c r="U593" s="36"/>
      <c r="V593" s="36"/>
    </row>
    <row r="594" customFormat="false" ht="15" hidden="false" customHeight="false" outlineLevel="0" collapsed="false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36"/>
      <c r="S594" s="36"/>
      <c r="T594" s="36"/>
      <c r="U594" s="36"/>
      <c r="V594" s="36"/>
    </row>
    <row r="595" customFormat="false" ht="15" hidden="false" customHeight="false" outlineLevel="0" collapsed="false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36"/>
      <c r="S595" s="36"/>
      <c r="T595" s="36"/>
      <c r="U595" s="36"/>
      <c r="V595" s="36"/>
    </row>
    <row r="596" customFormat="false" ht="15" hidden="false" customHeight="false" outlineLevel="0" collapsed="false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36"/>
      <c r="S596" s="36"/>
      <c r="T596" s="36"/>
      <c r="U596" s="36"/>
      <c r="V596" s="36"/>
    </row>
    <row r="597" customFormat="false" ht="15" hidden="false" customHeight="false" outlineLevel="0" collapsed="false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36"/>
      <c r="S597" s="36"/>
      <c r="T597" s="36"/>
      <c r="U597" s="36"/>
      <c r="V597" s="36"/>
    </row>
    <row r="598" customFormat="false" ht="15" hidden="false" customHeight="false" outlineLevel="0" collapsed="false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36"/>
      <c r="S598" s="36"/>
      <c r="T598" s="36"/>
      <c r="U598" s="36"/>
      <c r="V598" s="36"/>
    </row>
    <row r="599" customFormat="false" ht="15" hidden="false" customHeight="false" outlineLevel="0" collapsed="false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36"/>
      <c r="S599" s="36"/>
      <c r="T599" s="36"/>
      <c r="U599" s="36"/>
      <c r="V599" s="36"/>
    </row>
    <row r="600" customFormat="false" ht="15" hidden="false" customHeight="false" outlineLevel="0" collapsed="false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36"/>
      <c r="S600" s="36"/>
      <c r="T600" s="36"/>
      <c r="U600" s="36"/>
      <c r="V600" s="36"/>
    </row>
    <row r="601" customFormat="false" ht="15" hidden="false" customHeight="false" outlineLevel="0" collapsed="false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36"/>
      <c r="S601" s="36"/>
      <c r="T601" s="36"/>
      <c r="U601" s="36"/>
      <c r="V601" s="36"/>
    </row>
    <row r="602" customFormat="false" ht="15" hidden="false" customHeight="false" outlineLevel="0" collapsed="false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36"/>
      <c r="S602" s="36"/>
      <c r="T602" s="36"/>
      <c r="U602" s="36"/>
      <c r="V602" s="36"/>
    </row>
    <row r="603" customFormat="false" ht="15" hidden="false" customHeight="false" outlineLevel="0" collapsed="false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36"/>
      <c r="S603" s="36"/>
      <c r="T603" s="36"/>
      <c r="U603" s="36"/>
      <c r="V603" s="36"/>
    </row>
    <row r="604" customFormat="false" ht="15" hidden="false" customHeight="false" outlineLevel="0" collapsed="false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36"/>
      <c r="S604" s="36"/>
      <c r="T604" s="36"/>
      <c r="U604" s="36"/>
      <c r="V604" s="36"/>
    </row>
    <row r="605" customFormat="false" ht="15" hidden="false" customHeight="false" outlineLevel="0" collapsed="false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36"/>
      <c r="S605" s="36"/>
      <c r="T605" s="36"/>
      <c r="U605" s="36"/>
      <c r="V605" s="36"/>
    </row>
    <row r="606" customFormat="false" ht="15" hidden="false" customHeight="false" outlineLevel="0" collapsed="false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36"/>
      <c r="S606" s="36"/>
      <c r="T606" s="36"/>
      <c r="U606" s="36"/>
      <c r="V606" s="36"/>
    </row>
    <row r="607" customFormat="false" ht="15" hidden="false" customHeight="false" outlineLevel="0" collapsed="false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36"/>
      <c r="S607" s="36"/>
      <c r="T607" s="36"/>
      <c r="U607" s="36"/>
      <c r="V607" s="36"/>
    </row>
    <row r="608" customFormat="false" ht="15" hidden="false" customHeight="false" outlineLevel="0" collapsed="false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36"/>
      <c r="S608" s="36"/>
      <c r="T608" s="36"/>
      <c r="U608" s="36"/>
      <c r="V608" s="36"/>
    </row>
    <row r="609" customFormat="false" ht="15" hidden="false" customHeight="false" outlineLevel="0" collapsed="false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36"/>
      <c r="S609" s="36"/>
      <c r="T609" s="36"/>
      <c r="U609" s="36"/>
      <c r="V609" s="36"/>
    </row>
    <row r="610" customFormat="false" ht="15" hidden="false" customHeight="false" outlineLevel="0" collapsed="false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36"/>
      <c r="S610" s="36"/>
      <c r="T610" s="36"/>
      <c r="U610" s="36"/>
      <c r="V610" s="36"/>
    </row>
    <row r="611" customFormat="false" ht="15" hidden="false" customHeight="false" outlineLevel="0" collapsed="false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36"/>
      <c r="S611" s="36"/>
      <c r="T611" s="36"/>
      <c r="U611" s="36"/>
      <c r="V611" s="36"/>
    </row>
    <row r="612" customFormat="false" ht="15" hidden="false" customHeight="false" outlineLevel="0" collapsed="false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36"/>
      <c r="S612" s="36"/>
      <c r="T612" s="36"/>
      <c r="U612" s="36"/>
      <c r="V612" s="36"/>
    </row>
    <row r="613" customFormat="false" ht="15" hidden="false" customHeight="false" outlineLevel="0" collapsed="false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36"/>
      <c r="S613" s="36"/>
      <c r="T613" s="36"/>
      <c r="U613" s="36"/>
      <c r="V613" s="36"/>
    </row>
    <row r="614" customFormat="false" ht="15" hidden="false" customHeight="false" outlineLevel="0" collapsed="false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36"/>
      <c r="S614" s="36"/>
      <c r="T614" s="36"/>
      <c r="U614" s="36"/>
      <c r="V614" s="36"/>
    </row>
    <row r="615" customFormat="false" ht="15" hidden="false" customHeight="false" outlineLevel="0" collapsed="false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36"/>
      <c r="S615" s="36"/>
      <c r="T615" s="36"/>
      <c r="U615" s="36"/>
      <c r="V615" s="36"/>
    </row>
    <row r="616" customFormat="false" ht="15" hidden="false" customHeight="false" outlineLevel="0" collapsed="false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36"/>
      <c r="S616" s="36"/>
      <c r="T616" s="36"/>
      <c r="U616" s="36"/>
      <c r="V616" s="36"/>
    </row>
    <row r="617" customFormat="false" ht="15" hidden="false" customHeight="false" outlineLevel="0" collapsed="false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36"/>
      <c r="S617" s="36"/>
      <c r="T617" s="36"/>
      <c r="U617" s="36"/>
      <c r="V617" s="36"/>
    </row>
    <row r="618" customFormat="false" ht="15" hidden="false" customHeight="false" outlineLevel="0" collapsed="false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36"/>
      <c r="S618" s="36"/>
      <c r="T618" s="36"/>
      <c r="U618" s="36"/>
      <c r="V618" s="36"/>
    </row>
    <row r="619" customFormat="false" ht="15" hidden="false" customHeight="false" outlineLevel="0" collapsed="false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36"/>
      <c r="S619" s="36"/>
      <c r="T619" s="36"/>
      <c r="U619" s="36"/>
      <c r="V619" s="36"/>
    </row>
    <row r="620" customFormat="false" ht="15" hidden="false" customHeight="false" outlineLevel="0" collapsed="false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36"/>
      <c r="S620" s="36"/>
      <c r="T620" s="36"/>
      <c r="U620" s="36"/>
      <c r="V620" s="36"/>
    </row>
    <row r="621" customFormat="false" ht="15" hidden="false" customHeight="false" outlineLevel="0" collapsed="false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36"/>
      <c r="S621" s="36"/>
      <c r="T621" s="36"/>
      <c r="U621" s="36"/>
      <c r="V621" s="36"/>
    </row>
    <row r="622" customFormat="false" ht="15" hidden="false" customHeight="false" outlineLevel="0" collapsed="false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36"/>
      <c r="S622" s="36"/>
      <c r="T622" s="36"/>
      <c r="U622" s="36"/>
      <c r="V622" s="36"/>
    </row>
    <row r="623" customFormat="false" ht="15" hidden="false" customHeight="false" outlineLevel="0" collapsed="false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36"/>
      <c r="S623" s="36"/>
      <c r="T623" s="36"/>
      <c r="U623" s="36"/>
      <c r="V623" s="36"/>
    </row>
    <row r="624" customFormat="false" ht="15" hidden="false" customHeight="false" outlineLevel="0" collapsed="false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36"/>
      <c r="S624" s="36"/>
      <c r="T624" s="36"/>
      <c r="U624" s="36"/>
      <c r="V624" s="36"/>
    </row>
    <row r="625" customFormat="false" ht="15" hidden="false" customHeight="false" outlineLevel="0" collapsed="false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36"/>
      <c r="S625" s="36"/>
      <c r="T625" s="36"/>
      <c r="U625" s="36"/>
      <c r="V625" s="36"/>
    </row>
    <row r="626" customFormat="false" ht="15" hidden="false" customHeight="false" outlineLevel="0" collapsed="false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36"/>
      <c r="S626" s="36"/>
      <c r="T626" s="36"/>
      <c r="U626" s="36"/>
      <c r="V626" s="36"/>
    </row>
    <row r="627" customFormat="false" ht="15" hidden="false" customHeight="false" outlineLevel="0" collapsed="false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36"/>
      <c r="S627" s="36"/>
      <c r="T627" s="36"/>
      <c r="U627" s="36"/>
      <c r="V627" s="36"/>
    </row>
    <row r="628" customFormat="false" ht="15" hidden="false" customHeight="false" outlineLevel="0" collapsed="false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36"/>
      <c r="S628" s="36"/>
      <c r="T628" s="36"/>
      <c r="U628" s="36"/>
      <c r="V628" s="36"/>
    </row>
    <row r="629" customFormat="false" ht="15" hidden="false" customHeight="false" outlineLevel="0" collapsed="false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36"/>
      <c r="S629" s="36"/>
      <c r="T629" s="36"/>
      <c r="U629" s="36"/>
      <c r="V629" s="36"/>
    </row>
    <row r="630" customFormat="false" ht="15" hidden="false" customHeight="false" outlineLevel="0" collapsed="false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36"/>
      <c r="S630" s="36"/>
      <c r="T630" s="36"/>
      <c r="U630" s="36"/>
      <c r="V630" s="36"/>
    </row>
    <row r="631" customFormat="false" ht="15" hidden="false" customHeight="false" outlineLevel="0" collapsed="false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36"/>
      <c r="S631" s="36"/>
      <c r="T631" s="36"/>
      <c r="U631" s="36"/>
      <c r="V631" s="36"/>
    </row>
    <row r="632" customFormat="false" ht="15" hidden="false" customHeight="false" outlineLevel="0" collapsed="false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36"/>
      <c r="S632" s="36"/>
      <c r="T632" s="36"/>
      <c r="U632" s="36"/>
      <c r="V632" s="36"/>
    </row>
    <row r="633" customFormat="false" ht="15" hidden="false" customHeight="false" outlineLevel="0" collapsed="false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36"/>
      <c r="S633" s="36"/>
      <c r="T633" s="36"/>
      <c r="U633" s="36"/>
      <c r="V633" s="36"/>
    </row>
    <row r="634" customFormat="false" ht="15" hidden="false" customHeight="false" outlineLevel="0" collapsed="false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36"/>
      <c r="S634" s="36"/>
      <c r="T634" s="36"/>
      <c r="U634" s="36"/>
      <c r="V634" s="36"/>
    </row>
    <row r="635" customFormat="false" ht="15" hidden="false" customHeight="false" outlineLevel="0" collapsed="false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36"/>
      <c r="S635" s="36"/>
      <c r="T635" s="36"/>
      <c r="U635" s="36"/>
      <c r="V635" s="36"/>
    </row>
    <row r="636" customFormat="false" ht="15" hidden="false" customHeight="false" outlineLevel="0" collapsed="false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36"/>
      <c r="S636" s="36"/>
      <c r="T636" s="36"/>
      <c r="U636" s="36"/>
      <c r="V636" s="36"/>
    </row>
    <row r="637" customFormat="false" ht="15" hidden="false" customHeight="false" outlineLevel="0" collapsed="false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36"/>
      <c r="S637" s="36"/>
      <c r="T637" s="36"/>
      <c r="U637" s="36"/>
      <c r="V637" s="36"/>
    </row>
    <row r="638" customFormat="false" ht="15" hidden="false" customHeight="false" outlineLevel="0" collapsed="false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36"/>
      <c r="S638" s="36"/>
      <c r="T638" s="36"/>
      <c r="U638" s="36"/>
      <c r="V638" s="36"/>
    </row>
    <row r="639" customFormat="false" ht="15" hidden="false" customHeight="false" outlineLevel="0" collapsed="false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36"/>
      <c r="S639" s="36"/>
      <c r="T639" s="36"/>
      <c r="U639" s="36"/>
      <c r="V639" s="36"/>
    </row>
    <row r="640" customFormat="false" ht="15" hidden="false" customHeight="false" outlineLevel="0" collapsed="false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36"/>
      <c r="S640" s="36"/>
      <c r="T640" s="36"/>
      <c r="U640" s="36"/>
      <c r="V640" s="36"/>
    </row>
    <row r="641" customFormat="false" ht="15" hidden="false" customHeight="false" outlineLevel="0" collapsed="false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36"/>
      <c r="S641" s="36"/>
      <c r="T641" s="36"/>
      <c r="U641" s="36"/>
      <c r="V641" s="36"/>
    </row>
    <row r="642" customFormat="false" ht="15" hidden="false" customHeight="false" outlineLevel="0" collapsed="false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36"/>
      <c r="S642" s="36"/>
      <c r="T642" s="36"/>
      <c r="U642" s="36"/>
      <c r="V642" s="36"/>
    </row>
    <row r="643" customFormat="false" ht="15" hidden="false" customHeight="false" outlineLevel="0" collapsed="false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36"/>
      <c r="S643" s="36"/>
      <c r="T643" s="36"/>
      <c r="U643" s="36"/>
      <c r="V643" s="36"/>
    </row>
    <row r="644" customFormat="false" ht="15" hidden="false" customHeight="false" outlineLevel="0" collapsed="false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36"/>
      <c r="S644" s="36"/>
      <c r="T644" s="36"/>
      <c r="U644" s="36"/>
      <c r="V644" s="36"/>
    </row>
    <row r="645" customFormat="false" ht="15" hidden="false" customHeight="false" outlineLevel="0" collapsed="false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36"/>
      <c r="S645" s="36"/>
      <c r="T645" s="36"/>
      <c r="U645" s="36"/>
      <c r="V645" s="36"/>
    </row>
    <row r="646" customFormat="false" ht="15" hidden="false" customHeight="false" outlineLevel="0" collapsed="false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36"/>
      <c r="S646" s="36"/>
      <c r="T646" s="36"/>
      <c r="U646" s="36"/>
      <c r="V646" s="36"/>
    </row>
    <row r="647" customFormat="false" ht="15" hidden="false" customHeight="false" outlineLevel="0" collapsed="false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36"/>
      <c r="S647" s="36"/>
      <c r="T647" s="36"/>
      <c r="U647" s="36"/>
      <c r="V647" s="36"/>
    </row>
    <row r="648" customFormat="false" ht="15" hidden="false" customHeight="false" outlineLevel="0" collapsed="false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36"/>
      <c r="S648" s="36"/>
      <c r="T648" s="36"/>
      <c r="U648" s="36"/>
      <c r="V648" s="36"/>
    </row>
    <row r="649" customFormat="false" ht="15" hidden="false" customHeight="false" outlineLevel="0" collapsed="false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36"/>
      <c r="S649" s="36"/>
      <c r="T649" s="36"/>
      <c r="U649" s="36"/>
      <c r="V649" s="36"/>
    </row>
    <row r="650" customFormat="false" ht="15" hidden="false" customHeight="false" outlineLevel="0" collapsed="false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36"/>
      <c r="S650" s="36"/>
      <c r="T650" s="36"/>
      <c r="U650" s="36"/>
      <c r="V650" s="36"/>
    </row>
    <row r="651" customFormat="false" ht="15" hidden="false" customHeight="false" outlineLevel="0" collapsed="false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36"/>
      <c r="S651" s="36"/>
      <c r="T651" s="36"/>
      <c r="U651" s="36"/>
      <c r="V651" s="36"/>
    </row>
    <row r="652" customFormat="false" ht="15" hidden="false" customHeight="false" outlineLevel="0" collapsed="false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36"/>
      <c r="S652" s="36"/>
      <c r="T652" s="36"/>
      <c r="U652" s="36"/>
      <c r="V652" s="36"/>
    </row>
    <row r="653" customFormat="false" ht="15" hidden="false" customHeight="false" outlineLevel="0" collapsed="false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36"/>
      <c r="S653" s="36"/>
      <c r="T653" s="36"/>
      <c r="U653" s="36"/>
      <c r="V653" s="36"/>
    </row>
    <row r="654" customFormat="false" ht="15" hidden="false" customHeight="false" outlineLevel="0" collapsed="false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36"/>
      <c r="S654" s="36"/>
      <c r="T654" s="36"/>
      <c r="U654" s="36"/>
      <c r="V654" s="36"/>
    </row>
    <row r="655" customFormat="false" ht="15" hidden="false" customHeight="false" outlineLevel="0" collapsed="false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36"/>
      <c r="S655" s="36"/>
      <c r="T655" s="36"/>
      <c r="U655" s="36"/>
      <c r="V655" s="36"/>
    </row>
    <row r="656" customFormat="false" ht="15" hidden="false" customHeight="false" outlineLevel="0" collapsed="false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36"/>
      <c r="S656" s="36"/>
      <c r="T656" s="36"/>
      <c r="U656" s="36"/>
      <c r="V656" s="36"/>
    </row>
    <row r="657" customFormat="false" ht="15" hidden="false" customHeight="false" outlineLevel="0" collapsed="false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36"/>
      <c r="S657" s="36"/>
      <c r="T657" s="36"/>
      <c r="U657" s="36"/>
      <c r="V657" s="36"/>
    </row>
    <row r="658" customFormat="false" ht="15" hidden="false" customHeight="false" outlineLevel="0" collapsed="false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36"/>
      <c r="S658" s="36"/>
      <c r="T658" s="36"/>
      <c r="U658" s="36"/>
      <c r="V658" s="36"/>
    </row>
    <row r="659" customFormat="false" ht="15" hidden="false" customHeight="false" outlineLevel="0" collapsed="false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36"/>
      <c r="S659" s="36"/>
      <c r="T659" s="36"/>
      <c r="U659" s="36"/>
      <c r="V659" s="36"/>
    </row>
    <row r="660" customFormat="false" ht="15" hidden="false" customHeight="false" outlineLevel="0" collapsed="false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36"/>
      <c r="S660" s="36"/>
      <c r="T660" s="36"/>
      <c r="U660" s="36"/>
      <c r="V660" s="36"/>
    </row>
    <row r="661" customFormat="false" ht="15" hidden="false" customHeight="false" outlineLevel="0" collapsed="false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36"/>
      <c r="S661" s="36"/>
      <c r="T661" s="36"/>
      <c r="U661" s="36"/>
      <c r="V661" s="36"/>
    </row>
    <row r="662" customFormat="false" ht="15" hidden="false" customHeight="false" outlineLevel="0" collapsed="false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36"/>
      <c r="S662" s="36"/>
      <c r="T662" s="36"/>
      <c r="U662" s="36"/>
      <c r="V662" s="36"/>
    </row>
    <row r="663" customFormat="false" ht="15" hidden="false" customHeight="false" outlineLevel="0" collapsed="false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36"/>
      <c r="S663" s="36"/>
      <c r="T663" s="36"/>
      <c r="U663" s="36"/>
      <c r="V663" s="36"/>
    </row>
    <row r="664" customFormat="false" ht="15" hidden="false" customHeight="false" outlineLevel="0" collapsed="false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36"/>
      <c r="S664" s="36"/>
      <c r="T664" s="36"/>
      <c r="U664" s="36"/>
      <c r="V664" s="36"/>
    </row>
    <row r="665" customFormat="false" ht="15" hidden="false" customHeight="false" outlineLevel="0" collapsed="false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36"/>
      <c r="S665" s="36"/>
      <c r="T665" s="36"/>
      <c r="U665" s="36"/>
      <c r="V665" s="36"/>
    </row>
    <row r="666" customFormat="false" ht="15" hidden="false" customHeight="false" outlineLevel="0" collapsed="false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36"/>
      <c r="S666" s="36"/>
      <c r="T666" s="36"/>
      <c r="U666" s="36"/>
      <c r="V666" s="36"/>
    </row>
    <row r="667" customFormat="false" ht="15" hidden="false" customHeight="false" outlineLevel="0" collapsed="false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36"/>
      <c r="S667" s="36"/>
      <c r="T667" s="36"/>
      <c r="U667" s="36"/>
      <c r="V667" s="36"/>
    </row>
    <row r="668" customFormat="false" ht="15" hidden="false" customHeight="false" outlineLevel="0" collapsed="false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36"/>
      <c r="S668" s="36"/>
      <c r="T668" s="36"/>
      <c r="U668" s="36"/>
      <c r="V668" s="36"/>
    </row>
    <row r="669" customFormat="false" ht="15" hidden="false" customHeight="false" outlineLevel="0" collapsed="false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36"/>
      <c r="S669" s="36"/>
      <c r="T669" s="36"/>
      <c r="U669" s="36"/>
      <c r="V669" s="36"/>
    </row>
    <row r="670" customFormat="false" ht="15" hidden="false" customHeight="false" outlineLevel="0" collapsed="false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36"/>
      <c r="S670" s="36"/>
      <c r="T670" s="36"/>
      <c r="U670" s="36"/>
      <c r="V670" s="36"/>
    </row>
    <row r="671" customFormat="false" ht="15" hidden="false" customHeight="false" outlineLevel="0" collapsed="false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36"/>
      <c r="S671" s="36"/>
      <c r="T671" s="36"/>
      <c r="U671" s="36"/>
      <c r="V671" s="36"/>
    </row>
    <row r="672" customFormat="false" ht="15" hidden="false" customHeight="false" outlineLevel="0" collapsed="false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36"/>
      <c r="S672" s="36"/>
      <c r="T672" s="36"/>
      <c r="U672" s="36"/>
      <c r="V672" s="36"/>
    </row>
    <row r="673" customFormat="false" ht="15" hidden="false" customHeight="false" outlineLevel="0" collapsed="false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36"/>
      <c r="S673" s="36"/>
      <c r="T673" s="36"/>
      <c r="U673" s="36"/>
      <c r="V673" s="36"/>
    </row>
    <row r="674" customFormat="false" ht="15" hidden="false" customHeight="false" outlineLevel="0" collapsed="false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36"/>
      <c r="S674" s="36"/>
      <c r="T674" s="36"/>
      <c r="U674" s="36"/>
      <c r="V674" s="36"/>
    </row>
    <row r="675" customFormat="false" ht="15" hidden="false" customHeight="false" outlineLevel="0" collapsed="false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36"/>
      <c r="S675" s="36"/>
      <c r="T675" s="36"/>
      <c r="U675" s="36"/>
      <c r="V675" s="36"/>
    </row>
    <row r="676" customFormat="false" ht="15" hidden="false" customHeight="false" outlineLevel="0" collapsed="false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36"/>
      <c r="S676" s="36"/>
      <c r="T676" s="36"/>
      <c r="U676" s="36"/>
      <c r="V676" s="36"/>
    </row>
    <row r="677" customFormat="false" ht="15" hidden="false" customHeight="false" outlineLevel="0" collapsed="false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36"/>
      <c r="S677" s="36"/>
      <c r="T677" s="36"/>
      <c r="U677" s="36"/>
      <c r="V677" s="36"/>
    </row>
    <row r="678" customFormat="false" ht="15" hidden="false" customHeight="false" outlineLevel="0" collapsed="false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36"/>
      <c r="S678" s="36"/>
      <c r="T678" s="36"/>
      <c r="U678" s="36"/>
      <c r="V678" s="36"/>
    </row>
    <row r="679" customFormat="false" ht="15" hidden="false" customHeight="false" outlineLevel="0" collapsed="false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36"/>
      <c r="S679" s="36"/>
      <c r="T679" s="36"/>
      <c r="U679" s="36"/>
      <c r="V679" s="36"/>
    </row>
    <row r="680" customFormat="false" ht="15" hidden="false" customHeight="false" outlineLevel="0" collapsed="false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36"/>
      <c r="S680" s="36"/>
      <c r="T680" s="36"/>
      <c r="U680" s="36"/>
      <c r="V680" s="36"/>
    </row>
    <row r="681" customFormat="false" ht="15" hidden="false" customHeight="false" outlineLevel="0" collapsed="false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36"/>
      <c r="S681" s="36"/>
      <c r="T681" s="36"/>
      <c r="U681" s="36"/>
      <c r="V681" s="36"/>
    </row>
    <row r="682" customFormat="false" ht="15" hidden="false" customHeight="false" outlineLevel="0" collapsed="false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36"/>
      <c r="S682" s="36"/>
      <c r="T682" s="36"/>
      <c r="U682" s="36"/>
      <c r="V682" s="36"/>
    </row>
    <row r="683" customFormat="false" ht="15" hidden="false" customHeight="false" outlineLevel="0" collapsed="false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36"/>
      <c r="S683" s="36"/>
      <c r="T683" s="36"/>
      <c r="U683" s="36"/>
      <c r="V683" s="36"/>
    </row>
    <row r="684" customFormat="false" ht="15" hidden="false" customHeight="false" outlineLevel="0" collapsed="false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36"/>
      <c r="S684" s="36"/>
      <c r="T684" s="36"/>
      <c r="U684" s="36"/>
      <c r="V684" s="36"/>
    </row>
    <row r="685" customFormat="false" ht="15" hidden="false" customHeight="false" outlineLevel="0" collapsed="false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36"/>
      <c r="S685" s="36"/>
      <c r="T685" s="36"/>
      <c r="U685" s="36"/>
      <c r="V685" s="36"/>
    </row>
    <row r="686" customFormat="false" ht="15" hidden="false" customHeight="false" outlineLevel="0" collapsed="false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36"/>
      <c r="S686" s="36"/>
      <c r="T686" s="36"/>
      <c r="U686" s="36"/>
      <c r="V686" s="36"/>
    </row>
    <row r="687" customFormat="false" ht="15" hidden="false" customHeight="false" outlineLevel="0" collapsed="false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36"/>
      <c r="S687" s="36"/>
      <c r="T687" s="36"/>
      <c r="U687" s="36"/>
      <c r="V687" s="36"/>
    </row>
    <row r="688" customFormat="false" ht="15" hidden="false" customHeight="false" outlineLevel="0" collapsed="false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36"/>
      <c r="S688" s="36"/>
      <c r="T688" s="36"/>
      <c r="U688" s="36"/>
      <c r="V688" s="36"/>
    </row>
    <row r="689" customFormat="false" ht="15" hidden="false" customHeight="false" outlineLevel="0" collapsed="false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36"/>
      <c r="S689" s="36"/>
      <c r="T689" s="36"/>
      <c r="U689" s="36"/>
      <c r="V689" s="36"/>
    </row>
    <row r="690" customFormat="false" ht="15" hidden="false" customHeight="false" outlineLevel="0" collapsed="false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36"/>
      <c r="S690" s="36"/>
      <c r="T690" s="36"/>
      <c r="U690" s="36"/>
      <c r="V690" s="36"/>
    </row>
    <row r="691" customFormat="false" ht="15" hidden="false" customHeight="false" outlineLevel="0" collapsed="false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36"/>
      <c r="S691" s="36"/>
      <c r="T691" s="36"/>
      <c r="U691" s="36"/>
      <c r="V691" s="36"/>
    </row>
    <row r="692" customFormat="false" ht="15" hidden="false" customHeight="false" outlineLevel="0" collapsed="false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36"/>
      <c r="S692" s="36"/>
      <c r="T692" s="36"/>
      <c r="U692" s="36"/>
      <c r="V692" s="36"/>
    </row>
    <row r="693" customFormat="false" ht="15" hidden="false" customHeight="false" outlineLevel="0" collapsed="false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36"/>
      <c r="S693" s="36"/>
      <c r="T693" s="36"/>
      <c r="U693" s="36"/>
      <c r="V693" s="36"/>
    </row>
    <row r="694" customFormat="false" ht="15" hidden="false" customHeight="false" outlineLevel="0" collapsed="false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36"/>
      <c r="S694" s="36"/>
      <c r="T694" s="36"/>
      <c r="U694" s="36"/>
      <c r="V694" s="36"/>
    </row>
    <row r="695" customFormat="false" ht="15" hidden="false" customHeight="false" outlineLevel="0" collapsed="false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36"/>
      <c r="S695" s="36"/>
      <c r="T695" s="36"/>
      <c r="U695" s="36"/>
      <c r="V695" s="36"/>
    </row>
    <row r="696" customFormat="false" ht="15" hidden="false" customHeight="false" outlineLevel="0" collapsed="false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36"/>
      <c r="S696" s="36"/>
      <c r="T696" s="36"/>
      <c r="U696" s="36"/>
      <c r="V696" s="36"/>
    </row>
    <row r="697" customFormat="false" ht="15" hidden="false" customHeight="false" outlineLevel="0" collapsed="false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36"/>
      <c r="S697" s="36"/>
      <c r="T697" s="36"/>
      <c r="U697" s="36"/>
      <c r="V697" s="36"/>
    </row>
    <row r="698" customFormat="false" ht="15" hidden="false" customHeight="false" outlineLevel="0" collapsed="false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36"/>
      <c r="S698" s="36"/>
      <c r="T698" s="36"/>
      <c r="U698" s="36"/>
      <c r="V698" s="36"/>
    </row>
    <row r="699" customFormat="false" ht="15" hidden="false" customHeight="false" outlineLevel="0" collapsed="false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36"/>
      <c r="S699" s="36"/>
      <c r="T699" s="36"/>
      <c r="U699" s="36"/>
      <c r="V699" s="36"/>
    </row>
    <row r="700" customFormat="false" ht="15" hidden="false" customHeight="false" outlineLevel="0" collapsed="false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36"/>
      <c r="S700" s="36"/>
      <c r="T700" s="36"/>
      <c r="U700" s="36"/>
      <c r="V700" s="36"/>
    </row>
    <row r="701" customFormat="false" ht="15" hidden="false" customHeight="false" outlineLevel="0" collapsed="false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36"/>
      <c r="S701" s="36"/>
      <c r="T701" s="36"/>
      <c r="U701" s="36"/>
      <c r="V701" s="36"/>
    </row>
    <row r="702" customFormat="false" ht="15" hidden="false" customHeight="false" outlineLevel="0" collapsed="false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36"/>
      <c r="S702" s="36"/>
      <c r="T702" s="36"/>
      <c r="U702" s="36"/>
      <c r="V702" s="36"/>
    </row>
    <row r="703" customFormat="false" ht="15" hidden="false" customHeight="false" outlineLevel="0" collapsed="false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36"/>
      <c r="S703" s="36"/>
      <c r="T703" s="36"/>
      <c r="U703" s="36"/>
      <c r="V703" s="36"/>
    </row>
    <row r="704" customFormat="false" ht="15" hidden="false" customHeight="false" outlineLevel="0" collapsed="false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36"/>
      <c r="S704" s="36"/>
      <c r="T704" s="36"/>
      <c r="U704" s="36"/>
      <c r="V704" s="36"/>
    </row>
    <row r="705" customFormat="false" ht="15" hidden="false" customHeight="false" outlineLevel="0" collapsed="false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36"/>
      <c r="S705" s="36"/>
      <c r="T705" s="36"/>
      <c r="U705" s="36"/>
      <c r="V705" s="36"/>
    </row>
    <row r="706" customFormat="false" ht="15" hidden="false" customHeight="false" outlineLevel="0" collapsed="false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36"/>
      <c r="S706" s="36"/>
      <c r="T706" s="36"/>
      <c r="U706" s="36"/>
      <c r="V706" s="36"/>
    </row>
    <row r="707" customFormat="false" ht="15" hidden="false" customHeight="false" outlineLevel="0" collapsed="false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36"/>
      <c r="S707" s="36"/>
      <c r="T707" s="36"/>
      <c r="U707" s="36"/>
      <c r="V707" s="36"/>
    </row>
    <row r="708" customFormat="false" ht="15" hidden="false" customHeight="false" outlineLevel="0" collapsed="false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36"/>
      <c r="S708" s="36"/>
      <c r="T708" s="36"/>
      <c r="U708" s="36"/>
      <c r="V708" s="36"/>
    </row>
    <row r="709" customFormat="false" ht="15" hidden="false" customHeight="false" outlineLevel="0" collapsed="false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36"/>
      <c r="S709" s="36"/>
      <c r="T709" s="36"/>
      <c r="U709" s="36"/>
      <c r="V709" s="36"/>
    </row>
    <row r="710" customFormat="false" ht="15" hidden="false" customHeight="false" outlineLevel="0" collapsed="false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36"/>
      <c r="S710" s="36"/>
      <c r="T710" s="36"/>
      <c r="U710" s="36"/>
      <c r="V710" s="36"/>
    </row>
    <row r="711" customFormat="false" ht="15" hidden="false" customHeight="false" outlineLevel="0" collapsed="false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36"/>
      <c r="S711" s="36"/>
      <c r="T711" s="36"/>
      <c r="U711" s="36"/>
      <c r="V711" s="36"/>
    </row>
    <row r="712" customFormat="false" ht="15" hidden="false" customHeight="false" outlineLevel="0" collapsed="false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36"/>
      <c r="S712" s="36"/>
      <c r="T712" s="36"/>
      <c r="U712" s="36"/>
      <c r="V712" s="36"/>
    </row>
    <row r="713" customFormat="false" ht="15" hidden="false" customHeight="false" outlineLevel="0" collapsed="false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36"/>
      <c r="S713" s="36"/>
      <c r="T713" s="36"/>
      <c r="U713" s="36"/>
      <c r="V713" s="36"/>
    </row>
    <row r="714" customFormat="false" ht="15" hidden="false" customHeight="false" outlineLevel="0" collapsed="false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36"/>
      <c r="S714" s="36"/>
      <c r="T714" s="36"/>
      <c r="U714" s="36"/>
      <c r="V714" s="36"/>
    </row>
    <row r="715" customFormat="false" ht="15" hidden="false" customHeight="false" outlineLevel="0" collapsed="false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36"/>
      <c r="S715" s="36"/>
      <c r="T715" s="36"/>
      <c r="U715" s="36"/>
      <c r="V715" s="36"/>
    </row>
    <row r="716" customFormat="false" ht="15" hidden="false" customHeight="false" outlineLevel="0" collapsed="false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36"/>
      <c r="S716" s="36"/>
      <c r="T716" s="36"/>
      <c r="U716" s="36"/>
      <c r="V716" s="36"/>
    </row>
    <row r="717" customFormat="false" ht="15" hidden="false" customHeight="false" outlineLevel="0" collapsed="false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36"/>
      <c r="S717" s="36"/>
      <c r="T717" s="36"/>
      <c r="U717" s="36"/>
      <c r="V717" s="36"/>
    </row>
    <row r="718" customFormat="false" ht="15" hidden="false" customHeight="false" outlineLevel="0" collapsed="false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36"/>
      <c r="S718" s="36"/>
      <c r="T718" s="36"/>
      <c r="U718" s="36"/>
      <c r="V718" s="36"/>
    </row>
    <row r="719" customFormat="false" ht="15" hidden="false" customHeight="false" outlineLevel="0" collapsed="false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36"/>
      <c r="S719" s="36"/>
      <c r="T719" s="36"/>
      <c r="U719" s="36"/>
      <c r="V719" s="36"/>
    </row>
    <row r="720" customFormat="false" ht="15" hidden="false" customHeight="false" outlineLevel="0" collapsed="false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36"/>
      <c r="S720" s="36"/>
      <c r="T720" s="36"/>
      <c r="U720" s="36"/>
      <c r="V720" s="36"/>
    </row>
    <row r="721" customFormat="false" ht="15" hidden="false" customHeight="false" outlineLevel="0" collapsed="false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36"/>
      <c r="S721" s="36"/>
      <c r="T721" s="36"/>
      <c r="U721" s="36"/>
      <c r="V721" s="36"/>
    </row>
    <row r="722" customFormat="false" ht="15" hidden="false" customHeight="false" outlineLevel="0" collapsed="false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36"/>
      <c r="S722" s="36"/>
      <c r="T722" s="36"/>
      <c r="U722" s="36"/>
      <c r="V722" s="36"/>
    </row>
    <row r="723" customFormat="false" ht="15" hidden="false" customHeight="false" outlineLevel="0" collapsed="false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36"/>
      <c r="S723" s="36"/>
      <c r="T723" s="36"/>
      <c r="U723" s="36"/>
      <c r="V723" s="36"/>
    </row>
    <row r="724" customFormat="false" ht="15" hidden="false" customHeight="false" outlineLevel="0" collapsed="false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36"/>
      <c r="S724" s="36"/>
      <c r="T724" s="36"/>
      <c r="U724" s="36"/>
      <c r="V724" s="36"/>
    </row>
    <row r="725" customFormat="false" ht="15" hidden="false" customHeight="false" outlineLevel="0" collapsed="false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36"/>
      <c r="S725" s="36"/>
      <c r="T725" s="36"/>
      <c r="U725" s="36"/>
      <c r="V725" s="36"/>
    </row>
    <row r="726" customFormat="false" ht="15" hidden="false" customHeight="false" outlineLevel="0" collapsed="false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36"/>
      <c r="S726" s="36"/>
      <c r="T726" s="36"/>
      <c r="U726" s="36"/>
      <c r="V726" s="36"/>
    </row>
    <row r="727" customFormat="false" ht="15" hidden="false" customHeight="false" outlineLevel="0" collapsed="false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36"/>
      <c r="S727" s="36"/>
      <c r="T727" s="36"/>
      <c r="U727" s="36"/>
      <c r="V727" s="36"/>
    </row>
    <row r="728" customFormat="false" ht="15" hidden="false" customHeight="false" outlineLevel="0" collapsed="false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36"/>
      <c r="S728" s="36"/>
      <c r="T728" s="36"/>
      <c r="U728" s="36"/>
      <c r="V728" s="36"/>
    </row>
    <row r="729" customFormat="false" ht="15" hidden="false" customHeight="false" outlineLevel="0" collapsed="false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36"/>
      <c r="S729" s="36"/>
      <c r="T729" s="36"/>
      <c r="U729" s="36"/>
      <c r="V729" s="36"/>
    </row>
    <row r="730" customFormat="false" ht="15" hidden="false" customHeight="false" outlineLevel="0" collapsed="false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36"/>
      <c r="S730" s="36"/>
      <c r="T730" s="36"/>
      <c r="U730" s="36"/>
      <c r="V730" s="36"/>
    </row>
    <row r="731" customFormat="false" ht="15" hidden="false" customHeight="false" outlineLevel="0" collapsed="false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36"/>
      <c r="S731" s="36"/>
      <c r="T731" s="36"/>
      <c r="U731" s="36"/>
      <c r="V731" s="36"/>
    </row>
    <row r="732" customFormat="false" ht="15" hidden="false" customHeight="false" outlineLevel="0" collapsed="false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36"/>
      <c r="S732" s="36"/>
      <c r="T732" s="36"/>
      <c r="U732" s="36"/>
      <c r="V732" s="36"/>
    </row>
    <row r="733" customFormat="false" ht="15" hidden="false" customHeight="false" outlineLevel="0" collapsed="false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36"/>
      <c r="S733" s="36"/>
      <c r="T733" s="36"/>
      <c r="U733" s="36"/>
      <c r="V733" s="36"/>
    </row>
    <row r="734" customFormat="false" ht="15" hidden="false" customHeight="false" outlineLevel="0" collapsed="false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36"/>
      <c r="S734" s="36"/>
      <c r="T734" s="36"/>
      <c r="U734" s="36"/>
      <c r="V734" s="36"/>
    </row>
    <row r="735" customFormat="false" ht="15" hidden="false" customHeight="false" outlineLevel="0" collapsed="false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36"/>
      <c r="S735" s="36"/>
      <c r="T735" s="36"/>
      <c r="U735" s="36"/>
      <c r="V735" s="36"/>
    </row>
    <row r="736" customFormat="false" ht="15" hidden="false" customHeight="false" outlineLevel="0" collapsed="false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36"/>
      <c r="S736" s="36"/>
      <c r="T736" s="36"/>
      <c r="U736" s="36"/>
      <c r="V736" s="36"/>
    </row>
    <row r="737" customFormat="false" ht="15" hidden="false" customHeight="false" outlineLevel="0" collapsed="false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36"/>
      <c r="S737" s="36"/>
      <c r="T737" s="36"/>
      <c r="U737" s="36"/>
      <c r="V737" s="36"/>
    </row>
    <row r="738" customFormat="false" ht="15" hidden="false" customHeight="false" outlineLevel="0" collapsed="false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36"/>
      <c r="S738" s="36"/>
      <c r="T738" s="36"/>
      <c r="U738" s="36"/>
      <c r="V738" s="36"/>
    </row>
    <row r="739" customFormat="false" ht="15" hidden="false" customHeight="false" outlineLevel="0" collapsed="false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36"/>
      <c r="S739" s="36"/>
      <c r="T739" s="36"/>
      <c r="U739" s="36"/>
      <c r="V739" s="36"/>
    </row>
    <row r="740" customFormat="false" ht="15" hidden="false" customHeight="false" outlineLevel="0" collapsed="false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36"/>
      <c r="S740" s="36"/>
      <c r="T740" s="36"/>
      <c r="U740" s="36"/>
      <c r="V740" s="36"/>
    </row>
    <row r="741" customFormat="false" ht="15" hidden="false" customHeight="false" outlineLevel="0" collapsed="false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36"/>
      <c r="S741" s="36"/>
      <c r="T741" s="36"/>
      <c r="U741" s="36"/>
      <c r="V741" s="36"/>
    </row>
    <row r="742" customFormat="false" ht="15" hidden="false" customHeight="false" outlineLevel="0" collapsed="false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36"/>
      <c r="S742" s="36"/>
      <c r="T742" s="36"/>
      <c r="U742" s="36"/>
      <c r="V742" s="36"/>
    </row>
    <row r="743" customFormat="false" ht="15" hidden="false" customHeight="false" outlineLevel="0" collapsed="false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36"/>
      <c r="S743" s="36"/>
      <c r="T743" s="36"/>
      <c r="U743" s="36"/>
      <c r="V743" s="36"/>
    </row>
    <row r="744" customFormat="false" ht="15" hidden="false" customHeight="false" outlineLevel="0" collapsed="false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36"/>
      <c r="S744" s="36"/>
      <c r="T744" s="36"/>
      <c r="U744" s="36"/>
      <c r="V744" s="36"/>
    </row>
    <row r="745" customFormat="false" ht="15" hidden="false" customHeight="false" outlineLevel="0" collapsed="false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36"/>
      <c r="S745" s="36"/>
      <c r="T745" s="36"/>
      <c r="U745" s="36"/>
      <c r="V745" s="36"/>
    </row>
    <row r="746" customFormat="false" ht="15" hidden="false" customHeight="false" outlineLevel="0" collapsed="false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36"/>
      <c r="S746" s="36"/>
      <c r="T746" s="36"/>
      <c r="U746" s="36"/>
      <c r="V746" s="36"/>
    </row>
    <row r="747" customFormat="false" ht="15" hidden="false" customHeight="false" outlineLevel="0" collapsed="false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36"/>
      <c r="S747" s="36"/>
      <c r="T747" s="36"/>
      <c r="U747" s="36"/>
      <c r="V747" s="36"/>
    </row>
    <row r="748" customFormat="false" ht="15" hidden="false" customHeight="false" outlineLevel="0" collapsed="false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36"/>
      <c r="S748" s="36"/>
      <c r="T748" s="36"/>
      <c r="U748" s="36"/>
      <c r="V748" s="36"/>
    </row>
    <row r="749" customFormat="false" ht="15" hidden="false" customHeight="false" outlineLevel="0" collapsed="false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36"/>
      <c r="S749" s="36"/>
      <c r="T749" s="36"/>
      <c r="U749" s="36"/>
      <c r="V749" s="36"/>
    </row>
    <row r="750" customFormat="false" ht="15" hidden="false" customHeight="false" outlineLevel="0" collapsed="false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36"/>
      <c r="S750" s="36"/>
      <c r="T750" s="36"/>
      <c r="U750" s="36"/>
      <c r="V750" s="36"/>
    </row>
    <row r="751" customFormat="false" ht="15" hidden="false" customHeight="false" outlineLevel="0" collapsed="false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36"/>
      <c r="S751" s="36"/>
      <c r="T751" s="36"/>
      <c r="U751" s="36"/>
      <c r="V751" s="36"/>
    </row>
    <row r="752" customFormat="false" ht="15" hidden="false" customHeight="false" outlineLevel="0" collapsed="false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36"/>
      <c r="S752" s="36"/>
      <c r="T752" s="36"/>
      <c r="U752" s="36"/>
      <c r="V752" s="36"/>
    </row>
    <row r="753" customFormat="false" ht="15" hidden="false" customHeight="false" outlineLevel="0" collapsed="false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36"/>
      <c r="S753" s="36"/>
      <c r="T753" s="36"/>
      <c r="U753" s="36"/>
      <c r="V753" s="36"/>
    </row>
    <row r="754" customFormat="false" ht="15" hidden="false" customHeight="false" outlineLevel="0" collapsed="false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36"/>
      <c r="S754" s="36"/>
      <c r="T754" s="36"/>
      <c r="U754" s="36"/>
      <c r="V754" s="36"/>
    </row>
    <row r="755" customFormat="false" ht="15" hidden="false" customHeight="false" outlineLevel="0" collapsed="false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36"/>
      <c r="S755" s="36"/>
      <c r="T755" s="36"/>
      <c r="U755" s="36"/>
      <c r="V755" s="36"/>
    </row>
    <row r="756" customFormat="false" ht="15" hidden="false" customHeight="false" outlineLevel="0" collapsed="false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36"/>
      <c r="S756" s="36"/>
      <c r="T756" s="36"/>
      <c r="U756" s="36"/>
      <c r="V756" s="36"/>
    </row>
    <row r="757" customFormat="false" ht="15" hidden="false" customHeight="false" outlineLevel="0" collapsed="false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36"/>
      <c r="S757" s="36"/>
      <c r="T757" s="36"/>
      <c r="U757" s="36"/>
      <c r="V757" s="36"/>
    </row>
    <row r="758" customFormat="false" ht="15" hidden="false" customHeight="false" outlineLevel="0" collapsed="false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36"/>
      <c r="S758" s="36"/>
      <c r="T758" s="36"/>
      <c r="U758" s="36"/>
      <c r="V758" s="36"/>
    </row>
    <row r="759" customFormat="false" ht="15" hidden="false" customHeight="false" outlineLevel="0" collapsed="false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36"/>
      <c r="S759" s="36"/>
      <c r="T759" s="36"/>
      <c r="U759" s="36"/>
      <c r="V759" s="36"/>
    </row>
    <row r="760" customFormat="false" ht="15" hidden="false" customHeight="false" outlineLevel="0" collapsed="false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36"/>
      <c r="S760" s="36"/>
      <c r="T760" s="36"/>
      <c r="U760" s="36"/>
      <c r="V760" s="36"/>
    </row>
    <row r="761" customFormat="false" ht="15" hidden="false" customHeight="false" outlineLevel="0" collapsed="false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36"/>
      <c r="S761" s="36"/>
      <c r="T761" s="36"/>
      <c r="U761" s="36"/>
      <c r="V761" s="36"/>
    </row>
    <row r="762" customFormat="false" ht="15" hidden="false" customHeight="false" outlineLevel="0" collapsed="false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36"/>
      <c r="S762" s="36"/>
      <c r="T762" s="36"/>
      <c r="U762" s="36"/>
      <c r="V762" s="36"/>
    </row>
    <row r="763" customFormat="false" ht="15" hidden="false" customHeight="false" outlineLevel="0" collapsed="false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36"/>
      <c r="S763" s="36"/>
      <c r="T763" s="36"/>
      <c r="U763" s="36"/>
      <c r="V763" s="36"/>
    </row>
    <row r="764" customFormat="false" ht="15" hidden="false" customHeight="false" outlineLevel="0" collapsed="false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36"/>
      <c r="S764" s="36"/>
      <c r="T764" s="36"/>
      <c r="U764" s="36"/>
      <c r="V764" s="36"/>
    </row>
    <row r="765" customFormat="false" ht="15" hidden="false" customHeight="false" outlineLevel="0" collapsed="false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36"/>
      <c r="S765" s="36"/>
      <c r="T765" s="36"/>
      <c r="U765" s="36"/>
      <c r="V765" s="36"/>
    </row>
    <row r="766" customFormat="false" ht="15" hidden="false" customHeight="false" outlineLevel="0" collapsed="false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36"/>
      <c r="S766" s="36"/>
      <c r="T766" s="36"/>
      <c r="U766" s="36"/>
      <c r="V766" s="36"/>
    </row>
    <row r="767" customFormat="false" ht="15" hidden="false" customHeight="false" outlineLevel="0" collapsed="false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36"/>
      <c r="S767" s="36"/>
      <c r="T767" s="36"/>
      <c r="U767" s="36"/>
      <c r="V767" s="36"/>
    </row>
    <row r="768" customFormat="false" ht="15" hidden="false" customHeight="false" outlineLevel="0" collapsed="false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36"/>
      <c r="S768" s="36"/>
      <c r="T768" s="36"/>
      <c r="U768" s="36"/>
      <c r="V768" s="36"/>
    </row>
    <row r="769" customFormat="false" ht="15" hidden="false" customHeight="false" outlineLevel="0" collapsed="false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36"/>
      <c r="S769" s="36"/>
      <c r="T769" s="36"/>
      <c r="U769" s="36"/>
      <c r="V769" s="36"/>
    </row>
    <row r="770" customFormat="false" ht="15" hidden="false" customHeight="false" outlineLevel="0" collapsed="false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36"/>
      <c r="S770" s="36"/>
      <c r="T770" s="36"/>
      <c r="U770" s="36"/>
      <c r="V770" s="36"/>
    </row>
    <row r="771" customFormat="false" ht="15" hidden="false" customHeight="false" outlineLevel="0" collapsed="false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36"/>
      <c r="S771" s="36"/>
      <c r="T771" s="36"/>
      <c r="U771" s="36"/>
      <c r="V771" s="36"/>
    </row>
    <row r="772" customFormat="false" ht="15" hidden="false" customHeight="false" outlineLevel="0" collapsed="false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36"/>
      <c r="S772" s="36"/>
      <c r="T772" s="36"/>
      <c r="U772" s="36"/>
      <c r="V772" s="36"/>
    </row>
    <row r="773" customFormat="false" ht="15" hidden="false" customHeight="false" outlineLevel="0" collapsed="false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36"/>
      <c r="S773" s="36"/>
      <c r="T773" s="36"/>
      <c r="U773" s="36"/>
      <c r="V773" s="36"/>
    </row>
    <row r="774" customFormat="false" ht="15" hidden="false" customHeight="false" outlineLevel="0" collapsed="false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36"/>
      <c r="S774" s="36"/>
      <c r="T774" s="36"/>
      <c r="U774" s="36"/>
      <c r="V774" s="36"/>
    </row>
    <row r="775" customFormat="false" ht="15" hidden="false" customHeight="false" outlineLevel="0" collapsed="false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36"/>
      <c r="S775" s="36"/>
      <c r="T775" s="36"/>
      <c r="U775" s="36"/>
      <c r="V775" s="36"/>
    </row>
    <row r="776" customFormat="false" ht="15" hidden="false" customHeight="false" outlineLevel="0" collapsed="false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36"/>
      <c r="S776" s="36"/>
      <c r="T776" s="36"/>
      <c r="U776" s="36"/>
      <c r="V776" s="36"/>
    </row>
    <row r="777" customFormat="false" ht="15" hidden="false" customHeight="false" outlineLevel="0" collapsed="false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36"/>
      <c r="S777" s="36"/>
      <c r="T777" s="36"/>
      <c r="U777" s="36"/>
      <c r="V777" s="36"/>
    </row>
    <row r="778" customFormat="false" ht="15" hidden="false" customHeight="false" outlineLevel="0" collapsed="false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36"/>
      <c r="S778" s="36"/>
      <c r="T778" s="36"/>
      <c r="U778" s="36"/>
      <c r="V778" s="36"/>
    </row>
    <row r="779" customFormat="false" ht="15" hidden="false" customHeight="false" outlineLevel="0" collapsed="false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36"/>
      <c r="S779" s="36"/>
      <c r="T779" s="36"/>
      <c r="U779" s="36"/>
      <c r="V779" s="36"/>
    </row>
    <row r="780" customFormat="false" ht="15" hidden="false" customHeight="false" outlineLevel="0" collapsed="false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36"/>
      <c r="S780" s="36"/>
      <c r="T780" s="36"/>
      <c r="U780" s="36"/>
      <c r="V780" s="36"/>
    </row>
    <row r="781" customFormat="false" ht="15" hidden="false" customHeight="false" outlineLevel="0" collapsed="false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36"/>
      <c r="S781" s="36"/>
      <c r="T781" s="36"/>
      <c r="U781" s="36"/>
      <c r="V781" s="36"/>
    </row>
    <row r="782" customFormat="false" ht="15" hidden="false" customHeight="false" outlineLevel="0" collapsed="false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36"/>
      <c r="S782" s="36"/>
      <c r="T782" s="36"/>
      <c r="U782" s="36"/>
      <c r="V782" s="36"/>
    </row>
    <row r="783" customFormat="false" ht="15" hidden="false" customHeight="false" outlineLevel="0" collapsed="false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36"/>
      <c r="S783" s="36"/>
      <c r="T783" s="36"/>
      <c r="U783" s="36"/>
      <c r="V783" s="36"/>
    </row>
    <row r="784" customFormat="false" ht="15" hidden="false" customHeight="false" outlineLevel="0" collapsed="false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36"/>
      <c r="S784" s="36"/>
      <c r="T784" s="36"/>
      <c r="U784" s="36"/>
      <c r="V784" s="36"/>
    </row>
    <row r="785" customFormat="false" ht="15" hidden="false" customHeight="false" outlineLevel="0" collapsed="false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36"/>
      <c r="S785" s="36"/>
      <c r="T785" s="36"/>
      <c r="U785" s="36"/>
      <c r="V785" s="36"/>
    </row>
    <row r="786" customFormat="false" ht="15" hidden="false" customHeight="false" outlineLevel="0" collapsed="false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36"/>
      <c r="S786" s="36"/>
      <c r="T786" s="36"/>
      <c r="U786" s="36"/>
      <c r="V786" s="36"/>
    </row>
    <row r="787" customFormat="false" ht="15" hidden="false" customHeight="false" outlineLevel="0" collapsed="false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36"/>
      <c r="S787" s="36"/>
      <c r="T787" s="36"/>
      <c r="U787" s="36"/>
      <c r="V787" s="36"/>
    </row>
    <row r="788" customFormat="false" ht="15" hidden="false" customHeight="false" outlineLevel="0" collapsed="false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36"/>
      <c r="S788" s="36"/>
      <c r="T788" s="36"/>
      <c r="U788" s="36"/>
      <c r="V788" s="36"/>
    </row>
    <row r="789" customFormat="false" ht="15" hidden="false" customHeight="false" outlineLevel="0" collapsed="false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36"/>
      <c r="S789" s="36"/>
      <c r="T789" s="36"/>
      <c r="U789" s="36"/>
      <c r="V789" s="36"/>
    </row>
    <row r="790" customFormat="false" ht="15" hidden="false" customHeight="false" outlineLevel="0" collapsed="false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36"/>
      <c r="S790" s="36"/>
      <c r="T790" s="36"/>
      <c r="U790" s="36"/>
      <c r="V790" s="36"/>
    </row>
    <row r="791" customFormat="false" ht="15" hidden="false" customHeight="false" outlineLevel="0" collapsed="false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36"/>
      <c r="S791" s="36"/>
      <c r="T791" s="36"/>
      <c r="U791" s="36"/>
      <c r="V791" s="36"/>
    </row>
    <row r="792" customFormat="false" ht="15" hidden="false" customHeight="false" outlineLevel="0" collapsed="false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36"/>
      <c r="S792" s="36"/>
      <c r="T792" s="36"/>
      <c r="U792" s="36"/>
      <c r="V792" s="36"/>
    </row>
    <row r="793" customFormat="false" ht="15" hidden="false" customHeight="false" outlineLevel="0" collapsed="false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36"/>
      <c r="S793" s="36"/>
      <c r="T793" s="36"/>
      <c r="U793" s="36"/>
      <c r="V793" s="36"/>
    </row>
    <row r="794" customFormat="false" ht="15" hidden="false" customHeight="false" outlineLevel="0" collapsed="false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36"/>
      <c r="S794" s="36"/>
      <c r="T794" s="36"/>
      <c r="U794" s="36"/>
      <c r="V794" s="36"/>
    </row>
    <row r="795" customFormat="false" ht="15" hidden="false" customHeight="false" outlineLevel="0" collapsed="false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36"/>
      <c r="S795" s="36"/>
      <c r="T795" s="36"/>
      <c r="U795" s="36"/>
      <c r="V795" s="36"/>
    </row>
    <row r="796" customFormat="false" ht="15" hidden="false" customHeight="false" outlineLevel="0" collapsed="false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36"/>
      <c r="S796" s="36"/>
      <c r="T796" s="36"/>
      <c r="U796" s="36"/>
      <c r="V796" s="36"/>
    </row>
    <row r="797" customFormat="false" ht="15" hidden="false" customHeight="false" outlineLevel="0" collapsed="false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36"/>
      <c r="S797" s="36"/>
      <c r="T797" s="36"/>
      <c r="U797" s="36"/>
      <c r="V797" s="36"/>
    </row>
    <row r="798" customFormat="false" ht="15" hidden="false" customHeight="false" outlineLevel="0" collapsed="false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36"/>
      <c r="S798" s="36"/>
      <c r="T798" s="36"/>
      <c r="U798" s="36"/>
      <c r="V798" s="36"/>
    </row>
    <row r="799" customFormat="false" ht="15" hidden="false" customHeight="false" outlineLevel="0" collapsed="false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36"/>
      <c r="S799" s="36"/>
      <c r="T799" s="36"/>
      <c r="U799" s="36"/>
      <c r="V799" s="36"/>
    </row>
    <row r="800" customFormat="false" ht="15" hidden="false" customHeight="false" outlineLevel="0" collapsed="false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36"/>
      <c r="S800" s="36"/>
      <c r="T800" s="36"/>
      <c r="U800" s="36"/>
      <c r="V800" s="36"/>
    </row>
    <row r="801" customFormat="false" ht="15" hidden="false" customHeight="false" outlineLevel="0" collapsed="false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36"/>
      <c r="S801" s="36"/>
      <c r="T801" s="36"/>
      <c r="U801" s="36"/>
      <c r="V801" s="36"/>
    </row>
    <row r="802" customFormat="false" ht="15" hidden="false" customHeight="false" outlineLevel="0" collapsed="false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36"/>
      <c r="S802" s="36"/>
      <c r="T802" s="36"/>
      <c r="U802" s="36"/>
      <c r="V802" s="36"/>
    </row>
    <row r="803" customFormat="false" ht="15" hidden="false" customHeight="false" outlineLevel="0" collapsed="false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36"/>
      <c r="S803" s="36"/>
      <c r="T803" s="36"/>
      <c r="U803" s="36"/>
      <c r="V803" s="36"/>
    </row>
    <row r="804" customFormat="false" ht="15" hidden="false" customHeight="false" outlineLevel="0" collapsed="false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36"/>
      <c r="S804" s="36"/>
      <c r="T804" s="36"/>
      <c r="U804" s="36"/>
      <c r="V804" s="36"/>
    </row>
    <row r="805" customFormat="false" ht="15" hidden="false" customHeight="false" outlineLevel="0" collapsed="false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36"/>
      <c r="S805" s="36"/>
      <c r="T805" s="36"/>
      <c r="U805" s="36"/>
      <c r="V805" s="36"/>
    </row>
    <row r="806" customFormat="false" ht="15" hidden="false" customHeight="false" outlineLevel="0" collapsed="false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36"/>
      <c r="S806" s="36"/>
      <c r="T806" s="36"/>
      <c r="U806" s="36"/>
      <c r="V806" s="36"/>
    </row>
    <row r="807" customFormat="false" ht="15" hidden="false" customHeight="false" outlineLevel="0" collapsed="false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36"/>
      <c r="S807" s="36"/>
      <c r="T807" s="36"/>
      <c r="U807" s="36"/>
      <c r="V807" s="36"/>
    </row>
    <row r="808" customFormat="false" ht="15" hidden="false" customHeight="false" outlineLevel="0" collapsed="false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36"/>
      <c r="S808" s="36"/>
      <c r="T808" s="36"/>
      <c r="U808" s="36"/>
      <c r="V808" s="36"/>
    </row>
    <row r="809" customFormat="false" ht="15" hidden="false" customHeight="false" outlineLevel="0" collapsed="false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36"/>
      <c r="S809" s="36"/>
      <c r="T809" s="36"/>
      <c r="U809" s="36"/>
      <c r="V809" s="36"/>
    </row>
    <row r="810" customFormat="false" ht="15" hidden="false" customHeight="false" outlineLevel="0" collapsed="false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36"/>
      <c r="S810" s="36"/>
      <c r="T810" s="36"/>
      <c r="U810" s="36"/>
      <c r="V810" s="36"/>
    </row>
    <row r="811" customFormat="false" ht="15" hidden="false" customHeight="false" outlineLevel="0" collapsed="false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36"/>
      <c r="S811" s="36"/>
      <c r="T811" s="36"/>
      <c r="U811" s="36"/>
      <c r="V811" s="36"/>
    </row>
    <row r="812" customFormat="false" ht="15" hidden="false" customHeight="false" outlineLevel="0" collapsed="false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36"/>
      <c r="S812" s="36"/>
      <c r="T812" s="36"/>
      <c r="U812" s="36"/>
      <c r="V812" s="36"/>
    </row>
    <row r="813" customFormat="false" ht="15" hidden="false" customHeight="false" outlineLevel="0" collapsed="false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36"/>
      <c r="S813" s="36"/>
      <c r="T813" s="36"/>
      <c r="U813" s="36"/>
      <c r="V813" s="36"/>
    </row>
    <row r="814" customFormat="false" ht="15" hidden="false" customHeight="false" outlineLevel="0" collapsed="false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36"/>
      <c r="S814" s="36"/>
      <c r="T814" s="36"/>
      <c r="U814" s="36"/>
      <c r="V814" s="36"/>
    </row>
    <row r="815" customFormat="false" ht="15" hidden="false" customHeight="false" outlineLevel="0" collapsed="false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36"/>
      <c r="S815" s="36"/>
      <c r="T815" s="36"/>
      <c r="U815" s="36"/>
      <c r="V815" s="36"/>
    </row>
    <row r="816" customFormat="false" ht="15" hidden="false" customHeight="false" outlineLevel="0" collapsed="false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36"/>
      <c r="S816" s="36"/>
      <c r="T816" s="36"/>
      <c r="U816" s="36"/>
      <c r="V816" s="36"/>
    </row>
    <row r="817" customFormat="false" ht="15" hidden="false" customHeight="false" outlineLevel="0" collapsed="false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36"/>
      <c r="S817" s="36"/>
      <c r="T817" s="36"/>
      <c r="U817" s="36"/>
      <c r="V817" s="36"/>
    </row>
    <row r="818" customFormat="false" ht="15" hidden="false" customHeight="false" outlineLevel="0" collapsed="false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36"/>
      <c r="S818" s="36"/>
      <c r="T818" s="36"/>
      <c r="U818" s="36"/>
      <c r="V818" s="36"/>
    </row>
    <row r="819" customFormat="false" ht="15" hidden="false" customHeight="false" outlineLevel="0" collapsed="false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36"/>
      <c r="S819" s="36"/>
      <c r="T819" s="36"/>
      <c r="U819" s="36"/>
      <c r="V819" s="36"/>
    </row>
    <row r="820" customFormat="false" ht="15" hidden="false" customHeight="false" outlineLevel="0" collapsed="false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36"/>
      <c r="S820" s="36"/>
      <c r="T820" s="36"/>
      <c r="U820" s="36"/>
      <c r="V820" s="36"/>
    </row>
    <row r="821" customFormat="false" ht="15" hidden="false" customHeight="false" outlineLevel="0" collapsed="false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36"/>
      <c r="S821" s="36"/>
      <c r="T821" s="36"/>
      <c r="U821" s="36"/>
      <c r="V821" s="36"/>
    </row>
    <row r="822" customFormat="false" ht="15" hidden="false" customHeight="false" outlineLevel="0" collapsed="false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36"/>
      <c r="S822" s="36"/>
      <c r="T822" s="36"/>
      <c r="U822" s="36"/>
      <c r="V822" s="36"/>
    </row>
    <row r="823" customFormat="false" ht="15" hidden="false" customHeight="false" outlineLevel="0" collapsed="false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36"/>
      <c r="S823" s="36"/>
      <c r="T823" s="36"/>
      <c r="U823" s="36"/>
      <c r="V823" s="36"/>
    </row>
    <row r="824" customFormat="false" ht="15" hidden="false" customHeight="false" outlineLevel="0" collapsed="false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36"/>
      <c r="S824" s="36"/>
      <c r="T824" s="36"/>
      <c r="U824" s="36"/>
      <c r="V824" s="36"/>
    </row>
    <row r="825" customFormat="false" ht="15" hidden="false" customHeight="false" outlineLevel="0" collapsed="false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36"/>
      <c r="S825" s="36"/>
      <c r="T825" s="36"/>
      <c r="U825" s="36"/>
      <c r="V825" s="36"/>
    </row>
    <row r="826" customFormat="false" ht="15" hidden="false" customHeight="false" outlineLevel="0" collapsed="false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36"/>
      <c r="S826" s="36"/>
      <c r="T826" s="36"/>
      <c r="U826" s="36"/>
      <c r="V826" s="36"/>
    </row>
    <row r="827" customFormat="false" ht="15" hidden="false" customHeight="false" outlineLevel="0" collapsed="false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36"/>
      <c r="S827" s="36"/>
      <c r="T827" s="36"/>
      <c r="U827" s="36"/>
      <c r="V827" s="36"/>
    </row>
    <row r="828" customFormat="false" ht="15" hidden="false" customHeight="false" outlineLevel="0" collapsed="false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36"/>
      <c r="S828" s="36"/>
      <c r="T828" s="36"/>
      <c r="U828" s="36"/>
      <c r="V828" s="36"/>
    </row>
    <row r="829" customFormat="false" ht="15" hidden="false" customHeight="false" outlineLevel="0" collapsed="false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36"/>
      <c r="S829" s="36"/>
      <c r="T829" s="36"/>
      <c r="U829" s="36"/>
      <c r="V829" s="36"/>
    </row>
    <row r="830" customFormat="false" ht="15" hidden="false" customHeight="false" outlineLevel="0" collapsed="false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36"/>
      <c r="S830" s="36"/>
      <c r="T830" s="36"/>
      <c r="U830" s="36"/>
      <c r="V830" s="36"/>
    </row>
    <row r="831" customFormat="false" ht="15" hidden="false" customHeight="false" outlineLevel="0" collapsed="false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36"/>
      <c r="S831" s="36"/>
      <c r="T831" s="36"/>
      <c r="U831" s="36"/>
      <c r="V831" s="36"/>
    </row>
    <row r="832" customFormat="false" ht="15" hidden="false" customHeight="false" outlineLevel="0" collapsed="false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36"/>
      <c r="S832" s="36"/>
      <c r="T832" s="36"/>
      <c r="U832" s="36"/>
      <c r="V832" s="36"/>
    </row>
    <row r="833" customFormat="false" ht="15" hidden="false" customHeight="false" outlineLevel="0" collapsed="false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36"/>
      <c r="S833" s="36"/>
      <c r="T833" s="36"/>
      <c r="U833" s="36"/>
      <c r="V833" s="36"/>
    </row>
    <row r="834" customFormat="false" ht="15" hidden="false" customHeight="false" outlineLevel="0" collapsed="false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36"/>
      <c r="S834" s="36"/>
      <c r="T834" s="36"/>
      <c r="U834" s="36"/>
      <c r="V834" s="36"/>
    </row>
    <row r="835" customFormat="false" ht="15" hidden="false" customHeight="false" outlineLevel="0" collapsed="false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36"/>
      <c r="S835" s="36"/>
      <c r="T835" s="36"/>
      <c r="U835" s="36"/>
      <c r="V835" s="36"/>
    </row>
    <row r="836" customFormat="false" ht="15" hidden="false" customHeight="false" outlineLevel="0" collapsed="false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36"/>
      <c r="S836" s="36"/>
      <c r="T836" s="36"/>
      <c r="U836" s="36"/>
      <c r="V836" s="36"/>
    </row>
    <row r="837" customFormat="false" ht="15" hidden="false" customHeight="false" outlineLevel="0" collapsed="false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36"/>
      <c r="S837" s="36"/>
      <c r="T837" s="36"/>
      <c r="U837" s="36"/>
      <c r="V837" s="36"/>
    </row>
    <row r="838" customFormat="false" ht="15" hidden="false" customHeight="false" outlineLevel="0" collapsed="false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36"/>
      <c r="S838" s="36"/>
      <c r="T838" s="36"/>
      <c r="U838" s="36"/>
      <c r="V838" s="36"/>
    </row>
    <row r="839" customFormat="false" ht="15" hidden="false" customHeight="false" outlineLevel="0" collapsed="false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36"/>
      <c r="S839" s="36"/>
      <c r="T839" s="36"/>
      <c r="U839" s="36"/>
      <c r="V839" s="36"/>
    </row>
    <row r="840" customFormat="false" ht="15" hidden="false" customHeight="false" outlineLevel="0" collapsed="false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36"/>
      <c r="S840" s="36"/>
      <c r="T840" s="36"/>
      <c r="U840" s="36"/>
      <c r="V840" s="36"/>
    </row>
    <row r="841" customFormat="false" ht="15" hidden="false" customHeight="false" outlineLevel="0" collapsed="false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36"/>
      <c r="S841" s="36"/>
      <c r="T841" s="36"/>
      <c r="U841" s="36"/>
      <c r="V841" s="36"/>
    </row>
    <row r="842" customFormat="false" ht="15" hidden="false" customHeight="false" outlineLevel="0" collapsed="false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36"/>
      <c r="S842" s="36"/>
      <c r="T842" s="36"/>
      <c r="U842" s="36"/>
      <c r="V842" s="36"/>
    </row>
    <row r="843" customFormat="false" ht="15" hidden="false" customHeight="false" outlineLevel="0" collapsed="false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36"/>
      <c r="S843" s="36"/>
      <c r="T843" s="36"/>
      <c r="U843" s="36"/>
      <c r="V843" s="36"/>
    </row>
    <row r="844" customFormat="false" ht="15" hidden="false" customHeight="false" outlineLevel="0" collapsed="false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36"/>
      <c r="S844" s="36"/>
      <c r="T844" s="36"/>
      <c r="U844" s="36"/>
      <c r="V844" s="36"/>
    </row>
    <row r="845" customFormat="false" ht="15" hidden="false" customHeight="false" outlineLevel="0" collapsed="false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36"/>
      <c r="S845" s="36"/>
      <c r="T845" s="36"/>
      <c r="U845" s="36"/>
      <c r="V845" s="36"/>
    </row>
    <row r="846" customFormat="false" ht="15" hidden="false" customHeight="false" outlineLevel="0" collapsed="false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36"/>
      <c r="S846" s="36"/>
      <c r="T846" s="36"/>
      <c r="U846" s="36"/>
      <c r="V846" s="36"/>
    </row>
    <row r="847" customFormat="false" ht="15" hidden="false" customHeight="false" outlineLevel="0" collapsed="false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36"/>
      <c r="S847" s="36"/>
      <c r="T847" s="36"/>
      <c r="U847" s="36"/>
      <c r="V847" s="36"/>
    </row>
    <row r="848" customFormat="false" ht="15" hidden="false" customHeight="false" outlineLevel="0" collapsed="false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36"/>
      <c r="S848" s="36"/>
      <c r="T848" s="36"/>
      <c r="U848" s="36"/>
      <c r="V848" s="36"/>
    </row>
    <row r="849" customFormat="false" ht="15" hidden="false" customHeight="false" outlineLevel="0" collapsed="false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36"/>
      <c r="S849" s="36"/>
      <c r="T849" s="36"/>
      <c r="U849" s="36"/>
      <c r="V849" s="36"/>
    </row>
    <row r="850" customFormat="false" ht="15" hidden="false" customHeight="false" outlineLevel="0" collapsed="false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36"/>
      <c r="S850" s="36"/>
      <c r="T850" s="36"/>
      <c r="U850" s="36"/>
      <c r="V850" s="36"/>
    </row>
    <row r="851" customFormat="false" ht="15" hidden="false" customHeight="false" outlineLevel="0" collapsed="false">
      <c r="A851" s="36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36"/>
      <c r="S851" s="36"/>
      <c r="T851" s="36"/>
      <c r="U851" s="36"/>
      <c r="V851" s="36"/>
    </row>
    <row r="852" customFormat="false" ht="15" hidden="false" customHeight="false" outlineLevel="0" collapsed="false">
      <c r="A852" s="36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36"/>
      <c r="S852" s="36"/>
      <c r="T852" s="36"/>
      <c r="U852" s="36"/>
      <c r="V852" s="36"/>
    </row>
    <row r="853" customFormat="false" ht="15" hidden="false" customHeight="false" outlineLevel="0" collapsed="false">
      <c r="A853" s="36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36"/>
      <c r="S853" s="36"/>
      <c r="T853" s="36"/>
      <c r="U853" s="36"/>
      <c r="V853" s="36"/>
    </row>
    <row r="854" customFormat="false" ht="15" hidden="false" customHeight="false" outlineLevel="0" collapsed="false">
      <c r="A854" s="36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36"/>
      <c r="S854" s="36"/>
      <c r="T854" s="36"/>
      <c r="U854" s="36"/>
      <c r="V854" s="36"/>
    </row>
    <row r="855" customFormat="false" ht="15" hidden="false" customHeight="false" outlineLevel="0" collapsed="false">
      <c r="A855" s="36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36"/>
      <c r="S855" s="36"/>
      <c r="T855" s="36"/>
      <c r="U855" s="36"/>
      <c r="V855" s="36"/>
    </row>
  </sheetData>
  <autoFilter ref="J1:J855"/>
  <conditionalFormatting sqref="F1:F5 F23:F27">
    <cfRule type="containsText" priority="2" operator="containsText" aboveAverage="0" equalAverage="0" bottom="0" percent="0" rank="0" text="Streptophyta" dxfId="12">
      <formula>NOT(ISERROR(SEARCH("Streptophyta",F1)))</formula>
    </cfRule>
  </conditionalFormatting>
  <conditionalFormatting sqref="H1:H5 H23:H27">
    <cfRule type="containsText" priority="3" operator="containsText" aboveAverage="0" equalAverage="0" bottom="0" percent="0" rank="0" text="Tracheophyta" dxfId="13">
      <formula>NOT(ISERROR(SEARCH("Tracheophyta",H1)))</formula>
    </cfRule>
  </conditionalFormatting>
  <conditionalFormatting sqref="I1:I5 I23:I27">
    <cfRule type="containsText" priority="4" operator="containsText" aboveAverage="0" equalAverage="0" bottom="0" percent="0" rank="0" text="Spermophytina" dxfId="14">
      <formula>NOT(ISERROR(SEARCH("Spermophytina",I1)))</formula>
    </cfRule>
  </conditionalFormatting>
  <conditionalFormatting sqref="J1:J5 J23:J27">
    <cfRule type="containsText" priority="5" operator="containsText" aboveAverage="0" equalAverage="0" bottom="0" percent="0" rank="0" text="Magnoliopsida" dxfId="15">
      <formula>NOT(ISERROR(SEARCH("Magnoliopsida",J1)))</formula>
    </cfRule>
  </conditionalFormatting>
  <conditionalFormatting sqref="E1:Q5 E23:Q27">
    <cfRule type="expression" priority="6" aboveAverage="0" equalAverage="0" bottom="0" percent="0" rank="0" text="" dxfId="16">
      <formula>LEN(TRIM(E1))=0</formula>
    </cfRule>
  </conditionalFormatting>
  <conditionalFormatting sqref="D1:E5 D23:E27">
    <cfRule type="containsText" priority="7" operator="containsText" aboveAverage="0" equalAverage="0" bottom="0" percent="0" rank="0" text="Viridiplantae" dxfId="17">
      <formula>NOT(ISERROR(SEARCH("Viridiplantae",D1)))</formula>
    </cfRule>
  </conditionalFormatting>
  <conditionalFormatting sqref="D1:E5 D23:E27">
    <cfRule type="containsText" priority="8" operator="containsText" aboveAverage="0" equalAverage="0" bottom="0" percent="0" rank="0" text="Biliphyta" dxfId="18">
      <formula>NOT(ISERROR(SEARCH("Biliphyta",D1)))</formula>
    </cfRule>
  </conditionalFormatting>
  <conditionalFormatting sqref="I1:I5 I23:I27">
    <cfRule type="containsText" priority="9" operator="containsText" aboveAverage="0" equalAverage="0" bottom="0" percent="0" rank="0" text="--" dxfId="19">
      <formula>NOT(ISERROR(SEARCH("--",I1)))</formula>
    </cfRule>
  </conditionalFormatting>
  <conditionalFormatting sqref="L1:L5 L23:L27">
    <cfRule type="containsText" priority="10" operator="containsText" aboveAverage="0" equalAverage="0" bottom="0" percent="0" rank="0" text="Amborellanae  " dxfId="20">
      <formula>NOT(ISERROR(SEARCH("Amborellanae  ",L1)))</formula>
    </cfRule>
  </conditionalFormatting>
  <conditionalFormatting sqref="L1:L5 L23:L27">
    <cfRule type="containsText" priority="11" operator="containsText" aboveAverage="0" equalAverage="0" bottom="0" percent="0" rank="0" text="Asteranae" dxfId="20">
      <formula>NOT(ISERROR(SEARCH("Asteranae",L1)))</formula>
    </cfRule>
  </conditionalFormatting>
  <conditionalFormatting sqref="L1:L5 L23:L27">
    <cfRule type="containsText" priority="12" operator="containsText" aboveAverage="0" equalAverage="0" bottom="0" percent="0" rank="0" text="Austrobaileyanae" dxfId="20">
      <formula>NOT(ISERROR(SEARCH("Austrobaileyanae",L1)))</formula>
    </cfRule>
  </conditionalFormatting>
  <conditionalFormatting sqref="L1:L5 L23:L27">
    <cfRule type="containsText" priority="13" operator="containsText" aboveAverage="0" equalAverage="0" bottom="0" percent="0" rank="0" text="Berberidopsidanae" dxfId="20">
      <formula>NOT(ISERROR(SEARCH("Berberidopsidanae",L1)))</formula>
    </cfRule>
  </conditionalFormatting>
  <conditionalFormatting sqref="L1:L5 L23:L27">
    <cfRule type="containsText" priority="14" operator="containsText" aboveAverage="0" equalAverage="0" bottom="0" percent="0" rank="0" text="Buxanae" dxfId="20">
      <formula>NOT(ISERROR(SEARCH("Buxanae",L1)))</formula>
    </cfRule>
  </conditionalFormatting>
  <conditionalFormatting sqref="L1:L5 L23:L27">
    <cfRule type="containsText" priority="15" operator="containsText" aboveAverage="0" equalAverage="0" bottom="0" percent="0" rank="0" text="Caryophyllanae" dxfId="20">
      <formula>NOT(ISERROR(SEARCH("Caryophyllanae",L1)))</formula>
    </cfRule>
  </conditionalFormatting>
  <conditionalFormatting sqref="L1:L5 L23:L27">
    <cfRule type="containsText" priority="16" operator="containsText" aboveAverage="0" equalAverage="0" bottom="0" percent="0" rank="0" text="Ceratophyllanae" dxfId="20">
      <formula>NOT(ISERROR(SEARCH("Ceratophyllanae",L1)))</formula>
    </cfRule>
  </conditionalFormatting>
  <conditionalFormatting sqref="L1:L5 L23:L27">
    <cfRule type="containsText" priority="17" operator="containsText" aboveAverage="0" equalAverage="0" bottom="0" percent="0" rank="0" text="Dillenianae" dxfId="20">
      <formula>NOT(ISERROR(SEARCH("Dillenianae",L1)))</formula>
    </cfRule>
  </conditionalFormatting>
  <conditionalFormatting sqref="L1:L5 L23:L27">
    <cfRule type="containsText" priority="18" operator="containsText" aboveAverage="0" equalAverage="0" bottom="0" percent="0" rank="0" text="Lilianae" dxfId="20">
      <formula>NOT(ISERROR(SEARCH("Lilianae",L1)))</formula>
    </cfRule>
  </conditionalFormatting>
  <conditionalFormatting sqref="L1:L5 L23:L27">
    <cfRule type="containsText" priority="19" operator="containsText" aboveAverage="0" equalAverage="0" bottom="0" percent="0" rank="0" text="Magnolianae" dxfId="20">
      <formula>NOT(ISERROR(SEARCH("Magnolianae",L1)))</formula>
    </cfRule>
  </conditionalFormatting>
  <conditionalFormatting sqref="L1:L5 L23:L27">
    <cfRule type="containsText" priority="20" operator="containsText" aboveAverage="0" equalAverage="0" bottom="0" percent="0" rank="0" text="Myrothamnanae" dxfId="20">
      <formula>NOT(ISERROR(SEARCH("Myrothamnanae",L1)))</formula>
    </cfRule>
  </conditionalFormatting>
  <conditionalFormatting sqref="L1:L5 L23:L27">
    <cfRule type="containsText" priority="21" operator="containsText" aboveAverage="0" equalAverage="0" bottom="0" percent="0" rank="0" text="Nymphaeanae" dxfId="20">
      <formula>NOT(ISERROR(SEARCH("Nymphaeanae",L1)))</formula>
    </cfRule>
  </conditionalFormatting>
  <conditionalFormatting sqref="L1:L5 L23:L27">
    <cfRule type="containsText" priority="22" operator="containsText" aboveAverage="0" equalAverage="0" bottom="0" percent="0" rank="0" text="Proteanae" dxfId="20">
      <formula>NOT(ISERROR(SEARCH("Proteanae",L1)))</formula>
    </cfRule>
  </conditionalFormatting>
  <conditionalFormatting sqref="L1:L5 L23:L27">
    <cfRule type="containsText" priority="23" operator="containsText" aboveAverage="0" equalAverage="0" bottom="0" percent="0" rank="0" text="Ranunculanae" dxfId="20">
      <formula>NOT(ISERROR(SEARCH("Ranunculanae",L1)))</formula>
    </cfRule>
  </conditionalFormatting>
  <conditionalFormatting sqref="L1:L5 L23:L27">
    <cfRule type="containsText" priority="24" operator="containsText" aboveAverage="0" equalAverage="0" bottom="0" percent="0" rank="0" text="Rosanae" dxfId="20">
      <formula>NOT(ISERROR(SEARCH("Rosanae",L1)))</formula>
    </cfRule>
  </conditionalFormatting>
  <conditionalFormatting sqref="L1:L5 L23:L27">
    <cfRule type="containsText" priority="25" operator="containsText" aboveAverage="0" equalAverage="0" bottom="0" percent="0" rank="0" text="Santalanae" dxfId="20">
      <formula>NOT(ISERROR(SEARCH("Santalanae",L1)))</formula>
    </cfRule>
  </conditionalFormatting>
  <conditionalFormatting sqref="L1:L5 L23:L27">
    <cfRule type="containsText" priority="26" operator="containsText" aboveAverage="0" equalAverage="0" bottom="0" percent="0" rank="0" text="Saxifraganae" dxfId="20">
      <formula>NOT(ISERROR(SEARCH("Saxifraganae",L1)))</formula>
    </cfRule>
  </conditionalFormatting>
  <conditionalFormatting sqref="L1:L5 L23:L27">
    <cfRule type="containsText" priority="27" operator="containsText" aboveAverage="0" equalAverage="0" bottom="0" percent="0" rank="0" text="Trochodendranae" dxfId="20">
      <formula>NOT(ISERROR(SEARCH("Trochodendranae",L1)))</formula>
    </cfRule>
  </conditionalFormatting>
  <conditionalFormatting sqref="N1:N5 N23:N27">
    <cfRule type="containsText" priority="28" operator="containsText" aboveAverage="0" equalAverage="0" bottom="0" percent="0" rank="0" text="Icacinaceae" dxfId="20">
      <formula>NOT(ISERROR(SEARCH("Icacinaceae",N1)))</formula>
    </cfRule>
  </conditionalFormatting>
  <conditionalFormatting sqref="N1:N5 N23:N27">
    <cfRule type="containsText" priority="29" operator="containsText" aboveAverage="0" equalAverage="0" bottom="0" percent="0" rank="0" text="Metteniusaceae" dxfId="20">
      <formula>NOT(ISERROR(SEARCH("Metteniusaceae",N1)))</formula>
    </cfRule>
  </conditionalFormatting>
  <conditionalFormatting sqref="N1:N5 N23:N27">
    <cfRule type="containsText" priority="30" operator="containsText" aboveAverage="0" equalAverage="0" bottom="0" percent="0" rank="0" text="Oncothecaceae" dxfId="20">
      <formula>NOT(ISERROR(SEARCH("Oncothecaceae",N1)))</formula>
    </cfRule>
  </conditionalFormatting>
  <conditionalFormatting sqref="N1:N5 N23:N27">
    <cfRule type="containsText" priority="31" operator="containsText" aboveAverage="0" equalAverage="0" bottom="0" percent="0" rank="0" text="Vahliaceae" dxfId="20">
      <formula>NOT(ISERROR(SEARCH("Vahliaceae",N1)))</formula>
    </cfRule>
  </conditionalFormatting>
  <conditionalFormatting sqref="J1:J5 J23:J27">
    <cfRule type="containsText" priority="32" operator="containsText" aboveAverage="0" equalAverage="0" bottom="0" percent="0" rank="0" text="Polypodiopsida" dxfId="15">
      <formula>NOT(ISERROR(SEARCH("Polypodiopsida",J1)))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4.5"/>
    <col collapsed="false" customWidth="true" hidden="true" outlineLevel="0" max="3" min="3" style="0" width="6.38"/>
    <col collapsed="false" customWidth="true" hidden="false" outlineLevel="0" max="4" min="4" style="0" width="26"/>
    <col collapsed="false" customWidth="true" hidden="false" outlineLevel="0" max="5" min="5" style="0" width="10.61"/>
    <col collapsed="false" customWidth="true" hidden="false" outlineLevel="0" max="6" min="6" style="0" width="12.75"/>
    <col collapsed="false" customWidth="true" hidden="false" outlineLevel="0" max="7" min="7" style="0" width="11.75"/>
    <col collapsed="false" customWidth="true" hidden="false" outlineLevel="0" max="8" min="8" style="0" width="27.13"/>
    <col collapsed="false" customWidth="true" hidden="false" outlineLevel="0" max="9" min="9" style="0" width="30.38"/>
    <col collapsed="false" customWidth="true" hidden="false" outlineLevel="0" max="10" min="10" style="0" width="29.62"/>
    <col collapsed="false" customWidth="true" hidden="false" outlineLevel="0" max="11" min="11" style="0" width="29.75"/>
    <col collapsed="false" customWidth="true" hidden="false" outlineLevel="0" max="12" min="12" style="0" width="50.25"/>
  </cols>
  <sheetData>
    <row r="1" customFormat="false" ht="15" hidden="false" customHeight="true" outlineLevel="0" collapsed="false">
      <c r="A1" s="68" t="s">
        <v>1228</v>
      </c>
      <c r="B1" s="68"/>
      <c r="C1" s="68"/>
      <c r="D1" s="68"/>
      <c r="E1" s="68"/>
      <c r="F1" s="69"/>
      <c r="G1" s="69"/>
      <c r="H1" s="70"/>
      <c r="I1" s="70"/>
      <c r="J1" s="70"/>
      <c r="K1" s="70"/>
      <c r="L1" s="70"/>
    </row>
    <row r="2" customFormat="false" ht="15" hidden="false" customHeight="false" outlineLevel="0" collapsed="false">
      <c r="A2" s="71" t="s">
        <v>1229</v>
      </c>
      <c r="B2" s="72" t="s">
        <v>1230</v>
      </c>
      <c r="C2" s="70" t="s">
        <v>374</v>
      </c>
      <c r="D2" s="70" t="s">
        <v>375</v>
      </c>
      <c r="E2" s="69" t="s">
        <v>377</v>
      </c>
      <c r="F2" s="69" t="s">
        <v>376</v>
      </c>
      <c r="G2" s="69" t="s">
        <v>379</v>
      </c>
      <c r="H2" s="70" t="s">
        <v>381</v>
      </c>
      <c r="I2" s="70" t="s">
        <v>382</v>
      </c>
      <c r="J2" s="70" t="s">
        <v>2</v>
      </c>
      <c r="K2" s="70" t="s">
        <v>386</v>
      </c>
      <c r="L2" s="70" t="s">
        <v>388</v>
      </c>
    </row>
    <row r="3" customFormat="false" ht="15" hidden="false" customHeight="true" outlineLevel="0" collapsed="false">
      <c r="A3" s="73" t="s">
        <v>1231</v>
      </c>
      <c r="B3" s="74" t="s">
        <v>1232</v>
      </c>
      <c r="C3" s="75" t="s">
        <v>1233</v>
      </c>
      <c r="D3" s="76" t="s">
        <v>1234</v>
      </c>
      <c r="E3" s="77" t="s">
        <v>1235</v>
      </c>
      <c r="F3" s="78" t="s">
        <v>1236</v>
      </c>
      <c r="G3" s="79" t="s">
        <v>464</v>
      </c>
      <c r="H3" s="80" t="s">
        <v>1237</v>
      </c>
      <c r="I3" s="81" t="s">
        <v>433</v>
      </c>
      <c r="J3" s="82" t="s">
        <v>434</v>
      </c>
      <c r="K3" s="81" t="s">
        <v>80</v>
      </c>
      <c r="L3" s="83" t="s">
        <v>1238</v>
      </c>
    </row>
    <row r="4" customFormat="false" ht="15" hidden="false" customHeight="false" outlineLevel="0" collapsed="false">
      <c r="A4" s="73" t="s">
        <v>1239</v>
      </c>
      <c r="B4" s="74" t="s">
        <v>1240</v>
      </c>
      <c r="C4" s="84"/>
      <c r="D4" s="76"/>
      <c r="E4" s="76"/>
      <c r="F4" s="76"/>
      <c r="G4" s="76"/>
      <c r="H4" s="76"/>
      <c r="I4" s="85" t="s">
        <v>1241</v>
      </c>
      <c r="J4" s="86" t="s">
        <v>1242</v>
      </c>
      <c r="K4" s="87" t="s">
        <v>629</v>
      </c>
      <c r="L4" s="88" t="s">
        <v>1243</v>
      </c>
    </row>
    <row r="5" customFormat="false" ht="15" hidden="false" customHeight="true" outlineLevel="0" collapsed="false">
      <c r="A5" s="73" t="s">
        <v>1244</v>
      </c>
      <c r="B5" s="74" t="s">
        <v>1245</v>
      </c>
      <c r="C5" s="84"/>
      <c r="D5" s="76"/>
      <c r="E5" s="76"/>
      <c r="F5" s="76"/>
      <c r="G5" s="76"/>
      <c r="H5" s="76"/>
      <c r="I5" s="89" t="s">
        <v>616</v>
      </c>
      <c r="J5" s="90" t="s">
        <v>1246</v>
      </c>
      <c r="K5" s="91" t="s">
        <v>621</v>
      </c>
      <c r="L5" s="92" t="s">
        <v>1247</v>
      </c>
    </row>
    <row r="6" customFormat="false" ht="15" hidden="false" customHeight="false" outlineLevel="0" collapsed="false">
      <c r="A6" s="73" t="s">
        <v>1248</v>
      </c>
      <c r="B6" s="74" t="s">
        <v>1249</v>
      </c>
      <c r="C6" s="84"/>
      <c r="D6" s="76"/>
      <c r="E6" s="76"/>
      <c r="F6" s="76"/>
      <c r="G6" s="76"/>
      <c r="H6" s="76"/>
      <c r="I6" s="76"/>
      <c r="J6" s="76"/>
      <c r="K6" s="93" t="s">
        <v>693</v>
      </c>
      <c r="L6" s="94" t="s">
        <v>1250</v>
      </c>
    </row>
    <row r="7" customFormat="false" ht="15" hidden="false" customHeight="false" outlineLevel="0" collapsed="false">
      <c r="A7" s="73" t="s">
        <v>1251</v>
      </c>
      <c r="B7" s="74" t="s">
        <v>1252</v>
      </c>
      <c r="C7" s="84"/>
      <c r="D7" s="76"/>
      <c r="E7" s="76"/>
      <c r="F7" s="76"/>
      <c r="G7" s="76"/>
      <c r="H7" s="76"/>
      <c r="I7" s="76"/>
      <c r="J7" s="76"/>
      <c r="K7" s="95" t="s">
        <v>715</v>
      </c>
      <c r="L7" s="96" t="s">
        <v>1253</v>
      </c>
    </row>
    <row r="8" customFormat="false" ht="15" hidden="false" customHeight="true" outlineLevel="0" collapsed="false">
      <c r="A8" s="73" t="s">
        <v>1254</v>
      </c>
      <c r="B8" s="74" t="s">
        <v>1255</v>
      </c>
      <c r="C8" s="84"/>
      <c r="D8" s="76"/>
      <c r="E8" s="76"/>
      <c r="F8" s="76"/>
      <c r="G8" s="76"/>
      <c r="H8" s="76"/>
      <c r="I8" s="97" t="s">
        <v>1256</v>
      </c>
      <c r="J8" s="98" t="s">
        <v>1257</v>
      </c>
      <c r="K8" s="84" t="s">
        <v>767</v>
      </c>
      <c r="L8" s="99" t="s">
        <v>1258</v>
      </c>
    </row>
    <row r="9" customFormat="false" ht="15" hidden="false" customHeight="false" outlineLevel="0" collapsed="false">
      <c r="A9" s="73" t="s">
        <v>1259</v>
      </c>
      <c r="B9" s="74" t="s">
        <v>1260</v>
      </c>
      <c r="C9" s="84"/>
      <c r="D9" s="76"/>
      <c r="E9" s="76"/>
      <c r="F9" s="76"/>
      <c r="G9" s="76"/>
      <c r="H9" s="76"/>
      <c r="I9" s="76"/>
      <c r="J9" s="100" t="s">
        <v>848</v>
      </c>
      <c r="K9" s="101" t="s">
        <v>849</v>
      </c>
      <c r="L9" s="102" t="s">
        <v>1261</v>
      </c>
    </row>
    <row r="10" customFormat="false" ht="15" hidden="false" customHeight="true" outlineLevel="0" collapsed="false">
      <c r="A10" s="73" t="s">
        <v>1262</v>
      </c>
      <c r="B10" s="74" t="s">
        <v>1263</v>
      </c>
      <c r="C10" s="84"/>
      <c r="D10" s="76"/>
      <c r="E10" s="76"/>
      <c r="F10" s="76"/>
      <c r="G10" s="76"/>
      <c r="H10" s="76"/>
      <c r="I10" s="103" t="s">
        <v>1264</v>
      </c>
      <c r="J10" s="104" t="s">
        <v>591</v>
      </c>
      <c r="K10" s="105" t="s">
        <v>705</v>
      </c>
      <c r="L10" s="106" t="s">
        <v>1265</v>
      </c>
    </row>
    <row r="11" customFormat="false" ht="15" hidden="false" customHeight="true" outlineLevel="0" collapsed="false">
      <c r="A11" s="73" t="s">
        <v>1266</v>
      </c>
      <c r="B11" s="74" t="s">
        <v>1267</v>
      </c>
      <c r="C11" s="84"/>
      <c r="D11" s="76"/>
      <c r="E11" s="76"/>
      <c r="F11" s="76"/>
      <c r="G11" s="76"/>
      <c r="H11" s="76"/>
      <c r="I11" s="76"/>
      <c r="J11" s="80" t="s">
        <v>1268</v>
      </c>
      <c r="K11" s="81" t="s">
        <v>528</v>
      </c>
      <c r="L11" s="83" t="s">
        <v>1269</v>
      </c>
    </row>
    <row r="12" customFormat="false" ht="15" hidden="false" customHeight="true" outlineLevel="0" collapsed="false">
      <c r="A12" s="73" t="s">
        <v>1270</v>
      </c>
      <c r="B12" s="74" t="s">
        <v>1271</v>
      </c>
      <c r="C12" s="84"/>
      <c r="D12" s="76"/>
      <c r="E12" s="76"/>
      <c r="F12" s="76"/>
      <c r="G12" s="76"/>
      <c r="H12" s="76"/>
      <c r="I12" s="76"/>
      <c r="J12" s="76"/>
      <c r="K12" s="107" t="s">
        <v>1272</v>
      </c>
      <c r="L12" s="108" t="s">
        <v>1273</v>
      </c>
    </row>
    <row r="13" customFormat="false" ht="15" hidden="false" customHeight="false" outlineLevel="0" collapsed="false">
      <c r="A13" s="73" t="s">
        <v>1274</v>
      </c>
      <c r="B13" s="74" t="s">
        <v>1275</v>
      </c>
      <c r="C13" s="84"/>
      <c r="D13" s="76"/>
      <c r="E13" s="76"/>
      <c r="F13" s="76"/>
      <c r="G13" s="76"/>
      <c r="H13" s="76"/>
      <c r="I13" s="76"/>
      <c r="J13" s="76"/>
      <c r="K13" s="76"/>
      <c r="L13" s="108" t="s">
        <v>1276</v>
      </c>
    </row>
    <row r="14" customFormat="false" ht="15" hidden="false" customHeight="false" outlineLevel="0" collapsed="false">
      <c r="A14" s="73" t="s">
        <v>1277</v>
      </c>
      <c r="B14" s="74" t="s">
        <v>1278</v>
      </c>
      <c r="C14" s="84"/>
      <c r="D14" s="76"/>
      <c r="E14" s="76"/>
      <c r="F14" s="76"/>
      <c r="G14" s="76"/>
      <c r="H14" s="76"/>
      <c r="I14" s="76"/>
      <c r="J14" s="76"/>
      <c r="K14" s="76"/>
      <c r="L14" s="108" t="s">
        <v>1279</v>
      </c>
    </row>
    <row r="15" customFormat="false" ht="15" hidden="false" customHeight="false" outlineLevel="0" collapsed="false">
      <c r="A15" s="73" t="s">
        <v>1280</v>
      </c>
      <c r="B15" s="74" t="s">
        <v>1281</v>
      </c>
      <c r="C15" s="84"/>
      <c r="D15" s="76"/>
      <c r="E15" s="76"/>
      <c r="F15" s="76"/>
      <c r="G15" s="76"/>
      <c r="H15" s="76"/>
      <c r="I15" s="76"/>
      <c r="J15" s="76"/>
      <c r="K15" s="76"/>
      <c r="L15" s="85" t="s">
        <v>761</v>
      </c>
    </row>
    <row r="16" customFormat="false" ht="15" hidden="false" customHeight="true" outlineLevel="0" collapsed="false">
      <c r="A16" s="73" t="s">
        <v>1282</v>
      </c>
      <c r="B16" s="74" t="s">
        <v>1283</v>
      </c>
      <c r="C16" s="84"/>
      <c r="D16" s="76"/>
      <c r="E16" s="76"/>
      <c r="F16" s="76"/>
      <c r="G16" s="76"/>
      <c r="H16" s="76"/>
      <c r="I16" s="76"/>
      <c r="J16" s="76"/>
      <c r="K16" s="109" t="s">
        <v>1284</v>
      </c>
      <c r="L16" s="110" t="s">
        <v>1285</v>
      </c>
    </row>
    <row r="17" customFormat="false" ht="15" hidden="false" customHeight="false" outlineLevel="0" collapsed="false">
      <c r="A17" s="73" t="s">
        <v>1286</v>
      </c>
      <c r="B17" s="74" t="s">
        <v>1287</v>
      </c>
      <c r="C17" s="84"/>
      <c r="D17" s="76"/>
      <c r="E17" s="76"/>
      <c r="F17" s="76"/>
      <c r="G17" s="76"/>
      <c r="H17" s="76"/>
      <c r="I17" s="76"/>
      <c r="J17" s="76"/>
      <c r="K17" s="76"/>
      <c r="L17" s="110" t="s">
        <v>1288</v>
      </c>
    </row>
    <row r="18" customFormat="false" ht="15" hidden="false" customHeight="false" outlineLevel="0" collapsed="false">
      <c r="A18" s="73" t="s">
        <v>1289</v>
      </c>
      <c r="B18" s="74" t="s">
        <v>1290</v>
      </c>
      <c r="C18" s="84"/>
      <c r="D18" s="76"/>
      <c r="E18" s="76"/>
      <c r="F18" s="76"/>
      <c r="G18" s="76"/>
      <c r="H18" s="76"/>
      <c r="I18" s="76"/>
      <c r="J18" s="76"/>
      <c r="K18" s="76"/>
      <c r="L18" s="110" t="s">
        <v>1291</v>
      </c>
    </row>
    <row r="19" customFormat="false" ht="15" hidden="false" customHeight="true" outlineLevel="0" collapsed="false">
      <c r="A19" s="73" t="s">
        <v>1292</v>
      </c>
      <c r="B19" s="74" t="s">
        <v>1293</v>
      </c>
      <c r="C19" s="84"/>
      <c r="D19" s="76"/>
      <c r="E19" s="76"/>
      <c r="F19" s="76"/>
      <c r="G19" s="76"/>
      <c r="H19" s="111" t="s">
        <v>488</v>
      </c>
      <c r="I19" s="112" t="s">
        <v>1294</v>
      </c>
      <c r="J19" s="113" t="s">
        <v>1295</v>
      </c>
      <c r="K19" s="114" t="s">
        <v>491</v>
      </c>
      <c r="L19" s="115" t="s">
        <v>1296</v>
      </c>
    </row>
    <row r="20" customFormat="false" ht="15" hidden="false" customHeight="false" outlineLevel="0" collapsed="false">
      <c r="A20" s="73" t="s">
        <v>1297</v>
      </c>
      <c r="B20" s="74" t="s">
        <v>1298</v>
      </c>
      <c r="C20" s="84"/>
      <c r="D20" s="76"/>
      <c r="E20" s="76"/>
      <c r="F20" s="76"/>
      <c r="G20" s="76"/>
      <c r="H20" s="76"/>
      <c r="I20" s="76"/>
      <c r="J20" s="76"/>
      <c r="K20" s="116" t="s">
        <v>864</v>
      </c>
      <c r="L20" s="116" t="s">
        <v>504</v>
      </c>
    </row>
    <row r="21" customFormat="false" ht="15" hidden="false" customHeight="true" outlineLevel="0" collapsed="false">
      <c r="A21" s="73" t="s">
        <v>1299</v>
      </c>
      <c r="B21" s="74" t="s">
        <v>1300</v>
      </c>
      <c r="C21" s="84"/>
      <c r="D21" s="76"/>
      <c r="E21" s="76"/>
      <c r="F21" s="76"/>
      <c r="G21" s="76"/>
      <c r="H21" s="90" t="s">
        <v>1301</v>
      </c>
      <c r="I21" s="117" t="s">
        <v>641</v>
      </c>
      <c r="J21" s="118" t="s">
        <v>1302</v>
      </c>
      <c r="K21" s="93" t="s">
        <v>646</v>
      </c>
      <c r="L21" s="93" t="s">
        <v>647</v>
      </c>
    </row>
    <row r="22" customFormat="false" ht="15" hidden="false" customHeight="false" outlineLevel="0" collapsed="false">
      <c r="A22" s="73" t="s">
        <v>1303</v>
      </c>
      <c r="B22" s="74" t="s">
        <v>1304</v>
      </c>
      <c r="C22" s="84"/>
      <c r="D22" s="76"/>
      <c r="E22" s="76"/>
      <c r="F22" s="76"/>
      <c r="G22" s="76"/>
      <c r="H22" s="76"/>
      <c r="I22" s="76"/>
      <c r="J22" s="76"/>
      <c r="K22" s="95" t="s">
        <v>802</v>
      </c>
      <c r="L22" s="95" t="s">
        <v>803</v>
      </c>
    </row>
    <row r="23" customFormat="false" ht="15" hidden="false" customHeight="true" outlineLevel="0" collapsed="false">
      <c r="A23" s="73" t="s">
        <v>1305</v>
      </c>
      <c r="B23" s="74" t="s">
        <v>1306</v>
      </c>
      <c r="C23" s="84"/>
      <c r="D23" s="76"/>
      <c r="E23" s="76"/>
      <c r="F23" s="76"/>
      <c r="G23" s="76"/>
      <c r="H23" s="76"/>
      <c r="I23" s="119" t="s">
        <v>1307</v>
      </c>
      <c r="J23" s="98" t="s">
        <v>467</v>
      </c>
      <c r="K23" s="98" t="s">
        <v>95</v>
      </c>
      <c r="L23" s="120" t="s">
        <v>1308</v>
      </c>
    </row>
    <row r="24" customFormat="false" ht="15" hidden="false" customHeight="true" outlineLevel="0" collapsed="false">
      <c r="A24" s="73" t="s">
        <v>1309</v>
      </c>
      <c r="B24" s="74" t="s">
        <v>1310</v>
      </c>
      <c r="C24" s="84"/>
      <c r="D24" s="76"/>
      <c r="E24" s="76"/>
      <c r="F24" s="76"/>
      <c r="G24" s="76"/>
      <c r="H24" s="76"/>
      <c r="I24" s="76"/>
      <c r="J24" s="121" t="s">
        <v>1311</v>
      </c>
      <c r="K24" s="101" t="s">
        <v>634</v>
      </c>
      <c r="L24" s="101" t="s">
        <v>635</v>
      </c>
    </row>
    <row r="25" customFormat="false" ht="15" hidden="false" customHeight="false" outlineLevel="0" collapsed="false">
      <c r="A25" s="73" t="s">
        <v>1312</v>
      </c>
      <c r="B25" s="74" t="s">
        <v>1313</v>
      </c>
      <c r="C25" s="84"/>
      <c r="D25" s="76"/>
      <c r="E25" s="76"/>
      <c r="F25" s="76"/>
      <c r="G25" s="76"/>
      <c r="H25" s="76"/>
      <c r="I25" s="76"/>
      <c r="J25" s="76"/>
      <c r="K25" s="122" t="s">
        <v>796</v>
      </c>
      <c r="L25" s="122" t="s">
        <v>797</v>
      </c>
    </row>
    <row r="26" customFormat="false" ht="15" hidden="false" customHeight="false" outlineLevel="0" collapsed="false">
      <c r="A26" s="73" t="s">
        <v>1314</v>
      </c>
      <c r="B26" s="74" t="s">
        <v>1315</v>
      </c>
      <c r="C26" s="84"/>
      <c r="D26" s="76"/>
      <c r="E26" s="76"/>
      <c r="F26" s="76"/>
      <c r="G26" s="76"/>
      <c r="H26" s="76"/>
      <c r="I26" s="95" t="s">
        <v>1316</v>
      </c>
      <c r="J26" s="104" t="s">
        <v>537</v>
      </c>
      <c r="K26" s="105" t="s">
        <v>540</v>
      </c>
      <c r="L26" s="106" t="s">
        <v>1317</v>
      </c>
    </row>
    <row r="27" customFormat="false" ht="15" hidden="false" customHeight="true" outlineLevel="0" collapsed="false">
      <c r="A27" s="73" t="s">
        <v>1318</v>
      </c>
      <c r="B27" s="74" t="s">
        <v>1319</v>
      </c>
      <c r="C27" s="84"/>
      <c r="D27" s="76"/>
      <c r="E27" s="76"/>
      <c r="F27" s="76"/>
      <c r="G27" s="76"/>
      <c r="H27" s="76"/>
      <c r="I27" s="123" t="s">
        <v>424</v>
      </c>
      <c r="J27" s="80" t="s">
        <v>1320</v>
      </c>
      <c r="K27" s="81" t="s">
        <v>426</v>
      </c>
      <c r="L27" s="83" t="s">
        <v>1321</v>
      </c>
    </row>
    <row r="28" customFormat="false" ht="15" hidden="false" customHeight="false" outlineLevel="0" collapsed="false">
      <c r="A28" s="73" t="s">
        <v>1322</v>
      </c>
      <c r="B28" s="74" t="s">
        <v>1323</v>
      </c>
      <c r="C28" s="84"/>
      <c r="D28" s="76"/>
      <c r="E28" s="76"/>
      <c r="F28" s="76"/>
      <c r="G28" s="76"/>
      <c r="H28" s="76"/>
      <c r="I28" s="76"/>
      <c r="J28" s="76"/>
      <c r="K28" s="85" t="s">
        <v>498</v>
      </c>
      <c r="L28" s="108" t="s">
        <v>1324</v>
      </c>
    </row>
    <row r="29" customFormat="false" ht="15" hidden="false" customHeight="true" outlineLevel="0" collapsed="false">
      <c r="A29" s="73" t="s">
        <v>1325</v>
      </c>
      <c r="B29" s="74" t="s">
        <v>1326</v>
      </c>
      <c r="C29" s="84"/>
      <c r="D29" s="76"/>
      <c r="E29" s="76"/>
      <c r="F29" s="76"/>
      <c r="G29" s="76"/>
      <c r="H29" s="76"/>
      <c r="I29" s="76"/>
      <c r="J29" s="76"/>
      <c r="K29" s="109" t="s">
        <v>1327</v>
      </c>
      <c r="L29" s="110" t="s">
        <v>1328</v>
      </c>
    </row>
    <row r="30" customFormat="false" ht="15" hidden="false" customHeight="false" outlineLevel="0" collapsed="false">
      <c r="A30" s="73" t="s">
        <v>1329</v>
      </c>
      <c r="B30" s="74" t="s">
        <v>1330</v>
      </c>
      <c r="C30" s="84"/>
      <c r="D30" s="76"/>
      <c r="E30" s="76"/>
      <c r="F30" s="76"/>
      <c r="G30" s="76"/>
      <c r="H30" s="76"/>
      <c r="I30" s="76"/>
      <c r="J30" s="76"/>
      <c r="K30" s="76"/>
      <c r="L30" s="110" t="s">
        <v>1331</v>
      </c>
    </row>
    <row r="31" customFormat="false" ht="15" hidden="false" customHeight="false" outlineLevel="0" collapsed="false">
      <c r="A31" s="73" t="s">
        <v>1332</v>
      </c>
      <c r="B31" s="74" t="s">
        <v>1333</v>
      </c>
      <c r="C31" s="84"/>
      <c r="D31" s="76"/>
      <c r="E31" s="76"/>
      <c r="F31" s="76"/>
      <c r="G31" s="76"/>
      <c r="H31" s="76"/>
      <c r="I31" s="76"/>
      <c r="J31" s="76"/>
      <c r="K31" s="124" t="s">
        <v>852</v>
      </c>
      <c r="L31" s="125" t="s">
        <v>1334</v>
      </c>
    </row>
    <row r="32" customFormat="false" ht="15" hidden="false" customHeight="false" outlineLevel="0" collapsed="false">
      <c r="A32" s="73" t="s">
        <v>1335</v>
      </c>
      <c r="B32" s="74" t="s">
        <v>1336</v>
      </c>
      <c r="C32" s="84"/>
      <c r="D32" s="76"/>
      <c r="E32" s="76"/>
      <c r="F32" s="76"/>
      <c r="G32" s="76"/>
      <c r="H32" s="76"/>
      <c r="I32" s="76"/>
      <c r="J32" s="76"/>
      <c r="K32" s="126" t="s">
        <v>861</v>
      </c>
      <c r="L32" s="127" t="s">
        <v>1337</v>
      </c>
    </row>
    <row r="33" customFormat="false" ht="15" hidden="false" customHeight="false" outlineLevel="0" collapsed="false">
      <c r="A33" s="73" t="s">
        <v>1338</v>
      </c>
      <c r="B33" s="74" t="s">
        <v>1339</v>
      </c>
      <c r="C33" s="84"/>
      <c r="D33" s="76"/>
      <c r="E33" s="76"/>
      <c r="F33" s="76"/>
      <c r="G33" s="76"/>
      <c r="H33" s="76"/>
      <c r="I33" s="76"/>
      <c r="J33" s="76"/>
      <c r="K33" s="128" t="s">
        <v>888</v>
      </c>
      <c r="L33" s="129" t="s">
        <v>1340</v>
      </c>
    </row>
    <row r="34" customFormat="false" ht="15" hidden="false" customHeight="false" outlineLevel="0" collapsed="false">
      <c r="A34" s="73" t="s">
        <v>1341</v>
      </c>
      <c r="B34" s="74" t="s">
        <v>1342</v>
      </c>
      <c r="C34" s="84"/>
      <c r="D34" s="76"/>
      <c r="E34" s="76"/>
      <c r="F34" s="76"/>
      <c r="G34" s="76"/>
      <c r="H34" s="76"/>
      <c r="I34" s="130" t="s">
        <v>1343</v>
      </c>
      <c r="J34" s="86" t="s">
        <v>1344</v>
      </c>
      <c r="K34" s="131" t="s">
        <v>880</v>
      </c>
      <c r="L34" s="132" t="s">
        <v>1345</v>
      </c>
    </row>
    <row r="35" customFormat="false" ht="15" hidden="false" customHeight="false" outlineLevel="0" collapsed="false">
      <c r="A35" s="73" t="s">
        <v>1346</v>
      </c>
      <c r="B35" s="74" t="s">
        <v>1347</v>
      </c>
      <c r="C35" s="84"/>
      <c r="D35" s="76"/>
      <c r="E35" s="76"/>
      <c r="F35" s="76"/>
      <c r="G35" s="76"/>
      <c r="H35" s="98" t="s">
        <v>1348</v>
      </c>
      <c r="I35" s="84" t="s">
        <v>514</v>
      </c>
      <c r="J35" s="133" t="s">
        <v>1349</v>
      </c>
      <c r="K35" s="91" t="s">
        <v>747</v>
      </c>
      <c r="L35" s="92" t="s">
        <v>1350</v>
      </c>
    </row>
    <row r="36" customFormat="false" ht="15" hidden="false" customHeight="false" outlineLevel="0" collapsed="false">
      <c r="A36" s="73" t="s">
        <v>1351</v>
      </c>
      <c r="B36" s="74" t="s">
        <v>1352</v>
      </c>
      <c r="C36" s="84"/>
      <c r="D36" s="76"/>
      <c r="E36" s="76"/>
      <c r="F36" s="76"/>
      <c r="G36" s="76"/>
      <c r="H36" s="100" t="s">
        <v>1353</v>
      </c>
      <c r="I36" s="134" t="s">
        <v>1354</v>
      </c>
      <c r="J36" s="98" t="s">
        <v>1355</v>
      </c>
      <c r="K36" s="84" t="s">
        <v>751</v>
      </c>
      <c r="L36" s="99" t="s">
        <v>1356</v>
      </c>
    </row>
    <row r="37" customFormat="false" ht="15" hidden="false" customHeight="true" outlineLevel="0" collapsed="false">
      <c r="A37" s="73" t="s">
        <v>1357</v>
      </c>
      <c r="B37" s="74" t="s">
        <v>1358</v>
      </c>
      <c r="C37" s="84"/>
      <c r="D37" s="76"/>
      <c r="E37" s="76"/>
      <c r="F37" s="76"/>
      <c r="G37" s="76"/>
      <c r="H37" s="135" t="s">
        <v>1359</v>
      </c>
      <c r="I37" s="136" t="s">
        <v>1360</v>
      </c>
      <c r="J37" s="121" t="s">
        <v>1361</v>
      </c>
      <c r="K37" s="137" t="s">
        <v>1362</v>
      </c>
      <c r="L37" s="134" t="s">
        <v>443</v>
      </c>
    </row>
    <row r="38" customFormat="false" ht="15" hidden="false" customHeight="false" outlineLevel="0" collapsed="false">
      <c r="A38" s="73" t="s">
        <v>1363</v>
      </c>
      <c r="B38" s="74" t="s">
        <v>1364</v>
      </c>
      <c r="C38" s="84"/>
      <c r="D38" s="76"/>
      <c r="E38" s="76"/>
      <c r="F38" s="76"/>
      <c r="G38" s="76"/>
      <c r="H38" s="76"/>
      <c r="I38" s="76"/>
      <c r="J38" s="76"/>
      <c r="K38" s="134"/>
      <c r="L38" s="137" t="s">
        <v>1365</v>
      </c>
    </row>
    <row r="39" customFormat="false" ht="15" hidden="false" customHeight="true" outlineLevel="0" collapsed="false">
      <c r="A39" s="73" t="s">
        <v>1366</v>
      </c>
      <c r="B39" s="74" t="s">
        <v>1367</v>
      </c>
      <c r="C39" s="84"/>
      <c r="D39" s="76"/>
      <c r="E39" s="76"/>
      <c r="F39" s="76"/>
      <c r="G39" s="76"/>
      <c r="H39" s="76"/>
      <c r="I39" s="76"/>
      <c r="J39" s="76"/>
      <c r="K39" s="138" t="s">
        <v>1368</v>
      </c>
      <c r="L39" s="102" t="s">
        <v>1369</v>
      </c>
    </row>
    <row r="40" customFormat="false" ht="15" hidden="false" customHeight="false" outlineLevel="0" collapsed="false">
      <c r="A40" s="73" t="s">
        <v>1370</v>
      </c>
      <c r="B40" s="74" t="s">
        <v>1371</v>
      </c>
      <c r="C40" s="84"/>
      <c r="D40" s="76"/>
      <c r="E40" s="76"/>
      <c r="F40" s="76"/>
      <c r="G40" s="76"/>
      <c r="H40" s="76"/>
      <c r="I40" s="76"/>
      <c r="J40" s="76"/>
      <c r="K40" s="76"/>
      <c r="L40" s="102" t="s">
        <v>1372</v>
      </c>
    </row>
    <row r="41" customFormat="false" ht="15" hidden="false" customHeight="false" outlineLevel="0" collapsed="false">
      <c r="A41" s="73" t="s">
        <v>1373</v>
      </c>
      <c r="B41" s="74" t="s">
        <v>1374</v>
      </c>
      <c r="C41" s="84"/>
      <c r="D41" s="76"/>
      <c r="E41" s="76"/>
      <c r="F41" s="76"/>
      <c r="G41" s="76"/>
      <c r="H41" s="76"/>
      <c r="I41" s="76"/>
      <c r="J41" s="76"/>
      <c r="K41" s="76"/>
      <c r="L41" s="102" t="s">
        <v>1375</v>
      </c>
    </row>
    <row r="42" customFormat="false" ht="15" hidden="false" customHeight="false" outlineLevel="0" collapsed="false">
      <c r="A42" s="73" t="s">
        <v>1376</v>
      </c>
      <c r="B42" s="74" t="s">
        <v>1377</v>
      </c>
      <c r="C42" s="84"/>
      <c r="D42" s="76"/>
      <c r="E42" s="76"/>
      <c r="F42" s="76"/>
      <c r="G42" s="76"/>
      <c r="H42" s="76"/>
      <c r="I42" s="76"/>
      <c r="J42" s="76"/>
      <c r="K42" s="122" t="s">
        <v>517</v>
      </c>
      <c r="L42" s="139" t="s">
        <v>1378</v>
      </c>
    </row>
    <row r="43" customFormat="false" ht="15" hidden="false" customHeight="false" outlineLevel="0" collapsed="false">
      <c r="A43" s="73" t="s">
        <v>1379</v>
      </c>
      <c r="B43" s="74" t="s">
        <v>1380</v>
      </c>
      <c r="C43" s="84"/>
      <c r="D43" s="76"/>
      <c r="E43" s="76"/>
      <c r="F43" s="76"/>
      <c r="G43" s="76"/>
      <c r="H43" s="76"/>
      <c r="I43" s="76"/>
      <c r="J43" s="76"/>
      <c r="K43" s="140" t="s">
        <v>521</v>
      </c>
      <c r="L43" s="141" t="s">
        <v>1381</v>
      </c>
    </row>
    <row r="44" customFormat="false" ht="15" hidden="false" customHeight="false" outlineLevel="0" collapsed="false">
      <c r="A44" s="73" t="s">
        <v>1382</v>
      </c>
      <c r="B44" s="74" t="s">
        <v>1383</v>
      </c>
      <c r="C44" s="84"/>
      <c r="D44" s="76"/>
      <c r="E44" s="76"/>
      <c r="F44" s="76"/>
      <c r="G44" s="76"/>
      <c r="H44" s="76"/>
      <c r="I44" s="76"/>
      <c r="J44" s="76"/>
      <c r="K44" s="142" t="s">
        <v>657</v>
      </c>
      <c r="L44" s="143" t="s">
        <v>1384</v>
      </c>
    </row>
    <row r="45" customFormat="false" ht="15" hidden="false" customHeight="false" outlineLevel="0" collapsed="false">
      <c r="A45" s="73" t="s">
        <v>1385</v>
      </c>
      <c r="B45" s="74" t="s">
        <v>1386</v>
      </c>
      <c r="C45" s="84"/>
      <c r="D45" s="76"/>
      <c r="E45" s="76"/>
      <c r="F45" s="76"/>
      <c r="G45" s="76"/>
      <c r="H45" s="76"/>
      <c r="I45" s="76"/>
      <c r="J45" s="76"/>
      <c r="K45" s="144" t="s">
        <v>837</v>
      </c>
      <c r="L45" s="145" t="s">
        <v>1387</v>
      </c>
    </row>
    <row r="46" customFormat="false" ht="15" hidden="false" customHeight="false" outlineLevel="0" collapsed="false">
      <c r="A46" s="73" t="s">
        <v>1388</v>
      </c>
      <c r="B46" s="74" t="s">
        <v>1389</v>
      </c>
      <c r="C46" s="84"/>
      <c r="D46" s="76"/>
      <c r="E46" s="76"/>
      <c r="F46" s="76"/>
      <c r="G46" s="76"/>
      <c r="H46" s="76"/>
      <c r="I46" s="76"/>
      <c r="J46" s="104" t="s">
        <v>1390</v>
      </c>
      <c r="K46" s="105" t="s">
        <v>534</v>
      </c>
      <c r="L46" s="106" t="s">
        <v>1391</v>
      </c>
    </row>
    <row r="47" customFormat="false" ht="15" hidden="false" customHeight="false" outlineLevel="0" collapsed="false">
      <c r="A47" s="73" t="s">
        <v>1392</v>
      </c>
      <c r="B47" s="74" t="s">
        <v>1393</v>
      </c>
      <c r="C47" s="84"/>
      <c r="D47" s="76"/>
      <c r="E47" s="76"/>
      <c r="F47" s="76"/>
      <c r="G47" s="76"/>
      <c r="H47" s="76"/>
      <c r="I47" s="76"/>
      <c r="J47" s="82" t="s">
        <v>707</v>
      </c>
      <c r="K47" s="81" t="s">
        <v>866</v>
      </c>
      <c r="L47" s="83" t="s">
        <v>1394</v>
      </c>
    </row>
    <row r="48" customFormat="false" ht="15" hidden="false" customHeight="true" outlineLevel="0" collapsed="false">
      <c r="A48" s="73" t="s">
        <v>1395</v>
      </c>
      <c r="B48" s="74" t="s">
        <v>1396</v>
      </c>
      <c r="C48" s="84"/>
      <c r="D48" s="76"/>
      <c r="E48" s="76"/>
      <c r="F48" s="76"/>
      <c r="G48" s="76"/>
      <c r="H48" s="76"/>
      <c r="I48" s="146" t="s">
        <v>1397</v>
      </c>
      <c r="J48" s="111" t="s">
        <v>586</v>
      </c>
      <c r="K48" s="147" t="s">
        <v>1398</v>
      </c>
      <c r="L48" s="87" t="s">
        <v>589</v>
      </c>
    </row>
    <row r="49" customFormat="false" ht="15" hidden="false" customHeight="false" outlineLevel="0" collapsed="false">
      <c r="A49" s="73" t="s">
        <v>1399</v>
      </c>
      <c r="B49" s="74" t="s">
        <v>1400</v>
      </c>
      <c r="C49" s="84"/>
      <c r="D49" s="76"/>
      <c r="E49" s="76"/>
      <c r="F49" s="76"/>
      <c r="G49" s="76"/>
      <c r="H49" s="76"/>
      <c r="I49" s="76"/>
      <c r="J49" s="76"/>
      <c r="K49" s="76"/>
      <c r="L49" s="88" t="s">
        <v>1401</v>
      </c>
    </row>
    <row r="50" customFormat="false" ht="15" hidden="false" customHeight="true" outlineLevel="0" collapsed="false">
      <c r="A50" s="73" t="s">
        <v>1402</v>
      </c>
      <c r="B50" s="74" t="s">
        <v>1403</v>
      </c>
      <c r="C50" s="84"/>
      <c r="D50" s="76"/>
      <c r="E50" s="76"/>
      <c r="F50" s="76"/>
      <c r="G50" s="76"/>
      <c r="H50" s="76"/>
      <c r="I50" s="76"/>
      <c r="J50" s="76"/>
      <c r="K50" s="148" t="s">
        <v>1404</v>
      </c>
      <c r="L50" s="114" t="s">
        <v>600</v>
      </c>
    </row>
    <row r="51" customFormat="false" ht="15" hidden="false" customHeight="false" outlineLevel="0" collapsed="false">
      <c r="A51" s="73" t="s">
        <v>1405</v>
      </c>
      <c r="B51" s="74" t="s">
        <v>1406</v>
      </c>
      <c r="C51" s="84"/>
      <c r="D51" s="76"/>
      <c r="E51" s="76"/>
      <c r="F51" s="76"/>
      <c r="G51" s="76"/>
      <c r="H51" s="76"/>
      <c r="I51" s="76"/>
      <c r="J51" s="76"/>
      <c r="K51" s="76"/>
      <c r="L51" s="114" t="s">
        <v>604</v>
      </c>
    </row>
    <row r="52" customFormat="false" ht="15" hidden="false" customHeight="false" outlineLevel="0" collapsed="false">
      <c r="A52" s="73" t="s">
        <v>1407</v>
      </c>
      <c r="B52" s="74" t="s">
        <v>1408</v>
      </c>
      <c r="C52" s="84"/>
      <c r="D52" s="76"/>
      <c r="E52" s="76"/>
      <c r="F52" s="76"/>
      <c r="G52" s="76"/>
      <c r="H52" s="76"/>
      <c r="I52" s="76"/>
      <c r="J52" s="76"/>
      <c r="K52" s="116" t="s">
        <v>742</v>
      </c>
      <c r="L52" s="149" t="s">
        <v>1409</v>
      </c>
    </row>
    <row r="53" customFormat="false" ht="15" hidden="false" customHeight="true" outlineLevel="0" collapsed="false">
      <c r="A53" s="73" t="s">
        <v>1410</v>
      </c>
      <c r="B53" s="74" t="s">
        <v>1411</v>
      </c>
      <c r="C53" s="84"/>
      <c r="D53" s="76"/>
      <c r="E53" s="76"/>
      <c r="F53" s="76"/>
      <c r="G53" s="76"/>
      <c r="H53" s="76"/>
      <c r="I53" s="78" t="s">
        <v>1412</v>
      </c>
      <c r="J53" s="90" t="s">
        <v>1413</v>
      </c>
      <c r="K53" s="118" t="s">
        <v>1414</v>
      </c>
      <c r="L53" s="92" t="s">
        <v>1415</v>
      </c>
    </row>
    <row r="54" customFormat="false" ht="15" hidden="false" customHeight="false" outlineLevel="0" collapsed="false">
      <c r="A54" s="73" t="s">
        <v>1416</v>
      </c>
      <c r="B54" s="74" t="s">
        <v>1417</v>
      </c>
      <c r="C54" s="84"/>
      <c r="D54" s="76"/>
      <c r="E54" s="76"/>
      <c r="F54" s="76"/>
      <c r="G54" s="76"/>
      <c r="H54" s="76"/>
      <c r="I54" s="76"/>
      <c r="J54" s="76"/>
      <c r="K54" s="76"/>
      <c r="L54" s="91" t="s">
        <v>462</v>
      </c>
    </row>
    <row r="55" customFormat="false" ht="15" hidden="false" customHeight="false" outlineLevel="0" collapsed="false">
      <c r="A55" s="73" t="s">
        <v>1418</v>
      </c>
      <c r="B55" s="74" t="s">
        <v>1419</v>
      </c>
      <c r="C55" s="84"/>
      <c r="D55" s="76"/>
      <c r="E55" s="76"/>
      <c r="F55" s="76"/>
      <c r="G55" s="76"/>
      <c r="H55" s="76"/>
      <c r="I55" s="76"/>
      <c r="J55" s="76"/>
      <c r="K55" s="93" t="s">
        <v>509</v>
      </c>
      <c r="L55" s="94" t="s">
        <v>1420</v>
      </c>
    </row>
    <row r="56" customFormat="false" ht="15" hidden="false" customHeight="false" outlineLevel="0" collapsed="false">
      <c r="A56" s="73" t="s">
        <v>1421</v>
      </c>
      <c r="B56" s="74" t="s">
        <v>1422</v>
      </c>
      <c r="C56" s="84"/>
      <c r="D56" s="76"/>
      <c r="E56" s="76"/>
      <c r="F56" s="76"/>
      <c r="G56" s="76"/>
      <c r="H56" s="76"/>
      <c r="I56" s="76"/>
      <c r="J56" s="76"/>
      <c r="K56" s="95" t="s">
        <v>566</v>
      </c>
      <c r="L56" s="96" t="s">
        <v>1423</v>
      </c>
    </row>
    <row r="57" customFormat="false" ht="15" hidden="false" customHeight="true" outlineLevel="0" collapsed="false">
      <c r="A57" s="73" t="s">
        <v>1424</v>
      </c>
      <c r="B57" s="74" t="s">
        <v>1425</v>
      </c>
      <c r="C57" s="84"/>
      <c r="D57" s="76"/>
      <c r="E57" s="76"/>
      <c r="F57" s="76"/>
      <c r="G57" s="76"/>
      <c r="H57" s="76"/>
      <c r="I57" s="76"/>
      <c r="J57" s="76"/>
      <c r="K57" s="150" t="s">
        <v>1426</v>
      </c>
      <c r="L57" s="151" t="s">
        <v>670</v>
      </c>
    </row>
    <row r="58" customFormat="false" ht="15" hidden="false" customHeight="false" outlineLevel="0" collapsed="false">
      <c r="A58" s="73" t="s">
        <v>1427</v>
      </c>
      <c r="B58" s="74" t="s">
        <v>1428</v>
      </c>
      <c r="C58" s="84"/>
      <c r="D58" s="76"/>
      <c r="E58" s="76"/>
      <c r="F58" s="76"/>
      <c r="G58" s="76"/>
      <c r="H58" s="76"/>
      <c r="I58" s="76"/>
      <c r="J58" s="76"/>
      <c r="K58" s="76"/>
      <c r="L58" s="152" t="s">
        <v>1429</v>
      </c>
    </row>
    <row r="59" customFormat="false" ht="15" hidden="false" customHeight="false" outlineLevel="0" collapsed="false">
      <c r="A59" s="73" t="s">
        <v>1430</v>
      </c>
      <c r="B59" s="74" t="s">
        <v>1431</v>
      </c>
      <c r="C59" s="84"/>
      <c r="D59" s="76"/>
      <c r="E59" s="76"/>
      <c r="F59" s="76"/>
      <c r="G59" s="76"/>
      <c r="H59" s="76"/>
      <c r="I59" s="76"/>
      <c r="J59" s="76"/>
      <c r="K59" s="153" t="s">
        <v>237</v>
      </c>
      <c r="L59" s="154" t="s">
        <v>1432</v>
      </c>
    </row>
    <row r="60" customFormat="false" ht="15" hidden="false" customHeight="false" outlineLevel="0" collapsed="false">
      <c r="A60" s="73" t="s">
        <v>1433</v>
      </c>
      <c r="B60" s="74" t="s">
        <v>1434</v>
      </c>
      <c r="C60" s="84"/>
      <c r="D60" s="76"/>
      <c r="E60" s="76"/>
      <c r="F60" s="76"/>
      <c r="G60" s="76"/>
      <c r="H60" s="76"/>
      <c r="I60" s="76"/>
      <c r="J60" s="76"/>
      <c r="K60" s="130" t="s">
        <v>722</v>
      </c>
      <c r="L60" s="155" t="s">
        <v>1435</v>
      </c>
    </row>
    <row r="61" customFormat="false" ht="15" hidden="false" customHeight="false" outlineLevel="0" collapsed="false">
      <c r="A61" s="73" t="s">
        <v>1436</v>
      </c>
      <c r="B61" s="74" t="s">
        <v>1437</v>
      </c>
      <c r="C61" s="84"/>
      <c r="D61" s="76"/>
      <c r="E61" s="76"/>
      <c r="F61" s="76"/>
      <c r="G61" s="76"/>
      <c r="H61" s="76"/>
      <c r="I61" s="76"/>
      <c r="J61" s="76"/>
      <c r="K61" s="156" t="s">
        <v>731</v>
      </c>
      <c r="L61" s="157" t="s">
        <v>1438</v>
      </c>
    </row>
    <row r="62" customFormat="false" ht="15" hidden="false" customHeight="false" outlineLevel="0" collapsed="false">
      <c r="A62" s="73" t="s">
        <v>1439</v>
      </c>
      <c r="B62" s="74" t="s">
        <v>1440</v>
      </c>
      <c r="C62" s="84"/>
      <c r="D62" s="76"/>
      <c r="E62" s="76"/>
      <c r="F62" s="76"/>
      <c r="G62" s="76"/>
      <c r="H62" s="76"/>
      <c r="I62" s="76"/>
      <c r="J62" s="76"/>
      <c r="K62" s="158" t="s">
        <v>799</v>
      </c>
      <c r="L62" s="159" t="s">
        <v>1441</v>
      </c>
    </row>
    <row r="63" customFormat="false" ht="15" hidden="false" customHeight="true" outlineLevel="0" collapsed="false">
      <c r="A63" s="73" t="s">
        <v>1442</v>
      </c>
      <c r="B63" s="74" t="s">
        <v>1443</v>
      </c>
      <c r="C63" s="84"/>
      <c r="D63" s="76"/>
      <c r="E63" s="76"/>
      <c r="F63" s="76"/>
      <c r="G63" s="76"/>
      <c r="H63" s="76"/>
      <c r="I63" s="76"/>
      <c r="J63" s="76"/>
      <c r="K63" s="160" t="s">
        <v>1444</v>
      </c>
      <c r="L63" s="161" t="s">
        <v>1445</v>
      </c>
    </row>
    <row r="64" customFormat="false" ht="15" hidden="false" customHeight="false" outlineLevel="0" collapsed="false">
      <c r="A64" s="73" t="s">
        <v>1446</v>
      </c>
      <c r="B64" s="74" t="s">
        <v>1447</v>
      </c>
      <c r="C64" s="84"/>
      <c r="D64" s="76"/>
      <c r="E64" s="76"/>
      <c r="F64" s="76"/>
      <c r="G64" s="76"/>
      <c r="H64" s="76"/>
      <c r="I64" s="76"/>
      <c r="J64" s="76"/>
      <c r="K64" s="76"/>
      <c r="L64" s="162" t="s">
        <v>875</v>
      </c>
    </row>
    <row r="65" customFormat="false" ht="15" hidden="false" customHeight="false" outlineLevel="0" collapsed="false">
      <c r="A65" s="73" t="s">
        <v>1448</v>
      </c>
      <c r="B65" s="74" t="s">
        <v>1449</v>
      </c>
      <c r="C65" s="84"/>
      <c r="D65" s="76"/>
      <c r="E65" s="76"/>
      <c r="F65" s="76"/>
      <c r="G65" s="76"/>
      <c r="H65" s="76"/>
      <c r="I65" s="76"/>
      <c r="J65" s="76"/>
      <c r="K65" s="76"/>
      <c r="L65" s="161" t="s">
        <v>1450</v>
      </c>
    </row>
    <row r="66" customFormat="false" ht="15" hidden="false" customHeight="false" outlineLevel="0" collapsed="false">
      <c r="A66" s="73" t="s">
        <v>1451</v>
      </c>
      <c r="B66" s="74" t="s">
        <v>1452</v>
      </c>
      <c r="C66" s="84"/>
      <c r="D66" s="76"/>
      <c r="E66" s="76"/>
      <c r="F66" s="76"/>
      <c r="G66" s="76"/>
      <c r="H66" s="76"/>
      <c r="I66" s="163" t="s">
        <v>1453</v>
      </c>
      <c r="J66" s="98" t="s">
        <v>1454</v>
      </c>
      <c r="K66" s="84" t="s">
        <v>712</v>
      </c>
      <c r="L66" s="84" t="s">
        <v>713</v>
      </c>
    </row>
    <row r="67" customFormat="false" ht="15" hidden="false" customHeight="false" outlineLevel="0" collapsed="false">
      <c r="A67" s="73" t="s">
        <v>1455</v>
      </c>
      <c r="B67" s="74" t="s">
        <v>1456</v>
      </c>
      <c r="C67" s="84"/>
      <c r="D67" s="76"/>
      <c r="E67" s="76"/>
      <c r="F67" s="76"/>
      <c r="G67" s="76"/>
      <c r="H67" s="76"/>
      <c r="I67" s="163"/>
      <c r="J67" s="100" t="s">
        <v>689</v>
      </c>
      <c r="K67" s="134" t="s">
        <v>834</v>
      </c>
      <c r="L67" s="137" t="s">
        <v>1457</v>
      </c>
    </row>
    <row r="68" customFormat="false" ht="15" hidden="false" customHeight="true" outlineLevel="0" collapsed="false">
      <c r="A68" s="73" t="s">
        <v>1458</v>
      </c>
      <c r="B68" s="74" t="s">
        <v>1459</v>
      </c>
      <c r="C68" s="84"/>
      <c r="D68" s="76"/>
      <c r="E68" s="76"/>
      <c r="F68" s="76"/>
      <c r="G68" s="76"/>
      <c r="H68" s="76"/>
      <c r="I68" s="164" t="s">
        <v>1460</v>
      </c>
      <c r="J68" s="135" t="s">
        <v>1461</v>
      </c>
      <c r="K68" s="105" t="s">
        <v>1462</v>
      </c>
      <c r="L68" s="106" t="s">
        <v>1463</v>
      </c>
    </row>
    <row r="69" customFormat="false" ht="15" hidden="false" customHeight="false" outlineLevel="0" collapsed="false">
      <c r="A69" s="73" t="s">
        <v>1464</v>
      </c>
      <c r="B69" s="74" t="s">
        <v>1465</v>
      </c>
      <c r="C69" s="84"/>
      <c r="D69" s="76"/>
      <c r="E69" s="76"/>
      <c r="F69" s="76"/>
      <c r="G69" s="76"/>
      <c r="H69" s="76"/>
      <c r="I69" s="76"/>
      <c r="J69" s="76"/>
      <c r="K69" s="165" t="s">
        <v>1466</v>
      </c>
      <c r="L69" s="166" t="s">
        <v>1467</v>
      </c>
    </row>
    <row r="70" customFormat="false" ht="15" hidden="false" customHeight="false" outlineLevel="0" collapsed="false">
      <c r="A70" s="73" t="s">
        <v>1468</v>
      </c>
      <c r="B70" s="74" t="s">
        <v>1469</v>
      </c>
      <c r="C70" s="84"/>
      <c r="D70" s="76"/>
      <c r="E70" s="76"/>
      <c r="F70" s="76"/>
      <c r="G70" s="76"/>
      <c r="H70" s="76"/>
      <c r="I70" s="76"/>
      <c r="J70" s="76"/>
      <c r="K70" s="167" t="s">
        <v>1470</v>
      </c>
      <c r="L70" s="168" t="s">
        <v>1471</v>
      </c>
    </row>
    <row r="71" customFormat="false" ht="15" hidden="false" customHeight="false" outlineLevel="0" collapsed="false">
      <c r="A71" s="73" t="s">
        <v>1472</v>
      </c>
      <c r="B71" s="74" t="s">
        <v>1473</v>
      </c>
      <c r="C71" s="84"/>
      <c r="D71" s="76"/>
      <c r="E71" s="76"/>
      <c r="F71" s="76"/>
      <c r="G71" s="76"/>
      <c r="H71" s="76"/>
      <c r="I71" s="76"/>
      <c r="J71" s="76"/>
      <c r="K71" s="169" t="s">
        <v>1474</v>
      </c>
      <c r="L71" s="163" t="s">
        <v>1475</v>
      </c>
    </row>
    <row r="72" customFormat="false" ht="15" hidden="false" customHeight="true" outlineLevel="0" collapsed="false">
      <c r="A72" s="73" t="s">
        <v>1476</v>
      </c>
      <c r="B72" s="74" t="s">
        <v>1477</v>
      </c>
      <c r="C72" s="84"/>
      <c r="D72" s="76"/>
      <c r="E72" s="76"/>
      <c r="F72" s="76"/>
      <c r="G72" s="76"/>
      <c r="H72" s="76"/>
      <c r="I72" s="76"/>
      <c r="J72" s="80" t="s">
        <v>1478</v>
      </c>
      <c r="K72" s="81" t="s">
        <v>819</v>
      </c>
      <c r="L72" s="83" t="s">
        <v>1479</v>
      </c>
    </row>
    <row r="73" customFormat="false" ht="15" hidden="false" customHeight="false" outlineLevel="0" collapsed="false">
      <c r="A73" s="73" t="s">
        <v>1480</v>
      </c>
      <c r="B73" s="74" t="s">
        <v>1481</v>
      </c>
      <c r="C73" s="84"/>
      <c r="D73" s="76"/>
      <c r="E73" s="76"/>
      <c r="F73" s="76"/>
      <c r="G73" s="76"/>
      <c r="H73" s="76"/>
      <c r="I73" s="76"/>
      <c r="J73" s="76"/>
      <c r="K73" s="81"/>
      <c r="L73" s="81" t="s">
        <v>822</v>
      </c>
    </row>
    <row r="74" customFormat="false" ht="15" hidden="false" customHeight="true" outlineLevel="0" collapsed="false">
      <c r="A74" s="73" t="s">
        <v>1482</v>
      </c>
      <c r="B74" s="74" t="s">
        <v>1483</v>
      </c>
      <c r="C74" s="84"/>
      <c r="D74" s="76"/>
      <c r="E74" s="76"/>
      <c r="F74" s="76"/>
      <c r="G74" s="76"/>
      <c r="H74" s="76"/>
      <c r="I74" s="170" t="s">
        <v>1484</v>
      </c>
      <c r="J74" s="86" t="s">
        <v>1485</v>
      </c>
      <c r="K74" s="87" t="s">
        <v>638</v>
      </c>
      <c r="L74" s="88" t="s">
        <v>1486</v>
      </c>
    </row>
    <row r="75" customFormat="false" ht="15" hidden="false" customHeight="true" outlineLevel="0" collapsed="false">
      <c r="A75" s="73" t="s">
        <v>1487</v>
      </c>
      <c r="B75" s="74" t="s">
        <v>1488</v>
      </c>
      <c r="C75" s="84"/>
      <c r="D75" s="76"/>
      <c r="E75" s="76"/>
      <c r="F75" s="76"/>
      <c r="G75" s="76"/>
      <c r="H75" s="76"/>
      <c r="I75" s="76"/>
      <c r="J75" s="90" t="s">
        <v>1489</v>
      </c>
      <c r="K75" s="91" t="s">
        <v>681</v>
      </c>
      <c r="L75" s="92" t="s">
        <v>1490</v>
      </c>
    </row>
    <row r="76" customFormat="false" ht="15" hidden="false" customHeight="false" outlineLevel="0" collapsed="false">
      <c r="A76" s="73" t="s">
        <v>1491</v>
      </c>
      <c r="B76" s="74" t="s">
        <v>1492</v>
      </c>
      <c r="C76" s="84"/>
      <c r="D76" s="76"/>
      <c r="E76" s="76"/>
      <c r="F76" s="76"/>
      <c r="G76" s="76"/>
      <c r="H76" s="76"/>
      <c r="I76" s="76"/>
      <c r="J76" s="76"/>
      <c r="K76" s="91"/>
      <c r="L76" s="92" t="s">
        <v>1493</v>
      </c>
    </row>
    <row r="77" customFormat="false" ht="15" hidden="false" customHeight="false" outlineLevel="0" collapsed="false">
      <c r="A77" s="73" t="s">
        <v>1494</v>
      </c>
      <c r="B77" s="74" t="s">
        <v>1495</v>
      </c>
      <c r="C77" s="84"/>
      <c r="D77" s="76"/>
      <c r="E77" s="76"/>
      <c r="F77" s="76"/>
      <c r="G77" s="76"/>
      <c r="H77" s="76"/>
      <c r="I77" s="76"/>
      <c r="J77" s="76"/>
      <c r="K77" s="91"/>
      <c r="L77" s="92" t="s">
        <v>1496</v>
      </c>
    </row>
    <row r="78" customFormat="false" ht="15" hidden="false" customHeight="false" outlineLevel="0" collapsed="false">
      <c r="A78" s="73" t="s">
        <v>1497</v>
      </c>
      <c r="B78" s="74" t="s">
        <v>1498</v>
      </c>
      <c r="C78" s="84"/>
      <c r="D78" s="76"/>
      <c r="E78" s="76"/>
      <c r="F78" s="76"/>
      <c r="G78" s="76"/>
      <c r="H78" s="76"/>
      <c r="I78" s="76"/>
      <c r="J78" s="76"/>
      <c r="K78" s="93" t="s">
        <v>1499</v>
      </c>
      <c r="L78" s="94" t="s">
        <v>1500</v>
      </c>
    </row>
    <row r="79" customFormat="false" ht="15" hidden="false" customHeight="false" outlineLevel="0" collapsed="false">
      <c r="A79" s="171" t="s">
        <v>1501</v>
      </c>
      <c r="B79" s="172" t="s">
        <v>1502</v>
      </c>
      <c r="C79" s="84"/>
      <c r="D79" s="76"/>
      <c r="E79" s="76"/>
      <c r="F79" s="76"/>
      <c r="G79" s="76"/>
      <c r="H79" s="76"/>
      <c r="I79" s="76"/>
      <c r="J79" s="98" t="s">
        <v>428</v>
      </c>
      <c r="K79" s="84" t="s">
        <v>652</v>
      </c>
      <c r="L79" s="99" t="s">
        <v>1503</v>
      </c>
    </row>
    <row r="80" customFormat="false" ht="15" hidden="false" customHeight="false" outlineLevel="0" collapsed="false">
      <c r="A80" s="173"/>
      <c r="B80" s="173"/>
      <c r="C80" s="84"/>
      <c r="D80" s="76"/>
      <c r="E80" s="76"/>
      <c r="F80" s="76"/>
      <c r="G80" s="76"/>
      <c r="H80" s="76"/>
      <c r="I80" s="174" t="s">
        <v>1504</v>
      </c>
      <c r="J80" s="100" t="s">
        <v>1505</v>
      </c>
      <c r="K80" s="134" t="s">
        <v>791</v>
      </c>
      <c r="L80" s="137" t="s">
        <v>1506</v>
      </c>
    </row>
    <row r="81" customFormat="false" ht="15" hidden="false" customHeight="true" outlineLevel="0" collapsed="false">
      <c r="A81" s="173"/>
      <c r="B81" s="173"/>
      <c r="C81" s="84"/>
      <c r="D81" s="76"/>
      <c r="E81" s="76"/>
      <c r="F81" s="76"/>
      <c r="G81" s="76"/>
      <c r="H81" s="76"/>
      <c r="I81" s="175" t="s">
        <v>1507</v>
      </c>
      <c r="J81" s="176" t="s">
        <v>660</v>
      </c>
      <c r="K81" s="105" t="s">
        <v>663</v>
      </c>
      <c r="L81" s="106" t="s">
        <v>1508</v>
      </c>
    </row>
    <row r="82" customFormat="false" ht="15" hidden="false" customHeight="false" outlineLevel="0" collapsed="false">
      <c r="A82" s="173"/>
      <c r="B82" s="173"/>
      <c r="C82" s="84"/>
      <c r="D82" s="76"/>
      <c r="E82" s="76"/>
      <c r="F82" s="76"/>
      <c r="G82" s="76"/>
      <c r="H82" s="76"/>
      <c r="I82" s="76"/>
      <c r="J82" s="76"/>
      <c r="K82" s="165" t="s">
        <v>725</v>
      </c>
      <c r="L82" s="166" t="s">
        <v>1509</v>
      </c>
    </row>
    <row r="83" customFormat="false" ht="15" hidden="false" customHeight="false" outlineLevel="0" collapsed="false">
      <c r="A83" s="173"/>
      <c r="B83" s="173"/>
      <c r="C83" s="84"/>
      <c r="D83" s="76"/>
      <c r="E83" s="76"/>
      <c r="F83" s="76"/>
      <c r="G83" s="76"/>
      <c r="H83" s="76"/>
      <c r="I83" s="76"/>
      <c r="J83" s="76"/>
      <c r="K83" s="168" t="s">
        <v>1510</v>
      </c>
      <c r="L83" s="167" t="s">
        <v>825</v>
      </c>
    </row>
    <row r="84" customFormat="false" ht="15" hidden="false" customHeight="false" outlineLevel="0" collapsed="false">
      <c r="A84" s="173"/>
      <c r="B84" s="173"/>
      <c r="C84" s="84"/>
      <c r="D84" s="76"/>
      <c r="E84" s="76"/>
      <c r="F84" s="76"/>
      <c r="G84" s="76"/>
      <c r="H84" s="76"/>
      <c r="I84" s="76"/>
      <c r="J84" s="76"/>
      <c r="K84" s="167"/>
      <c r="L84" s="168" t="s">
        <v>1511</v>
      </c>
    </row>
    <row r="85" customFormat="false" ht="15" hidden="false" customHeight="false" outlineLevel="0" collapsed="false">
      <c r="A85" s="173"/>
      <c r="B85" s="173"/>
      <c r="C85" s="84"/>
      <c r="D85" s="76"/>
      <c r="E85" s="76"/>
      <c r="F85" s="76"/>
      <c r="G85" s="76"/>
      <c r="H85" s="76"/>
      <c r="I85" s="76"/>
      <c r="J85" s="76"/>
      <c r="K85" s="167"/>
      <c r="L85" s="168" t="s">
        <v>1512</v>
      </c>
    </row>
    <row r="86" customFormat="false" ht="15" hidden="false" customHeight="false" outlineLevel="0" collapsed="false">
      <c r="A86" s="173"/>
      <c r="B86" s="173"/>
      <c r="C86" s="84"/>
      <c r="D86" s="76"/>
      <c r="E86" s="76"/>
      <c r="F86" s="76"/>
      <c r="G86" s="76"/>
      <c r="H86" s="76"/>
      <c r="I86" s="76"/>
      <c r="J86" s="76"/>
      <c r="K86" s="169" t="s">
        <v>831</v>
      </c>
      <c r="L86" s="163" t="s">
        <v>1513</v>
      </c>
    </row>
    <row r="87" customFormat="false" ht="15" hidden="false" customHeight="false" outlineLevel="0" collapsed="false">
      <c r="A87" s="173"/>
      <c r="B87" s="173"/>
      <c r="C87" s="84"/>
      <c r="D87" s="76"/>
      <c r="E87" s="76"/>
      <c r="F87" s="76"/>
      <c r="G87" s="76"/>
      <c r="H87" s="76"/>
      <c r="I87" s="76"/>
      <c r="J87" s="76"/>
      <c r="K87" s="177" t="s">
        <v>842</v>
      </c>
      <c r="L87" s="177" t="s">
        <v>1514</v>
      </c>
    </row>
    <row r="88" customFormat="false" ht="15" hidden="false" customHeight="false" outlineLevel="0" collapsed="false">
      <c r="A88" s="173"/>
      <c r="B88" s="173"/>
      <c r="C88" s="84"/>
      <c r="D88" s="76"/>
      <c r="E88" s="76"/>
      <c r="F88" s="76"/>
      <c r="G88" s="76"/>
      <c r="H88" s="76"/>
      <c r="I88" s="76"/>
      <c r="J88" s="82" t="s">
        <v>1515</v>
      </c>
      <c r="K88" s="81" t="s">
        <v>891</v>
      </c>
      <c r="L88" s="83" t="s">
        <v>1516</v>
      </c>
    </row>
    <row r="89" customFormat="false" ht="15" hidden="false" customHeight="true" outlineLevel="0" collapsed="false">
      <c r="A89" s="173"/>
      <c r="B89" s="173"/>
      <c r="C89" s="84"/>
      <c r="D89" s="76"/>
      <c r="E89" s="76"/>
      <c r="F89" s="76"/>
      <c r="G89" s="76"/>
      <c r="H89" s="76"/>
      <c r="I89" s="178" t="s">
        <v>1517</v>
      </c>
      <c r="J89" s="111" t="s">
        <v>530</v>
      </c>
      <c r="K89" s="147" t="s">
        <v>1518</v>
      </c>
      <c r="L89" s="87" t="s">
        <v>573</v>
      </c>
    </row>
    <row r="90" customFormat="false" ht="15" hidden="false" customHeight="false" outlineLevel="0" collapsed="false">
      <c r="A90" s="173"/>
      <c r="B90" s="173"/>
      <c r="C90" s="84"/>
      <c r="D90" s="76"/>
      <c r="E90" s="76"/>
      <c r="F90" s="76"/>
      <c r="G90" s="76"/>
      <c r="H90" s="76"/>
      <c r="I90" s="76"/>
      <c r="J90" s="76"/>
      <c r="K90" s="76"/>
      <c r="L90" s="87" t="s">
        <v>578</v>
      </c>
    </row>
    <row r="91" customFormat="false" ht="15" hidden="false" customHeight="false" outlineLevel="0" collapsed="false">
      <c r="A91" s="173"/>
      <c r="B91" s="173"/>
      <c r="C91" s="84"/>
      <c r="D91" s="76"/>
      <c r="E91" s="76"/>
      <c r="F91" s="177" t="s">
        <v>1519</v>
      </c>
      <c r="G91" s="100" t="s">
        <v>460</v>
      </c>
      <c r="H91" s="82" t="s">
        <v>1520</v>
      </c>
      <c r="I91" s="81" t="s">
        <v>575</v>
      </c>
      <c r="J91" s="133" t="s">
        <v>576</v>
      </c>
      <c r="K91" s="91" t="s">
        <v>846</v>
      </c>
      <c r="L91" s="91" t="s">
        <v>1521</v>
      </c>
    </row>
    <row r="92" customFormat="false" ht="15" hidden="false" customHeight="true" outlineLevel="0" collapsed="false">
      <c r="A92" s="173"/>
      <c r="B92" s="173"/>
      <c r="C92" s="84"/>
      <c r="D92" s="76"/>
      <c r="E92" s="144" t="s">
        <v>806</v>
      </c>
      <c r="F92" s="179" t="s">
        <v>1522</v>
      </c>
      <c r="G92" s="134" t="s">
        <v>1523</v>
      </c>
      <c r="H92" s="86" t="s">
        <v>1520</v>
      </c>
      <c r="I92" s="87" t="s">
        <v>809</v>
      </c>
      <c r="J92" s="98" t="s">
        <v>810</v>
      </c>
      <c r="K92" s="84" t="s">
        <v>811</v>
      </c>
      <c r="L92" s="84" t="s">
        <v>1524</v>
      </c>
    </row>
    <row r="93" customFormat="false" ht="15" hidden="false" customHeight="true" outlineLevel="0" collapsed="false">
      <c r="A93" s="173"/>
      <c r="B93" s="173"/>
      <c r="C93" s="84"/>
      <c r="D93" s="180" t="s">
        <v>473</v>
      </c>
      <c r="E93" s="181" t="s">
        <v>473</v>
      </c>
      <c r="F93" s="179"/>
      <c r="G93" s="182" t="s">
        <v>444</v>
      </c>
      <c r="H93" s="183" t="s">
        <v>1520</v>
      </c>
      <c r="I93" s="117" t="s">
        <v>1525</v>
      </c>
      <c r="J93" s="100" t="s">
        <v>1526</v>
      </c>
      <c r="K93" s="134" t="s">
        <v>547</v>
      </c>
      <c r="L93" s="134" t="s">
        <v>548</v>
      </c>
    </row>
    <row r="94" customFormat="false" ht="15" hidden="false" customHeight="false" outlineLevel="0" collapsed="false">
      <c r="A94" s="173"/>
      <c r="B94" s="173"/>
      <c r="C94" s="84"/>
      <c r="D94" s="180"/>
      <c r="E94" s="180"/>
      <c r="F94" s="180"/>
      <c r="G94" s="180"/>
      <c r="H94" s="180"/>
      <c r="I94" s="180"/>
      <c r="J94" s="104" t="s">
        <v>1527</v>
      </c>
      <c r="K94" s="105" t="s">
        <v>884</v>
      </c>
      <c r="L94" s="105" t="s">
        <v>885</v>
      </c>
    </row>
    <row r="95" customFormat="false" ht="15" hidden="false" customHeight="false" outlineLevel="0" collapsed="false">
      <c r="A95" s="173"/>
      <c r="B95" s="173"/>
      <c r="C95" s="84"/>
      <c r="D95" s="180"/>
      <c r="E95" s="180"/>
      <c r="F95" s="180"/>
      <c r="G95" s="180"/>
      <c r="H95" s="180"/>
      <c r="I95" s="93" t="s">
        <v>719</v>
      </c>
      <c r="J95" s="82" t="s">
        <v>720</v>
      </c>
      <c r="K95" s="81" t="s">
        <v>744</v>
      </c>
      <c r="L95" s="83" t="s">
        <v>1528</v>
      </c>
    </row>
    <row r="96" customFormat="false" ht="15" hidden="false" customHeight="true" outlineLevel="0" collapsed="false">
      <c r="A96" s="173"/>
      <c r="B96" s="173"/>
      <c r="C96" s="84"/>
      <c r="D96" s="180"/>
      <c r="E96" s="180"/>
      <c r="F96" s="180"/>
      <c r="G96" s="184" t="s">
        <v>456</v>
      </c>
      <c r="H96" s="185" t="s">
        <v>1520</v>
      </c>
      <c r="I96" s="186" t="s">
        <v>457</v>
      </c>
      <c r="J96" s="111" t="s">
        <v>482</v>
      </c>
      <c r="K96" s="87" t="s">
        <v>483</v>
      </c>
      <c r="L96" s="88" t="s">
        <v>1529</v>
      </c>
    </row>
    <row r="97" customFormat="false" ht="15" hidden="false" customHeight="true" outlineLevel="0" collapsed="false">
      <c r="A97" s="173"/>
      <c r="B97" s="173"/>
      <c r="C97" s="84"/>
      <c r="D97" s="180"/>
      <c r="E97" s="180"/>
      <c r="F97" s="180"/>
      <c r="G97" s="180"/>
      <c r="H97" s="180"/>
      <c r="I97" s="180"/>
      <c r="J97" s="180"/>
      <c r="K97" s="187" t="s">
        <v>779</v>
      </c>
      <c r="L97" s="114" t="s">
        <v>780</v>
      </c>
    </row>
    <row r="98" customFormat="false" ht="15" hidden="false" customHeight="false" outlineLevel="0" collapsed="false">
      <c r="A98" s="173"/>
      <c r="B98" s="173"/>
      <c r="C98" s="84"/>
      <c r="D98" s="180"/>
      <c r="E98" s="180"/>
      <c r="F98" s="180"/>
      <c r="G98" s="180"/>
      <c r="H98" s="180"/>
      <c r="I98" s="180"/>
      <c r="J98" s="180"/>
      <c r="K98" s="180"/>
      <c r="L98" s="114" t="s">
        <v>783</v>
      </c>
    </row>
    <row r="99" customFormat="false" ht="15" hidden="false" customHeight="true" outlineLevel="0" collapsed="false">
      <c r="A99" s="173"/>
      <c r="B99" s="173"/>
      <c r="C99" s="84"/>
      <c r="D99" s="180"/>
      <c r="E99" s="180"/>
      <c r="F99" s="180"/>
      <c r="G99" s="180"/>
      <c r="H99" s="180"/>
      <c r="I99" s="180"/>
      <c r="J99" s="183" t="s">
        <v>458</v>
      </c>
      <c r="K99" s="117" t="s">
        <v>734</v>
      </c>
      <c r="L99" s="91" t="s">
        <v>735</v>
      </c>
    </row>
    <row r="100" customFormat="false" ht="15" hidden="false" customHeight="false" outlineLevel="0" collapsed="false">
      <c r="A100" s="173"/>
      <c r="B100" s="173"/>
      <c r="C100" s="84"/>
      <c r="D100" s="180"/>
      <c r="E100" s="180"/>
      <c r="F100" s="180"/>
      <c r="G100" s="180"/>
      <c r="H100" s="180"/>
      <c r="I100" s="180"/>
      <c r="J100" s="180"/>
      <c r="K100" s="180"/>
      <c r="L100" s="91" t="s">
        <v>739</v>
      </c>
    </row>
    <row r="101" customFormat="false" ht="15" hidden="false" customHeight="true" outlineLevel="0" collapsed="false">
      <c r="A101" s="173"/>
      <c r="B101" s="173"/>
      <c r="C101" s="84"/>
      <c r="D101" s="180"/>
      <c r="E101" s="180"/>
      <c r="F101" s="180"/>
      <c r="G101" s="188" t="s">
        <v>475</v>
      </c>
      <c r="H101" s="189" t="s">
        <v>1520</v>
      </c>
      <c r="I101" s="190" t="s">
        <v>476</v>
      </c>
      <c r="J101" s="185" t="s">
        <v>477</v>
      </c>
      <c r="K101" s="84" t="s">
        <v>478</v>
      </c>
      <c r="L101" s="84" t="s">
        <v>479</v>
      </c>
    </row>
    <row r="102" customFormat="false" ht="15" hidden="false" customHeight="false" outlineLevel="0" collapsed="false">
      <c r="A102" s="173"/>
      <c r="B102" s="173"/>
      <c r="C102" s="84"/>
      <c r="D102" s="180"/>
      <c r="E102" s="180"/>
      <c r="F102" s="180"/>
      <c r="G102" s="180"/>
      <c r="H102" s="180"/>
      <c r="I102" s="180"/>
      <c r="J102" s="180"/>
      <c r="K102" s="84" t="s">
        <v>552</v>
      </c>
      <c r="L102" s="99" t="s">
        <v>1530</v>
      </c>
    </row>
    <row r="103" customFormat="false" ht="15" hidden="false" customHeight="false" outlineLevel="0" collapsed="false">
      <c r="A103" s="173"/>
      <c r="B103" s="173"/>
      <c r="C103" s="84"/>
      <c r="D103" s="180"/>
      <c r="E103" s="180"/>
      <c r="F103" s="180"/>
      <c r="G103" s="180"/>
      <c r="H103" s="104" t="s">
        <v>1520</v>
      </c>
      <c r="I103" s="105" t="s">
        <v>1520</v>
      </c>
      <c r="J103" s="100" t="s">
        <v>1520</v>
      </c>
      <c r="K103" s="134" t="s">
        <v>582</v>
      </c>
      <c r="L103" s="137" t="s">
        <v>1531</v>
      </c>
    </row>
    <row r="104" customFormat="false" ht="15" hidden="false" customHeight="true" outlineLevel="0" collapsed="false">
      <c r="A104" s="173"/>
      <c r="B104" s="173"/>
      <c r="C104" s="84" t="s">
        <v>1532</v>
      </c>
      <c r="D104" s="191" t="s">
        <v>556</v>
      </c>
      <c r="E104" s="192" t="s">
        <v>556</v>
      </c>
      <c r="F104" s="178" t="s">
        <v>1520</v>
      </c>
      <c r="G104" s="193" t="s">
        <v>429</v>
      </c>
      <c r="H104" s="82" t="s">
        <v>1520</v>
      </c>
      <c r="I104" s="194" t="s">
        <v>1533</v>
      </c>
      <c r="J104" s="176" t="s">
        <v>543</v>
      </c>
      <c r="K104" s="105" t="s">
        <v>1534</v>
      </c>
      <c r="L104" s="106" t="s">
        <v>1535</v>
      </c>
    </row>
    <row r="105" customFormat="false" ht="15" hidden="false" customHeight="false" outlineLevel="0" collapsed="false">
      <c r="A105" s="173"/>
      <c r="B105" s="173"/>
      <c r="C105" s="84"/>
      <c r="D105" s="191"/>
      <c r="E105" s="191"/>
      <c r="F105" s="191"/>
      <c r="G105" s="191"/>
      <c r="H105" s="82"/>
      <c r="I105" s="194"/>
      <c r="J105" s="194"/>
      <c r="K105" s="165" t="s">
        <v>666</v>
      </c>
      <c r="L105" s="165" t="s">
        <v>667</v>
      </c>
    </row>
    <row r="106" customFormat="false" ht="15" hidden="false" customHeight="false" outlineLevel="0" collapsed="false">
      <c r="A106" s="173"/>
      <c r="B106" s="173"/>
      <c r="C106" s="84"/>
      <c r="D106" s="191"/>
      <c r="E106" s="191"/>
      <c r="F106" s="191"/>
      <c r="G106" s="195" t="s">
        <v>1536</v>
      </c>
      <c r="H106" s="86" t="s">
        <v>1520</v>
      </c>
      <c r="I106" s="87" t="s">
        <v>1537</v>
      </c>
      <c r="J106" s="82" t="s">
        <v>1538</v>
      </c>
      <c r="K106" s="81" t="s">
        <v>562</v>
      </c>
      <c r="L106" s="83" t="s">
        <v>1539</v>
      </c>
    </row>
  </sheetData>
  <mergeCells count="70">
    <mergeCell ref="A1:E1"/>
    <mergeCell ref="D3:D92"/>
    <mergeCell ref="E3:E91"/>
    <mergeCell ref="F3:F90"/>
    <mergeCell ref="G3:G90"/>
    <mergeCell ref="H3:H18"/>
    <mergeCell ref="I5:I7"/>
    <mergeCell ref="J5:J7"/>
    <mergeCell ref="I8:I9"/>
    <mergeCell ref="I10:I18"/>
    <mergeCell ref="J11:J18"/>
    <mergeCell ref="K12:K15"/>
    <mergeCell ref="K16:K18"/>
    <mergeCell ref="H19:H20"/>
    <mergeCell ref="I19:I20"/>
    <mergeCell ref="J19:J20"/>
    <mergeCell ref="H21:H34"/>
    <mergeCell ref="I21:I22"/>
    <mergeCell ref="J21:J22"/>
    <mergeCell ref="I23:I25"/>
    <mergeCell ref="J24:J25"/>
    <mergeCell ref="I27:I33"/>
    <mergeCell ref="J27:J33"/>
    <mergeCell ref="K29:K30"/>
    <mergeCell ref="H37:H90"/>
    <mergeCell ref="I37:I47"/>
    <mergeCell ref="J37:J45"/>
    <mergeCell ref="K39:K41"/>
    <mergeCell ref="I48:I52"/>
    <mergeCell ref="J48:J52"/>
    <mergeCell ref="K48:K49"/>
    <mergeCell ref="K50:K51"/>
    <mergeCell ref="I53:I65"/>
    <mergeCell ref="J53:J65"/>
    <mergeCell ref="K53:K54"/>
    <mergeCell ref="K57:K58"/>
    <mergeCell ref="K63:K65"/>
    <mergeCell ref="I68:I73"/>
    <mergeCell ref="J68:J71"/>
    <mergeCell ref="J72:J73"/>
    <mergeCell ref="I74:I79"/>
    <mergeCell ref="J75:J78"/>
    <mergeCell ref="I81:I88"/>
    <mergeCell ref="J81:J87"/>
    <mergeCell ref="I89:I90"/>
    <mergeCell ref="J89:J90"/>
    <mergeCell ref="K89:K90"/>
    <mergeCell ref="F92:F103"/>
    <mergeCell ref="D93:D103"/>
    <mergeCell ref="E93:E103"/>
    <mergeCell ref="G93:G95"/>
    <mergeCell ref="H93:H95"/>
    <mergeCell ref="I93:I94"/>
    <mergeCell ref="G96:G100"/>
    <mergeCell ref="H96:H100"/>
    <mergeCell ref="I96:I100"/>
    <mergeCell ref="J96:J98"/>
    <mergeCell ref="K97:K98"/>
    <mergeCell ref="J99:J100"/>
    <mergeCell ref="K99:K100"/>
    <mergeCell ref="G101:G103"/>
    <mergeCell ref="H101:H102"/>
    <mergeCell ref="I101:I102"/>
    <mergeCell ref="J101:J102"/>
    <mergeCell ref="D104:D106"/>
    <mergeCell ref="E104:E106"/>
    <mergeCell ref="F104:F106"/>
    <mergeCell ref="G104:G105"/>
    <mergeCell ref="I104:I105"/>
    <mergeCell ref="J104:J10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M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5"/>
    <col collapsed="false" customWidth="true" hidden="false" outlineLevel="0" max="3" min="3" style="0" width="6.63"/>
    <col collapsed="false" customWidth="true" hidden="false" outlineLevel="0" max="4" min="4" style="0" width="5.75"/>
    <col collapsed="false" customWidth="true" hidden="false" outlineLevel="0" max="5" min="5" style="0" width="6.63"/>
    <col collapsed="false" customWidth="true" hidden="false" outlineLevel="0" max="10" min="6" style="0" width="8.88"/>
    <col collapsed="false" customWidth="true" hidden="false" outlineLevel="0" max="11" min="11" style="0" width="6.38"/>
    <col collapsed="false" customWidth="true" hidden="false" outlineLevel="0" max="12" min="12" style="0" width="13"/>
    <col collapsed="false" customWidth="true" hidden="true" outlineLevel="0" max="13" min="13" style="0" width="7.5"/>
    <col collapsed="false" customWidth="true" hidden="true" outlineLevel="0" max="14" min="14" style="0" width="8.39"/>
    <col collapsed="false" customWidth="true" hidden="true" outlineLevel="0" max="15" min="15" style="0" width="2.62"/>
    <col collapsed="false" customWidth="true" hidden="false" outlineLevel="0" max="91" min="16" style="0" width="2.62"/>
    <col collapsed="false" customWidth="true" hidden="true" outlineLevel="0" max="169" min="92" style="0" width="3.88"/>
  </cols>
  <sheetData>
    <row r="1" customFormat="false" ht="15" hidden="false" customHeight="false" outlineLevel="0" collapsed="false">
      <c r="A1" s="173" t="s">
        <v>1229</v>
      </c>
      <c r="B1" s="173" t="s">
        <v>1230</v>
      </c>
      <c r="C1" s="196"/>
      <c r="D1" s="197" t="s">
        <v>375</v>
      </c>
      <c r="E1" s="41" t="s">
        <v>377</v>
      </c>
      <c r="F1" s="41" t="s">
        <v>378</v>
      </c>
      <c r="G1" s="41" t="s">
        <v>379</v>
      </c>
      <c r="H1" s="41" t="s">
        <v>381</v>
      </c>
      <c r="I1" s="41" t="s">
        <v>382</v>
      </c>
      <c r="J1" s="41" t="s">
        <v>2</v>
      </c>
      <c r="K1" s="29" t="s">
        <v>386</v>
      </c>
      <c r="L1" s="173" t="s">
        <v>1540</v>
      </c>
      <c r="M1" s="37" t="s">
        <v>1541</v>
      </c>
      <c r="N1" s="37"/>
      <c r="O1" s="198" t="s">
        <v>1542</v>
      </c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</row>
    <row r="2" customFormat="false" ht="15" hidden="false" customHeight="false" outlineLevel="0" collapsed="false">
      <c r="A2" s="37" t="s">
        <v>1231</v>
      </c>
      <c r="B2" s="37" t="str">
        <f aca="false">CONCATENATE("J",C2," ")</f>
        <v>J0</v>
      </c>
      <c r="C2" s="196" t="n">
        <v>0</v>
      </c>
      <c r="D2" s="36" t="s">
        <v>417</v>
      </c>
      <c r="E2" s="36" t="s">
        <v>896</v>
      </c>
      <c r="F2" s="36" t="s">
        <v>897</v>
      </c>
      <c r="G2" s="36" t="s">
        <v>898</v>
      </c>
      <c r="H2" s="36" t="s">
        <v>423</v>
      </c>
      <c r="I2" s="36" t="s">
        <v>424</v>
      </c>
      <c r="J2" s="36" t="s">
        <v>425</v>
      </c>
      <c r="K2" s="36" t="s">
        <v>426</v>
      </c>
      <c r="L2" s="173" t="s">
        <v>79</v>
      </c>
      <c r="M2" s="199" t="str">
        <f aca="false">IFERROR(__xludf.dummyfunction("regexreplace(N2,"" "","", "")"),"J0, J1, J2, J5, J6, J7, JC, JF, K0, K5, K7, K8, K9, KA, KB, KC, KD, KF, L1, LA, LC, LF, M1, M3, M4, MB, MF, N2, N7, N8, NA, ")</f>
        <v>J0, J1, J2, J5, J6, J7, JC, JF, K0, K5, K7, K8, K9, KA, KB, KC, KD, KF, L1, LA, LC, LF, M1, M3, M4, MB, MF, N2, N7, N8, NA,</v>
      </c>
      <c r="N2" s="199" t="e">
        <f aca="false">CONCATENATE(O2:CL2)</f>
        <v>#VALUE!</v>
      </c>
      <c r="O2" s="199" t="str">
        <f aca="false">IFERROR(__xludf.dummyfunction("if(and(not(isblank(CO2)),countif(ec_num_list,CO2)),OFFSET(INDIRECT(CONCAT(""A"",to_text(match(CO2,ec_num_list,0)))),0,1),"""")"),"J0 ")</f>
        <v>J0</v>
      </c>
      <c r="P2" s="199" t="str">
        <f aca="false">IFERROR(__xludf.dummyfunction("if(and(not(isblank(CP2)),countif(ec_num_list,CP2)),OFFSET(INDIRECT(CONCAT(""A"",to_text(match(CP2,ec_num_list,0)))),0,1),"""")"),"J1 ")</f>
        <v>J1</v>
      </c>
      <c r="Q2" s="199" t="str">
        <f aca="false">IFERROR(__xludf.dummyfunction("if(and(not(isblank(CQ2)),countif(ec_num_list,CQ2)),OFFSET(INDIRECT(CONCAT(""A"",to_text(match(CQ2,ec_num_list,0)))),0,1),"""")"),"J2 ")</f>
        <v>J2</v>
      </c>
      <c r="R2" s="199" t="str">
        <f aca="false">IFERROR(__xludf.dummyfunction("if(and(not(isblank(CR2)),countif(ec_num_list,CR2)),OFFSET(INDIRECT(CONCAT(""A"",to_text(match(CR2,ec_num_list,0)))),0,1),"""")"),"")</f>
        <v/>
      </c>
      <c r="S2" s="199" t="str">
        <f aca="false">IFERROR(__xludf.dummyfunction("if(and(not(isblank(CS2)),countif(ec_num_list,CS2)),OFFSET(INDIRECT(CONCAT(""A"",to_text(match(CS2,ec_num_list,0)))),0,1),"""")"),"")</f>
        <v/>
      </c>
      <c r="T2" s="199" t="str">
        <f aca="false">IFERROR(__xludf.dummyfunction("if(and(not(isblank(CT2)),countif(ec_num_list,CT2)),OFFSET(INDIRECT(CONCAT(""A"",to_text(match(CT2,ec_num_list,0)))),0,1),"""")"),"J5 ")</f>
        <v>J5</v>
      </c>
      <c r="U2" s="199" t="str">
        <f aca="false">IFERROR(__xludf.dummyfunction("if(and(not(isblank(CU2)),countif(ec_num_list,CU2)),OFFSET(INDIRECT(CONCAT(""A"",to_text(match(CU2,ec_num_list,0)))),0,1),"""")"),"J6 ")</f>
        <v>J6</v>
      </c>
      <c r="V2" s="199" t="str">
        <f aca="false">IFERROR(__xludf.dummyfunction("if(and(not(isblank(CV2)),countif(ec_num_list,CV2)),OFFSET(INDIRECT(CONCAT(""A"",to_text(match(CV2,ec_num_list,0)))),0,1),"""")"),"J7 ")</f>
        <v>J7</v>
      </c>
      <c r="W2" s="199" t="str">
        <f aca="false">IFERROR(__xludf.dummyfunction("if(and(not(isblank(CW2)),countif(ec_num_list,CW2)),OFFSET(INDIRECT(CONCAT(""A"",to_text(match(CW2,ec_num_list,0)))),0,1),"""")"),"")</f>
        <v/>
      </c>
      <c r="X2" s="199" t="str">
        <f aca="false">IFERROR(__xludf.dummyfunction("if(and(not(isblank(CX2)),countif(ec_num_list,CX2)),OFFSET(INDIRECT(CONCAT(""A"",to_text(match(CX2,ec_num_list,0)))),0,1),"""")"),"")</f>
        <v/>
      </c>
      <c r="Y2" s="199" t="str">
        <f aca="false">IFERROR(__xludf.dummyfunction("if(and(not(isblank(CY2)),countif(ec_num_list,CY2)),OFFSET(INDIRECT(CONCAT(""A"",to_text(match(CY2,ec_num_list,0)))),0,1),"""")"),"")</f>
        <v/>
      </c>
      <c r="Z2" s="199" t="str">
        <f aca="false">IFERROR(__xludf.dummyfunction("if(and(not(isblank(CZ2)),countif(ec_num_list,CZ2)),OFFSET(INDIRECT(CONCAT(""A"",to_text(match(CZ2,ec_num_list,0)))),0,1),"""")"),"")</f>
        <v/>
      </c>
      <c r="AA2" s="199" t="str">
        <f aca="false">IFERROR(__xludf.dummyfunction("if(and(not(isblank(DA2)),countif(ec_num_list,DA2)),OFFSET(INDIRECT(CONCAT(""A"",to_text(match(DA2,ec_num_list,0)))),0,1),"""")"),"JC ")</f>
        <v>JC</v>
      </c>
      <c r="AB2" s="199" t="str">
        <f aca="false">IFERROR(__xludf.dummyfunction("if(and(not(isblank(DB2)),countif(ec_num_list,DB2)),OFFSET(INDIRECT(CONCAT(""A"",to_text(match(DB2,ec_num_list,0)))),0,1),"""")"),"")</f>
        <v/>
      </c>
      <c r="AC2" s="199" t="str">
        <f aca="false">IFERROR(__xludf.dummyfunction("if(and(ISTEXT(DC2),countif(ec_num_list,DC2)),OFFSET(INDIRECT(CONCAT(""A"",to_text(match(DC2,ec_num_list,0)))),0,1),"""")"),"")</f>
        <v/>
      </c>
      <c r="AD2" s="199" t="str">
        <f aca="false">IFERROR(__xludf.dummyfunction("if(countif(ec_num_list,DD2),OFFSET(INDIRECT(CONCAT(""A"",to_text(match(DD2,ec_num_list,0)))),0,1),"""")"),"JF ")</f>
        <v>JF</v>
      </c>
      <c r="AE2" s="199" t="str">
        <f aca="false">IFERROR(__xludf.dummyfunction("if(countif(ec_num_list,DE2),OFFSET(INDIRECT(CONCAT(""A"",to_text(match(DE2,ec_num_list,0)))),0,1),"""")"),"K0 ")</f>
        <v>K0</v>
      </c>
      <c r="AF2" s="199" t="str">
        <f aca="false">IFERROR(__xludf.dummyfunction("if(countif(ec_num_list,DF2),OFFSET(INDIRECT(CONCAT(""A"",to_text(match(DF2,ec_num_list,0)))),0,1),"""")"),"")</f>
        <v/>
      </c>
      <c r="AG2" s="199" t="str">
        <f aca="false">IFERROR(__xludf.dummyfunction("if(countif(ec_num_list,DG2),OFFSET(INDIRECT(CONCAT(""A"",to_text(match(DG2,ec_num_list,0)))),0,1),"""")"),"")</f>
        <v/>
      </c>
      <c r="AH2" s="199" t="str">
        <f aca="false">IFERROR(__xludf.dummyfunction("if(countif(ec_num_list,DH2),OFFSET(INDIRECT(CONCAT(""A"",to_text(match(DH2,ec_num_list,0)))),0,1),"""")"),"")</f>
        <v/>
      </c>
      <c r="AI2" s="199" t="str">
        <f aca="false">IFERROR(__xludf.dummyfunction("if(countif(ec_num_list,DI2),OFFSET(INDIRECT(CONCAT(""A"",to_text(match(DI2,ec_num_list,0)))),0,1),"""")"),"")</f>
        <v/>
      </c>
      <c r="AJ2" s="199" t="str">
        <f aca="false">IFERROR(__xludf.dummyfunction("if(countif(ec_num_list,DJ2),OFFSET(INDIRECT(CONCAT(""A"",to_text(match(DJ2,ec_num_list,0)))),0,1),"""")"),"K5 ")</f>
        <v>K5</v>
      </c>
      <c r="AK2" s="199" t="str">
        <f aca="false">IFERROR(__xludf.dummyfunction("if(countif(ec_num_list,DK2),OFFSET(INDIRECT(CONCAT(""A"",to_text(match(DK2,ec_num_list,0)))),0,1),"""")"),"")</f>
        <v/>
      </c>
      <c r="AL2" s="199" t="str">
        <f aca="false">IFERROR(__xludf.dummyfunction("if(countif(ec_num_list,DL2),OFFSET(INDIRECT(CONCAT(""A"",to_text(match(DL2,ec_num_list,0)))),0,1),"""")"),"K7 ")</f>
        <v>K7</v>
      </c>
      <c r="AM2" s="199" t="str">
        <f aca="false">IFERROR(__xludf.dummyfunction("if(countif(ec_num_list,DM2),OFFSET(INDIRECT(CONCAT(""A"",to_text(match(DM2,ec_num_list,0)))),0,1),"""")"),"K8 ")</f>
        <v>K8</v>
      </c>
      <c r="AN2" s="199" t="str">
        <f aca="false">IFERROR(__xludf.dummyfunction("if(countif(ec_num_list,DN2),OFFSET(INDIRECT(CONCAT(""A"",to_text(match(DN2,ec_num_list,0)))),0,1),"""")"),"K9 ")</f>
        <v>K9</v>
      </c>
      <c r="AO2" s="199" t="str">
        <f aca="false">IFERROR(__xludf.dummyfunction("if(countif(ec_num_list,DO2),OFFSET(INDIRECT(CONCAT(""A"",to_text(match(DO2,ec_num_list,0)))),0,1),"""")"),"KA ")</f>
        <v>KA</v>
      </c>
      <c r="AP2" s="199" t="str">
        <f aca="false">IFERROR(__xludf.dummyfunction("if(countif(ec_num_list,DP2),OFFSET(INDIRECT(CONCAT(""A"",to_text(match(DP2,ec_num_list,0)))),0,1),"""")"),"KB ")</f>
        <v>KB</v>
      </c>
      <c r="AQ2" s="199" t="str">
        <f aca="false">IFERROR(__xludf.dummyfunction("if(countif(ec_num_list,DQ2),OFFSET(INDIRECT(CONCAT(""A"",to_text(match(DQ2,ec_num_list,0)))),0,1),"""")"),"KC ")</f>
        <v>KC</v>
      </c>
      <c r="AR2" s="199" t="str">
        <f aca="false">IFERROR(__xludf.dummyfunction("if(countif(ec_num_list,DR2),OFFSET(INDIRECT(CONCAT(""A"",to_text(match(DR2,ec_num_list,0)))),0,1),"""")"),"KD ")</f>
        <v>KD</v>
      </c>
      <c r="AS2" s="199" t="str">
        <f aca="false">IFERROR(__xludf.dummyfunction("if(countif(ec_num_list,DS2),OFFSET(INDIRECT(CONCAT(""A"",to_text(match(DS2,ec_num_list,0)))),0,1),"""")"),"")</f>
        <v/>
      </c>
      <c r="AT2" s="199" t="str">
        <f aca="false">IFERROR(__xludf.dummyfunction("if(countif(ec_num_list,DT2),OFFSET(INDIRECT(CONCAT(""A"",to_text(match(DT2,ec_num_list,0)))),0,1),"""")"),"KF ")</f>
        <v>KF</v>
      </c>
      <c r="AU2" s="199" t="str">
        <f aca="false">IFERROR(__xludf.dummyfunction("if(countif(ec_num_list,DU2),OFFSET(INDIRECT(CONCAT(""A"",to_text(match(DU2,ec_num_list,0)))),0,1),"""")"),"")</f>
        <v/>
      </c>
      <c r="AV2" s="199" t="str">
        <f aca="false">IFERROR(__xludf.dummyfunction("if(countif(ec_num_list,DV2),OFFSET(INDIRECT(CONCAT(""A"",to_text(match(DV2,ec_num_list,0)))),0,1),"""")"),"L1 ")</f>
        <v>L1</v>
      </c>
      <c r="AW2" s="199" t="str">
        <f aca="false">IFERROR(__xludf.dummyfunction("if(countif(ec_num_list,DW2),OFFSET(INDIRECT(CONCAT(""A"",to_text(match(DW2,ec_num_list,0)))),0,1),"""")"),"")</f>
        <v/>
      </c>
      <c r="AX2" s="199" t="str">
        <f aca="false">IFERROR(__xludf.dummyfunction("if(countif(ec_num_list,DX2),OFFSET(INDIRECT(CONCAT(""A"",to_text(match(DX2,ec_num_list,0)))),0,1),"""")"),"")</f>
        <v/>
      </c>
      <c r="AY2" s="199" t="str">
        <f aca="false">IFERROR(__xludf.dummyfunction("if(countif(ec_num_list,DY2),OFFSET(INDIRECT(CONCAT(""A"",to_text(match(DY2,ec_num_list,0)))),0,1),"""")"),"")</f>
        <v/>
      </c>
      <c r="AZ2" s="199" t="str">
        <f aca="false">IFERROR(__xludf.dummyfunction("if(countif(ec_num_list,DZ2),OFFSET(INDIRECT(CONCAT(""A"",to_text(match(DZ2,ec_num_list,0)))),0,1),"""")"),"")</f>
        <v/>
      </c>
      <c r="BA2" s="199" t="str">
        <f aca="false">IFERROR(__xludf.dummyfunction("if(countif(ec_num_list,EA2),OFFSET(INDIRECT(CONCAT(""A"",to_text(match(EA2,ec_num_list,0)))),0,1),"""")"),"")</f>
        <v/>
      </c>
      <c r="BB2" s="199" t="str">
        <f aca="false">IFERROR(__xludf.dummyfunction("if(countif(ec_num_list,EB2),OFFSET(INDIRECT(CONCAT(""A"",to_text(match(EB2,ec_num_list,0)))),0,1),"""")"),"")</f>
        <v/>
      </c>
      <c r="BC2" s="199" t="str">
        <f aca="false">IFERROR(__xludf.dummyfunction("if(countif(ec_num_list,EC2),OFFSET(INDIRECT(CONCAT(""A"",to_text(match(EC2,ec_num_list,0)))),0,1),"""")"),"")</f>
        <v/>
      </c>
      <c r="BD2" s="199" t="str">
        <f aca="false">IFERROR(__xludf.dummyfunction("if(countif(ec_num_list,ED2),OFFSET(INDIRECT(CONCAT(""A"",to_text(match(ED2,ec_num_list,0)))),0,1),"""")"),"")</f>
        <v/>
      </c>
      <c r="BE2" s="199" t="str">
        <f aca="false">IFERROR(__xludf.dummyfunction("if(countif(ec_num_list,EE2),OFFSET(INDIRECT(CONCAT(""A"",to_text(match(EE2,ec_num_list,0)))),0,1),"""")"),"LA ")</f>
        <v>LA</v>
      </c>
      <c r="BF2" s="199" t="str">
        <f aca="false">IFERROR(__xludf.dummyfunction("if(countif(ec_num_list,EF2),OFFSET(INDIRECT(CONCAT(""A"",to_text(match(EF2,ec_num_list,0)))),0,1),"""")"),"")</f>
        <v/>
      </c>
      <c r="BG2" s="199" t="str">
        <f aca="false">IFERROR(__xludf.dummyfunction("if(countif(ec_num_list,EG2),OFFSET(INDIRECT(CONCAT(""A"",to_text(match(EG2,ec_num_list,0)))),0,1),"""")"),"LC ")</f>
        <v>LC</v>
      </c>
      <c r="BH2" s="199" t="str">
        <f aca="false">IFERROR(__xludf.dummyfunction("if(countif(ec_num_list,EH2),OFFSET(INDIRECT(CONCAT(""A"",to_text(match(EH2,ec_num_list,0)))),0,1),"""")"),"")</f>
        <v/>
      </c>
      <c r="BI2" s="199" t="str">
        <f aca="false">IFERROR(__xludf.dummyfunction("if(countif(ec_num_list,EI2),OFFSET(INDIRECT(CONCAT(""A"",to_text(match(EI2,ec_num_list,0)))),0,1),"""")"),"")</f>
        <v/>
      </c>
      <c r="BJ2" s="199" t="str">
        <f aca="false">IFERROR(__xludf.dummyfunction("if(countif(ec_num_list,EJ2),OFFSET(INDIRECT(CONCAT(""A"",to_text(match(EJ2,ec_num_list,0)))),0,1),"""")"),"LF ")</f>
        <v>LF</v>
      </c>
      <c r="BK2" s="199" t="str">
        <f aca="false">IFERROR(__xludf.dummyfunction("if(countif(ec_num_list,EK2),OFFSET(INDIRECT(CONCAT(""A"",to_text(match(EK2,ec_num_list,0)))),0,1),"""")"),"")</f>
        <v/>
      </c>
      <c r="BL2" s="199" t="str">
        <f aca="false">IFERROR(__xludf.dummyfunction("if(countif(ec_num_list,EL2),OFFSET(INDIRECT(CONCAT(""A"",to_text(match(EL2,ec_num_list,0)))),0,1),"""")"),"M1 ")</f>
        <v>M1</v>
      </c>
      <c r="BM2" s="199" t="str">
        <f aca="false">IFERROR(__xludf.dummyfunction("if(countif(ec_num_list,EM2),OFFSET(INDIRECT(CONCAT(""A"",to_text(match(EM2,ec_num_list,0)))),0,1),"""")"),"")</f>
        <v/>
      </c>
      <c r="BN2" s="199" t="str">
        <f aca="false">IFERROR(__xludf.dummyfunction("if(countif(ec_num_list,EN2),OFFSET(INDIRECT(CONCAT(""A"",to_text(match(EN2,ec_num_list,0)))),0,1),"""")"),"M3 ")</f>
        <v>M3</v>
      </c>
      <c r="BO2" s="199" t="str">
        <f aca="false">IFERROR(__xludf.dummyfunction("if(countif(ec_num_list,EO2),OFFSET(INDIRECT(CONCAT(""A"",to_text(match(EO2,ec_num_list,0)))),0,1),"""")"),"M4 ")</f>
        <v>M4</v>
      </c>
      <c r="BP2" s="199" t="str">
        <f aca="false">IFERROR(__xludf.dummyfunction("if(countif(ec_num_list,EP2),OFFSET(INDIRECT(CONCAT(""A"",to_text(match(EP2,ec_num_list,0)))),0,1),"""")"),"")</f>
        <v/>
      </c>
      <c r="BQ2" s="199" t="str">
        <f aca="false">IFERROR(__xludf.dummyfunction("if(countif(ec_num_list,EQ2),OFFSET(INDIRECT(CONCAT(""A"",to_text(match(EQ2,ec_num_list,0)))),0,1),"""")"),"")</f>
        <v/>
      </c>
      <c r="BR2" s="199" t="str">
        <f aca="false">IFERROR(__xludf.dummyfunction("if(countif(ec_num_list,ER2),OFFSET(INDIRECT(CONCAT(""A"",to_text(match(ER2,ec_num_list,0)))),0,1),"""")"),"")</f>
        <v/>
      </c>
      <c r="BS2" s="199" t="str">
        <f aca="false">IFERROR(__xludf.dummyfunction("if(countif(ec_num_list,ES2),OFFSET(INDIRECT(CONCAT(""A"",to_text(match(ES2,ec_num_list,0)))),0,1),"""")"),"")</f>
        <v/>
      </c>
      <c r="BT2" s="199" t="str">
        <f aca="false">IFERROR(__xludf.dummyfunction("if(countif(ec_num_list,ET2),OFFSET(INDIRECT(CONCAT(""A"",to_text(match(ET2,ec_num_list,0)))),0,1),"""")"),"")</f>
        <v/>
      </c>
      <c r="BU2" s="199" t="str">
        <f aca="false">IFERROR(__xludf.dummyfunction("if(countif(ec_num_list,EU2),OFFSET(INDIRECT(CONCAT(""A"",to_text(match(EU2,ec_num_list,0)))),0,1),"""")"),"")</f>
        <v/>
      </c>
      <c r="BV2" s="199" t="str">
        <f aca="false">IFERROR(__xludf.dummyfunction("if(countif(ec_num_list,EV2),OFFSET(INDIRECT(CONCAT(""A"",to_text(match(EV2,ec_num_list,0)))),0,1),"""")"),"MB ")</f>
        <v>MB</v>
      </c>
      <c r="BW2" s="199" t="str">
        <f aca="false">IFERROR(__xludf.dummyfunction("if(countif(ec_num_list,EW2),OFFSET(INDIRECT(CONCAT(""A"",to_text(match(EW2,ec_num_list,0)))),0,1),"""")"),"")</f>
        <v/>
      </c>
      <c r="BX2" s="199" t="str">
        <f aca="false">IFERROR(__xludf.dummyfunction("if(countif(ec_num_list,EX2),OFFSET(INDIRECT(CONCAT(""A"",to_text(match(EX2,ec_num_list,0)))),0,1),"""")"),"")</f>
        <v/>
      </c>
      <c r="BY2" s="199" t="str">
        <f aca="false">IFERROR(__xludf.dummyfunction("if(countif(ec_num_list,EY2),OFFSET(INDIRECT(CONCAT(""A"",to_text(match(EY2,ec_num_list,0)))),0,1),"""")"),"")</f>
        <v/>
      </c>
      <c r="BZ2" s="199" t="str">
        <f aca="false">IFERROR(__xludf.dummyfunction("if(countif(ec_num_list,EZ2),OFFSET(INDIRECT(CONCAT(""A"",to_text(match(EZ2,ec_num_list,0)))),0,1),"""")"),"MF ")</f>
        <v>MF</v>
      </c>
      <c r="CA2" s="199" t="str">
        <f aca="false">IFERROR(__xludf.dummyfunction("if(countif(ec_num_list,FA2),OFFSET(INDIRECT(CONCAT(""A"",to_text(match(FA2,ec_num_list,0)))),0,1),"""")"),"")</f>
        <v/>
      </c>
      <c r="CB2" s="199" t="str">
        <f aca="false">IFERROR(__xludf.dummyfunction("if(countif(ec_num_list,FB2),OFFSET(INDIRECT(CONCAT(""A"",to_text(match(FB2,ec_num_list,0)))),0,1),"""")"),"")</f>
        <v/>
      </c>
      <c r="CC2" s="199" t="str">
        <f aca="false">IFERROR(__xludf.dummyfunction("if(countif(ec_num_list,FC2),OFFSET(INDIRECT(CONCAT(""A"",to_text(match(FC2,ec_num_list,0)))),0,1),"""")"),"N2 ")</f>
        <v>N2</v>
      </c>
      <c r="CD2" s="199" t="str">
        <f aca="false">IFERROR(__xludf.dummyfunction("if(countif(ec_num_list,FD2),OFFSET(INDIRECT(CONCAT(""A"",to_text(match(FD2,ec_num_list,0)))),0,1),"""")"),"")</f>
        <v/>
      </c>
      <c r="CE2" s="199" t="str">
        <f aca="false">IFERROR(__xludf.dummyfunction("if(countif(ec_num_list,FE2),OFFSET(INDIRECT(CONCAT(""A"",to_text(match(FE2,ec_num_list,0)))),0,1),"""")"),"")</f>
        <v/>
      </c>
      <c r="CF2" s="199" t="str">
        <f aca="false">IFERROR(__xludf.dummyfunction("if(countif(ec_num_list,FF2),OFFSET(INDIRECT(CONCAT(""A"",to_text(match(FF2,ec_num_list,0)))),0,1),"""")"),"")</f>
        <v/>
      </c>
      <c r="CG2" s="199" t="str">
        <f aca="false">IFERROR(__xludf.dummyfunction("if(countif(ec_num_list,FG2),OFFSET(INDIRECT(CONCAT(""A"",to_text(match(FG2,ec_num_list,0)))),0,1),"""")"),"")</f>
        <v/>
      </c>
      <c r="CH2" s="199" t="str">
        <f aca="false">IFERROR(__xludf.dummyfunction("if(countif(ec_num_list,FH2),OFFSET(INDIRECT(CONCAT(""A"",to_text(match(FH2,ec_num_list,0)))),0,1),"""")"),"N7 ")</f>
        <v>N7</v>
      </c>
      <c r="CI2" s="199" t="str">
        <f aca="false">IFERROR(__xludf.dummyfunction("if(countif(ec_num_list,FI2),OFFSET(INDIRECT(CONCAT(""A"",to_text(match(FI2,ec_num_list,0)))),0,1),"""")"),"N8 ")</f>
        <v>N8</v>
      </c>
      <c r="CJ2" s="199" t="str">
        <f aca="false">IFERROR(__xludf.dummyfunction("if(countif(ec_num_list,FJ2),OFFSET(INDIRECT(CONCAT(""A"",to_text(match(FJ2,ec_num_list,0)))),0,1),"""")"),"")</f>
        <v/>
      </c>
      <c r="CK2" s="199" t="str">
        <f aca="false">IFERROR(__xludf.dummyfunction("if(countif(ec_num_list,FK2),OFFSET(INDIRECT(CONCAT(""A"",to_text(match(FK2,ec_num_list,0)))),0,1),"""")"),"NA ")</f>
        <v>NA</v>
      </c>
      <c r="CL2" s="199" t="str">
        <f aca="false">IFERROR(__xludf.dummyfunction("if(countif(ec_num_list,FL2),OFFSET(INDIRECT(CONCAT(""A"",to_text(match(FL2,ec_num_list,0)))),0,1),"""")"),"")</f>
        <v/>
      </c>
      <c r="CM2" s="199" t="str">
        <f aca="false">IFERROR(__xludf.dummyfunction("if(countif(ec_num_list,FM2),OFFSET(INDIRECT(CONCAT(""A"",to_text(match(FM2,ec_num_list,0)))),0,1),"""")"),"")</f>
        <v/>
      </c>
      <c r="CN2" s="37" t="s">
        <v>79</v>
      </c>
      <c r="CO2" s="37" t="s">
        <v>1231</v>
      </c>
      <c r="CP2" s="37" t="s">
        <v>1239</v>
      </c>
      <c r="CQ2" s="37" t="s">
        <v>1244</v>
      </c>
      <c r="CR2" s="37" t="s">
        <v>1543</v>
      </c>
      <c r="CS2" s="37" t="s">
        <v>1543</v>
      </c>
      <c r="CT2" s="37" t="s">
        <v>1254</v>
      </c>
      <c r="CU2" s="37" t="s">
        <v>1259</v>
      </c>
      <c r="CV2" s="37" t="s">
        <v>1262</v>
      </c>
      <c r="CW2" s="37" t="s">
        <v>1543</v>
      </c>
      <c r="CX2" s="37" t="s">
        <v>1543</v>
      </c>
      <c r="CY2" s="37" t="s">
        <v>1543</v>
      </c>
      <c r="CZ2" s="37" t="s">
        <v>1543</v>
      </c>
      <c r="DA2" s="37" t="s">
        <v>1280</v>
      </c>
      <c r="DB2" s="37" t="s">
        <v>1543</v>
      </c>
      <c r="DC2" s="37" t="s">
        <v>1543</v>
      </c>
      <c r="DD2" s="37" t="s">
        <v>1289</v>
      </c>
      <c r="DE2" s="37" t="s">
        <v>1292</v>
      </c>
      <c r="DF2" s="37" t="s">
        <v>1543</v>
      </c>
      <c r="DG2" s="37" t="s">
        <v>1543</v>
      </c>
      <c r="DH2" s="37" t="s">
        <v>1543</v>
      </c>
      <c r="DI2" s="37" t="s">
        <v>1543</v>
      </c>
      <c r="DJ2" s="37" t="s">
        <v>1309</v>
      </c>
      <c r="DK2" s="37" t="s">
        <v>1543</v>
      </c>
      <c r="DL2" s="37" t="s">
        <v>1314</v>
      </c>
      <c r="DM2" s="37" t="s">
        <v>1318</v>
      </c>
      <c r="DN2" s="37" t="s">
        <v>1322</v>
      </c>
      <c r="DO2" s="37" t="s">
        <v>1325</v>
      </c>
      <c r="DP2" s="37" t="s">
        <v>1329</v>
      </c>
      <c r="DQ2" s="37" t="s">
        <v>1332</v>
      </c>
      <c r="DR2" s="37" t="s">
        <v>1335</v>
      </c>
      <c r="DS2" s="37" t="s">
        <v>1543</v>
      </c>
      <c r="DT2" s="37" t="s">
        <v>1341</v>
      </c>
      <c r="DU2" s="37" t="s">
        <v>1543</v>
      </c>
      <c r="DV2" s="37" t="s">
        <v>1351</v>
      </c>
      <c r="DW2" s="37" t="s">
        <v>1543</v>
      </c>
      <c r="DX2" s="37" t="s">
        <v>1543</v>
      </c>
      <c r="DY2" s="37" t="s">
        <v>1543</v>
      </c>
      <c r="DZ2" s="37" t="s">
        <v>1543</v>
      </c>
      <c r="EA2" s="37" t="s">
        <v>1543</v>
      </c>
      <c r="EB2" s="37" t="s">
        <v>1543</v>
      </c>
      <c r="EC2" s="37" t="s">
        <v>1543</v>
      </c>
      <c r="ED2" s="37" t="s">
        <v>1543</v>
      </c>
      <c r="EE2" s="37" t="s">
        <v>1385</v>
      </c>
      <c r="EF2" s="37" t="s">
        <v>1543</v>
      </c>
      <c r="EG2" s="37" t="s">
        <v>1392</v>
      </c>
      <c r="EH2" s="37" t="s">
        <v>1543</v>
      </c>
      <c r="EI2" s="37" t="s">
        <v>1543</v>
      </c>
      <c r="EJ2" s="37" t="s">
        <v>1402</v>
      </c>
      <c r="EK2" s="37" t="s">
        <v>1543</v>
      </c>
      <c r="EL2" s="37" t="s">
        <v>1407</v>
      </c>
      <c r="EM2" s="37" t="s">
        <v>1543</v>
      </c>
      <c r="EN2" s="37" t="s">
        <v>1416</v>
      </c>
      <c r="EO2" s="37" t="s">
        <v>1418</v>
      </c>
      <c r="EP2" s="37" t="s">
        <v>1543</v>
      </c>
      <c r="EQ2" s="37" t="s">
        <v>1543</v>
      </c>
      <c r="ER2" s="37" t="s">
        <v>1543</v>
      </c>
      <c r="ES2" s="37" t="s">
        <v>1543</v>
      </c>
      <c r="ET2" s="37" t="s">
        <v>1543</v>
      </c>
      <c r="EU2" s="37" t="s">
        <v>1543</v>
      </c>
      <c r="EV2" s="37" t="s">
        <v>1439</v>
      </c>
      <c r="EW2" s="37" t="s">
        <v>1543</v>
      </c>
      <c r="EX2" s="37" t="s">
        <v>1543</v>
      </c>
      <c r="EY2" s="37" t="s">
        <v>1543</v>
      </c>
      <c r="EZ2" s="37" t="s">
        <v>1451</v>
      </c>
      <c r="FA2" s="37" t="s">
        <v>1543</v>
      </c>
      <c r="FB2" s="37" t="s">
        <v>1543</v>
      </c>
      <c r="FC2" s="37" t="s">
        <v>1464</v>
      </c>
      <c r="FD2" s="37" t="s">
        <v>1543</v>
      </c>
      <c r="FE2" s="37" t="s">
        <v>1543</v>
      </c>
      <c r="FF2" s="37" t="s">
        <v>1543</v>
      </c>
      <c r="FG2" s="37" t="s">
        <v>1543</v>
      </c>
      <c r="FH2" s="37" t="s">
        <v>1482</v>
      </c>
      <c r="FI2" s="37" t="s">
        <v>1487</v>
      </c>
      <c r="FJ2" s="37" t="s">
        <v>1543</v>
      </c>
      <c r="FK2" s="37" t="s">
        <v>1494</v>
      </c>
      <c r="FL2" s="37" t="s">
        <v>1497</v>
      </c>
      <c r="FM2" s="37" t="s">
        <v>1543</v>
      </c>
    </row>
    <row r="3" customFormat="false" ht="15" hidden="false" customHeight="false" outlineLevel="0" collapsed="false">
      <c r="A3" s="37" t="s">
        <v>1239</v>
      </c>
      <c r="B3" s="37" t="str">
        <f aca="false">CONCATENATE("J",C3," ")</f>
        <v>J1</v>
      </c>
      <c r="C3" s="196" t="n">
        <v>1</v>
      </c>
      <c r="D3" s="36" t="s">
        <v>417</v>
      </c>
      <c r="E3" s="36" t="s">
        <v>896</v>
      </c>
      <c r="F3" s="36" t="s">
        <v>897</v>
      </c>
      <c r="G3" s="36" t="s">
        <v>898</v>
      </c>
      <c r="H3" s="36" t="s">
        <v>432</v>
      </c>
      <c r="I3" s="36" t="s">
        <v>433</v>
      </c>
      <c r="J3" s="36" t="s">
        <v>434</v>
      </c>
      <c r="K3" s="36" t="s">
        <v>80</v>
      </c>
      <c r="L3" s="173" t="s">
        <v>82</v>
      </c>
      <c r="M3" s="199" t="str">
        <f aca="false">IFERROR(__xludf.dummyfunction("regexreplace(N3,"" "","", "")"),"J0, J1, J2, J5, J6, J7, JC, K0, K5, K7, K9, KA, KB, KC, KD, KF, L1, L8, LA, LC, M3, M4, MB, MF, N2, N7, NA, ")</f>
        <v>J0, J1, J2, J5, J6, J7, JC, K0, K5, K7, K9, KA, KB, KC, KD, KF, L1, L8, LA, LC, M3, M4, MB, MF, N2, N7, NA,</v>
      </c>
      <c r="N3" s="199" t="e">
        <f aca="false">CONCATENATE(O3:CL3)</f>
        <v>#VALUE!</v>
      </c>
      <c r="O3" s="199" t="str">
        <f aca="false">IFERROR(__xludf.dummyfunction("if(countif(ec_num_list,CO3),OFFSET(INDIRECT(CONCAT(""A"",to_text(match(CO3,ec_num_list,0)))),0,1),"""")"),"J0 ")</f>
        <v>J0</v>
      </c>
      <c r="P3" s="199" t="str">
        <f aca="false">IFERROR(__xludf.dummyfunction("if(countif(ec_num_list,CP3),OFFSET(INDIRECT(CONCAT(""A"",to_text(match(CP3,ec_num_list,0)))),0,1),"""")"),"J1 ")</f>
        <v>J1</v>
      </c>
      <c r="Q3" s="199" t="str">
        <f aca="false">IFERROR(__xludf.dummyfunction("if(countif(ec_num_list,CQ3),OFFSET(INDIRECT(CONCAT(""A"",to_text(match(CQ3,ec_num_list,0)))),0,1),"""")"),"J2 ")</f>
        <v>J2</v>
      </c>
      <c r="R3" s="199" t="str">
        <f aca="false">IFERROR(__xludf.dummyfunction("if(countif(ec_num_list,CR3),OFFSET(INDIRECT(CONCAT(""A"",to_text(match(CR3,ec_num_list,0)))),0,1),"""")"),"")</f>
        <v/>
      </c>
      <c r="S3" s="199" t="str">
        <f aca="false">IFERROR(__xludf.dummyfunction("if(countif(ec_num_list,CS3),OFFSET(INDIRECT(CONCAT(""A"",to_text(match(CS3,ec_num_list,0)))),0,1),"""")"),"")</f>
        <v/>
      </c>
      <c r="T3" s="199" t="str">
        <f aca="false">IFERROR(__xludf.dummyfunction("if(countif(ec_num_list,CT3),OFFSET(INDIRECT(CONCAT(""A"",to_text(match(CT3,ec_num_list,0)))),0,1),"""")"),"J5 ")</f>
        <v>J5</v>
      </c>
      <c r="U3" s="199" t="str">
        <f aca="false">IFERROR(__xludf.dummyfunction("if(countif(ec_num_list,CU3),OFFSET(INDIRECT(CONCAT(""A"",to_text(match(CU3,ec_num_list,0)))),0,1),"""")"),"J6 ")</f>
        <v>J6</v>
      </c>
      <c r="V3" s="199" t="str">
        <f aca="false">IFERROR(__xludf.dummyfunction("if(countif(ec_num_list,CV3),OFFSET(INDIRECT(CONCAT(""A"",to_text(match(CV3,ec_num_list,0)))),0,1),"""")"),"J7 ")</f>
        <v>J7</v>
      </c>
      <c r="W3" s="199" t="str">
        <f aca="false">IFERROR(__xludf.dummyfunction("if(countif(ec_num_list,CW3),OFFSET(INDIRECT(CONCAT(""A"",to_text(match(CW3,ec_num_list,0)))),0,1),"""")"),"")</f>
        <v/>
      </c>
      <c r="X3" s="199" t="str">
        <f aca="false">IFERROR(__xludf.dummyfunction("if(countif(ec_num_list,CX3),OFFSET(INDIRECT(CONCAT(""A"",to_text(match(CX3,ec_num_list,0)))),0,1),"""")"),"")</f>
        <v/>
      </c>
      <c r="Y3" s="199" t="str">
        <f aca="false">IFERROR(__xludf.dummyfunction("if(countif(ec_num_list,CY3),OFFSET(INDIRECT(CONCAT(""A"",to_text(match(CY3,ec_num_list,0)))),0,1),"""")"),"")</f>
        <v/>
      </c>
      <c r="Z3" s="199" t="str">
        <f aca="false">IFERROR(__xludf.dummyfunction("if(countif(ec_num_list,CZ3),OFFSET(INDIRECT(CONCAT(""A"",to_text(match(CZ3,ec_num_list,0)))),0,1),"""")"),"")</f>
        <v/>
      </c>
      <c r="AA3" s="199" t="str">
        <f aca="false">IFERROR(__xludf.dummyfunction("if(countif(ec_num_list,DA3),OFFSET(INDIRECT(CONCAT(""A"",to_text(match(DA3,ec_num_list,0)))),0,1),"""")"),"JC ")</f>
        <v>JC</v>
      </c>
      <c r="AB3" s="199" t="str">
        <f aca="false">IFERROR(__xludf.dummyfunction("if(countif(ec_num_list,DB3),OFFSET(INDIRECT(CONCAT(""A"",to_text(match(DB3,ec_num_list,0)))),0,1),"""")"),"")</f>
        <v/>
      </c>
      <c r="AC3" s="199" t="str">
        <f aca="false">IFERROR(__xludf.dummyfunction("if(countif(ec_num_list,DC3),OFFSET(INDIRECT(CONCAT(""A"",to_text(match(DC3,ec_num_list,0)))),0,1),"""")"),"")</f>
        <v/>
      </c>
      <c r="AD3" s="199" t="str">
        <f aca="false">IFERROR(__xludf.dummyfunction("if(countif(ec_num_list,DD3),OFFSET(INDIRECT(CONCAT(""A"",to_text(match(DD3,ec_num_list,0)))),0,1),"""")"),"")</f>
        <v/>
      </c>
      <c r="AE3" s="199" t="str">
        <f aca="false">IFERROR(__xludf.dummyfunction("if(countif(ec_num_list,DE3),OFFSET(INDIRECT(CONCAT(""A"",to_text(match(DE3,ec_num_list,0)))),0,1),"""")"),"K0 ")</f>
        <v>K0</v>
      </c>
      <c r="AF3" s="199" t="str">
        <f aca="false">IFERROR(__xludf.dummyfunction("if(countif(ec_num_list,DF3),OFFSET(INDIRECT(CONCAT(""A"",to_text(match(DF3,ec_num_list,0)))),0,1),"""")"),"")</f>
        <v/>
      </c>
      <c r="AG3" s="199" t="str">
        <f aca="false">IFERROR(__xludf.dummyfunction("if(countif(ec_num_list,DG3),OFFSET(INDIRECT(CONCAT(""A"",to_text(match(DG3,ec_num_list,0)))),0,1),"""")"),"")</f>
        <v/>
      </c>
      <c r="AH3" s="199" t="str">
        <f aca="false">IFERROR(__xludf.dummyfunction("if(countif(ec_num_list,DH3),OFFSET(INDIRECT(CONCAT(""A"",to_text(match(DH3,ec_num_list,0)))),0,1),"""")"),"")</f>
        <v/>
      </c>
      <c r="AI3" s="199" t="str">
        <f aca="false">IFERROR(__xludf.dummyfunction("if(countif(ec_num_list,DI3),OFFSET(INDIRECT(CONCAT(""A"",to_text(match(DI3,ec_num_list,0)))),0,1),"""")"),"")</f>
        <v/>
      </c>
      <c r="AJ3" s="199" t="str">
        <f aca="false">IFERROR(__xludf.dummyfunction("if(countif(ec_num_list,DJ3),OFFSET(INDIRECT(CONCAT(""A"",to_text(match(DJ3,ec_num_list,0)))),0,1),"""")"),"K5 ")</f>
        <v>K5</v>
      </c>
      <c r="AK3" s="199" t="str">
        <f aca="false">IFERROR(__xludf.dummyfunction("if(countif(ec_num_list,DK3),OFFSET(INDIRECT(CONCAT(""A"",to_text(match(DK3,ec_num_list,0)))),0,1),"""")"),"")</f>
        <v/>
      </c>
      <c r="AL3" s="199" t="str">
        <f aca="false">IFERROR(__xludf.dummyfunction("if(countif(ec_num_list,DL3),OFFSET(INDIRECT(CONCAT(""A"",to_text(match(DL3,ec_num_list,0)))),0,1),"""")"),"K7 ")</f>
        <v>K7</v>
      </c>
      <c r="AM3" s="199" t="str">
        <f aca="false">IFERROR(__xludf.dummyfunction("if(countif(ec_num_list,DM3),OFFSET(INDIRECT(CONCAT(""A"",to_text(match(DM3,ec_num_list,0)))),0,1),"""")"),"")</f>
        <v/>
      </c>
      <c r="AN3" s="199" t="str">
        <f aca="false">IFERROR(__xludf.dummyfunction("if(countif(ec_num_list,DN3),OFFSET(INDIRECT(CONCAT(""A"",to_text(match(DN3,ec_num_list,0)))),0,1),"""")"),"K9 ")</f>
        <v>K9</v>
      </c>
      <c r="AO3" s="199" t="str">
        <f aca="false">IFERROR(__xludf.dummyfunction("if(countif(ec_num_list,DO3),OFFSET(INDIRECT(CONCAT(""A"",to_text(match(DO3,ec_num_list,0)))),0,1),"""")"),"KA ")</f>
        <v>KA</v>
      </c>
      <c r="AP3" s="199" t="str">
        <f aca="false">IFERROR(__xludf.dummyfunction("if(countif(ec_num_list,DP3),OFFSET(INDIRECT(CONCAT(""A"",to_text(match(DP3,ec_num_list,0)))),0,1),"""")"),"KB ")</f>
        <v>KB</v>
      </c>
      <c r="AQ3" s="199" t="str">
        <f aca="false">IFERROR(__xludf.dummyfunction("if(countif(ec_num_list,DQ3),OFFSET(INDIRECT(CONCAT(""A"",to_text(match(DQ3,ec_num_list,0)))),0,1),"""")"),"KC ")</f>
        <v>KC</v>
      </c>
      <c r="AR3" s="199" t="str">
        <f aca="false">IFERROR(__xludf.dummyfunction("if(countif(ec_num_list,DR3),OFFSET(INDIRECT(CONCAT(""A"",to_text(match(DR3,ec_num_list,0)))),0,1),"""")"),"KD ")</f>
        <v>KD</v>
      </c>
      <c r="AS3" s="199" t="str">
        <f aca="false">IFERROR(__xludf.dummyfunction("if(countif(ec_num_list,DS3),OFFSET(INDIRECT(CONCAT(""A"",to_text(match(DS3,ec_num_list,0)))),0,1),"""")"),"")</f>
        <v/>
      </c>
      <c r="AT3" s="199" t="str">
        <f aca="false">IFERROR(__xludf.dummyfunction("if(countif(ec_num_list,DT3),OFFSET(INDIRECT(CONCAT(""A"",to_text(match(DT3,ec_num_list,0)))),0,1),"""")"),"KF ")</f>
        <v>KF</v>
      </c>
      <c r="AU3" s="199" t="str">
        <f aca="false">IFERROR(__xludf.dummyfunction("if(countif(ec_num_list,DU3),OFFSET(INDIRECT(CONCAT(""A"",to_text(match(DU3,ec_num_list,0)))),0,1),"""")"),"")</f>
        <v/>
      </c>
      <c r="AV3" s="199" t="str">
        <f aca="false">IFERROR(__xludf.dummyfunction("if(countif(ec_num_list,DV3),OFFSET(INDIRECT(CONCAT(""A"",to_text(match(DV3,ec_num_list,0)))),0,1),"""")"),"L1 ")</f>
        <v>L1</v>
      </c>
      <c r="AW3" s="199" t="str">
        <f aca="false">IFERROR(__xludf.dummyfunction("if(countif(ec_num_list,DW3),OFFSET(INDIRECT(CONCAT(""A"",to_text(match(DW3,ec_num_list,0)))),0,1),"""")"),"")</f>
        <v/>
      </c>
      <c r="AX3" s="199" t="str">
        <f aca="false">IFERROR(__xludf.dummyfunction("if(countif(ec_num_list,DX3),OFFSET(INDIRECT(CONCAT(""A"",to_text(match(DX3,ec_num_list,0)))),0,1),"""")"),"")</f>
        <v/>
      </c>
      <c r="AY3" s="199" t="str">
        <f aca="false">IFERROR(__xludf.dummyfunction("if(countif(ec_num_list,DY3),OFFSET(INDIRECT(CONCAT(""A"",to_text(match(DY3,ec_num_list,0)))),0,1),"""")"),"")</f>
        <v/>
      </c>
      <c r="AZ3" s="199" t="str">
        <f aca="false">IFERROR(__xludf.dummyfunction("if(countif(ec_num_list,DZ3),OFFSET(INDIRECT(CONCAT(""A"",to_text(match(DZ3,ec_num_list,0)))),0,1),"""")"),"")</f>
        <v/>
      </c>
      <c r="BA3" s="199" t="str">
        <f aca="false">IFERROR(__xludf.dummyfunction("if(countif(ec_num_list,EA3),OFFSET(INDIRECT(CONCAT(""A"",to_text(match(EA3,ec_num_list,0)))),0,1),"""")"),"")</f>
        <v/>
      </c>
      <c r="BB3" s="199" t="str">
        <f aca="false">IFERROR(__xludf.dummyfunction("if(countif(ec_num_list,EB3),OFFSET(INDIRECT(CONCAT(""A"",to_text(match(EB3,ec_num_list,0)))),0,1),"""")"),"")</f>
        <v/>
      </c>
      <c r="BC3" s="199" t="str">
        <f aca="false">IFERROR(__xludf.dummyfunction("if(countif(ec_num_list,EC3),OFFSET(INDIRECT(CONCAT(""A"",to_text(match(EC3,ec_num_list,0)))),0,1),"""")"),"L8 ")</f>
        <v>L8</v>
      </c>
      <c r="BD3" s="199" t="str">
        <f aca="false">IFERROR(__xludf.dummyfunction("if(countif(ec_num_list,ED3),OFFSET(INDIRECT(CONCAT(""A"",to_text(match(ED3,ec_num_list,0)))),0,1),"""")"),"")</f>
        <v/>
      </c>
      <c r="BE3" s="199" t="str">
        <f aca="false">IFERROR(__xludf.dummyfunction("if(countif(ec_num_list,EE3),OFFSET(INDIRECT(CONCAT(""A"",to_text(match(EE3,ec_num_list,0)))),0,1),"""")"),"LA ")</f>
        <v>LA</v>
      </c>
      <c r="BF3" s="199" t="str">
        <f aca="false">IFERROR(__xludf.dummyfunction("if(countif(ec_num_list,EF3),OFFSET(INDIRECT(CONCAT(""A"",to_text(match(EF3,ec_num_list,0)))),0,1),"""")"),"")</f>
        <v/>
      </c>
      <c r="BG3" s="199" t="str">
        <f aca="false">IFERROR(__xludf.dummyfunction("if(countif(ec_num_list,EG3),OFFSET(INDIRECT(CONCAT(""A"",to_text(match(EG3,ec_num_list,0)))),0,1),"""")"),"LC ")</f>
        <v>LC</v>
      </c>
      <c r="BH3" s="199" t="str">
        <f aca="false">IFERROR(__xludf.dummyfunction("if(countif(ec_num_list,EH3),OFFSET(INDIRECT(CONCAT(""A"",to_text(match(EH3,ec_num_list,0)))),0,1),"""")"),"")</f>
        <v/>
      </c>
      <c r="BI3" s="199" t="str">
        <f aca="false">IFERROR(__xludf.dummyfunction("if(countif(ec_num_list,EI3),OFFSET(INDIRECT(CONCAT(""A"",to_text(match(EI3,ec_num_list,0)))),0,1),"""")"),"")</f>
        <v/>
      </c>
      <c r="BJ3" s="199" t="str">
        <f aca="false">IFERROR(__xludf.dummyfunction("if(countif(ec_num_list,EJ3),OFFSET(INDIRECT(CONCAT(""A"",to_text(match(EJ3,ec_num_list,0)))),0,1),"""")"),"")</f>
        <v/>
      </c>
      <c r="BK3" s="199" t="str">
        <f aca="false">IFERROR(__xludf.dummyfunction("if(countif(ec_num_list,EK3),OFFSET(INDIRECT(CONCAT(""A"",to_text(match(EK3,ec_num_list,0)))),0,1),"""")"),"")</f>
        <v/>
      </c>
      <c r="BL3" s="199" t="str">
        <f aca="false">IFERROR(__xludf.dummyfunction("if(countif(ec_num_list,EL3),OFFSET(INDIRECT(CONCAT(""A"",to_text(match(EL3,ec_num_list,0)))),0,1),"""")"),"")</f>
        <v/>
      </c>
      <c r="BM3" s="199" t="str">
        <f aca="false">IFERROR(__xludf.dummyfunction("if(countif(ec_num_list,EM3),OFFSET(INDIRECT(CONCAT(""A"",to_text(match(EM3,ec_num_list,0)))),0,1),"""")"),"")</f>
        <v/>
      </c>
      <c r="BN3" s="199" t="str">
        <f aca="false">IFERROR(__xludf.dummyfunction("if(countif(ec_num_list,EN3),OFFSET(INDIRECT(CONCAT(""A"",to_text(match(EN3,ec_num_list,0)))),0,1),"""")"),"M3 ")</f>
        <v>M3</v>
      </c>
      <c r="BO3" s="199" t="str">
        <f aca="false">IFERROR(__xludf.dummyfunction("if(countif(ec_num_list,EO3),OFFSET(INDIRECT(CONCAT(""A"",to_text(match(EO3,ec_num_list,0)))),0,1),"""")"),"M4 ")</f>
        <v>M4</v>
      </c>
      <c r="BP3" s="199" t="str">
        <f aca="false">IFERROR(__xludf.dummyfunction("if(countif(ec_num_list,EP3),OFFSET(INDIRECT(CONCAT(""A"",to_text(match(EP3,ec_num_list,0)))),0,1),"""")"),"")</f>
        <v/>
      </c>
      <c r="BQ3" s="199" t="str">
        <f aca="false">IFERROR(__xludf.dummyfunction("if(countif(ec_num_list,EQ3),OFFSET(INDIRECT(CONCAT(""A"",to_text(match(EQ3,ec_num_list,0)))),0,1),"""")"),"")</f>
        <v/>
      </c>
      <c r="BR3" s="199" t="str">
        <f aca="false">IFERROR(__xludf.dummyfunction("if(countif(ec_num_list,ER3),OFFSET(INDIRECT(CONCAT(""A"",to_text(match(ER3,ec_num_list,0)))),0,1),"""")"),"")</f>
        <v/>
      </c>
      <c r="BS3" s="199" t="str">
        <f aca="false">IFERROR(__xludf.dummyfunction("if(countif(ec_num_list,ES3),OFFSET(INDIRECT(CONCAT(""A"",to_text(match(ES3,ec_num_list,0)))),0,1),"""")"),"")</f>
        <v/>
      </c>
      <c r="BT3" s="199" t="str">
        <f aca="false">IFERROR(__xludf.dummyfunction("if(countif(ec_num_list,ET3),OFFSET(INDIRECT(CONCAT(""A"",to_text(match(ET3,ec_num_list,0)))),0,1),"""")"),"")</f>
        <v/>
      </c>
      <c r="BU3" s="199" t="str">
        <f aca="false">IFERROR(__xludf.dummyfunction("if(countif(ec_num_list,EU3),OFFSET(INDIRECT(CONCAT(""A"",to_text(match(EU3,ec_num_list,0)))),0,1),"""")"),"")</f>
        <v/>
      </c>
      <c r="BV3" s="199" t="str">
        <f aca="false">IFERROR(__xludf.dummyfunction("if(countif(ec_num_list,EV3),OFFSET(INDIRECT(CONCAT(""A"",to_text(match(EV3,ec_num_list,0)))),0,1),"""")"),"MB ")</f>
        <v>MB</v>
      </c>
      <c r="BW3" s="199" t="str">
        <f aca="false">IFERROR(__xludf.dummyfunction("if(countif(ec_num_list,EW3),OFFSET(INDIRECT(CONCAT(""A"",to_text(match(EW3,ec_num_list,0)))),0,1),"""")"),"")</f>
        <v/>
      </c>
      <c r="BX3" s="199" t="str">
        <f aca="false">IFERROR(__xludf.dummyfunction("if(countif(ec_num_list,EX3),OFFSET(INDIRECT(CONCAT(""A"",to_text(match(EX3,ec_num_list,0)))),0,1),"""")"),"")</f>
        <v/>
      </c>
      <c r="BY3" s="199" t="str">
        <f aca="false">IFERROR(__xludf.dummyfunction("if(countif(ec_num_list,EY3),OFFSET(INDIRECT(CONCAT(""A"",to_text(match(EY3,ec_num_list,0)))),0,1),"""")"),"")</f>
        <v/>
      </c>
      <c r="BZ3" s="199" t="str">
        <f aca="false">IFERROR(__xludf.dummyfunction("if(countif(ec_num_list,EZ3),OFFSET(INDIRECT(CONCAT(""A"",to_text(match(EZ3,ec_num_list,0)))),0,1),"""")"),"MF ")</f>
        <v>MF</v>
      </c>
      <c r="CA3" s="199" t="str">
        <f aca="false">IFERROR(__xludf.dummyfunction("if(countif(ec_num_list,FA3),OFFSET(INDIRECT(CONCAT(""A"",to_text(match(FA3,ec_num_list,0)))),0,1),"""")"),"")</f>
        <v/>
      </c>
      <c r="CB3" s="199" t="str">
        <f aca="false">IFERROR(__xludf.dummyfunction("if(countif(ec_num_list,FB3),OFFSET(INDIRECT(CONCAT(""A"",to_text(match(FB3,ec_num_list,0)))),0,1),"""")"),"")</f>
        <v/>
      </c>
      <c r="CC3" s="199" t="str">
        <f aca="false">IFERROR(__xludf.dummyfunction("if(countif(ec_num_list,FC3),OFFSET(INDIRECT(CONCAT(""A"",to_text(match(FC3,ec_num_list,0)))),0,1),"""")"),"N2 ")</f>
        <v>N2</v>
      </c>
      <c r="CD3" s="199" t="str">
        <f aca="false">IFERROR(__xludf.dummyfunction("if(countif(ec_num_list,FD3),OFFSET(INDIRECT(CONCAT(""A"",to_text(match(FD3,ec_num_list,0)))),0,1),"""")"),"")</f>
        <v/>
      </c>
      <c r="CE3" s="199" t="str">
        <f aca="false">IFERROR(__xludf.dummyfunction("if(countif(ec_num_list,FE3),OFFSET(INDIRECT(CONCAT(""A"",to_text(match(FE3,ec_num_list,0)))),0,1),"""")"),"")</f>
        <v/>
      </c>
      <c r="CF3" s="199" t="str">
        <f aca="false">IFERROR(__xludf.dummyfunction("if(countif(ec_num_list,FF3),OFFSET(INDIRECT(CONCAT(""A"",to_text(match(FF3,ec_num_list,0)))),0,1),"""")"),"")</f>
        <v/>
      </c>
      <c r="CG3" s="199" t="str">
        <f aca="false">IFERROR(__xludf.dummyfunction("if(countif(ec_num_list,FG3),OFFSET(INDIRECT(CONCAT(""A"",to_text(match(FG3,ec_num_list,0)))),0,1),"""")"),"")</f>
        <v/>
      </c>
      <c r="CH3" s="199" t="str">
        <f aca="false">IFERROR(__xludf.dummyfunction("if(countif(ec_num_list,FH3),OFFSET(INDIRECT(CONCAT(""A"",to_text(match(FH3,ec_num_list,0)))),0,1),"""")"),"N7 ")</f>
        <v>N7</v>
      </c>
      <c r="CI3" s="199" t="str">
        <f aca="false">IFERROR(__xludf.dummyfunction("if(countif(ec_num_list,FI3),OFFSET(INDIRECT(CONCAT(""A"",to_text(match(FI3,ec_num_list,0)))),0,1),"""")"),"")</f>
        <v/>
      </c>
      <c r="CJ3" s="199" t="str">
        <f aca="false">IFERROR(__xludf.dummyfunction("if(countif(ec_num_list,FJ3),OFFSET(INDIRECT(CONCAT(""A"",to_text(match(FJ3,ec_num_list,0)))),0,1),"""")"),"")</f>
        <v/>
      </c>
      <c r="CK3" s="199" t="str">
        <f aca="false">IFERROR(__xludf.dummyfunction("if(countif(ec_num_list,FK3),OFFSET(INDIRECT(CONCAT(""A"",to_text(match(FK3,ec_num_list,0)))),0,1),"""")"),"NA ")</f>
        <v>NA</v>
      </c>
      <c r="CL3" s="199" t="str">
        <f aca="false">IFERROR(__xludf.dummyfunction("if(countif(ec_num_list,FL3),OFFSET(INDIRECT(CONCAT(""A"",to_text(match(FL3,ec_num_list,0)))),0,1),"""")"),"")</f>
        <v/>
      </c>
      <c r="CM3" s="199" t="str">
        <f aca="false">IFERROR(__xludf.dummyfunction("if(countif(ec_num_list,FM3),OFFSET(INDIRECT(CONCAT(""A"",to_text(match(FM3,ec_num_list,0)))),0,1),"""")"),"")</f>
        <v/>
      </c>
      <c r="CN3" s="37" t="s">
        <v>82</v>
      </c>
      <c r="CO3" s="37" t="s">
        <v>1231</v>
      </c>
      <c r="CP3" s="37" t="s">
        <v>1239</v>
      </c>
      <c r="CQ3" s="37" t="s">
        <v>1244</v>
      </c>
      <c r="CR3" s="37" t="s">
        <v>1543</v>
      </c>
      <c r="CS3" s="37" t="s">
        <v>1543</v>
      </c>
      <c r="CT3" s="37" t="s">
        <v>1254</v>
      </c>
      <c r="CU3" s="37" t="s">
        <v>1259</v>
      </c>
      <c r="CV3" s="37" t="s">
        <v>1262</v>
      </c>
      <c r="CW3" s="37" t="s">
        <v>1543</v>
      </c>
      <c r="CX3" s="37" t="s">
        <v>1543</v>
      </c>
      <c r="CY3" s="37" t="s">
        <v>1543</v>
      </c>
      <c r="CZ3" s="37" t="s">
        <v>1543</v>
      </c>
      <c r="DA3" s="37" t="s">
        <v>1280</v>
      </c>
      <c r="DB3" s="37" t="s">
        <v>1543</v>
      </c>
      <c r="DC3" s="37" t="s">
        <v>1543</v>
      </c>
      <c r="DD3" s="37" t="s">
        <v>1543</v>
      </c>
      <c r="DE3" s="37" t="s">
        <v>1292</v>
      </c>
      <c r="DF3" s="37" t="s">
        <v>1543</v>
      </c>
      <c r="DG3" s="37" t="s">
        <v>1543</v>
      </c>
      <c r="DH3" s="37" t="s">
        <v>1543</v>
      </c>
      <c r="DI3" s="37" t="s">
        <v>1543</v>
      </c>
      <c r="DJ3" s="37" t="s">
        <v>1309</v>
      </c>
      <c r="DK3" s="37" t="s">
        <v>1543</v>
      </c>
      <c r="DL3" s="37" t="s">
        <v>1314</v>
      </c>
      <c r="DM3" s="37" t="s">
        <v>1543</v>
      </c>
      <c r="DN3" s="37" t="s">
        <v>1322</v>
      </c>
      <c r="DO3" s="37" t="s">
        <v>1325</v>
      </c>
      <c r="DP3" s="37" t="s">
        <v>1329</v>
      </c>
      <c r="DQ3" s="37" t="s">
        <v>1332</v>
      </c>
      <c r="DR3" s="37" t="s">
        <v>1335</v>
      </c>
      <c r="DS3" s="37" t="s">
        <v>1543</v>
      </c>
      <c r="DT3" s="37" t="s">
        <v>1341</v>
      </c>
      <c r="DU3" s="37" t="s">
        <v>1543</v>
      </c>
      <c r="DV3" s="37" t="s">
        <v>1351</v>
      </c>
      <c r="DW3" s="37" t="s">
        <v>1543</v>
      </c>
      <c r="DX3" s="37" t="s">
        <v>1543</v>
      </c>
      <c r="DY3" s="37" t="s">
        <v>1543</v>
      </c>
      <c r="DZ3" s="37" t="s">
        <v>1543</v>
      </c>
      <c r="EA3" s="37" t="s">
        <v>1543</v>
      </c>
      <c r="EB3" s="37" t="s">
        <v>1543</v>
      </c>
      <c r="EC3" s="37" t="s">
        <v>1379</v>
      </c>
      <c r="ED3" s="37" t="s">
        <v>1543</v>
      </c>
      <c r="EE3" s="37" t="s">
        <v>1385</v>
      </c>
      <c r="EF3" s="37" t="s">
        <v>1543</v>
      </c>
      <c r="EG3" s="37" t="s">
        <v>1392</v>
      </c>
      <c r="EH3" s="37" t="s">
        <v>1543</v>
      </c>
      <c r="EI3" s="37" t="s">
        <v>1543</v>
      </c>
      <c r="EJ3" s="37" t="s">
        <v>1543</v>
      </c>
      <c r="EK3" s="37" t="s">
        <v>1543</v>
      </c>
      <c r="EL3" s="37" t="s">
        <v>1543</v>
      </c>
      <c r="EM3" s="37" t="s">
        <v>1543</v>
      </c>
      <c r="EN3" s="37" t="s">
        <v>1416</v>
      </c>
      <c r="EO3" s="37" t="s">
        <v>1418</v>
      </c>
      <c r="EP3" s="37" t="s">
        <v>1543</v>
      </c>
      <c r="EQ3" s="37" t="s">
        <v>1543</v>
      </c>
      <c r="ER3" s="37" t="s">
        <v>1543</v>
      </c>
      <c r="ES3" s="37" t="s">
        <v>1543</v>
      </c>
      <c r="ET3" s="37" t="s">
        <v>1543</v>
      </c>
      <c r="EU3" s="37" t="s">
        <v>1543</v>
      </c>
      <c r="EV3" s="37" t="s">
        <v>1439</v>
      </c>
      <c r="EW3" s="37" t="s">
        <v>1543</v>
      </c>
      <c r="EX3" s="37" t="s">
        <v>1543</v>
      </c>
      <c r="EY3" s="37" t="s">
        <v>1543</v>
      </c>
      <c r="EZ3" s="37" t="s">
        <v>1451</v>
      </c>
      <c r="FA3" s="37" t="s">
        <v>1543</v>
      </c>
      <c r="FB3" s="37" t="s">
        <v>1543</v>
      </c>
      <c r="FC3" s="37" t="s">
        <v>1464</v>
      </c>
      <c r="FD3" s="37" t="s">
        <v>1543</v>
      </c>
      <c r="FE3" s="37" t="s">
        <v>1543</v>
      </c>
      <c r="FF3" s="37" t="s">
        <v>1543</v>
      </c>
      <c r="FG3" s="37" t="s">
        <v>1543</v>
      </c>
      <c r="FH3" s="37" t="s">
        <v>1482</v>
      </c>
      <c r="FI3" s="37" t="s">
        <v>1543</v>
      </c>
      <c r="FJ3" s="37" t="s">
        <v>1543</v>
      </c>
      <c r="FK3" s="37" t="s">
        <v>1494</v>
      </c>
      <c r="FL3" s="37" t="s">
        <v>1497</v>
      </c>
      <c r="FM3" s="37" t="s">
        <v>1543</v>
      </c>
    </row>
    <row r="4" customFormat="false" ht="15" hidden="false" customHeight="false" outlineLevel="0" collapsed="false">
      <c r="A4" s="37" t="s">
        <v>1244</v>
      </c>
      <c r="B4" s="37" t="str">
        <f aca="false">CONCATENATE("J",C4," ")</f>
        <v>J2</v>
      </c>
      <c r="C4" s="196" t="n">
        <v>2</v>
      </c>
      <c r="D4" s="36" t="s">
        <v>417</v>
      </c>
      <c r="E4" s="36" t="s">
        <v>896</v>
      </c>
      <c r="F4" s="36" t="s">
        <v>897</v>
      </c>
      <c r="G4" s="36" t="s">
        <v>898</v>
      </c>
      <c r="H4" s="36" t="s">
        <v>439</v>
      </c>
      <c r="I4" s="36" t="s">
        <v>440</v>
      </c>
      <c r="J4" s="36" t="s">
        <v>441</v>
      </c>
      <c r="K4" s="36" t="s">
        <v>442</v>
      </c>
      <c r="L4" s="173" t="s">
        <v>86</v>
      </c>
      <c r="M4" s="199" t="str">
        <f aca="false">IFERROR(__xludf.dummyfunction("regexreplace(N4,"" "","", "")"),"J0, J1, J2, J5, J6, J7, JA, JC, JD, K0, K5, K7, K9, KA, KC, KD, KF, L1, L8, LA, LC, LE, M0, MD, MF, N2, N4, N7, NA, ")</f>
        <v>J0, J1, J2, J5, J6, J7, JA, JC, JD, K0, K5, K7, K9, KA, KC, KD, KF, L1, L8, LA, LC, LE, M0, MD, MF, N2, N4, N7, NA,</v>
      </c>
      <c r="N4" s="199" t="e">
        <f aca="false">CONCATENATE(O4:CL4)</f>
        <v>#VALUE!</v>
      </c>
      <c r="O4" s="199" t="str">
        <f aca="false">IFERROR(__xludf.dummyfunction("if(countif(ec_num_list,CO4),OFFSET(INDIRECT(CONCAT(""A"",to_text(match(CO4,ec_num_list,0)))),0,1),"""")"),"J0 ")</f>
        <v>J0</v>
      </c>
      <c r="P4" s="199" t="str">
        <f aca="false">IFERROR(__xludf.dummyfunction("if(countif(ec_num_list,CP4),OFFSET(INDIRECT(CONCAT(""A"",to_text(match(CP4,ec_num_list,0)))),0,1),"""")"),"J1 ")</f>
        <v>J1</v>
      </c>
      <c r="Q4" s="199" t="str">
        <f aca="false">IFERROR(__xludf.dummyfunction("if(countif(ec_num_list,CQ4),OFFSET(INDIRECT(CONCAT(""A"",to_text(match(CQ4,ec_num_list,0)))),0,1),"""")"),"J2 ")</f>
        <v>J2</v>
      </c>
      <c r="R4" s="199" t="str">
        <f aca="false">IFERROR(__xludf.dummyfunction("if(countif(ec_num_list,CR4),OFFSET(INDIRECT(CONCAT(""A"",to_text(match(CR4,ec_num_list,0)))),0,1),"""")"),"")</f>
        <v/>
      </c>
      <c r="S4" s="199" t="str">
        <f aca="false">IFERROR(__xludf.dummyfunction("if(countif(ec_num_list,CS4),OFFSET(INDIRECT(CONCAT(""A"",to_text(match(CS4,ec_num_list,0)))),0,1),"""")"),"")</f>
        <v/>
      </c>
      <c r="T4" s="199" t="str">
        <f aca="false">IFERROR(__xludf.dummyfunction("if(countif(ec_num_list,CT4),OFFSET(INDIRECT(CONCAT(""A"",to_text(match(CT4,ec_num_list,0)))),0,1),"""")"),"J5 ")</f>
        <v>J5</v>
      </c>
      <c r="U4" s="199" t="str">
        <f aca="false">IFERROR(__xludf.dummyfunction("if(countif(ec_num_list,CU4),OFFSET(INDIRECT(CONCAT(""A"",to_text(match(CU4,ec_num_list,0)))),0,1),"""")"),"J6 ")</f>
        <v>J6</v>
      </c>
      <c r="V4" s="199" t="str">
        <f aca="false">IFERROR(__xludf.dummyfunction("if(countif(ec_num_list,CV4),OFFSET(INDIRECT(CONCAT(""A"",to_text(match(CV4,ec_num_list,0)))),0,1),"""")"),"J7 ")</f>
        <v>J7</v>
      </c>
      <c r="W4" s="199" t="str">
        <f aca="false">IFERROR(__xludf.dummyfunction("if(countif(ec_num_list,CW4),OFFSET(INDIRECT(CONCAT(""A"",to_text(match(CW4,ec_num_list,0)))),0,1),"""")"),"")</f>
        <v/>
      </c>
      <c r="X4" s="199" t="str">
        <f aca="false">IFERROR(__xludf.dummyfunction("if(countif(ec_num_list,CX4),OFFSET(INDIRECT(CONCAT(""A"",to_text(match(CX4,ec_num_list,0)))),0,1),"""")"),"")</f>
        <v/>
      </c>
      <c r="Y4" s="199" t="str">
        <f aca="false">IFERROR(__xludf.dummyfunction("if(countif(ec_num_list,CY4),OFFSET(INDIRECT(CONCAT(""A"",to_text(match(CY4,ec_num_list,0)))),0,1),"""")"),"JA ")</f>
        <v>JA</v>
      </c>
      <c r="Z4" s="199" t="str">
        <f aca="false">IFERROR(__xludf.dummyfunction("if(countif(ec_num_list,CZ4),OFFSET(INDIRECT(CONCAT(""A"",to_text(match(CZ4,ec_num_list,0)))),0,1),"""")"),"")</f>
        <v/>
      </c>
      <c r="AA4" s="199" t="str">
        <f aca="false">IFERROR(__xludf.dummyfunction("if(countif(ec_num_list,DA4),OFFSET(INDIRECT(CONCAT(""A"",to_text(match(DA4,ec_num_list,0)))),0,1),"""")"),"JC ")</f>
        <v>JC</v>
      </c>
      <c r="AB4" s="199" t="str">
        <f aca="false">IFERROR(__xludf.dummyfunction("if(countif(ec_num_list,DB4),OFFSET(INDIRECT(CONCAT(""A"",to_text(match(DB4,ec_num_list,0)))),0,1),"""")"),"JD ")</f>
        <v>JD</v>
      </c>
      <c r="AC4" s="199" t="str">
        <f aca="false">IFERROR(__xludf.dummyfunction("if(countif(ec_num_list,DC4),OFFSET(INDIRECT(CONCAT(""A"",to_text(match(DC4,ec_num_list,0)))),0,1),"""")"),"")</f>
        <v/>
      </c>
      <c r="AD4" s="199" t="str">
        <f aca="false">IFERROR(__xludf.dummyfunction("if(countif(ec_num_list,DD4),OFFSET(INDIRECT(CONCAT(""A"",to_text(match(DD4,ec_num_list,0)))),0,1),"""")"),"")</f>
        <v/>
      </c>
      <c r="AE4" s="199" t="str">
        <f aca="false">IFERROR(__xludf.dummyfunction("if(countif(ec_num_list,DE4),OFFSET(INDIRECT(CONCAT(""A"",to_text(match(DE4,ec_num_list,0)))),0,1),"""")"),"K0 ")</f>
        <v>K0</v>
      </c>
      <c r="AF4" s="199" t="str">
        <f aca="false">IFERROR(__xludf.dummyfunction("if(countif(ec_num_list,DF4),OFFSET(INDIRECT(CONCAT(""A"",to_text(match(DF4,ec_num_list,0)))),0,1),"""")"),"")</f>
        <v/>
      </c>
      <c r="AG4" s="199" t="str">
        <f aca="false">IFERROR(__xludf.dummyfunction("if(countif(ec_num_list,DG4),OFFSET(INDIRECT(CONCAT(""A"",to_text(match(DG4,ec_num_list,0)))),0,1),"""")"),"")</f>
        <v/>
      </c>
      <c r="AH4" s="199" t="str">
        <f aca="false">IFERROR(__xludf.dummyfunction("if(countif(ec_num_list,DH4),OFFSET(INDIRECT(CONCAT(""A"",to_text(match(DH4,ec_num_list,0)))),0,1),"""")"),"")</f>
        <v/>
      </c>
      <c r="AI4" s="199" t="str">
        <f aca="false">IFERROR(__xludf.dummyfunction("if(countif(ec_num_list,DI4),OFFSET(INDIRECT(CONCAT(""A"",to_text(match(DI4,ec_num_list,0)))),0,1),"""")"),"")</f>
        <v/>
      </c>
      <c r="AJ4" s="199" t="str">
        <f aca="false">IFERROR(__xludf.dummyfunction("if(countif(ec_num_list,DJ4),OFFSET(INDIRECT(CONCAT(""A"",to_text(match(DJ4,ec_num_list,0)))),0,1),"""")"),"K5 ")</f>
        <v>K5</v>
      </c>
      <c r="AK4" s="199" t="str">
        <f aca="false">IFERROR(__xludf.dummyfunction("if(countif(ec_num_list,DK4),OFFSET(INDIRECT(CONCAT(""A"",to_text(match(DK4,ec_num_list,0)))),0,1),"""")"),"")</f>
        <v/>
      </c>
      <c r="AL4" s="199" t="str">
        <f aca="false">IFERROR(__xludf.dummyfunction("if(countif(ec_num_list,DL4),OFFSET(INDIRECT(CONCAT(""A"",to_text(match(DL4,ec_num_list,0)))),0,1),"""")"),"K7 ")</f>
        <v>K7</v>
      </c>
      <c r="AM4" s="199" t="str">
        <f aca="false">IFERROR(__xludf.dummyfunction("if(countif(ec_num_list,DM4),OFFSET(INDIRECT(CONCAT(""A"",to_text(match(DM4,ec_num_list,0)))),0,1),"""")"),"")</f>
        <v/>
      </c>
      <c r="AN4" s="199" t="str">
        <f aca="false">IFERROR(__xludf.dummyfunction("if(countif(ec_num_list,DN4),OFFSET(INDIRECT(CONCAT(""A"",to_text(match(DN4,ec_num_list,0)))),0,1),"""")"),"K9 ")</f>
        <v>K9</v>
      </c>
      <c r="AO4" s="199" t="str">
        <f aca="false">IFERROR(__xludf.dummyfunction("if(countif(ec_num_list,DO4),OFFSET(INDIRECT(CONCAT(""A"",to_text(match(DO4,ec_num_list,0)))),0,1),"""")"),"KA ")</f>
        <v>KA</v>
      </c>
      <c r="AP4" s="199" t="str">
        <f aca="false">IFERROR(__xludf.dummyfunction("if(countif(ec_num_list,DP4),OFFSET(INDIRECT(CONCAT(""A"",to_text(match(DP4,ec_num_list,0)))),0,1),"""")"),"")</f>
        <v/>
      </c>
      <c r="AQ4" s="199" t="str">
        <f aca="false">IFERROR(__xludf.dummyfunction("if(countif(ec_num_list,DQ4),OFFSET(INDIRECT(CONCAT(""A"",to_text(match(DQ4,ec_num_list,0)))),0,1),"""")"),"KC ")</f>
        <v>KC</v>
      </c>
      <c r="AR4" s="199" t="str">
        <f aca="false">IFERROR(__xludf.dummyfunction("if(countif(ec_num_list,DR4),OFFSET(INDIRECT(CONCAT(""A"",to_text(match(DR4,ec_num_list,0)))),0,1),"""")"),"KD ")</f>
        <v>KD</v>
      </c>
      <c r="AS4" s="199" t="str">
        <f aca="false">IFERROR(__xludf.dummyfunction("if(countif(ec_num_list,DS4),OFFSET(INDIRECT(CONCAT(""A"",to_text(match(DS4,ec_num_list,0)))),0,1),"""")"),"")</f>
        <v/>
      </c>
      <c r="AT4" s="199" t="str">
        <f aca="false">IFERROR(__xludf.dummyfunction("if(countif(ec_num_list,DT4),OFFSET(INDIRECT(CONCAT(""A"",to_text(match(DT4,ec_num_list,0)))),0,1),"""")"),"KF ")</f>
        <v>KF</v>
      </c>
      <c r="AU4" s="199" t="str">
        <f aca="false">IFERROR(__xludf.dummyfunction("if(countif(ec_num_list,DU4),OFFSET(INDIRECT(CONCAT(""A"",to_text(match(DU4,ec_num_list,0)))),0,1),"""")"),"")</f>
        <v/>
      </c>
      <c r="AV4" s="199" t="str">
        <f aca="false">IFERROR(__xludf.dummyfunction("if(countif(ec_num_list,DV4),OFFSET(INDIRECT(CONCAT(""A"",to_text(match(DV4,ec_num_list,0)))),0,1),"""")"),"L1 ")</f>
        <v>L1</v>
      </c>
      <c r="AW4" s="199" t="str">
        <f aca="false">IFERROR(__xludf.dummyfunction("if(countif(ec_num_list,DW4),OFFSET(INDIRECT(CONCAT(""A"",to_text(match(DW4,ec_num_list,0)))),0,1),"""")"),"")</f>
        <v/>
      </c>
      <c r="AX4" s="199" t="str">
        <f aca="false">IFERROR(__xludf.dummyfunction("if(countif(ec_num_list,DX4),OFFSET(INDIRECT(CONCAT(""A"",to_text(match(DX4,ec_num_list,0)))),0,1),"""")"),"")</f>
        <v/>
      </c>
      <c r="AY4" s="199" t="str">
        <f aca="false">IFERROR(__xludf.dummyfunction("if(countif(ec_num_list,DY4),OFFSET(INDIRECT(CONCAT(""A"",to_text(match(DY4,ec_num_list,0)))),0,1),"""")"),"")</f>
        <v/>
      </c>
      <c r="AZ4" s="199" t="str">
        <f aca="false">IFERROR(__xludf.dummyfunction("if(countif(ec_num_list,DZ4),OFFSET(INDIRECT(CONCAT(""A"",to_text(match(DZ4,ec_num_list,0)))),0,1),"""")"),"")</f>
        <v/>
      </c>
      <c r="BA4" s="199" t="str">
        <f aca="false">IFERROR(__xludf.dummyfunction("if(countif(ec_num_list,EA4),OFFSET(INDIRECT(CONCAT(""A"",to_text(match(EA4,ec_num_list,0)))),0,1),"""")"),"")</f>
        <v/>
      </c>
      <c r="BB4" s="199" t="str">
        <f aca="false">IFERROR(__xludf.dummyfunction("if(countif(ec_num_list,EB4),OFFSET(INDIRECT(CONCAT(""A"",to_text(match(EB4,ec_num_list,0)))),0,1),"""")"),"")</f>
        <v/>
      </c>
      <c r="BC4" s="199" t="str">
        <f aca="false">IFERROR(__xludf.dummyfunction("if(countif(ec_num_list,EC4),OFFSET(INDIRECT(CONCAT(""A"",to_text(match(EC4,ec_num_list,0)))),0,1),"""")"),"L8 ")</f>
        <v>L8</v>
      </c>
      <c r="BD4" s="199" t="str">
        <f aca="false">IFERROR(__xludf.dummyfunction("if(countif(ec_num_list,ED4),OFFSET(INDIRECT(CONCAT(""A"",to_text(match(ED4,ec_num_list,0)))),0,1),"""")"),"")</f>
        <v/>
      </c>
      <c r="BE4" s="199" t="str">
        <f aca="false">IFERROR(__xludf.dummyfunction("if(countif(ec_num_list,EE4),OFFSET(INDIRECT(CONCAT(""A"",to_text(match(EE4,ec_num_list,0)))),0,1),"""")"),"LA ")</f>
        <v>LA</v>
      </c>
      <c r="BF4" s="199" t="str">
        <f aca="false">IFERROR(__xludf.dummyfunction("if(countif(ec_num_list,EF4),OFFSET(INDIRECT(CONCAT(""A"",to_text(match(EF4,ec_num_list,0)))),0,1),"""")"),"")</f>
        <v/>
      </c>
      <c r="BG4" s="199" t="str">
        <f aca="false">IFERROR(__xludf.dummyfunction("if(countif(ec_num_list,EG4),OFFSET(INDIRECT(CONCAT(""A"",to_text(match(EG4,ec_num_list,0)))),0,1),"""")"),"LC ")</f>
        <v>LC</v>
      </c>
      <c r="BH4" s="199" t="str">
        <f aca="false">IFERROR(__xludf.dummyfunction("if(countif(ec_num_list,EH4),OFFSET(INDIRECT(CONCAT(""A"",to_text(match(EH4,ec_num_list,0)))),0,1),"""")"),"")</f>
        <v/>
      </c>
      <c r="BI4" s="199" t="str">
        <f aca="false">IFERROR(__xludf.dummyfunction("if(countif(ec_num_list,EI4),OFFSET(INDIRECT(CONCAT(""A"",to_text(match(EI4,ec_num_list,0)))),0,1),"""")"),"LE ")</f>
        <v>LE</v>
      </c>
      <c r="BJ4" s="199" t="str">
        <f aca="false">IFERROR(__xludf.dummyfunction("if(countif(ec_num_list,EJ4),OFFSET(INDIRECT(CONCAT(""A"",to_text(match(EJ4,ec_num_list,0)))),0,1),"""")"),"")</f>
        <v/>
      </c>
      <c r="BK4" s="199" t="str">
        <f aca="false">IFERROR(__xludf.dummyfunction("if(countif(ec_num_list,EK4),OFFSET(INDIRECT(CONCAT(""A"",to_text(match(EK4,ec_num_list,0)))),0,1),"""")"),"M0 ")</f>
        <v>M0</v>
      </c>
      <c r="BL4" s="199" t="str">
        <f aca="false">IFERROR(__xludf.dummyfunction("if(countif(ec_num_list,EL4),OFFSET(INDIRECT(CONCAT(""A"",to_text(match(EL4,ec_num_list,0)))),0,1),"""")"),"")</f>
        <v/>
      </c>
      <c r="BM4" s="199" t="str">
        <f aca="false">IFERROR(__xludf.dummyfunction("if(countif(ec_num_list,EM4),OFFSET(INDIRECT(CONCAT(""A"",to_text(match(EM4,ec_num_list,0)))),0,1),"""")"),"")</f>
        <v/>
      </c>
      <c r="BN4" s="199" t="str">
        <f aca="false">IFERROR(__xludf.dummyfunction("if(countif(ec_num_list,EN4),OFFSET(INDIRECT(CONCAT(""A"",to_text(match(EN4,ec_num_list,0)))),0,1),"""")"),"")</f>
        <v/>
      </c>
      <c r="BO4" s="199" t="str">
        <f aca="false">IFERROR(__xludf.dummyfunction("if(countif(ec_num_list,EO4),OFFSET(INDIRECT(CONCAT(""A"",to_text(match(EO4,ec_num_list,0)))),0,1),"""")"),"")</f>
        <v/>
      </c>
      <c r="BP4" s="199" t="str">
        <f aca="false">IFERROR(__xludf.dummyfunction("if(countif(ec_num_list,EP4),OFFSET(INDIRECT(CONCAT(""A"",to_text(match(EP4,ec_num_list,0)))),0,1),"""")"),"")</f>
        <v/>
      </c>
      <c r="BQ4" s="199" t="str">
        <f aca="false">IFERROR(__xludf.dummyfunction("if(countif(ec_num_list,EQ4),OFFSET(INDIRECT(CONCAT(""A"",to_text(match(EQ4,ec_num_list,0)))),0,1),"""")"),"")</f>
        <v/>
      </c>
      <c r="BR4" s="199" t="str">
        <f aca="false">IFERROR(__xludf.dummyfunction("if(countif(ec_num_list,ER4),OFFSET(INDIRECT(CONCAT(""A"",to_text(match(ER4,ec_num_list,0)))),0,1),"""")"),"")</f>
        <v/>
      </c>
      <c r="BS4" s="199" t="str">
        <f aca="false">IFERROR(__xludf.dummyfunction("if(countif(ec_num_list,ES4),OFFSET(INDIRECT(CONCAT(""A"",to_text(match(ES4,ec_num_list,0)))),0,1),"""")"),"")</f>
        <v/>
      </c>
      <c r="BT4" s="199" t="str">
        <f aca="false">IFERROR(__xludf.dummyfunction("if(countif(ec_num_list,ET4),OFFSET(INDIRECT(CONCAT(""A"",to_text(match(ET4,ec_num_list,0)))),0,1),"""")"),"")</f>
        <v/>
      </c>
      <c r="BU4" s="199" t="str">
        <f aca="false">IFERROR(__xludf.dummyfunction("if(countif(ec_num_list,EU4),OFFSET(INDIRECT(CONCAT(""A"",to_text(match(EU4,ec_num_list,0)))),0,1),"""")"),"")</f>
        <v/>
      </c>
      <c r="BV4" s="199" t="str">
        <f aca="false">IFERROR(__xludf.dummyfunction("if(countif(ec_num_list,EV4),OFFSET(INDIRECT(CONCAT(""A"",to_text(match(EV4,ec_num_list,0)))),0,1),"""")"),"")</f>
        <v/>
      </c>
      <c r="BW4" s="199" t="str">
        <f aca="false">IFERROR(__xludf.dummyfunction("if(countif(ec_num_list,EW4),OFFSET(INDIRECT(CONCAT(""A"",to_text(match(EW4,ec_num_list,0)))),0,1),"""")"),"")</f>
        <v/>
      </c>
      <c r="BX4" s="199" t="str">
        <f aca="false">IFERROR(__xludf.dummyfunction("if(countif(ec_num_list,EX4),OFFSET(INDIRECT(CONCAT(""A"",to_text(match(EX4,ec_num_list,0)))),0,1),"""")"),"MD ")</f>
        <v>MD</v>
      </c>
      <c r="BY4" s="199" t="str">
        <f aca="false">IFERROR(__xludf.dummyfunction("if(countif(ec_num_list,EY4),OFFSET(INDIRECT(CONCAT(""A"",to_text(match(EY4,ec_num_list,0)))),0,1),"""")"),"")</f>
        <v/>
      </c>
      <c r="BZ4" s="199" t="str">
        <f aca="false">IFERROR(__xludf.dummyfunction("if(countif(ec_num_list,EZ4),OFFSET(INDIRECT(CONCAT(""A"",to_text(match(EZ4,ec_num_list,0)))),0,1),"""")"),"MF ")</f>
        <v>MF</v>
      </c>
      <c r="CA4" s="199" t="str">
        <f aca="false">IFERROR(__xludf.dummyfunction("if(countif(ec_num_list,FA4),OFFSET(INDIRECT(CONCAT(""A"",to_text(match(FA4,ec_num_list,0)))),0,1),"""")"),"")</f>
        <v/>
      </c>
      <c r="CB4" s="199" t="str">
        <f aca="false">IFERROR(__xludf.dummyfunction("if(countif(ec_num_list,FB4),OFFSET(INDIRECT(CONCAT(""A"",to_text(match(FB4,ec_num_list,0)))),0,1),"""")"),"")</f>
        <v/>
      </c>
      <c r="CC4" s="199" t="str">
        <f aca="false">IFERROR(__xludf.dummyfunction("if(countif(ec_num_list,FC4),OFFSET(INDIRECT(CONCAT(""A"",to_text(match(FC4,ec_num_list,0)))),0,1),"""")"),"N2 ")</f>
        <v>N2</v>
      </c>
      <c r="CD4" s="199" t="str">
        <f aca="false">IFERROR(__xludf.dummyfunction("if(countif(ec_num_list,FD4),OFFSET(INDIRECT(CONCAT(""A"",to_text(match(FD4,ec_num_list,0)))),0,1),"""")"),"")</f>
        <v/>
      </c>
      <c r="CE4" s="199" t="str">
        <f aca="false">IFERROR(__xludf.dummyfunction("if(countif(ec_num_list,FE4),OFFSET(INDIRECT(CONCAT(""A"",to_text(match(FE4,ec_num_list,0)))),0,1),"""")"),"N4 ")</f>
        <v>N4</v>
      </c>
      <c r="CF4" s="199" t="str">
        <f aca="false">IFERROR(__xludf.dummyfunction("if(countif(ec_num_list,FF4),OFFSET(INDIRECT(CONCAT(""A"",to_text(match(FF4,ec_num_list,0)))),0,1),"""")"),"")</f>
        <v/>
      </c>
      <c r="CG4" s="199" t="str">
        <f aca="false">IFERROR(__xludf.dummyfunction("if(countif(ec_num_list,FG4),OFFSET(INDIRECT(CONCAT(""A"",to_text(match(FG4,ec_num_list,0)))),0,1),"""")"),"")</f>
        <v/>
      </c>
      <c r="CH4" s="199" t="str">
        <f aca="false">IFERROR(__xludf.dummyfunction("if(countif(ec_num_list,FH4),OFFSET(INDIRECT(CONCAT(""A"",to_text(match(FH4,ec_num_list,0)))),0,1),"""")"),"N7 ")</f>
        <v>N7</v>
      </c>
      <c r="CI4" s="199" t="str">
        <f aca="false">IFERROR(__xludf.dummyfunction("if(countif(ec_num_list,FI4),OFFSET(INDIRECT(CONCAT(""A"",to_text(match(FI4,ec_num_list,0)))),0,1),"""")"),"")</f>
        <v/>
      </c>
      <c r="CJ4" s="199" t="str">
        <f aca="false">IFERROR(__xludf.dummyfunction("if(countif(ec_num_list,FJ4),OFFSET(INDIRECT(CONCAT(""A"",to_text(match(FJ4,ec_num_list,0)))),0,1),"""")"),"")</f>
        <v/>
      </c>
      <c r="CK4" s="199" t="str">
        <f aca="false">IFERROR(__xludf.dummyfunction("if(countif(ec_num_list,FK4),OFFSET(INDIRECT(CONCAT(""A"",to_text(match(FK4,ec_num_list,0)))),0,1),"""")"),"NA ")</f>
        <v>NA</v>
      </c>
      <c r="CL4" s="199" t="str">
        <f aca="false">IFERROR(__xludf.dummyfunction("if(countif(ec_num_list,FL4),OFFSET(INDIRECT(CONCAT(""A"",to_text(match(FL4,ec_num_list,0)))),0,1),"""")"),"")</f>
        <v/>
      </c>
      <c r="CM4" s="199" t="str">
        <f aca="false">IFERROR(__xludf.dummyfunction("if(countif(ec_num_list,FM4),OFFSET(INDIRECT(CONCAT(""A"",to_text(match(FM4,ec_num_list,0)))),0,1),"""")"),"")</f>
        <v/>
      </c>
      <c r="CN4" s="37" t="s">
        <v>86</v>
      </c>
      <c r="CO4" s="37" t="s">
        <v>1231</v>
      </c>
      <c r="CP4" s="37" t="s">
        <v>1239</v>
      </c>
      <c r="CQ4" s="37" t="s">
        <v>1244</v>
      </c>
      <c r="CR4" s="37" t="s">
        <v>1543</v>
      </c>
      <c r="CS4" s="37" t="s">
        <v>1543</v>
      </c>
      <c r="CT4" s="37" t="s">
        <v>1254</v>
      </c>
      <c r="CU4" s="37" t="s">
        <v>1259</v>
      </c>
      <c r="CV4" s="37" t="s">
        <v>1262</v>
      </c>
      <c r="CW4" s="37" t="s">
        <v>1543</v>
      </c>
      <c r="CX4" s="37" t="s">
        <v>1543</v>
      </c>
      <c r="CY4" s="37" t="s">
        <v>1274</v>
      </c>
      <c r="CZ4" s="37" t="s">
        <v>1543</v>
      </c>
      <c r="DA4" s="37" t="s">
        <v>1280</v>
      </c>
      <c r="DB4" s="37" t="s">
        <v>1282</v>
      </c>
      <c r="DC4" s="37" t="s">
        <v>1543</v>
      </c>
      <c r="DD4" s="37" t="s">
        <v>1543</v>
      </c>
      <c r="DE4" s="37" t="s">
        <v>1292</v>
      </c>
      <c r="DF4" s="37" t="s">
        <v>1543</v>
      </c>
      <c r="DG4" s="37" t="s">
        <v>1543</v>
      </c>
      <c r="DH4" s="37" t="s">
        <v>1543</v>
      </c>
      <c r="DI4" s="37" t="s">
        <v>1543</v>
      </c>
      <c r="DJ4" s="37" t="s">
        <v>1309</v>
      </c>
      <c r="DK4" s="37" t="s">
        <v>1543</v>
      </c>
      <c r="DL4" s="37" t="s">
        <v>1314</v>
      </c>
      <c r="DM4" s="37" t="s">
        <v>1543</v>
      </c>
      <c r="DN4" s="37" t="s">
        <v>1322</v>
      </c>
      <c r="DO4" s="37" t="s">
        <v>1325</v>
      </c>
      <c r="DP4" s="37" t="s">
        <v>1543</v>
      </c>
      <c r="DQ4" s="37" t="s">
        <v>1332</v>
      </c>
      <c r="DR4" s="37" t="s">
        <v>1335</v>
      </c>
      <c r="DS4" s="37" t="s">
        <v>1543</v>
      </c>
      <c r="DT4" s="37" t="s">
        <v>1341</v>
      </c>
      <c r="DU4" s="37" t="s">
        <v>1543</v>
      </c>
      <c r="DV4" s="37" t="s">
        <v>1351</v>
      </c>
      <c r="DW4" s="37" t="s">
        <v>1543</v>
      </c>
      <c r="DX4" s="37" t="s">
        <v>1543</v>
      </c>
      <c r="DY4" s="37" t="s">
        <v>1543</v>
      </c>
      <c r="DZ4" s="37" t="s">
        <v>1543</v>
      </c>
      <c r="EA4" s="37" t="s">
        <v>1543</v>
      </c>
      <c r="EB4" s="37" t="s">
        <v>1543</v>
      </c>
      <c r="EC4" s="37" t="s">
        <v>1379</v>
      </c>
      <c r="ED4" s="37" t="s">
        <v>1543</v>
      </c>
      <c r="EE4" s="37" t="s">
        <v>1385</v>
      </c>
      <c r="EF4" s="37" t="s">
        <v>1543</v>
      </c>
      <c r="EG4" s="37" t="s">
        <v>1392</v>
      </c>
      <c r="EH4" s="37" t="s">
        <v>1543</v>
      </c>
      <c r="EI4" s="37" t="s">
        <v>1399</v>
      </c>
      <c r="EJ4" s="37" t="s">
        <v>1543</v>
      </c>
      <c r="EK4" s="37" t="s">
        <v>1405</v>
      </c>
      <c r="EL4" s="37" t="s">
        <v>1543</v>
      </c>
      <c r="EM4" s="37" t="s">
        <v>1543</v>
      </c>
      <c r="EN4" s="37" t="s">
        <v>1543</v>
      </c>
      <c r="EO4" s="37" t="s">
        <v>1543</v>
      </c>
      <c r="EP4" s="37" t="s">
        <v>1543</v>
      </c>
      <c r="EQ4" s="37" t="s">
        <v>1543</v>
      </c>
      <c r="ER4" s="37" t="s">
        <v>1543</v>
      </c>
      <c r="ES4" s="37" t="s">
        <v>1543</v>
      </c>
      <c r="ET4" s="37" t="s">
        <v>1543</v>
      </c>
      <c r="EU4" s="37" t="s">
        <v>1543</v>
      </c>
      <c r="EV4" s="37" t="s">
        <v>1543</v>
      </c>
      <c r="EW4" s="37" t="s">
        <v>1543</v>
      </c>
      <c r="EX4" s="37" t="s">
        <v>1446</v>
      </c>
      <c r="EY4" s="37" t="s">
        <v>1543</v>
      </c>
      <c r="EZ4" s="37" t="s">
        <v>1451</v>
      </c>
      <c r="FA4" s="37" t="s">
        <v>1543</v>
      </c>
      <c r="FB4" s="37" t="s">
        <v>1543</v>
      </c>
      <c r="FC4" s="37" t="s">
        <v>1464</v>
      </c>
      <c r="FD4" s="37" t="s">
        <v>1543</v>
      </c>
      <c r="FE4" s="37" t="s">
        <v>1472</v>
      </c>
      <c r="FF4" s="37" t="s">
        <v>1543</v>
      </c>
      <c r="FG4" s="37" t="s">
        <v>1543</v>
      </c>
      <c r="FH4" s="37" t="s">
        <v>1482</v>
      </c>
      <c r="FI4" s="37" t="s">
        <v>1543</v>
      </c>
      <c r="FJ4" s="37" t="s">
        <v>1543</v>
      </c>
      <c r="FK4" s="37" t="s">
        <v>1494</v>
      </c>
      <c r="FL4" s="37" t="s">
        <v>1497</v>
      </c>
      <c r="FM4" s="37" t="s">
        <v>1543</v>
      </c>
    </row>
    <row r="5" customFormat="false" ht="15" hidden="false" customHeight="false" outlineLevel="0" collapsed="false">
      <c r="A5" s="37" t="s">
        <v>1248</v>
      </c>
      <c r="B5" s="37" t="str">
        <f aca="false">CONCATENATE("J",C5," ")</f>
        <v>J3</v>
      </c>
      <c r="C5" s="196" t="n">
        <v>3</v>
      </c>
      <c r="D5" s="36" t="s">
        <v>417</v>
      </c>
      <c r="E5" s="36" t="s">
        <v>896</v>
      </c>
      <c r="F5" s="36" t="s">
        <v>897</v>
      </c>
      <c r="G5" s="36" t="s">
        <v>898</v>
      </c>
      <c r="H5" s="36" t="s">
        <v>439</v>
      </c>
      <c r="I5" s="36" t="s">
        <v>440</v>
      </c>
      <c r="J5" s="36" t="s">
        <v>441</v>
      </c>
      <c r="K5" s="36" t="s">
        <v>442</v>
      </c>
      <c r="L5" s="173" t="s">
        <v>88</v>
      </c>
      <c r="M5" s="199" t="str">
        <f aca="false">IFERROR(__xludf.dummyfunction("regexreplace(N5,"" "","", "")"),"J0, J1, J2, J5, J6, J7, JA, JC, JD, K0, K5, K7, K9, KA, KC, KD, KF, L0, L1, L8, LA, LC, LD, LE, LF, M0, M2, MA, MC, MD, MF, N2, N4, N7, NA, ")</f>
        <v>J0, J1, J2, J5, J6, J7, JA, JC, JD, K0, K5, K7, K9, KA, KC, KD, KF, L0, L1, L8, LA, LC, LD, LE, LF, M0, M2, MA, MC, MD, MF, N2, N4, N7, NA,</v>
      </c>
      <c r="N5" s="199" t="e">
        <f aca="false">CONCATENATE(O5:CL5)</f>
        <v>#VALUE!</v>
      </c>
      <c r="O5" s="199" t="str">
        <f aca="false">IFERROR(__xludf.dummyfunction("if(countif(ec_num_list,CO5),OFFSET(INDIRECT(CONCAT(""A"",to_text(match(CO5,ec_num_list,0)))),0,1),"""")"),"J0 ")</f>
        <v>J0</v>
      </c>
      <c r="P5" s="199" t="str">
        <f aca="false">IFERROR(__xludf.dummyfunction("if(countif(ec_num_list,CP5),OFFSET(INDIRECT(CONCAT(""A"",to_text(match(CP5,ec_num_list,0)))),0,1),"""")"),"J1 ")</f>
        <v>J1</v>
      </c>
      <c r="Q5" s="199" t="str">
        <f aca="false">IFERROR(__xludf.dummyfunction("if(countif(ec_num_list,CQ5),OFFSET(INDIRECT(CONCAT(""A"",to_text(match(CQ5,ec_num_list,0)))),0,1),"""")"),"J2 ")</f>
        <v>J2</v>
      </c>
      <c r="R5" s="199" t="str">
        <f aca="false">IFERROR(__xludf.dummyfunction("if(countif(ec_num_list,CR5),OFFSET(INDIRECT(CONCAT(""A"",to_text(match(CR5,ec_num_list,0)))),0,1),"""")"),"")</f>
        <v/>
      </c>
      <c r="S5" s="199" t="str">
        <f aca="false">IFERROR(__xludf.dummyfunction("if(countif(ec_num_list,CS5),OFFSET(INDIRECT(CONCAT(""A"",to_text(match(CS5,ec_num_list,0)))),0,1),"""")"),"")</f>
        <v/>
      </c>
      <c r="T5" s="199" t="str">
        <f aca="false">IFERROR(__xludf.dummyfunction("if(countif(ec_num_list,CT5),OFFSET(INDIRECT(CONCAT(""A"",to_text(match(CT5,ec_num_list,0)))),0,1),"""")"),"J5 ")</f>
        <v>J5</v>
      </c>
      <c r="U5" s="199" t="str">
        <f aca="false">IFERROR(__xludf.dummyfunction("if(countif(ec_num_list,CU5),OFFSET(INDIRECT(CONCAT(""A"",to_text(match(CU5,ec_num_list,0)))),0,1),"""")"),"J6 ")</f>
        <v>J6</v>
      </c>
      <c r="V5" s="199" t="str">
        <f aca="false">IFERROR(__xludf.dummyfunction("if(countif(ec_num_list,CV5),OFFSET(INDIRECT(CONCAT(""A"",to_text(match(CV5,ec_num_list,0)))),0,1),"""")"),"J7 ")</f>
        <v>J7</v>
      </c>
      <c r="W5" s="199" t="str">
        <f aca="false">IFERROR(__xludf.dummyfunction("if(countif(ec_num_list,CW5),OFFSET(INDIRECT(CONCAT(""A"",to_text(match(CW5,ec_num_list,0)))),0,1),"""")"),"")</f>
        <v/>
      </c>
      <c r="X5" s="199" t="str">
        <f aca="false">IFERROR(__xludf.dummyfunction("if(countif(ec_num_list,CX5),OFFSET(INDIRECT(CONCAT(""A"",to_text(match(CX5,ec_num_list,0)))),0,1),"""")"),"")</f>
        <v/>
      </c>
      <c r="Y5" s="199" t="str">
        <f aca="false">IFERROR(__xludf.dummyfunction("if(countif(ec_num_list,CY5),OFFSET(INDIRECT(CONCAT(""A"",to_text(match(CY5,ec_num_list,0)))),0,1),"""")"),"JA ")</f>
        <v>JA</v>
      </c>
      <c r="Z5" s="199" t="str">
        <f aca="false">IFERROR(__xludf.dummyfunction("if(countif(ec_num_list,CZ5),OFFSET(INDIRECT(CONCAT(""A"",to_text(match(CZ5,ec_num_list,0)))),0,1),"""")"),"")</f>
        <v/>
      </c>
      <c r="AA5" s="199" t="str">
        <f aca="false">IFERROR(__xludf.dummyfunction("if(countif(ec_num_list,DA5),OFFSET(INDIRECT(CONCAT(""A"",to_text(match(DA5,ec_num_list,0)))),0,1),"""")"),"JC ")</f>
        <v>JC</v>
      </c>
      <c r="AB5" s="199" t="str">
        <f aca="false">IFERROR(__xludf.dummyfunction("if(countif(ec_num_list,DB5),OFFSET(INDIRECT(CONCAT(""A"",to_text(match(DB5,ec_num_list,0)))),0,1),"""")"),"JD ")</f>
        <v>JD</v>
      </c>
      <c r="AC5" s="199" t="str">
        <f aca="false">IFERROR(__xludf.dummyfunction("if(countif(ec_num_list,DC5),OFFSET(INDIRECT(CONCAT(""A"",to_text(match(DC5,ec_num_list,0)))),0,1),"""")"),"")</f>
        <v/>
      </c>
      <c r="AD5" s="199" t="str">
        <f aca="false">IFERROR(__xludf.dummyfunction("if(countif(ec_num_list,DD5),OFFSET(INDIRECT(CONCAT(""A"",to_text(match(DD5,ec_num_list,0)))),0,1),"""")"),"")</f>
        <v/>
      </c>
      <c r="AE5" s="199" t="str">
        <f aca="false">IFERROR(__xludf.dummyfunction("if(countif(ec_num_list,DE5),OFFSET(INDIRECT(CONCAT(""A"",to_text(match(DE5,ec_num_list,0)))),0,1),"""")"),"K0 ")</f>
        <v>K0</v>
      </c>
      <c r="AF5" s="199" t="str">
        <f aca="false">IFERROR(__xludf.dummyfunction("if(countif(ec_num_list,DF5),OFFSET(INDIRECT(CONCAT(""A"",to_text(match(DF5,ec_num_list,0)))),0,1),"""")"),"")</f>
        <v/>
      </c>
      <c r="AG5" s="199" t="str">
        <f aca="false">IFERROR(__xludf.dummyfunction("if(countif(ec_num_list,DG5),OFFSET(INDIRECT(CONCAT(""A"",to_text(match(DG5,ec_num_list,0)))),0,1),"""")"),"")</f>
        <v/>
      </c>
      <c r="AH5" s="199" t="str">
        <f aca="false">IFERROR(__xludf.dummyfunction("if(countif(ec_num_list,DH5),OFFSET(INDIRECT(CONCAT(""A"",to_text(match(DH5,ec_num_list,0)))),0,1),"""")"),"")</f>
        <v/>
      </c>
      <c r="AI5" s="199" t="str">
        <f aca="false">IFERROR(__xludf.dummyfunction("if(countif(ec_num_list,DI5),OFFSET(INDIRECT(CONCAT(""A"",to_text(match(DI5,ec_num_list,0)))),0,1),"""")"),"")</f>
        <v/>
      </c>
      <c r="AJ5" s="199" t="str">
        <f aca="false">IFERROR(__xludf.dummyfunction("if(countif(ec_num_list,DJ5),OFFSET(INDIRECT(CONCAT(""A"",to_text(match(DJ5,ec_num_list,0)))),0,1),"""")"),"K5 ")</f>
        <v>K5</v>
      </c>
      <c r="AK5" s="199" t="str">
        <f aca="false">IFERROR(__xludf.dummyfunction("if(countif(ec_num_list,DK5),OFFSET(INDIRECT(CONCAT(""A"",to_text(match(DK5,ec_num_list,0)))),0,1),"""")"),"")</f>
        <v/>
      </c>
      <c r="AL5" s="199" t="str">
        <f aca="false">IFERROR(__xludf.dummyfunction("if(countif(ec_num_list,DL5),OFFSET(INDIRECT(CONCAT(""A"",to_text(match(DL5,ec_num_list,0)))),0,1),"""")"),"K7 ")</f>
        <v>K7</v>
      </c>
      <c r="AM5" s="199" t="str">
        <f aca="false">IFERROR(__xludf.dummyfunction("if(countif(ec_num_list,DM5),OFFSET(INDIRECT(CONCAT(""A"",to_text(match(DM5,ec_num_list,0)))),0,1),"""")"),"")</f>
        <v/>
      </c>
      <c r="AN5" s="199" t="str">
        <f aca="false">IFERROR(__xludf.dummyfunction("if(countif(ec_num_list,DN5),OFFSET(INDIRECT(CONCAT(""A"",to_text(match(DN5,ec_num_list,0)))),0,1),"""")"),"K9 ")</f>
        <v>K9</v>
      </c>
      <c r="AO5" s="199" t="str">
        <f aca="false">IFERROR(__xludf.dummyfunction("if(countif(ec_num_list,DO5),OFFSET(INDIRECT(CONCAT(""A"",to_text(match(DO5,ec_num_list,0)))),0,1),"""")"),"KA ")</f>
        <v>KA</v>
      </c>
      <c r="AP5" s="199" t="str">
        <f aca="false">IFERROR(__xludf.dummyfunction("if(countif(ec_num_list,DP5),OFFSET(INDIRECT(CONCAT(""A"",to_text(match(DP5,ec_num_list,0)))),0,1),"""")"),"")</f>
        <v/>
      </c>
      <c r="AQ5" s="199" t="str">
        <f aca="false">IFERROR(__xludf.dummyfunction("if(countif(ec_num_list,DQ5),OFFSET(INDIRECT(CONCAT(""A"",to_text(match(DQ5,ec_num_list,0)))),0,1),"""")"),"KC ")</f>
        <v>KC</v>
      </c>
      <c r="AR5" s="199" t="str">
        <f aca="false">IFERROR(__xludf.dummyfunction("if(countif(ec_num_list,DR5),OFFSET(INDIRECT(CONCAT(""A"",to_text(match(DR5,ec_num_list,0)))),0,1),"""")"),"KD ")</f>
        <v>KD</v>
      </c>
      <c r="AS5" s="199" t="str">
        <f aca="false">IFERROR(__xludf.dummyfunction("if(countif(ec_num_list,DS5),OFFSET(INDIRECT(CONCAT(""A"",to_text(match(DS5,ec_num_list,0)))),0,1),"""")"),"")</f>
        <v/>
      </c>
      <c r="AT5" s="199" t="str">
        <f aca="false">IFERROR(__xludf.dummyfunction("if(countif(ec_num_list,DT5),OFFSET(INDIRECT(CONCAT(""A"",to_text(match(DT5,ec_num_list,0)))),0,1),"""")"),"KF ")</f>
        <v>KF</v>
      </c>
      <c r="AU5" s="199" t="str">
        <f aca="false">IFERROR(__xludf.dummyfunction("if(countif(ec_num_list,DU5),OFFSET(INDIRECT(CONCAT(""A"",to_text(match(DU5,ec_num_list,0)))),0,1),"""")"),"L0 ")</f>
        <v>L0</v>
      </c>
      <c r="AV5" s="199" t="str">
        <f aca="false">IFERROR(__xludf.dummyfunction("if(countif(ec_num_list,DV5),OFFSET(INDIRECT(CONCAT(""A"",to_text(match(DV5,ec_num_list,0)))),0,1),"""")"),"L1 ")</f>
        <v>L1</v>
      </c>
      <c r="AW5" s="199" t="str">
        <f aca="false">IFERROR(__xludf.dummyfunction("if(countif(ec_num_list,DW5),OFFSET(INDIRECT(CONCAT(""A"",to_text(match(DW5,ec_num_list,0)))),0,1),"""")"),"")</f>
        <v/>
      </c>
      <c r="AX5" s="199" t="str">
        <f aca="false">IFERROR(__xludf.dummyfunction("if(countif(ec_num_list,DX5),OFFSET(INDIRECT(CONCAT(""A"",to_text(match(DX5,ec_num_list,0)))),0,1),"""")"),"")</f>
        <v/>
      </c>
      <c r="AY5" s="199" t="str">
        <f aca="false">IFERROR(__xludf.dummyfunction("if(countif(ec_num_list,DY5),OFFSET(INDIRECT(CONCAT(""A"",to_text(match(DY5,ec_num_list,0)))),0,1),"""")"),"")</f>
        <v/>
      </c>
      <c r="AZ5" s="199" t="str">
        <f aca="false">IFERROR(__xludf.dummyfunction("if(countif(ec_num_list,DZ5),OFFSET(INDIRECT(CONCAT(""A"",to_text(match(DZ5,ec_num_list,0)))),0,1),"""")"),"")</f>
        <v/>
      </c>
      <c r="BA5" s="199" t="str">
        <f aca="false">IFERROR(__xludf.dummyfunction("if(countif(ec_num_list,EA5),OFFSET(INDIRECT(CONCAT(""A"",to_text(match(EA5,ec_num_list,0)))),0,1),"""")"),"")</f>
        <v/>
      </c>
      <c r="BB5" s="199" t="str">
        <f aca="false">IFERROR(__xludf.dummyfunction("if(countif(ec_num_list,EB5),OFFSET(INDIRECT(CONCAT(""A"",to_text(match(EB5,ec_num_list,0)))),0,1),"""")"),"")</f>
        <v/>
      </c>
      <c r="BC5" s="199" t="str">
        <f aca="false">IFERROR(__xludf.dummyfunction("if(countif(ec_num_list,EC5),OFFSET(INDIRECT(CONCAT(""A"",to_text(match(EC5,ec_num_list,0)))),0,1),"""")"),"L8 ")</f>
        <v>L8</v>
      </c>
      <c r="BD5" s="199" t="str">
        <f aca="false">IFERROR(__xludf.dummyfunction("if(countif(ec_num_list,ED5),OFFSET(INDIRECT(CONCAT(""A"",to_text(match(ED5,ec_num_list,0)))),0,1),"""")"),"")</f>
        <v/>
      </c>
      <c r="BE5" s="199" t="str">
        <f aca="false">IFERROR(__xludf.dummyfunction("if(countif(ec_num_list,EE5),OFFSET(INDIRECT(CONCAT(""A"",to_text(match(EE5,ec_num_list,0)))),0,1),"""")"),"LA ")</f>
        <v>LA</v>
      </c>
      <c r="BF5" s="199" t="str">
        <f aca="false">IFERROR(__xludf.dummyfunction("if(countif(ec_num_list,EF5),OFFSET(INDIRECT(CONCAT(""A"",to_text(match(EF5,ec_num_list,0)))),0,1),"""")"),"")</f>
        <v/>
      </c>
      <c r="BG5" s="199" t="str">
        <f aca="false">IFERROR(__xludf.dummyfunction("if(countif(ec_num_list,EG5),OFFSET(INDIRECT(CONCAT(""A"",to_text(match(EG5,ec_num_list,0)))),0,1),"""")"),"LC ")</f>
        <v>LC</v>
      </c>
      <c r="BH5" s="199" t="str">
        <f aca="false">IFERROR(__xludf.dummyfunction("if(countif(ec_num_list,EH5),OFFSET(INDIRECT(CONCAT(""A"",to_text(match(EH5,ec_num_list,0)))),0,1),"""")"),"LD ")</f>
        <v>LD</v>
      </c>
      <c r="BI5" s="199" t="str">
        <f aca="false">IFERROR(__xludf.dummyfunction("if(countif(ec_num_list,EI5),OFFSET(INDIRECT(CONCAT(""A"",to_text(match(EI5,ec_num_list,0)))),0,1),"""")"),"LE ")</f>
        <v>LE</v>
      </c>
      <c r="BJ5" s="199" t="str">
        <f aca="false">IFERROR(__xludf.dummyfunction("if(countif(ec_num_list,EJ5),OFFSET(INDIRECT(CONCAT(""A"",to_text(match(EJ5,ec_num_list,0)))),0,1),"""")"),"LF ")</f>
        <v>LF</v>
      </c>
      <c r="BK5" s="199" t="str">
        <f aca="false">IFERROR(__xludf.dummyfunction("if(countif(ec_num_list,EK5),OFFSET(INDIRECT(CONCAT(""A"",to_text(match(EK5,ec_num_list,0)))),0,1),"""")"),"M0 ")</f>
        <v>M0</v>
      </c>
      <c r="BL5" s="199" t="str">
        <f aca="false">IFERROR(__xludf.dummyfunction("if(countif(ec_num_list,EL5),OFFSET(INDIRECT(CONCAT(""A"",to_text(match(EL5,ec_num_list,0)))),0,1),"""")"),"")</f>
        <v/>
      </c>
      <c r="BM5" s="199" t="str">
        <f aca="false">IFERROR(__xludf.dummyfunction("if(countif(ec_num_list,EM5),OFFSET(INDIRECT(CONCAT(""A"",to_text(match(EM5,ec_num_list,0)))),0,1),"""")"),"M2 ")</f>
        <v>M2</v>
      </c>
      <c r="BN5" s="199" t="str">
        <f aca="false">IFERROR(__xludf.dummyfunction("if(countif(ec_num_list,EN5),OFFSET(INDIRECT(CONCAT(""A"",to_text(match(EN5,ec_num_list,0)))),0,1),"""")"),"")</f>
        <v/>
      </c>
      <c r="BO5" s="199" t="str">
        <f aca="false">IFERROR(__xludf.dummyfunction("if(countif(ec_num_list,EO5),OFFSET(INDIRECT(CONCAT(""A"",to_text(match(EO5,ec_num_list,0)))),0,1),"""")"),"")</f>
        <v/>
      </c>
      <c r="BP5" s="199" t="str">
        <f aca="false">IFERROR(__xludf.dummyfunction("if(countif(ec_num_list,EP5),OFFSET(INDIRECT(CONCAT(""A"",to_text(match(EP5,ec_num_list,0)))),0,1),"""")"),"")</f>
        <v/>
      </c>
      <c r="BQ5" s="199" t="str">
        <f aca="false">IFERROR(__xludf.dummyfunction("if(countif(ec_num_list,EQ5),OFFSET(INDIRECT(CONCAT(""A"",to_text(match(EQ5,ec_num_list,0)))),0,1),"""")"),"")</f>
        <v/>
      </c>
      <c r="BR5" s="199" t="str">
        <f aca="false">IFERROR(__xludf.dummyfunction("if(countif(ec_num_list,ER5),OFFSET(INDIRECT(CONCAT(""A"",to_text(match(ER5,ec_num_list,0)))),0,1),"""")"),"")</f>
        <v/>
      </c>
      <c r="BS5" s="199" t="str">
        <f aca="false">IFERROR(__xludf.dummyfunction("if(countif(ec_num_list,ES5),OFFSET(INDIRECT(CONCAT(""A"",to_text(match(ES5,ec_num_list,0)))),0,1),"""")"),"")</f>
        <v/>
      </c>
      <c r="BT5" s="199" t="str">
        <f aca="false">IFERROR(__xludf.dummyfunction("if(countif(ec_num_list,ET5),OFFSET(INDIRECT(CONCAT(""A"",to_text(match(ET5,ec_num_list,0)))),0,1),"""")"),"")</f>
        <v/>
      </c>
      <c r="BU5" s="199" t="str">
        <f aca="false">IFERROR(__xludf.dummyfunction("if(countif(ec_num_list,EU5),OFFSET(INDIRECT(CONCAT(""A"",to_text(match(EU5,ec_num_list,0)))),0,1),"""")"),"MA ")</f>
        <v>MA</v>
      </c>
      <c r="BV5" s="199" t="str">
        <f aca="false">IFERROR(__xludf.dummyfunction("if(countif(ec_num_list,EV5),OFFSET(INDIRECT(CONCAT(""A"",to_text(match(EV5,ec_num_list,0)))),0,1),"""")"),"")</f>
        <v/>
      </c>
      <c r="BW5" s="199" t="str">
        <f aca="false">IFERROR(__xludf.dummyfunction("if(countif(ec_num_list,EW5),OFFSET(INDIRECT(CONCAT(""A"",to_text(match(EW5,ec_num_list,0)))),0,1),"""")"),"MC ")</f>
        <v>MC</v>
      </c>
      <c r="BX5" s="199" t="str">
        <f aca="false">IFERROR(__xludf.dummyfunction("if(countif(ec_num_list,EX5),OFFSET(INDIRECT(CONCAT(""A"",to_text(match(EX5,ec_num_list,0)))),0,1),"""")"),"MD ")</f>
        <v>MD</v>
      </c>
      <c r="BY5" s="199" t="str">
        <f aca="false">IFERROR(__xludf.dummyfunction("if(countif(ec_num_list,EY5),OFFSET(INDIRECT(CONCAT(""A"",to_text(match(EY5,ec_num_list,0)))),0,1),"""")"),"")</f>
        <v/>
      </c>
      <c r="BZ5" s="199" t="str">
        <f aca="false">IFERROR(__xludf.dummyfunction("if(countif(ec_num_list,EZ5),OFFSET(INDIRECT(CONCAT(""A"",to_text(match(EZ5,ec_num_list,0)))),0,1),"""")"),"MF ")</f>
        <v>MF</v>
      </c>
      <c r="CA5" s="199" t="str">
        <f aca="false">IFERROR(__xludf.dummyfunction("if(countif(ec_num_list,FA5),OFFSET(INDIRECT(CONCAT(""A"",to_text(match(FA5,ec_num_list,0)))),0,1),"""")"),"")</f>
        <v/>
      </c>
      <c r="CB5" s="199" t="str">
        <f aca="false">IFERROR(__xludf.dummyfunction("if(countif(ec_num_list,FB5),OFFSET(INDIRECT(CONCAT(""A"",to_text(match(FB5,ec_num_list,0)))),0,1),"""")"),"")</f>
        <v/>
      </c>
      <c r="CC5" s="199" t="str">
        <f aca="false">IFERROR(__xludf.dummyfunction("if(countif(ec_num_list,FC5),OFFSET(INDIRECT(CONCAT(""A"",to_text(match(FC5,ec_num_list,0)))),0,1),"""")"),"N2 ")</f>
        <v>N2</v>
      </c>
      <c r="CD5" s="199" t="str">
        <f aca="false">IFERROR(__xludf.dummyfunction("if(countif(ec_num_list,FD5),OFFSET(INDIRECT(CONCAT(""A"",to_text(match(FD5,ec_num_list,0)))),0,1),"""")"),"")</f>
        <v/>
      </c>
      <c r="CE5" s="199" t="str">
        <f aca="false">IFERROR(__xludf.dummyfunction("if(countif(ec_num_list,FE5),OFFSET(INDIRECT(CONCAT(""A"",to_text(match(FE5,ec_num_list,0)))),0,1),"""")"),"N4 ")</f>
        <v>N4</v>
      </c>
      <c r="CF5" s="199" t="str">
        <f aca="false">IFERROR(__xludf.dummyfunction("if(countif(ec_num_list,FF5),OFFSET(INDIRECT(CONCAT(""A"",to_text(match(FF5,ec_num_list,0)))),0,1),"""")"),"")</f>
        <v/>
      </c>
      <c r="CG5" s="199" t="str">
        <f aca="false">IFERROR(__xludf.dummyfunction("if(countif(ec_num_list,FG5),OFFSET(INDIRECT(CONCAT(""A"",to_text(match(FG5,ec_num_list,0)))),0,1),"""")"),"")</f>
        <v/>
      </c>
      <c r="CH5" s="199" t="str">
        <f aca="false">IFERROR(__xludf.dummyfunction("if(countif(ec_num_list,FH5),OFFSET(INDIRECT(CONCAT(""A"",to_text(match(FH5,ec_num_list,0)))),0,1),"""")"),"N7 ")</f>
        <v>N7</v>
      </c>
      <c r="CI5" s="199" t="str">
        <f aca="false">IFERROR(__xludf.dummyfunction("if(countif(ec_num_list,FI5),OFFSET(INDIRECT(CONCAT(""A"",to_text(match(FI5,ec_num_list,0)))),0,1),"""")"),"")</f>
        <v/>
      </c>
      <c r="CJ5" s="199" t="str">
        <f aca="false">IFERROR(__xludf.dummyfunction("if(countif(ec_num_list,FJ5),OFFSET(INDIRECT(CONCAT(""A"",to_text(match(FJ5,ec_num_list,0)))),0,1),"""")"),"")</f>
        <v/>
      </c>
      <c r="CK5" s="199" t="str">
        <f aca="false">IFERROR(__xludf.dummyfunction("if(countif(ec_num_list,FK5),OFFSET(INDIRECT(CONCAT(""A"",to_text(match(FK5,ec_num_list,0)))),0,1),"""")"),"NA ")</f>
        <v>NA</v>
      </c>
      <c r="CL5" s="199" t="str">
        <f aca="false">IFERROR(__xludf.dummyfunction("if(countif(ec_num_list,FL5),OFFSET(INDIRECT(CONCAT(""A"",to_text(match(FL5,ec_num_list,0)))),0,1),"""")"),"")</f>
        <v/>
      </c>
      <c r="CM5" s="199" t="str">
        <f aca="false">IFERROR(__xludf.dummyfunction("if(countif(ec_num_list,FM5),OFFSET(INDIRECT(CONCAT(""A"",to_text(match(FM5,ec_num_list,0)))),0,1),"""")"),"")</f>
        <v/>
      </c>
      <c r="CN5" s="37" t="s">
        <v>88</v>
      </c>
      <c r="CO5" s="37" t="s">
        <v>1231</v>
      </c>
      <c r="CP5" s="37" t="s">
        <v>1239</v>
      </c>
      <c r="CQ5" s="37" t="s">
        <v>1244</v>
      </c>
      <c r="CR5" s="37" t="s">
        <v>1543</v>
      </c>
      <c r="CS5" s="37" t="s">
        <v>1543</v>
      </c>
      <c r="CT5" s="37" t="s">
        <v>1254</v>
      </c>
      <c r="CU5" s="37" t="s">
        <v>1259</v>
      </c>
      <c r="CV5" s="37" t="s">
        <v>1262</v>
      </c>
      <c r="CW5" s="37" t="s">
        <v>1543</v>
      </c>
      <c r="CX5" s="37" t="s">
        <v>1543</v>
      </c>
      <c r="CY5" s="37" t="s">
        <v>1274</v>
      </c>
      <c r="CZ5" s="37" t="s">
        <v>1543</v>
      </c>
      <c r="DA5" s="37" t="s">
        <v>1280</v>
      </c>
      <c r="DB5" s="37" t="s">
        <v>1282</v>
      </c>
      <c r="DC5" s="37" t="s">
        <v>1543</v>
      </c>
      <c r="DD5" s="37" t="s">
        <v>1543</v>
      </c>
      <c r="DE5" s="37" t="s">
        <v>1292</v>
      </c>
      <c r="DF5" s="37" t="s">
        <v>1543</v>
      </c>
      <c r="DG5" s="37" t="s">
        <v>1543</v>
      </c>
      <c r="DH5" s="37" t="s">
        <v>1543</v>
      </c>
      <c r="DI5" s="37" t="s">
        <v>1543</v>
      </c>
      <c r="DJ5" s="37" t="s">
        <v>1309</v>
      </c>
      <c r="DK5" s="37" t="s">
        <v>1543</v>
      </c>
      <c r="DL5" s="37" t="s">
        <v>1314</v>
      </c>
      <c r="DM5" s="37" t="s">
        <v>1543</v>
      </c>
      <c r="DN5" s="37" t="s">
        <v>1322</v>
      </c>
      <c r="DO5" s="37" t="s">
        <v>1325</v>
      </c>
      <c r="DP5" s="37" t="s">
        <v>1543</v>
      </c>
      <c r="DQ5" s="37" t="s">
        <v>1332</v>
      </c>
      <c r="DR5" s="37" t="s">
        <v>1335</v>
      </c>
      <c r="DS5" s="37" t="s">
        <v>1543</v>
      </c>
      <c r="DT5" s="37" t="s">
        <v>1341</v>
      </c>
      <c r="DU5" s="37" t="s">
        <v>1346</v>
      </c>
      <c r="DV5" s="37" t="s">
        <v>1351</v>
      </c>
      <c r="DW5" s="37" t="s">
        <v>1543</v>
      </c>
      <c r="DX5" s="37" t="s">
        <v>1543</v>
      </c>
      <c r="DY5" s="37" t="s">
        <v>1543</v>
      </c>
      <c r="DZ5" s="37" t="s">
        <v>1543</v>
      </c>
      <c r="EA5" s="37" t="s">
        <v>1543</v>
      </c>
      <c r="EB5" s="37" t="s">
        <v>1543</v>
      </c>
      <c r="EC5" s="37" t="s">
        <v>1379</v>
      </c>
      <c r="ED5" s="37" t="s">
        <v>1543</v>
      </c>
      <c r="EE5" s="37" t="s">
        <v>1385</v>
      </c>
      <c r="EF5" s="37" t="s">
        <v>1543</v>
      </c>
      <c r="EG5" s="37" t="s">
        <v>1392</v>
      </c>
      <c r="EH5" s="37" t="s">
        <v>1395</v>
      </c>
      <c r="EI5" s="37" t="s">
        <v>1399</v>
      </c>
      <c r="EJ5" s="37" t="s">
        <v>1402</v>
      </c>
      <c r="EK5" s="37" t="s">
        <v>1405</v>
      </c>
      <c r="EL5" s="37" t="s">
        <v>1543</v>
      </c>
      <c r="EM5" s="37" t="s">
        <v>1410</v>
      </c>
      <c r="EN5" s="37" t="s">
        <v>1543</v>
      </c>
      <c r="EO5" s="37" t="s">
        <v>1543</v>
      </c>
      <c r="EP5" s="37" t="s">
        <v>1543</v>
      </c>
      <c r="EQ5" s="37" t="s">
        <v>1543</v>
      </c>
      <c r="ER5" s="37" t="s">
        <v>1543</v>
      </c>
      <c r="ES5" s="37" t="s">
        <v>1543</v>
      </c>
      <c r="ET5" s="37" t="s">
        <v>1543</v>
      </c>
      <c r="EU5" s="37" t="s">
        <v>1436</v>
      </c>
      <c r="EV5" s="37" t="s">
        <v>1543</v>
      </c>
      <c r="EW5" s="37" t="s">
        <v>1442</v>
      </c>
      <c r="EX5" s="37" t="s">
        <v>1446</v>
      </c>
      <c r="EY5" s="37" t="s">
        <v>1543</v>
      </c>
      <c r="EZ5" s="37" t="s">
        <v>1451</v>
      </c>
      <c r="FA5" s="37" t="s">
        <v>1543</v>
      </c>
      <c r="FB5" s="37" t="s">
        <v>1543</v>
      </c>
      <c r="FC5" s="37" t="s">
        <v>1464</v>
      </c>
      <c r="FD5" s="37" t="s">
        <v>1543</v>
      </c>
      <c r="FE5" s="37" t="s">
        <v>1472</v>
      </c>
      <c r="FF5" s="37" t="s">
        <v>1543</v>
      </c>
      <c r="FG5" s="37" t="s">
        <v>1543</v>
      </c>
      <c r="FH5" s="37" t="s">
        <v>1482</v>
      </c>
      <c r="FI5" s="37" t="s">
        <v>1543</v>
      </c>
      <c r="FJ5" s="37" t="s">
        <v>1543</v>
      </c>
      <c r="FK5" s="37" t="s">
        <v>1494</v>
      </c>
      <c r="FL5" s="37" t="s">
        <v>1497</v>
      </c>
      <c r="FM5" s="37" t="s">
        <v>1543</v>
      </c>
    </row>
    <row r="6" customFormat="false" ht="15" hidden="false" customHeight="false" outlineLevel="0" collapsed="false">
      <c r="A6" s="37" t="s">
        <v>1251</v>
      </c>
      <c r="B6" s="37" t="str">
        <f aca="false">CONCATENATE("J",C6," ")</f>
        <v>J4</v>
      </c>
      <c r="C6" s="196" t="n">
        <v>4</v>
      </c>
      <c r="D6" s="36" t="s">
        <v>417</v>
      </c>
      <c r="E6" s="36" t="s">
        <v>896</v>
      </c>
      <c r="F6" s="36" t="s">
        <v>897</v>
      </c>
      <c r="G6" s="36" t="s">
        <v>898</v>
      </c>
      <c r="H6" s="36" t="s">
        <v>439</v>
      </c>
      <c r="I6" s="36" t="s">
        <v>450</v>
      </c>
      <c r="J6" s="36" t="s">
        <v>911</v>
      </c>
      <c r="K6" s="36" t="s">
        <v>454</v>
      </c>
      <c r="L6" s="173" t="s">
        <v>91</v>
      </c>
      <c r="M6" s="199" t="str">
        <f aca="false">IFERROR(__xludf.dummyfunction("regexreplace(N6,"" "","", "")"),"J0, J1, J2, J3, J5, J6, J7, JA, JC, JD, K0, K1, K2, K3, K4, K5, K7, K8, K9, KA, KB, KC, KD, KF, L1, L2, L3, L7, L8, LA, LC, LF, M0, M1, M3, M4, M8, MB, MF, N2, N7, NA, ")</f>
        <v>J0, J1, J2, J3, J5, J6, J7, JA, JC, JD, K0, K1, K2, K3, K4, K5, K7, K8, K9, KA, KB, KC, KD, KF, L1, L2, L3, L7, L8, LA, LC, LF, M0, M1, M3, M4, M8, MB, MF, N2, N7, NA,</v>
      </c>
      <c r="N6" s="199" t="e">
        <f aca="false">CONCATENATE(O6:CL6)</f>
        <v>#VALUE!</v>
      </c>
      <c r="O6" s="199" t="str">
        <f aca="false">IFERROR(__xludf.dummyfunction("if(countif(ec_num_list,CO6),OFFSET(INDIRECT(CONCAT(""A"",to_text(match(CO6,ec_num_list,0)))),0,1),"""")"),"J0 ")</f>
        <v>J0</v>
      </c>
      <c r="P6" s="199" t="str">
        <f aca="false">IFERROR(__xludf.dummyfunction("if(countif(ec_num_list,CP6),OFFSET(INDIRECT(CONCAT(""A"",to_text(match(CP6,ec_num_list,0)))),0,1),"""")"),"J1 ")</f>
        <v>J1</v>
      </c>
      <c r="Q6" s="199" t="str">
        <f aca="false">IFERROR(__xludf.dummyfunction("if(countif(ec_num_list,CQ6),OFFSET(INDIRECT(CONCAT(""A"",to_text(match(CQ6,ec_num_list,0)))),0,1),"""")"),"J2 ")</f>
        <v>J2</v>
      </c>
      <c r="R6" s="199" t="str">
        <f aca="false">IFERROR(__xludf.dummyfunction("if(countif(ec_num_list,CR6),OFFSET(INDIRECT(CONCAT(""A"",to_text(match(CR6,ec_num_list,0)))),0,1),"""")"),"J3 ")</f>
        <v>J3</v>
      </c>
      <c r="S6" s="199" t="str">
        <f aca="false">IFERROR(__xludf.dummyfunction("if(countif(ec_num_list,CS6),OFFSET(INDIRECT(CONCAT(""A"",to_text(match(CS6,ec_num_list,0)))),0,1),"""")"),"")</f>
        <v/>
      </c>
      <c r="T6" s="199" t="str">
        <f aca="false">IFERROR(__xludf.dummyfunction("if(countif(ec_num_list,CT6),OFFSET(INDIRECT(CONCAT(""A"",to_text(match(CT6,ec_num_list,0)))),0,1),"""")"),"J5 ")</f>
        <v>J5</v>
      </c>
      <c r="U6" s="199" t="str">
        <f aca="false">IFERROR(__xludf.dummyfunction("if(countif(ec_num_list,CU6),OFFSET(INDIRECT(CONCAT(""A"",to_text(match(CU6,ec_num_list,0)))),0,1),"""")"),"J6 ")</f>
        <v>J6</v>
      </c>
      <c r="V6" s="199" t="str">
        <f aca="false">IFERROR(__xludf.dummyfunction("if(countif(ec_num_list,CV6),OFFSET(INDIRECT(CONCAT(""A"",to_text(match(CV6,ec_num_list,0)))),0,1),"""")"),"J7 ")</f>
        <v>J7</v>
      </c>
      <c r="W6" s="199" t="str">
        <f aca="false">IFERROR(__xludf.dummyfunction("if(countif(ec_num_list,CW6),OFFSET(INDIRECT(CONCAT(""A"",to_text(match(CW6,ec_num_list,0)))),0,1),"""")"),"")</f>
        <v/>
      </c>
      <c r="X6" s="199" t="str">
        <f aca="false">IFERROR(__xludf.dummyfunction("if(countif(ec_num_list,CX6),OFFSET(INDIRECT(CONCAT(""A"",to_text(match(CX6,ec_num_list,0)))),0,1),"""")"),"")</f>
        <v/>
      </c>
      <c r="Y6" s="199" t="str">
        <f aca="false">IFERROR(__xludf.dummyfunction("if(countif(ec_num_list,CY6),OFFSET(INDIRECT(CONCAT(""A"",to_text(match(CY6,ec_num_list,0)))),0,1),"""")"),"JA ")</f>
        <v>JA</v>
      </c>
      <c r="Z6" s="199" t="str">
        <f aca="false">IFERROR(__xludf.dummyfunction("if(countif(ec_num_list,CZ6),OFFSET(INDIRECT(CONCAT(""A"",to_text(match(CZ6,ec_num_list,0)))),0,1),"""")"),"")</f>
        <v/>
      </c>
      <c r="AA6" s="199" t="str">
        <f aca="false">IFERROR(__xludf.dummyfunction("if(countif(ec_num_list,DA6),OFFSET(INDIRECT(CONCAT(""A"",to_text(match(DA6,ec_num_list,0)))),0,1),"""")"),"JC ")</f>
        <v>JC</v>
      </c>
      <c r="AB6" s="199" t="str">
        <f aca="false">IFERROR(__xludf.dummyfunction("if(countif(ec_num_list,DB6),OFFSET(INDIRECT(CONCAT(""A"",to_text(match(DB6,ec_num_list,0)))),0,1),"""")"),"JD ")</f>
        <v>JD</v>
      </c>
      <c r="AC6" s="199" t="str">
        <f aca="false">IFERROR(__xludf.dummyfunction("if(countif(ec_num_list,DC6),OFFSET(INDIRECT(CONCAT(""A"",to_text(match(DC6,ec_num_list,0)))),0,1),"""")"),"")</f>
        <v/>
      </c>
      <c r="AD6" s="199" t="str">
        <f aca="false">IFERROR(__xludf.dummyfunction("if(countif(ec_num_list,DD6),OFFSET(INDIRECT(CONCAT(""A"",to_text(match(DD6,ec_num_list,0)))),0,1),"""")"),"")</f>
        <v/>
      </c>
      <c r="AE6" s="199" t="str">
        <f aca="false">IFERROR(__xludf.dummyfunction("if(countif(ec_num_list,DE6),OFFSET(INDIRECT(CONCAT(""A"",to_text(match(DE6,ec_num_list,0)))),0,1),"""")"),"K0 ")</f>
        <v>K0</v>
      </c>
      <c r="AF6" s="199" t="str">
        <f aca="false">IFERROR(__xludf.dummyfunction("if(countif(ec_num_list,DF6),OFFSET(INDIRECT(CONCAT(""A"",to_text(match(DF6,ec_num_list,0)))),0,1),"""")"),"K1 ")</f>
        <v>K1</v>
      </c>
      <c r="AG6" s="199" t="str">
        <f aca="false">IFERROR(__xludf.dummyfunction("if(countif(ec_num_list,DG6),OFFSET(INDIRECT(CONCAT(""A"",to_text(match(DG6,ec_num_list,0)))),0,1),"""")"),"K2 ")</f>
        <v>K2</v>
      </c>
      <c r="AH6" s="199" t="str">
        <f aca="false">IFERROR(__xludf.dummyfunction("if(countif(ec_num_list,DH6),OFFSET(INDIRECT(CONCAT(""A"",to_text(match(DH6,ec_num_list,0)))),0,1),"""")"),"K3 ")</f>
        <v>K3</v>
      </c>
      <c r="AI6" s="199" t="str">
        <f aca="false">IFERROR(__xludf.dummyfunction("if(countif(ec_num_list,DI6),OFFSET(INDIRECT(CONCAT(""A"",to_text(match(DI6,ec_num_list,0)))),0,1),"""")"),"K4 ")</f>
        <v>K4</v>
      </c>
      <c r="AJ6" s="199" t="str">
        <f aca="false">IFERROR(__xludf.dummyfunction("if(countif(ec_num_list,DJ6),OFFSET(INDIRECT(CONCAT(""A"",to_text(match(DJ6,ec_num_list,0)))),0,1),"""")"),"K5 ")</f>
        <v>K5</v>
      </c>
      <c r="AK6" s="199" t="str">
        <f aca="false">IFERROR(__xludf.dummyfunction("if(countif(ec_num_list,DK6),OFFSET(INDIRECT(CONCAT(""A"",to_text(match(DK6,ec_num_list,0)))),0,1),"""")"),"")</f>
        <v/>
      </c>
      <c r="AL6" s="199" t="str">
        <f aca="false">IFERROR(__xludf.dummyfunction("if(countif(ec_num_list,DL6),OFFSET(INDIRECT(CONCAT(""A"",to_text(match(DL6,ec_num_list,0)))),0,1),"""")"),"K7 ")</f>
        <v>K7</v>
      </c>
      <c r="AM6" s="199" t="str">
        <f aca="false">IFERROR(__xludf.dummyfunction("if(countif(ec_num_list,DM6),OFFSET(INDIRECT(CONCAT(""A"",to_text(match(DM6,ec_num_list,0)))),0,1),"""")"),"K8 ")</f>
        <v>K8</v>
      </c>
      <c r="AN6" s="199" t="str">
        <f aca="false">IFERROR(__xludf.dummyfunction("if(countif(ec_num_list,DN6),OFFSET(INDIRECT(CONCAT(""A"",to_text(match(DN6,ec_num_list,0)))),0,1),"""")"),"K9 ")</f>
        <v>K9</v>
      </c>
      <c r="AO6" s="199" t="str">
        <f aca="false">IFERROR(__xludf.dummyfunction("if(countif(ec_num_list,DO6),OFFSET(INDIRECT(CONCAT(""A"",to_text(match(DO6,ec_num_list,0)))),0,1),"""")"),"KA ")</f>
        <v>KA</v>
      </c>
      <c r="AP6" s="199" t="str">
        <f aca="false">IFERROR(__xludf.dummyfunction("if(countif(ec_num_list,DP6),OFFSET(INDIRECT(CONCAT(""A"",to_text(match(DP6,ec_num_list,0)))),0,1),"""")"),"KB ")</f>
        <v>KB</v>
      </c>
      <c r="AQ6" s="199" t="str">
        <f aca="false">IFERROR(__xludf.dummyfunction("if(countif(ec_num_list,DQ6),OFFSET(INDIRECT(CONCAT(""A"",to_text(match(DQ6,ec_num_list,0)))),0,1),"""")"),"KC ")</f>
        <v>KC</v>
      </c>
      <c r="AR6" s="199" t="str">
        <f aca="false">IFERROR(__xludf.dummyfunction("if(countif(ec_num_list,DR6),OFFSET(INDIRECT(CONCAT(""A"",to_text(match(DR6,ec_num_list,0)))),0,1),"""")"),"KD ")</f>
        <v>KD</v>
      </c>
      <c r="AS6" s="199" t="str">
        <f aca="false">IFERROR(__xludf.dummyfunction("if(countif(ec_num_list,DS6),OFFSET(INDIRECT(CONCAT(""A"",to_text(match(DS6,ec_num_list,0)))),0,1),"""")"),"")</f>
        <v/>
      </c>
      <c r="AT6" s="199" t="str">
        <f aca="false">IFERROR(__xludf.dummyfunction("if(countif(ec_num_list,DT6),OFFSET(INDIRECT(CONCAT(""A"",to_text(match(DT6,ec_num_list,0)))),0,1),"""")"),"KF ")</f>
        <v>KF</v>
      </c>
      <c r="AU6" s="199" t="str">
        <f aca="false">IFERROR(__xludf.dummyfunction("if(countif(ec_num_list,DU6),OFFSET(INDIRECT(CONCAT(""A"",to_text(match(DU6,ec_num_list,0)))),0,1),"""")"),"")</f>
        <v/>
      </c>
      <c r="AV6" s="199" t="str">
        <f aca="false">IFERROR(__xludf.dummyfunction("if(countif(ec_num_list,DV6),OFFSET(INDIRECT(CONCAT(""A"",to_text(match(DV6,ec_num_list,0)))),0,1),"""")"),"L1 ")</f>
        <v>L1</v>
      </c>
      <c r="AW6" s="199" t="str">
        <f aca="false">IFERROR(__xludf.dummyfunction("if(countif(ec_num_list,DW6),OFFSET(INDIRECT(CONCAT(""A"",to_text(match(DW6,ec_num_list,0)))),0,1),"""")"),"L2 ")</f>
        <v>L2</v>
      </c>
      <c r="AX6" s="199" t="str">
        <f aca="false">IFERROR(__xludf.dummyfunction("if(countif(ec_num_list,DX6),OFFSET(INDIRECT(CONCAT(""A"",to_text(match(DX6,ec_num_list,0)))),0,1),"""")"),"L3 ")</f>
        <v>L3</v>
      </c>
      <c r="AY6" s="199" t="str">
        <f aca="false">IFERROR(__xludf.dummyfunction("if(countif(ec_num_list,DY6),OFFSET(INDIRECT(CONCAT(""A"",to_text(match(DY6,ec_num_list,0)))),0,1),"""")"),"")</f>
        <v/>
      </c>
      <c r="AZ6" s="199" t="str">
        <f aca="false">IFERROR(__xludf.dummyfunction("if(countif(ec_num_list,DZ6),OFFSET(INDIRECT(CONCAT(""A"",to_text(match(DZ6,ec_num_list,0)))),0,1),"""")"),"")</f>
        <v/>
      </c>
      <c r="BA6" s="199" t="str">
        <f aca="false">IFERROR(__xludf.dummyfunction("if(countif(ec_num_list,EA6),OFFSET(INDIRECT(CONCAT(""A"",to_text(match(EA6,ec_num_list,0)))),0,1),"""")"),"")</f>
        <v/>
      </c>
      <c r="BB6" s="199" t="str">
        <f aca="false">IFERROR(__xludf.dummyfunction("if(countif(ec_num_list,EB6),OFFSET(INDIRECT(CONCAT(""A"",to_text(match(EB6,ec_num_list,0)))),0,1),"""")"),"L7 ")</f>
        <v>L7</v>
      </c>
      <c r="BC6" s="199" t="str">
        <f aca="false">IFERROR(__xludf.dummyfunction("if(countif(ec_num_list,EC6),OFFSET(INDIRECT(CONCAT(""A"",to_text(match(EC6,ec_num_list,0)))),0,1),"""")"),"L8 ")</f>
        <v>L8</v>
      </c>
      <c r="BD6" s="199" t="str">
        <f aca="false">IFERROR(__xludf.dummyfunction("if(countif(ec_num_list,ED6),OFFSET(INDIRECT(CONCAT(""A"",to_text(match(ED6,ec_num_list,0)))),0,1),"""")"),"")</f>
        <v/>
      </c>
      <c r="BE6" s="199" t="str">
        <f aca="false">IFERROR(__xludf.dummyfunction("if(countif(ec_num_list,EE6),OFFSET(INDIRECT(CONCAT(""A"",to_text(match(EE6,ec_num_list,0)))),0,1),"""")"),"LA ")</f>
        <v>LA</v>
      </c>
      <c r="BF6" s="199" t="str">
        <f aca="false">IFERROR(__xludf.dummyfunction("if(countif(ec_num_list,EF6),OFFSET(INDIRECT(CONCAT(""A"",to_text(match(EF6,ec_num_list,0)))),0,1),"""")"),"")</f>
        <v/>
      </c>
      <c r="BG6" s="199" t="str">
        <f aca="false">IFERROR(__xludf.dummyfunction("if(countif(ec_num_list,EG6),OFFSET(INDIRECT(CONCAT(""A"",to_text(match(EG6,ec_num_list,0)))),0,1),"""")"),"LC ")</f>
        <v>LC</v>
      </c>
      <c r="BH6" s="199" t="str">
        <f aca="false">IFERROR(__xludf.dummyfunction("if(countif(ec_num_list,EH6),OFFSET(INDIRECT(CONCAT(""A"",to_text(match(EH6,ec_num_list,0)))),0,1),"""")"),"")</f>
        <v/>
      </c>
      <c r="BI6" s="199" t="str">
        <f aca="false">IFERROR(__xludf.dummyfunction("if(countif(ec_num_list,EI6),OFFSET(INDIRECT(CONCAT(""A"",to_text(match(EI6,ec_num_list,0)))),0,1),"""")"),"")</f>
        <v/>
      </c>
      <c r="BJ6" s="199" t="str">
        <f aca="false">IFERROR(__xludf.dummyfunction("if(countif(ec_num_list,EJ6),OFFSET(INDIRECT(CONCAT(""A"",to_text(match(EJ6,ec_num_list,0)))),0,1),"""")"),"LF ")</f>
        <v>LF</v>
      </c>
      <c r="BK6" s="199" t="str">
        <f aca="false">IFERROR(__xludf.dummyfunction("if(countif(ec_num_list,EK6),OFFSET(INDIRECT(CONCAT(""A"",to_text(match(EK6,ec_num_list,0)))),0,1),"""")"),"M0 ")</f>
        <v>M0</v>
      </c>
      <c r="BL6" s="199" t="str">
        <f aca="false">IFERROR(__xludf.dummyfunction("if(countif(ec_num_list,EL6),OFFSET(INDIRECT(CONCAT(""A"",to_text(match(EL6,ec_num_list,0)))),0,1),"""")"),"M1 ")</f>
        <v>M1</v>
      </c>
      <c r="BM6" s="199" t="str">
        <f aca="false">IFERROR(__xludf.dummyfunction("if(countif(ec_num_list,EM6),OFFSET(INDIRECT(CONCAT(""A"",to_text(match(EM6,ec_num_list,0)))),0,1),"""")"),"")</f>
        <v/>
      </c>
      <c r="BN6" s="199" t="str">
        <f aca="false">IFERROR(__xludf.dummyfunction("if(countif(ec_num_list,EN6),OFFSET(INDIRECT(CONCAT(""A"",to_text(match(EN6,ec_num_list,0)))),0,1),"""")"),"M3 ")</f>
        <v>M3</v>
      </c>
      <c r="BO6" s="199" t="str">
        <f aca="false">IFERROR(__xludf.dummyfunction("if(countif(ec_num_list,EO6),OFFSET(INDIRECT(CONCAT(""A"",to_text(match(EO6,ec_num_list,0)))),0,1),"""")"),"M4 ")</f>
        <v>M4</v>
      </c>
      <c r="BP6" s="199" t="str">
        <f aca="false">IFERROR(__xludf.dummyfunction("if(countif(ec_num_list,EP6),OFFSET(INDIRECT(CONCAT(""A"",to_text(match(EP6,ec_num_list,0)))),0,1),"""")"),"")</f>
        <v/>
      </c>
      <c r="BQ6" s="199" t="str">
        <f aca="false">IFERROR(__xludf.dummyfunction("if(countif(ec_num_list,EQ6),OFFSET(INDIRECT(CONCAT(""A"",to_text(match(EQ6,ec_num_list,0)))),0,1),"""")"),"")</f>
        <v/>
      </c>
      <c r="BR6" s="199" t="str">
        <f aca="false">IFERROR(__xludf.dummyfunction("if(countif(ec_num_list,ER6),OFFSET(INDIRECT(CONCAT(""A"",to_text(match(ER6,ec_num_list,0)))),0,1),"""")"),"")</f>
        <v/>
      </c>
      <c r="BS6" s="199" t="str">
        <f aca="false">IFERROR(__xludf.dummyfunction("if(countif(ec_num_list,ES6),OFFSET(INDIRECT(CONCAT(""A"",to_text(match(ES6,ec_num_list,0)))),0,1),"""")"),"M8 ")</f>
        <v>M8</v>
      </c>
      <c r="BT6" s="199" t="str">
        <f aca="false">IFERROR(__xludf.dummyfunction("if(countif(ec_num_list,ET6),OFFSET(INDIRECT(CONCAT(""A"",to_text(match(ET6,ec_num_list,0)))),0,1),"""")"),"")</f>
        <v/>
      </c>
      <c r="BU6" s="199" t="str">
        <f aca="false">IFERROR(__xludf.dummyfunction("if(countif(ec_num_list,EU6),OFFSET(INDIRECT(CONCAT(""A"",to_text(match(EU6,ec_num_list,0)))),0,1),"""")"),"")</f>
        <v/>
      </c>
      <c r="BV6" s="199" t="str">
        <f aca="false">IFERROR(__xludf.dummyfunction("if(countif(ec_num_list,EV6),OFFSET(INDIRECT(CONCAT(""A"",to_text(match(EV6,ec_num_list,0)))),0,1),"""")"),"MB ")</f>
        <v>MB</v>
      </c>
      <c r="BW6" s="199" t="str">
        <f aca="false">IFERROR(__xludf.dummyfunction("if(countif(ec_num_list,EW6),OFFSET(INDIRECT(CONCAT(""A"",to_text(match(EW6,ec_num_list,0)))),0,1),"""")"),"")</f>
        <v/>
      </c>
      <c r="BX6" s="199" t="str">
        <f aca="false">IFERROR(__xludf.dummyfunction("if(countif(ec_num_list,EX6),OFFSET(INDIRECT(CONCAT(""A"",to_text(match(EX6,ec_num_list,0)))),0,1),"""")"),"")</f>
        <v/>
      </c>
      <c r="BY6" s="199" t="str">
        <f aca="false">IFERROR(__xludf.dummyfunction("if(countif(ec_num_list,EY6),OFFSET(INDIRECT(CONCAT(""A"",to_text(match(EY6,ec_num_list,0)))),0,1),"""")"),"")</f>
        <v/>
      </c>
      <c r="BZ6" s="199" t="str">
        <f aca="false">IFERROR(__xludf.dummyfunction("if(countif(ec_num_list,EZ6),OFFSET(INDIRECT(CONCAT(""A"",to_text(match(EZ6,ec_num_list,0)))),0,1),"""")"),"MF ")</f>
        <v>MF</v>
      </c>
      <c r="CA6" s="199" t="str">
        <f aca="false">IFERROR(__xludf.dummyfunction("if(countif(ec_num_list,FA6),OFFSET(INDIRECT(CONCAT(""A"",to_text(match(FA6,ec_num_list,0)))),0,1),"""")"),"")</f>
        <v/>
      </c>
      <c r="CB6" s="199" t="str">
        <f aca="false">IFERROR(__xludf.dummyfunction("if(countif(ec_num_list,FB6),OFFSET(INDIRECT(CONCAT(""A"",to_text(match(FB6,ec_num_list,0)))),0,1),"""")"),"")</f>
        <v/>
      </c>
      <c r="CC6" s="199" t="str">
        <f aca="false">IFERROR(__xludf.dummyfunction("if(countif(ec_num_list,FC6),OFFSET(INDIRECT(CONCAT(""A"",to_text(match(FC6,ec_num_list,0)))),0,1),"""")"),"N2 ")</f>
        <v>N2</v>
      </c>
      <c r="CD6" s="199" t="str">
        <f aca="false">IFERROR(__xludf.dummyfunction("if(countif(ec_num_list,FD6),OFFSET(INDIRECT(CONCAT(""A"",to_text(match(FD6,ec_num_list,0)))),0,1),"""")"),"")</f>
        <v/>
      </c>
      <c r="CE6" s="199" t="str">
        <f aca="false">IFERROR(__xludf.dummyfunction("if(countif(ec_num_list,FE6),OFFSET(INDIRECT(CONCAT(""A"",to_text(match(FE6,ec_num_list,0)))),0,1),"""")"),"")</f>
        <v/>
      </c>
      <c r="CF6" s="199" t="str">
        <f aca="false">IFERROR(__xludf.dummyfunction("if(countif(ec_num_list,FF6),OFFSET(INDIRECT(CONCAT(""A"",to_text(match(FF6,ec_num_list,0)))),0,1),"""")"),"")</f>
        <v/>
      </c>
      <c r="CG6" s="199" t="str">
        <f aca="false">IFERROR(__xludf.dummyfunction("if(countif(ec_num_list,FG6),OFFSET(INDIRECT(CONCAT(""A"",to_text(match(FG6,ec_num_list,0)))),0,1),"""")"),"")</f>
        <v/>
      </c>
      <c r="CH6" s="199" t="str">
        <f aca="false">IFERROR(__xludf.dummyfunction("if(countif(ec_num_list,FH6),OFFSET(INDIRECT(CONCAT(""A"",to_text(match(FH6,ec_num_list,0)))),0,1),"""")"),"N7 ")</f>
        <v>N7</v>
      </c>
      <c r="CI6" s="199" t="str">
        <f aca="false">IFERROR(__xludf.dummyfunction("if(countif(ec_num_list,FI6),OFFSET(INDIRECT(CONCAT(""A"",to_text(match(FI6,ec_num_list,0)))),0,1),"""")"),"")</f>
        <v/>
      </c>
      <c r="CJ6" s="199" t="str">
        <f aca="false">IFERROR(__xludf.dummyfunction("if(countif(ec_num_list,FJ6),OFFSET(INDIRECT(CONCAT(""A"",to_text(match(FJ6,ec_num_list,0)))),0,1),"""")"),"")</f>
        <v/>
      </c>
      <c r="CK6" s="199" t="str">
        <f aca="false">IFERROR(__xludf.dummyfunction("if(countif(ec_num_list,FK6),OFFSET(INDIRECT(CONCAT(""A"",to_text(match(FK6,ec_num_list,0)))),0,1),"""")"),"NA ")</f>
        <v>NA</v>
      </c>
      <c r="CL6" s="199" t="str">
        <f aca="false">IFERROR(__xludf.dummyfunction("if(countif(ec_num_list,FL6),OFFSET(INDIRECT(CONCAT(""A"",to_text(match(FL6,ec_num_list,0)))),0,1),"""")"),"")</f>
        <v/>
      </c>
      <c r="CM6" s="199" t="str">
        <f aca="false">IFERROR(__xludf.dummyfunction("if(countif(ec_num_list,FM6),OFFSET(INDIRECT(CONCAT(""A"",to_text(match(FM6,ec_num_list,0)))),0,1),"""")"),"")</f>
        <v/>
      </c>
      <c r="CN6" s="37" t="s">
        <v>91</v>
      </c>
      <c r="CO6" s="37" t="s">
        <v>1231</v>
      </c>
      <c r="CP6" s="37" t="s">
        <v>1239</v>
      </c>
      <c r="CQ6" s="37" t="s">
        <v>1244</v>
      </c>
      <c r="CR6" s="37" t="s">
        <v>1248</v>
      </c>
      <c r="CS6" s="37" t="s">
        <v>1543</v>
      </c>
      <c r="CT6" s="37" t="s">
        <v>1254</v>
      </c>
      <c r="CU6" s="37" t="s">
        <v>1259</v>
      </c>
      <c r="CV6" s="37" t="s">
        <v>1262</v>
      </c>
      <c r="CW6" s="37" t="s">
        <v>1543</v>
      </c>
      <c r="CX6" s="37" t="s">
        <v>1543</v>
      </c>
      <c r="CY6" s="37" t="s">
        <v>1274</v>
      </c>
      <c r="CZ6" s="37" t="s">
        <v>1543</v>
      </c>
      <c r="DA6" s="37" t="s">
        <v>1280</v>
      </c>
      <c r="DB6" s="37" t="s">
        <v>1282</v>
      </c>
      <c r="DC6" s="37" t="s">
        <v>1543</v>
      </c>
      <c r="DD6" s="37" t="s">
        <v>1543</v>
      </c>
      <c r="DE6" s="37" t="s">
        <v>1292</v>
      </c>
      <c r="DF6" s="37" t="s">
        <v>1297</v>
      </c>
      <c r="DG6" s="37" t="s">
        <v>1299</v>
      </c>
      <c r="DH6" s="37" t="s">
        <v>1303</v>
      </c>
      <c r="DI6" s="37" t="s">
        <v>1305</v>
      </c>
      <c r="DJ6" s="37" t="s">
        <v>1309</v>
      </c>
      <c r="DK6" s="37" t="s">
        <v>1543</v>
      </c>
      <c r="DL6" s="37" t="s">
        <v>1314</v>
      </c>
      <c r="DM6" s="37" t="s">
        <v>1318</v>
      </c>
      <c r="DN6" s="37" t="s">
        <v>1322</v>
      </c>
      <c r="DO6" s="37" t="s">
        <v>1325</v>
      </c>
      <c r="DP6" s="37" t="s">
        <v>1329</v>
      </c>
      <c r="DQ6" s="37" t="s">
        <v>1332</v>
      </c>
      <c r="DR6" s="37" t="s">
        <v>1335</v>
      </c>
      <c r="DS6" s="37" t="s">
        <v>1543</v>
      </c>
      <c r="DT6" s="37" t="s">
        <v>1341</v>
      </c>
      <c r="DU6" s="37" t="s">
        <v>1543</v>
      </c>
      <c r="DV6" s="37" t="s">
        <v>1351</v>
      </c>
      <c r="DW6" s="37" t="s">
        <v>1357</v>
      </c>
      <c r="DX6" s="37" t="s">
        <v>1363</v>
      </c>
      <c r="DY6" s="37" t="s">
        <v>1543</v>
      </c>
      <c r="DZ6" s="37" t="s">
        <v>1543</v>
      </c>
      <c r="EA6" s="37" t="s">
        <v>1543</v>
      </c>
      <c r="EB6" s="37" t="s">
        <v>1376</v>
      </c>
      <c r="EC6" s="37" t="s">
        <v>1379</v>
      </c>
      <c r="ED6" s="37" t="s">
        <v>1543</v>
      </c>
      <c r="EE6" s="37" t="s">
        <v>1385</v>
      </c>
      <c r="EF6" s="37" t="s">
        <v>1543</v>
      </c>
      <c r="EG6" s="37" t="s">
        <v>1392</v>
      </c>
      <c r="EH6" s="37" t="s">
        <v>1543</v>
      </c>
      <c r="EI6" s="37" t="s">
        <v>1543</v>
      </c>
      <c r="EJ6" s="37" t="s">
        <v>1402</v>
      </c>
      <c r="EK6" s="37" t="s">
        <v>1405</v>
      </c>
      <c r="EL6" s="37" t="s">
        <v>1407</v>
      </c>
      <c r="EM6" s="37" t="s">
        <v>1543</v>
      </c>
      <c r="EN6" s="37" t="s">
        <v>1416</v>
      </c>
      <c r="EO6" s="37" t="s">
        <v>1418</v>
      </c>
      <c r="EP6" s="37" t="s">
        <v>1543</v>
      </c>
      <c r="EQ6" s="37" t="s">
        <v>1543</v>
      </c>
      <c r="ER6" s="37" t="s">
        <v>1543</v>
      </c>
      <c r="ES6" s="37" t="s">
        <v>1430</v>
      </c>
      <c r="ET6" s="37" t="s">
        <v>1543</v>
      </c>
      <c r="EU6" s="37" t="s">
        <v>1543</v>
      </c>
      <c r="EV6" s="37" t="s">
        <v>1439</v>
      </c>
      <c r="EW6" s="37" t="s">
        <v>1543</v>
      </c>
      <c r="EX6" s="37" t="s">
        <v>1543</v>
      </c>
      <c r="EY6" s="37" t="s">
        <v>1543</v>
      </c>
      <c r="EZ6" s="37" t="s">
        <v>1451</v>
      </c>
      <c r="FA6" s="37" t="s">
        <v>1543</v>
      </c>
      <c r="FB6" s="37" t="s">
        <v>1543</v>
      </c>
      <c r="FC6" s="37" t="s">
        <v>1464</v>
      </c>
      <c r="FD6" s="37" t="s">
        <v>1543</v>
      </c>
      <c r="FE6" s="37" t="s">
        <v>1543</v>
      </c>
      <c r="FF6" s="37" t="s">
        <v>1543</v>
      </c>
      <c r="FG6" s="37" t="s">
        <v>1543</v>
      </c>
      <c r="FH6" s="37" t="s">
        <v>1482</v>
      </c>
      <c r="FI6" s="37" t="s">
        <v>1543</v>
      </c>
      <c r="FJ6" s="37" t="s">
        <v>1543</v>
      </c>
      <c r="FK6" s="37" t="s">
        <v>1494</v>
      </c>
      <c r="FL6" s="37" t="s">
        <v>1497</v>
      </c>
      <c r="FM6" s="37" t="s">
        <v>1543</v>
      </c>
    </row>
    <row r="7" customFormat="false" ht="15" hidden="false" customHeight="false" outlineLevel="0" collapsed="false">
      <c r="A7" s="37" t="s">
        <v>1254</v>
      </c>
      <c r="B7" s="37" t="str">
        <f aca="false">CONCATENATE("J",C7," ")</f>
        <v>J5</v>
      </c>
      <c r="C7" s="196" t="n">
        <v>5</v>
      </c>
      <c r="D7" s="36" t="s">
        <v>417</v>
      </c>
      <c r="E7" s="36" t="s">
        <v>896</v>
      </c>
      <c r="F7" s="36" t="s">
        <v>897</v>
      </c>
      <c r="G7" s="36" t="s">
        <v>898</v>
      </c>
      <c r="H7" s="36" t="s">
        <v>439</v>
      </c>
      <c r="I7" s="36" t="s">
        <v>450</v>
      </c>
      <c r="J7" s="36" t="s">
        <v>911</v>
      </c>
      <c r="K7" s="36" t="s">
        <v>454</v>
      </c>
      <c r="L7" s="173" t="s">
        <v>94</v>
      </c>
      <c r="M7" s="199" t="str">
        <f aca="false">IFERROR(__xludf.dummyfunction("regexreplace(N7,"" "","", "")"),"J0, J3, J5, J6, J7, JA, JC, JD, K0, K1, K2, K3, K4, K5, K7, K8, K9, KA, KB, KC, KD, KF, L1, L2, L3, L7, L8, LA, LC, LF, M0, M1, M3, M4, M8, MB, MF, N2, N7, NA, ")</f>
        <v>J0, J3, J5, J6, J7, JA, JC, JD, K0, K1, K2, K3, K4, K5, K7, K8, K9, KA, KB, KC, KD, KF, L1, L2, L3, L7, L8, LA, LC, LF, M0, M1, M3, M4, M8, MB, MF, N2, N7, NA,</v>
      </c>
      <c r="N7" s="199" t="e">
        <f aca="false">CONCATENATE(O7:CL7)</f>
        <v>#VALUE!</v>
      </c>
      <c r="O7" s="199" t="str">
        <f aca="false">IFERROR(__xludf.dummyfunction("if(countif(ec_num_list,CO7),OFFSET(INDIRECT(CONCAT(""A"",to_text(match(CO7,ec_num_list,0)))),0,1),"""")"),"J0 ")</f>
        <v>J0</v>
      </c>
      <c r="P7" s="199" t="str">
        <f aca="false">IFERROR(__xludf.dummyfunction("if(countif(ec_num_list,CP7),OFFSET(INDIRECT(CONCAT(""A"",to_text(match(CP7,ec_num_list,0)))),0,1),"""")"),"")</f>
        <v/>
      </c>
      <c r="Q7" s="199" t="str">
        <f aca="false">IFERROR(__xludf.dummyfunction("if(countif(ec_num_list,CQ7),OFFSET(INDIRECT(CONCAT(""A"",to_text(match(CQ7,ec_num_list,0)))),0,1),"""")"),"")</f>
        <v/>
      </c>
      <c r="R7" s="199" t="str">
        <f aca="false">IFERROR(__xludf.dummyfunction("if(countif(ec_num_list,CR7),OFFSET(INDIRECT(CONCAT(""A"",to_text(match(CR7,ec_num_list,0)))),0,1),"""")"),"J3 ")</f>
        <v>J3</v>
      </c>
      <c r="S7" s="199" t="str">
        <f aca="false">IFERROR(__xludf.dummyfunction("if(countif(ec_num_list,CS7),OFFSET(INDIRECT(CONCAT(""A"",to_text(match(CS7,ec_num_list,0)))),0,1),"""")"),"")</f>
        <v/>
      </c>
      <c r="T7" s="199" t="str">
        <f aca="false">IFERROR(__xludf.dummyfunction("if(countif(ec_num_list,CT7),OFFSET(INDIRECT(CONCAT(""A"",to_text(match(CT7,ec_num_list,0)))),0,1),"""")"),"J5 ")</f>
        <v>J5</v>
      </c>
      <c r="U7" s="199" t="str">
        <f aca="false">IFERROR(__xludf.dummyfunction("if(countif(ec_num_list,CU7),OFFSET(INDIRECT(CONCAT(""A"",to_text(match(CU7,ec_num_list,0)))),0,1),"""")"),"J6 ")</f>
        <v>J6</v>
      </c>
      <c r="V7" s="199" t="str">
        <f aca="false">IFERROR(__xludf.dummyfunction("if(countif(ec_num_list,CV7),OFFSET(INDIRECT(CONCAT(""A"",to_text(match(CV7,ec_num_list,0)))),0,1),"""")"),"J7 ")</f>
        <v>J7</v>
      </c>
      <c r="W7" s="199" t="str">
        <f aca="false">IFERROR(__xludf.dummyfunction("if(countif(ec_num_list,CW7),OFFSET(INDIRECT(CONCAT(""A"",to_text(match(CW7,ec_num_list,0)))),0,1),"""")"),"")</f>
        <v/>
      </c>
      <c r="X7" s="199" t="str">
        <f aca="false">IFERROR(__xludf.dummyfunction("if(countif(ec_num_list,CX7),OFFSET(INDIRECT(CONCAT(""A"",to_text(match(CX7,ec_num_list,0)))),0,1),"""")"),"")</f>
        <v/>
      </c>
      <c r="Y7" s="199" t="str">
        <f aca="false">IFERROR(__xludf.dummyfunction("if(countif(ec_num_list,CY7),OFFSET(INDIRECT(CONCAT(""A"",to_text(match(CY7,ec_num_list,0)))),0,1),"""")"),"JA ")</f>
        <v>JA</v>
      </c>
      <c r="Z7" s="199" t="str">
        <f aca="false">IFERROR(__xludf.dummyfunction("if(countif(ec_num_list,CZ7),OFFSET(INDIRECT(CONCAT(""A"",to_text(match(CZ7,ec_num_list,0)))),0,1),"""")"),"")</f>
        <v/>
      </c>
      <c r="AA7" s="199" t="str">
        <f aca="false">IFERROR(__xludf.dummyfunction("if(countif(ec_num_list,DA7),OFFSET(INDIRECT(CONCAT(""A"",to_text(match(DA7,ec_num_list,0)))),0,1),"""")"),"JC ")</f>
        <v>JC</v>
      </c>
      <c r="AB7" s="199" t="str">
        <f aca="false">IFERROR(__xludf.dummyfunction("if(countif(ec_num_list,DB7),OFFSET(INDIRECT(CONCAT(""A"",to_text(match(DB7,ec_num_list,0)))),0,1),"""")"),"JD ")</f>
        <v>JD</v>
      </c>
      <c r="AC7" s="199" t="str">
        <f aca="false">IFERROR(__xludf.dummyfunction("if(countif(ec_num_list,DC7),OFFSET(INDIRECT(CONCAT(""A"",to_text(match(DC7,ec_num_list,0)))),0,1),"""")"),"")</f>
        <v/>
      </c>
      <c r="AD7" s="199" t="str">
        <f aca="false">IFERROR(__xludf.dummyfunction("if(countif(ec_num_list,DD7),OFFSET(INDIRECT(CONCAT(""A"",to_text(match(DD7,ec_num_list,0)))),0,1),"""")"),"")</f>
        <v/>
      </c>
      <c r="AE7" s="199" t="str">
        <f aca="false">IFERROR(__xludf.dummyfunction("if(countif(ec_num_list,DE7),OFFSET(INDIRECT(CONCAT(""A"",to_text(match(DE7,ec_num_list,0)))),0,1),"""")"),"K0 ")</f>
        <v>K0</v>
      </c>
      <c r="AF7" s="199" t="str">
        <f aca="false">IFERROR(__xludf.dummyfunction("if(countif(ec_num_list,DF7),OFFSET(INDIRECT(CONCAT(""A"",to_text(match(DF7,ec_num_list,0)))),0,1),"""")"),"K1 ")</f>
        <v>K1</v>
      </c>
      <c r="AG7" s="199" t="str">
        <f aca="false">IFERROR(__xludf.dummyfunction("if(countif(ec_num_list,DG7),OFFSET(INDIRECT(CONCAT(""A"",to_text(match(DG7,ec_num_list,0)))),0,1),"""")"),"K2 ")</f>
        <v>K2</v>
      </c>
      <c r="AH7" s="199" t="str">
        <f aca="false">IFERROR(__xludf.dummyfunction("if(countif(ec_num_list,DH7),OFFSET(INDIRECT(CONCAT(""A"",to_text(match(DH7,ec_num_list,0)))),0,1),"""")"),"K3 ")</f>
        <v>K3</v>
      </c>
      <c r="AI7" s="199" t="str">
        <f aca="false">IFERROR(__xludf.dummyfunction("if(countif(ec_num_list,DI7),OFFSET(INDIRECT(CONCAT(""A"",to_text(match(DI7,ec_num_list,0)))),0,1),"""")"),"K4 ")</f>
        <v>K4</v>
      </c>
      <c r="AJ7" s="199" t="str">
        <f aca="false">IFERROR(__xludf.dummyfunction("if(countif(ec_num_list,DJ7),OFFSET(INDIRECT(CONCAT(""A"",to_text(match(DJ7,ec_num_list,0)))),0,1),"""")"),"K5 ")</f>
        <v>K5</v>
      </c>
      <c r="AK7" s="199" t="str">
        <f aca="false">IFERROR(__xludf.dummyfunction("if(countif(ec_num_list,DK7),OFFSET(INDIRECT(CONCAT(""A"",to_text(match(DK7,ec_num_list,0)))),0,1),"""")"),"")</f>
        <v/>
      </c>
      <c r="AL7" s="199" t="str">
        <f aca="false">IFERROR(__xludf.dummyfunction("if(countif(ec_num_list,DL7),OFFSET(INDIRECT(CONCAT(""A"",to_text(match(DL7,ec_num_list,0)))),0,1),"""")"),"K7 ")</f>
        <v>K7</v>
      </c>
      <c r="AM7" s="199" t="str">
        <f aca="false">IFERROR(__xludf.dummyfunction("if(countif(ec_num_list,DM7),OFFSET(INDIRECT(CONCAT(""A"",to_text(match(DM7,ec_num_list,0)))),0,1),"""")"),"K8 ")</f>
        <v>K8</v>
      </c>
      <c r="AN7" s="199" t="str">
        <f aca="false">IFERROR(__xludf.dummyfunction("if(countif(ec_num_list,DN7),OFFSET(INDIRECT(CONCAT(""A"",to_text(match(DN7,ec_num_list,0)))),0,1),"""")"),"K9 ")</f>
        <v>K9</v>
      </c>
      <c r="AO7" s="199" t="str">
        <f aca="false">IFERROR(__xludf.dummyfunction("if(countif(ec_num_list,DO7),OFFSET(INDIRECT(CONCAT(""A"",to_text(match(DO7,ec_num_list,0)))),0,1),"""")"),"KA ")</f>
        <v>KA</v>
      </c>
      <c r="AP7" s="199" t="str">
        <f aca="false">IFERROR(__xludf.dummyfunction("if(countif(ec_num_list,DP7),OFFSET(INDIRECT(CONCAT(""A"",to_text(match(DP7,ec_num_list,0)))),0,1),"""")"),"KB ")</f>
        <v>KB</v>
      </c>
      <c r="AQ7" s="199" t="str">
        <f aca="false">IFERROR(__xludf.dummyfunction("if(countif(ec_num_list,DQ7),OFFSET(INDIRECT(CONCAT(""A"",to_text(match(DQ7,ec_num_list,0)))),0,1),"""")"),"KC ")</f>
        <v>KC</v>
      </c>
      <c r="AR7" s="199" t="str">
        <f aca="false">IFERROR(__xludf.dummyfunction("if(countif(ec_num_list,DR7),OFFSET(INDIRECT(CONCAT(""A"",to_text(match(DR7,ec_num_list,0)))),0,1),"""")"),"KD ")</f>
        <v>KD</v>
      </c>
      <c r="AS7" s="199" t="str">
        <f aca="false">IFERROR(__xludf.dummyfunction("if(countif(ec_num_list,DS7),OFFSET(INDIRECT(CONCAT(""A"",to_text(match(DS7,ec_num_list,0)))),0,1),"""")"),"")</f>
        <v/>
      </c>
      <c r="AT7" s="199" t="str">
        <f aca="false">IFERROR(__xludf.dummyfunction("if(countif(ec_num_list,DT7),OFFSET(INDIRECT(CONCAT(""A"",to_text(match(DT7,ec_num_list,0)))),0,1),"""")"),"KF ")</f>
        <v>KF</v>
      </c>
      <c r="AU7" s="199" t="str">
        <f aca="false">IFERROR(__xludf.dummyfunction("if(countif(ec_num_list,DU7),OFFSET(INDIRECT(CONCAT(""A"",to_text(match(DU7,ec_num_list,0)))),0,1),"""")"),"")</f>
        <v/>
      </c>
      <c r="AV7" s="199" t="str">
        <f aca="false">IFERROR(__xludf.dummyfunction("if(countif(ec_num_list,DV7),OFFSET(INDIRECT(CONCAT(""A"",to_text(match(DV7,ec_num_list,0)))),0,1),"""")"),"L1 ")</f>
        <v>L1</v>
      </c>
      <c r="AW7" s="199" t="str">
        <f aca="false">IFERROR(__xludf.dummyfunction("if(countif(ec_num_list,DW7),OFFSET(INDIRECT(CONCAT(""A"",to_text(match(DW7,ec_num_list,0)))),0,1),"""")"),"L2 ")</f>
        <v>L2</v>
      </c>
      <c r="AX7" s="199" t="str">
        <f aca="false">IFERROR(__xludf.dummyfunction("if(countif(ec_num_list,DX7),OFFSET(INDIRECT(CONCAT(""A"",to_text(match(DX7,ec_num_list,0)))),0,1),"""")"),"L3 ")</f>
        <v>L3</v>
      </c>
      <c r="AY7" s="199" t="str">
        <f aca="false">IFERROR(__xludf.dummyfunction("if(countif(ec_num_list,DY7),OFFSET(INDIRECT(CONCAT(""A"",to_text(match(DY7,ec_num_list,0)))),0,1),"""")"),"")</f>
        <v/>
      </c>
      <c r="AZ7" s="199" t="str">
        <f aca="false">IFERROR(__xludf.dummyfunction("if(countif(ec_num_list,DZ7),OFFSET(INDIRECT(CONCAT(""A"",to_text(match(DZ7,ec_num_list,0)))),0,1),"""")"),"")</f>
        <v/>
      </c>
      <c r="BA7" s="199" t="str">
        <f aca="false">IFERROR(__xludf.dummyfunction("if(countif(ec_num_list,EA7),OFFSET(INDIRECT(CONCAT(""A"",to_text(match(EA7,ec_num_list,0)))),0,1),"""")"),"")</f>
        <v/>
      </c>
      <c r="BB7" s="199" t="str">
        <f aca="false">IFERROR(__xludf.dummyfunction("if(countif(ec_num_list,EB7),OFFSET(INDIRECT(CONCAT(""A"",to_text(match(EB7,ec_num_list,0)))),0,1),"""")"),"L7 ")</f>
        <v>L7</v>
      </c>
      <c r="BC7" s="199" t="str">
        <f aca="false">IFERROR(__xludf.dummyfunction("if(countif(ec_num_list,EC7),OFFSET(INDIRECT(CONCAT(""A"",to_text(match(EC7,ec_num_list,0)))),0,1),"""")"),"L8 ")</f>
        <v>L8</v>
      </c>
      <c r="BD7" s="199" t="str">
        <f aca="false">IFERROR(__xludf.dummyfunction("if(countif(ec_num_list,ED7),OFFSET(INDIRECT(CONCAT(""A"",to_text(match(ED7,ec_num_list,0)))),0,1),"""")"),"")</f>
        <v/>
      </c>
      <c r="BE7" s="199" t="str">
        <f aca="false">IFERROR(__xludf.dummyfunction("if(countif(ec_num_list,EE7),OFFSET(INDIRECT(CONCAT(""A"",to_text(match(EE7,ec_num_list,0)))),0,1),"""")"),"LA ")</f>
        <v>LA</v>
      </c>
      <c r="BF7" s="199" t="str">
        <f aca="false">IFERROR(__xludf.dummyfunction("if(countif(ec_num_list,EF7),OFFSET(INDIRECT(CONCAT(""A"",to_text(match(EF7,ec_num_list,0)))),0,1),"""")"),"")</f>
        <v/>
      </c>
      <c r="BG7" s="199" t="str">
        <f aca="false">IFERROR(__xludf.dummyfunction("if(countif(ec_num_list,EG7),OFFSET(INDIRECT(CONCAT(""A"",to_text(match(EG7,ec_num_list,0)))),0,1),"""")"),"LC ")</f>
        <v>LC</v>
      </c>
      <c r="BH7" s="199" t="str">
        <f aca="false">IFERROR(__xludf.dummyfunction("if(countif(ec_num_list,EH7),OFFSET(INDIRECT(CONCAT(""A"",to_text(match(EH7,ec_num_list,0)))),0,1),"""")"),"")</f>
        <v/>
      </c>
      <c r="BI7" s="199" t="str">
        <f aca="false">IFERROR(__xludf.dummyfunction("if(countif(ec_num_list,EI7),OFFSET(INDIRECT(CONCAT(""A"",to_text(match(EI7,ec_num_list,0)))),0,1),"""")"),"")</f>
        <v/>
      </c>
      <c r="BJ7" s="199" t="str">
        <f aca="false">IFERROR(__xludf.dummyfunction("if(countif(ec_num_list,EJ7),OFFSET(INDIRECT(CONCAT(""A"",to_text(match(EJ7,ec_num_list,0)))),0,1),"""")"),"LF ")</f>
        <v>LF</v>
      </c>
      <c r="BK7" s="199" t="str">
        <f aca="false">IFERROR(__xludf.dummyfunction("if(countif(ec_num_list,EK7),OFFSET(INDIRECT(CONCAT(""A"",to_text(match(EK7,ec_num_list,0)))),0,1),"""")"),"M0 ")</f>
        <v>M0</v>
      </c>
      <c r="BL7" s="199" t="str">
        <f aca="false">IFERROR(__xludf.dummyfunction("if(countif(ec_num_list,EL7),OFFSET(INDIRECT(CONCAT(""A"",to_text(match(EL7,ec_num_list,0)))),0,1),"""")"),"M1 ")</f>
        <v>M1</v>
      </c>
      <c r="BM7" s="199" t="str">
        <f aca="false">IFERROR(__xludf.dummyfunction("if(countif(ec_num_list,EM7),OFFSET(INDIRECT(CONCAT(""A"",to_text(match(EM7,ec_num_list,0)))),0,1),"""")"),"")</f>
        <v/>
      </c>
      <c r="BN7" s="199" t="str">
        <f aca="false">IFERROR(__xludf.dummyfunction("if(countif(ec_num_list,EN7),OFFSET(INDIRECT(CONCAT(""A"",to_text(match(EN7,ec_num_list,0)))),0,1),"""")"),"M3 ")</f>
        <v>M3</v>
      </c>
      <c r="BO7" s="199" t="str">
        <f aca="false">IFERROR(__xludf.dummyfunction("if(countif(ec_num_list,EO7),OFFSET(INDIRECT(CONCAT(""A"",to_text(match(EO7,ec_num_list,0)))),0,1),"""")"),"M4 ")</f>
        <v>M4</v>
      </c>
      <c r="BP7" s="199" t="str">
        <f aca="false">IFERROR(__xludf.dummyfunction("if(countif(ec_num_list,EP7),OFFSET(INDIRECT(CONCAT(""A"",to_text(match(EP7,ec_num_list,0)))),0,1),"""")"),"")</f>
        <v/>
      </c>
      <c r="BQ7" s="199" t="str">
        <f aca="false">IFERROR(__xludf.dummyfunction("if(countif(ec_num_list,EQ7),OFFSET(INDIRECT(CONCAT(""A"",to_text(match(EQ7,ec_num_list,0)))),0,1),"""")"),"")</f>
        <v/>
      </c>
      <c r="BR7" s="199" t="str">
        <f aca="false">IFERROR(__xludf.dummyfunction("if(countif(ec_num_list,ER7),OFFSET(INDIRECT(CONCAT(""A"",to_text(match(ER7,ec_num_list,0)))),0,1),"""")"),"")</f>
        <v/>
      </c>
      <c r="BS7" s="199" t="str">
        <f aca="false">IFERROR(__xludf.dummyfunction("if(countif(ec_num_list,ES7),OFFSET(INDIRECT(CONCAT(""A"",to_text(match(ES7,ec_num_list,0)))),0,1),"""")"),"M8 ")</f>
        <v>M8</v>
      </c>
      <c r="BT7" s="199" t="str">
        <f aca="false">IFERROR(__xludf.dummyfunction("if(countif(ec_num_list,ET7),OFFSET(INDIRECT(CONCAT(""A"",to_text(match(ET7,ec_num_list,0)))),0,1),"""")"),"")</f>
        <v/>
      </c>
      <c r="BU7" s="199" t="str">
        <f aca="false">IFERROR(__xludf.dummyfunction("if(countif(ec_num_list,EU7),OFFSET(INDIRECT(CONCAT(""A"",to_text(match(EU7,ec_num_list,0)))),0,1),"""")"),"")</f>
        <v/>
      </c>
      <c r="BV7" s="199" t="str">
        <f aca="false">IFERROR(__xludf.dummyfunction("if(countif(ec_num_list,EV7),OFFSET(INDIRECT(CONCAT(""A"",to_text(match(EV7,ec_num_list,0)))),0,1),"""")"),"MB ")</f>
        <v>MB</v>
      </c>
      <c r="BW7" s="199" t="str">
        <f aca="false">IFERROR(__xludf.dummyfunction("if(countif(ec_num_list,EW7),OFFSET(INDIRECT(CONCAT(""A"",to_text(match(EW7,ec_num_list,0)))),0,1),"""")"),"")</f>
        <v/>
      </c>
      <c r="BX7" s="199" t="str">
        <f aca="false">IFERROR(__xludf.dummyfunction("if(countif(ec_num_list,EX7),OFFSET(INDIRECT(CONCAT(""A"",to_text(match(EX7,ec_num_list,0)))),0,1),"""")"),"")</f>
        <v/>
      </c>
      <c r="BY7" s="199" t="str">
        <f aca="false">IFERROR(__xludf.dummyfunction("if(countif(ec_num_list,EY7),OFFSET(INDIRECT(CONCAT(""A"",to_text(match(EY7,ec_num_list,0)))),0,1),"""")"),"")</f>
        <v/>
      </c>
      <c r="BZ7" s="199" t="str">
        <f aca="false">IFERROR(__xludf.dummyfunction("if(countif(ec_num_list,EZ7),OFFSET(INDIRECT(CONCAT(""A"",to_text(match(EZ7,ec_num_list,0)))),0,1),"""")"),"MF ")</f>
        <v>MF</v>
      </c>
      <c r="CA7" s="199" t="str">
        <f aca="false">IFERROR(__xludf.dummyfunction("if(countif(ec_num_list,FA7),OFFSET(INDIRECT(CONCAT(""A"",to_text(match(FA7,ec_num_list,0)))),0,1),"""")"),"")</f>
        <v/>
      </c>
      <c r="CB7" s="199" t="str">
        <f aca="false">IFERROR(__xludf.dummyfunction("if(countif(ec_num_list,FB7),OFFSET(INDIRECT(CONCAT(""A"",to_text(match(FB7,ec_num_list,0)))),0,1),"""")"),"")</f>
        <v/>
      </c>
      <c r="CC7" s="199" t="str">
        <f aca="false">IFERROR(__xludf.dummyfunction("if(countif(ec_num_list,FC7),OFFSET(INDIRECT(CONCAT(""A"",to_text(match(FC7,ec_num_list,0)))),0,1),"""")"),"N2 ")</f>
        <v>N2</v>
      </c>
      <c r="CD7" s="199" t="str">
        <f aca="false">IFERROR(__xludf.dummyfunction("if(countif(ec_num_list,FD7),OFFSET(INDIRECT(CONCAT(""A"",to_text(match(FD7,ec_num_list,0)))),0,1),"""")"),"")</f>
        <v/>
      </c>
      <c r="CE7" s="199" t="str">
        <f aca="false">IFERROR(__xludf.dummyfunction("if(countif(ec_num_list,FE7),OFFSET(INDIRECT(CONCAT(""A"",to_text(match(FE7,ec_num_list,0)))),0,1),"""")"),"")</f>
        <v/>
      </c>
      <c r="CF7" s="199" t="str">
        <f aca="false">IFERROR(__xludf.dummyfunction("if(countif(ec_num_list,FF7),OFFSET(INDIRECT(CONCAT(""A"",to_text(match(FF7,ec_num_list,0)))),0,1),"""")"),"")</f>
        <v/>
      </c>
      <c r="CG7" s="199" t="str">
        <f aca="false">IFERROR(__xludf.dummyfunction("if(countif(ec_num_list,FG7),OFFSET(INDIRECT(CONCAT(""A"",to_text(match(FG7,ec_num_list,0)))),0,1),"""")"),"")</f>
        <v/>
      </c>
      <c r="CH7" s="199" t="str">
        <f aca="false">IFERROR(__xludf.dummyfunction("if(countif(ec_num_list,FH7),OFFSET(INDIRECT(CONCAT(""A"",to_text(match(FH7,ec_num_list,0)))),0,1),"""")"),"N7 ")</f>
        <v>N7</v>
      </c>
      <c r="CI7" s="199" t="str">
        <f aca="false">IFERROR(__xludf.dummyfunction("if(countif(ec_num_list,FI7),OFFSET(INDIRECT(CONCAT(""A"",to_text(match(FI7,ec_num_list,0)))),0,1),"""")"),"")</f>
        <v/>
      </c>
      <c r="CJ7" s="199" t="str">
        <f aca="false">IFERROR(__xludf.dummyfunction("if(countif(ec_num_list,FJ7),OFFSET(INDIRECT(CONCAT(""A"",to_text(match(FJ7,ec_num_list,0)))),0,1),"""")"),"")</f>
        <v/>
      </c>
      <c r="CK7" s="199" t="str">
        <f aca="false">IFERROR(__xludf.dummyfunction("if(countif(ec_num_list,FK7),OFFSET(INDIRECT(CONCAT(""A"",to_text(match(FK7,ec_num_list,0)))),0,1),"""")"),"NA ")</f>
        <v>NA</v>
      </c>
      <c r="CL7" s="199" t="str">
        <f aca="false">IFERROR(__xludf.dummyfunction("if(countif(ec_num_list,FL7),OFFSET(INDIRECT(CONCAT(""A"",to_text(match(FL7,ec_num_list,0)))),0,1),"""")"),"")</f>
        <v/>
      </c>
      <c r="CM7" s="199" t="str">
        <f aca="false">IFERROR(__xludf.dummyfunction("if(countif(ec_num_list,FM7),OFFSET(INDIRECT(CONCAT(""A"",to_text(match(FM7,ec_num_list,0)))),0,1),"""")"),"")</f>
        <v/>
      </c>
      <c r="CN7" s="37" t="s">
        <v>94</v>
      </c>
      <c r="CO7" s="37" t="s">
        <v>1231</v>
      </c>
      <c r="CP7" s="37" t="s">
        <v>1543</v>
      </c>
      <c r="CQ7" s="37" t="s">
        <v>1543</v>
      </c>
      <c r="CR7" s="37" t="s">
        <v>1248</v>
      </c>
      <c r="CS7" s="37" t="s">
        <v>1543</v>
      </c>
      <c r="CT7" s="37" t="s">
        <v>1254</v>
      </c>
      <c r="CU7" s="37" t="s">
        <v>1259</v>
      </c>
      <c r="CV7" s="37" t="s">
        <v>1262</v>
      </c>
      <c r="CW7" s="37" t="s">
        <v>1543</v>
      </c>
      <c r="CX7" s="37" t="s">
        <v>1543</v>
      </c>
      <c r="CY7" s="37" t="s">
        <v>1274</v>
      </c>
      <c r="CZ7" s="37" t="s">
        <v>1543</v>
      </c>
      <c r="DA7" s="37" t="s">
        <v>1280</v>
      </c>
      <c r="DB7" s="37" t="s">
        <v>1282</v>
      </c>
      <c r="DC7" s="37" t="s">
        <v>1543</v>
      </c>
      <c r="DD7" s="37" t="s">
        <v>1543</v>
      </c>
      <c r="DE7" s="37" t="s">
        <v>1292</v>
      </c>
      <c r="DF7" s="37" t="s">
        <v>1297</v>
      </c>
      <c r="DG7" s="37" t="s">
        <v>1299</v>
      </c>
      <c r="DH7" s="37" t="s">
        <v>1303</v>
      </c>
      <c r="DI7" s="37" t="s">
        <v>1305</v>
      </c>
      <c r="DJ7" s="37" t="s">
        <v>1309</v>
      </c>
      <c r="DK7" s="37" t="s">
        <v>1543</v>
      </c>
      <c r="DL7" s="37" t="s">
        <v>1314</v>
      </c>
      <c r="DM7" s="37" t="s">
        <v>1318</v>
      </c>
      <c r="DN7" s="37" t="s">
        <v>1322</v>
      </c>
      <c r="DO7" s="37" t="s">
        <v>1325</v>
      </c>
      <c r="DP7" s="37" t="s">
        <v>1329</v>
      </c>
      <c r="DQ7" s="37" t="s">
        <v>1332</v>
      </c>
      <c r="DR7" s="37" t="s">
        <v>1335</v>
      </c>
      <c r="DS7" s="37" t="s">
        <v>1543</v>
      </c>
      <c r="DT7" s="37" t="s">
        <v>1341</v>
      </c>
      <c r="DU7" s="37" t="s">
        <v>1543</v>
      </c>
      <c r="DV7" s="37" t="s">
        <v>1351</v>
      </c>
      <c r="DW7" s="37" t="s">
        <v>1357</v>
      </c>
      <c r="DX7" s="37" t="s">
        <v>1363</v>
      </c>
      <c r="DY7" s="37" t="s">
        <v>1543</v>
      </c>
      <c r="DZ7" s="37" t="s">
        <v>1543</v>
      </c>
      <c r="EA7" s="37" t="s">
        <v>1543</v>
      </c>
      <c r="EB7" s="37" t="s">
        <v>1376</v>
      </c>
      <c r="EC7" s="37" t="s">
        <v>1379</v>
      </c>
      <c r="ED7" s="37" t="s">
        <v>1543</v>
      </c>
      <c r="EE7" s="37" t="s">
        <v>1385</v>
      </c>
      <c r="EF7" s="37" t="s">
        <v>1543</v>
      </c>
      <c r="EG7" s="37" t="s">
        <v>1392</v>
      </c>
      <c r="EH7" s="37" t="s">
        <v>1543</v>
      </c>
      <c r="EI7" s="37" t="s">
        <v>1543</v>
      </c>
      <c r="EJ7" s="37" t="s">
        <v>1402</v>
      </c>
      <c r="EK7" s="37" t="s">
        <v>1405</v>
      </c>
      <c r="EL7" s="37" t="s">
        <v>1407</v>
      </c>
      <c r="EM7" s="37" t="s">
        <v>1543</v>
      </c>
      <c r="EN7" s="37" t="s">
        <v>1416</v>
      </c>
      <c r="EO7" s="37" t="s">
        <v>1418</v>
      </c>
      <c r="EP7" s="37" t="s">
        <v>1543</v>
      </c>
      <c r="EQ7" s="37" t="s">
        <v>1543</v>
      </c>
      <c r="ER7" s="37" t="s">
        <v>1543</v>
      </c>
      <c r="ES7" s="37" t="s">
        <v>1430</v>
      </c>
      <c r="ET7" s="37" t="s">
        <v>1543</v>
      </c>
      <c r="EU7" s="37" t="s">
        <v>1543</v>
      </c>
      <c r="EV7" s="37" t="s">
        <v>1439</v>
      </c>
      <c r="EW7" s="37" t="s">
        <v>1543</v>
      </c>
      <c r="EX7" s="37" t="s">
        <v>1543</v>
      </c>
      <c r="EY7" s="37" t="s">
        <v>1543</v>
      </c>
      <c r="EZ7" s="37" t="s">
        <v>1451</v>
      </c>
      <c r="FA7" s="37" t="s">
        <v>1543</v>
      </c>
      <c r="FB7" s="37" t="s">
        <v>1543</v>
      </c>
      <c r="FC7" s="37" t="s">
        <v>1464</v>
      </c>
      <c r="FD7" s="37" t="s">
        <v>1543</v>
      </c>
      <c r="FE7" s="37" t="s">
        <v>1543</v>
      </c>
      <c r="FF7" s="37" t="s">
        <v>1543</v>
      </c>
      <c r="FG7" s="37" t="s">
        <v>1543</v>
      </c>
      <c r="FH7" s="37" t="s">
        <v>1482</v>
      </c>
      <c r="FI7" s="37" t="s">
        <v>1543</v>
      </c>
      <c r="FJ7" s="37" t="s">
        <v>1543</v>
      </c>
      <c r="FK7" s="37" t="s">
        <v>1494</v>
      </c>
      <c r="FL7" s="37" t="s">
        <v>1497</v>
      </c>
      <c r="FM7" s="37" t="s">
        <v>1543</v>
      </c>
    </row>
    <row r="8" customFormat="false" ht="15" hidden="false" customHeight="false" outlineLevel="0" collapsed="false">
      <c r="A8" s="37" t="s">
        <v>1259</v>
      </c>
      <c r="B8" s="37" t="str">
        <f aca="false">CONCATENATE("J",C8," ")</f>
        <v>J6</v>
      </c>
      <c r="C8" s="196" t="n">
        <v>6</v>
      </c>
      <c r="D8" s="36" t="s">
        <v>417</v>
      </c>
      <c r="E8" s="36" t="s">
        <v>896</v>
      </c>
      <c r="F8" s="36" t="s">
        <v>897</v>
      </c>
      <c r="G8" s="36" t="s">
        <v>898</v>
      </c>
      <c r="H8" s="36" t="s">
        <v>423</v>
      </c>
      <c r="I8" s="36" t="s">
        <v>466</v>
      </c>
      <c r="J8" s="36" t="s">
        <v>467</v>
      </c>
      <c r="K8" s="36" t="s">
        <v>95</v>
      </c>
      <c r="L8" s="173" t="s">
        <v>97</v>
      </c>
      <c r="M8" s="199" t="str">
        <f aca="false">IFERROR(__xludf.dummyfunction("regexreplace(N8,"" "","", "")"),"J0, J1, J2, J5, J6, J7, JC, K0, K5, K7, K9, KA, KB, KC, KD, KF, L1, L8, LA, LC, LF, M1, M3, M4, MB, MF, N2, N7, NA, ")</f>
        <v>J0, J1, J2, J5, J6, J7, JC, K0, K5, K7, K9, KA, KB, KC, KD, KF, L1, L8, LA, LC, LF, M1, M3, M4, MB, MF, N2, N7, NA,</v>
      </c>
      <c r="N8" s="199" t="e">
        <f aca="false">CONCATENATE(O8:CL8)</f>
        <v>#VALUE!</v>
      </c>
      <c r="O8" s="199" t="str">
        <f aca="false">IFERROR(__xludf.dummyfunction("if(countif(ec_num_list,CO8),OFFSET(INDIRECT(CONCAT(""A"",to_text(match(CO8,ec_num_list,0)))),0,1),"""")"),"J0 ")</f>
        <v>J0</v>
      </c>
      <c r="P8" s="199" t="str">
        <f aca="false">IFERROR(__xludf.dummyfunction("if(countif(ec_num_list,CP8),OFFSET(INDIRECT(CONCAT(""A"",to_text(match(CP8,ec_num_list,0)))),0,1),"""")"),"J1 ")</f>
        <v>J1</v>
      </c>
      <c r="Q8" s="199" t="str">
        <f aca="false">IFERROR(__xludf.dummyfunction("if(countif(ec_num_list,CQ8),OFFSET(INDIRECT(CONCAT(""A"",to_text(match(CQ8,ec_num_list,0)))),0,1),"""")"),"J2 ")</f>
        <v>J2</v>
      </c>
      <c r="R8" s="199" t="str">
        <f aca="false">IFERROR(__xludf.dummyfunction("if(countif(ec_num_list,CR8),OFFSET(INDIRECT(CONCAT(""A"",to_text(match(CR8,ec_num_list,0)))),0,1),"""")"),"")</f>
        <v/>
      </c>
      <c r="S8" s="199" t="str">
        <f aca="false">IFERROR(__xludf.dummyfunction("if(countif(ec_num_list,CS8),OFFSET(INDIRECT(CONCAT(""A"",to_text(match(CS8,ec_num_list,0)))),0,1),"""")"),"")</f>
        <v/>
      </c>
      <c r="T8" s="199" t="str">
        <f aca="false">IFERROR(__xludf.dummyfunction("if(countif(ec_num_list,CT8),OFFSET(INDIRECT(CONCAT(""A"",to_text(match(CT8,ec_num_list,0)))),0,1),"""")"),"J5 ")</f>
        <v>J5</v>
      </c>
      <c r="U8" s="199" t="str">
        <f aca="false">IFERROR(__xludf.dummyfunction("if(countif(ec_num_list,CU8),OFFSET(INDIRECT(CONCAT(""A"",to_text(match(CU8,ec_num_list,0)))),0,1),"""")"),"J6 ")</f>
        <v>J6</v>
      </c>
      <c r="V8" s="199" t="str">
        <f aca="false">IFERROR(__xludf.dummyfunction("if(countif(ec_num_list,CV8),OFFSET(INDIRECT(CONCAT(""A"",to_text(match(CV8,ec_num_list,0)))),0,1),"""")"),"J7 ")</f>
        <v>J7</v>
      </c>
      <c r="W8" s="199" t="str">
        <f aca="false">IFERROR(__xludf.dummyfunction("if(countif(ec_num_list,CW8),OFFSET(INDIRECT(CONCAT(""A"",to_text(match(CW8,ec_num_list,0)))),0,1),"""")"),"")</f>
        <v/>
      </c>
      <c r="X8" s="199" t="str">
        <f aca="false">IFERROR(__xludf.dummyfunction("if(countif(ec_num_list,CX8),OFFSET(INDIRECT(CONCAT(""A"",to_text(match(CX8,ec_num_list,0)))),0,1),"""")"),"")</f>
        <v/>
      </c>
      <c r="Y8" s="199" t="str">
        <f aca="false">IFERROR(__xludf.dummyfunction("if(countif(ec_num_list,CY8),OFFSET(INDIRECT(CONCAT(""A"",to_text(match(CY8,ec_num_list,0)))),0,1),"""")"),"")</f>
        <v/>
      </c>
      <c r="Z8" s="199" t="str">
        <f aca="false">IFERROR(__xludf.dummyfunction("if(countif(ec_num_list,CZ8),OFFSET(INDIRECT(CONCAT(""A"",to_text(match(CZ8,ec_num_list,0)))),0,1),"""")"),"")</f>
        <v/>
      </c>
      <c r="AA8" s="199" t="str">
        <f aca="false">IFERROR(__xludf.dummyfunction("if(countif(ec_num_list,DA8),OFFSET(INDIRECT(CONCAT(""A"",to_text(match(DA8,ec_num_list,0)))),0,1),"""")"),"JC ")</f>
        <v>JC</v>
      </c>
      <c r="AB8" s="199" t="str">
        <f aca="false">IFERROR(__xludf.dummyfunction("if(countif(ec_num_list,DB8),OFFSET(INDIRECT(CONCAT(""A"",to_text(match(DB8,ec_num_list,0)))),0,1),"""")"),"")</f>
        <v/>
      </c>
      <c r="AC8" s="199" t="str">
        <f aca="false">IFERROR(__xludf.dummyfunction("if(countif(ec_num_list,DC8),OFFSET(INDIRECT(CONCAT(""A"",to_text(match(DC8,ec_num_list,0)))),0,1),"""")"),"")</f>
        <v/>
      </c>
      <c r="AD8" s="199" t="str">
        <f aca="false">IFERROR(__xludf.dummyfunction("if(countif(ec_num_list,DD8),OFFSET(INDIRECT(CONCAT(""A"",to_text(match(DD8,ec_num_list,0)))),0,1),"""")"),"")</f>
        <v/>
      </c>
      <c r="AE8" s="199" t="str">
        <f aca="false">IFERROR(__xludf.dummyfunction("if(countif(ec_num_list,DE8),OFFSET(INDIRECT(CONCAT(""A"",to_text(match(DE8,ec_num_list,0)))),0,1),"""")"),"K0 ")</f>
        <v>K0</v>
      </c>
      <c r="AF8" s="199" t="str">
        <f aca="false">IFERROR(__xludf.dummyfunction("if(countif(ec_num_list,DF8),OFFSET(INDIRECT(CONCAT(""A"",to_text(match(DF8,ec_num_list,0)))),0,1),"""")"),"")</f>
        <v/>
      </c>
      <c r="AG8" s="199" t="str">
        <f aca="false">IFERROR(__xludf.dummyfunction("if(countif(ec_num_list,DG8),OFFSET(INDIRECT(CONCAT(""A"",to_text(match(DG8,ec_num_list,0)))),0,1),"""")"),"")</f>
        <v/>
      </c>
      <c r="AH8" s="199" t="str">
        <f aca="false">IFERROR(__xludf.dummyfunction("if(countif(ec_num_list,DH8),OFFSET(INDIRECT(CONCAT(""A"",to_text(match(DH8,ec_num_list,0)))),0,1),"""")"),"")</f>
        <v/>
      </c>
      <c r="AI8" s="199" t="str">
        <f aca="false">IFERROR(__xludf.dummyfunction("if(countif(ec_num_list,DI8),OFFSET(INDIRECT(CONCAT(""A"",to_text(match(DI8,ec_num_list,0)))),0,1),"""")"),"")</f>
        <v/>
      </c>
      <c r="AJ8" s="199" t="str">
        <f aca="false">IFERROR(__xludf.dummyfunction("if(countif(ec_num_list,DJ8),OFFSET(INDIRECT(CONCAT(""A"",to_text(match(DJ8,ec_num_list,0)))),0,1),"""")"),"K5 ")</f>
        <v>K5</v>
      </c>
      <c r="AK8" s="199" t="str">
        <f aca="false">IFERROR(__xludf.dummyfunction("if(countif(ec_num_list,DK8),OFFSET(INDIRECT(CONCAT(""A"",to_text(match(DK8,ec_num_list,0)))),0,1),"""")"),"")</f>
        <v/>
      </c>
      <c r="AL8" s="199" t="str">
        <f aca="false">IFERROR(__xludf.dummyfunction("if(countif(ec_num_list,DL8),OFFSET(INDIRECT(CONCAT(""A"",to_text(match(DL8,ec_num_list,0)))),0,1),"""")"),"K7 ")</f>
        <v>K7</v>
      </c>
      <c r="AM8" s="199" t="str">
        <f aca="false">IFERROR(__xludf.dummyfunction("if(countif(ec_num_list,DM8),OFFSET(INDIRECT(CONCAT(""A"",to_text(match(DM8,ec_num_list,0)))),0,1),"""")"),"")</f>
        <v/>
      </c>
      <c r="AN8" s="199" t="str">
        <f aca="false">IFERROR(__xludf.dummyfunction("if(countif(ec_num_list,DN8),OFFSET(INDIRECT(CONCAT(""A"",to_text(match(DN8,ec_num_list,0)))),0,1),"""")"),"K9 ")</f>
        <v>K9</v>
      </c>
      <c r="AO8" s="199" t="str">
        <f aca="false">IFERROR(__xludf.dummyfunction("if(countif(ec_num_list,DO8),OFFSET(INDIRECT(CONCAT(""A"",to_text(match(DO8,ec_num_list,0)))),0,1),"""")"),"KA ")</f>
        <v>KA</v>
      </c>
      <c r="AP8" s="199" t="str">
        <f aca="false">IFERROR(__xludf.dummyfunction("if(countif(ec_num_list,DP8),OFFSET(INDIRECT(CONCAT(""A"",to_text(match(DP8,ec_num_list,0)))),0,1),"""")"),"KB ")</f>
        <v>KB</v>
      </c>
      <c r="AQ8" s="199" t="str">
        <f aca="false">IFERROR(__xludf.dummyfunction("if(countif(ec_num_list,DQ8),OFFSET(INDIRECT(CONCAT(""A"",to_text(match(DQ8,ec_num_list,0)))),0,1),"""")"),"KC ")</f>
        <v>KC</v>
      </c>
      <c r="AR8" s="199" t="str">
        <f aca="false">IFERROR(__xludf.dummyfunction("if(countif(ec_num_list,DR8),OFFSET(INDIRECT(CONCAT(""A"",to_text(match(DR8,ec_num_list,0)))),0,1),"""")"),"KD ")</f>
        <v>KD</v>
      </c>
      <c r="AS8" s="199" t="str">
        <f aca="false">IFERROR(__xludf.dummyfunction("if(countif(ec_num_list,DS8),OFFSET(INDIRECT(CONCAT(""A"",to_text(match(DS8,ec_num_list,0)))),0,1),"""")"),"")</f>
        <v/>
      </c>
      <c r="AT8" s="199" t="str">
        <f aca="false">IFERROR(__xludf.dummyfunction("if(countif(ec_num_list,DT8),OFFSET(INDIRECT(CONCAT(""A"",to_text(match(DT8,ec_num_list,0)))),0,1),"""")"),"KF ")</f>
        <v>KF</v>
      </c>
      <c r="AU8" s="199" t="str">
        <f aca="false">IFERROR(__xludf.dummyfunction("if(countif(ec_num_list,DU8),OFFSET(INDIRECT(CONCAT(""A"",to_text(match(DU8,ec_num_list,0)))),0,1),"""")"),"")</f>
        <v/>
      </c>
      <c r="AV8" s="199" t="str">
        <f aca="false">IFERROR(__xludf.dummyfunction("if(countif(ec_num_list,DV8),OFFSET(INDIRECT(CONCAT(""A"",to_text(match(DV8,ec_num_list,0)))),0,1),"""")"),"L1 ")</f>
        <v>L1</v>
      </c>
      <c r="AW8" s="199" t="str">
        <f aca="false">IFERROR(__xludf.dummyfunction("if(countif(ec_num_list,DW8),OFFSET(INDIRECT(CONCAT(""A"",to_text(match(DW8,ec_num_list,0)))),0,1),"""")"),"")</f>
        <v/>
      </c>
      <c r="AX8" s="199" t="str">
        <f aca="false">IFERROR(__xludf.dummyfunction("if(countif(ec_num_list,DX8),OFFSET(INDIRECT(CONCAT(""A"",to_text(match(DX8,ec_num_list,0)))),0,1),"""")"),"")</f>
        <v/>
      </c>
      <c r="AY8" s="199" t="str">
        <f aca="false">IFERROR(__xludf.dummyfunction("if(countif(ec_num_list,DY8),OFFSET(INDIRECT(CONCAT(""A"",to_text(match(DY8,ec_num_list,0)))),0,1),"""")"),"")</f>
        <v/>
      </c>
      <c r="AZ8" s="199" t="str">
        <f aca="false">IFERROR(__xludf.dummyfunction("if(countif(ec_num_list,DZ8),OFFSET(INDIRECT(CONCAT(""A"",to_text(match(DZ8,ec_num_list,0)))),0,1),"""")"),"")</f>
        <v/>
      </c>
      <c r="BA8" s="199" t="str">
        <f aca="false">IFERROR(__xludf.dummyfunction("if(countif(ec_num_list,EA8),OFFSET(INDIRECT(CONCAT(""A"",to_text(match(EA8,ec_num_list,0)))),0,1),"""")"),"")</f>
        <v/>
      </c>
      <c r="BB8" s="199" t="str">
        <f aca="false">IFERROR(__xludf.dummyfunction("if(countif(ec_num_list,EB8),OFFSET(INDIRECT(CONCAT(""A"",to_text(match(EB8,ec_num_list,0)))),0,1),"""")"),"")</f>
        <v/>
      </c>
      <c r="BC8" s="199" t="str">
        <f aca="false">IFERROR(__xludf.dummyfunction("if(countif(ec_num_list,EC8),OFFSET(INDIRECT(CONCAT(""A"",to_text(match(EC8,ec_num_list,0)))),0,1),"""")"),"L8 ")</f>
        <v>L8</v>
      </c>
      <c r="BD8" s="199" t="str">
        <f aca="false">IFERROR(__xludf.dummyfunction("if(countif(ec_num_list,ED8),OFFSET(INDIRECT(CONCAT(""A"",to_text(match(ED8,ec_num_list,0)))),0,1),"""")"),"")</f>
        <v/>
      </c>
      <c r="BE8" s="199" t="str">
        <f aca="false">IFERROR(__xludf.dummyfunction("if(countif(ec_num_list,EE8),OFFSET(INDIRECT(CONCAT(""A"",to_text(match(EE8,ec_num_list,0)))),0,1),"""")"),"LA ")</f>
        <v>LA</v>
      </c>
      <c r="BF8" s="199" t="str">
        <f aca="false">IFERROR(__xludf.dummyfunction("if(countif(ec_num_list,EF8),OFFSET(INDIRECT(CONCAT(""A"",to_text(match(EF8,ec_num_list,0)))),0,1),"""")"),"")</f>
        <v/>
      </c>
      <c r="BG8" s="199" t="str">
        <f aca="false">IFERROR(__xludf.dummyfunction("if(countif(ec_num_list,EG8),OFFSET(INDIRECT(CONCAT(""A"",to_text(match(EG8,ec_num_list,0)))),0,1),"""")"),"LC ")</f>
        <v>LC</v>
      </c>
      <c r="BH8" s="199" t="str">
        <f aca="false">IFERROR(__xludf.dummyfunction("if(countif(ec_num_list,EH8),OFFSET(INDIRECT(CONCAT(""A"",to_text(match(EH8,ec_num_list,0)))),0,1),"""")"),"")</f>
        <v/>
      </c>
      <c r="BI8" s="199" t="str">
        <f aca="false">IFERROR(__xludf.dummyfunction("if(countif(ec_num_list,EI8),OFFSET(INDIRECT(CONCAT(""A"",to_text(match(EI8,ec_num_list,0)))),0,1),"""")"),"")</f>
        <v/>
      </c>
      <c r="BJ8" s="199" t="str">
        <f aca="false">IFERROR(__xludf.dummyfunction("if(countif(ec_num_list,EJ8),OFFSET(INDIRECT(CONCAT(""A"",to_text(match(EJ8,ec_num_list,0)))),0,1),"""")"),"LF ")</f>
        <v>LF</v>
      </c>
      <c r="BK8" s="199" t="str">
        <f aca="false">IFERROR(__xludf.dummyfunction("if(countif(ec_num_list,EK8),OFFSET(INDIRECT(CONCAT(""A"",to_text(match(EK8,ec_num_list,0)))),0,1),"""")"),"")</f>
        <v/>
      </c>
      <c r="BL8" s="199" t="str">
        <f aca="false">IFERROR(__xludf.dummyfunction("if(countif(ec_num_list,EL8),OFFSET(INDIRECT(CONCAT(""A"",to_text(match(EL8,ec_num_list,0)))),0,1),"""")"),"M1 ")</f>
        <v>M1</v>
      </c>
      <c r="BM8" s="199" t="str">
        <f aca="false">IFERROR(__xludf.dummyfunction("if(countif(ec_num_list,EM8),OFFSET(INDIRECT(CONCAT(""A"",to_text(match(EM8,ec_num_list,0)))),0,1),"""")"),"")</f>
        <v/>
      </c>
      <c r="BN8" s="199" t="str">
        <f aca="false">IFERROR(__xludf.dummyfunction("if(countif(ec_num_list,EN8),OFFSET(INDIRECT(CONCAT(""A"",to_text(match(EN8,ec_num_list,0)))),0,1),"""")"),"M3 ")</f>
        <v>M3</v>
      </c>
      <c r="BO8" s="199" t="str">
        <f aca="false">IFERROR(__xludf.dummyfunction("if(countif(ec_num_list,EO8),OFFSET(INDIRECT(CONCAT(""A"",to_text(match(EO8,ec_num_list,0)))),0,1),"""")"),"M4 ")</f>
        <v>M4</v>
      </c>
      <c r="BP8" s="199" t="str">
        <f aca="false">IFERROR(__xludf.dummyfunction("if(countif(ec_num_list,EP8),OFFSET(INDIRECT(CONCAT(""A"",to_text(match(EP8,ec_num_list,0)))),0,1),"""")"),"")</f>
        <v/>
      </c>
      <c r="BQ8" s="199" t="str">
        <f aca="false">IFERROR(__xludf.dummyfunction("if(countif(ec_num_list,EQ8),OFFSET(INDIRECT(CONCAT(""A"",to_text(match(EQ8,ec_num_list,0)))),0,1),"""")"),"")</f>
        <v/>
      </c>
      <c r="BR8" s="199" t="str">
        <f aca="false">IFERROR(__xludf.dummyfunction("if(countif(ec_num_list,ER8),OFFSET(INDIRECT(CONCAT(""A"",to_text(match(ER8,ec_num_list,0)))),0,1),"""")"),"")</f>
        <v/>
      </c>
      <c r="BS8" s="199" t="str">
        <f aca="false">IFERROR(__xludf.dummyfunction("if(countif(ec_num_list,ES8),OFFSET(INDIRECT(CONCAT(""A"",to_text(match(ES8,ec_num_list,0)))),0,1),"""")"),"")</f>
        <v/>
      </c>
      <c r="BT8" s="199" t="str">
        <f aca="false">IFERROR(__xludf.dummyfunction("if(countif(ec_num_list,ET8),OFFSET(INDIRECT(CONCAT(""A"",to_text(match(ET8,ec_num_list,0)))),0,1),"""")"),"")</f>
        <v/>
      </c>
      <c r="BU8" s="199" t="str">
        <f aca="false">IFERROR(__xludf.dummyfunction("if(countif(ec_num_list,EU8),OFFSET(INDIRECT(CONCAT(""A"",to_text(match(EU8,ec_num_list,0)))),0,1),"""")"),"")</f>
        <v/>
      </c>
      <c r="BV8" s="199" t="str">
        <f aca="false">IFERROR(__xludf.dummyfunction("if(countif(ec_num_list,EV8),OFFSET(INDIRECT(CONCAT(""A"",to_text(match(EV8,ec_num_list,0)))),0,1),"""")"),"MB ")</f>
        <v>MB</v>
      </c>
      <c r="BW8" s="199" t="str">
        <f aca="false">IFERROR(__xludf.dummyfunction("if(countif(ec_num_list,EW8),OFFSET(INDIRECT(CONCAT(""A"",to_text(match(EW8,ec_num_list,0)))),0,1),"""")"),"")</f>
        <v/>
      </c>
      <c r="BX8" s="199" t="str">
        <f aca="false">IFERROR(__xludf.dummyfunction("if(countif(ec_num_list,EX8),OFFSET(INDIRECT(CONCAT(""A"",to_text(match(EX8,ec_num_list,0)))),0,1),"""")"),"")</f>
        <v/>
      </c>
      <c r="BY8" s="199" t="str">
        <f aca="false">IFERROR(__xludf.dummyfunction("if(countif(ec_num_list,EY8),OFFSET(INDIRECT(CONCAT(""A"",to_text(match(EY8,ec_num_list,0)))),0,1),"""")"),"")</f>
        <v/>
      </c>
      <c r="BZ8" s="199" t="str">
        <f aca="false">IFERROR(__xludf.dummyfunction("if(countif(ec_num_list,EZ8),OFFSET(INDIRECT(CONCAT(""A"",to_text(match(EZ8,ec_num_list,0)))),0,1),"""")"),"MF ")</f>
        <v>MF</v>
      </c>
      <c r="CA8" s="199" t="str">
        <f aca="false">IFERROR(__xludf.dummyfunction("if(countif(ec_num_list,FA8),OFFSET(INDIRECT(CONCAT(""A"",to_text(match(FA8,ec_num_list,0)))),0,1),"""")"),"")</f>
        <v/>
      </c>
      <c r="CB8" s="199" t="str">
        <f aca="false">IFERROR(__xludf.dummyfunction("if(countif(ec_num_list,FB8),OFFSET(INDIRECT(CONCAT(""A"",to_text(match(FB8,ec_num_list,0)))),0,1),"""")"),"")</f>
        <v/>
      </c>
      <c r="CC8" s="199" t="str">
        <f aca="false">IFERROR(__xludf.dummyfunction("if(countif(ec_num_list,FC8),OFFSET(INDIRECT(CONCAT(""A"",to_text(match(FC8,ec_num_list,0)))),0,1),"""")"),"N2 ")</f>
        <v>N2</v>
      </c>
      <c r="CD8" s="199" t="str">
        <f aca="false">IFERROR(__xludf.dummyfunction("if(countif(ec_num_list,FD8),OFFSET(INDIRECT(CONCAT(""A"",to_text(match(FD8,ec_num_list,0)))),0,1),"""")"),"")</f>
        <v/>
      </c>
      <c r="CE8" s="199" t="str">
        <f aca="false">IFERROR(__xludf.dummyfunction("if(countif(ec_num_list,FE8),OFFSET(INDIRECT(CONCAT(""A"",to_text(match(FE8,ec_num_list,0)))),0,1),"""")"),"")</f>
        <v/>
      </c>
      <c r="CF8" s="199" t="str">
        <f aca="false">IFERROR(__xludf.dummyfunction("if(countif(ec_num_list,FF8),OFFSET(INDIRECT(CONCAT(""A"",to_text(match(FF8,ec_num_list,0)))),0,1),"""")"),"")</f>
        <v/>
      </c>
      <c r="CG8" s="199" t="str">
        <f aca="false">IFERROR(__xludf.dummyfunction("if(countif(ec_num_list,FG8),OFFSET(INDIRECT(CONCAT(""A"",to_text(match(FG8,ec_num_list,0)))),0,1),"""")"),"")</f>
        <v/>
      </c>
      <c r="CH8" s="199" t="str">
        <f aca="false">IFERROR(__xludf.dummyfunction("if(countif(ec_num_list,FH8),OFFSET(INDIRECT(CONCAT(""A"",to_text(match(FH8,ec_num_list,0)))),0,1),"""")"),"N7 ")</f>
        <v>N7</v>
      </c>
      <c r="CI8" s="199" t="str">
        <f aca="false">IFERROR(__xludf.dummyfunction("if(countif(ec_num_list,FI8),OFFSET(INDIRECT(CONCAT(""A"",to_text(match(FI8,ec_num_list,0)))),0,1),"""")"),"")</f>
        <v/>
      </c>
      <c r="CJ8" s="199" t="str">
        <f aca="false">IFERROR(__xludf.dummyfunction("if(countif(ec_num_list,FJ8),OFFSET(INDIRECT(CONCAT(""A"",to_text(match(FJ8,ec_num_list,0)))),0,1),"""")"),"")</f>
        <v/>
      </c>
      <c r="CK8" s="199" t="str">
        <f aca="false">IFERROR(__xludf.dummyfunction("if(countif(ec_num_list,FK8),OFFSET(INDIRECT(CONCAT(""A"",to_text(match(FK8,ec_num_list,0)))),0,1),"""")"),"NA ")</f>
        <v>NA</v>
      </c>
      <c r="CL8" s="199" t="str">
        <f aca="false">IFERROR(__xludf.dummyfunction("if(countif(ec_num_list,FL8),OFFSET(INDIRECT(CONCAT(""A"",to_text(match(FL8,ec_num_list,0)))),0,1),"""")"),"")</f>
        <v/>
      </c>
      <c r="CM8" s="199" t="str">
        <f aca="false">IFERROR(__xludf.dummyfunction("if(countif(ec_num_list,FM8),OFFSET(INDIRECT(CONCAT(""A"",to_text(match(FM8,ec_num_list,0)))),0,1),"""")"),"")</f>
        <v/>
      </c>
      <c r="CN8" s="37" t="s">
        <v>97</v>
      </c>
      <c r="CO8" s="37" t="s">
        <v>1231</v>
      </c>
      <c r="CP8" s="37" t="s">
        <v>1239</v>
      </c>
      <c r="CQ8" s="37" t="s">
        <v>1244</v>
      </c>
      <c r="CR8" s="37" t="s">
        <v>1543</v>
      </c>
      <c r="CS8" s="37" t="s">
        <v>1543</v>
      </c>
      <c r="CT8" s="37" t="s">
        <v>1254</v>
      </c>
      <c r="CU8" s="37" t="s">
        <v>1259</v>
      </c>
      <c r="CV8" s="37" t="s">
        <v>1262</v>
      </c>
      <c r="CW8" s="37" t="s">
        <v>1543</v>
      </c>
      <c r="CX8" s="37" t="s">
        <v>1543</v>
      </c>
      <c r="CY8" s="37" t="s">
        <v>1543</v>
      </c>
      <c r="CZ8" s="37" t="s">
        <v>1543</v>
      </c>
      <c r="DA8" s="37" t="s">
        <v>1280</v>
      </c>
      <c r="DB8" s="37" t="s">
        <v>1543</v>
      </c>
      <c r="DC8" s="37" t="s">
        <v>1543</v>
      </c>
      <c r="DD8" s="37" t="s">
        <v>1543</v>
      </c>
      <c r="DE8" s="37" t="s">
        <v>1292</v>
      </c>
      <c r="DF8" s="37" t="s">
        <v>1543</v>
      </c>
      <c r="DG8" s="37" t="s">
        <v>1543</v>
      </c>
      <c r="DH8" s="37" t="s">
        <v>1543</v>
      </c>
      <c r="DI8" s="37" t="s">
        <v>1543</v>
      </c>
      <c r="DJ8" s="37" t="s">
        <v>1309</v>
      </c>
      <c r="DK8" s="37" t="s">
        <v>1543</v>
      </c>
      <c r="DL8" s="37" t="s">
        <v>1314</v>
      </c>
      <c r="DM8" s="37" t="s">
        <v>1543</v>
      </c>
      <c r="DN8" s="37" t="s">
        <v>1322</v>
      </c>
      <c r="DO8" s="37" t="s">
        <v>1325</v>
      </c>
      <c r="DP8" s="37" t="s">
        <v>1329</v>
      </c>
      <c r="DQ8" s="37" t="s">
        <v>1332</v>
      </c>
      <c r="DR8" s="37" t="s">
        <v>1335</v>
      </c>
      <c r="DS8" s="37" t="s">
        <v>1543</v>
      </c>
      <c r="DT8" s="37" t="s">
        <v>1341</v>
      </c>
      <c r="DU8" s="37" t="s">
        <v>1543</v>
      </c>
      <c r="DV8" s="37" t="s">
        <v>1351</v>
      </c>
      <c r="DW8" s="37" t="s">
        <v>1543</v>
      </c>
      <c r="DX8" s="37" t="s">
        <v>1543</v>
      </c>
      <c r="DY8" s="37" t="s">
        <v>1543</v>
      </c>
      <c r="DZ8" s="37" t="s">
        <v>1543</v>
      </c>
      <c r="EA8" s="37" t="s">
        <v>1543</v>
      </c>
      <c r="EB8" s="37" t="s">
        <v>1543</v>
      </c>
      <c r="EC8" s="37" t="s">
        <v>1379</v>
      </c>
      <c r="ED8" s="37" t="s">
        <v>1543</v>
      </c>
      <c r="EE8" s="37" t="s">
        <v>1385</v>
      </c>
      <c r="EF8" s="37" t="s">
        <v>1543</v>
      </c>
      <c r="EG8" s="37" t="s">
        <v>1392</v>
      </c>
      <c r="EH8" s="37" t="s">
        <v>1543</v>
      </c>
      <c r="EI8" s="37" t="s">
        <v>1543</v>
      </c>
      <c r="EJ8" s="37" t="s">
        <v>1402</v>
      </c>
      <c r="EK8" s="37" t="s">
        <v>1543</v>
      </c>
      <c r="EL8" s="37" t="s">
        <v>1407</v>
      </c>
      <c r="EM8" s="37" t="s">
        <v>1543</v>
      </c>
      <c r="EN8" s="37" t="s">
        <v>1416</v>
      </c>
      <c r="EO8" s="37" t="s">
        <v>1418</v>
      </c>
      <c r="EP8" s="37" t="s">
        <v>1543</v>
      </c>
      <c r="EQ8" s="37" t="s">
        <v>1543</v>
      </c>
      <c r="ER8" s="37" t="s">
        <v>1543</v>
      </c>
      <c r="ES8" s="37" t="s">
        <v>1543</v>
      </c>
      <c r="ET8" s="37" t="s">
        <v>1543</v>
      </c>
      <c r="EU8" s="37" t="s">
        <v>1543</v>
      </c>
      <c r="EV8" s="37" t="s">
        <v>1439</v>
      </c>
      <c r="EW8" s="37" t="s">
        <v>1543</v>
      </c>
      <c r="EX8" s="37" t="s">
        <v>1543</v>
      </c>
      <c r="EY8" s="37" t="s">
        <v>1543</v>
      </c>
      <c r="EZ8" s="37" t="s">
        <v>1451</v>
      </c>
      <c r="FA8" s="37" t="s">
        <v>1543</v>
      </c>
      <c r="FB8" s="37" t="s">
        <v>1543</v>
      </c>
      <c r="FC8" s="37" t="s">
        <v>1464</v>
      </c>
      <c r="FD8" s="37" t="s">
        <v>1543</v>
      </c>
      <c r="FE8" s="37" t="s">
        <v>1543</v>
      </c>
      <c r="FF8" s="37" t="s">
        <v>1543</v>
      </c>
      <c r="FG8" s="37" t="s">
        <v>1543</v>
      </c>
      <c r="FH8" s="37" t="s">
        <v>1482</v>
      </c>
      <c r="FI8" s="37" t="s">
        <v>1543</v>
      </c>
      <c r="FJ8" s="37" t="s">
        <v>1543</v>
      </c>
      <c r="FK8" s="37" t="s">
        <v>1494</v>
      </c>
      <c r="FL8" s="37" t="s">
        <v>1497</v>
      </c>
      <c r="FM8" s="37" t="s">
        <v>1543</v>
      </c>
    </row>
    <row r="9" customFormat="false" ht="15" hidden="false" customHeight="false" outlineLevel="0" collapsed="false">
      <c r="A9" s="37" t="s">
        <v>1262</v>
      </c>
      <c r="B9" s="37" t="str">
        <f aca="false">CONCATENATE("J",C9," ")</f>
        <v>J7</v>
      </c>
      <c r="C9" s="196" t="n">
        <v>7</v>
      </c>
      <c r="D9" s="36" t="s">
        <v>472</v>
      </c>
      <c r="E9" s="36" t="s">
        <v>473</v>
      </c>
      <c r="F9" s="36" t="s">
        <v>474</v>
      </c>
      <c r="G9" s="36" t="s">
        <v>475</v>
      </c>
      <c r="H9" s="36" t="s">
        <v>422</v>
      </c>
      <c r="I9" s="36" t="s">
        <v>476</v>
      </c>
      <c r="J9" s="36" t="s">
        <v>477</v>
      </c>
      <c r="K9" s="36" t="s">
        <v>478</v>
      </c>
      <c r="L9" s="173" t="s">
        <v>100</v>
      </c>
      <c r="M9" s="199" t="str">
        <f aca="false">IFERROR(__xludf.dummyfunction("regexreplace(N9,"" "","", "")"),"")</f>
        <v/>
      </c>
      <c r="N9" s="199" t="e">
        <f aca="false">CONCATENATE(O9:CL9)</f>
        <v>#VALUE!</v>
      </c>
      <c r="O9" s="199" t="str">
        <f aca="false">IFERROR(__xludf.dummyfunction("if(countif(ec_num_list,CO9),OFFSET(INDIRECT(CONCAT(""A"",to_text(match(CO9,ec_num_list,0)))),0,1),"""")"),"")</f>
        <v/>
      </c>
      <c r="P9" s="199" t="str">
        <f aca="false">IFERROR(__xludf.dummyfunction("if(countif(ec_num_list,CP9),OFFSET(INDIRECT(CONCAT(""A"",to_text(match(CP9,ec_num_list,0)))),0,1),"""")"),"")</f>
        <v/>
      </c>
      <c r="Q9" s="199" t="str">
        <f aca="false">IFERROR(__xludf.dummyfunction("if(countif(ec_num_list,CQ9),OFFSET(INDIRECT(CONCAT(""A"",to_text(match(CQ9,ec_num_list,0)))),0,1),"""")"),"")</f>
        <v/>
      </c>
      <c r="R9" s="199" t="str">
        <f aca="false">IFERROR(__xludf.dummyfunction("if(countif(ec_num_list,CR9),OFFSET(INDIRECT(CONCAT(""A"",to_text(match(CR9,ec_num_list,0)))),0,1),"""")"),"")</f>
        <v/>
      </c>
      <c r="S9" s="199" t="str">
        <f aca="false">IFERROR(__xludf.dummyfunction("if(countif(ec_num_list,CS9),OFFSET(INDIRECT(CONCAT(""A"",to_text(match(CS9,ec_num_list,0)))),0,1),"""")"),"")</f>
        <v/>
      </c>
      <c r="T9" s="199" t="str">
        <f aca="false">IFERROR(__xludf.dummyfunction("if(countif(ec_num_list,CT9),OFFSET(INDIRECT(CONCAT(""A"",to_text(match(CT9,ec_num_list,0)))),0,1),"""")"),"")</f>
        <v/>
      </c>
      <c r="U9" s="199" t="str">
        <f aca="false">IFERROR(__xludf.dummyfunction("if(countif(ec_num_list,CU9),OFFSET(INDIRECT(CONCAT(""A"",to_text(match(CU9,ec_num_list,0)))),0,1),"""")"),"")</f>
        <v/>
      </c>
      <c r="V9" s="199" t="str">
        <f aca="false">IFERROR(__xludf.dummyfunction("if(countif(ec_num_list,CV9),OFFSET(INDIRECT(CONCAT(""A"",to_text(match(CV9,ec_num_list,0)))),0,1),"""")"),"")</f>
        <v/>
      </c>
      <c r="W9" s="199" t="str">
        <f aca="false">IFERROR(__xludf.dummyfunction("if(countif(ec_num_list,CW9),OFFSET(INDIRECT(CONCAT(""A"",to_text(match(CW9,ec_num_list,0)))),0,1),"""")"),"")</f>
        <v/>
      </c>
      <c r="X9" s="199" t="str">
        <f aca="false">IFERROR(__xludf.dummyfunction("if(countif(ec_num_list,CX9),OFFSET(INDIRECT(CONCAT(""A"",to_text(match(CX9,ec_num_list,0)))),0,1),"""")"),"")</f>
        <v/>
      </c>
      <c r="Y9" s="199" t="str">
        <f aca="false">IFERROR(__xludf.dummyfunction("if(countif(ec_num_list,CY9),OFFSET(INDIRECT(CONCAT(""A"",to_text(match(CY9,ec_num_list,0)))),0,1),"""")"),"")</f>
        <v/>
      </c>
      <c r="Z9" s="199" t="str">
        <f aca="false">IFERROR(__xludf.dummyfunction("if(countif(ec_num_list,CZ9),OFFSET(INDIRECT(CONCAT(""A"",to_text(match(CZ9,ec_num_list,0)))),0,1),"""")"),"")</f>
        <v/>
      </c>
      <c r="AA9" s="199" t="str">
        <f aca="false">IFERROR(__xludf.dummyfunction("if(countif(ec_num_list,DA9),OFFSET(INDIRECT(CONCAT(""A"",to_text(match(DA9,ec_num_list,0)))),0,1),"""")"),"")</f>
        <v/>
      </c>
      <c r="AB9" s="199" t="str">
        <f aca="false">IFERROR(__xludf.dummyfunction("if(countif(ec_num_list,DB9),OFFSET(INDIRECT(CONCAT(""A"",to_text(match(DB9,ec_num_list,0)))),0,1),"""")"),"")</f>
        <v/>
      </c>
      <c r="AC9" s="199" t="str">
        <f aca="false">IFERROR(__xludf.dummyfunction("if(countif(ec_num_list,DC9),OFFSET(INDIRECT(CONCAT(""A"",to_text(match(DC9,ec_num_list,0)))),0,1),"""")"),"")</f>
        <v/>
      </c>
      <c r="AD9" s="199" t="str">
        <f aca="false">IFERROR(__xludf.dummyfunction("if(countif(ec_num_list,DD9),OFFSET(INDIRECT(CONCAT(""A"",to_text(match(DD9,ec_num_list,0)))),0,1),"""")"),"")</f>
        <v/>
      </c>
      <c r="AE9" s="199" t="str">
        <f aca="false">IFERROR(__xludf.dummyfunction("if(countif(ec_num_list,DE9),OFFSET(INDIRECT(CONCAT(""A"",to_text(match(DE9,ec_num_list,0)))),0,1),"""")"),"")</f>
        <v/>
      </c>
      <c r="AF9" s="199" t="str">
        <f aca="false">IFERROR(__xludf.dummyfunction("if(countif(ec_num_list,DF9),OFFSET(INDIRECT(CONCAT(""A"",to_text(match(DF9,ec_num_list,0)))),0,1),"""")"),"")</f>
        <v/>
      </c>
      <c r="AG9" s="199" t="str">
        <f aca="false">IFERROR(__xludf.dummyfunction("if(countif(ec_num_list,DG9),OFFSET(INDIRECT(CONCAT(""A"",to_text(match(DG9,ec_num_list,0)))),0,1),"""")"),"")</f>
        <v/>
      </c>
      <c r="AH9" s="199" t="str">
        <f aca="false">IFERROR(__xludf.dummyfunction("if(countif(ec_num_list,DH9),OFFSET(INDIRECT(CONCAT(""A"",to_text(match(DH9,ec_num_list,0)))),0,1),"""")"),"")</f>
        <v/>
      </c>
      <c r="AI9" s="199" t="str">
        <f aca="false">IFERROR(__xludf.dummyfunction("if(countif(ec_num_list,DI9),OFFSET(INDIRECT(CONCAT(""A"",to_text(match(DI9,ec_num_list,0)))),0,1),"""")"),"")</f>
        <v/>
      </c>
      <c r="AJ9" s="199" t="str">
        <f aca="false">IFERROR(__xludf.dummyfunction("if(countif(ec_num_list,DJ9),OFFSET(INDIRECT(CONCAT(""A"",to_text(match(DJ9,ec_num_list,0)))),0,1),"""")"),"")</f>
        <v/>
      </c>
      <c r="AK9" s="199" t="str">
        <f aca="false">IFERROR(__xludf.dummyfunction("if(countif(ec_num_list,DK9),OFFSET(INDIRECT(CONCAT(""A"",to_text(match(DK9,ec_num_list,0)))),0,1),"""")"),"")</f>
        <v/>
      </c>
      <c r="AL9" s="199" t="str">
        <f aca="false">IFERROR(__xludf.dummyfunction("if(countif(ec_num_list,DL9),OFFSET(INDIRECT(CONCAT(""A"",to_text(match(DL9,ec_num_list,0)))),0,1),"""")"),"")</f>
        <v/>
      </c>
      <c r="AM9" s="199" t="str">
        <f aca="false">IFERROR(__xludf.dummyfunction("if(countif(ec_num_list,DM9),OFFSET(INDIRECT(CONCAT(""A"",to_text(match(DM9,ec_num_list,0)))),0,1),"""")"),"")</f>
        <v/>
      </c>
      <c r="AN9" s="199" t="str">
        <f aca="false">IFERROR(__xludf.dummyfunction("if(countif(ec_num_list,DN9),OFFSET(INDIRECT(CONCAT(""A"",to_text(match(DN9,ec_num_list,0)))),0,1),"""")"),"")</f>
        <v/>
      </c>
      <c r="AO9" s="199" t="str">
        <f aca="false">IFERROR(__xludf.dummyfunction("if(countif(ec_num_list,DO9),OFFSET(INDIRECT(CONCAT(""A"",to_text(match(DO9,ec_num_list,0)))),0,1),"""")"),"")</f>
        <v/>
      </c>
      <c r="AP9" s="199" t="str">
        <f aca="false">IFERROR(__xludf.dummyfunction("if(countif(ec_num_list,DP9),OFFSET(INDIRECT(CONCAT(""A"",to_text(match(DP9,ec_num_list,0)))),0,1),"""")"),"")</f>
        <v/>
      </c>
      <c r="AQ9" s="199" t="str">
        <f aca="false">IFERROR(__xludf.dummyfunction("if(countif(ec_num_list,DQ9),OFFSET(INDIRECT(CONCAT(""A"",to_text(match(DQ9,ec_num_list,0)))),0,1),"""")"),"")</f>
        <v/>
      </c>
      <c r="AR9" s="199" t="str">
        <f aca="false">IFERROR(__xludf.dummyfunction("if(countif(ec_num_list,DR9),OFFSET(INDIRECT(CONCAT(""A"",to_text(match(DR9,ec_num_list,0)))),0,1),"""")"),"")</f>
        <v/>
      </c>
      <c r="AS9" s="199" t="str">
        <f aca="false">IFERROR(__xludf.dummyfunction("if(countif(ec_num_list,DS9),OFFSET(INDIRECT(CONCAT(""A"",to_text(match(DS9,ec_num_list,0)))),0,1),"""")"),"")</f>
        <v/>
      </c>
      <c r="AT9" s="199" t="str">
        <f aca="false">IFERROR(__xludf.dummyfunction("if(countif(ec_num_list,DT9),OFFSET(INDIRECT(CONCAT(""A"",to_text(match(DT9,ec_num_list,0)))),0,1),"""")"),"")</f>
        <v/>
      </c>
      <c r="AU9" s="199" t="str">
        <f aca="false">IFERROR(__xludf.dummyfunction("if(countif(ec_num_list,DU9),OFFSET(INDIRECT(CONCAT(""A"",to_text(match(DU9,ec_num_list,0)))),0,1),"""")"),"")</f>
        <v/>
      </c>
      <c r="AV9" s="199" t="str">
        <f aca="false">IFERROR(__xludf.dummyfunction("if(countif(ec_num_list,DV9),OFFSET(INDIRECT(CONCAT(""A"",to_text(match(DV9,ec_num_list,0)))),0,1),"""")"),"")</f>
        <v/>
      </c>
      <c r="AW9" s="199" t="str">
        <f aca="false">IFERROR(__xludf.dummyfunction("if(countif(ec_num_list,DW9),OFFSET(INDIRECT(CONCAT(""A"",to_text(match(DW9,ec_num_list,0)))),0,1),"""")"),"")</f>
        <v/>
      </c>
      <c r="AX9" s="199" t="str">
        <f aca="false">IFERROR(__xludf.dummyfunction("if(countif(ec_num_list,DX9),OFFSET(INDIRECT(CONCAT(""A"",to_text(match(DX9,ec_num_list,0)))),0,1),"""")"),"")</f>
        <v/>
      </c>
      <c r="AY9" s="199" t="str">
        <f aca="false">IFERROR(__xludf.dummyfunction("if(countif(ec_num_list,DY9),OFFSET(INDIRECT(CONCAT(""A"",to_text(match(DY9,ec_num_list,0)))),0,1),"""")"),"")</f>
        <v/>
      </c>
      <c r="AZ9" s="199" t="str">
        <f aca="false">IFERROR(__xludf.dummyfunction("if(countif(ec_num_list,DZ9),OFFSET(INDIRECT(CONCAT(""A"",to_text(match(DZ9,ec_num_list,0)))),0,1),"""")"),"")</f>
        <v/>
      </c>
      <c r="BA9" s="199" t="str">
        <f aca="false">IFERROR(__xludf.dummyfunction("if(countif(ec_num_list,EA9),OFFSET(INDIRECT(CONCAT(""A"",to_text(match(EA9,ec_num_list,0)))),0,1),"""")"),"")</f>
        <v/>
      </c>
      <c r="BB9" s="199" t="str">
        <f aca="false">IFERROR(__xludf.dummyfunction("if(countif(ec_num_list,EB9),OFFSET(INDIRECT(CONCAT(""A"",to_text(match(EB9,ec_num_list,0)))),0,1),"""")"),"")</f>
        <v/>
      </c>
      <c r="BC9" s="199" t="str">
        <f aca="false">IFERROR(__xludf.dummyfunction("if(countif(ec_num_list,EC9),OFFSET(INDIRECT(CONCAT(""A"",to_text(match(EC9,ec_num_list,0)))),0,1),"""")"),"")</f>
        <v/>
      </c>
      <c r="BD9" s="199" t="str">
        <f aca="false">IFERROR(__xludf.dummyfunction("if(countif(ec_num_list,ED9),OFFSET(INDIRECT(CONCAT(""A"",to_text(match(ED9,ec_num_list,0)))),0,1),"""")"),"")</f>
        <v/>
      </c>
      <c r="BE9" s="199" t="str">
        <f aca="false">IFERROR(__xludf.dummyfunction("if(countif(ec_num_list,EE9),OFFSET(INDIRECT(CONCAT(""A"",to_text(match(EE9,ec_num_list,0)))),0,1),"""")"),"")</f>
        <v/>
      </c>
      <c r="BF9" s="199" t="str">
        <f aca="false">IFERROR(__xludf.dummyfunction("if(countif(ec_num_list,EF9),OFFSET(INDIRECT(CONCAT(""A"",to_text(match(EF9,ec_num_list,0)))),0,1),"""")"),"")</f>
        <v/>
      </c>
      <c r="BG9" s="199" t="str">
        <f aca="false">IFERROR(__xludf.dummyfunction("if(countif(ec_num_list,EG9),OFFSET(INDIRECT(CONCAT(""A"",to_text(match(EG9,ec_num_list,0)))),0,1),"""")"),"")</f>
        <v/>
      </c>
      <c r="BH9" s="199" t="str">
        <f aca="false">IFERROR(__xludf.dummyfunction("if(countif(ec_num_list,EH9),OFFSET(INDIRECT(CONCAT(""A"",to_text(match(EH9,ec_num_list,0)))),0,1),"""")"),"")</f>
        <v/>
      </c>
      <c r="BI9" s="199" t="str">
        <f aca="false">IFERROR(__xludf.dummyfunction("if(countif(ec_num_list,EI9),OFFSET(INDIRECT(CONCAT(""A"",to_text(match(EI9,ec_num_list,0)))),0,1),"""")"),"")</f>
        <v/>
      </c>
      <c r="BJ9" s="199" t="str">
        <f aca="false">IFERROR(__xludf.dummyfunction("if(countif(ec_num_list,EJ9),OFFSET(INDIRECT(CONCAT(""A"",to_text(match(EJ9,ec_num_list,0)))),0,1),"""")"),"")</f>
        <v/>
      </c>
      <c r="BK9" s="199" t="str">
        <f aca="false">IFERROR(__xludf.dummyfunction("if(countif(ec_num_list,EK9),OFFSET(INDIRECT(CONCAT(""A"",to_text(match(EK9,ec_num_list,0)))),0,1),"""")"),"")</f>
        <v/>
      </c>
      <c r="BL9" s="199" t="str">
        <f aca="false">IFERROR(__xludf.dummyfunction("if(countif(ec_num_list,EL9),OFFSET(INDIRECT(CONCAT(""A"",to_text(match(EL9,ec_num_list,0)))),0,1),"""")"),"")</f>
        <v/>
      </c>
      <c r="BM9" s="199" t="str">
        <f aca="false">IFERROR(__xludf.dummyfunction("if(countif(ec_num_list,EM9),OFFSET(INDIRECT(CONCAT(""A"",to_text(match(EM9,ec_num_list,0)))),0,1),"""")"),"")</f>
        <v/>
      </c>
      <c r="BN9" s="199" t="str">
        <f aca="false">IFERROR(__xludf.dummyfunction("if(countif(ec_num_list,EN9),OFFSET(INDIRECT(CONCAT(""A"",to_text(match(EN9,ec_num_list,0)))),0,1),"""")"),"")</f>
        <v/>
      </c>
      <c r="BO9" s="199" t="str">
        <f aca="false">IFERROR(__xludf.dummyfunction("if(countif(ec_num_list,EO9),OFFSET(INDIRECT(CONCAT(""A"",to_text(match(EO9,ec_num_list,0)))),0,1),"""")"),"")</f>
        <v/>
      </c>
      <c r="BP9" s="199" t="str">
        <f aca="false">IFERROR(__xludf.dummyfunction("if(countif(ec_num_list,EP9),OFFSET(INDIRECT(CONCAT(""A"",to_text(match(EP9,ec_num_list,0)))),0,1),"""")"),"")</f>
        <v/>
      </c>
      <c r="BQ9" s="199" t="str">
        <f aca="false">IFERROR(__xludf.dummyfunction("if(countif(ec_num_list,EQ9),OFFSET(INDIRECT(CONCAT(""A"",to_text(match(EQ9,ec_num_list,0)))),0,1),"""")"),"")</f>
        <v/>
      </c>
      <c r="BR9" s="199" t="str">
        <f aca="false">IFERROR(__xludf.dummyfunction("if(countif(ec_num_list,ER9),OFFSET(INDIRECT(CONCAT(""A"",to_text(match(ER9,ec_num_list,0)))),0,1),"""")"),"")</f>
        <v/>
      </c>
      <c r="BS9" s="199" t="str">
        <f aca="false">IFERROR(__xludf.dummyfunction("if(countif(ec_num_list,ES9),OFFSET(INDIRECT(CONCAT(""A"",to_text(match(ES9,ec_num_list,0)))),0,1),"""")"),"")</f>
        <v/>
      </c>
      <c r="BT9" s="199" t="str">
        <f aca="false">IFERROR(__xludf.dummyfunction("if(countif(ec_num_list,ET9),OFFSET(INDIRECT(CONCAT(""A"",to_text(match(ET9,ec_num_list,0)))),0,1),"""")"),"")</f>
        <v/>
      </c>
      <c r="BU9" s="199" t="str">
        <f aca="false">IFERROR(__xludf.dummyfunction("if(countif(ec_num_list,EU9),OFFSET(INDIRECT(CONCAT(""A"",to_text(match(EU9,ec_num_list,0)))),0,1),"""")"),"")</f>
        <v/>
      </c>
      <c r="BV9" s="199" t="str">
        <f aca="false">IFERROR(__xludf.dummyfunction("if(countif(ec_num_list,EV9),OFFSET(INDIRECT(CONCAT(""A"",to_text(match(EV9,ec_num_list,0)))),0,1),"""")"),"")</f>
        <v/>
      </c>
      <c r="BW9" s="199" t="str">
        <f aca="false">IFERROR(__xludf.dummyfunction("if(countif(ec_num_list,EW9),OFFSET(INDIRECT(CONCAT(""A"",to_text(match(EW9,ec_num_list,0)))),0,1),"""")"),"")</f>
        <v/>
      </c>
      <c r="BX9" s="199" t="str">
        <f aca="false">IFERROR(__xludf.dummyfunction("if(countif(ec_num_list,EX9),OFFSET(INDIRECT(CONCAT(""A"",to_text(match(EX9,ec_num_list,0)))),0,1),"""")"),"")</f>
        <v/>
      </c>
      <c r="BY9" s="199" t="str">
        <f aca="false">IFERROR(__xludf.dummyfunction("if(countif(ec_num_list,EY9),OFFSET(INDIRECT(CONCAT(""A"",to_text(match(EY9,ec_num_list,0)))),0,1),"""")"),"")</f>
        <v/>
      </c>
      <c r="BZ9" s="199" t="str">
        <f aca="false">IFERROR(__xludf.dummyfunction("if(countif(ec_num_list,EZ9),OFFSET(INDIRECT(CONCAT(""A"",to_text(match(EZ9,ec_num_list,0)))),0,1),"""")"),"")</f>
        <v/>
      </c>
      <c r="CA9" s="199" t="str">
        <f aca="false">IFERROR(__xludf.dummyfunction("if(countif(ec_num_list,FA9),OFFSET(INDIRECT(CONCAT(""A"",to_text(match(FA9,ec_num_list,0)))),0,1),"""")"),"")</f>
        <v/>
      </c>
      <c r="CB9" s="199" t="str">
        <f aca="false">IFERROR(__xludf.dummyfunction("if(countif(ec_num_list,FB9),OFFSET(INDIRECT(CONCAT(""A"",to_text(match(FB9,ec_num_list,0)))),0,1),"""")"),"")</f>
        <v/>
      </c>
      <c r="CC9" s="199" t="str">
        <f aca="false">IFERROR(__xludf.dummyfunction("if(countif(ec_num_list,FC9),OFFSET(INDIRECT(CONCAT(""A"",to_text(match(FC9,ec_num_list,0)))),0,1),"""")"),"")</f>
        <v/>
      </c>
      <c r="CD9" s="199" t="str">
        <f aca="false">IFERROR(__xludf.dummyfunction("if(countif(ec_num_list,FD9),OFFSET(INDIRECT(CONCAT(""A"",to_text(match(FD9,ec_num_list,0)))),0,1),"""")"),"")</f>
        <v/>
      </c>
      <c r="CE9" s="199" t="str">
        <f aca="false">IFERROR(__xludf.dummyfunction("if(countif(ec_num_list,FE9),OFFSET(INDIRECT(CONCAT(""A"",to_text(match(FE9,ec_num_list,0)))),0,1),"""")"),"")</f>
        <v/>
      </c>
      <c r="CF9" s="199" t="str">
        <f aca="false">IFERROR(__xludf.dummyfunction("if(countif(ec_num_list,FF9),OFFSET(INDIRECT(CONCAT(""A"",to_text(match(FF9,ec_num_list,0)))),0,1),"""")"),"")</f>
        <v/>
      </c>
      <c r="CG9" s="199" t="str">
        <f aca="false">IFERROR(__xludf.dummyfunction("if(countif(ec_num_list,FG9),OFFSET(INDIRECT(CONCAT(""A"",to_text(match(FG9,ec_num_list,0)))),0,1),"""")"),"")</f>
        <v/>
      </c>
      <c r="CH9" s="199" t="str">
        <f aca="false">IFERROR(__xludf.dummyfunction("if(countif(ec_num_list,FH9),OFFSET(INDIRECT(CONCAT(""A"",to_text(match(FH9,ec_num_list,0)))),0,1),"""")"),"")</f>
        <v/>
      </c>
      <c r="CI9" s="199" t="str">
        <f aca="false">IFERROR(__xludf.dummyfunction("if(countif(ec_num_list,FI9),OFFSET(INDIRECT(CONCAT(""A"",to_text(match(FI9,ec_num_list,0)))),0,1),"""")"),"")</f>
        <v/>
      </c>
      <c r="CJ9" s="199" t="str">
        <f aca="false">IFERROR(__xludf.dummyfunction("if(countif(ec_num_list,FJ9),OFFSET(INDIRECT(CONCAT(""A"",to_text(match(FJ9,ec_num_list,0)))),0,1),"""")"),"")</f>
        <v/>
      </c>
      <c r="CK9" s="199" t="str">
        <f aca="false">IFERROR(__xludf.dummyfunction("if(countif(ec_num_list,FK9),OFFSET(INDIRECT(CONCAT(""A"",to_text(match(FK9,ec_num_list,0)))),0,1),"""")"),"")</f>
        <v/>
      </c>
      <c r="CL9" s="199" t="str">
        <f aca="false">IFERROR(__xludf.dummyfunction("if(countif(ec_num_list,FL9),OFFSET(INDIRECT(CONCAT(""A"",to_text(match(FL9,ec_num_list,0)))),0,1),"""")"),"")</f>
        <v/>
      </c>
      <c r="CM9" s="199" t="str">
        <f aca="false">IFERROR(__xludf.dummyfunction("if(countif(ec_num_list,FM9),OFFSET(INDIRECT(CONCAT(""A"",to_text(match(FM9,ec_num_list,0)))),0,1),"""")"),"")</f>
        <v/>
      </c>
      <c r="CN9" s="37" t="s">
        <v>100</v>
      </c>
      <c r="CO9" s="37" t="s">
        <v>1543</v>
      </c>
      <c r="CP9" s="37" t="s">
        <v>1543</v>
      </c>
      <c r="CQ9" s="37" t="s">
        <v>1543</v>
      </c>
      <c r="CR9" s="37" t="s">
        <v>1543</v>
      </c>
      <c r="CS9" s="37" t="s">
        <v>1543</v>
      </c>
      <c r="CT9" s="37" t="s">
        <v>1543</v>
      </c>
      <c r="CU9" s="37" t="s">
        <v>1543</v>
      </c>
      <c r="CV9" s="37" t="s">
        <v>1543</v>
      </c>
      <c r="CW9" s="37" t="s">
        <v>1543</v>
      </c>
      <c r="CX9" s="37" t="s">
        <v>1543</v>
      </c>
      <c r="CY9" s="37" t="s">
        <v>1543</v>
      </c>
      <c r="CZ9" s="37" t="s">
        <v>1543</v>
      </c>
      <c r="DA9" s="37" t="s">
        <v>1543</v>
      </c>
      <c r="DB9" s="37" t="s">
        <v>1543</v>
      </c>
      <c r="DC9" s="37" t="s">
        <v>1543</v>
      </c>
      <c r="DD9" s="37" t="s">
        <v>1543</v>
      </c>
      <c r="DE9" s="37" t="s">
        <v>1543</v>
      </c>
      <c r="DF9" s="37" t="s">
        <v>1543</v>
      </c>
      <c r="DG9" s="37" t="s">
        <v>1543</v>
      </c>
      <c r="DH9" s="37" t="s">
        <v>1543</v>
      </c>
      <c r="DI9" s="37" t="s">
        <v>1543</v>
      </c>
      <c r="DJ9" s="37" t="s">
        <v>1543</v>
      </c>
      <c r="DK9" s="37" t="s">
        <v>1543</v>
      </c>
      <c r="DL9" s="37" t="s">
        <v>1543</v>
      </c>
      <c r="DM9" s="37" t="s">
        <v>1543</v>
      </c>
      <c r="DN9" s="37" t="s">
        <v>1543</v>
      </c>
      <c r="DO9" s="37" t="s">
        <v>1543</v>
      </c>
      <c r="DP9" s="37" t="s">
        <v>1543</v>
      </c>
      <c r="DQ9" s="37" t="s">
        <v>1543</v>
      </c>
      <c r="DR9" s="37" t="s">
        <v>1543</v>
      </c>
      <c r="DS9" s="37" t="s">
        <v>1543</v>
      </c>
      <c r="DT9" s="37" t="s">
        <v>1543</v>
      </c>
      <c r="DU9" s="37" t="s">
        <v>1543</v>
      </c>
      <c r="DV9" s="37" t="s">
        <v>1543</v>
      </c>
      <c r="DW9" s="37" t="s">
        <v>1543</v>
      </c>
      <c r="DX9" s="37" t="s">
        <v>1543</v>
      </c>
      <c r="DY9" s="37" t="s">
        <v>1543</v>
      </c>
      <c r="DZ9" s="37" t="s">
        <v>1543</v>
      </c>
      <c r="EA9" s="37" t="s">
        <v>1543</v>
      </c>
      <c r="EB9" s="37" t="s">
        <v>1543</v>
      </c>
      <c r="EC9" s="37" t="s">
        <v>1543</v>
      </c>
      <c r="ED9" s="37" t="s">
        <v>1543</v>
      </c>
      <c r="EE9" s="37" t="s">
        <v>1543</v>
      </c>
      <c r="EF9" s="37" t="s">
        <v>1543</v>
      </c>
      <c r="EG9" s="37" t="s">
        <v>1543</v>
      </c>
      <c r="EH9" s="37" t="s">
        <v>1543</v>
      </c>
      <c r="EI9" s="37" t="s">
        <v>1543</v>
      </c>
      <c r="EJ9" s="37" t="s">
        <v>1543</v>
      </c>
      <c r="EK9" s="37" t="s">
        <v>1543</v>
      </c>
      <c r="EL9" s="37" t="s">
        <v>1543</v>
      </c>
      <c r="EM9" s="37" t="s">
        <v>1543</v>
      </c>
      <c r="EN9" s="37" t="s">
        <v>1543</v>
      </c>
      <c r="EO9" s="37" t="s">
        <v>1543</v>
      </c>
      <c r="EP9" s="37" t="s">
        <v>1543</v>
      </c>
      <c r="EQ9" s="37" t="s">
        <v>1543</v>
      </c>
      <c r="ER9" s="37" t="s">
        <v>1543</v>
      </c>
      <c r="ES9" s="37" t="s">
        <v>1543</v>
      </c>
      <c r="ET9" s="37" t="s">
        <v>1543</v>
      </c>
      <c r="EU9" s="37" t="s">
        <v>1543</v>
      </c>
      <c r="EV9" s="37" t="s">
        <v>1543</v>
      </c>
      <c r="EW9" s="37" t="s">
        <v>1543</v>
      </c>
      <c r="EX9" s="37" t="s">
        <v>1543</v>
      </c>
      <c r="EY9" s="37" t="s">
        <v>1543</v>
      </c>
      <c r="EZ9" s="37" t="s">
        <v>1543</v>
      </c>
      <c r="FA9" s="37" t="s">
        <v>1543</v>
      </c>
      <c r="FB9" s="37" t="s">
        <v>1543</v>
      </c>
      <c r="FC9" s="37" t="s">
        <v>1543</v>
      </c>
      <c r="FD9" s="37" t="s">
        <v>1543</v>
      </c>
      <c r="FE9" s="37" t="s">
        <v>1543</v>
      </c>
      <c r="FF9" s="37" t="s">
        <v>1543</v>
      </c>
      <c r="FG9" s="37" t="s">
        <v>1543</v>
      </c>
      <c r="FH9" s="37" t="s">
        <v>1543</v>
      </c>
      <c r="FI9" s="37" t="s">
        <v>1543</v>
      </c>
      <c r="FJ9" s="37" t="s">
        <v>1543</v>
      </c>
      <c r="FK9" s="37" t="s">
        <v>1543</v>
      </c>
      <c r="FL9" s="37" t="s">
        <v>1543</v>
      </c>
      <c r="FM9" s="37" t="s">
        <v>1543</v>
      </c>
    </row>
    <row r="10" customFormat="false" ht="15" hidden="false" customHeight="false" outlineLevel="0" collapsed="false">
      <c r="A10" s="37" t="s">
        <v>1266</v>
      </c>
      <c r="B10" s="37" t="str">
        <f aca="false">CONCATENATE("J",C10," ")</f>
        <v>J8</v>
      </c>
      <c r="C10" s="196" t="n">
        <v>8</v>
      </c>
      <c r="D10" s="36" t="s">
        <v>472</v>
      </c>
      <c r="E10" s="36" t="s">
        <v>473</v>
      </c>
      <c r="F10" s="36" t="s">
        <v>481</v>
      </c>
      <c r="G10" s="36" t="s">
        <v>456</v>
      </c>
      <c r="H10" s="36" t="s">
        <v>422</v>
      </c>
      <c r="I10" s="36" t="s">
        <v>457</v>
      </c>
      <c r="J10" s="36" t="s">
        <v>482</v>
      </c>
      <c r="K10" s="36" t="s">
        <v>483</v>
      </c>
      <c r="L10" s="173" t="s">
        <v>102</v>
      </c>
      <c r="M10" s="199" t="str">
        <f aca="false">IFERROR(__xludf.dummyfunction("regexreplace(N10,"" "","", "")"),"J5, J6, MF, ")</f>
        <v>J5, J6, MF,</v>
      </c>
      <c r="N10" s="199" t="e">
        <f aca="false">CONCATENATE(O10:CL10)</f>
        <v>#VALUE!</v>
      </c>
      <c r="O10" s="199" t="str">
        <f aca="false">IFERROR(__xludf.dummyfunction("if(countif(ec_num_list,CO10),OFFSET(INDIRECT(CONCAT(""A"",to_text(match(CO10,ec_num_list,0)))),0,1),"""")"),"")</f>
        <v/>
      </c>
      <c r="P10" s="199" t="str">
        <f aca="false">IFERROR(__xludf.dummyfunction("if(countif(ec_num_list,CP10),OFFSET(INDIRECT(CONCAT(""A"",to_text(match(CP10,ec_num_list,0)))),0,1),"""")"),"")</f>
        <v/>
      </c>
      <c r="Q10" s="199" t="str">
        <f aca="false">IFERROR(__xludf.dummyfunction("if(countif(ec_num_list,CQ10),OFFSET(INDIRECT(CONCAT(""A"",to_text(match(CQ10,ec_num_list,0)))),0,1),"""")"),"")</f>
        <v/>
      </c>
      <c r="R10" s="199" t="str">
        <f aca="false">IFERROR(__xludf.dummyfunction("if(countif(ec_num_list,CR10),OFFSET(INDIRECT(CONCAT(""A"",to_text(match(CR10,ec_num_list,0)))),0,1),"""")"),"")</f>
        <v/>
      </c>
      <c r="S10" s="199" t="str">
        <f aca="false">IFERROR(__xludf.dummyfunction("if(countif(ec_num_list,CS10),OFFSET(INDIRECT(CONCAT(""A"",to_text(match(CS10,ec_num_list,0)))),0,1),"""")"),"")</f>
        <v/>
      </c>
      <c r="T10" s="199" t="str">
        <f aca="false">IFERROR(__xludf.dummyfunction("if(countif(ec_num_list,CT10),OFFSET(INDIRECT(CONCAT(""A"",to_text(match(CT10,ec_num_list,0)))),0,1),"""")"),"J5 ")</f>
        <v>J5</v>
      </c>
      <c r="U10" s="199" t="str">
        <f aca="false">IFERROR(__xludf.dummyfunction("if(countif(ec_num_list,CU10),OFFSET(INDIRECT(CONCAT(""A"",to_text(match(CU10,ec_num_list,0)))),0,1),"""")"),"J6 ")</f>
        <v>J6</v>
      </c>
      <c r="V10" s="199" t="str">
        <f aca="false">IFERROR(__xludf.dummyfunction("if(countif(ec_num_list,CV10),OFFSET(INDIRECT(CONCAT(""A"",to_text(match(CV10,ec_num_list,0)))),0,1),"""")"),"")</f>
        <v/>
      </c>
      <c r="W10" s="199" t="str">
        <f aca="false">IFERROR(__xludf.dummyfunction("if(countif(ec_num_list,CW10),OFFSET(INDIRECT(CONCAT(""A"",to_text(match(CW10,ec_num_list,0)))),0,1),"""")"),"")</f>
        <v/>
      </c>
      <c r="X10" s="199" t="str">
        <f aca="false">IFERROR(__xludf.dummyfunction("if(countif(ec_num_list,CX10),OFFSET(INDIRECT(CONCAT(""A"",to_text(match(CX10,ec_num_list,0)))),0,1),"""")"),"")</f>
        <v/>
      </c>
      <c r="Y10" s="199" t="str">
        <f aca="false">IFERROR(__xludf.dummyfunction("if(countif(ec_num_list,CY10),OFFSET(INDIRECT(CONCAT(""A"",to_text(match(CY10,ec_num_list,0)))),0,1),"""")"),"")</f>
        <v/>
      </c>
      <c r="Z10" s="199" t="str">
        <f aca="false">IFERROR(__xludf.dummyfunction("if(countif(ec_num_list,CZ10),OFFSET(INDIRECT(CONCAT(""A"",to_text(match(CZ10,ec_num_list,0)))),0,1),"""")"),"")</f>
        <v/>
      </c>
      <c r="AA10" s="199" t="str">
        <f aca="false">IFERROR(__xludf.dummyfunction("if(countif(ec_num_list,DA10),OFFSET(INDIRECT(CONCAT(""A"",to_text(match(DA10,ec_num_list,0)))),0,1),"""")"),"")</f>
        <v/>
      </c>
      <c r="AB10" s="199" t="str">
        <f aca="false">IFERROR(__xludf.dummyfunction("if(countif(ec_num_list,DB10),OFFSET(INDIRECT(CONCAT(""A"",to_text(match(DB10,ec_num_list,0)))),0,1),"""")"),"")</f>
        <v/>
      </c>
      <c r="AC10" s="199" t="str">
        <f aca="false">IFERROR(__xludf.dummyfunction("if(countif(ec_num_list,DC10),OFFSET(INDIRECT(CONCAT(""A"",to_text(match(DC10,ec_num_list,0)))),0,1),"""")"),"")</f>
        <v/>
      </c>
      <c r="AD10" s="199" t="str">
        <f aca="false">IFERROR(__xludf.dummyfunction("if(countif(ec_num_list,DD10),OFFSET(INDIRECT(CONCAT(""A"",to_text(match(DD10,ec_num_list,0)))),0,1),"""")"),"")</f>
        <v/>
      </c>
      <c r="AE10" s="199" t="str">
        <f aca="false">IFERROR(__xludf.dummyfunction("if(countif(ec_num_list,DE10),OFFSET(INDIRECT(CONCAT(""A"",to_text(match(DE10,ec_num_list,0)))),0,1),"""")"),"")</f>
        <v/>
      </c>
      <c r="AF10" s="199" t="str">
        <f aca="false">IFERROR(__xludf.dummyfunction("if(countif(ec_num_list,DF10),OFFSET(INDIRECT(CONCAT(""A"",to_text(match(DF10,ec_num_list,0)))),0,1),"""")"),"")</f>
        <v/>
      </c>
      <c r="AG10" s="199" t="str">
        <f aca="false">IFERROR(__xludf.dummyfunction("if(countif(ec_num_list,DG10),OFFSET(INDIRECT(CONCAT(""A"",to_text(match(DG10,ec_num_list,0)))),0,1),"""")"),"")</f>
        <v/>
      </c>
      <c r="AH10" s="199" t="str">
        <f aca="false">IFERROR(__xludf.dummyfunction("if(countif(ec_num_list,DH10),OFFSET(INDIRECT(CONCAT(""A"",to_text(match(DH10,ec_num_list,0)))),0,1),"""")"),"")</f>
        <v/>
      </c>
      <c r="AI10" s="199" t="str">
        <f aca="false">IFERROR(__xludf.dummyfunction("if(countif(ec_num_list,DI10),OFFSET(INDIRECT(CONCAT(""A"",to_text(match(DI10,ec_num_list,0)))),0,1),"""")"),"")</f>
        <v/>
      </c>
      <c r="AJ10" s="199" t="str">
        <f aca="false">IFERROR(__xludf.dummyfunction("if(countif(ec_num_list,DJ10),OFFSET(INDIRECT(CONCAT(""A"",to_text(match(DJ10,ec_num_list,0)))),0,1),"""")"),"")</f>
        <v/>
      </c>
      <c r="AK10" s="199" t="str">
        <f aca="false">IFERROR(__xludf.dummyfunction("if(countif(ec_num_list,DK10),OFFSET(INDIRECT(CONCAT(""A"",to_text(match(DK10,ec_num_list,0)))),0,1),"""")"),"")</f>
        <v/>
      </c>
      <c r="AL10" s="199" t="str">
        <f aca="false">IFERROR(__xludf.dummyfunction("if(countif(ec_num_list,DL10),OFFSET(INDIRECT(CONCAT(""A"",to_text(match(DL10,ec_num_list,0)))),0,1),"""")"),"")</f>
        <v/>
      </c>
      <c r="AM10" s="199" t="str">
        <f aca="false">IFERROR(__xludf.dummyfunction("if(countif(ec_num_list,DM10),OFFSET(INDIRECT(CONCAT(""A"",to_text(match(DM10,ec_num_list,0)))),0,1),"""")"),"")</f>
        <v/>
      </c>
      <c r="AN10" s="199" t="str">
        <f aca="false">IFERROR(__xludf.dummyfunction("if(countif(ec_num_list,DN10),OFFSET(INDIRECT(CONCAT(""A"",to_text(match(DN10,ec_num_list,0)))),0,1),"""")"),"")</f>
        <v/>
      </c>
      <c r="AO10" s="199" t="str">
        <f aca="false">IFERROR(__xludf.dummyfunction("if(countif(ec_num_list,DO10),OFFSET(INDIRECT(CONCAT(""A"",to_text(match(DO10,ec_num_list,0)))),0,1),"""")"),"")</f>
        <v/>
      </c>
      <c r="AP10" s="199" t="str">
        <f aca="false">IFERROR(__xludf.dummyfunction("if(countif(ec_num_list,DP10),OFFSET(INDIRECT(CONCAT(""A"",to_text(match(DP10,ec_num_list,0)))),0,1),"""")"),"")</f>
        <v/>
      </c>
      <c r="AQ10" s="199" t="str">
        <f aca="false">IFERROR(__xludf.dummyfunction("if(countif(ec_num_list,DQ10),OFFSET(INDIRECT(CONCAT(""A"",to_text(match(DQ10,ec_num_list,0)))),0,1),"""")"),"")</f>
        <v/>
      </c>
      <c r="AR10" s="199" t="str">
        <f aca="false">IFERROR(__xludf.dummyfunction("if(countif(ec_num_list,DR10),OFFSET(INDIRECT(CONCAT(""A"",to_text(match(DR10,ec_num_list,0)))),0,1),"""")"),"")</f>
        <v/>
      </c>
      <c r="AS10" s="199" t="str">
        <f aca="false">IFERROR(__xludf.dummyfunction("if(countif(ec_num_list,DS10),OFFSET(INDIRECT(CONCAT(""A"",to_text(match(DS10,ec_num_list,0)))),0,1),"""")"),"")</f>
        <v/>
      </c>
      <c r="AT10" s="199" t="str">
        <f aca="false">IFERROR(__xludf.dummyfunction("if(countif(ec_num_list,DT10),OFFSET(INDIRECT(CONCAT(""A"",to_text(match(DT10,ec_num_list,0)))),0,1),"""")"),"")</f>
        <v/>
      </c>
      <c r="AU10" s="199" t="str">
        <f aca="false">IFERROR(__xludf.dummyfunction("if(countif(ec_num_list,DU10),OFFSET(INDIRECT(CONCAT(""A"",to_text(match(DU10,ec_num_list,0)))),0,1),"""")"),"")</f>
        <v/>
      </c>
      <c r="AV10" s="199" t="str">
        <f aca="false">IFERROR(__xludf.dummyfunction("if(countif(ec_num_list,DV10),OFFSET(INDIRECT(CONCAT(""A"",to_text(match(DV10,ec_num_list,0)))),0,1),"""")"),"")</f>
        <v/>
      </c>
      <c r="AW10" s="199" t="str">
        <f aca="false">IFERROR(__xludf.dummyfunction("if(countif(ec_num_list,DW10),OFFSET(INDIRECT(CONCAT(""A"",to_text(match(DW10,ec_num_list,0)))),0,1),"""")"),"")</f>
        <v/>
      </c>
      <c r="AX10" s="199" t="str">
        <f aca="false">IFERROR(__xludf.dummyfunction("if(countif(ec_num_list,DX10),OFFSET(INDIRECT(CONCAT(""A"",to_text(match(DX10,ec_num_list,0)))),0,1),"""")"),"")</f>
        <v/>
      </c>
      <c r="AY10" s="199" t="str">
        <f aca="false">IFERROR(__xludf.dummyfunction("if(countif(ec_num_list,DY10),OFFSET(INDIRECT(CONCAT(""A"",to_text(match(DY10,ec_num_list,0)))),0,1),"""")"),"")</f>
        <v/>
      </c>
      <c r="AZ10" s="199" t="str">
        <f aca="false">IFERROR(__xludf.dummyfunction("if(countif(ec_num_list,DZ10),OFFSET(INDIRECT(CONCAT(""A"",to_text(match(DZ10,ec_num_list,0)))),0,1),"""")"),"")</f>
        <v/>
      </c>
      <c r="BA10" s="199" t="str">
        <f aca="false">IFERROR(__xludf.dummyfunction("if(countif(ec_num_list,EA10),OFFSET(INDIRECT(CONCAT(""A"",to_text(match(EA10,ec_num_list,0)))),0,1),"""")"),"")</f>
        <v/>
      </c>
      <c r="BB10" s="199" t="str">
        <f aca="false">IFERROR(__xludf.dummyfunction("if(countif(ec_num_list,EB10),OFFSET(INDIRECT(CONCAT(""A"",to_text(match(EB10,ec_num_list,0)))),0,1),"""")"),"")</f>
        <v/>
      </c>
      <c r="BC10" s="199" t="str">
        <f aca="false">IFERROR(__xludf.dummyfunction("if(countif(ec_num_list,EC10),OFFSET(INDIRECT(CONCAT(""A"",to_text(match(EC10,ec_num_list,0)))),0,1),"""")"),"")</f>
        <v/>
      </c>
      <c r="BD10" s="199" t="str">
        <f aca="false">IFERROR(__xludf.dummyfunction("if(countif(ec_num_list,ED10),OFFSET(INDIRECT(CONCAT(""A"",to_text(match(ED10,ec_num_list,0)))),0,1),"""")"),"")</f>
        <v/>
      </c>
      <c r="BE10" s="199" t="str">
        <f aca="false">IFERROR(__xludf.dummyfunction("if(countif(ec_num_list,EE10),OFFSET(INDIRECT(CONCAT(""A"",to_text(match(EE10,ec_num_list,0)))),0,1),"""")"),"")</f>
        <v/>
      </c>
      <c r="BF10" s="199" t="str">
        <f aca="false">IFERROR(__xludf.dummyfunction("if(countif(ec_num_list,EF10),OFFSET(INDIRECT(CONCAT(""A"",to_text(match(EF10,ec_num_list,0)))),0,1),"""")"),"")</f>
        <v/>
      </c>
      <c r="BG10" s="199" t="str">
        <f aca="false">IFERROR(__xludf.dummyfunction("if(countif(ec_num_list,EG10),OFFSET(INDIRECT(CONCAT(""A"",to_text(match(EG10,ec_num_list,0)))),0,1),"""")"),"")</f>
        <v/>
      </c>
      <c r="BH10" s="199" t="str">
        <f aca="false">IFERROR(__xludf.dummyfunction("if(countif(ec_num_list,EH10),OFFSET(INDIRECT(CONCAT(""A"",to_text(match(EH10,ec_num_list,0)))),0,1),"""")"),"")</f>
        <v/>
      </c>
      <c r="BI10" s="199" t="str">
        <f aca="false">IFERROR(__xludf.dummyfunction("if(countif(ec_num_list,EI10),OFFSET(INDIRECT(CONCAT(""A"",to_text(match(EI10,ec_num_list,0)))),0,1),"""")"),"")</f>
        <v/>
      </c>
      <c r="BJ10" s="199" t="str">
        <f aca="false">IFERROR(__xludf.dummyfunction("if(countif(ec_num_list,EJ10),OFFSET(INDIRECT(CONCAT(""A"",to_text(match(EJ10,ec_num_list,0)))),0,1),"""")"),"")</f>
        <v/>
      </c>
      <c r="BK10" s="199" t="str">
        <f aca="false">IFERROR(__xludf.dummyfunction("if(countif(ec_num_list,EK10),OFFSET(INDIRECT(CONCAT(""A"",to_text(match(EK10,ec_num_list,0)))),0,1),"""")"),"")</f>
        <v/>
      </c>
      <c r="BL10" s="199" t="str">
        <f aca="false">IFERROR(__xludf.dummyfunction("if(countif(ec_num_list,EL10),OFFSET(INDIRECT(CONCAT(""A"",to_text(match(EL10,ec_num_list,0)))),0,1),"""")"),"")</f>
        <v/>
      </c>
      <c r="BM10" s="199" t="str">
        <f aca="false">IFERROR(__xludf.dummyfunction("if(countif(ec_num_list,EM10),OFFSET(INDIRECT(CONCAT(""A"",to_text(match(EM10,ec_num_list,0)))),0,1),"""")"),"")</f>
        <v/>
      </c>
      <c r="BN10" s="199" t="str">
        <f aca="false">IFERROR(__xludf.dummyfunction("if(countif(ec_num_list,EN10),OFFSET(INDIRECT(CONCAT(""A"",to_text(match(EN10,ec_num_list,0)))),0,1),"""")"),"")</f>
        <v/>
      </c>
      <c r="BO10" s="199" t="str">
        <f aca="false">IFERROR(__xludf.dummyfunction("if(countif(ec_num_list,EO10),OFFSET(INDIRECT(CONCAT(""A"",to_text(match(EO10,ec_num_list,0)))),0,1),"""")"),"")</f>
        <v/>
      </c>
      <c r="BP10" s="199" t="str">
        <f aca="false">IFERROR(__xludf.dummyfunction("if(countif(ec_num_list,EP10),OFFSET(INDIRECT(CONCAT(""A"",to_text(match(EP10,ec_num_list,0)))),0,1),"""")"),"")</f>
        <v/>
      </c>
      <c r="BQ10" s="199" t="str">
        <f aca="false">IFERROR(__xludf.dummyfunction("if(countif(ec_num_list,EQ10),OFFSET(INDIRECT(CONCAT(""A"",to_text(match(EQ10,ec_num_list,0)))),0,1),"""")"),"")</f>
        <v/>
      </c>
      <c r="BR10" s="199" t="str">
        <f aca="false">IFERROR(__xludf.dummyfunction("if(countif(ec_num_list,ER10),OFFSET(INDIRECT(CONCAT(""A"",to_text(match(ER10,ec_num_list,0)))),0,1),"""")"),"")</f>
        <v/>
      </c>
      <c r="BS10" s="199" t="str">
        <f aca="false">IFERROR(__xludf.dummyfunction("if(countif(ec_num_list,ES10),OFFSET(INDIRECT(CONCAT(""A"",to_text(match(ES10,ec_num_list,0)))),0,1),"""")"),"")</f>
        <v/>
      </c>
      <c r="BT10" s="199" t="str">
        <f aca="false">IFERROR(__xludf.dummyfunction("if(countif(ec_num_list,ET10),OFFSET(INDIRECT(CONCAT(""A"",to_text(match(ET10,ec_num_list,0)))),0,1),"""")"),"")</f>
        <v/>
      </c>
      <c r="BU10" s="199" t="str">
        <f aca="false">IFERROR(__xludf.dummyfunction("if(countif(ec_num_list,EU10),OFFSET(INDIRECT(CONCAT(""A"",to_text(match(EU10,ec_num_list,0)))),0,1),"""")"),"")</f>
        <v/>
      </c>
      <c r="BV10" s="199" t="str">
        <f aca="false">IFERROR(__xludf.dummyfunction("if(countif(ec_num_list,EV10),OFFSET(INDIRECT(CONCAT(""A"",to_text(match(EV10,ec_num_list,0)))),0,1),"""")"),"")</f>
        <v/>
      </c>
      <c r="BW10" s="199" t="str">
        <f aca="false">IFERROR(__xludf.dummyfunction("if(countif(ec_num_list,EW10),OFFSET(INDIRECT(CONCAT(""A"",to_text(match(EW10,ec_num_list,0)))),0,1),"""")"),"")</f>
        <v/>
      </c>
      <c r="BX10" s="199" t="str">
        <f aca="false">IFERROR(__xludf.dummyfunction("if(countif(ec_num_list,EX10),OFFSET(INDIRECT(CONCAT(""A"",to_text(match(EX10,ec_num_list,0)))),0,1),"""")"),"")</f>
        <v/>
      </c>
      <c r="BY10" s="199" t="str">
        <f aca="false">IFERROR(__xludf.dummyfunction("if(countif(ec_num_list,EY10),OFFSET(INDIRECT(CONCAT(""A"",to_text(match(EY10,ec_num_list,0)))),0,1),"""")"),"")</f>
        <v/>
      </c>
      <c r="BZ10" s="199" t="str">
        <f aca="false">IFERROR(__xludf.dummyfunction("if(countif(ec_num_list,EZ10),OFFSET(INDIRECT(CONCAT(""A"",to_text(match(EZ10,ec_num_list,0)))),0,1),"""")"),"MF ")</f>
        <v>MF</v>
      </c>
      <c r="CA10" s="199" t="str">
        <f aca="false">IFERROR(__xludf.dummyfunction("if(countif(ec_num_list,FA10),OFFSET(INDIRECT(CONCAT(""A"",to_text(match(FA10,ec_num_list,0)))),0,1),"""")"),"")</f>
        <v/>
      </c>
      <c r="CB10" s="199" t="str">
        <f aca="false">IFERROR(__xludf.dummyfunction("if(countif(ec_num_list,FB10),OFFSET(INDIRECT(CONCAT(""A"",to_text(match(FB10,ec_num_list,0)))),0,1),"""")"),"")</f>
        <v/>
      </c>
      <c r="CC10" s="199" t="str">
        <f aca="false">IFERROR(__xludf.dummyfunction("if(countif(ec_num_list,FC10),OFFSET(INDIRECT(CONCAT(""A"",to_text(match(FC10,ec_num_list,0)))),0,1),"""")"),"")</f>
        <v/>
      </c>
      <c r="CD10" s="199" t="str">
        <f aca="false">IFERROR(__xludf.dummyfunction("if(countif(ec_num_list,FD10),OFFSET(INDIRECT(CONCAT(""A"",to_text(match(FD10,ec_num_list,0)))),0,1),"""")"),"")</f>
        <v/>
      </c>
      <c r="CE10" s="199" t="str">
        <f aca="false">IFERROR(__xludf.dummyfunction("if(countif(ec_num_list,FE10),OFFSET(INDIRECT(CONCAT(""A"",to_text(match(FE10,ec_num_list,0)))),0,1),"""")"),"")</f>
        <v/>
      </c>
      <c r="CF10" s="199" t="str">
        <f aca="false">IFERROR(__xludf.dummyfunction("if(countif(ec_num_list,FF10),OFFSET(INDIRECT(CONCAT(""A"",to_text(match(FF10,ec_num_list,0)))),0,1),"""")"),"")</f>
        <v/>
      </c>
      <c r="CG10" s="199" t="str">
        <f aca="false">IFERROR(__xludf.dummyfunction("if(countif(ec_num_list,FG10),OFFSET(INDIRECT(CONCAT(""A"",to_text(match(FG10,ec_num_list,0)))),0,1),"""")"),"")</f>
        <v/>
      </c>
      <c r="CH10" s="199" t="str">
        <f aca="false">IFERROR(__xludf.dummyfunction("if(countif(ec_num_list,FH10),OFFSET(INDIRECT(CONCAT(""A"",to_text(match(FH10,ec_num_list,0)))),0,1),"""")"),"")</f>
        <v/>
      </c>
      <c r="CI10" s="199" t="str">
        <f aca="false">IFERROR(__xludf.dummyfunction("if(countif(ec_num_list,FI10),OFFSET(INDIRECT(CONCAT(""A"",to_text(match(FI10,ec_num_list,0)))),0,1),"""")"),"")</f>
        <v/>
      </c>
      <c r="CJ10" s="199" t="str">
        <f aca="false">IFERROR(__xludf.dummyfunction("if(countif(ec_num_list,FJ10),OFFSET(INDIRECT(CONCAT(""A"",to_text(match(FJ10,ec_num_list,0)))),0,1),"""")"),"")</f>
        <v/>
      </c>
      <c r="CK10" s="199" t="str">
        <f aca="false">IFERROR(__xludf.dummyfunction("if(countif(ec_num_list,FK10),OFFSET(INDIRECT(CONCAT(""A"",to_text(match(FK10,ec_num_list,0)))),0,1),"""")"),"")</f>
        <v/>
      </c>
      <c r="CL10" s="199" t="str">
        <f aca="false">IFERROR(__xludf.dummyfunction("if(countif(ec_num_list,FL10),OFFSET(INDIRECT(CONCAT(""A"",to_text(match(FL10,ec_num_list,0)))),0,1),"""")"),"")</f>
        <v/>
      </c>
      <c r="CM10" s="199" t="str">
        <f aca="false">IFERROR(__xludf.dummyfunction("if(countif(ec_num_list,FM10),OFFSET(INDIRECT(CONCAT(""A"",to_text(match(FM10,ec_num_list,0)))),0,1),"""")"),"")</f>
        <v/>
      </c>
      <c r="CN10" s="37" t="s">
        <v>102</v>
      </c>
      <c r="CO10" s="37" t="s">
        <v>1543</v>
      </c>
      <c r="CP10" s="37" t="s">
        <v>1543</v>
      </c>
      <c r="CQ10" s="37" t="s">
        <v>1543</v>
      </c>
      <c r="CR10" s="37" t="s">
        <v>1543</v>
      </c>
      <c r="CS10" s="37" t="s">
        <v>1543</v>
      </c>
      <c r="CT10" s="37" t="s">
        <v>1254</v>
      </c>
      <c r="CU10" s="37" t="s">
        <v>1259</v>
      </c>
      <c r="CV10" s="37" t="s">
        <v>1543</v>
      </c>
      <c r="CW10" s="37" t="s">
        <v>1543</v>
      </c>
      <c r="CX10" s="37" t="s">
        <v>1543</v>
      </c>
      <c r="CY10" s="37" t="s">
        <v>1543</v>
      </c>
      <c r="CZ10" s="37" t="s">
        <v>1543</v>
      </c>
      <c r="DA10" s="37" t="s">
        <v>1543</v>
      </c>
      <c r="DB10" s="37" t="s">
        <v>1543</v>
      </c>
      <c r="DC10" s="37" t="s">
        <v>1543</v>
      </c>
      <c r="DD10" s="37" t="s">
        <v>1543</v>
      </c>
      <c r="DE10" s="37" t="s">
        <v>1543</v>
      </c>
      <c r="DF10" s="37" t="s">
        <v>1543</v>
      </c>
      <c r="DG10" s="37" t="s">
        <v>1543</v>
      </c>
      <c r="DH10" s="37" t="s">
        <v>1543</v>
      </c>
      <c r="DI10" s="37" t="s">
        <v>1543</v>
      </c>
      <c r="DJ10" s="37" t="s">
        <v>1543</v>
      </c>
      <c r="DK10" s="37" t="s">
        <v>1543</v>
      </c>
      <c r="DL10" s="37" t="s">
        <v>1543</v>
      </c>
      <c r="DM10" s="37" t="s">
        <v>1543</v>
      </c>
      <c r="DN10" s="37" t="s">
        <v>1543</v>
      </c>
      <c r="DO10" s="37" t="s">
        <v>1543</v>
      </c>
      <c r="DP10" s="37" t="s">
        <v>1543</v>
      </c>
      <c r="DQ10" s="37" t="s">
        <v>1543</v>
      </c>
      <c r="DR10" s="37" t="s">
        <v>1543</v>
      </c>
      <c r="DS10" s="37" t="s">
        <v>1543</v>
      </c>
      <c r="DT10" s="37" t="s">
        <v>1543</v>
      </c>
      <c r="DU10" s="37" t="s">
        <v>1543</v>
      </c>
      <c r="DV10" s="37" t="s">
        <v>1543</v>
      </c>
      <c r="DW10" s="37" t="s">
        <v>1543</v>
      </c>
      <c r="DX10" s="37" t="s">
        <v>1543</v>
      </c>
      <c r="DY10" s="37" t="s">
        <v>1543</v>
      </c>
      <c r="DZ10" s="37" t="s">
        <v>1543</v>
      </c>
      <c r="EA10" s="37" t="s">
        <v>1543</v>
      </c>
      <c r="EB10" s="37" t="s">
        <v>1543</v>
      </c>
      <c r="EC10" s="37" t="s">
        <v>1543</v>
      </c>
      <c r="ED10" s="37" t="s">
        <v>1543</v>
      </c>
      <c r="EE10" s="37" t="s">
        <v>1543</v>
      </c>
      <c r="EF10" s="37" t="s">
        <v>1543</v>
      </c>
      <c r="EG10" s="37" t="s">
        <v>1543</v>
      </c>
      <c r="EH10" s="37" t="s">
        <v>1543</v>
      </c>
      <c r="EI10" s="37" t="s">
        <v>1543</v>
      </c>
      <c r="EJ10" s="37" t="s">
        <v>1543</v>
      </c>
      <c r="EK10" s="37" t="s">
        <v>1543</v>
      </c>
      <c r="EL10" s="37" t="s">
        <v>1543</v>
      </c>
      <c r="EM10" s="37" t="s">
        <v>1543</v>
      </c>
      <c r="EN10" s="37" t="s">
        <v>1543</v>
      </c>
      <c r="EO10" s="37" t="s">
        <v>1543</v>
      </c>
      <c r="EP10" s="37" t="s">
        <v>1543</v>
      </c>
      <c r="EQ10" s="37" t="s">
        <v>1543</v>
      </c>
      <c r="ER10" s="37" t="s">
        <v>1543</v>
      </c>
      <c r="ES10" s="37" t="s">
        <v>1543</v>
      </c>
      <c r="ET10" s="37" t="s">
        <v>1543</v>
      </c>
      <c r="EU10" s="37" t="s">
        <v>1543</v>
      </c>
      <c r="EV10" s="37" t="s">
        <v>1543</v>
      </c>
      <c r="EW10" s="37" t="s">
        <v>1543</v>
      </c>
      <c r="EX10" s="37" t="s">
        <v>1543</v>
      </c>
      <c r="EY10" s="37" t="s">
        <v>1543</v>
      </c>
      <c r="EZ10" s="37" t="s">
        <v>1451</v>
      </c>
      <c r="FA10" s="37" t="s">
        <v>1543</v>
      </c>
      <c r="FB10" s="37" t="s">
        <v>1543</v>
      </c>
      <c r="FC10" s="37" t="s">
        <v>1543</v>
      </c>
      <c r="FD10" s="37" t="s">
        <v>1543</v>
      </c>
      <c r="FE10" s="37" t="s">
        <v>1543</v>
      </c>
      <c r="FF10" s="37" t="s">
        <v>1543</v>
      </c>
      <c r="FG10" s="37" t="s">
        <v>1543</v>
      </c>
      <c r="FH10" s="37" t="s">
        <v>1543</v>
      </c>
      <c r="FI10" s="37" t="s">
        <v>1543</v>
      </c>
      <c r="FJ10" s="37" t="s">
        <v>1543</v>
      </c>
      <c r="FK10" s="37" t="s">
        <v>1543</v>
      </c>
      <c r="FL10" s="37" t="s">
        <v>1543</v>
      </c>
      <c r="FM10" s="37" t="s">
        <v>1543</v>
      </c>
    </row>
    <row r="11" customFormat="false" ht="15" hidden="false" customHeight="false" outlineLevel="0" collapsed="false">
      <c r="A11" s="37" t="s">
        <v>1270</v>
      </c>
      <c r="B11" s="37" t="str">
        <f aca="false">CONCATENATE("J",C11," ")</f>
        <v>J9</v>
      </c>
      <c r="C11" s="196" t="n">
        <v>9</v>
      </c>
      <c r="D11" s="36" t="s">
        <v>417</v>
      </c>
      <c r="E11" s="36" t="s">
        <v>896</v>
      </c>
      <c r="F11" s="36" t="s">
        <v>897</v>
      </c>
      <c r="G11" s="36" t="s">
        <v>898</v>
      </c>
      <c r="H11" s="36" t="s">
        <v>488</v>
      </c>
      <c r="I11" s="36" t="s">
        <v>489</v>
      </c>
      <c r="J11" s="36" t="s">
        <v>490</v>
      </c>
      <c r="K11" s="36" t="s">
        <v>491</v>
      </c>
      <c r="L11" s="173" t="s">
        <v>105</v>
      </c>
      <c r="M11" s="199" t="str">
        <f aca="false">IFERROR(__xludf.dummyfunction("regexreplace(N11,"" "","", "")"),"J0, J1, J2, J5, J6, J7, JA, JC, K0, K5, K7, K9, KA, KB, KC, KD, KF, L1, L8, LA, LC, LF, M0, M1, M3, M4, M8, MB, MD, MF, N2, N7, NA, ")</f>
        <v>J0, J1, J2, J5, J6, J7, JA, JC, K0, K5, K7, K9, KA, KB, KC, KD, KF, L1, L8, LA, LC, LF, M0, M1, M3, M4, M8, MB, MD, MF, N2, N7, NA,</v>
      </c>
      <c r="N11" s="199" t="e">
        <f aca="false">CONCATENATE(O11:CL11)</f>
        <v>#VALUE!</v>
      </c>
      <c r="O11" s="199" t="str">
        <f aca="false">IFERROR(__xludf.dummyfunction("if(countif(ec_num_list,CO11),OFFSET(INDIRECT(CONCAT(""A"",to_text(match(CO11,ec_num_list,0)))),0,1),"""")"),"J0 ")</f>
        <v>J0</v>
      </c>
      <c r="P11" s="199" t="str">
        <f aca="false">IFERROR(__xludf.dummyfunction("if(countif(ec_num_list,CP11),OFFSET(INDIRECT(CONCAT(""A"",to_text(match(CP11,ec_num_list,0)))),0,1),"""")"),"J1 ")</f>
        <v>J1</v>
      </c>
      <c r="Q11" s="199" t="str">
        <f aca="false">IFERROR(__xludf.dummyfunction("if(countif(ec_num_list,CQ11),OFFSET(INDIRECT(CONCAT(""A"",to_text(match(CQ11,ec_num_list,0)))),0,1),"""")"),"J2 ")</f>
        <v>J2</v>
      </c>
      <c r="R11" s="199" t="str">
        <f aca="false">IFERROR(__xludf.dummyfunction("if(countif(ec_num_list,CR11),OFFSET(INDIRECT(CONCAT(""A"",to_text(match(CR11,ec_num_list,0)))),0,1),"""")"),"")</f>
        <v/>
      </c>
      <c r="S11" s="199" t="str">
        <f aca="false">IFERROR(__xludf.dummyfunction("if(countif(ec_num_list,CS11),OFFSET(INDIRECT(CONCAT(""A"",to_text(match(CS11,ec_num_list,0)))),0,1),"""")"),"")</f>
        <v/>
      </c>
      <c r="T11" s="199" t="str">
        <f aca="false">IFERROR(__xludf.dummyfunction("if(countif(ec_num_list,CT11),OFFSET(INDIRECT(CONCAT(""A"",to_text(match(CT11,ec_num_list,0)))),0,1),"""")"),"J5 ")</f>
        <v>J5</v>
      </c>
      <c r="U11" s="199" t="str">
        <f aca="false">IFERROR(__xludf.dummyfunction("if(countif(ec_num_list,CU11),OFFSET(INDIRECT(CONCAT(""A"",to_text(match(CU11,ec_num_list,0)))),0,1),"""")"),"J6 ")</f>
        <v>J6</v>
      </c>
      <c r="V11" s="199" t="str">
        <f aca="false">IFERROR(__xludf.dummyfunction("if(countif(ec_num_list,CV11),OFFSET(INDIRECT(CONCAT(""A"",to_text(match(CV11,ec_num_list,0)))),0,1),"""")"),"J7 ")</f>
        <v>J7</v>
      </c>
      <c r="W11" s="199" t="str">
        <f aca="false">IFERROR(__xludf.dummyfunction("if(countif(ec_num_list,CW11),OFFSET(INDIRECT(CONCAT(""A"",to_text(match(CW11,ec_num_list,0)))),0,1),"""")"),"")</f>
        <v/>
      </c>
      <c r="X11" s="199" t="str">
        <f aca="false">IFERROR(__xludf.dummyfunction("if(countif(ec_num_list,CX11),OFFSET(INDIRECT(CONCAT(""A"",to_text(match(CX11,ec_num_list,0)))),0,1),"""")"),"")</f>
        <v/>
      </c>
      <c r="Y11" s="199" t="str">
        <f aca="false">IFERROR(__xludf.dummyfunction("if(countif(ec_num_list,CY11),OFFSET(INDIRECT(CONCAT(""A"",to_text(match(CY11,ec_num_list,0)))),0,1),"""")"),"JA ")</f>
        <v>JA</v>
      </c>
      <c r="Z11" s="199" t="str">
        <f aca="false">IFERROR(__xludf.dummyfunction("if(countif(ec_num_list,CZ11),OFFSET(INDIRECT(CONCAT(""A"",to_text(match(CZ11,ec_num_list,0)))),0,1),"""")"),"")</f>
        <v/>
      </c>
      <c r="AA11" s="199" t="str">
        <f aca="false">IFERROR(__xludf.dummyfunction("if(countif(ec_num_list,DA11),OFFSET(INDIRECT(CONCAT(""A"",to_text(match(DA11,ec_num_list,0)))),0,1),"""")"),"JC ")</f>
        <v>JC</v>
      </c>
      <c r="AB11" s="199" t="str">
        <f aca="false">IFERROR(__xludf.dummyfunction("if(countif(ec_num_list,DB11),OFFSET(INDIRECT(CONCAT(""A"",to_text(match(DB11,ec_num_list,0)))),0,1),"""")"),"")</f>
        <v/>
      </c>
      <c r="AC11" s="199" t="str">
        <f aca="false">IFERROR(__xludf.dummyfunction("if(countif(ec_num_list,DC11),OFFSET(INDIRECT(CONCAT(""A"",to_text(match(DC11,ec_num_list,0)))),0,1),"""")"),"")</f>
        <v/>
      </c>
      <c r="AD11" s="199" t="str">
        <f aca="false">IFERROR(__xludf.dummyfunction("if(countif(ec_num_list,DD11),OFFSET(INDIRECT(CONCAT(""A"",to_text(match(DD11,ec_num_list,0)))),0,1),"""")"),"")</f>
        <v/>
      </c>
      <c r="AE11" s="199" t="str">
        <f aca="false">IFERROR(__xludf.dummyfunction("if(countif(ec_num_list,DE11),OFFSET(INDIRECT(CONCAT(""A"",to_text(match(DE11,ec_num_list,0)))),0,1),"""")"),"K0 ")</f>
        <v>K0</v>
      </c>
      <c r="AF11" s="199" t="str">
        <f aca="false">IFERROR(__xludf.dummyfunction("if(countif(ec_num_list,DF11),OFFSET(INDIRECT(CONCAT(""A"",to_text(match(DF11,ec_num_list,0)))),0,1),"""")"),"")</f>
        <v/>
      </c>
      <c r="AG11" s="199" t="str">
        <f aca="false">IFERROR(__xludf.dummyfunction("if(countif(ec_num_list,DG11),OFFSET(INDIRECT(CONCAT(""A"",to_text(match(DG11,ec_num_list,0)))),0,1),"""")"),"")</f>
        <v/>
      </c>
      <c r="AH11" s="199" t="str">
        <f aca="false">IFERROR(__xludf.dummyfunction("if(countif(ec_num_list,DH11),OFFSET(INDIRECT(CONCAT(""A"",to_text(match(DH11,ec_num_list,0)))),0,1),"""")"),"")</f>
        <v/>
      </c>
      <c r="AI11" s="199" t="str">
        <f aca="false">IFERROR(__xludf.dummyfunction("if(countif(ec_num_list,DI11),OFFSET(INDIRECT(CONCAT(""A"",to_text(match(DI11,ec_num_list,0)))),0,1),"""")"),"")</f>
        <v/>
      </c>
      <c r="AJ11" s="199" t="str">
        <f aca="false">IFERROR(__xludf.dummyfunction("if(countif(ec_num_list,DJ11),OFFSET(INDIRECT(CONCAT(""A"",to_text(match(DJ11,ec_num_list,0)))),0,1),"""")"),"K5 ")</f>
        <v>K5</v>
      </c>
      <c r="AK11" s="199" t="str">
        <f aca="false">IFERROR(__xludf.dummyfunction("if(countif(ec_num_list,DK11),OFFSET(INDIRECT(CONCAT(""A"",to_text(match(DK11,ec_num_list,0)))),0,1),"""")"),"")</f>
        <v/>
      </c>
      <c r="AL11" s="199" t="str">
        <f aca="false">IFERROR(__xludf.dummyfunction("if(countif(ec_num_list,DL11),OFFSET(INDIRECT(CONCAT(""A"",to_text(match(DL11,ec_num_list,0)))),0,1),"""")"),"K7 ")</f>
        <v>K7</v>
      </c>
      <c r="AM11" s="199" t="str">
        <f aca="false">IFERROR(__xludf.dummyfunction("if(countif(ec_num_list,DM11),OFFSET(INDIRECT(CONCAT(""A"",to_text(match(DM11,ec_num_list,0)))),0,1),"""")"),"")</f>
        <v/>
      </c>
      <c r="AN11" s="199" t="str">
        <f aca="false">IFERROR(__xludf.dummyfunction("if(countif(ec_num_list,DN11),OFFSET(INDIRECT(CONCAT(""A"",to_text(match(DN11,ec_num_list,0)))),0,1),"""")"),"K9 ")</f>
        <v>K9</v>
      </c>
      <c r="AO11" s="199" t="str">
        <f aca="false">IFERROR(__xludf.dummyfunction("if(countif(ec_num_list,DO11),OFFSET(INDIRECT(CONCAT(""A"",to_text(match(DO11,ec_num_list,0)))),0,1),"""")"),"KA ")</f>
        <v>KA</v>
      </c>
      <c r="AP11" s="199" t="str">
        <f aca="false">IFERROR(__xludf.dummyfunction("if(countif(ec_num_list,DP11),OFFSET(INDIRECT(CONCAT(""A"",to_text(match(DP11,ec_num_list,0)))),0,1),"""")"),"KB ")</f>
        <v>KB</v>
      </c>
      <c r="AQ11" s="199" t="str">
        <f aca="false">IFERROR(__xludf.dummyfunction("if(countif(ec_num_list,DQ11),OFFSET(INDIRECT(CONCAT(""A"",to_text(match(DQ11,ec_num_list,0)))),0,1),"""")"),"KC ")</f>
        <v>KC</v>
      </c>
      <c r="AR11" s="199" t="str">
        <f aca="false">IFERROR(__xludf.dummyfunction("if(countif(ec_num_list,DR11),OFFSET(INDIRECT(CONCAT(""A"",to_text(match(DR11,ec_num_list,0)))),0,1),"""")"),"KD ")</f>
        <v>KD</v>
      </c>
      <c r="AS11" s="199" t="str">
        <f aca="false">IFERROR(__xludf.dummyfunction("if(countif(ec_num_list,DS11),OFFSET(INDIRECT(CONCAT(""A"",to_text(match(DS11,ec_num_list,0)))),0,1),"""")"),"")</f>
        <v/>
      </c>
      <c r="AT11" s="199" t="str">
        <f aca="false">IFERROR(__xludf.dummyfunction("if(countif(ec_num_list,DT11),OFFSET(INDIRECT(CONCAT(""A"",to_text(match(DT11,ec_num_list,0)))),0,1),"""")"),"KF ")</f>
        <v>KF</v>
      </c>
      <c r="AU11" s="199" t="str">
        <f aca="false">IFERROR(__xludf.dummyfunction("if(countif(ec_num_list,DU11),OFFSET(INDIRECT(CONCAT(""A"",to_text(match(DU11,ec_num_list,0)))),0,1),"""")"),"")</f>
        <v/>
      </c>
      <c r="AV11" s="199" t="str">
        <f aca="false">IFERROR(__xludf.dummyfunction("if(countif(ec_num_list,DV11),OFFSET(INDIRECT(CONCAT(""A"",to_text(match(DV11,ec_num_list,0)))),0,1),"""")"),"L1 ")</f>
        <v>L1</v>
      </c>
      <c r="AW11" s="199" t="str">
        <f aca="false">IFERROR(__xludf.dummyfunction("if(countif(ec_num_list,DW11),OFFSET(INDIRECT(CONCAT(""A"",to_text(match(DW11,ec_num_list,0)))),0,1),"""")"),"")</f>
        <v/>
      </c>
      <c r="AX11" s="199" t="str">
        <f aca="false">IFERROR(__xludf.dummyfunction("if(countif(ec_num_list,DX11),OFFSET(INDIRECT(CONCAT(""A"",to_text(match(DX11,ec_num_list,0)))),0,1),"""")"),"")</f>
        <v/>
      </c>
      <c r="AY11" s="199" t="str">
        <f aca="false">IFERROR(__xludf.dummyfunction("if(countif(ec_num_list,DY11),OFFSET(INDIRECT(CONCAT(""A"",to_text(match(DY11,ec_num_list,0)))),0,1),"""")"),"")</f>
        <v/>
      </c>
      <c r="AZ11" s="199" t="str">
        <f aca="false">IFERROR(__xludf.dummyfunction("if(countif(ec_num_list,DZ11),OFFSET(INDIRECT(CONCAT(""A"",to_text(match(DZ11,ec_num_list,0)))),0,1),"""")"),"")</f>
        <v/>
      </c>
      <c r="BA11" s="199" t="str">
        <f aca="false">IFERROR(__xludf.dummyfunction("if(countif(ec_num_list,EA11),OFFSET(INDIRECT(CONCAT(""A"",to_text(match(EA11,ec_num_list,0)))),0,1),"""")"),"")</f>
        <v/>
      </c>
      <c r="BB11" s="199" t="str">
        <f aca="false">IFERROR(__xludf.dummyfunction("if(countif(ec_num_list,EB11),OFFSET(INDIRECT(CONCAT(""A"",to_text(match(EB11,ec_num_list,0)))),0,1),"""")"),"")</f>
        <v/>
      </c>
      <c r="BC11" s="199" t="str">
        <f aca="false">IFERROR(__xludf.dummyfunction("if(countif(ec_num_list,EC11),OFFSET(INDIRECT(CONCAT(""A"",to_text(match(EC11,ec_num_list,0)))),0,1),"""")"),"L8 ")</f>
        <v>L8</v>
      </c>
      <c r="BD11" s="199" t="str">
        <f aca="false">IFERROR(__xludf.dummyfunction("if(countif(ec_num_list,ED11),OFFSET(INDIRECT(CONCAT(""A"",to_text(match(ED11,ec_num_list,0)))),0,1),"""")"),"")</f>
        <v/>
      </c>
      <c r="BE11" s="199" t="str">
        <f aca="false">IFERROR(__xludf.dummyfunction("if(countif(ec_num_list,EE11),OFFSET(INDIRECT(CONCAT(""A"",to_text(match(EE11,ec_num_list,0)))),0,1),"""")"),"LA ")</f>
        <v>LA</v>
      </c>
      <c r="BF11" s="199" t="str">
        <f aca="false">IFERROR(__xludf.dummyfunction("if(countif(ec_num_list,EF11),OFFSET(INDIRECT(CONCAT(""A"",to_text(match(EF11,ec_num_list,0)))),0,1),"""")"),"")</f>
        <v/>
      </c>
      <c r="BG11" s="199" t="str">
        <f aca="false">IFERROR(__xludf.dummyfunction("if(countif(ec_num_list,EG11),OFFSET(INDIRECT(CONCAT(""A"",to_text(match(EG11,ec_num_list,0)))),0,1),"""")"),"LC ")</f>
        <v>LC</v>
      </c>
      <c r="BH11" s="199" t="str">
        <f aca="false">IFERROR(__xludf.dummyfunction("if(countif(ec_num_list,EH11),OFFSET(INDIRECT(CONCAT(""A"",to_text(match(EH11,ec_num_list,0)))),0,1),"""")"),"")</f>
        <v/>
      </c>
      <c r="BI11" s="199" t="str">
        <f aca="false">IFERROR(__xludf.dummyfunction("if(countif(ec_num_list,EI11),OFFSET(INDIRECT(CONCAT(""A"",to_text(match(EI11,ec_num_list,0)))),0,1),"""")"),"")</f>
        <v/>
      </c>
      <c r="BJ11" s="199" t="str">
        <f aca="false">IFERROR(__xludf.dummyfunction("if(countif(ec_num_list,EJ11),OFFSET(INDIRECT(CONCAT(""A"",to_text(match(EJ11,ec_num_list,0)))),0,1),"""")"),"LF ")</f>
        <v>LF</v>
      </c>
      <c r="BK11" s="199" t="str">
        <f aca="false">IFERROR(__xludf.dummyfunction("if(countif(ec_num_list,EK11),OFFSET(INDIRECT(CONCAT(""A"",to_text(match(EK11,ec_num_list,0)))),0,1),"""")"),"M0 ")</f>
        <v>M0</v>
      </c>
      <c r="BL11" s="199" t="str">
        <f aca="false">IFERROR(__xludf.dummyfunction("if(countif(ec_num_list,EL11),OFFSET(INDIRECT(CONCAT(""A"",to_text(match(EL11,ec_num_list,0)))),0,1),"""")"),"M1 ")</f>
        <v>M1</v>
      </c>
      <c r="BM11" s="199" t="str">
        <f aca="false">IFERROR(__xludf.dummyfunction("if(countif(ec_num_list,EM11),OFFSET(INDIRECT(CONCAT(""A"",to_text(match(EM11,ec_num_list,0)))),0,1),"""")"),"")</f>
        <v/>
      </c>
      <c r="BN11" s="199" t="str">
        <f aca="false">IFERROR(__xludf.dummyfunction("if(countif(ec_num_list,EN11),OFFSET(INDIRECT(CONCAT(""A"",to_text(match(EN11,ec_num_list,0)))),0,1),"""")"),"M3 ")</f>
        <v>M3</v>
      </c>
      <c r="BO11" s="199" t="str">
        <f aca="false">IFERROR(__xludf.dummyfunction("if(countif(ec_num_list,EO11),OFFSET(INDIRECT(CONCAT(""A"",to_text(match(EO11,ec_num_list,0)))),0,1),"""")"),"M4 ")</f>
        <v>M4</v>
      </c>
      <c r="BP11" s="199" t="str">
        <f aca="false">IFERROR(__xludf.dummyfunction("if(countif(ec_num_list,EP11),OFFSET(INDIRECT(CONCAT(""A"",to_text(match(EP11,ec_num_list,0)))),0,1),"""")"),"")</f>
        <v/>
      </c>
      <c r="BQ11" s="199" t="str">
        <f aca="false">IFERROR(__xludf.dummyfunction("if(countif(ec_num_list,EQ11),OFFSET(INDIRECT(CONCAT(""A"",to_text(match(EQ11,ec_num_list,0)))),0,1),"""")"),"")</f>
        <v/>
      </c>
      <c r="BR11" s="199" t="str">
        <f aca="false">IFERROR(__xludf.dummyfunction("if(countif(ec_num_list,ER11),OFFSET(INDIRECT(CONCAT(""A"",to_text(match(ER11,ec_num_list,0)))),0,1),"""")"),"")</f>
        <v/>
      </c>
      <c r="BS11" s="199" t="str">
        <f aca="false">IFERROR(__xludf.dummyfunction("if(countif(ec_num_list,ES11),OFFSET(INDIRECT(CONCAT(""A"",to_text(match(ES11,ec_num_list,0)))),0,1),"""")"),"M8 ")</f>
        <v>M8</v>
      </c>
      <c r="BT11" s="199" t="str">
        <f aca="false">IFERROR(__xludf.dummyfunction("if(countif(ec_num_list,ET11),OFFSET(INDIRECT(CONCAT(""A"",to_text(match(ET11,ec_num_list,0)))),0,1),"""")"),"")</f>
        <v/>
      </c>
      <c r="BU11" s="199" t="str">
        <f aca="false">IFERROR(__xludf.dummyfunction("if(countif(ec_num_list,EU11),OFFSET(INDIRECT(CONCAT(""A"",to_text(match(EU11,ec_num_list,0)))),0,1),"""")"),"")</f>
        <v/>
      </c>
      <c r="BV11" s="199" t="str">
        <f aca="false">IFERROR(__xludf.dummyfunction("if(countif(ec_num_list,EV11),OFFSET(INDIRECT(CONCAT(""A"",to_text(match(EV11,ec_num_list,0)))),0,1),"""")"),"MB ")</f>
        <v>MB</v>
      </c>
      <c r="BW11" s="199" t="str">
        <f aca="false">IFERROR(__xludf.dummyfunction("if(countif(ec_num_list,EW11),OFFSET(INDIRECT(CONCAT(""A"",to_text(match(EW11,ec_num_list,0)))),0,1),"""")"),"")</f>
        <v/>
      </c>
      <c r="BX11" s="199" t="str">
        <f aca="false">IFERROR(__xludf.dummyfunction("if(countif(ec_num_list,EX11),OFFSET(INDIRECT(CONCAT(""A"",to_text(match(EX11,ec_num_list,0)))),0,1),"""")"),"MD ")</f>
        <v>MD</v>
      </c>
      <c r="BY11" s="199" t="str">
        <f aca="false">IFERROR(__xludf.dummyfunction("if(countif(ec_num_list,EY11),OFFSET(INDIRECT(CONCAT(""A"",to_text(match(EY11,ec_num_list,0)))),0,1),"""")"),"")</f>
        <v/>
      </c>
      <c r="BZ11" s="199" t="str">
        <f aca="false">IFERROR(__xludf.dummyfunction("if(countif(ec_num_list,EZ11),OFFSET(INDIRECT(CONCAT(""A"",to_text(match(EZ11,ec_num_list,0)))),0,1),"""")"),"MF ")</f>
        <v>MF</v>
      </c>
      <c r="CA11" s="199" t="str">
        <f aca="false">IFERROR(__xludf.dummyfunction("if(countif(ec_num_list,FA11),OFFSET(INDIRECT(CONCAT(""A"",to_text(match(FA11,ec_num_list,0)))),0,1),"""")"),"")</f>
        <v/>
      </c>
      <c r="CB11" s="199" t="str">
        <f aca="false">IFERROR(__xludf.dummyfunction("if(countif(ec_num_list,FB11),OFFSET(INDIRECT(CONCAT(""A"",to_text(match(FB11,ec_num_list,0)))),0,1),"""")"),"")</f>
        <v/>
      </c>
      <c r="CC11" s="199" t="str">
        <f aca="false">IFERROR(__xludf.dummyfunction("if(countif(ec_num_list,FC11),OFFSET(INDIRECT(CONCAT(""A"",to_text(match(FC11,ec_num_list,0)))),0,1),"""")"),"N2 ")</f>
        <v>N2</v>
      </c>
      <c r="CD11" s="199" t="str">
        <f aca="false">IFERROR(__xludf.dummyfunction("if(countif(ec_num_list,FD11),OFFSET(INDIRECT(CONCAT(""A"",to_text(match(FD11,ec_num_list,0)))),0,1),"""")"),"")</f>
        <v/>
      </c>
      <c r="CE11" s="199" t="str">
        <f aca="false">IFERROR(__xludf.dummyfunction("if(countif(ec_num_list,FE11),OFFSET(INDIRECT(CONCAT(""A"",to_text(match(FE11,ec_num_list,0)))),0,1),"""")"),"")</f>
        <v/>
      </c>
      <c r="CF11" s="199" t="str">
        <f aca="false">IFERROR(__xludf.dummyfunction("if(countif(ec_num_list,FF11),OFFSET(INDIRECT(CONCAT(""A"",to_text(match(FF11,ec_num_list,0)))),0,1),"""")"),"")</f>
        <v/>
      </c>
      <c r="CG11" s="199" t="str">
        <f aca="false">IFERROR(__xludf.dummyfunction("if(countif(ec_num_list,FG11),OFFSET(INDIRECT(CONCAT(""A"",to_text(match(FG11,ec_num_list,0)))),0,1),"""")"),"")</f>
        <v/>
      </c>
      <c r="CH11" s="199" t="str">
        <f aca="false">IFERROR(__xludf.dummyfunction("if(countif(ec_num_list,FH11),OFFSET(INDIRECT(CONCAT(""A"",to_text(match(FH11,ec_num_list,0)))),0,1),"""")"),"N7 ")</f>
        <v>N7</v>
      </c>
      <c r="CI11" s="199" t="str">
        <f aca="false">IFERROR(__xludf.dummyfunction("if(countif(ec_num_list,FI11),OFFSET(INDIRECT(CONCAT(""A"",to_text(match(FI11,ec_num_list,0)))),0,1),"""")"),"")</f>
        <v/>
      </c>
      <c r="CJ11" s="199" t="str">
        <f aca="false">IFERROR(__xludf.dummyfunction("if(countif(ec_num_list,FJ11),OFFSET(INDIRECT(CONCAT(""A"",to_text(match(FJ11,ec_num_list,0)))),0,1),"""")"),"")</f>
        <v/>
      </c>
      <c r="CK11" s="199" t="str">
        <f aca="false">IFERROR(__xludf.dummyfunction("if(countif(ec_num_list,FK11),OFFSET(INDIRECT(CONCAT(""A"",to_text(match(FK11,ec_num_list,0)))),0,1),"""")"),"NA ")</f>
        <v>NA</v>
      </c>
      <c r="CL11" s="199" t="str">
        <f aca="false">IFERROR(__xludf.dummyfunction("if(countif(ec_num_list,FL11),OFFSET(INDIRECT(CONCAT(""A"",to_text(match(FL11,ec_num_list,0)))),0,1),"""")"),"")</f>
        <v/>
      </c>
      <c r="CM11" s="199" t="str">
        <f aca="false">IFERROR(__xludf.dummyfunction("if(countif(ec_num_list,FM11),OFFSET(INDIRECT(CONCAT(""A"",to_text(match(FM11,ec_num_list,0)))),0,1),"""")"),"")</f>
        <v/>
      </c>
      <c r="CN11" s="37" t="s">
        <v>105</v>
      </c>
      <c r="CO11" s="37" t="s">
        <v>1231</v>
      </c>
      <c r="CP11" s="37" t="s">
        <v>1239</v>
      </c>
      <c r="CQ11" s="37" t="s">
        <v>1244</v>
      </c>
      <c r="CR11" s="37" t="s">
        <v>1543</v>
      </c>
      <c r="CS11" s="37" t="s">
        <v>1543</v>
      </c>
      <c r="CT11" s="37" t="s">
        <v>1254</v>
      </c>
      <c r="CU11" s="37" t="s">
        <v>1259</v>
      </c>
      <c r="CV11" s="37" t="s">
        <v>1262</v>
      </c>
      <c r="CW11" s="37" t="s">
        <v>1543</v>
      </c>
      <c r="CX11" s="37" t="s">
        <v>1543</v>
      </c>
      <c r="CY11" s="37" t="s">
        <v>1274</v>
      </c>
      <c r="CZ11" s="37" t="s">
        <v>1543</v>
      </c>
      <c r="DA11" s="37" t="s">
        <v>1280</v>
      </c>
      <c r="DB11" s="37" t="s">
        <v>1543</v>
      </c>
      <c r="DC11" s="37" t="s">
        <v>1543</v>
      </c>
      <c r="DD11" s="37" t="s">
        <v>1543</v>
      </c>
      <c r="DE11" s="37" t="s">
        <v>1292</v>
      </c>
      <c r="DF11" s="37" t="s">
        <v>1543</v>
      </c>
      <c r="DG11" s="37" t="s">
        <v>1543</v>
      </c>
      <c r="DH11" s="37" t="s">
        <v>1543</v>
      </c>
      <c r="DI11" s="37" t="s">
        <v>1543</v>
      </c>
      <c r="DJ11" s="37" t="s">
        <v>1309</v>
      </c>
      <c r="DK11" s="37" t="s">
        <v>1543</v>
      </c>
      <c r="DL11" s="37" t="s">
        <v>1314</v>
      </c>
      <c r="DM11" s="37" t="s">
        <v>1543</v>
      </c>
      <c r="DN11" s="37" t="s">
        <v>1322</v>
      </c>
      <c r="DO11" s="37" t="s">
        <v>1325</v>
      </c>
      <c r="DP11" s="37" t="s">
        <v>1329</v>
      </c>
      <c r="DQ11" s="37" t="s">
        <v>1332</v>
      </c>
      <c r="DR11" s="37" t="s">
        <v>1335</v>
      </c>
      <c r="DS11" s="37" t="s">
        <v>1543</v>
      </c>
      <c r="DT11" s="37" t="s">
        <v>1341</v>
      </c>
      <c r="DU11" s="37" t="s">
        <v>1543</v>
      </c>
      <c r="DV11" s="37" t="s">
        <v>1351</v>
      </c>
      <c r="DW11" s="37" t="s">
        <v>1543</v>
      </c>
      <c r="DX11" s="37" t="s">
        <v>1543</v>
      </c>
      <c r="DY11" s="37" t="s">
        <v>1543</v>
      </c>
      <c r="DZ11" s="37" t="s">
        <v>1543</v>
      </c>
      <c r="EA11" s="37" t="s">
        <v>1543</v>
      </c>
      <c r="EB11" s="37" t="s">
        <v>1543</v>
      </c>
      <c r="EC11" s="37" t="s">
        <v>1379</v>
      </c>
      <c r="ED11" s="37" t="s">
        <v>1543</v>
      </c>
      <c r="EE11" s="37" t="s">
        <v>1385</v>
      </c>
      <c r="EF11" s="37" t="s">
        <v>1543</v>
      </c>
      <c r="EG11" s="37" t="s">
        <v>1392</v>
      </c>
      <c r="EH11" s="37" t="s">
        <v>1543</v>
      </c>
      <c r="EI11" s="37" t="s">
        <v>1543</v>
      </c>
      <c r="EJ11" s="37" t="s">
        <v>1402</v>
      </c>
      <c r="EK11" s="37" t="s">
        <v>1405</v>
      </c>
      <c r="EL11" s="37" t="s">
        <v>1407</v>
      </c>
      <c r="EM11" s="37" t="s">
        <v>1543</v>
      </c>
      <c r="EN11" s="37" t="s">
        <v>1416</v>
      </c>
      <c r="EO11" s="37" t="s">
        <v>1418</v>
      </c>
      <c r="EP11" s="37" t="s">
        <v>1543</v>
      </c>
      <c r="EQ11" s="37" t="s">
        <v>1543</v>
      </c>
      <c r="ER11" s="37" t="s">
        <v>1543</v>
      </c>
      <c r="ES11" s="37" t="s">
        <v>1430</v>
      </c>
      <c r="ET11" s="37" t="s">
        <v>1543</v>
      </c>
      <c r="EU11" s="37" t="s">
        <v>1543</v>
      </c>
      <c r="EV11" s="37" t="s">
        <v>1439</v>
      </c>
      <c r="EW11" s="37" t="s">
        <v>1543</v>
      </c>
      <c r="EX11" s="37" t="s">
        <v>1446</v>
      </c>
      <c r="EY11" s="37" t="s">
        <v>1543</v>
      </c>
      <c r="EZ11" s="37" t="s">
        <v>1451</v>
      </c>
      <c r="FA11" s="37" t="s">
        <v>1543</v>
      </c>
      <c r="FB11" s="37" t="s">
        <v>1543</v>
      </c>
      <c r="FC11" s="37" t="s">
        <v>1464</v>
      </c>
      <c r="FD11" s="37" t="s">
        <v>1543</v>
      </c>
      <c r="FE11" s="37" t="s">
        <v>1543</v>
      </c>
      <c r="FF11" s="37" t="s">
        <v>1543</v>
      </c>
      <c r="FG11" s="37" t="s">
        <v>1543</v>
      </c>
      <c r="FH11" s="37" t="s">
        <v>1482</v>
      </c>
      <c r="FI11" s="37" t="s">
        <v>1543</v>
      </c>
      <c r="FJ11" s="37" t="s">
        <v>1543</v>
      </c>
      <c r="FK11" s="37" t="s">
        <v>1494</v>
      </c>
      <c r="FL11" s="37" t="s">
        <v>1497</v>
      </c>
      <c r="FM11" s="37" t="s">
        <v>1543</v>
      </c>
    </row>
    <row r="12" customFormat="false" ht="15" hidden="false" customHeight="false" outlineLevel="0" collapsed="false">
      <c r="A12" s="37" t="s">
        <v>1274</v>
      </c>
      <c r="B12" s="37" t="str">
        <f aca="false">CONCATENATE("J",C12," ")</f>
        <v>JA</v>
      </c>
      <c r="C12" s="196" t="s">
        <v>1544</v>
      </c>
      <c r="D12" s="36" t="s">
        <v>417</v>
      </c>
      <c r="E12" s="36" t="s">
        <v>896</v>
      </c>
      <c r="F12" s="36" t="s">
        <v>897</v>
      </c>
      <c r="G12" s="36" t="s">
        <v>898</v>
      </c>
      <c r="H12" s="36" t="s">
        <v>423</v>
      </c>
      <c r="I12" s="36" t="s">
        <v>424</v>
      </c>
      <c r="J12" s="36" t="s">
        <v>425</v>
      </c>
      <c r="K12" s="36" t="s">
        <v>498</v>
      </c>
      <c r="L12" s="173" t="s">
        <v>107</v>
      </c>
      <c r="M12" s="199" t="str">
        <f aca="false">IFERROR(__xludf.dummyfunction("regexreplace(N12,"" "","", "")"),"J0, J1, J2, J5, J6, J7, JC, JF, K0, K5, K7, K8, KA, KB, KC, KD, KF, L1, LA, LC, LD, LF, M1, M3, M4, MB, MF, N2, N4, N7, N8, NA, ")</f>
        <v>J0, J1, J2, J5, J6, J7, JC, JF, K0, K5, K7, K8, KA, KB, KC, KD, KF, L1, LA, LC, LD, LF, M1, M3, M4, MB, MF, N2, N4, N7, N8, NA,</v>
      </c>
      <c r="N12" s="199" t="e">
        <f aca="false">CONCATENATE(O12:CL12)</f>
        <v>#VALUE!</v>
      </c>
      <c r="O12" s="199" t="str">
        <f aca="false">IFERROR(__xludf.dummyfunction("if(countif(ec_num_list,CO12),OFFSET(INDIRECT(CONCAT(""A"",to_text(match(CO12,ec_num_list,0)))),0,1),"""")"),"J0 ")</f>
        <v>J0</v>
      </c>
      <c r="P12" s="199" t="str">
        <f aca="false">IFERROR(__xludf.dummyfunction("if(countif(ec_num_list,CP12),OFFSET(INDIRECT(CONCAT(""A"",to_text(match(CP12,ec_num_list,0)))),0,1),"""")"),"J1 ")</f>
        <v>J1</v>
      </c>
      <c r="Q12" s="199" t="str">
        <f aca="false">IFERROR(__xludf.dummyfunction("if(countif(ec_num_list,CQ12),OFFSET(INDIRECT(CONCAT(""A"",to_text(match(CQ12,ec_num_list,0)))),0,1),"""")"),"J2 ")</f>
        <v>J2</v>
      </c>
      <c r="R12" s="199" t="str">
        <f aca="false">IFERROR(__xludf.dummyfunction("if(countif(ec_num_list,CR12),OFFSET(INDIRECT(CONCAT(""A"",to_text(match(CR12,ec_num_list,0)))),0,1),"""")"),"")</f>
        <v/>
      </c>
      <c r="S12" s="199" t="str">
        <f aca="false">IFERROR(__xludf.dummyfunction("if(countif(ec_num_list,CS12),OFFSET(INDIRECT(CONCAT(""A"",to_text(match(CS12,ec_num_list,0)))),0,1),"""")"),"")</f>
        <v/>
      </c>
      <c r="T12" s="199" t="str">
        <f aca="false">IFERROR(__xludf.dummyfunction("if(countif(ec_num_list,CT12),OFFSET(INDIRECT(CONCAT(""A"",to_text(match(CT12,ec_num_list,0)))),0,1),"""")"),"J5 ")</f>
        <v>J5</v>
      </c>
      <c r="U12" s="199" t="str">
        <f aca="false">IFERROR(__xludf.dummyfunction("if(countif(ec_num_list,CU12),OFFSET(INDIRECT(CONCAT(""A"",to_text(match(CU12,ec_num_list,0)))),0,1),"""")"),"J6 ")</f>
        <v>J6</v>
      </c>
      <c r="V12" s="199" t="str">
        <f aca="false">IFERROR(__xludf.dummyfunction("if(countif(ec_num_list,CV12),OFFSET(INDIRECT(CONCAT(""A"",to_text(match(CV12,ec_num_list,0)))),0,1),"""")"),"J7 ")</f>
        <v>J7</v>
      </c>
      <c r="W12" s="199" t="str">
        <f aca="false">IFERROR(__xludf.dummyfunction("if(countif(ec_num_list,CW12),OFFSET(INDIRECT(CONCAT(""A"",to_text(match(CW12,ec_num_list,0)))),0,1),"""")"),"")</f>
        <v/>
      </c>
      <c r="X12" s="199" t="str">
        <f aca="false">IFERROR(__xludf.dummyfunction("if(countif(ec_num_list,CX12),OFFSET(INDIRECT(CONCAT(""A"",to_text(match(CX12,ec_num_list,0)))),0,1),"""")"),"")</f>
        <v/>
      </c>
      <c r="Y12" s="199" t="str">
        <f aca="false">IFERROR(__xludf.dummyfunction("if(countif(ec_num_list,CY12),OFFSET(INDIRECT(CONCAT(""A"",to_text(match(CY12,ec_num_list,0)))),0,1),"""")"),"")</f>
        <v/>
      </c>
      <c r="Z12" s="199" t="str">
        <f aca="false">IFERROR(__xludf.dummyfunction("if(countif(ec_num_list,CZ12),OFFSET(INDIRECT(CONCAT(""A"",to_text(match(CZ12,ec_num_list,0)))),0,1),"""")"),"")</f>
        <v/>
      </c>
      <c r="AA12" s="199" t="str">
        <f aca="false">IFERROR(__xludf.dummyfunction("if(countif(ec_num_list,DA12),OFFSET(INDIRECT(CONCAT(""A"",to_text(match(DA12,ec_num_list,0)))),0,1),"""")"),"JC ")</f>
        <v>JC</v>
      </c>
      <c r="AB12" s="199" t="str">
        <f aca="false">IFERROR(__xludf.dummyfunction("if(countif(ec_num_list,DB12),OFFSET(INDIRECT(CONCAT(""A"",to_text(match(DB12,ec_num_list,0)))),0,1),"""")"),"")</f>
        <v/>
      </c>
      <c r="AC12" s="199" t="str">
        <f aca="false">IFERROR(__xludf.dummyfunction("if(countif(ec_num_list,DC12),OFFSET(INDIRECT(CONCAT(""A"",to_text(match(DC12,ec_num_list,0)))),0,1),"""")"),"")</f>
        <v/>
      </c>
      <c r="AD12" s="199" t="str">
        <f aca="false">IFERROR(__xludf.dummyfunction("if(countif(ec_num_list,DD12),OFFSET(INDIRECT(CONCAT(""A"",to_text(match(DD12,ec_num_list,0)))),0,1),"""")"),"JF ")</f>
        <v>JF</v>
      </c>
      <c r="AE12" s="199" t="str">
        <f aca="false">IFERROR(__xludf.dummyfunction("if(countif(ec_num_list,DE12),OFFSET(INDIRECT(CONCAT(""A"",to_text(match(DE12,ec_num_list,0)))),0,1),"""")"),"K0 ")</f>
        <v>K0</v>
      </c>
      <c r="AF12" s="199" t="str">
        <f aca="false">IFERROR(__xludf.dummyfunction("if(countif(ec_num_list,DF12),OFFSET(INDIRECT(CONCAT(""A"",to_text(match(DF12,ec_num_list,0)))),0,1),"""")"),"")</f>
        <v/>
      </c>
      <c r="AG12" s="199" t="str">
        <f aca="false">IFERROR(__xludf.dummyfunction("if(countif(ec_num_list,DG12),OFFSET(INDIRECT(CONCAT(""A"",to_text(match(DG12,ec_num_list,0)))),0,1),"""")"),"")</f>
        <v/>
      </c>
      <c r="AH12" s="199" t="str">
        <f aca="false">IFERROR(__xludf.dummyfunction("if(countif(ec_num_list,DH12),OFFSET(INDIRECT(CONCAT(""A"",to_text(match(DH12,ec_num_list,0)))),0,1),"""")"),"")</f>
        <v/>
      </c>
      <c r="AI12" s="199" t="str">
        <f aca="false">IFERROR(__xludf.dummyfunction("if(countif(ec_num_list,DI12),OFFSET(INDIRECT(CONCAT(""A"",to_text(match(DI12,ec_num_list,0)))),0,1),"""")"),"")</f>
        <v/>
      </c>
      <c r="AJ12" s="199" t="str">
        <f aca="false">IFERROR(__xludf.dummyfunction("if(countif(ec_num_list,DJ12),OFFSET(INDIRECT(CONCAT(""A"",to_text(match(DJ12,ec_num_list,0)))),0,1),"""")"),"K5 ")</f>
        <v>K5</v>
      </c>
      <c r="AK12" s="199" t="str">
        <f aca="false">IFERROR(__xludf.dummyfunction("if(countif(ec_num_list,DK12),OFFSET(INDIRECT(CONCAT(""A"",to_text(match(DK12,ec_num_list,0)))),0,1),"""")"),"")</f>
        <v/>
      </c>
      <c r="AL12" s="199" t="str">
        <f aca="false">IFERROR(__xludf.dummyfunction("if(countif(ec_num_list,DL12),OFFSET(INDIRECT(CONCAT(""A"",to_text(match(DL12,ec_num_list,0)))),0,1),"""")"),"K7 ")</f>
        <v>K7</v>
      </c>
      <c r="AM12" s="199" t="str">
        <f aca="false">IFERROR(__xludf.dummyfunction("if(countif(ec_num_list,DM12),OFFSET(INDIRECT(CONCAT(""A"",to_text(match(DM12,ec_num_list,0)))),0,1),"""")"),"K8 ")</f>
        <v>K8</v>
      </c>
      <c r="AN12" s="199" t="str">
        <f aca="false">IFERROR(__xludf.dummyfunction("if(countif(ec_num_list,DN12),OFFSET(INDIRECT(CONCAT(""A"",to_text(match(DN12,ec_num_list,0)))),0,1),"""")"),"")</f>
        <v/>
      </c>
      <c r="AO12" s="199" t="str">
        <f aca="false">IFERROR(__xludf.dummyfunction("if(countif(ec_num_list,DO12),OFFSET(INDIRECT(CONCAT(""A"",to_text(match(DO12,ec_num_list,0)))),0,1),"""")"),"KA ")</f>
        <v>KA</v>
      </c>
      <c r="AP12" s="199" t="str">
        <f aca="false">IFERROR(__xludf.dummyfunction("if(countif(ec_num_list,DP12),OFFSET(INDIRECT(CONCAT(""A"",to_text(match(DP12,ec_num_list,0)))),0,1),"""")"),"KB ")</f>
        <v>KB</v>
      </c>
      <c r="AQ12" s="199" t="str">
        <f aca="false">IFERROR(__xludf.dummyfunction("if(countif(ec_num_list,DQ12),OFFSET(INDIRECT(CONCAT(""A"",to_text(match(DQ12,ec_num_list,0)))),0,1),"""")"),"KC ")</f>
        <v>KC</v>
      </c>
      <c r="AR12" s="199" t="str">
        <f aca="false">IFERROR(__xludf.dummyfunction("if(countif(ec_num_list,DR12),OFFSET(INDIRECT(CONCAT(""A"",to_text(match(DR12,ec_num_list,0)))),0,1),"""")"),"KD ")</f>
        <v>KD</v>
      </c>
      <c r="AS12" s="199" t="str">
        <f aca="false">IFERROR(__xludf.dummyfunction("if(countif(ec_num_list,DS12),OFFSET(INDIRECT(CONCAT(""A"",to_text(match(DS12,ec_num_list,0)))),0,1),"""")"),"")</f>
        <v/>
      </c>
      <c r="AT12" s="199" t="str">
        <f aca="false">IFERROR(__xludf.dummyfunction("if(countif(ec_num_list,DT12),OFFSET(INDIRECT(CONCAT(""A"",to_text(match(DT12,ec_num_list,0)))),0,1),"""")"),"KF ")</f>
        <v>KF</v>
      </c>
      <c r="AU12" s="199" t="str">
        <f aca="false">IFERROR(__xludf.dummyfunction("if(countif(ec_num_list,DU12),OFFSET(INDIRECT(CONCAT(""A"",to_text(match(DU12,ec_num_list,0)))),0,1),"""")"),"")</f>
        <v/>
      </c>
      <c r="AV12" s="199" t="str">
        <f aca="false">IFERROR(__xludf.dummyfunction("if(countif(ec_num_list,DV12),OFFSET(INDIRECT(CONCAT(""A"",to_text(match(DV12,ec_num_list,0)))),0,1),"""")"),"L1 ")</f>
        <v>L1</v>
      </c>
      <c r="AW12" s="199" t="str">
        <f aca="false">IFERROR(__xludf.dummyfunction("if(countif(ec_num_list,DW12),OFFSET(INDIRECT(CONCAT(""A"",to_text(match(DW12,ec_num_list,0)))),0,1),"""")"),"")</f>
        <v/>
      </c>
      <c r="AX12" s="199" t="str">
        <f aca="false">IFERROR(__xludf.dummyfunction("if(countif(ec_num_list,DX12),OFFSET(INDIRECT(CONCAT(""A"",to_text(match(DX12,ec_num_list,0)))),0,1),"""")"),"")</f>
        <v/>
      </c>
      <c r="AY12" s="199" t="str">
        <f aca="false">IFERROR(__xludf.dummyfunction("if(countif(ec_num_list,DY12),OFFSET(INDIRECT(CONCAT(""A"",to_text(match(DY12,ec_num_list,0)))),0,1),"""")"),"")</f>
        <v/>
      </c>
      <c r="AZ12" s="199" t="str">
        <f aca="false">IFERROR(__xludf.dummyfunction("if(countif(ec_num_list,DZ12),OFFSET(INDIRECT(CONCAT(""A"",to_text(match(DZ12,ec_num_list,0)))),0,1),"""")"),"")</f>
        <v/>
      </c>
      <c r="BA12" s="199" t="str">
        <f aca="false">IFERROR(__xludf.dummyfunction("if(countif(ec_num_list,EA12),OFFSET(INDIRECT(CONCAT(""A"",to_text(match(EA12,ec_num_list,0)))),0,1),"""")"),"")</f>
        <v/>
      </c>
      <c r="BB12" s="199" t="str">
        <f aca="false">IFERROR(__xludf.dummyfunction("if(countif(ec_num_list,EB12),OFFSET(INDIRECT(CONCAT(""A"",to_text(match(EB12,ec_num_list,0)))),0,1),"""")"),"")</f>
        <v/>
      </c>
      <c r="BC12" s="199" t="str">
        <f aca="false">IFERROR(__xludf.dummyfunction("if(countif(ec_num_list,EC12),OFFSET(INDIRECT(CONCAT(""A"",to_text(match(EC12,ec_num_list,0)))),0,1),"""")"),"")</f>
        <v/>
      </c>
      <c r="BD12" s="199" t="str">
        <f aca="false">IFERROR(__xludf.dummyfunction("if(countif(ec_num_list,ED12),OFFSET(INDIRECT(CONCAT(""A"",to_text(match(ED12,ec_num_list,0)))),0,1),"""")"),"")</f>
        <v/>
      </c>
      <c r="BE12" s="199" t="str">
        <f aca="false">IFERROR(__xludf.dummyfunction("if(countif(ec_num_list,EE12),OFFSET(INDIRECT(CONCAT(""A"",to_text(match(EE12,ec_num_list,0)))),0,1),"""")"),"LA ")</f>
        <v>LA</v>
      </c>
      <c r="BF12" s="199" t="str">
        <f aca="false">IFERROR(__xludf.dummyfunction("if(countif(ec_num_list,EF12),OFFSET(INDIRECT(CONCAT(""A"",to_text(match(EF12,ec_num_list,0)))),0,1),"""")"),"")</f>
        <v/>
      </c>
      <c r="BG12" s="199" t="str">
        <f aca="false">IFERROR(__xludf.dummyfunction("if(countif(ec_num_list,EG12),OFFSET(INDIRECT(CONCAT(""A"",to_text(match(EG12,ec_num_list,0)))),0,1),"""")"),"LC ")</f>
        <v>LC</v>
      </c>
      <c r="BH12" s="199" t="str">
        <f aca="false">IFERROR(__xludf.dummyfunction("if(countif(ec_num_list,EH12),OFFSET(INDIRECT(CONCAT(""A"",to_text(match(EH12,ec_num_list,0)))),0,1),"""")"),"LD ")</f>
        <v>LD</v>
      </c>
      <c r="BI12" s="199" t="str">
        <f aca="false">IFERROR(__xludf.dummyfunction("if(countif(ec_num_list,EI12),OFFSET(INDIRECT(CONCAT(""A"",to_text(match(EI12,ec_num_list,0)))),0,1),"""")"),"")</f>
        <v/>
      </c>
      <c r="BJ12" s="199" t="str">
        <f aca="false">IFERROR(__xludf.dummyfunction("if(countif(ec_num_list,EJ12),OFFSET(INDIRECT(CONCAT(""A"",to_text(match(EJ12,ec_num_list,0)))),0,1),"""")"),"LF ")</f>
        <v>LF</v>
      </c>
      <c r="BK12" s="199" t="str">
        <f aca="false">IFERROR(__xludf.dummyfunction("if(countif(ec_num_list,EK12),OFFSET(INDIRECT(CONCAT(""A"",to_text(match(EK12,ec_num_list,0)))),0,1),"""")"),"")</f>
        <v/>
      </c>
      <c r="BL12" s="199" t="str">
        <f aca="false">IFERROR(__xludf.dummyfunction("if(countif(ec_num_list,EL12),OFFSET(INDIRECT(CONCAT(""A"",to_text(match(EL12,ec_num_list,0)))),0,1),"""")"),"M1 ")</f>
        <v>M1</v>
      </c>
      <c r="BM12" s="199" t="str">
        <f aca="false">IFERROR(__xludf.dummyfunction("if(countif(ec_num_list,EM12),OFFSET(INDIRECT(CONCAT(""A"",to_text(match(EM12,ec_num_list,0)))),0,1),"""")"),"")</f>
        <v/>
      </c>
      <c r="BN12" s="199" t="str">
        <f aca="false">IFERROR(__xludf.dummyfunction("if(countif(ec_num_list,EN12),OFFSET(INDIRECT(CONCAT(""A"",to_text(match(EN12,ec_num_list,0)))),0,1),"""")"),"M3 ")</f>
        <v>M3</v>
      </c>
      <c r="BO12" s="199" t="str">
        <f aca="false">IFERROR(__xludf.dummyfunction("if(countif(ec_num_list,EO12),OFFSET(INDIRECT(CONCAT(""A"",to_text(match(EO12,ec_num_list,0)))),0,1),"""")"),"M4 ")</f>
        <v>M4</v>
      </c>
      <c r="BP12" s="199" t="str">
        <f aca="false">IFERROR(__xludf.dummyfunction("if(countif(ec_num_list,EP12),OFFSET(INDIRECT(CONCAT(""A"",to_text(match(EP12,ec_num_list,0)))),0,1),"""")"),"")</f>
        <v/>
      </c>
      <c r="BQ12" s="199" t="str">
        <f aca="false">IFERROR(__xludf.dummyfunction("if(countif(ec_num_list,EQ12),OFFSET(INDIRECT(CONCAT(""A"",to_text(match(EQ12,ec_num_list,0)))),0,1),"""")"),"")</f>
        <v/>
      </c>
      <c r="BR12" s="199" t="str">
        <f aca="false">IFERROR(__xludf.dummyfunction("if(countif(ec_num_list,ER12),OFFSET(INDIRECT(CONCAT(""A"",to_text(match(ER12,ec_num_list,0)))),0,1),"""")"),"")</f>
        <v/>
      </c>
      <c r="BS12" s="199" t="str">
        <f aca="false">IFERROR(__xludf.dummyfunction("if(countif(ec_num_list,ES12),OFFSET(INDIRECT(CONCAT(""A"",to_text(match(ES12,ec_num_list,0)))),0,1),"""")"),"")</f>
        <v/>
      </c>
      <c r="BT12" s="199" t="str">
        <f aca="false">IFERROR(__xludf.dummyfunction("if(countif(ec_num_list,ET12),OFFSET(INDIRECT(CONCAT(""A"",to_text(match(ET12,ec_num_list,0)))),0,1),"""")"),"")</f>
        <v/>
      </c>
      <c r="BU12" s="199" t="str">
        <f aca="false">IFERROR(__xludf.dummyfunction("if(countif(ec_num_list,EU12),OFFSET(INDIRECT(CONCAT(""A"",to_text(match(EU12,ec_num_list,0)))),0,1),"""")"),"")</f>
        <v/>
      </c>
      <c r="BV12" s="199" t="str">
        <f aca="false">IFERROR(__xludf.dummyfunction("if(countif(ec_num_list,EV12),OFFSET(INDIRECT(CONCAT(""A"",to_text(match(EV12,ec_num_list,0)))),0,1),"""")"),"MB ")</f>
        <v>MB</v>
      </c>
      <c r="BW12" s="199" t="str">
        <f aca="false">IFERROR(__xludf.dummyfunction("if(countif(ec_num_list,EW12),OFFSET(INDIRECT(CONCAT(""A"",to_text(match(EW12,ec_num_list,0)))),0,1),"""")"),"")</f>
        <v/>
      </c>
      <c r="BX12" s="199" t="str">
        <f aca="false">IFERROR(__xludf.dummyfunction("if(countif(ec_num_list,EX12),OFFSET(INDIRECT(CONCAT(""A"",to_text(match(EX12,ec_num_list,0)))),0,1),"""")"),"")</f>
        <v/>
      </c>
      <c r="BY12" s="199" t="str">
        <f aca="false">IFERROR(__xludf.dummyfunction("if(countif(ec_num_list,EY12),OFFSET(INDIRECT(CONCAT(""A"",to_text(match(EY12,ec_num_list,0)))),0,1),"""")"),"")</f>
        <v/>
      </c>
      <c r="BZ12" s="199" t="str">
        <f aca="false">IFERROR(__xludf.dummyfunction("if(countif(ec_num_list,EZ12),OFFSET(INDIRECT(CONCAT(""A"",to_text(match(EZ12,ec_num_list,0)))),0,1),"""")"),"MF ")</f>
        <v>MF</v>
      </c>
      <c r="CA12" s="199" t="str">
        <f aca="false">IFERROR(__xludf.dummyfunction("if(countif(ec_num_list,FA12),OFFSET(INDIRECT(CONCAT(""A"",to_text(match(FA12,ec_num_list,0)))),0,1),"""")"),"")</f>
        <v/>
      </c>
      <c r="CB12" s="199" t="str">
        <f aca="false">IFERROR(__xludf.dummyfunction("if(countif(ec_num_list,FB12),OFFSET(INDIRECT(CONCAT(""A"",to_text(match(FB12,ec_num_list,0)))),0,1),"""")"),"")</f>
        <v/>
      </c>
      <c r="CC12" s="199" t="str">
        <f aca="false">IFERROR(__xludf.dummyfunction("if(countif(ec_num_list,FC12),OFFSET(INDIRECT(CONCAT(""A"",to_text(match(FC12,ec_num_list,0)))),0,1),"""")"),"N2 ")</f>
        <v>N2</v>
      </c>
      <c r="CD12" s="199" t="str">
        <f aca="false">IFERROR(__xludf.dummyfunction("if(countif(ec_num_list,FD12),OFFSET(INDIRECT(CONCAT(""A"",to_text(match(FD12,ec_num_list,0)))),0,1),"""")"),"")</f>
        <v/>
      </c>
      <c r="CE12" s="199" t="str">
        <f aca="false">IFERROR(__xludf.dummyfunction("if(countif(ec_num_list,FE12),OFFSET(INDIRECT(CONCAT(""A"",to_text(match(FE12,ec_num_list,0)))),0,1),"""")"),"N4 ")</f>
        <v>N4</v>
      </c>
      <c r="CF12" s="199" t="str">
        <f aca="false">IFERROR(__xludf.dummyfunction("if(countif(ec_num_list,FF12),OFFSET(INDIRECT(CONCAT(""A"",to_text(match(FF12,ec_num_list,0)))),0,1),"""")"),"")</f>
        <v/>
      </c>
      <c r="CG12" s="199" t="str">
        <f aca="false">IFERROR(__xludf.dummyfunction("if(countif(ec_num_list,FG12),OFFSET(INDIRECT(CONCAT(""A"",to_text(match(FG12,ec_num_list,0)))),0,1),"""")"),"")</f>
        <v/>
      </c>
      <c r="CH12" s="199" t="str">
        <f aca="false">IFERROR(__xludf.dummyfunction("if(countif(ec_num_list,FH12),OFFSET(INDIRECT(CONCAT(""A"",to_text(match(FH12,ec_num_list,0)))),0,1),"""")"),"N7 ")</f>
        <v>N7</v>
      </c>
      <c r="CI12" s="199" t="str">
        <f aca="false">IFERROR(__xludf.dummyfunction("if(countif(ec_num_list,FI12),OFFSET(INDIRECT(CONCAT(""A"",to_text(match(FI12,ec_num_list,0)))),0,1),"""")"),"N8 ")</f>
        <v>N8</v>
      </c>
      <c r="CJ12" s="199" t="str">
        <f aca="false">IFERROR(__xludf.dummyfunction("if(countif(ec_num_list,FJ12),OFFSET(INDIRECT(CONCAT(""A"",to_text(match(FJ12,ec_num_list,0)))),0,1),"""")"),"")</f>
        <v/>
      </c>
      <c r="CK12" s="199" t="str">
        <f aca="false">IFERROR(__xludf.dummyfunction("if(countif(ec_num_list,FK12),OFFSET(INDIRECT(CONCAT(""A"",to_text(match(FK12,ec_num_list,0)))),0,1),"""")"),"NA ")</f>
        <v>NA</v>
      </c>
      <c r="CL12" s="199" t="str">
        <f aca="false">IFERROR(__xludf.dummyfunction("if(countif(ec_num_list,FL12),OFFSET(INDIRECT(CONCAT(""A"",to_text(match(FL12,ec_num_list,0)))),0,1),"""")"),"")</f>
        <v/>
      </c>
      <c r="CM12" s="199" t="str">
        <f aca="false">IFERROR(__xludf.dummyfunction("if(countif(ec_num_list,FM12),OFFSET(INDIRECT(CONCAT(""A"",to_text(match(FM12,ec_num_list,0)))),0,1),"""")"),"")</f>
        <v/>
      </c>
      <c r="CN12" s="37" t="s">
        <v>107</v>
      </c>
      <c r="CO12" s="37" t="s">
        <v>1231</v>
      </c>
      <c r="CP12" s="37" t="s">
        <v>1239</v>
      </c>
      <c r="CQ12" s="37" t="s">
        <v>1244</v>
      </c>
      <c r="CR12" s="37" t="s">
        <v>1543</v>
      </c>
      <c r="CS12" s="37" t="s">
        <v>1543</v>
      </c>
      <c r="CT12" s="37" t="s">
        <v>1254</v>
      </c>
      <c r="CU12" s="37" t="s">
        <v>1259</v>
      </c>
      <c r="CV12" s="37" t="s">
        <v>1262</v>
      </c>
      <c r="CW12" s="37" t="s">
        <v>1543</v>
      </c>
      <c r="CX12" s="37" t="s">
        <v>1543</v>
      </c>
      <c r="CY12" s="37" t="s">
        <v>1543</v>
      </c>
      <c r="CZ12" s="37" t="s">
        <v>1543</v>
      </c>
      <c r="DA12" s="37" t="s">
        <v>1280</v>
      </c>
      <c r="DB12" s="37" t="s">
        <v>1543</v>
      </c>
      <c r="DC12" s="37" t="s">
        <v>1543</v>
      </c>
      <c r="DD12" s="37" t="s">
        <v>1289</v>
      </c>
      <c r="DE12" s="37" t="s">
        <v>1292</v>
      </c>
      <c r="DF12" s="37" t="s">
        <v>1543</v>
      </c>
      <c r="DG12" s="37" t="s">
        <v>1543</v>
      </c>
      <c r="DH12" s="37" t="s">
        <v>1543</v>
      </c>
      <c r="DI12" s="37" t="s">
        <v>1543</v>
      </c>
      <c r="DJ12" s="37" t="s">
        <v>1309</v>
      </c>
      <c r="DK12" s="37" t="s">
        <v>1543</v>
      </c>
      <c r="DL12" s="37" t="s">
        <v>1314</v>
      </c>
      <c r="DM12" s="37" t="s">
        <v>1318</v>
      </c>
      <c r="DN12" s="37" t="s">
        <v>1543</v>
      </c>
      <c r="DO12" s="37" t="s">
        <v>1325</v>
      </c>
      <c r="DP12" s="37" t="s">
        <v>1329</v>
      </c>
      <c r="DQ12" s="37" t="s">
        <v>1332</v>
      </c>
      <c r="DR12" s="37" t="s">
        <v>1335</v>
      </c>
      <c r="DS12" s="37" t="s">
        <v>1543</v>
      </c>
      <c r="DT12" s="37" t="s">
        <v>1341</v>
      </c>
      <c r="DU12" s="37" t="s">
        <v>1543</v>
      </c>
      <c r="DV12" s="37" t="s">
        <v>1351</v>
      </c>
      <c r="DW12" s="37" t="s">
        <v>1543</v>
      </c>
      <c r="DX12" s="37" t="s">
        <v>1543</v>
      </c>
      <c r="DY12" s="37" t="s">
        <v>1543</v>
      </c>
      <c r="DZ12" s="37" t="s">
        <v>1543</v>
      </c>
      <c r="EA12" s="37" t="s">
        <v>1543</v>
      </c>
      <c r="EB12" s="37" t="s">
        <v>1543</v>
      </c>
      <c r="EC12" s="37" t="s">
        <v>1543</v>
      </c>
      <c r="ED12" s="37" t="s">
        <v>1543</v>
      </c>
      <c r="EE12" s="37" t="s">
        <v>1385</v>
      </c>
      <c r="EF12" s="37" t="s">
        <v>1543</v>
      </c>
      <c r="EG12" s="37" t="s">
        <v>1392</v>
      </c>
      <c r="EH12" s="37" t="s">
        <v>1395</v>
      </c>
      <c r="EI12" s="37" t="s">
        <v>1543</v>
      </c>
      <c r="EJ12" s="37" t="s">
        <v>1402</v>
      </c>
      <c r="EK12" s="37" t="s">
        <v>1543</v>
      </c>
      <c r="EL12" s="37" t="s">
        <v>1407</v>
      </c>
      <c r="EM12" s="37" t="s">
        <v>1543</v>
      </c>
      <c r="EN12" s="37" t="s">
        <v>1416</v>
      </c>
      <c r="EO12" s="37" t="s">
        <v>1418</v>
      </c>
      <c r="EP12" s="37" t="s">
        <v>1543</v>
      </c>
      <c r="EQ12" s="37" t="s">
        <v>1543</v>
      </c>
      <c r="ER12" s="37" t="s">
        <v>1543</v>
      </c>
      <c r="ES12" s="37" t="s">
        <v>1543</v>
      </c>
      <c r="ET12" s="37" t="s">
        <v>1543</v>
      </c>
      <c r="EU12" s="37" t="s">
        <v>1543</v>
      </c>
      <c r="EV12" s="37" t="s">
        <v>1439</v>
      </c>
      <c r="EW12" s="37" t="s">
        <v>1543</v>
      </c>
      <c r="EX12" s="37" t="s">
        <v>1543</v>
      </c>
      <c r="EY12" s="37" t="s">
        <v>1543</v>
      </c>
      <c r="EZ12" s="37" t="s">
        <v>1451</v>
      </c>
      <c r="FA12" s="37" t="s">
        <v>1543</v>
      </c>
      <c r="FB12" s="37" t="s">
        <v>1543</v>
      </c>
      <c r="FC12" s="37" t="s">
        <v>1464</v>
      </c>
      <c r="FD12" s="37" t="s">
        <v>1543</v>
      </c>
      <c r="FE12" s="37" t="s">
        <v>1472</v>
      </c>
      <c r="FF12" s="37" t="s">
        <v>1543</v>
      </c>
      <c r="FG12" s="37" t="s">
        <v>1543</v>
      </c>
      <c r="FH12" s="37" t="s">
        <v>1482</v>
      </c>
      <c r="FI12" s="37" t="s">
        <v>1487</v>
      </c>
      <c r="FJ12" s="37" t="s">
        <v>1543</v>
      </c>
      <c r="FK12" s="37" t="s">
        <v>1494</v>
      </c>
      <c r="FL12" s="37" t="s">
        <v>1497</v>
      </c>
      <c r="FM12" s="37" t="s">
        <v>1543</v>
      </c>
    </row>
    <row r="13" customFormat="false" ht="15" hidden="false" customHeight="false" outlineLevel="0" collapsed="false">
      <c r="A13" s="37" t="s">
        <v>1277</v>
      </c>
      <c r="B13" s="37" t="str">
        <f aca="false">CONCATENATE("J",C13," ")</f>
        <v>JB</v>
      </c>
      <c r="C13" s="196" t="s">
        <v>1545</v>
      </c>
      <c r="D13" s="36" t="s">
        <v>417</v>
      </c>
      <c r="E13" s="36" t="s">
        <v>896</v>
      </c>
      <c r="F13" s="36" t="s">
        <v>897</v>
      </c>
      <c r="G13" s="36" t="s">
        <v>898</v>
      </c>
      <c r="H13" s="36" t="s">
        <v>439</v>
      </c>
      <c r="I13" s="36" t="s">
        <v>440</v>
      </c>
      <c r="J13" s="36" t="s">
        <v>441</v>
      </c>
      <c r="K13" s="36" t="s">
        <v>501</v>
      </c>
      <c r="L13" s="173" t="s">
        <v>109</v>
      </c>
      <c r="M13" s="199" t="str">
        <f aca="false">IFERROR(__xludf.dummyfunction("regexreplace(N13,"" "","", "")"),"J0, J1, J2, J5, J6, J7, JA, JC, JD, K0, K5, K7, K9, KA, KC, KD, KF, L1, L8, LA, LC, LD, M0, M2, M3, MA, MC, MD, MF, N2, N4, N7, NA, ")</f>
        <v>J0, J1, J2, J5, J6, J7, JA, JC, JD, K0, K5, K7, K9, KA, KC, KD, KF, L1, L8, LA, LC, LD, M0, M2, M3, MA, MC, MD, MF, N2, N4, N7, NA,</v>
      </c>
      <c r="N13" s="199" t="e">
        <f aca="false">CONCATENATE(O13:CL13)</f>
        <v>#VALUE!</v>
      </c>
      <c r="O13" s="199" t="str">
        <f aca="false">IFERROR(__xludf.dummyfunction("if(countif(ec_num_list,CO13),OFFSET(INDIRECT(CONCAT(""A"",to_text(match(CO13,ec_num_list,0)))),0,1),"""")"),"J0 ")</f>
        <v>J0</v>
      </c>
      <c r="P13" s="199" t="str">
        <f aca="false">IFERROR(__xludf.dummyfunction("if(countif(ec_num_list,CP13),OFFSET(INDIRECT(CONCAT(""A"",to_text(match(CP13,ec_num_list,0)))),0,1),"""")"),"J1 ")</f>
        <v>J1</v>
      </c>
      <c r="Q13" s="199" t="str">
        <f aca="false">IFERROR(__xludf.dummyfunction("if(countif(ec_num_list,CQ13),OFFSET(INDIRECT(CONCAT(""A"",to_text(match(CQ13,ec_num_list,0)))),0,1),"""")"),"J2 ")</f>
        <v>J2</v>
      </c>
      <c r="R13" s="199" t="str">
        <f aca="false">IFERROR(__xludf.dummyfunction("if(countif(ec_num_list,CR13),OFFSET(INDIRECT(CONCAT(""A"",to_text(match(CR13,ec_num_list,0)))),0,1),"""")"),"")</f>
        <v/>
      </c>
      <c r="S13" s="199" t="str">
        <f aca="false">IFERROR(__xludf.dummyfunction("if(countif(ec_num_list,CS13),OFFSET(INDIRECT(CONCAT(""A"",to_text(match(CS13,ec_num_list,0)))),0,1),"""")"),"")</f>
        <v/>
      </c>
      <c r="T13" s="199" t="str">
        <f aca="false">IFERROR(__xludf.dummyfunction("if(countif(ec_num_list,CT13),OFFSET(INDIRECT(CONCAT(""A"",to_text(match(CT13,ec_num_list,0)))),0,1),"""")"),"J5 ")</f>
        <v>J5</v>
      </c>
      <c r="U13" s="199" t="str">
        <f aca="false">IFERROR(__xludf.dummyfunction("if(countif(ec_num_list,CU13),OFFSET(INDIRECT(CONCAT(""A"",to_text(match(CU13,ec_num_list,0)))),0,1),"""")"),"J6 ")</f>
        <v>J6</v>
      </c>
      <c r="V13" s="199" t="str">
        <f aca="false">IFERROR(__xludf.dummyfunction("if(countif(ec_num_list,CV13),OFFSET(INDIRECT(CONCAT(""A"",to_text(match(CV13,ec_num_list,0)))),0,1),"""")"),"J7 ")</f>
        <v>J7</v>
      </c>
      <c r="W13" s="199" t="str">
        <f aca="false">IFERROR(__xludf.dummyfunction("if(countif(ec_num_list,CW13),OFFSET(INDIRECT(CONCAT(""A"",to_text(match(CW13,ec_num_list,0)))),0,1),"""")"),"")</f>
        <v/>
      </c>
      <c r="X13" s="199" t="str">
        <f aca="false">IFERROR(__xludf.dummyfunction("if(countif(ec_num_list,CX13),OFFSET(INDIRECT(CONCAT(""A"",to_text(match(CX13,ec_num_list,0)))),0,1),"""")"),"")</f>
        <v/>
      </c>
      <c r="Y13" s="199" t="str">
        <f aca="false">IFERROR(__xludf.dummyfunction("if(countif(ec_num_list,CY13),OFFSET(INDIRECT(CONCAT(""A"",to_text(match(CY13,ec_num_list,0)))),0,1),"""")"),"JA ")</f>
        <v>JA</v>
      </c>
      <c r="Z13" s="199" t="str">
        <f aca="false">IFERROR(__xludf.dummyfunction("if(countif(ec_num_list,CZ13),OFFSET(INDIRECT(CONCAT(""A"",to_text(match(CZ13,ec_num_list,0)))),0,1),"""")"),"")</f>
        <v/>
      </c>
      <c r="AA13" s="199" t="str">
        <f aca="false">IFERROR(__xludf.dummyfunction("if(countif(ec_num_list,DA13),OFFSET(INDIRECT(CONCAT(""A"",to_text(match(DA13,ec_num_list,0)))),0,1),"""")"),"JC ")</f>
        <v>JC</v>
      </c>
      <c r="AB13" s="199" t="str">
        <f aca="false">IFERROR(__xludf.dummyfunction("if(countif(ec_num_list,DB13),OFFSET(INDIRECT(CONCAT(""A"",to_text(match(DB13,ec_num_list,0)))),0,1),"""")"),"JD ")</f>
        <v>JD</v>
      </c>
      <c r="AC13" s="199" t="str">
        <f aca="false">IFERROR(__xludf.dummyfunction("if(countif(ec_num_list,DC13),OFFSET(INDIRECT(CONCAT(""A"",to_text(match(DC13,ec_num_list,0)))),0,1),"""")"),"")</f>
        <v/>
      </c>
      <c r="AD13" s="199" t="str">
        <f aca="false">IFERROR(__xludf.dummyfunction("if(countif(ec_num_list,DD13),OFFSET(INDIRECT(CONCAT(""A"",to_text(match(DD13,ec_num_list,0)))),0,1),"""")"),"")</f>
        <v/>
      </c>
      <c r="AE13" s="199" t="str">
        <f aca="false">IFERROR(__xludf.dummyfunction("if(countif(ec_num_list,DE13),OFFSET(INDIRECT(CONCAT(""A"",to_text(match(DE13,ec_num_list,0)))),0,1),"""")"),"K0 ")</f>
        <v>K0</v>
      </c>
      <c r="AF13" s="199" t="str">
        <f aca="false">IFERROR(__xludf.dummyfunction("if(countif(ec_num_list,DF13),OFFSET(INDIRECT(CONCAT(""A"",to_text(match(DF13,ec_num_list,0)))),0,1),"""")"),"")</f>
        <v/>
      </c>
      <c r="AG13" s="199" t="str">
        <f aca="false">IFERROR(__xludf.dummyfunction("if(countif(ec_num_list,DG13),OFFSET(INDIRECT(CONCAT(""A"",to_text(match(DG13,ec_num_list,0)))),0,1),"""")"),"")</f>
        <v/>
      </c>
      <c r="AH13" s="199" t="str">
        <f aca="false">IFERROR(__xludf.dummyfunction("if(countif(ec_num_list,DH13),OFFSET(INDIRECT(CONCAT(""A"",to_text(match(DH13,ec_num_list,0)))),0,1),"""")"),"")</f>
        <v/>
      </c>
      <c r="AI13" s="199" t="str">
        <f aca="false">IFERROR(__xludf.dummyfunction("if(countif(ec_num_list,DI13),OFFSET(INDIRECT(CONCAT(""A"",to_text(match(DI13,ec_num_list,0)))),0,1),"""")"),"")</f>
        <v/>
      </c>
      <c r="AJ13" s="199" t="str">
        <f aca="false">IFERROR(__xludf.dummyfunction("if(countif(ec_num_list,DJ13),OFFSET(INDIRECT(CONCAT(""A"",to_text(match(DJ13,ec_num_list,0)))),0,1),"""")"),"K5 ")</f>
        <v>K5</v>
      </c>
      <c r="AK13" s="199" t="str">
        <f aca="false">IFERROR(__xludf.dummyfunction("if(countif(ec_num_list,DK13),OFFSET(INDIRECT(CONCAT(""A"",to_text(match(DK13,ec_num_list,0)))),0,1),"""")"),"")</f>
        <v/>
      </c>
      <c r="AL13" s="199" t="str">
        <f aca="false">IFERROR(__xludf.dummyfunction("if(countif(ec_num_list,DL13),OFFSET(INDIRECT(CONCAT(""A"",to_text(match(DL13,ec_num_list,0)))),0,1),"""")"),"K7 ")</f>
        <v>K7</v>
      </c>
      <c r="AM13" s="199" t="str">
        <f aca="false">IFERROR(__xludf.dummyfunction("if(countif(ec_num_list,DM13),OFFSET(INDIRECT(CONCAT(""A"",to_text(match(DM13,ec_num_list,0)))),0,1),"""")"),"")</f>
        <v/>
      </c>
      <c r="AN13" s="199" t="str">
        <f aca="false">IFERROR(__xludf.dummyfunction("if(countif(ec_num_list,DN13),OFFSET(INDIRECT(CONCAT(""A"",to_text(match(DN13,ec_num_list,0)))),0,1),"""")"),"K9 ")</f>
        <v>K9</v>
      </c>
      <c r="AO13" s="199" t="str">
        <f aca="false">IFERROR(__xludf.dummyfunction("if(countif(ec_num_list,DO13),OFFSET(INDIRECT(CONCAT(""A"",to_text(match(DO13,ec_num_list,0)))),0,1),"""")"),"KA ")</f>
        <v>KA</v>
      </c>
      <c r="AP13" s="199" t="str">
        <f aca="false">IFERROR(__xludf.dummyfunction("if(countif(ec_num_list,DP13),OFFSET(INDIRECT(CONCAT(""A"",to_text(match(DP13,ec_num_list,0)))),0,1),"""")"),"")</f>
        <v/>
      </c>
      <c r="AQ13" s="199" t="str">
        <f aca="false">IFERROR(__xludf.dummyfunction("if(countif(ec_num_list,DQ13),OFFSET(INDIRECT(CONCAT(""A"",to_text(match(DQ13,ec_num_list,0)))),0,1),"""")"),"KC ")</f>
        <v>KC</v>
      </c>
      <c r="AR13" s="199" t="str">
        <f aca="false">IFERROR(__xludf.dummyfunction("if(countif(ec_num_list,DR13),OFFSET(INDIRECT(CONCAT(""A"",to_text(match(DR13,ec_num_list,0)))),0,1),"""")"),"KD ")</f>
        <v>KD</v>
      </c>
      <c r="AS13" s="199" t="str">
        <f aca="false">IFERROR(__xludf.dummyfunction("if(countif(ec_num_list,DS13),OFFSET(INDIRECT(CONCAT(""A"",to_text(match(DS13,ec_num_list,0)))),0,1),"""")"),"")</f>
        <v/>
      </c>
      <c r="AT13" s="199" t="str">
        <f aca="false">IFERROR(__xludf.dummyfunction("if(countif(ec_num_list,DT13),OFFSET(INDIRECT(CONCAT(""A"",to_text(match(DT13,ec_num_list,0)))),0,1),"""")"),"KF ")</f>
        <v>KF</v>
      </c>
      <c r="AU13" s="199" t="str">
        <f aca="false">IFERROR(__xludf.dummyfunction("if(countif(ec_num_list,DU13),OFFSET(INDIRECT(CONCAT(""A"",to_text(match(DU13,ec_num_list,0)))),0,1),"""")"),"")</f>
        <v/>
      </c>
      <c r="AV13" s="199" t="str">
        <f aca="false">IFERROR(__xludf.dummyfunction("if(countif(ec_num_list,DV13),OFFSET(INDIRECT(CONCAT(""A"",to_text(match(DV13,ec_num_list,0)))),0,1),"""")"),"L1 ")</f>
        <v>L1</v>
      </c>
      <c r="AW13" s="199" t="str">
        <f aca="false">IFERROR(__xludf.dummyfunction("if(countif(ec_num_list,DW13),OFFSET(INDIRECT(CONCAT(""A"",to_text(match(DW13,ec_num_list,0)))),0,1),"""")"),"")</f>
        <v/>
      </c>
      <c r="AX13" s="199" t="str">
        <f aca="false">IFERROR(__xludf.dummyfunction("if(countif(ec_num_list,DX13),OFFSET(INDIRECT(CONCAT(""A"",to_text(match(DX13,ec_num_list,0)))),0,1),"""")"),"")</f>
        <v/>
      </c>
      <c r="AY13" s="199" t="str">
        <f aca="false">IFERROR(__xludf.dummyfunction("if(countif(ec_num_list,DY13),OFFSET(INDIRECT(CONCAT(""A"",to_text(match(DY13,ec_num_list,0)))),0,1),"""")"),"")</f>
        <v/>
      </c>
      <c r="AZ13" s="199" t="str">
        <f aca="false">IFERROR(__xludf.dummyfunction("if(countif(ec_num_list,DZ13),OFFSET(INDIRECT(CONCAT(""A"",to_text(match(DZ13,ec_num_list,0)))),0,1),"""")"),"")</f>
        <v/>
      </c>
      <c r="BA13" s="199" t="str">
        <f aca="false">IFERROR(__xludf.dummyfunction("if(countif(ec_num_list,EA13),OFFSET(INDIRECT(CONCAT(""A"",to_text(match(EA13,ec_num_list,0)))),0,1),"""")"),"")</f>
        <v/>
      </c>
      <c r="BB13" s="199" t="str">
        <f aca="false">IFERROR(__xludf.dummyfunction("if(countif(ec_num_list,EB13),OFFSET(INDIRECT(CONCAT(""A"",to_text(match(EB13,ec_num_list,0)))),0,1),"""")"),"")</f>
        <v/>
      </c>
      <c r="BC13" s="199" t="str">
        <f aca="false">IFERROR(__xludf.dummyfunction("if(countif(ec_num_list,EC13),OFFSET(INDIRECT(CONCAT(""A"",to_text(match(EC13,ec_num_list,0)))),0,1),"""")"),"L8 ")</f>
        <v>L8</v>
      </c>
      <c r="BD13" s="199" t="str">
        <f aca="false">IFERROR(__xludf.dummyfunction("if(countif(ec_num_list,ED13),OFFSET(INDIRECT(CONCAT(""A"",to_text(match(ED13,ec_num_list,0)))),0,1),"""")"),"")</f>
        <v/>
      </c>
      <c r="BE13" s="199" t="str">
        <f aca="false">IFERROR(__xludf.dummyfunction("if(countif(ec_num_list,EE13),OFFSET(INDIRECT(CONCAT(""A"",to_text(match(EE13,ec_num_list,0)))),0,1),"""")"),"LA ")</f>
        <v>LA</v>
      </c>
      <c r="BF13" s="199" t="str">
        <f aca="false">IFERROR(__xludf.dummyfunction("if(countif(ec_num_list,EF13),OFFSET(INDIRECT(CONCAT(""A"",to_text(match(EF13,ec_num_list,0)))),0,1),"""")"),"")</f>
        <v/>
      </c>
      <c r="BG13" s="199" t="str">
        <f aca="false">IFERROR(__xludf.dummyfunction("if(countif(ec_num_list,EG13),OFFSET(INDIRECT(CONCAT(""A"",to_text(match(EG13,ec_num_list,0)))),0,1),"""")"),"LC ")</f>
        <v>LC</v>
      </c>
      <c r="BH13" s="199" t="str">
        <f aca="false">IFERROR(__xludf.dummyfunction("if(countif(ec_num_list,EH13),OFFSET(INDIRECT(CONCAT(""A"",to_text(match(EH13,ec_num_list,0)))),0,1),"""")"),"LD ")</f>
        <v>LD</v>
      </c>
      <c r="BI13" s="199" t="str">
        <f aca="false">IFERROR(__xludf.dummyfunction("if(countif(ec_num_list,EI13),OFFSET(INDIRECT(CONCAT(""A"",to_text(match(EI13,ec_num_list,0)))),0,1),"""")"),"")</f>
        <v/>
      </c>
      <c r="BJ13" s="199" t="str">
        <f aca="false">IFERROR(__xludf.dummyfunction("if(countif(ec_num_list,EJ13),OFFSET(INDIRECT(CONCAT(""A"",to_text(match(EJ13,ec_num_list,0)))),0,1),"""")"),"")</f>
        <v/>
      </c>
      <c r="BK13" s="199" t="str">
        <f aca="false">IFERROR(__xludf.dummyfunction("if(countif(ec_num_list,EK13),OFFSET(INDIRECT(CONCAT(""A"",to_text(match(EK13,ec_num_list,0)))),0,1),"""")"),"M0 ")</f>
        <v>M0</v>
      </c>
      <c r="BL13" s="199" t="str">
        <f aca="false">IFERROR(__xludf.dummyfunction("if(countif(ec_num_list,EL13),OFFSET(INDIRECT(CONCAT(""A"",to_text(match(EL13,ec_num_list,0)))),0,1),"""")"),"")</f>
        <v/>
      </c>
      <c r="BM13" s="199" t="str">
        <f aca="false">IFERROR(__xludf.dummyfunction("if(countif(ec_num_list,EM13),OFFSET(INDIRECT(CONCAT(""A"",to_text(match(EM13,ec_num_list,0)))),0,1),"""")"),"M2 ")</f>
        <v>M2</v>
      </c>
      <c r="BN13" s="199" t="str">
        <f aca="false">IFERROR(__xludf.dummyfunction("if(countif(ec_num_list,EN13),OFFSET(INDIRECT(CONCAT(""A"",to_text(match(EN13,ec_num_list,0)))),0,1),"""")"),"M3 ")</f>
        <v>M3</v>
      </c>
      <c r="BO13" s="199" t="str">
        <f aca="false">IFERROR(__xludf.dummyfunction("if(countif(ec_num_list,EO13),OFFSET(INDIRECT(CONCAT(""A"",to_text(match(EO13,ec_num_list,0)))),0,1),"""")"),"")</f>
        <v/>
      </c>
      <c r="BP13" s="199" t="str">
        <f aca="false">IFERROR(__xludf.dummyfunction("if(countif(ec_num_list,EP13),OFFSET(INDIRECT(CONCAT(""A"",to_text(match(EP13,ec_num_list,0)))),0,1),"""")"),"")</f>
        <v/>
      </c>
      <c r="BQ13" s="199" t="str">
        <f aca="false">IFERROR(__xludf.dummyfunction("if(countif(ec_num_list,EQ13),OFFSET(INDIRECT(CONCAT(""A"",to_text(match(EQ13,ec_num_list,0)))),0,1),"""")"),"")</f>
        <v/>
      </c>
      <c r="BR13" s="199" t="str">
        <f aca="false">IFERROR(__xludf.dummyfunction("if(countif(ec_num_list,ER13),OFFSET(INDIRECT(CONCAT(""A"",to_text(match(ER13,ec_num_list,0)))),0,1),"""")"),"")</f>
        <v/>
      </c>
      <c r="BS13" s="199" t="str">
        <f aca="false">IFERROR(__xludf.dummyfunction("if(countif(ec_num_list,ES13),OFFSET(INDIRECT(CONCAT(""A"",to_text(match(ES13,ec_num_list,0)))),0,1),"""")"),"")</f>
        <v/>
      </c>
      <c r="BT13" s="199" t="str">
        <f aca="false">IFERROR(__xludf.dummyfunction("if(countif(ec_num_list,ET13),OFFSET(INDIRECT(CONCAT(""A"",to_text(match(ET13,ec_num_list,0)))),0,1),"""")"),"")</f>
        <v/>
      </c>
      <c r="BU13" s="199" t="str">
        <f aca="false">IFERROR(__xludf.dummyfunction("if(countif(ec_num_list,EU13),OFFSET(INDIRECT(CONCAT(""A"",to_text(match(EU13,ec_num_list,0)))),0,1),"""")"),"MA ")</f>
        <v>MA</v>
      </c>
      <c r="BV13" s="199" t="str">
        <f aca="false">IFERROR(__xludf.dummyfunction("if(countif(ec_num_list,EV13),OFFSET(INDIRECT(CONCAT(""A"",to_text(match(EV13,ec_num_list,0)))),0,1),"""")"),"")</f>
        <v/>
      </c>
      <c r="BW13" s="199" t="str">
        <f aca="false">IFERROR(__xludf.dummyfunction("if(countif(ec_num_list,EW13),OFFSET(INDIRECT(CONCAT(""A"",to_text(match(EW13,ec_num_list,0)))),0,1),"""")"),"MC ")</f>
        <v>MC</v>
      </c>
      <c r="BX13" s="199" t="str">
        <f aca="false">IFERROR(__xludf.dummyfunction("if(countif(ec_num_list,EX13),OFFSET(INDIRECT(CONCAT(""A"",to_text(match(EX13,ec_num_list,0)))),0,1),"""")"),"MD ")</f>
        <v>MD</v>
      </c>
      <c r="BY13" s="199" t="str">
        <f aca="false">IFERROR(__xludf.dummyfunction("if(countif(ec_num_list,EY13),OFFSET(INDIRECT(CONCAT(""A"",to_text(match(EY13,ec_num_list,0)))),0,1),"""")"),"")</f>
        <v/>
      </c>
      <c r="BZ13" s="199" t="str">
        <f aca="false">IFERROR(__xludf.dummyfunction("if(countif(ec_num_list,EZ13),OFFSET(INDIRECT(CONCAT(""A"",to_text(match(EZ13,ec_num_list,0)))),0,1),"""")"),"MF ")</f>
        <v>MF</v>
      </c>
      <c r="CA13" s="199" t="str">
        <f aca="false">IFERROR(__xludf.dummyfunction("if(countif(ec_num_list,FA13),OFFSET(INDIRECT(CONCAT(""A"",to_text(match(FA13,ec_num_list,0)))),0,1),"""")"),"")</f>
        <v/>
      </c>
      <c r="CB13" s="199" t="str">
        <f aca="false">IFERROR(__xludf.dummyfunction("if(countif(ec_num_list,FB13),OFFSET(INDIRECT(CONCAT(""A"",to_text(match(FB13,ec_num_list,0)))),0,1),"""")"),"")</f>
        <v/>
      </c>
      <c r="CC13" s="199" t="str">
        <f aca="false">IFERROR(__xludf.dummyfunction("if(countif(ec_num_list,FC13),OFFSET(INDIRECT(CONCAT(""A"",to_text(match(FC13,ec_num_list,0)))),0,1),"""")"),"N2 ")</f>
        <v>N2</v>
      </c>
      <c r="CD13" s="199" t="str">
        <f aca="false">IFERROR(__xludf.dummyfunction("if(countif(ec_num_list,FD13),OFFSET(INDIRECT(CONCAT(""A"",to_text(match(FD13,ec_num_list,0)))),0,1),"""")"),"")</f>
        <v/>
      </c>
      <c r="CE13" s="199" t="str">
        <f aca="false">IFERROR(__xludf.dummyfunction("if(countif(ec_num_list,FE13),OFFSET(INDIRECT(CONCAT(""A"",to_text(match(FE13,ec_num_list,0)))),0,1),"""")"),"N4 ")</f>
        <v>N4</v>
      </c>
      <c r="CF13" s="199" t="str">
        <f aca="false">IFERROR(__xludf.dummyfunction("if(countif(ec_num_list,FF13),OFFSET(INDIRECT(CONCAT(""A"",to_text(match(FF13,ec_num_list,0)))),0,1),"""")"),"")</f>
        <v/>
      </c>
      <c r="CG13" s="199" t="str">
        <f aca="false">IFERROR(__xludf.dummyfunction("if(countif(ec_num_list,FG13),OFFSET(INDIRECT(CONCAT(""A"",to_text(match(FG13,ec_num_list,0)))),0,1),"""")"),"")</f>
        <v/>
      </c>
      <c r="CH13" s="199" t="str">
        <f aca="false">IFERROR(__xludf.dummyfunction("if(countif(ec_num_list,FH13),OFFSET(INDIRECT(CONCAT(""A"",to_text(match(FH13,ec_num_list,0)))),0,1),"""")"),"N7 ")</f>
        <v>N7</v>
      </c>
      <c r="CI13" s="199" t="str">
        <f aca="false">IFERROR(__xludf.dummyfunction("if(countif(ec_num_list,FI13),OFFSET(INDIRECT(CONCAT(""A"",to_text(match(FI13,ec_num_list,0)))),0,1),"""")"),"")</f>
        <v/>
      </c>
      <c r="CJ13" s="199" t="str">
        <f aca="false">IFERROR(__xludf.dummyfunction("if(countif(ec_num_list,FJ13),OFFSET(INDIRECT(CONCAT(""A"",to_text(match(FJ13,ec_num_list,0)))),0,1),"""")"),"")</f>
        <v/>
      </c>
      <c r="CK13" s="199" t="str">
        <f aca="false">IFERROR(__xludf.dummyfunction("if(countif(ec_num_list,FK13),OFFSET(INDIRECT(CONCAT(""A"",to_text(match(FK13,ec_num_list,0)))),0,1),"""")"),"NA ")</f>
        <v>NA</v>
      </c>
      <c r="CL13" s="199" t="str">
        <f aca="false">IFERROR(__xludf.dummyfunction("if(countif(ec_num_list,FL13),OFFSET(INDIRECT(CONCAT(""A"",to_text(match(FL13,ec_num_list,0)))),0,1),"""")"),"")</f>
        <v/>
      </c>
      <c r="CM13" s="199" t="str">
        <f aca="false">IFERROR(__xludf.dummyfunction("if(countif(ec_num_list,FM13),OFFSET(INDIRECT(CONCAT(""A"",to_text(match(FM13,ec_num_list,0)))),0,1),"""")"),"")</f>
        <v/>
      </c>
      <c r="CN13" s="37" t="s">
        <v>109</v>
      </c>
      <c r="CO13" s="37" t="s">
        <v>1231</v>
      </c>
      <c r="CP13" s="37" t="s">
        <v>1239</v>
      </c>
      <c r="CQ13" s="37" t="s">
        <v>1244</v>
      </c>
      <c r="CR13" s="37" t="s">
        <v>1543</v>
      </c>
      <c r="CS13" s="37" t="s">
        <v>1543</v>
      </c>
      <c r="CT13" s="37" t="s">
        <v>1254</v>
      </c>
      <c r="CU13" s="37" t="s">
        <v>1259</v>
      </c>
      <c r="CV13" s="37" t="s">
        <v>1262</v>
      </c>
      <c r="CW13" s="37" t="s">
        <v>1543</v>
      </c>
      <c r="CX13" s="37" t="s">
        <v>1543</v>
      </c>
      <c r="CY13" s="37" t="s">
        <v>1274</v>
      </c>
      <c r="CZ13" s="37" t="s">
        <v>1543</v>
      </c>
      <c r="DA13" s="37" t="s">
        <v>1280</v>
      </c>
      <c r="DB13" s="37" t="s">
        <v>1282</v>
      </c>
      <c r="DC13" s="37" t="s">
        <v>1543</v>
      </c>
      <c r="DD13" s="37" t="s">
        <v>1543</v>
      </c>
      <c r="DE13" s="37" t="s">
        <v>1292</v>
      </c>
      <c r="DF13" s="37" t="s">
        <v>1543</v>
      </c>
      <c r="DG13" s="37" t="s">
        <v>1543</v>
      </c>
      <c r="DH13" s="37" t="s">
        <v>1543</v>
      </c>
      <c r="DI13" s="37" t="s">
        <v>1543</v>
      </c>
      <c r="DJ13" s="37" t="s">
        <v>1309</v>
      </c>
      <c r="DK13" s="37" t="s">
        <v>1543</v>
      </c>
      <c r="DL13" s="37" t="s">
        <v>1314</v>
      </c>
      <c r="DM13" s="37" t="s">
        <v>1543</v>
      </c>
      <c r="DN13" s="37" t="s">
        <v>1322</v>
      </c>
      <c r="DO13" s="37" t="s">
        <v>1325</v>
      </c>
      <c r="DP13" s="37" t="s">
        <v>1543</v>
      </c>
      <c r="DQ13" s="37" t="s">
        <v>1332</v>
      </c>
      <c r="DR13" s="37" t="s">
        <v>1335</v>
      </c>
      <c r="DS13" s="37" t="s">
        <v>1543</v>
      </c>
      <c r="DT13" s="37" t="s">
        <v>1341</v>
      </c>
      <c r="DU13" s="37" t="s">
        <v>1543</v>
      </c>
      <c r="DV13" s="37" t="s">
        <v>1351</v>
      </c>
      <c r="DW13" s="37" t="s">
        <v>1543</v>
      </c>
      <c r="DX13" s="37" t="s">
        <v>1543</v>
      </c>
      <c r="DY13" s="37" t="s">
        <v>1543</v>
      </c>
      <c r="DZ13" s="37" t="s">
        <v>1543</v>
      </c>
      <c r="EA13" s="37" t="s">
        <v>1543</v>
      </c>
      <c r="EB13" s="37" t="s">
        <v>1543</v>
      </c>
      <c r="EC13" s="37" t="s">
        <v>1379</v>
      </c>
      <c r="ED13" s="37" t="s">
        <v>1543</v>
      </c>
      <c r="EE13" s="37" t="s">
        <v>1385</v>
      </c>
      <c r="EF13" s="37" t="s">
        <v>1543</v>
      </c>
      <c r="EG13" s="37" t="s">
        <v>1392</v>
      </c>
      <c r="EH13" s="37" t="s">
        <v>1395</v>
      </c>
      <c r="EI13" s="37" t="s">
        <v>1543</v>
      </c>
      <c r="EJ13" s="37" t="s">
        <v>1543</v>
      </c>
      <c r="EK13" s="37" t="s">
        <v>1405</v>
      </c>
      <c r="EL13" s="37" t="s">
        <v>1543</v>
      </c>
      <c r="EM13" s="37" t="s">
        <v>1410</v>
      </c>
      <c r="EN13" s="37" t="s">
        <v>1416</v>
      </c>
      <c r="EO13" s="37" t="s">
        <v>1543</v>
      </c>
      <c r="EP13" s="37" t="s">
        <v>1543</v>
      </c>
      <c r="EQ13" s="37" t="s">
        <v>1543</v>
      </c>
      <c r="ER13" s="37" t="s">
        <v>1543</v>
      </c>
      <c r="ES13" s="37" t="s">
        <v>1543</v>
      </c>
      <c r="ET13" s="37" t="s">
        <v>1543</v>
      </c>
      <c r="EU13" s="37" t="s">
        <v>1436</v>
      </c>
      <c r="EV13" s="37" t="s">
        <v>1543</v>
      </c>
      <c r="EW13" s="37" t="s">
        <v>1442</v>
      </c>
      <c r="EX13" s="37" t="s">
        <v>1446</v>
      </c>
      <c r="EY13" s="37" t="s">
        <v>1543</v>
      </c>
      <c r="EZ13" s="37" t="s">
        <v>1451</v>
      </c>
      <c r="FA13" s="37" t="s">
        <v>1543</v>
      </c>
      <c r="FB13" s="37" t="s">
        <v>1543</v>
      </c>
      <c r="FC13" s="37" t="s">
        <v>1464</v>
      </c>
      <c r="FD13" s="37" t="s">
        <v>1543</v>
      </c>
      <c r="FE13" s="37" t="s">
        <v>1472</v>
      </c>
      <c r="FF13" s="37" t="s">
        <v>1543</v>
      </c>
      <c r="FG13" s="37" t="s">
        <v>1543</v>
      </c>
      <c r="FH13" s="37" t="s">
        <v>1482</v>
      </c>
      <c r="FI13" s="37" t="s">
        <v>1543</v>
      </c>
      <c r="FJ13" s="37" t="s">
        <v>1543</v>
      </c>
      <c r="FK13" s="37" t="s">
        <v>1494</v>
      </c>
      <c r="FL13" s="37" t="s">
        <v>1497</v>
      </c>
      <c r="FM13" s="37" t="s">
        <v>1543</v>
      </c>
    </row>
    <row r="14" customFormat="false" ht="15" hidden="false" customHeight="false" outlineLevel="0" collapsed="false">
      <c r="A14" s="37" t="s">
        <v>1280</v>
      </c>
      <c r="B14" s="37" t="str">
        <f aca="false">CONCATENATE("J",C14," ")</f>
        <v>JC</v>
      </c>
      <c r="C14" s="196" t="s">
        <v>1546</v>
      </c>
      <c r="D14" s="36" t="s">
        <v>417</v>
      </c>
      <c r="E14" s="36" t="s">
        <v>896</v>
      </c>
      <c r="F14" s="36" t="s">
        <v>897</v>
      </c>
      <c r="G14" s="36" t="s">
        <v>898</v>
      </c>
      <c r="H14" s="36" t="s">
        <v>439</v>
      </c>
      <c r="I14" s="36" t="s">
        <v>440</v>
      </c>
      <c r="J14" s="36" t="s">
        <v>441</v>
      </c>
      <c r="K14" s="36" t="s">
        <v>501</v>
      </c>
      <c r="L14" s="173" t="s">
        <v>111</v>
      </c>
      <c r="M14" s="199" t="str">
        <f aca="false">IFERROR(__xludf.dummyfunction("regexreplace(N14,"" "","", "")"),"J0, J1, J2, J5, J6, J7, JA, JC, JD, K0, K5, K7, K9, KA, KC, KD, KF, L1, L8, LA, LC, M0, M2, M3, MC, MD, MF, N2, N7, NA, ")</f>
        <v>J0, J1, J2, J5, J6, J7, JA, JC, JD, K0, K5, K7, K9, KA, KC, KD, KF, L1, L8, LA, LC, M0, M2, M3, MC, MD, MF, N2, N7, NA,</v>
      </c>
      <c r="N14" s="199" t="e">
        <f aca="false">CONCATENATE(O14:CL14)</f>
        <v>#VALUE!</v>
      </c>
      <c r="O14" s="199" t="str">
        <f aca="false">IFERROR(__xludf.dummyfunction("if(countif(ec_num_list,CO14),OFFSET(INDIRECT(CONCAT(""A"",to_text(match(CO14,ec_num_list,0)))),0,1),"""")"),"J0 ")</f>
        <v>J0</v>
      </c>
      <c r="P14" s="199" t="str">
        <f aca="false">IFERROR(__xludf.dummyfunction("if(countif(ec_num_list,CP14),OFFSET(INDIRECT(CONCAT(""A"",to_text(match(CP14,ec_num_list,0)))),0,1),"""")"),"J1 ")</f>
        <v>J1</v>
      </c>
      <c r="Q14" s="199" t="str">
        <f aca="false">IFERROR(__xludf.dummyfunction("if(countif(ec_num_list,CQ14),OFFSET(INDIRECT(CONCAT(""A"",to_text(match(CQ14,ec_num_list,0)))),0,1),"""")"),"J2 ")</f>
        <v>J2</v>
      </c>
      <c r="R14" s="199" t="str">
        <f aca="false">IFERROR(__xludf.dummyfunction("if(countif(ec_num_list,CR14),OFFSET(INDIRECT(CONCAT(""A"",to_text(match(CR14,ec_num_list,0)))),0,1),"""")"),"")</f>
        <v/>
      </c>
      <c r="S14" s="199" t="str">
        <f aca="false">IFERROR(__xludf.dummyfunction("if(countif(ec_num_list,CS14),OFFSET(INDIRECT(CONCAT(""A"",to_text(match(CS14,ec_num_list,0)))),0,1),"""")"),"")</f>
        <v/>
      </c>
      <c r="T14" s="199" t="str">
        <f aca="false">IFERROR(__xludf.dummyfunction("if(countif(ec_num_list,CT14),OFFSET(INDIRECT(CONCAT(""A"",to_text(match(CT14,ec_num_list,0)))),0,1),"""")"),"J5 ")</f>
        <v>J5</v>
      </c>
      <c r="U14" s="199" t="str">
        <f aca="false">IFERROR(__xludf.dummyfunction("if(countif(ec_num_list,CU14),OFFSET(INDIRECT(CONCAT(""A"",to_text(match(CU14,ec_num_list,0)))),0,1),"""")"),"J6 ")</f>
        <v>J6</v>
      </c>
      <c r="V14" s="199" t="str">
        <f aca="false">IFERROR(__xludf.dummyfunction("if(countif(ec_num_list,CV14),OFFSET(INDIRECT(CONCAT(""A"",to_text(match(CV14,ec_num_list,0)))),0,1),"""")"),"J7 ")</f>
        <v>J7</v>
      </c>
      <c r="W14" s="199" t="str">
        <f aca="false">IFERROR(__xludf.dummyfunction("if(countif(ec_num_list,CW14),OFFSET(INDIRECT(CONCAT(""A"",to_text(match(CW14,ec_num_list,0)))),0,1),"""")"),"")</f>
        <v/>
      </c>
      <c r="X14" s="199" t="str">
        <f aca="false">IFERROR(__xludf.dummyfunction("if(countif(ec_num_list,CX14),OFFSET(INDIRECT(CONCAT(""A"",to_text(match(CX14,ec_num_list,0)))),0,1),"""")"),"")</f>
        <v/>
      </c>
      <c r="Y14" s="199" t="str">
        <f aca="false">IFERROR(__xludf.dummyfunction("if(countif(ec_num_list,CY14),OFFSET(INDIRECT(CONCAT(""A"",to_text(match(CY14,ec_num_list,0)))),0,1),"""")"),"JA ")</f>
        <v>JA</v>
      </c>
      <c r="Z14" s="199" t="str">
        <f aca="false">IFERROR(__xludf.dummyfunction("if(countif(ec_num_list,CZ14),OFFSET(INDIRECT(CONCAT(""A"",to_text(match(CZ14,ec_num_list,0)))),0,1),"""")"),"")</f>
        <v/>
      </c>
      <c r="AA14" s="199" t="str">
        <f aca="false">IFERROR(__xludf.dummyfunction("if(countif(ec_num_list,DA14),OFFSET(INDIRECT(CONCAT(""A"",to_text(match(DA14,ec_num_list,0)))),0,1),"""")"),"JC ")</f>
        <v>JC</v>
      </c>
      <c r="AB14" s="199" t="str">
        <f aca="false">IFERROR(__xludf.dummyfunction("if(countif(ec_num_list,DB14),OFFSET(INDIRECT(CONCAT(""A"",to_text(match(DB14,ec_num_list,0)))),0,1),"""")"),"JD ")</f>
        <v>JD</v>
      </c>
      <c r="AC14" s="199" t="str">
        <f aca="false">IFERROR(__xludf.dummyfunction("if(countif(ec_num_list,DC14),OFFSET(INDIRECT(CONCAT(""A"",to_text(match(DC14,ec_num_list,0)))),0,1),"""")"),"")</f>
        <v/>
      </c>
      <c r="AD14" s="199" t="str">
        <f aca="false">IFERROR(__xludf.dummyfunction("if(countif(ec_num_list,DD14),OFFSET(INDIRECT(CONCAT(""A"",to_text(match(DD14,ec_num_list,0)))),0,1),"""")"),"")</f>
        <v/>
      </c>
      <c r="AE14" s="199" t="str">
        <f aca="false">IFERROR(__xludf.dummyfunction("if(countif(ec_num_list,DE14),OFFSET(INDIRECT(CONCAT(""A"",to_text(match(DE14,ec_num_list,0)))),0,1),"""")"),"K0 ")</f>
        <v>K0</v>
      </c>
      <c r="AF14" s="199" t="str">
        <f aca="false">IFERROR(__xludf.dummyfunction("if(countif(ec_num_list,DF14),OFFSET(INDIRECT(CONCAT(""A"",to_text(match(DF14,ec_num_list,0)))),0,1),"""")"),"")</f>
        <v/>
      </c>
      <c r="AG14" s="199" t="str">
        <f aca="false">IFERROR(__xludf.dummyfunction("if(countif(ec_num_list,DG14),OFFSET(INDIRECT(CONCAT(""A"",to_text(match(DG14,ec_num_list,0)))),0,1),"""")"),"")</f>
        <v/>
      </c>
      <c r="AH14" s="199" t="str">
        <f aca="false">IFERROR(__xludf.dummyfunction("if(countif(ec_num_list,DH14),OFFSET(INDIRECT(CONCAT(""A"",to_text(match(DH14,ec_num_list,0)))),0,1),"""")"),"")</f>
        <v/>
      </c>
      <c r="AI14" s="199" t="str">
        <f aca="false">IFERROR(__xludf.dummyfunction("if(countif(ec_num_list,DI14),OFFSET(INDIRECT(CONCAT(""A"",to_text(match(DI14,ec_num_list,0)))),0,1),"""")"),"")</f>
        <v/>
      </c>
      <c r="AJ14" s="199" t="str">
        <f aca="false">IFERROR(__xludf.dummyfunction("if(countif(ec_num_list,DJ14),OFFSET(INDIRECT(CONCAT(""A"",to_text(match(DJ14,ec_num_list,0)))),0,1),"""")"),"K5 ")</f>
        <v>K5</v>
      </c>
      <c r="AK14" s="199" t="str">
        <f aca="false">IFERROR(__xludf.dummyfunction("if(countif(ec_num_list,DK14),OFFSET(INDIRECT(CONCAT(""A"",to_text(match(DK14,ec_num_list,0)))),0,1),"""")"),"")</f>
        <v/>
      </c>
      <c r="AL14" s="199" t="str">
        <f aca="false">IFERROR(__xludf.dummyfunction("if(countif(ec_num_list,DL14),OFFSET(INDIRECT(CONCAT(""A"",to_text(match(DL14,ec_num_list,0)))),0,1),"""")"),"K7 ")</f>
        <v>K7</v>
      </c>
      <c r="AM14" s="199" t="str">
        <f aca="false">IFERROR(__xludf.dummyfunction("if(countif(ec_num_list,DM14),OFFSET(INDIRECT(CONCAT(""A"",to_text(match(DM14,ec_num_list,0)))),0,1),"""")"),"")</f>
        <v/>
      </c>
      <c r="AN14" s="199" t="str">
        <f aca="false">IFERROR(__xludf.dummyfunction("if(countif(ec_num_list,DN14),OFFSET(INDIRECT(CONCAT(""A"",to_text(match(DN14,ec_num_list,0)))),0,1),"""")"),"K9 ")</f>
        <v>K9</v>
      </c>
      <c r="AO14" s="199" t="str">
        <f aca="false">IFERROR(__xludf.dummyfunction("if(countif(ec_num_list,DO14),OFFSET(INDIRECT(CONCAT(""A"",to_text(match(DO14,ec_num_list,0)))),0,1),"""")"),"KA ")</f>
        <v>KA</v>
      </c>
      <c r="AP14" s="199" t="str">
        <f aca="false">IFERROR(__xludf.dummyfunction("if(countif(ec_num_list,DP14),OFFSET(INDIRECT(CONCAT(""A"",to_text(match(DP14,ec_num_list,0)))),0,1),"""")"),"")</f>
        <v/>
      </c>
      <c r="AQ14" s="199" t="str">
        <f aca="false">IFERROR(__xludf.dummyfunction("if(countif(ec_num_list,DQ14),OFFSET(INDIRECT(CONCAT(""A"",to_text(match(DQ14,ec_num_list,0)))),0,1),"""")"),"KC ")</f>
        <v>KC</v>
      </c>
      <c r="AR14" s="199" t="str">
        <f aca="false">IFERROR(__xludf.dummyfunction("if(countif(ec_num_list,DR14),OFFSET(INDIRECT(CONCAT(""A"",to_text(match(DR14,ec_num_list,0)))),0,1),"""")"),"KD ")</f>
        <v>KD</v>
      </c>
      <c r="AS14" s="199" t="str">
        <f aca="false">IFERROR(__xludf.dummyfunction("if(countif(ec_num_list,DS14),OFFSET(INDIRECT(CONCAT(""A"",to_text(match(DS14,ec_num_list,0)))),0,1),"""")"),"")</f>
        <v/>
      </c>
      <c r="AT14" s="199" t="str">
        <f aca="false">IFERROR(__xludf.dummyfunction("if(countif(ec_num_list,DT14),OFFSET(INDIRECT(CONCAT(""A"",to_text(match(DT14,ec_num_list,0)))),0,1),"""")"),"KF ")</f>
        <v>KF</v>
      </c>
      <c r="AU14" s="199" t="str">
        <f aca="false">IFERROR(__xludf.dummyfunction("if(countif(ec_num_list,DU14),OFFSET(INDIRECT(CONCAT(""A"",to_text(match(DU14,ec_num_list,0)))),0,1),"""")"),"")</f>
        <v/>
      </c>
      <c r="AV14" s="199" t="str">
        <f aca="false">IFERROR(__xludf.dummyfunction("if(countif(ec_num_list,DV14),OFFSET(INDIRECT(CONCAT(""A"",to_text(match(DV14,ec_num_list,0)))),0,1),"""")"),"L1 ")</f>
        <v>L1</v>
      </c>
      <c r="AW14" s="199" t="str">
        <f aca="false">IFERROR(__xludf.dummyfunction("if(countif(ec_num_list,DW14),OFFSET(INDIRECT(CONCAT(""A"",to_text(match(DW14,ec_num_list,0)))),0,1),"""")"),"")</f>
        <v/>
      </c>
      <c r="AX14" s="199" t="str">
        <f aca="false">IFERROR(__xludf.dummyfunction("if(countif(ec_num_list,DX14),OFFSET(INDIRECT(CONCAT(""A"",to_text(match(DX14,ec_num_list,0)))),0,1),"""")"),"")</f>
        <v/>
      </c>
      <c r="AY14" s="199" t="str">
        <f aca="false">IFERROR(__xludf.dummyfunction("if(countif(ec_num_list,DY14),OFFSET(INDIRECT(CONCAT(""A"",to_text(match(DY14,ec_num_list,0)))),0,1),"""")"),"")</f>
        <v/>
      </c>
      <c r="AZ14" s="199" t="str">
        <f aca="false">IFERROR(__xludf.dummyfunction("if(countif(ec_num_list,DZ14),OFFSET(INDIRECT(CONCAT(""A"",to_text(match(DZ14,ec_num_list,0)))),0,1),"""")"),"")</f>
        <v/>
      </c>
      <c r="BA14" s="199" t="str">
        <f aca="false">IFERROR(__xludf.dummyfunction("if(countif(ec_num_list,EA14),OFFSET(INDIRECT(CONCAT(""A"",to_text(match(EA14,ec_num_list,0)))),0,1),"""")"),"")</f>
        <v/>
      </c>
      <c r="BB14" s="199" t="str">
        <f aca="false">IFERROR(__xludf.dummyfunction("if(countif(ec_num_list,EB14),OFFSET(INDIRECT(CONCAT(""A"",to_text(match(EB14,ec_num_list,0)))),0,1),"""")"),"")</f>
        <v/>
      </c>
      <c r="BC14" s="199" t="str">
        <f aca="false">IFERROR(__xludf.dummyfunction("if(countif(ec_num_list,EC14),OFFSET(INDIRECT(CONCAT(""A"",to_text(match(EC14,ec_num_list,0)))),0,1),"""")"),"L8 ")</f>
        <v>L8</v>
      </c>
      <c r="BD14" s="199" t="str">
        <f aca="false">IFERROR(__xludf.dummyfunction("if(countif(ec_num_list,ED14),OFFSET(INDIRECT(CONCAT(""A"",to_text(match(ED14,ec_num_list,0)))),0,1),"""")"),"")</f>
        <v/>
      </c>
      <c r="BE14" s="199" t="str">
        <f aca="false">IFERROR(__xludf.dummyfunction("if(countif(ec_num_list,EE14),OFFSET(INDIRECT(CONCAT(""A"",to_text(match(EE14,ec_num_list,0)))),0,1),"""")"),"LA ")</f>
        <v>LA</v>
      </c>
      <c r="BF14" s="199" t="str">
        <f aca="false">IFERROR(__xludf.dummyfunction("if(countif(ec_num_list,EF14),OFFSET(INDIRECT(CONCAT(""A"",to_text(match(EF14,ec_num_list,0)))),0,1),"""")"),"")</f>
        <v/>
      </c>
      <c r="BG14" s="199" t="str">
        <f aca="false">IFERROR(__xludf.dummyfunction("if(countif(ec_num_list,EG14),OFFSET(INDIRECT(CONCAT(""A"",to_text(match(EG14,ec_num_list,0)))),0,1),"""")"),"LC ")</f>
        <v>LC</v>
      </c>
      <c r="BH14" s="199" t="str">
        <f aca="false">IFERROR(__xludf.dummyfunction("if(countif(ec_num_list,EH14),OFFSET(INDIRECT(CONCAT(""A"",to_text(match(EH14,ec_num_list,0)))),0,1),"""")"),"")</f>
        <v/>
      </c>
      <c r="BI14" s="199" t="str">
        <f aca="false">IFERROR(__xludf.dummyfunction("if(countif(ec_num_list,EI14),OFFSET(INDIRECT(CONCAT(""A"",to_text(match(EI14,ec_num_list,0)))),0,1),"""")"),"")</f>
        <v/>
      </c>
      <c r="BJ14" s="199" t="str">
        <f aca="false">IFERROR(__xludf.dummyfunction("if(countif(ec_num_list,EJ14),OFFSET(INDIRECT(CONCAT(""A"",to_text(match(EJ14,ec_num_list,0)))),0,1),"""")"),"")</f>
        <v/>
      </c>
      <c r="BK14" s="199" t="str">
        <f aca="false">IFERROR(__xludf.dummyfunction("if(countif(ec_num_list,EK14),OFFSET(INDIRECT(CONCAT(""A"",to_text(match(EK14,ec_num_list,0)))),0,1),"""")"),"M0 ")</f>
        <v>M0</v>
      </c>
      <c r="BL14" s="199" t="str">
        <f aca="false">IFERROR(__xludf.dummyfunction("if(countif(ec_num_list,EL14),OFFSET(INDIRECT(CONCAT(""A"",to_text(match(EL14,ec_num_list,0)))),0,1),"""")"),"")</f>
        <v/>
      </c>
      <c r="BM14" s="199" t="str">
        <f aca="false">IFERROR(__xludf.dummyfunction("if(countif(ec_num_list,EM14),OFFSET(INDIRECT(CONCAT(""A"",to_text(match(EM14,ec_num_list,0)))),0,1),"""")"),"M2 ")</f>
        <v>M2</v>
      </c>
      <c r="BN14" s="199" t="str">
        <f aca="false">IFERROR(__xludf.dummyfunction("if(countif(ec_num_list,EN14),OFFSET(INDIRECT(CONCAT(""A"",to_text(match(EN14,ec_num_list,0)))),0,1),"""")"),"M3 ")</f>
        <v>M3</v>
      </c>
      <c r="BO14" s="199" t="str">
        <f aca="false">IFERROR(__xludf.dummyfunction("if(countif(ec_num_list,EO14),OFFSET(INDIRECT(CONCAT(""A"",to_text(match(EO14,ec_num_list,0)))),0,1),"""")"),"")</f>
        <v/>
      </c>
      <c r="BP14" s="199" t="str">
        <f aca="false">IFERROR(__xludf.dummyfunction("if(countif(ec_num_list,EP14),OFFSET(INDIRECT(CONCAT(""A"",to_text(match(EP14,ec_num_list,0)))),0,1),"""")"),"")</f>
        <v/>
      </c>
      <c r="BQ14" s="199" t="str">
        <f aca="false">IFERROR(__xludf.dummyfunction("if(countif(ec_num_list,EQ14),OFFSET(INDIRECT(CONCAT(""A"",to_text(match(EQ14,ec_num_list,0)))),0,1),"""")"),"")</f>
        <v/>
      </c>
      <c r="BR14" s="199" t="str">
        <f aca="false">IFERROR(__xludf.dummyfunction("if(countif(ec_num_list,ER14),OFFSET(INDIRECT(CONCAT(""A"",to_text(match(ER14,ec_num_list,0)))),0,1),"""")"),"")</f>
        <v/>
      </c>
      <c r="BS14" s="199" t="str">
        <f aca="false">IFERROR(__xludf.dummyfunction("if(countif(ec_num_list,ES14),OFFSET(INDIRECT(CONCAT(""A"",to_text(match(ES14,ec_num_list,0)))),0,1),"""")"),"")</f>
        <v/>
      </c>
      <c r="BT14" s="199" t="str">
        <f aca="false">IFERROR(__xludf.dummyfunction("if(countif(ec_num_list,ET14),OFFSET(INDIRECT(CONCAT(""A"",to_text(match(ET14,ec_num_list,0)))),0,1),"""")"),"")</f>
        <v/>
      </c>
      <c r="BU14" s="199" t="str">
        <f aca="false">IFERROR(__xludf.dummyfunction("if(countif(ec_num_list,EU14),OFFSET(INDIRECT(CONCAT(""A"",to_text(match(EU14,ec_num_list,0)))),0,1),"""")"),"")</f>
        <v/>
      </c>
      <c r="BV14" s="199" t="str">
        <f aca="false">IFERROR(__xludf.dummyfunction("if(countif(ec_num_list,EV14),OFFSET(INDIRECT(CONCAT(""A"",to_text(match(EV14,ec_num_list,0)))),0,1),"""")"),"")</f>
        <v/>
      </c>
      <c r="BW14" s="199" t="str">
        <f aca="false">IFERROR(__xludf.dummyfunction("if(countif(ec_num_list,EW14),OFFSET(INDIRECT(CONCAT(""A"",to_text(match(EW14,ec_num_list,0)))),0,1),"""")"),"MC ")</f>
        <v>MC</v>
      </c>
      <c r="BX14" s="199" t="str">
        <f aca="false">IFERROR(__xludf.dummyfunction("if(countif(ec_num_list,EX14),OFFSET(INDIRECT(CONCAT(""A"",to_text(match(EX14,ec_num_list,0)))),0,1),"""")"),"MD ")</f>
        <v>MD</v>
      </c>
      <c r="BY14" s="199" t="str">
        <f aca="false">IFERROR(__xludf.dummyfunction("if(countif(ec_num_list,EY14),OFFSET(INDIRECT(CONCAT(""A"",to_text(match(EY14,ec_num_list,0)))),0,1),"""")"),"")</f>
        <v/>
      </c>
      <c r="BZ14" s="199" t="str">
        <f aca="false">IFERROR(__xludf.dummyfunction("if(countif(ec_num_list,EZ14),OFFSET(INDIRECT(CONCAT(""A"",to_text(match(EZ14,ec_num_list,0)))),0,1),"""")"),"MF ")</f>
        <v>MF</v>
      </c>
      <c r="CA14" s="199" t="str">
        <f aca="false">IFERROR(__xludf.dummyfunction("if(countif(ec_num_list,FA14),OFFSET(INDIRECT(CONCAT(""A"",to_text(match(FA14,ec_num_list,0)))),0,1),"""")"),"")</f>
        <v/>
      </c>
      <c r="CB14" s="199" t="str">
        <f aca="false">IFERROR(__xludf.dummyfunction("if(countif(ec_num_list,FB14),OFFSET(INDIRECT(CONCAT(""A"",to_text(match(FB14,ec_num_list,0)))),0,1),"""")"),"")</f>
        <v/>
      </c>
      <c r="CC14" s="199" t="str">
        <f aca="false">IFERROR(__xludf.dummyfunction("if(countif(ec_num_list,FC14),OFFSET(INDIRECT(CONCAT(""A"",to_text(match(FC14,ec_num_list,0)))),0,1),"""")"),"N2 ")</f>
        <v>N2</v>
      </c>
      <c r="CD14" s="199" t="str">
        <f aca="false">IFERROR(__xludf.dummyfunction("if(countif(ec_num_list,FD14),OFFSET(INDIRECT(CONCAT(""A"",to_text(match(FD14,ec_num_list,0)))),0,1),"""")"),"")</f>
        <v/>
      </c>
      <c r="CE14" s="199" t="str">
        <f aca="false">IFERROR(__xludf.dummyfunction("if(countif(ec_num_list,FE14),OFFSET(INDIRECT(CONCAT(""A"",to_text(match(FE14,ec_num_list,0)))),0,1),"""")"),"")</f>
        <v/>
      </c>
      <c r="CF14" s="199" t="str">
        <f aca="false">IFERROR(__xludf.dummyfunction("if(countif(ec_num_list,FF14),OFFSET(INDIRECT(CONCAT(""A"",to_text(match(FF14,ec_num_list,0)))),0,1),"""")"),"")</f>
        <v/>
      </c>
      <c r="CG14" s="199" t="str">
        <f aca="false">IFERROR(__xludf.dummyfunction("if(countif(ec_num_list,FG14),OFFSET(INDIRECT(CONCAT(""A"",to_text(match(FG14,ec_num_list,0)))),0,1),"""")"),"")</f>
        <v/>
      </c>
      <c r="CH14" s="199" t="str">
        <f aca="false">IFERROR(__xludf.dummyfunction("if(countif(ec_num_list,FH14),OFFSET(INDIRECT(CONCAT(""A"",to_text(match(FH14,ec_num_list,0)))),0,1),"""")"),"N7 ")</f>
        <v>N7</v>
      </c>
      <c r="CI14" s="199" t="str">
        <f aca="false">IFERROR(__xludf.dummyfunction("if(countif(ec_num_list,FI14),OFFSET(INDIRECT(CONCAT(""A"",to_text(match(FI14,ec_num_list,0)))),0,1),"""")"),"")</f>
        <v/>
      </c>
      <c r="CJ14" s="199" t="str">
        <f aca="false">IFERROR(__xludf.dummyfunction("if(countif(ec_num_list,FJ14),OFFSET(INDIRECT(CONCAT(""A"",to_text(match(FJ14,ec_num_list,0)))),0,1),"""")"),"")</f>
        <v/>
      </c>
      <c r="CK14" s="199" t="str">
        <f aca="false">IFERROR(__xludf.dummyfunction("if(countif(ec_num_list,FK14),OFFSET(INDIRECT(CONCAT(""A"",to_text(match(FK14,ec_num_list,0)))),0,1),"""")"),"NA ")</f>
        <v>NA</v>
      </c>
      <c r="CL14" s="199" t="str">
        <f aca="false">IFERROR(__xludf.dummyfunction("if(countif(ec_num_list,FL14),OFFSET(INDIRECT(CONCAT(""A"",to_text(match(FL14,ec_num_list,0)))),0,1),"""")"),"")</f>
        <v/>
      </c>
      <c r="CM14" s="199" t="str">
        <f aca="false">IFERROR(__xludf.dummyfunction("if(countif(ec_num_list,FM14),OFFSET(INDIRECT(CONCAT(""A"",to_text(match(FM14,ec_num_list,0)))),0,1),"""")"),"")</f>
        <v/>
      </c>
      <c r="CN14" s="37" t="s">
        <v>111</v>
      </c>
      <c r="CO14" s="37" t="s">
        <v>1231</v>
      </c>
      <c r="CP14" s="37" t="s">
        <v>1239</v>
      </c>
      <c r="CQ14" s="37" t="s">
        <v>1244</v>
      </c>
      <c r="CR14" s="37" t="s">
        <v>1543</v>
      </c>
      <c r="CS14" s="37" t="s">
        <v>1543</v>
      </c>
      <c r="CT14" s="37" t="s">
        <v>1254</v>
      </c>
      <c r="CU14" s="37" t="s">
        <v>1259</v>
      </c>
      <c r="CV14" s="37" t="s">
        <v>1262</v>
      </c>
      <c r="CW14" s="37" t="s">
        <v>1543</v>
      </c>
      <c r="CX14" s="37" t="s">
        <v>1543</v>
      </c>
      <c r="CY14" s="37" t="s">
        <v>1274</v>
      </c>
      <c r="CZ14" s="37" t="s">
        <v>1543</v>
      </c>
      <c r="DA14" s="37" t="s">
        <v>1280</v>
      </c>
      <c r="DB14" s="37" t="s">
        <v>1282</v>
      </c>
      <c r="DC14" s="37" t="s">
        <v>1543</v>
      </c>
      <c r="DD14" s="37" t="s">
        <v>1543</v>
      </c>
      <c r="DE14" s="37" t="s">
        <v>1292</v>
      </c>
      <c r="DF14" s="37" t="s">
        <v>1543</v>
      </c>
      <c r="DG14" s="37" t="s">
        <v>1543</v>
      </c>
      <c r="DH14" s="37" t="s">
        <v>1543</v>
      </c>
      <c r="DI14" s="37" t="s">
        <v>1543</v>
      </c>
      <c r="DJ14" s="37" t="s">
        <v>1309</v>
      </c>
      <c r="DK14" s="37" t="s">
        <v>1543</v>
      </c>
      <c r="DL14" s="37" t="s">
        <v>1314</v>
      </c>
      <c r="DM14" s="37" t="s">
        <v>1543</v>
      </c>
      <c r="DN14" s="37" t="s">
        <v>1322</v>
      </c>
      <c r="DO14" s="37" t="s">
        <v>1325</v>
      </c>
      <c r="DP14" s="37" t="s">
        <v>1543</v>
      </c>
      <c r="DQ14" s="37" t="s">
        <v>1332</v>
      </c>
      <c r="DR14" s="37" t="s">
        <v>1335</v>
      </c>
      <c r="DS14" s="37" t="s">
        <v>1543</v>
      </c>
      <c r="DT14" s="37" t="s">
        <v>1341</v>
      </c>
      <c r="DU14" s="37" t="s">
        <v>1543</v>
      </c>
      <c r="DV14" s="37" t="s">
        <v>1351</v>
      </c>
      <c r="DW14" s="37" t="s">
        <v>1543</v>
      </c>
      <c r="DX14" s="37" t="s">
        <v>1543</v>
      </c>
      <c r="DY14" s="37" t="s">
        <v>1543</v>
      </c>
      <c r="DZ14" s="37" t="s">
        <v>1543</v>
      </c>
      <c r="EA14" s="37" t="s">
        <v>1543</v>
      </c>
      <c r="EB14" s="37" t="s">
        <v>1543</v>
      </c>
      <c r="EC14" s="37" t="s">
        <v>1379</v>
      </c>
      <c r="ED14" s="37" t="s">
        <v>1543</v>
      </c>
      <c r="EE14" s="37" t="s">
        <v>1385</v>
      </c>
      <c r="EF14" s="37" t="s">
        <v>1543</v>
      </c>
      <c r="EG14" s="37" t="s">
        <v>1392</v>
      </c>
      <c r="EH14" s="37" t="s">
        <v>1543</v>
      </c>
      <c r="EI14" s="37" t="s">
        <v>1543</v>
      </c>
      <c r="EJ14" s="37" t="s">
        <v>1543</v>
      </c>
      <c r="EK14" s="37" t="s">
        <v>1405</v>
      </c>
      <c r="EL14" s="37" t="s">
        <v>1543</v>
      </c>
      <c r="EM14" s="37" t="s">
        <v>1410</v>
      </c>
      <c r="EN14" s="37" t="s">
        <v>1416</v>
      </c>
      <c r="EO14" s="37" t="s">
        <v>1543</v>
      </c>
      <c r="EP14" s="37" t="s">
        <v>1543</v>
      </c>
      <c r="EQ14" s="37" t="s">
        <v>1543</v>
      </c>
      <c r="ER14" s="37" t="s">
        <v>1543</v>
      </c>
      <c r="ES14" s="37" t="s">
        <v>1543</v>
      </c>
      <c r="ET14" s="37" t="s">
        <v>1543</v>
      </c>
      <c r="EU14" s="37" t="s">
        <v>1543</v>
      </c>
      <c r="EV14" s="37" t="s">
        <v>1543</v>
      </c>
      <c r="EW14" s="37" t="s">
        <v>1442</v>
      </c>
      <c r="EX14" s="37" t="s">
        <v>1446</v>
      </c>
      <c r="EY14" s="37" t="s">
        <v>1543</v>
      </c>
      <c r="EZ14" s="37" t="s">
        <v>1451</v>
      </c>
      <c r="FA14" s="37" t="s">
        <v>1543</v>
      </c>
      <c r="FB14" s="37" t="s">
        <v>1543</v>
      </c>
      <c r="FC14" s="37" t="s">
        <v>1464</v>
      </c>
      <c r="FD14" s="37" t="s">
        <v>1543</v>
      </c>
      <c r="FE14" s="37" t="s">
        <v>1543</v>
      </c>
      <c r="FF14" s="37" t="s">
        <v>1543</v>
      </c>
      <c r="FG14" s="37" t="s">
        <v>1543</v>
      </c>
      <c r="FH14" s="37" t="s">
        <v>1482</v>
      </c>
      <c r="FI14" s="37" t="s">
        <v>1543</v>
      </c>
      <c r="FJ14" s="37" t="s">
        <v>1543</v>
      </c>
      <c r="FK14" s="37" t="s">
        <v>1494</v>
      </c>
      <c r="FL14" s="37" t="s">
        <v>1497</v>
      </c>
      <c r="FM14" s="37" t="s">
        <v>1543</v>
      </c>
    </row>
    <row r="15" customFormat="false" ht="15" hidden="false" customHeight="false" outlineLevel="0" collapsed="false">
      <c r="A15" s="37" t="s">
        <v>1282</v>
      </c>
      <c r="B15" s="37" t="str">
        <f aca="false">CONCATENATE("J",C15," ")</f>
        <v>JD</v>
      </c>
      <c r="C15" s="196" t="s">
        <v>1547</v>
      </c>
      <c r="D15" s="36" t="s">
        <v>417</v>
      </c>
      <c r="E15" s="36" t="s">
        <v>896</v>
      </c>
      <c r="F15" s="36" t="s">
        <v>897</v>
      </c>
      <c r="G15" s="36" t="s">
        <v>898</v>
      </c>
      <c r="H15" s="36" t="s">
        <v>439</v>
      </c>
      <c r="I15" s="36" t="s">
        <v>440</v>
      </c>
      <c r="J15" s="36" t="s">
        <v>441</v>
      </c>
      <c r="K15" s="36" t="s">
        <v>501</v>
      </c>
      <c r="L15" s="173" t="s">
        <v>114</v>
      </c>
      <c r="M15" s="199" t="str">
        <f aca="false">IFERROR(__xludf.dummyfunction("regexreplace(N15,"" "","", "")"),"J0, J1, J2, J5, J6, J7, JA, JC, JD, K0, K5, K7, K9, KA, KC, KD, KF, L1, L8, LA, LC, LD, M0, M2, M3, MA, MC, MF, N2, N4, N7, NA, ")</f>
        <v>J0, J1, J2, J5, J6, J7, JA, JC, JD, K0, K5, K7, K9, KA, KC, KD, KF, L1, L8, LA, LC, LD, M0, M2, M3, MA, MC, MF, N2, N4, N7, NA,</v>
      </c>
      <c r="N15" s="199" t="e">
        <f aca="false">CONCATENATE(O15:CL15)</f>
        <v>#VALUE!</v>
      </c>
      <c r="O15" s="199" t="str">
        <f aca="false">IFERROR(__xludf.dummyfunction("if(countif(ec_num_list,CO15),OFFSET(INDIRECT(CONCAT(""A"",to_text(match(CO15,ec_num_list,0)))),0,1),"""")"),"J0 ")</f>
        <v>J0</v>
      </c>
      <c r="P15" s="199" t="str">
        <f aca="false">IFERROR(__xludf.dummyfunction("if(countif(ec_num_list,CP15),OFFSET(INDIRECT(CONCAT(""A"",to_text(match(CP15,ec_num_list,0)))),0,1),"""")"),"J1 ")</f>
        <v>J1</v>
      </c>
      <c r="Q15" s="199" t="str">
        <f aca="false">IFERROR(__xludf.dummyfunction("if(countif(ec_num_list,CQ15),OFFSET(INDIRECT(CONCAT(""A"",to_text(match(CQ15,ec_num_list,0)))),0,1),"""")"),"J2 ")</f>
        <v>J2</v>
      </c>
      <c r="R15" s="199" t="str">
        <f aca="false">IFERROR(__xludf.dummyfunction("if(countif(ec_num_list,CR15),OFFSET(INDIRECT(CONCAT(""A"",to_text(match(CR15,ec_num_list,0)))),0,1),"""")"),"")</f>
        <v/>
      </c>
      <c r="S15" s="199" t="str">
        <f aca="false">IFERROR(__xludf.dummyfunction("if(countif(ec_num_list,CS15),OFFSET(INDIRECT(CONCAT(""A"",to_text(match(CS15,ec_num_list,0)))),0,1),"""")"),"")</f>
        <v/>
      </c>
      <c r="T15" s="199" t="str">
        <f aca="false">IFERROR(__xludf.dummyfunction("if(countif(ec_num_list,CT15),OFFSET(INDIRECT(CONCAT(""A"",to_text(match(CT15,ec_num_list,0)))),0,1),"""")"),"J5 ")</f>
        <v>J5</v>
      </c>
      <c r="U15" s="199" t="str">
        <f aca="false">IFERROR(__xludf.dummyfunction("if(countif(ec_num_list,CU15),OFFSET(INDIRECT(CONCAT(""A"",to_text(match(CU15,ec_num_list,0)))),0,1),"""")"),"J6 ")</f>
        <v>J6</v>
      </c>
      <c r="V15" s="199" t="str">
        <f aca="false">IFERROR(__xludf.dummyfunction("if(countif(ec_num_list,CV15),OFFSET(INDIRECT(CONCAT(""A"",to_text(match(CV15,ec_num_list,0)))),0,1),"""")"),"J7 ")</f>
        <v>J7</v>
      </c>
      <c r="W15" s="199" t="str">
        <f aca="false">IFERROR(__xludf.dummyfunction("if(countif(ec_num_list,CW15),OFFSET(INDIRECT(CONCAT(""A"",to_text(match(CW15,ec_num_list,0)))),0,1),"""")"),"")</f>
        <v/>
      </c>
      <c r="X15" s="199" t="str">
        <f aca="false">IFERROR(__xludf.dummyfunction("if(countif(ec_num_list,CX15),OFFSET(INDIRECT(CONCAT(""A"",to_text(match(CX15,ec_num_list,0)))),0,1),"""")"),"")</f>
        <v/>
      </c>
      <c r="Y15" s="199" t="str">
        <f aca="false">IFERROR(__xludf.dummyfunction("if(countif(ec_num_list,CY15),OFFSET(INDIRECT(CONCAT(""A"",to_text(match(CY15,ec_num_list,0)))),0,1),"""")"),"JA ")</f>
        <v>JA</v>
      </c>
      <c r="Z15" s="199" t="str">
        <f aca="false">IFERROR(__xludf.dummyfunction("if(countif(ec_num_list,CZ15),OFFSET(INDIRECT(CONCAT(""A"",to_text(match(CZ15,ec_num_list,0)))),0,1),"""")"),"")</f>
        <v/>
      </c>
      <c r="AA15" s="199" t="str">
        <f aca="false">IFERROR(__xludf.dummyfunction("if(countif(ec_num_list,DA15),OFFSET(INDIRECT(CONCAT(""A"",to_text(match(DA15,ec_num_list,0)))),0,1),"""")"),"JC ")</f>
        <v>JC</v>
      </c>
      <c r="AB15" s="199" t="str">
        <f aca="false">IFERROR(__xludf.dummyfunction("if(countif(ec_num_list,DB15),OFFSET(INDIRECT(CONCAT(""A"",to_text(match(DB15,ec_num_list,0)))),0,1),"""")"),"JD ")</f>
        <v>JD</v>
      </c>
      <c r="AC15" s="199" t="str">
        <f aca="false">IFERROR(__xludf.dummyfunction("if(countif(ec_num_list,DC15),OFFSET(INDIRECT(CONCAT(""A"",to_text(match(DC15,ec_num_list,0)))),0,1),"""")"),"")</f>
        <v/>
      </c>
      <c r="AD15" s="199" t="str">
        <f aca="false">IFERROR(__xludf.dummyfunction("if(countif(ec_num_list,DD15),OFFSET(INDIRECT(CONCAT(""A"",to_text(match(DD15,ec_num_list,0)))),0,1),"""")"),"")</f>
        <v/>
      </c>
      <c r="AE15" s="199" t="str">
        <f aca="false">IFERROR(__xludf.dummyfunction("if(countif(ec_num_list,DE15),OFFSET(INDIRECT(CONCAT(""A"",to_text(match(DE15,ec_num_list,0)))),0,1),"""")"),"K0 ")</f>
        <v>K0</v>
      </c>
      <c r="AF15" s="199" t="str">
        <f aca="false">IFERROR(__xludf.dummyfunction("if(countif(ec_num_list,DF15),OFFSET(INDIRECT(CONCAT(""A"",to_text(match(DF15,ec_num_list,0)))),0,1),"""")"),"")</f>
        <v/>
      </c>
      <c r="AG15" s="199" t="str">
        <f aca="false">IFERROR(__xludf.dummyfunction("if(countif(ec_num_list,DG15),OFFSET(INDIRECT(CONCAT(""A"",to_text(match(DG15,ec_num_list,0)))),0,1),"""")"),"")</f>
        <v/>
      </c>
      <c r="AH15" s="199" t="str">
        <f aca="false">IFERROR(__xludf.dummyfunction("if(countif(ec_num_list,DH15),OFFSET(INDIRECT(CONCAT(""A"",to_text(match(DH15,ec_num_list,0)))),0,1),"""")"),"")</f>
        <v/>
      </c>
      <c r="AI15" s="199" t="str">
        <f aca="false">IFERROR(__xludf.dummyfunction("if(countif(ec_num_list,DI15),OFFSET(INDIRECT(CONCAT(""A"",to_text(match(DI15,ec_num_list,0)))),0,1),"""")"),"")</f>
        <v/>
      </c>
      <c r="AJ15" s="199" t="str">
        <f aca="false">IFERROR(__xludf.dummyfunction("if(countif(ec_num_list,DJ15),OFFSET(INDIRECT(CONCAT(""A"",to_text(match(DJ15,ec_num_list,0)))),0,1),"""")"),"K5 ")</f>
        <v>K5</v>
      </c>
      <c r="AK15" s="199" t="str">
        <f aca="false">IFERROR(__xludf.dummyfunction("if(countif(ec_num_list,DK15),OFFSET(INDIRECT(CONCAT(""A"",to_text(match(DK15,ec_num_list,0)))),0,1),"""")"),"")</f>
        <v/>
      </c>
      <c r="AL15" s="199" t="str">
        <f aca="false">IFERROR(__xludf.dummyfunction("if(countif(ec_num_list,DL15),OFFSET(INDIRECT(CONCAT(""A"",to_text(match(DL15,ec_num_list,0)))),0,1),"""")"),"K7 ")</f>
        <v>K7</v>
      </c>
      <c r="AM15" s="199" t="str">
        <f aca="false">IFERROR(__xludf.dummyfunction("if(countif(ec_num_list,DM15),OFFSET(INDIRECT(CONCAT(""A"",to_text(match(DM15,ec_num_list,0)))),0,1),"""")"),"")</f>
        <v/>
      </c>
      <c r="AN15" s="199" t="str">
        <f aca="false">IFERROR(__xludf.dummyfunction("if(countif(ec_num_list,DN15),OFFSET(INDIRECT(CONCAT(""A"",to_text(match(DN15,ec_num_list,0)))),0,1),"""")"),"K9 ")</f>
        <v>K9</v>
      </c>
      <c r="AO15" s="199" t="str">
        <f aca="false">IFERROR(__xludf.dummyfunction("if(countif(ec_num_list,DO15),OFFSET(INDIRECT(CONCAT(""A"",to_text(match(DO15,ec_num_list,0)))),0,1),"""")"),"KA ")</f>
        <v>KA</v>
      </c>
      <c r="AP15" s="199" t="str">
        <f aca="false">IFERROR(__xludf.dummyfunction("if(countif(ec_num_list,DP15),OFFSET(INDIRECT(CONCAT(""A"",to_text(match(DP15,ec_num_list,0)))),0,1),"""")"),"")</f>
        <v/>
      </c>
      <c r="AQ15" s="199" t="str">
        <f aca="false">IFERROR(__xludf.dummyfunction("if(countif(ec_num_list,DQ15),OFFSET(INDIRECT(CONCAT(""A"",to_text(match(DQ15,ec_num_list,0)))),0,1),"""")"),"KC ")</f>
        <v>KC</v>
      </c>
      <c r="AR15" s="199" t="str">
        <f aca="false">IFERROR(__xludf.dummyfunction("if(countif(ec_num_list,DR15),OFFSET(INDIRECT(CONCAT(""A"",to_text(match(DR15,ec_num_list,0)))),0,1),"""")"),"KD ")</f>
        <v>KD</v>
      </c>
      <c r="AS15" s="199" t="str">
        <f aca="false">IFERROR(__xludf.dummyfunction("if(countif(ec_num_list,DS15),OFFSET(INDIRECT(CONCAT(""A"",to_text(match(DS15,ec_num_list,0)))),0,1),"""")"),"")</f>
        <v/>
      </c>
      <c r="AT15" s="199" t="str">
        <f aca="false">IFERROR(__xludf.dummyfunction("if(countif(ec_num_list,DT15),OFFSET(INDIRECT(CONCAT(""A"",to_text(match(DT15,ec_num_list,0)))),0,1),"""")"),"KF ")</f>
        <v>KF</v>
      </c>
      <c r="AU15" s="199" t="str">
        <f aca="false">IFERROR(__xludf.dummyfunction("if(countif(ec_num_list,DU15),OFFSET(INDIRECT(CONCAT(""A"",to_text(match(DU15,ec_num_list,0)))),0,1),"""")"),"")</f>
        <v/>
      </c>
      <c r="AV15" s="199" t="str">
        <f aca="false">IFERROR(__xludf.dummyfunction("if(countif(ec_num_list,DV15),OFFSET(INDIRECT(CONCAT(""A"",to_text(match(DV15,ec_num_list,0)))),0,1),"""")"),"L1 ")</f>
        <v>L1</v>
      </c>
      <c r="AW15" s="199" t="str">
        <f aca="false">IFERROR(__xludf.dummyfunction("if(countif(ec_num_list,DW15),OFFSET(INDIRECT(CONCAT(""A"",to_text(match(DW15,ec_num_list,0)))),0,1),"""")"),"")</f>
        <v/>
      </c>
      <c r="AX15" s="199" t="str">
        <f aca="false">IFERROR(__xludf.dummyfunction("if(countif(ec_num_list,DX15),OFFSET(INDIRECT(CONCAT(""A"",to_text(match(DX15,ec_num_list,0)))),0,1),"""")"),"")</f>
        <v/>
      </c>
      <c r="AY15" s="199" t="str">
        <f aca="false">IFERROR(__xludf.dummyfunction("if(countif(ec_num_list,DY15),OFFSET(INDIRECT(CONCAT(""A"",to_text(match(DY15,ec_num_list,0)))),0,1),"""")"),"")</f>
        <v/>
      </c>
      <c r="AZ15" s="199" t="str">
        <f aca="false">IFERROR(__xludf.dummyfunction("if(countif(ec_num_list,DZ15),OFFSET(INDIRECT(CONCAT(""A"",to_text(match(DZ15,ec_num_list,0)))),0,1),"""")"),"")</f>
        <v/>
      </c>
      <c r="BA15" s="199" t="str">
        <f aca="false">IFERROR(__xludf.dummyfunction("if(countif(ec_num_list,EA15),OFFSET(INDIRECT(CONCAT(""A"",to_text(match(EA15,ec_num_list,0)))),0,1),"""")"),"")</f>
        <v/>
      </c>
      <c r="BB15" s="199" t="str">
        <f aca="false">IFERROR(__xludf.dummyfunction("if(countif(ec_num_list,EB15),OFFSET(INDIRECT(CONCAT(""A"",to_text(match(EB15,ec_num_list,0)))),0,1),"""")"),"")</f>
        <v/>
      </c>
      <c r="BC15" s="199" t="str">
        <f aca="false">IFERROR(__xludf.dummyfunction("if(countif(ec_num_list,EC15),OFFSET(INDIRECT(CONCAT(""A"",to_text(match(EC15,ec_num_list,0)))),0,1),"""")"),"L8 ")</f>
        <v>L8</v>
      </c>
      <c r="BD15" s="199" t="str">
        <f aca="false">IFERROR(__xludf.dummyfunction("if(countif(ec_num_list,ED15),OFFSET(INDIRECT(CONCAT(""A"",to_text(match(ED15,ec_num_list,0)))),0,1),"""")"),"")</f>
        <v/>
      </c>
      <c r="BE15" s="199" t="str">
        <f aca="false">IFERROR(__xludf.dummyfunction("if(countif(ec_num_list,EE15),OFFSET(INDIRECT(CONCAT(""A"",to_text(match(EE15,ec_num_list,0)))),0,1),"""")"),"LA ")</f>
        <v>LA</v>
      </c>
      <c r="BF15" s="199" t="str">
        <f aca="false">IFERROR(__xludf.dummyfunction("if(countif(ec_num_list,EF15),OFFSET(INDIRECT(CONCAT(""A"",to_text(match(EF15,ec_num_list,0)))),0,1),"""")"),"")</f>
        <v/>
      </c>
      <c r="BG15" s="199" t="str">
        <f aca="false">IFERROR(__xludf.dummyfunction("if(countif(ec_num_list,EG15),OFFSET(INDIRECT(CONCAT(""A"",to_text(match(EG15,ec_num_list,0)))),0,1),"""")"),"LC ")</f>
        <v>LC</v>
      </c>
      <c r="BH15" s="199" t="str">
        <f aca="false">IFERROR(__xludf.dummyfunction("if(countif(ec_num_list,EH15),OFFSET(INDIRECT(CONCAT(""A"",to_text(match(EH15,ec_num_list,0)))),0,1),"""")"),"LD ")</f>
        <v>LD</v>
      </c>
      <c r="BI15" s="199" t="str">
        <f aca="false">IFERROR(__xludf.dummyfunction("if(countif(ec_num_list,EI15),OFFSET(INDIRECT(CONCAT(""A"",to_text(match(EI15,ec_num_list,0)))),0,1),"""")"),"")</f>
        <v/>
      </c>
      <c r="BJ15" s="199" t="str">
        <f aca="false">IFERROR(__xludf.dummyfunction("if(countif(ec_num_list,EJ15),OFFSET(INDIRECT(CONCAT(""A"",to_text(match(EJ15,ec_num_list,0)))),0,1),"""")"),"")</f>
        <v/>
      </c>
      <c r="BK15" s="199" t="str">
        <f aca="false">IFERROR(__xludf.dummyfunction("if(countif(ec_num_list,EK15),OFFSET(INDIRECT(CONCAT(""A"",to_text(match(EK15,ec_num_list,0)))),0,1),"""")"),"M0 ")</f>
        <v>M0</v>
      </c>
      <c r="BL15" s="199" t="str">
        <f aca="false">IFERROR(__xludf.dummyfunction("if(countif(ec_num_list,EL15),OFFSET(INDIRECT(CONCAT(""A"",to_text(match(EL15,ec_num_list,0)))),0,1),"""")"),"")</f>
        <v/>
      </c>
      <c r="BM15" s="199" t="str">
        <f aca="false">IFERROR(__xludf.dummyfunction("if(countif(ec_num_list,EM15),OFFSET(INDIRECT(CONCAT(""A"",to_text(match(EM15,ec_num_list,0)))),0,1),"""")"),"M2 ")</f>
        <v>M2</v>
      </c>
      <c r="BN15" s="199" t="str">
        <f aca="false">IFERROR(__xludf.dummyfunction("if(countif(ec_num_list,EN15),OFFSET(INDIRECT(CONCAT(""A"",to_text(match(EN15,ec_num_list,0)))),0,1),"""")"),"M3 ")</f>
        <v>M3</v>
      </c>
      <c r="BO15" s="199" t="str">
        <f aca="false">IFERROR(__xludf.dummyfunction("if(countif(ec_num_list,EO15),OFFSET(INDIRECT(CONCAT(""A"",to_text(match(EO15,ec_num_list,0)))),0,1),"""")"),"")</f>
        <v/>
      </c>
      <c r="BP15" s="199" t="str">
        <f aca="false">IFERROR(__xludf.dummyfunction("if(countif(ec_num_list,EP15),OFFSET(INDIRECT(CONCAT(""A"",to_text(match(EP15,ec_num_list,0)))),0,1),"""")"),"")</f>
        <v/>
      </c>
      <c r="BQ15" s="199" t="str">
        <f aca="false">IFERROR(__xludf.dummyfunction("if(countif(ec_num_list,EQ15),OFFSET(INDIRECT(CONCAT(""A"",to_text(match(EQ15,ec_num_list,0)))),0,1),"""")"),"")</f>
        <v/>
      </c>
      <c r="BR15" s="199" t="str">
        <f aca="false">IFERROR(__xludf.dummyfunction("if(countif(ec_num_list,ER15),OFFSET(INDIRECT(CONCAT(""A"",to_text(match(ER15,ec_num_list,0)))),0,1),"""")"),"")</f>
        <v/>
      </c>
      <c r="BS15" s="199" t="str">
        <f aca="false">IFERROR(__xludf.dummyfunction("if(countif(ec_num_list,ES15),OFFSET(INDIRECT(CONCAT(""A"",to_text(match(ES15,ec_num_list,0)))),0,1),"""")"),"")</f>
        <v/>
      </c>
      <c r="BT15" s="199" t="str">
        <f aca="false">IFERROR(__xludf.dummyfunction("if(countif(ec_num_list,ET15),OFFSET(INDIRECT(CONCAT(""A"",to_text(match(ET15,ec_num_list,0)))),0,1),"""")"),"")</f>
        <v/>
      </c>
      <c r="BU15" s="199" t="str">
        <f aca="false">IFERROR(__xludf.dummyfunction("if(countif(ec_num_list,EU15),OFFSET(INDIRECT(CONCAT(""A"",to_text(match(EU15,ec_num_list,0)))),0,1),"""")"),"MA ")</f>
        <v>MA</v>
      </c>
      <c r="BV15" s="199" t="str">
        <f aca="false">IFERROR(__xludf.dummyfunction("if(countif(ec_num_list,EV15),OFFSET(INDIRECT(CONCAT(""A"",to_text(match(EV15,ec_num_list,0)))),0,1),"""")"),"")</f>
        <v/>
      </c>
      <c r="BW15" s="199" t="str">
        <f aca="false">IFERROR(__xludf.dummyfunction("if(countif(ec_num_list,EW15),OFFSET(INDIRECT(CONCAT(""A"",to_text(match(EW15,ec_num_list,0)))),0,1),"""")"),"MC ")</f>
        <v>MC</v>
      </c>
      <c r="BX15" s="199" t="str">
        <f aca="false">IFERROR(__xludf.dummyfunction("if(countif(ec_num_list,EX15),OFFSET(INDIRECT(CONCAT(""A"",to_text(match(EX15,ec_num_list,0)))),0,1),"""")"),"")</f>
        <v/>
      </c>
      <c r="BY15" s="199" t="str">
        <f aca="false">IFERROR(__xludf.dummyfunction("if(countif(ec_num_list,EY15),OFFSET(INDIRECT(CONCAT(""A"",to_text(match(EY15,ec_num_list,0)))),0,1),"""")"),"")</f>
        <v/>
      </c>
      <c r="BZ15" s="199" t="str">
        <f aca="false">IFERROR(__xludf.dummyfunction("if(countif(ec_num_list,EZ15),OFFSET(INDIRECT(CONCAT(""A"",to_text(match(EZ15,ec_num_list,0)))),0,1),"""")"),"MF ")</f>
        <v>MF</v>
      </c>
      <c r="CA15" s="199" t="str">
        <f aca="false">IFERROR(__xludf.dummyfunction("if(countif(ec_num_list,FA15),OFFSET(INDIRECT(CONCAT(""A"",to_text(match(FA15,ec_num_list,0)))),0,1),"""")"),"")</f>
        <v/>
      </c>
      <c r="CB15" s="199" t="str">
        <f aca="false">IFERROR(__xludf.dummyfunction("if(countif(ec_num_list,FB15),OFFSET(INDIRECT(CONCAT(""A"",to_text(match(FB15,ec_num_list,0)))),0,1),"""")"),"")</f>
        <v/>
      </c>
      <c r="CC15" s="199" t="str">
        <f aca="false">IFERROR(__xludf.dummyfunction("if(countif(ec_num_list,FC15),OFFSET(INDIRECT(CONCAT(""A"",to_text(match(FC15,ec_num_list,0)))),0,1),"""")"),"N2 ")</f>
        <v>N2</v>
      </c>
      <c r="CD15" s="199" t="str">
        <f aca="false">IFERROR(__xludf.dummyfunction("if(countif(ec_num_list,FD15),OFFSET(INDIRECT(CONCAT(""A"",to_text(match(FD15,ec_num_list,0)))),0,1),"""")"),"")</f>
        <v/>
      </c>
      <c r="CE15" s="199" t="str">
        <f aca="false">IFERROR(__xludf.dummyfunction("if(countif(ec_num_list,FE15),OFFSET(INDIRECT(CONCAT(""A"",to_text(match(FE15,ec_num_list,0)))),0,1),"""")"),"N4 ")</f>
        <v>N4</v>
      </c>
      <c r="CF15" s="199" t="str">
        <f aca="false">IFERROR(__xludf.dummyfunction("if(countif(ec_num_list,FF15),OFFSET(INDIRECT(CONCAT(""A"",to_text(match(FF15,ec_num_list,0)))),0,1),"""")"),"")</f>
        <v/>
      </c>
      <c r="CG15" s="199" t="str">
        <f aca="false">IFERROR(__xludf.dummyfunction("if(countif(ec_num_list,FG15),OFFSET(INDIRECT(CONCAT(""A"",to_text(match(FG15,ec_num_list,0)))),0,1),"""")"),"")</f>
        <v/>
      </c>
      <c r="CH15" s="199" t="str">
        <f aca="false">IFERROR(__xludf.dummyfunction("if(countif(ec_num_list,FH15),OFFSET(INDIRECT(CONCAT(""A"",to_text(match(FH15,ec_num_list,0)))),0,1),"""")"),"N7 ")</f>
        <v>N7</v>
      </c>
      <c r="CI15" s="199" t="str">
        <f aca="false">IFERROR(__xludf.dummyfunction("if(countif(ec_num_list,FI15),OFFSET(INDIRECT(CONCAT(""A"",to_text(match(FI15,ec_num_list,0)))),0,1),"""")"),"")</f>
        <v/>
      </c>
      <c r="CJ15" s="199" t="str">
        <f aca="false">IFERROR(__xludf.dummyfunction("if(countif(ec_num_list,FJ15),OFFSET(INDIRECT(CONCAT(""A"",to_text(match(FJ15,ec_num_list,0)))),0,1),"""")"),"")</f>
        <v/>
      </c>
      <c r="CK15" s="199" t="str">
        <f aca="false">IFERROR(__xludf.dummyfunction("if(countif(ec_num_list,FK15),OFFSET(INDIRECT(CONCAT(""A"",to_text(match(FK15,ec_num_list,0)))),0,1),"""")"),"NA ")</f>
        <v>NA</v>
      </c>
      <c r="CL15" s="199" t="str">
        <f aca="false">IFERROR(__xludf.dummyfunction("if(countif(ec_num_list,FL15),OFFSET(INDIRECT(CONCAT(""A"",to_text(match(FL15,ec_num_list,0)))),0,1),"""")"),"")</f>
        <v/>
      </c>
      <c r="CM15" s="199" t="str">
        <f aca="false">IFERROR(__xludf.dummyfunction("if(countif(ec_num_list,FM15),OFFSET(INDIRECT(CONCAT(""A"",to_text(match(FM15,ec_num_list,0)))),0,1),"""")"),"")</f>
        <v/>
      </c>
      <c r="CN15" s="37" t="s">
        <v>114</v>
      </c>
      <c r="CO15" s="37" t="s">
        <v>1231</v>
      </c>
      <c r="CP15" s="37" t="s">
        <v>1239</v>
      </c>
      <c r="CQ15" s="37" t="s">
        <v>1244</v>
      </c>
      <c r="CR15" s="37" t="s">
        <v>1543</v>
      </c>
      <c r="CS15" s="37" t="s">
        <v>1543</v>
      </c>
      <c r="CT15" s="37" t="s">
        <v>1254</v>
      </c>
      <c r="CU15" s="37" t="s">
        <v>1259</v>
      </c>
      <c r="CV15" s="37" t="s">
        <v>1262</v>
      </c>
      <c r="CW15" s="37" t="s">
        <v>1543</v>
      </c>
      <c r="CX15" s="37" t="s">
        <v>1543</v>
      </c>
      <c r="CY15" s="37" t="s">
        <v>1274</v>
      </c>
      <c r="CZ15" s="37" t="s">
        <v>1543</v>
      </c>
      <c r="DA15" s="37" t="s">
        <v>1280</v>
      </c>
      <c r="DB15" s="37" t="s">
        <v>1282</v>
      </c>
      <c r="DC15" s="37" t="s">
        <v>1543</v>
      </c>
      <c r="DD15" s="37" t="s">
        <v>1543</v>
      </c>
      <c r="DE15" s="37" t="s">
        <v>1292</v>
      </c>
      <c r="DF15" s="37" t="s">
        <v>1543</v>
      </c>
      <c r="DG15" s="37" t="s">
        <v>1543</v>
      </c>
      <c r="DH15" s="37" t="s">
        <v>1543</v>
      </c>
      <c r="DI15" s="37" t="s">
        <v>1543</v>
      </c>
      <c r="DJ15" s="37" t="s">
        <v>1309</v>
      </c>
      <c r="DK15" s="37" t="s">
        <v>1543</v>
      </c>
      <c r="DL15" s="37" t="s">
        <v>1314</v>
      </c>
      <c r="DM15" s="37" t="s">
        <v>1543</v>
      </c>
      <c r="DN15" s="37" t="s">
        <v>1322</v>
      </c>
      <c r="DO15" s="37" t="s">
        <v>1325</v>
      </c>
      <c r="DP15" s="37" t="s">
        <v>1543</v>
      </c>
      <c r="DQ15" s="37" t="s">
        <v>1332</v>
      </c>
      <c r="DR15" s="37" t="s">
        <v>1335</v>
      </c>
      <c r="DS15" s="37" t="s">
        <v>1543</v>
      </c>
      <c r="DT15" s="37" t="s">
        <v>1341</v>
      </c>
      <c r="DU15" s="37" t="s">
        <v>1543</v>
      </c>
      <c r="DV15" s="37" t="s">
        <v>1351</v>
      </c>
      <c r="DW15" s="37" t="s">
        <v>1543</v>
      </c>
      <c r="DX15" s="37" t="s">
        <v>1543</v>
      </c>
      <c r="DY15" s="37" t="s">
        <v>1543</v>
      </c>
      <c r="DZ15" s="37" t="s">
        <v>1543</v>
      </c>
      <c r="EA15" s="37" t="s">
        <v>1543</v>
      </c>
      <c r="EB15" s="37" t="s">
        <v>1543</v>
      </c>
      <c r="EC15" s="37" t="s">
        <v>1379</v>
      </c>
      <c r="ED15" s="37" t="s">
        <v>1543</v>
      </c>
      <c r="EE15" s="37" t="s">
        <v>1385</v>
      </c>
      <c r="EF15" s="37" t="s">
        <v>1543</v>
      </c>
      <c r="EG15" s="37" t="s">
        <v>1392</v>
      </c>
      <c r="EH15" s="37" t="s">
        <v>1395</v>
      </c>
      <c r="EI15" s="37" t="s">
        <v>1543</v>
      </c>
      <c r="EJ15" s="37" t="s">
        <v>1543</v>
      </c>
      <c r="EK15" s="37" t="s">
        <v>1405</v>
      </c>
      <c r="EL15" s="37" t="s">
        <v>1543</v>
      </c>
      <c r="EM15" s="37" t="s">
        <v>1410</v>
      </c>
      <c r="EN15" s="37" t="s">
        <v>1416</v>
      </c>
      <c r="EO15" s="37" t="s">
        <v>1543</v>
      </c>
      <c r="EP15" s="37" t="s">
        <v>1543</v>
      </c>
      <c r="EQ15" s="37" t="s">
        <v>1543</v>
      </c>
      <c r="ER15" s="37" t="s">
        <v>1543</v>
      </c>
      <c r="ES15" s="37" t="s">
        <v>1543</v>
      </c>
      <c r="ET15" s="37" t="s">
        <v>1543</v>
      </c>
      <c r="EU15" s="37" t="s">
        <v>1436</v>
      </c>
      <c r="EV15" s="37" t="s">
        <v>1543</v>
      </c>
      <c r="EW15" s="37" t="s">
        <v>1442</v>
      </c>
      <c r="EX15" s="37" t="s">
        <v>1543</v>
      </c>
      <c r="EY15" s="37" t="s">
        <v>1543</v>
      </c>
      <c r="EZ15" s="37" t="s">
        <v>1451</v>
      </c>
      <c r="FA15" s="37" t="s">
        <v>1543</v>
      </c>
      <c r="FB15" s="37" t="s">
        <v>1543</v>
      </c>
      <c r="FC15" s="37" t="s">
        <v>1464</v>
      </c>
      <c r="FD15" s="37" t="s">
        <v>1543</v>
      </c>
      <c r="FE15" s="37" t="s">
        <v>1472</v>
      </c>
      <c r="FF15" s="37" t="s">
        <v>1543</v>
      </c>
      <c r="FG15" s="37" t="s">
        <v>1543</v>
      </c>
      <c r="FH15" s="37" t="s">
        <v>1482</v>
      </c>
      <c r="FI15" s="37" t="s">
        <v>1543</v>
      </c>
      <c r="FJ15" s="37" t="s">
        <v>1543</v>
      </c>
      <c r="FK15" s="37" t="s">
        <v>1494</v>
      </c>
      <c r="FL15" s="37" t="s">
        <v>1497</v>
      </c>
      <c r="FM15" s="37" t="s">
        <v>1543</v>
      </c>
    </row>
    <row r="16" customFormat="false" ht="15" hidden="false" customHeight="false" outlineLevel="0" collapsed="false">
      <c r="A16" s="37" t="s">
        <v>1286</v>
      </c>
      <c r="B16" s="37" t="str">
        <f aca="false">CONCATENATE("J",C16," ")</f>
        <v>JE</v>
      </c>
      <c r="C16" s="196" t="s">
        <v>1548</v>
      </c>
      <c r="D16" s="36" t="s">
        <v>417</v>
      </c>
      <c r="E16" s="36" t="s">
        <v>896</v>
      </c>
      <c r="F16" s="36" t="s">
        <v>897</v>
      </c>
      <c r="G16" s="36" t="s">
        <v>898</v>
      </c>
      <c r="H16" s="36" t="s">
        <v>439</v>
      </c>
      <c r="I16" s="36" t="s">
        <v>450</v>
      </c>
      <c r="J16" s="36" t="s">
        <v>911</v>
      </c>
      <c r="K16" s="36" t="s">
        <v>509</v>
      </c>
      <c r="L16" s="173" t="s">
        <v>116</v>
      </c>
      <c r="M16" s="199" t="str">
        <f aca="false">IFERROR(__xludf.dummyfunction("regexreplace(N16,"" "","", "")"),"J0, J1, J2, J3, J5, J6, J7, JA, JD, JF, K0, K1, K2, K3, K4, K5, K7, K8, K9, KA, KB, KC, KD, KE, KF, L1, L2, L3, L7, L8, L9, LA, LC, LF, M0, M1, M3, M4, M8, MB, MD, MF, N2, N6, N7, NA, ")</f>
        <v>J0, J1, J2, J3, J5, J6, J7, JA, JD, JF, K0, K1, K2, K3, K4, K5, K7, K8, K9, KA, KB, KC, KD, KE, KF, L1, L2, L3, L7, L8, L9, LA, LC, LF, M0, M1, M3, M4, M8, MB, MD, MF, N2, N6, N7, NA,</v>
      </c>
      <c r="N16" s="199" t="e">
        <f aca="false">CONCATENATE(O16:CL16)</f>
        <v>#VALUE!</v>
      </c>
      <c r="O16" s="199" t="str">
        <f aca="false">IFERROR(__xludf.dummyfunction("if(countif(ec_num_list,CO16),OFFSET(INDIRECT(CONCAT(""A"",to_text(match(CO16,ec_num_list,0)))),0,1),"""")"),"J0 ")</f>
        <v>J0</v>
      </c>
      <c r="P16" s="199" t="str">
        <f aca="false">IFERROR(__xludf.dummyfunction("if(countif(ec_num_list,CP16),OFFSET(INDIRECT(CONCAT(""A"",to_text(match(CP16,ec_num_list,0)))),0,1),"""")"),"J1 ")</f>
        <v>J1</v>
      </c>
      <c r="Q16" s="199" t="str">
        <f aca="false">IFERROR(__xludf.dummyfunction("if(countif(ec_num_list,CQ16),OFFSET(INDIRECT(CONCAT(""A"",to_text(match(CQ16,ec_num_list,0)))),0,1),"""")"),"J2 ")</f>
        <v>J2</v>
      </c>
      <c r="R16" s="199" t="str">
        <f aca="false">IFERROR(__xludf.dummyfunction("if(countif(ec_num_list,CR16),OFFSET(INDIRECT(CONCAT(""A"",to_text(match(CR16,ec_num_list,0)))),0,1),"""")"),"J3 ")</f>
        <v>J3</v>
      </c>
      <c r="S16" s="199" t="str">
        <f aca="false">IFERROR(__xludf.dummyfunction("if(countif(ec_num_list,CS16),OFFSET(INDIRECT(CONCAT(""A"",to_text(match(CS16,ec_num_list,0)))),0,1),"""")"),"")</f>
        <v/>
      </c>
      <c r="T16" s="199" t="str">
        <f aca="false">IFERROR(__xludf.dummyfunction("if(countif(ec_num_list,CT16),OFFSET(INDIRECT(CONCAT(""A"",to_text(match(CT16,ec_num_list,0)))),0,1),"""")"),"J5 ")</f>
        <v>J5</v>
      </c>
      <c r="U16" s="199" t="str">
        <f aca="false">IFERROR(__xludf.dummyfunction("if(countif(ec_num_list,CU16),OFFSET(INDIRECT(CONCAT(""A"",to_text(match(CU16,ec_num_list,0)))),0,1),"""")"),"J6 ")</f>
        <v>J6</v>
      </c>
      <c r="V16" s="199" t="str">
        <f aca="false">IFERROR(__xludf.dummyfunction("if(countif(ec_num_list,CV16),OFFSET(INDIRECT(CONCAT(""A"",to_text(match(CV16,ec_num_list,0)))),0,1),"""")"),"J7 ")</f>
        <v>J7</v>
      </c>
      <c r="W16" s="199" t="str">
        <f aca="false">IFERROR(__xludf.dummyfunction("if(countif(ec_num_list,CW16),OFFSET(INDIRECT(CONCAT(""A"",to_text(match(CW16,ec_num_list,0)))),0,1),"""")"),"")</f>
        <v/>
      </c>
      <c r="X16" s="199" t="str">
        <f aca="false">IFERROR(__xludf.dummyfunction("if(countif(ec_num_list,CX16),OFFSET(INDIRECT(CONCAT(""A"",to_text(match(CX16,ec_num_list,0)))),0,1),"""")"),"")</f>
        <v/>
      </c>
      <c r="Y16" s="199" t="str">
        <f aca="false">IFERROR(__xludf.dummyfunction("if(countif(ec_num_list,CY16),OFFSET(INDIRECT(CONCAT(""A"",to_text(match(CY16,ec_num_list,0)))),0,1),"""")"),"JA ")</f>
        <v>JA</v>
      </c>
      <c r="Z16" s="199" t="str">
        <f aca="false">IFERROR(__xludf.dummyfunction("if(countif(ec_num_list,CZ16),OFFSET(INDIRECT(CONCAT(""A"",to_text(match(CZ16,ec_num_list,0)))),0,1),"""")"),"")</f>
        <v/>
      </c>
      <c r="AA16" s="199" t="str">
        <f aca="false">IFERROR(__xludf.dummyfunction("if(countif(ec_num_list,DA16),OFFSET(INDIRECT(CONCAT(""A"",to_text(match(DA16,ec_num_list,0)))),0,1),"""")"),"")</f>
        <v/>
      </c>
      <c r="AB16" s="199" t="str">
        <f aca="false">IFERROR(__xludf.dummyfunction("if(countif(ec_num_list,DB16),OFFSET(INDIRECT(CONCAT(""A"",to_text(match(DB16,ec_num_list,0)))),0,1),"""")"),"JD ")</f>
        <v>JD</v>
      </c>
      <c r="AC16" s="199" t="str">
        <f aca="false">IFERROR(__xludf.dummyfunction("if(countif(ec_num_list,DC16),OFFSET(INDIRECT(CONCAT(""A"",to_text(match(DC16,ec_num_list,0)))),0,1),"""")"),"")</f>
        <v/>
      </c>
      <c r="AD16" s="199" t="str">
        <f aca="false">IFERROR(__xludf.dummyfunction("if(countif(ec_num_list,DD16),OFFSET(INDIRECT(CONCAT(""A"",to_text(match(DD16,ec_num_list,0)))),0,1),"""")"),"JF ")</f>
        <v>JF</v>
      </c>
      <c r="AE16" s="199" t="str">
        <f aca="false">IFERROR(__xludf.dummyfunction("if(countif(ec_num_list,DE16),OFFSET(INDIRECT(CONCAT(""A"",to_text(match(DE16,ec_num_list,0)))),0,1),"""")"),"K0 ")</f>
        <v>K0</v>
      </c>
      <c r="AF16" s="199" t="str">
        <f aca="false">IFERROR(__xludf.dummyfunction("if(countif(ec_num_list,DF16),OFFSET(INDIRECT(CONCAT(""A"",to_text(match(DF16,ec_num_list,0)))),0,1),"""")"),"K1 ")</f>
        <v>K1</v>
      </c>
      <c r="AG16" s="199" t="str">
        <f aca="false">IFERROR(__xludf.dummyfunction("if(countif(ec_num_list,DG16),OFFSET(INDIRECT(CONCAT(""A"",to_text(match(DG16,ec_num_list,0)))),0,1),"""")"),"K2 ")</f>
        <v>K2</v>
      </c>
      <c r="AH16" s="199" t="str">
        <f aca="false">IFERROR(__xludf.dummyfunction("if(countif(ec_num_list,DH16),OFFSET(INDIRECT(CONCAT(""A"",to_text(match(DH16,ec_num_list,0)))),0,1),"""")"),"K3 ")</f>
        <v>K3</v>
      </c>
      <c r="AI16" s="199" t="str">
        <f aca="false">IFERROR(__xludf.dummyfunction("if(countif(ec_num_list,DI16),OFFSET(INDIRECT(CONCAT(""A"",to_text(match(DI16,ec_num_list,0)))),0,1),"""")"),"K4 ")</f>
        <v>K4</v>
      </c>
      <c r="AJ16" s="199" t="str">
        <f aca="false">IFERROR(__xludf.dummyfunction("if(countif(ec_num_list,DJ16),OFFSET(INDIRECT(CONCAT(""A"",to_text(match(DJ16,ec_num_list,0)))),0,1),"""")"),"K5 ")</f>
        <v>K5</v>
      </c>
      <c r="AK16" s="199" t="str">
        <f aca="false">IFERROR(__xludf.dummyfunction("if(countif(ec_num_list,DK16),OFFSET(INDIRECT(CONCAT(""A"",to_text(match(DK16,ec_num_list,0)))),0,1),"""")"),"")</f>
        <v/>
      </c>
      <c r="AL16" s="199" t="str">
        <f aca="false">IFERROR(__xludf.dummyfunction("if(countif(ec_num_list,DL16),OFFSET(INDIRECT(CONCAT(""A"",to_text(match(DL16,ec_num_list,0)))),0,1),"""")"),"K7 ")</f>
        <v>K7</v>
      </c>
      <c r="AM16" s="199" t="str">
        <f aca="false">IFERROR(__xludf.dummyfunction("if(countif(ec_num_list,DM16),OFFSET(INDIRECT(CONCAT(""A"",to_text(match(DM16,ec_num_list,0)))),0,1),"""")"),"K8 ")</f>
        <v>K8</v>
      </c>
      <c r="AN16" s="199" t="str">
        <f aca="false">IFERROR(__xludf.dummyfunction("if(countif(ec_num_list,DN16),OFFSET(INDIRECT(CONCAT(""A"",to_text(match(DN16,ec_num_list,0)))),0,1),"""")"),"K9 ")</f>
        <v>K9</v>
      </c>
      <c r="AO16" s="199" t="str">
        <f aca="false">IFERROR(__xludf.dummyfunction("if(countif(ec_num_list,DO16),OFFSET(INDIRECT(CONCAT(""A"",to_text(match(DO16,ec_num_list,0)))),0,1),"""")"),"KA ")</f>
        <v>KA</v>
      </c>
      <c r="AP16" s="199" t="str">
        <f aca="false">IFERROR(__xludf.dummyfunction("if(countif(ec_num_list,DP16),OFFSET(INDIRECT(CONCAT(""A"",to_text(match(DP16,ec_num_list,0)))),0,1),"""")"),"KB ")</f>
        <v>KB</v>
      </c>
      <c r="AQ16" s="199" t="str">
        <f aca="false">IFERROR(__xludf.dummyfunction("if(countif(ec_num_list,DQ16),OFFSET(INDIRECT(CONCAT(""A"",to_text(match(DQ16,ec_num_list,0)))),0,1),"""")"),"KC ")</f>
        <v>KC</v>
      </c>
      <c r="AR16" s="199" t="str">
        <f aca="false">IFERROR(__xludf.dummyfunction("if(countif(ec_num_list,DR16),OFFSET(INDIRECT(CONCAT(""A"",to_text(match(DR16,ec_num_list,0)))),0,1),"""")"),"KD ")</f>
        <v>KD</v>
      </c>
      <c r="AS16" s="199" t="str">
        <f aca="false">IFERROR(__xludf.dummyfunction("if(countif(ec_num_list,DS16),OFFSET(INDIRECT(CONCAT(""A"",to_text(match(DS16,ec_num_list,0)))),0,1),"""")"),"KE ")</f>
        <v>KE</v>
      </c>
      <c r="AT16" s="199" t="str">
        <f aca="false">IFERROR(__xludf.dummyfunction("if(countif(ec_num_list,DT16),OFFSET(INDIRECT(CONCAT(""A"",to_text(match(DT16,ec_num_list,0)))),0,1),"""")"),"KF ")</f>
        <v>KF</v>
      </c>
      <c r="AU16" s="199" t="str">
        <f aca="false">IFERROR(__xludf.dummyfunction("if(countif(ec_num_list,DU16),OFFSET(INDIRECT(CONCAT(""A"",to_text(match(DU16,ec_num_list,0)))),0,1),"""")"),"")</f>
        <v/>
      </c>
      <c r="AV16" s="199" t="str">
        <f aca="false">IFERROR(__xludf.dummyfunction("if(countif(ec_num_list,DV16),OFFSET(INDIRECT(CONCAT(""A"",to_text(match(DV16,ec_num_list,0)))),0,1),"""")"),"L1 ")</f>
        <v>L1</v>
      </c>
      <c r="AW16" s="199" t="str">
        <f aca="false">IFERROR(__xludf.dummyfunction("if(countif(ec_num_list,DW16),OFFSET(INDIRECT(CONCAT(""A"",to_text(match(DW16,ec_num_list,0)))),0,1),"""")"),"L2 ")</f>
        <v>L2</v>
      </c>
      <c r="AX16" s="199" t="str">
        <f aca="false">IFERROR(__xludf.dummyfunction("if(countif(ec_num_list,DX16),OFFSET(INDIRECT(CONCAT(""A"",to_text(match(DX16,ec_num_list,0)))),0,1),"""")"),"L3 ")</f>
        <v>L3</v>
      </c>
      <c r="AY16" s="199" t="str">
        <f aca="false">IFERROR(__xludf.dummyfunction("if(countif(ec_num_list,DY16),OFFSET(INDIRECT(CONCAT(""A"",to_text(match(DY16,ec_num_list,0)))),0,1),"""")"),"")</f>
        <v/>
      </c>
      <c r="AZ16" s="199" t="str">
        <f aca="false">IFERROR(__xludf.dummyfunction("if(countif(ec_num_list,DZ16),OFFSET(INDIRECT(CONCAT(""A"",to_text(match(DZ16,ec_num_list,0)))),0,1),"""")"),"")</f>
        <v/>
      </c>
      <c r="BA16" s="199" t="str">
        <f aca="false">IFERROR(__xludf.dummyfunction("if(countif(ec_num_list,EA16),OFFSET(INDIRECT(CONCAT(""A"",to_text(match(EA16,ec_num_list,0)))),0,1),"""")"),"")</f>
        <v/>
      </c>
      <c r="BB16" s="199" t="str">
        <f aca="false">IFERROR(__xludf.dummyfunction("if(countif(ec_num_list,EB16),OFFSET(INDIRECT(CONCAT(""A"",to_text(match(EB16,ec_num_list,0)))),0,1),"""")"),"L7 ")</f>
        <v>L7</v>
      </c>
      <c r="BC16" s="199" t="str">
        <f aca="false">IFERROR(__xludf.dummyfunction("if(countif(ec_num_list,EC16),OFFSET(INDIRECT(CONCAT(""A"",to_text(match(EC16,ec_num_list,0)))),0,1),"""")"),"L8 ")</f>
        <v>L8</v>
      </c>
      <c r="BD16" s="199" t="str">
        <f aca="false">IFERROR(__xludf.dummyfunction("if(countif(ec_num_list,ED16),OFFSET(INDIRECT(CONCAT(""A"",to_text(match(ED16,ec_num_list,0)))),0,1),"""")"),"L9 ")</f>
        <v>L9</v>
      </c>
      <c r="BE16" s="199" t="str">
        <f aca="false">IFERROR(__xludf.dummyfunction("if(countif(ec_num_list,EE16),OFFSET(INDIRECT(CONCAT(""A"",to_text(match(EE16,ec_num_list,0)))),0,1),"""")"),"LA ")</f>
        <v>LA</v>
      </c>
      <c r="BF16" s="199" t="str">
        <f aca="false">IFERROR(__xludf.dummyfunction("if(countif(ec_num_list,EF16),OFFSET(INDIRECT(CONCAT(""A"",to_text(match(EF16,ec_num_list,0)))),0,1),"""")"),"")</f>
        <v/>
      </c>
      <c r="BG16" s="199" t="str">
        <f aca="false">IFERROR(__xludf.dummyfunction("if(countif(ec_num_list,EG16),OFFSET(INDIRECT(CONCAT(""A"",to_text(match(EG16,ec_num_list,0)))),0,1),"""")"),"LC ")</f>
        <v>LC</v>
      </c>
      <c r="BH16" s="199" t="str">
        <f aca="false">IFERROR(__xludf.dummyfunction("if(countif(ec_num_list,EH16),OFFSET(INDIRECT(CONCAT(""A"",to_text(match(EH16,ec_num_list,0)))),0,1),"""")"),"")</f>
        <v/>
      </c>
      <c r="BI16" s="199" t="str">
        <f aca="false">IFERROR(__xludf.dummyfunction("if(countif(ec_num_list,EI16),OFFSET(INDIRECT(CONCAT(""A"",to_text(match(EI16,ec_num_list,0)))),0,1),"""")"),"")</f>
        <v/>
      </c>
      <c r="BJ16" s="199" t="str">
        <f aca="false">IFERROR(__xludf.dummyfunction("if(countif(ec_num_list,EJ16),OFFSET(INDIRECT(CONCAT(""A"",to_text(match(EJ16,ec_num_list,0)))),0,1),"""")"),"LF ")</f>
        <v>LF</v>
      </c>
      <c r="BK16" s="199" t="str">
        <f aca="false">IFERROR(__xludf.dummyfunction("if(countif(ec_num_list,EK16),OFFSET(INDIRECT(CONCAT(""A"",to_text(match(EK16,ec_num_list,0)))),0,1),"""")"),"M0 ")</f>
        <v>M0</v>
      </c>
      <c r="BL16" s="199" t="str">
        <f aca="false">IFERROR(__xludf.dummyfunction("if(countif(ec_num_list,EL16),OFFSET(INDIRECT(CONCAT(""A"",to_text(match(EL16,ec_num_list,0)))),0,1),"""")"),"M1 ")</f>
        <v>M1</v>
      </c>
      <c r="BM16" s="199" t="str">
        <f aca="false">IFERROR(__xludf.dummyfunction("if(countif(ec_num_list,EM16),OFFSET(INDIRECT(CONCAT(""A"",to_text(match(EM16,ec_num_list,0)))),0,1),"""")"),"")</f>
        <v/>
      </c>
      <c r="BN16" s="199" t="str">
        <f aca="false">IFERROR(__xludf.dummyfunction("if(countif(ec_num_list,EN16),OFFSET(INDIRECT(CONCAT(""A"",to_text(match(EN16,ec_num_list,0)))),0,1),"""")"),"M3 ")</f>
        <v>M3</v>
      </c>
      <c r="BO16" s="199" t="str">
        <f aca="false">IFERROR(__xludf.dummyfunction("if(countif(ec_num_list,EO16),OFFSET(INDIRECT(CONCAT(""A"",to_text(match(EO16,ec_num_list,0)))),0,1),"""")"),"M4 ")</f>
        <v>M4</v>
      </c>
      <c r="BP16" s="199" t="str">
        <f aca="false">IFERROR(__xludf.dummyfunction("if(countif(ec_num_list,EP16),OFFSET(INDIRECT(CONCAT(""A"",to_text(match(EP16,ec_num_list,0)))),0,1),"""")"),"")</f>
        <v/>
      </c>
      <c r="BQ16" s="199" t="str">
        <f aca="false">IFERROR(__xludf.dummyfunction("if(countif(ec_num_list,EQ16),OFFSET(INDIRECT(CONCAT(""A"",to_text(match(EQ16,ec_num_list,0)))),0,1),"""")"),"")</f>
        <v/>
      </c>
      <c r="BR16" s="199" t="str">
        <f aca="false">IFERROR(__xludf.dummyfunction("if(countif(ec_num_list,ER16),OFFSET(INDIRECT(CONCAT(""A"",to_text(match(ER16,ec_num_list,0)))),0,1),"""")"),"")</f>
        <v/>
      </c>
      <c r="BS16" s="199" t="str">
        <f aca="false">IFERROR(__xludf.dummyfunction("if(countif(ec_num_list,ES16),OFFSET(INDIRECT(CONCAT(""A"",to_text(match(ES16,ec_num_list,0)))),0,1),"""")"),"M8 ")</f>
        <v>M8</v>
      </c>
      <c r="BT16" s="199" t="str">
        <f aca="false">IFERROR(__xludf.dummyfunction("if(countif(ec_num_list,ET16),OFFSET(INDIRECT(CONCAT(""A"",to_text(match(ET16,ec_num_list,0)))),0,1),"""")"),"")</f>
        <v/>
      </c>
      <c r="BU16" s="199" t="str">
        <f aca="false">IFERROR(__xludf.dummyfunction("if(countif(ec_num_list,EU16),OFFSET(INDIRECT(CONCAT(""A"",to_text(match(EU16,ec_num_list,0)))),0,1),"""")"),"")</f>
        <v/>
      </c>
      <c r="BV16" s="199" t="str">
        <f aca="false">IFERROR(__xludf.dummyfunction("if(countif(ec_num_list,EV16),OFFSET(INDIRECT(CONCAT(""A"",to_text(match(EV16,ec_num_list,0)))),0,1),"""")"),"MB ")</f>
        <v>MB</v>
      </c>
      <c r="BW16" s="199" t="str">
        <f aca="false">IFERROR(__xludf.dummyfunction("if(countif(ec_num_list,EW16),OFFSET(INDIRECT(CONCAT(""A"",to_text(match(EW16,ec_num_list,0)))),0,1),"""")"),"")</f>
        <v/>
      </c>
      <c r="BX16" s="199" t="str">
        <f aca="false">IFERROR(__xludf.dummyfunction("if(countif(ec_num_list,EX16),OFFSET(INDIRECT(CONCAT(""A"",to_text(match(EX16,ec_num_list,0)))),0,1),"""")"),"MD ")</f>
        <v>MD</v>
      </c>
      <c r="BY16" s="199" t="str">
        <f aca="false">IFERROR(__xludf.dummyfunction("if(countif(ec_num_list,EY16),OFFSET(INDIRECT(CONCAT(""A"",to_text(match(EY16,ec_num_list,0)))),0,1),"""")"),"")</f>
        <v/>
      </c>
      <c r="BZ16" s="199" t="str">
        <f aca="false">IFERROR(__xludf.dummyfunction("if(countif(ec_num_list,EZ16),OFFSET(INDIRECT(CONCAT(""A"",to_text(match(EZ16,ec_num_list,0)))),0,1),"""")"),"MF ")</f>
        <v>MF</v>
      </c>
      <c r="CA16" s="199" t="str">
        <f aca="false">IFERROR(__xludf.dummyfunction("if(countif(ec_num_list,FA16),OFFSET(INDIRECT(CONCAT(""A"",to_text(match(FA16,ec_num_list,0)))),0,1),"""")"),"")</f>
        <v/>
      </c>
      <c r="CB16" s="199" t="str">
        <f aca="false">IFERROR(__xludf.dummyfunction("if(countif(ec_num_list,FB16),OFFSET(INDIRECT(CONCAT(""A"",to_text(match(FB16,ec_num_list,0)))),0,1),"""")"),"")</f>
        <v/>
      </c>
      <c r="CC16" s="199" t="str">
        <f aca="false">IFERROR(__xludf.dummyfunction("if(countif(ec_num_list,FC16),OFFSET(INDIRECT(CONCAT(""A"",to_text(match(FC16,ec_num_list,0)))),0,1),"""")"),"N2 ")</f>
        <v>N2</v>
      </c>
      <c r="CD16" s="199" t="str">
        <f aca="false">IFERROR(__xludf.dummyfunction("if(countif(ec_num_list,FD16),OFFSET(INDIRECT(CONCAT(""A"",to_text(match(FD16,ec_num_list,0)))),0,1),"""")"),"")</f>
        <v/>
      </c>
      <c r="CE16" s="199" t="str">
        <f aca="false">IFERROR(__xludf.dummyfunction("if(countif(ec_num_list,FE16),OFFSET(INDIRECT(CONCAT(""A"",to_text(match(FE16,ec_num_list,0)))),0,1),"""")"),"")</f>
        <v/>
      </c>
      <c r="CF16" s="199" t="str">
        <f aca="false">IFERROR(__xludf.dummyfunction("if(countif(ec_num_list,FF16),OFFSET(INDIRECT(CONCAT(""A"",to_text(match(FF16,ec_num_list,0)))),0,1),"""")"),"")</f>
        <v/>
      </c>
      <c r="CG16" s="199" t="str">
        <f aca="false">IFERROR(__xludf.dummyfunction("if(countif(ec_num_list,FG16),OFFSET(INDIRECT(CONCAT(""A"",to_text(match(FG16,ec_num_list,0)))),0,1),"""")"),"N6 ")</f>
        <v>N6</v>
      </c>
      <c r="CH16" s="199" t="str">
        <f aca="false">IFERROR(__xludf.dummyfunction("if(countif(ec_num_list,FH16),OFFSET(INDIRECT(CONCAT(""A"",to_text(match(FH16,ec_num_list,0)))),0,1),"""")"),"N7 ")</f>
        <v>N7</v>
      </c>
      <c r="CI16" s="199" t="str">
        <f aca="false">IFERROR(__xludf.dummyfunction("if(countif(ec_num_list,FI16),OFFSET(INDIRECT(CONCAT(""A"",to_text(match(FI16,ec_num_list,0)))),0,1),"""")"),"")</f>
        <v/>
      </c>
      <c r="CJ16" s="199" t="str">
        <f aca="false">IFERROR(__xludf.dummyfunction("if(countif(ec_num_list,FJ16),OFFSET(INDIRECT(CONCAT(""A"",to_text(match(FJ16,ec_num_list,0)))),0,1),"""")"),"")</f>
        <v/>
      </c>
      <c r="CK16" s="199" t="str">
        <f aca="false">IFERROR(__xludf.dummyfunction("if(countif(ec_num_list,FK16),OFFSET(INDIRECT(CONCAT(""A"",to_text(match(FK16,ec_num_list,0)))),0,1),"""")"),"NA ")</f>
        <v>NA</v>
      </c>
      <c r="CL16" s="199" t="str">
        <f aca="false">IFERROR(__xludf.dummyfunction("if(countif(ec_num_list,FL16),OFFSET(INDIRECT(CONCAT(""A"",to_text(match(FL16,ec_num_list,0)))),0,1),"""")"),"")</f>
        <v/>
      </c>
      <c r="CM16" s="199" t="str">
        <f aca="false">IFERROR(__xludf.dummyfunction("if(countif(ec_num_list,FM16),OFFSET(INDIRECT(CONCAT(""A"",to_text(match(FM16,ec_num_list,0)))),0,1),"""")"),"")</f>
        <v/>
      </c>
      <c r="CN16" s="37" t="s">
        <v>116</v>
      </c>
      <c r="CO16" s="37" t="s">
        <v>1231</v>
      </c>
      <c r="CP16" s="37" t="s">
        <v>1239</v>
      </c>
      <c r="CQ16" s="37" t="s">
        <v>1244</v>
      </c>
      <c r="CR16" s="37" t="s">
        <v>1248</v>
      </c>
      <c r="CS16" s="37" t="s">
        <v>1543</v>
      </c>
      <c r="CT16" s="37" t="s">
        <v>1254</v>
      </c>
      <c r="CU16" s="37" t="s">
        <v>1259</v>
      </c>
      <c r="CV16" s="37" t="s">
        <v>1262</v>
      </c>
      <c r="CW16" s="37" t="s">
        <v>1543</v>
      </c>
      <c r="CX16" s="37" t="s">
        <v>1543</v>
      </c>
      <c r="CY16" s="37" t="s">
        <v>1274</v>
      </c>
      <c r="CZ16" s="37" t="s">
        <v>1543</v>
      </c>
      <c r="DA16" s="37" t="s">
        <v>1543</v>
      </c>
      <c r="DB16" s="37" t="s">
        <v>1282</v>
      </c>
      <c r="DC16" s="37" t="s">
        <v>1543</v>
      </c>
      <c r="DD16" s="37" t="s">
        <v>1289</v>
      </c>
      <c r="DE16" s="37" t="s">
        <v>1292</v>
      </c>
      <c r="DF16" s="37" t="s">
        <v>1297</v>
      </c>
      <c r="DG16" s="37" t="s">
        <v>1299</v>
      </c>
      <c r="DH16" s="37" t="s">
        <v>1303</v>
      </c>
      <c r="DI16" s="37" t="s">
        <v>1305</v>
      </c>
      <c r="DJ16" s="37" t="s">
        <v>1309</v>
      </c>
      <c r="DK16" s="37" t="s">
        <v>1543</v>
      </c>
      <c r="DL16" s="37" t="s">
        <v>1314</v>
      </c>
      <c r="DM16" s="37" t="s">
        <v>1318</v>
      </c>
      <c r="DN16" s="37" t="s">
        <v>1322</v>
      </c>
      <c r="DO16" s="37" t="s">
        <v>1325</v>
      </c>
      <c r="DP16" s="37" t="s">
        <v>1329</v>
      </c>
      <c r="DQ16" s="37" t="s">
        <v>1332</v>
      </c>
      <c r="DR16" s="37" t="s">
        <v>1335</v>
      </c>
      <c r="DS16" s="37" t="s">
        <v>1338</v>
      </c>
      <c r="DT16" s="37" t="s">
        <v>1341</v>
      </c>
      <c r="DU16" s="37" t="s">
        <v>1543</v>
      </c>
      <c r="DV16" s="37" t="s">
        <v>1351</v>
      </c>
      <c r="DW16" s="37" t="s">
        <v>1357</v>
      </c>
      <c r="DX16" s="37" t="s">
        <v>1363</v>
      </c>
      <c r="DY16" s="37" t="s">
        <v>1543</v>
      </c>
      <c r="DZ16" s="37" t="s">
        <v>1543</v>
      </c>
      <c r="EA16" s="37" t="s">
        <v>1543</v>
      </c>
      <c r="EB16" s="37" t="s">
        <v>1376</v>
      </c>
      <c r="EC16" s="37" t="s">
        <v>1379</v>
      </c>
      <c r="ED16" s="37" t="s">
        <v>1382</v>
      </c>
      <c r="EE16" s="37" t="s">
        <v>1385</v>
      </c>
      <c r="EF16" s="37" t="s">
        <v>1543</v>
      </c>
      <c r="EG16" s="37" t="s">
        <v>1392</v>
      </c>
      <c r="EH16" s="37" t="s">
        <v>1543</v>
      </c>
      <c r="EI16" s="37" t="s">
        <v>1543</v>
      </c>
      <c r="EJ16" s="37" t="s">
        <v>1402</v>
      </c>
      <c r="EK16" s="37" t="s">
        <v>1405</v>
      </c>
      <c r="EL16" s="37" t="s">
        <v>1407</v>
      </c>
      <c r="EM16" s="37" t="s">
        <v>1543</v>
      </c>
      <c r="EN16" s="37" t="s">
        <v>1416</v>
      </c>
      <c r="EO16" s="37" t="s">
        <v>1418</v>
      </c>
      <c r="EP16" s="37" t="s">
        <v>1543</v>
      </c>
      <c r="EQ16" s="37" t="s">
        <v>1543</v>
      </c>
      <c r="ER16" s="37" t="s">
        <v>1543</v>
      </c>
      <c r="ES16" s="37" t="s">
        <v>1430</v>
      </c>
      <c r="ET16" s="37" t="s">
        <v>1543</v>
      </c>
      <c r="EU16" s="37" t="s">
        <v>1543</v>
      </c>
      <c r="EV16" s="37" t="s">
        <v>1439</v>
      </c>
      <c r="EW16" s="37" t="s">
        <v>1543</v>
      </c>
      <c r="EX16" s="37" t="s">
        <v>1446</v>
      </c>
      <c r="EY16" s="37" t="s">
        <v>1543</v>
      </c>
      <c r="EZ16" s="37" t="s">
        <v>1451</v>
      </c>
      <c r="FA16" s="37" t="s">
        <v>1543</v>
      </c>
      <c r="FB16" s="37" t="s">
        <v>1543</v>
      </c>
      <c r="FC16" s="37" t="s">
        <v>1464</v>
      </c>
      <c r="FD16" s="37" t="s">
        <v>1543</v>
      </c>
      <c r="FE16" s="37" t="s">
        <v>1543</v>
      </c>
      <c r="FF16" s="37" t="s">
        <v>1543</v>
      </c>
      <c r="FG16" s="37" t="s">
        <v>1480</v>
      </c>
      <c r="FH16" s="37" t="s">
        <v>1482</v>
      </c>
      <c r="FI16" s="37" t="s">
        <v>1543</v>
      </c>
      <c r="FJ16" s="37" t="s">
        <v>1543</v>
      </c>
      <c r="FK16" s="37" t="s">
        <v>1494</v>
      </c>
      <c r="FL16" s="37" t="s">
        <v>1497</v>
      </c>
      <c r="FM16" s="37" t="s">
        <v>1543</v>
      </c>
    </row>
    <row r="17" customFormat="false" ht="15" hidden="false" customHeight="false" outlineLevel="0" collapsed="false">
      <c r="A17" s="37" t="s">
        <v>1289</v>
      </c>
      <c r="B17" s="37" t="str">
        <f aca="false">CONCATENATE("J",C17," ")</f>
        <v>JF</v>
      </c>
      <c r="C17" s="196" t="s">
        <v>1549</v>
      </c>
      <c r="D17" s="36" t="s">
        <v>417</v>
      </c>
      <c r="E17" s="36" t="s">
        <v>896</v>
      </c>
      <c r="F17" s="36" t="s">
        <v>897</v>
      </c>
      <c r="G17" s="36" t="s">
        <v>898</v>
      </c>
      <c r="H17" s="36" t="s">
        <v>439</v>
      </c>
      <c r="I17" s="36" t="s">
        <v>440</v>
      </c>
      <c r="J17" s="36" t="s">
        <v>441</v>
      </c>
      <c r="K17" s="36" t="s">
        <v>517</v>
      </c>
      <c r="L17" s="173" t="s">
        <v>118</v>
      </c>
      <c r="M17" s="199" t="str">
        <f aca="false">IFERROR(__xludf.dummyfunction("regexreplace(N17,"" "","", "")"),"J0, J1, J2, J5, J6, J7, JA, JC, JD, K0, K5, K7, K9, KA, KC, KD, KF, L0, L1, L8, LA, LC, LF, M0, M2, M3, MC, MD, MF, N2, N7, NA, ")</f>
        <v>J0, J1, J2, J5, J6, J7, JA, JC, JD, K0, K5, K7, K9, KA, KC, KD, KF, L0, L1, L8, LA, LC, LF, M0, M2, M3, MC, MD, MF, N2, N7, NA,</v>
      </c>
      <c r="N17" s="199" t="e">
        <f aca="false">CONCATENATE(O17:CL17)</f>
        <v>#VALUE!</v>
      </c>
      <c r="O17" s="199" t="str">
        <f aca="false">IFERROR(__xludf.dummyfunction("if(countif(ec_num_list,CO17),OFFSET(INDIRECT(CONCAT(""A"",to_text(match(CO17,ec_num_list,0)))),0,1),"""")"),"J0 ")</f>
        <v>J0</v>
      </c>
      <c r="P17" s="199" t="str">
        <f aca="false">IFERROR(__xludf.dummyfunction("if(countif(ec_num_list,CP17),OFFSET(INDIRECT(CONCAT(""A"",to_text(match(CP17,ec_num_list,0)))),0,1),"""")"),"J1 ")</f>
        <v>J1</v>
      </c>
      <c r="Q17" s="199" t="str">
        <f aca="false">IFERROR(__xludf.dummyfunction("if(countif(ec_num_list,CQ17),OFFSET(INDIRECT(CONCAT(""A"",to_text(match(CQ17,ec_num_list,0)))),0,1),"""")"),"J2 ")</f>
        <v>J2</v>
      </c>
      <c r="R17" s="199" t="str">
        <f aca="false">IFERROR(__xludf.dummyfunction("if(countif(ec_num_list,CR17),OFFSET(INDIRECT(CONCAT(""A"",to_text(match(CR17,ec_num_list,0)))),0,1),"""")"),"")</f>
        <v/>
      </c>
      <c r="S17" s="199" t="str">
        <f aca="false">IFERROR(__xludf.dummyfunction("if(countif(ec_num_list,CS17),OFFSET(INDIRECT(CONCAT(""A"",to_text(match(CS17,ec_num_list,0)))),0,1),"""")"),"")</f>
        <v/>
      </c>
      <c r="T17" s="199" t="str">
        <f aca="false">IFERROR(__xludf.dummyfunction("if(countif(ec_num_list,CT17),OFFSET(INDIRECT(CONCAT(""A"",to_text(match(CT17,ec_num_list,0)))),0,1),"""")"),"J5 ")</f>
        <v>J5</v>
      </c>
      <c r="U17" s="199" t="str">
        <f aca="false">IFERROR(__xludf.dummyfunction("if(countif(ec_num_list,CU17),OFFSET(INDIRECT(CONCAT(""A"",to_text(match(CU17,ec_num_list,0)))),0,1),"""")"),"J6 ")</f>
        <v>J6</v>
      </c>
      <c r="V17" s="199" t="str">
        <f aca="false">IFERROR(__xludf.dummyfunction("if(countif(ec_num_list,CV17),OFFSET(INDIRECT(CONCAT(""A"",to_text(match(CV17,ec_num_list,0)))),0,1),"""")"),"J7 ")</f>
        <v>J7</v>
      </c>
      <c r="W17" s="199" t="str">
        <f aca="false">IFERROR(__xludf.dummyfunction("if(countif(ec_num_list,CW17),OFFSET(INDIRECT(CONCAT(""A"",to_text(match(CW17,ec_num_list,0)))),0,1),"""")"),"")</f>
        <v/>
      </c>
      <c r="X17" s="199" t="str">
        <f aca="false">IFERROR(__xludf.dummyfunction("if(countif(ec_num_list,CX17),OFFSET(INDIRECT(CONCAT(""A"",to_text(match(CX17,ec_num_list,0)))),0,1),"""")"),"")</f>
        <v/>
      </c>
      <c r="Y17" s="199" t="str">
        <f aca="false">IFERROR(__xludf.dummyfunction("if(countif(ec_num_list,CY17),OFFSET(INDIRECT(CONCAT(""A"",to_text(match(CY17,ec_num_list,0)))),0,1),"""")"),"JA ")</f>
        <v>JA</v>
      </c>
      <c r="Z17" s="199" t="str">
        <f aca="false">IFERROR(__xludf.dummyfunction("if(countif(ec_num_list,CZ17),OFFSET(INDIRECT(CONCAT(""A"",to_text(match(CZ17,ec_num_list,0)))),0,1),"""")"),"")</f>
        <v/>
      </c>
      <c r="AA17" s="199" t="str">
        <f aca="false">IFERROR(__xludf.dummyfunction("if(countif(ec_num_list,DA17),OFFSET(INDIRECT(CONCAT(""A"",to_text(match(DA17,ec_num_list,0)))),0,1),"""")"),"JC ")</f>
        <v>JC</v>
      </c>
      <c r="AB17" s="199" t="str">
        <f aca="false">IFERROR(__xludf.dummyfunction("if(countif(ec_num_list,DB17),OFFSET(INDIRECT(CONCAT(""A"",to_text(match(DB17,ec_num_list,0)))),0,1),"""")"),"JD ")</f>
        <v>JD</v>
      </c>
      <c r="AC17" s="199" t="str">
        <f aca="false">IFERROR(__xludf.dummyfunction("if(countif(ec_num_list,DC17),OFFSET(INDIRECT(CONCAT(""A"",to_text(match(DC17,ec_num_list,0)))),0,1),"""")"),"")</f>
        <v/>
      </c>
      <c r="AD17" s="199" t="str">
        <f aca="false">IFERROR(__xludf.dummyfunction("if(countif(ec_num_list,DD17),OFFSET(INDIRECT(CONCAT(""A"",to_text(match(DD17,ec_num_list,0)))),0,1),"""")"),"")</f>
        <v/>
      </c>
      <c r="AE17" s="199" t="str">
        <f aca="false">IFERROR(__xludf.dummyfunction("if(countif(ec_num_list,DE17),OFFSET(INDIRECT(CONCAT(""A"",to_text(match(DE17,ec_num_list,0)))),0,1),"""")"),"K0 ")</f>
        <v>K0</v>
      </c>
      <c r="AF17" s="199" t="str">
        <f aca="false">IFERROR(__xludf.dummyfunction("if(countif(ec_num_list,DF17),OFFSET(INDIRECT(CONCAT(""A"",to_text(match(DF17,ec_num_list,0)))),0,1),"""")"),"")</f>
        <v/>
      </c>
      <c r="AG17" s="199" t="str">
        <f aca="false">IFERROR(__xludf.dummyfunction("if(countif(ec_num_list,DG17),OFFSET(INDIRECT(CONCAT(""A"",to_text(match(DG17,ec_num_list,0)))),0,1),"""")"),"")</f>
        <v/>
      </c>
      <c r="AH17" s="199" t="str">
        <f aca="false">IFERROR(__xludf.dummyfunction("if(countif(ec_num_list,DH17),OFFSET(INDIRECT(CONCAT(""A"",to_text(match(DH17,ec_num_list,0)))),0,1),"""")"),"")</f>
        <v/>
      </c>
      <c r="AI17" s="199" t="str">
        <f aca="false">IFERROR(__xludf.dummyfunction("if(countif(ec_num_list,DI17),OFFSET(INDIRECT(CONCAT(""A"",to_text(match(DI17,ec_num_list,0)))),0,1),"""")"),"")</f>
        <v/>
      </c>
      <c r="AJ17" s="199" t="str">
        <f aca="false">IFERROR(__xludf.dummyfunction("if(countif(ec_num_list,DJ17),OFFSET(INDIRECT(CONCAT(""A"",to_text(match(DJ17,ec_num_list,0)))),0,1),"""")"),"K5 ")</f>
        <v>K5</v>
      </c>
      <c r="AK17" s="199" t="str">
        <f aca="false">IFERROR(__xludf.dummyfunction("if(countif(ec_num_list,DK17),OFFSET(INDIRECT(CONCAT(""A"",to_text(match(DK17,ec_num_list,0)))),0,1),"""")"),"")</f>
        <v/>
      </c>
      <c r="AL17" s="199" t="str">
        <f aca="false">IFERROR(__xludf.dummyfunction("if(countif(ec_num_list,DL17),OFFSET(INDIRECT(CONCAT(""A"",to_text(match(DL17,ec_num_list,0)))),0,1),"""")"),"K7 ")</f>
        <v>K7</v>
      </c>
      <c r="AM17" s="199" t="str">
        <f aca="false">IFERROR(__xludf.dummyfunction("if(countif(ec_num_list,DM17),OFFSET(INDIRECT(CONCAT(""A"",to_text(match(DM17,ec_num_list,0)))),0,1),"""")"),"")</f>
        <v/>
      </c>
      <c r="AN17" s="199" t="str">
        <f aca="false">IFERROR(__xludf.dummyfunction("if(countif(ec_num_list,DN17),OFFSET(INDIRECT(CONCAT(""A"",to_text(match(DN17,ec_num_list,0)))),0,1),"""")"),"K9 ")</f>
        <v>K9</v>
      </c>
      <c r="AO17" s="199" t="str">
        <f aca="false">IFERROR(__xludf.dummyfunction("if(countif(ec_num_list,DO17),OFFSET(INDIRECT(CONCAT(""A"",to_text(match(DO17,ec_num_list,0)))),0,1),"""")"),"KA ")</f>
        <v>KA</v>
      </c>
      <c r="AP17" s="199" t="str">
        <f aca="false">IFERROR(__xludf.dummyfunction("if(countif(ec_num_list,DP17),OFFSET(INDIRECT(CONCAT(""A"",to_text(match(DP17,ec_num_list,0)))),0,1),"""")"),"")</f>
        <v/>
      </c>
      <c r="AQ17" s="199" t="str">
        <f aca="false">IFERROR(__xludf.dummyfunction("if(countif(ec_num_list,DQ17),OFFSET(INDIRECT(CONCAT(""A"",to_text(match(DQ17,ec_num_list,0)))),0,1),"""")"),"KC ")</f>
        <v>KC</v>
      </c>
      <c r="AR17" s="199" t="str">
        <f aca="false">IFERROR(__xludf.dummyfunction("if(countif(ec_num_list,DR17),OFFSET(INDIRECT(CONCAT(""A"",to_text(match(DR17,ec_num_list,0)))),0,1),"""")"),"KD ")</f>
        <v>KD</v>
      </c>
      <c r="AS17" s="199" t="str">
        <f aca="false">IFERROR(__xludf.dummyfunction("if(countif(ec_num_list,DS17),OFFSET(INDIRECT(CONCAT(""A"",to_text(match(DS17,ec_num_list,0)))),0,1),"""")"),"")</f>
        <v/>
      </c>
      <c r="AT17" s="199" t="str">
        <f aca="false">IFERROR(__xludf.dummyfunction("if(countif(ec_num_list,DT17),OFFSET(INDIRECT(CONCAT(""A"",to_text(match(DT17,ec_num_list,0)))),0,1),"""")"),"KF ")</f>
        <v>KF</v>
      </c>
      <c r="AU17" s="199" t="str">
        <f aca="false">IFERROR(__xludf.dummyfunction("if(countif(ec_num_list,DU17),OFFSET(INDIRECT(CONCAT(""A"",to_text(match(DU17,ec_num_list,0)))),0,1),"""")"),"L0 ")</f>
        <v>L0</v>
      </c>
      <c r="AV17" s="199" t="str">
        <f aca="false">IFERROR(__xludf.dummyfunction("if(countif(ec_num_list,DV17),OFFSET(INDIRECT(CONCAT(""A"",to_text(match(DV17,ec_num_list,0)))),0,1),"""")"),"L1 ")</f>
        <v>L1</v>
      </c>
      <c r="AW17" s="199" t="str">
        <f aca="false">IFERROR(__xludf.dummyfunction("if(countif(ec_num_list,DW17),OFFSET(INDIRECT(CONCAT(""A"",to_text(match(DW17,ec_num_list,0)))),0,1),"""")"),"")</f>
        <v/>
      </c>
      <c r="AX17" s="199" t="str">
        <f aca="false">IFERROR(__xludf.dummyfunction("if(countif(ec_num_list,DX17),OFFSET(INDIRECT(CONCAT(""A"",to_text(match(DX17,ec_num_list,0)))),0,1),"""")"),"")</f>
        <v/>
      </c>
      <c r="AY17" s="199" t="str">
        <f aca="false">IFERROR(__xludf.dummyfunction("if(countif(ec_num_list,DY17),OFFSET(INDIRECT(CONCAT(""A"",to_text(match(DY17,ec_num_list,0)))),0,1),"""")"),"")</f>
        <v/>
      </c>
      <c r="AZ17" s="199" t="str">
        <f aca="false">IFERROR(__xludf.dummyfunction("if(countif(ec_num_list,DZ17),OFFSET(INDIRECT(CONCAT(""A"",to_text(match(DZ17,ec_num_list,0)))),0,1),"""")"),"")</f>
        <v/>
      </c>
      <c r="BA17" s="199" t="str">
        <f aca="false">IFERROR(__xludf.dummyfunction("if(countif(ec_num_list,EA17),OFFSET(INDIRECT(CONCAT(""A"",to_text(match(EA17,ec_num_list,0)))),0,1),"""")"),"")</f>
        <v/>
      </c>
      <c r="BB17" s="199" t="str">
        <f aca="false">IFERROR(__xludf.dummyfunction("if(countif(ec_num_list,EB17),OFFSET(INDIRECT(CONCAT(""A"",to_text(match(EB17,ec_num_list,0)))),0,1),"""")"),"")</f>
        <v/>
      </c>
      <c r="BC17" s="199" t="str">
        <f aca="false">IFERROR(__xludf.dummyfunction("if(countif(ec_num_list,EC17),OFFSET(INDIRECT(CONCAT(""A"",to_text(match(EC17,ec_num_list,0)))),0,1),"""")"),"L8 ")</f>
        <v>L8</v>
      </c>
      <c r="BD17" s="199" t="str">
        <f aca="false">IFERROR(__xludf.dummyfunction("if(countif(ec_num_list,ED17),OFFSET(INDIRECT(CONCAT(""A"",to_text(match(ED17,ec_num_list,0)))),0,1),"""")"),"")</f>
        <v/>
      </c>
      <c r="BE17" s="199" t="str">
        <f aca="false">IFERROR(__xludf.dummyfunction("if(countif(ec_num_list,EE17),OFFSET(INDIRECT(CONCAT(""A"",to_text(match(EE17,ec_num_list,0)))),0,1),"""")"),"LA ")</f>
        <v>LA</v>
      </c>
      <c r="BF17" s="199" t="str">
        <f aca="false">IFERROR(__xludf.dummyfunction("if(countif(ec_num_list,EF17),OFFSET(INDIRECT(CONCAT(""A"",to_text(match(EF17,ec_num_list,0)))),0,1),"""")"),"")</f>
        <v/>
      </c>
      <c r="BG17" s="199" t="str">
        <f aca="false">IFERROR(__xludf.dummyfunction("if(countif(ec_num_list,EG17),OFFSET(INDIRECT(CONCAT(""A"",to_text(match(EG17,ec_num_list,0)))),0,1),"""")"),"LC ")</f>
        <v>LC</v>
      </c>
      <c r="BH17" s="199" t="str">
        <f aca="false">IFERROR(__xludf.dummyfunction("if(countif(ec_num_list,EH17),OFFSET(INDIRECT(CONCAT(""A"",to_text(match(EH17,ec_num_list,0)))),0,1),"""")"),"")</f>
        <v/>
      </c>
      <c r="BI17" s="199" t="str">
        <f aca="false">IFERROR(__xludf.dummyfunction("if(countif(ec_num_list,EI17),OFFSET(INDIRECT(CONCAT(""A"",to_text(match(EI17,ec_num_list,0)))),0,1),"""")"),"")</f>
        <v/>
      </c>
      <c r="BJ17" s="199" t="str">
        <f aca="false">IFERROR(__xludf.dummyfunction("if(countif(ec_num_list,EJ17),OFFSET(INDIRECT(CONCAT(""A"",to_text(match(EJ17,ec_num_list,0)))),0,1),"""")"),"LF ")</f>
        <v>LF</v>
      </c>
      <c r="BK17" s="199" t="str">
        <f aca="false">IFERROR(__xludf.dummyfunction("if(countif(ec_num_list,EK17),OFFSET(INDIRECT(CONCAT(""A"",to_text(match(EK17,ec_num_list,0)))),0,1),"""")"),"M0 ")</f>
        <v>M0</v>
      </c>
      <c r="BL17" s="199" t="str">
        <f aca="false">IFERROR(__xludf.dummyfunction("if(countif(ec_num_list,EL17),OFFSET(INDIRECT(CONCAT(""A"",to_text(match(EL17,ec_num_list,0)))),0,1),"""")"),"")</f>
        <v/>
      </c>
      <c r="BM17" s="199" t="str">
        <f aca="false">IFERROR(__xludf.dummyfunction("if(countif(ec_num_list,EM17),OFFSET(INDIRECT(CONCAT(""A"",to_text(match(EM17,ec_num_list,0)))),0,1),"""")"),"M2 ")</f>
        <v>M2</v>
      </c>
      <c r="BN17" s="199" t="str">
        <f aca="false">IFERROR(__xludf.dummyfunction("if(countif(ec_num_list,EN17),OFFSET(INDIRECT(CONCAT(""A"",to_text(match(EN17,ec_num_list,0)))),0,1),"""")"),"M3 ")</f>
        <v>M3</v>
      </c>
      <c r="BO17" s="199" t="str">
        <f aca="false">IFERROR(__xludf.dummyfunction("if(countif(ec_num_list,EO17),OFFSET(INDIRECT(CONCAT(""A"",to_text(match(EO17,ec_num_list,0)))),0,1),"""")"),"")</f>
        <v/>
      </c>
      <c r="BP17" s="199" t="str">
        <f aca="false">IFERROR(__xludf.dummyfunction("if(countif(ec_num_list,EP17),OFFSET(INDIRECT(CONCAT(""A"",to_text(match(EP17,ec_num_list,0)))),0,1),"""")"),"")</f>
        <v/>
      </c>
      <c r="BQ17" s="199" t="str">
        <f aca="false">IFERROR(__xludf.dummyfunction("if(countif(ec_num_list,EQ17),OFFSET(INDIRECT(CONCAT(""A"",to_text(match(EQ17,ec_num_list,0)))),0,1),"""")"),"")</f>
        <v/>
      </c>
      <c r="BR17" s="199" t="str">
        <f aca="false">IFERROR(__xludf.dummyfunction("if(countif(ec_num_list,ER17),OFFSET(INDIRECT(CONCAT(""A"",to_text(match(ER17,ec_num_list,0)))),0,1),"""")"),"")</f>
        <v/>
      </c>
      <c r="BS17" s="199" t="str">
        <f aca="false">IFERROR(__xludf.dummyfunction("if(countif(ec_num_list,ES17),OFFSET(INDIRECT(CONCAT(""A"",to_text(match(ES17,ec_num_list,0)))),0,1),"""")"),"")</f>
        <v/>
      </c>
      <c r="BT17" s="199" t="str">
        <f aca="false">IFERROR(__xludf.dummyfunction("if(countif(ec_num_list,ET17),OFFSET(INDIRECT(CONCAT(""A"",to_text(match(ET17,ec_num_list,0)))),0,1),"""")"),"")</f>
        <v/>
      </c>
      <c r="BU17" s="199" t="str">
        <f aca="false">IFERROR(__xludf.dummyfunction("if(countif(ec_num_list,EU17),OFFSET(INDIRECT(CONCAT(""A"",to_text(match(EU17,ec_num_list,0)))),0,1),"""")"),"")</f>
        <v/>
      </c>
      <c r="BV17" s="199" t="str">
        <f aca="false">IFERROR(__xludf.dummyfunction("if(countif(ec_num_list,EV17),OFFSET(INDIRECT(CONCAT(""A"",to_text(match(EV17,ec_num_list,0)))),0,1),"""")"),"")</f>
        <v/>
      </c>
      <c r="BW17" s="199" t="str">
        <f aca="false">IFERROR(__xludf.dummyfunction("if(countif(ec_num_list,EW17),OFFSET(INDIRECT(CONCAT(""A"",to_text(match(EW17,ec_num_list,0)))),0,1),"""")"),"MC ")</f>
        <v>MC</v>
      </c>
      <c r="BX17" s="199" t="str">
        <f aca="false">IFERROR(__xludf.dummyfunction("if(countif(ec_num_list,EX17),OFFSET(INDIRECT(CONCAT(""A"",to_text(match(EX17,ec_num_list,0)))),0,1),"""")"),"MD ")</f>
        <v>MD</v>
      </c>
      <c r="BY17" s="199" t="str">
        <f aca="false">IFERROR(__xludf.dummyfunction("if(countif(ec_num_list,EY17),OFFSET(INDIRECT(CONCAT(""A"",to_text(match(EY17,ec_num_list,0)))),0,1),"""")"),"")</f>
        <v/>
      </c>
      <c r="BZ17" s="199" t="str">
        <f aca="false">IFERROR(__xludf.dummyfunction("if(countif(ec_num_list,EZ17),OFFSET(INDIRECT(CONCAT(""A"",to_text(match(EZ17,ec_num_list,0)))),0,1),"""")"),"MF ")</f>
        <v>MF</v>
      </c>
      <c r="CA17" s="199" t="str">
        <f aca="false">IFERROR(__xludf.dummyfunction("if(countif(ec_num_list,FA17),OFFSET(INDIRECT(CONCAT(""A"",to_text(match(FA17,ec_num_list,0)))),0,1),"""")"),"")</f>
        <v/>
      </c>
      <c r="CB17" s="199" t="str">
        <f aca="false">IFERROR(__xludf.dummyfunction("if(countif(ec_num_list,FB17),OFFSET(INDIRECT(CONCAT(""A"",to_text(match(FB17,ec_num_list,0)))),0,1),"""")"),"")</f>
        <v/>
      </c>
      <c r="CC17" s="199" t="str">
        <f aca="false">IFERROR(__xludf.dummyfunction("if(countif(ec_num_list,FC17),OFFSET(INDIRECT(CONCAT(""A"",to_text(match(FC17,ec_num_list,0)))),0,1),"""")"),"N2 ")</f>
        <v>N2</v>
      </c>
      <c r="CD17" s="199" t="str">
        <f aca="false">IFERROR(__xludf.dummyfunction("if(countif(ec_num_list,FD17),OFFSET(INDIRECT(CONCAT(""A"",to_text(match(FD17,ec_num_list,0)))),0,1),"""")"),"")</f>
        <v/>
      </c>
      <c r="CE17" s="199" t="str">
        <f aca="false">IFERROR(__xludf.dummyfunction("if(countif(ec_num_list,FE17),OFFSET(INDIRECT(CONCAT(""A"",to_text(match(FE17,ec_num_list,0)))),0,1),"""")"),"")</f>
        <v/>
      </c>
      <c r="CF17" s="199" t="str">
        <f aca="false">IFERROR(__xludf.dummyfunction("if(countif(ec_num_list,FF17),OFFSET(INDIRECT(CONCAT(""A"",to_text(match(FF17,ec_num_list,0)))),0,1),"""")"),"")</f>
        <v/>
      </c>
      <c r="CG17" s="199" t="str">
        <f aca="false">IFERROR(__xludf.dummyfunction("if(countif(ec_num_list,FG17),OFFSET(INDIRECT(CONCAT(""A"",to_text(match(FG17,ec_num_list,0)))),0,1),"""")"),"")</f>
        <v/>
      </c>
      <c r="CH17" s="199" t="str">
        <f aca="false">IFERROR(__xludf.dummyfunction("if(countif(ec_num_list,FH17),OFFSET(INDIRECT(CONCAT(""A"",to_text(match(FH17,ec_num_list,0)))),0,1),"""")"),"N7 ")</f>
        <v>N7</v>
      </c>
      <c r="CI17" s="199" t="str">
        <f aca="false">IFERROR(__xludf.dummyfunction("if(countif(ec_num_list,FI17),OFFSET(INDIRECT(CONCAT(""A"",to_text(match(FI17,ec_num_list,0)))),0,1),"""")"),"")</f>
        <v/>
      </c>
      <c r="CJ17" s="199" t="str">
        <f aca="false">IFERROR(__xludf.dummyfunction("if(countif(ec_num_list,FJ17),OFFSET(INDIRECT(CONCAT(""A"",to_text(match(FJ17,ec_num_list,0)))),0,1),"""")"),"")</f>
        <v/>
      </c>
      <c r="CK17" s="199" t="str">
        <f aca="false">IFERROR(__xludf.dummyfunction("if(countif(ec_num_list,FK17),OFFSET(INDIRECT(CONCAT(""A"",to_text(match(FK17,ec_num_list,0)))),0,1),"""")"),"NA ")</f>
        <v>NA</v>
      </c>
      <c r="CL17" s="199" t="str">
        <f aca="false">IFERROR(__xludf.dummyfunction("if(countif(ec_num_list,FL17),OFFSET(INDIRECT(CONCAT(""A"",to_text(match(FL17,ec_num_list,0)))),0,1),"""")"),"")</f>
        <v/>
      </c>
      <c r="CM17" s="199" t="str">
        <f aca="false">IFERROR(__xludf.dummyfunction("if(countif(ec_num_list,FM17),OFFSET(INDIRECT(CONCAT(""A"",to_text(match(FM17,ec_num_list,0)))),0,1),"""")"),"")</f>
        <v/>
      </c>
      <c r="CN17" s="37" t="s">
        <v>118</v>
      </c>
      <c r="CO17" s="37" t="s">
        <v>1231</v>
      </c>
      <c r="CP17" s="37" t="s">
        <v>1239</v>
      </c>
      <c r="CQ17" s="37" t="s">
        <v>1244</v>
      </c>
      <c r="CR17" s="37" t="s">
        <v>1543</v>
      </c>
      <c r="CS17" s="37" t="s">
        <v>1543</v>
      </c>
      <c r="CT17" s="37" t="s">
        <v>1254</v>
      </c>
      <c r="CU17" s="37" t="s">
        <v>1259</v>
      </c>
      <c r="CV17" s="37" t="s">
        <v>1262</v>
      </c>
      <c r="CW17" s="37" t="s">
        <v>1543</v>
      </c>
      <c r="CX17" s="37" t="s">
        <v>1543</v>
      </c>
      <c r="CY17" s="37" t="s">
        <v>1274</v>
      </c>
      <c r="CZ17" s="37" t="s">
        <v>1543</v>
      </c>
      <c r="DA17" s="37" t="s">
        <v>1280</v>
      </c>
      <c r="DB17" s="37" t="s">
        <v>1282</v>
      </c>
      <c r="DC17" s="37" t="s">
        <v>1543</v>
      </c>
      <c r="DD17" s="37" t="s">
        <v>1543</v>
      </c>
      <c r="DE17" s="37" t="s">
        <v>1292</v>
      </c>
      <c r="DF17" s="37" t="s">
        <v>1543</v>
      </c>
      <c r="DG17" s="37" t="s">
        <v>1543</v>
      </c>
      <c r="DH17" s="37" t="s">
        <v>1543</v>
      </c>
      <c r="DI17" s="37" t="s">
        <v>1543</v>
      </c>
      <c r="DJ17" s="37" t="s">
        <v>1309</v>
      </c>
      <c r="DK17" s="37" t="s">
        <v>1543</v>
      </c>
      <c r="DL17" s="37" t="s">
        <v>1314</v>
      </c>
      <c r="DM17" s="37" t="s">
        <v>1543</v>
      </c>
      <c r="DN17" s="37" t="s">
        <v>1322</v>
      </c>
      <c r="DO17" s="37" t="s">
        <v>1325</v>
      </c>
      <c r="DP17" s="37" t="s">
        <v>1543</v>
      </c>
      <c r="DQ17" s="37" t="s">
        <v>1332</v>
      </c>
      <c r="DR17" s="37" t="s">
        <v>1335</v>
      </c>
      <c r="DS17" s="37" t="s">
        <v>1543</v>
      </c>
      <c r="DT17" s="37" t="s">
        <v>1341</v>
      </c>
      <c r="DU17" s="37" t="s">
        <v>1346</v>
      </c>
      <c r="DV17" s="37" t="s">
        <v>1351</v>
      </c>
      <c r="DW17" s="37" t="s">
        <v>1543</v>
      </c>
      <c r="DX17" s="37" t="s">
        <v>1543</v>
      </c>
      <c r="DY17" s="37" t="s">
        <v>1543</v>
      </c>
      <c r="DZ17" s="37" t="s">
        <v>1543</v>
      </c>
      <c r="EA17" s="37" t="s">
        <v>1543</v>
      </c>
      <c r="EB17" s="37" t="s">
        <v>1543</v>
      </c>
      <c r="EC17" s="37" t="s">
        <v>1379</v>
      </c>
      <c r="ED17" s="37" t="s">
        <v>1543</v>
      </c>
      <c r="EE17" s="37" t="s">
        <v>1385</v>
      </c>
      <c r="EF17" s="37" t="s">
        <v>1543</v>
      </c>
      <c r="EG17" s="37" t="s">
        <v>1392</v>
      </c>
      <c r="EH17" s="37" t="s">
        <v>1543</v>
      </c>
      <c r="EI17" s="37" t="s">
        <v>1543</v>
      </c>
      <c r="EJ17" s="37" t="s">
        <v>1402</v>
      </c>
      <c r="EK17" s="37" t="s">
        <v>1405</v>
      </c>
      <c r="EL17" s="37" t="s">
        <v>1543</v>
      </c>
      <c r="EM17" s="37" t="s">
        <v>1410</v>
      </c>
      <c r="EN17" s="37" t="s">
        <v>1416</v>
      </c>
      <c r="EO17" s="37" t="s">
        <v>1543</v>
      </c>
      <c r="EP17" s="37" t="s">
        <v>1543</v>
      </c>
      <c r="EQ17" s="37" t="s">
        <v>1543</v>
      </c>
      <c r="ER17" s="37" t="s">
        <v>1543</v>
      </c>
      <c r="ES17" s="37" t="s">
        <v>1543</v>
      </c>
      <c r="ET17" s="37" t="s">
        <v>1543</v>
      </c>
      <c r="EU17" s="37" t="s">
        <v>1543</v>
      </c>
      <c r="EV17" s="37" t="s">
        <v>1543</v>
      </c>
      <c r="EW17" s="37" t="s">
        <v>1442</v>
      </c>
      <c r="EX17" s="37" t="s">
        <v>1446</v>
      </c>
      <c r="EY17" s="37" t="s">
        <v>1543</v>
      </c>
      <c r="EZ17" s="37" t="s">
        <v>1451</v>
      </c>
      <c r="FA17" s="37" t="s">
        <v>1543</v>
      </c>
      <c r="FB17" s="37" t="s">
        <v>1543</v>
      </c>
      <c r="FC17" s="37" t="s">
        <v>1464</v>
      </c>
      <c r="FD17" s="37" t="s">
        <v>1543</v>
      </c>
      <c r="FE17" s="37" t="s">
        <v>1543</v>
      </c>
      <c r="FF17" s="37" t="s">
        <v>1543</v>
      </c>
      <c r="FG17" s="37" t="s">
        <v>1543</v>
      </c>
      <c r="FH17" s="37" t="s">
        <v>1482</v>
      </c>
      <c r="FI17" s="37" t="s">
        <v>1543</v>
      </c>
      <c r="FJ17" s="37" t="s">
        <v>1543</v>
      </c>
      <c r="FK17" s="37" t="s">
        <v>1494</v>
      </c>
      <c r="FL17" s="37" t="s">
        <v>1497</v>
      </c>
      <c r="FM17" s="37" t="s">
        <v>1543</v>
      </c>
    </row>
    <row r="18" customFormat="false" ht="15" hidden="false" customHeight="false" outlineLevel="0" collapsed="false">
      <c r="A18" s="37" t="s">
        <v>1292</v>
      </c>
      <c r="B18" s="37" t="str">
        <f aca="false">CONCATENATE("K",C18," ")</f>
        <v>K0</v>
      </c>
      <c r="C18" s="196" t="n">
        <v>0</v>
      </c>
      <c r="D18" s="36" t="s">
        <v>417</v>
      </c>
      <c r="E18" s="36" t="s">
        <v>896</v>
      </c>
      <c r="F18" s="36" t="s">
        <v>897</v>
      </c>
      <c r="G18" s="36" t="s">
        <v>898</v>
      </c>
      <c r="H18" s="36" t="s">
        <v>439</v>
      </c>
      <c r="I18" s="36" t="s">
        <v>440</v>
      </c>
      <c r="J18" s="36" t="s">
        <v>441</v>
      </c>
      <c r="K18" s="36" t="s">
        <v>521</v>
      </c>
      <c r="L18" s="173" t="s">
        <v>120</v>
      </c>
      <c r="M18" s="199" t="str">
        <f aca="false">IFERROR(__xludf.dummyfunction("regexreplace(N18,"" "","", "")"),"J0, J1, J2, J5, J6, J7, JA, JC, JD, K0, K5, K7, K9, KA, KC, KD, KF, L1, L8, LA, LD, M0, M2, MA, MC, MD, MF, N2, N4, N7, NA, ")</f>
        <v>J0, J1, J2, J5, J6, J7, JA, JC, JD, K0, K5, K7, K9, KA, KC, KD, KF, L1, L8, LA, LD, M0, M2, MA, MC, MD, MF, N2, N4, N7, NA,</v>
      </c>
      <c r="N18" s="199" t="e">
        <f aca="false">CONCATENATE(O18:CL18)</f>
        <v>#VALUE!</v>
      </c>
      <c r="O18" s="199" t="str">
        <f aca="false">IFERROR(__xludf.dummyfunction("if(countif(ec_num_list,CO18),OFFSET(INDIRECT(CONCAT(""A"",to_text(match(CO18,ec_num_list,0)))),0,1),"""")"),"J0 ")</f>
        <v>J0</v>
      </c>
      <c r="P18" s="199" t="str">
        <f aca="false">IFERROR(__xludf.dummyfunction("if(countif(ec_num_list,CP18),OFFSET(INDIRECT(CONCAT(""A"",to_text(match(CP18,ec_num_list,0)))),0,1),"""")"),"J1 ")</f>
        <v>J1</v>
      </c>
      <c r="Q18" s="199" t="str">
        <f aca="false">IFERROR(__xludf.dummyfunction("if(countif(ec_num_list,CQ18),OFFSET(INDIRECT(CONCAT(""A"",to_text(match(CQ18,ec_num_list,0)))),0,1),"""")"),"J2 ")</f>
        <v>J2</v>
      </c>
      <c r="R18" s="199" t="str">
        <f aca="false">IFERROR(__xludf.dummyfunction("if(countif(ec_num_list,CR18),OFFSET(INDIRECT(CONCAT(""A"",to_text(match(CR18,ec_num_list,0)))),0,1),"""")"),"")</f>
        <v/>
      </c>
      <c r="S18" s="199" t="str">
        <f aca="false">IFERROR(__xludf.dummyfunction("if(countif(ec_num_list,CS18),OFFSET(INDIRECT(CONCAT(""A"",to_text(match(CS18,ec_num_list,0)))),0,1),"""")"),"")</f>
        <v/>
      </c>
      <c r="T18" s="199" t="str">
        <f aca="false">IFERROR(__xludf.dummyfunction("if(countif(ec_num_list,CT18),OFFSET(INDIRECT(CONCAT(""A"",to_text(match(CT18,ec_num_list,0)))),0,1),"""")"),"J5 ")</f>
        <v>J5</v>
      </c>
      <c r="U18" s="199" t="str">
        <f aca="false">IFERROR(__xludf.dummyfunction("if(countif(ec_num_list,CU18),OFFSET(INDIRECT(CONCAT(""A"",to_text(match(CU18,ec_num_list,0)))),0,1),"""")"),"J6 ")</f>
        <v>J6</v>
      </c>
      <c r="V18" s="199" t="str">
        <f aca="false">IFERROR(__xludf.dummyfunction("if(countif(ec_num_list,CV18),OFFSET(INDIRECT(CONCAT(""A"",to_text(match(CV18,ec_num_list,0)))),0,1),"""")"),"J7 ")</f>
        <v>J7</v>
      </c>
      <c r="W18" s="199" t="str">
        <f aca="false">IFERROR(__xludf.dummyfunction("if(countif(ec_num_list,CW18),OFFSET(INDIRECT(CONCAT(""A"",to_text(match(CW18,ec_num_list,0)))),0,1),"""")"),"")</f>
        <v/>
      </c>
      <c r="X18" s="199" t="str">
        <f aca="false">IFERROR(__xludf.dummyfunction("if(countif(ec_num_list,CX18),OFFSET(INDIRECT(CONCAT(""A"",to_text(match(CX18,ec_num_list,0)))),0,1),"""")"),"")</f>
        <v/>
      </c>
      <c r="Y18" s="199" t="str">
        <f aca="false">IFERROR(__xludf.dummyfunction("if(countif(ec_num_list,CY18),OFFSET(INDIRECT(CONCAT(""A"",to_text(match(CY18,ec_num_list,0)))),0,1),"""")"),"JA ")</f>
        <v>JA</v>
      </c>
      <c r="Z18" s="199" t="str">
        <f aca="false">IFERROR(__xludf.dummyfunction("if(countif(ec_num_list,CZ18),OFFSET(INDIRECT(CONCAT(""A"",to_text(match(CZ18,ec_num_list,0)))),0,1),"""")"),"")</f>
        <v/>
      </c>
      <c r="AA18" s="199" t="str">
        <f aca="false">IFERROR(__xludf.dummyfunction("if(countif(ec_num_list,DA18),OFFSET(INDIRECT(CONCAT(""A"",to_text(match(DA18,ec_num_list,0)))),0,1),"""")"),"JC ")</f>
        <v>JC</v>
      </c>
      <c r="AB18" s="199" t="str">
        <f aca="false">IFERROR(__xludf.dummyfunction("if(countif(ec_num_list,DB18),OFFSET(INDIRECT(CONCAT(""A"",to_text(match(DB18,ec_num_list,0)))),0,1),"""")"),"JD ")</f>
        <v>JD</v>
      </c>
      <c r="AC18" s="199" t="str">
        <f aca="false">IFERROR(__xludf.dummyfunction("if(countif(ec_num_list,DC18),OFFSET(INDIRECT(CONCAT(""A"",to_text(match(DC18,ec_num_list,0)))),0,1),"""")"),"")</f>
        <v/>
      </c>
      <c r="AD18" s="199" t="str">
        <f aca="false">IFERROR(__xludf.dummyfunction("if(countif(ec_num_list,DD18),OFFSET(INDIRECT(CONCAT(""A"",to_text(match(DD18,ec_num_list,0)))),0,1),"""")"),"")</f>
        <v/>
      </c>
      <c r="AE18" s="199" t="str">
        <f aca="false">IFERROR(__xludf.dummyfunction("if(countif(ec_num_list,DE18),OFFSET(INDIRECT(CONCAT(""A"",to_text(match(DE18,ec_num_list,0)))),0,1),"""")"),"K0 ")</f>
        <v>K0</v>
      </c>
      <c r="AF18" s="199" t="str">
        <f aca="false">IFERROR(__xludf.dummyfunction("if(countif(ec_num_list,DF18),OFFSET(INDIRECT(CONCAT(""A"",to_text(match(DF18,ec_num_list,0)))),0,1),"""")"),"")</f>
        <v/>
      </c>
      <c r="AG18" s="199" t="str">
        <f aca="false">IFERROR(__xludf.dummyfunction("if(countif(ec_num_list,DG18),OFFSET(INDIRECT(CONCAT(""A"",to_text(match(DG18,ec_num_list,0)))),0,1),"""")"),"")</f>
        <v/>
      </c>
      <c r="AH18" s="199" t="str">
        <f aca="false">IFERROR(__xludf.dummyfunction("if(countif(ec_num_list,DH18),OFFSET(INDIRECT(CONCAT(""A"",to_text(match(DH18,ec_num_list,0)))),0,1),"""")"),"")</f>
        <v/>
      </c>
      <c r="AI18" s="199" t="str">
        <f aca="false">IFERROR(__xludf.dummyfunction("if(countif(ec_num_list,DI18),OFFSET(INDIRECT(CONCAT(""A"",to_text(match(DI18,ec_num_list,0)))),0,1),"""")"),"")</f>
        <v/>
      </c>
      <c r="AJ18" s="199" t="str">
        <f aca="false">IFERROR(__xludf.dummyfunction("if(countif(ec_num_list,DJ18),OFFSET(INDIRECT(CONCAT(""A"",to_text(match(DJ18,ec_num_list,0)))),0,1),"""")"),"K5 ")</f>
        <v>K5</v>
      </c>
      <c r="AK18" s="199" t="str">
        <f aca="false">IFERROR(__xludf.dummyfunction("if(countif(ec_num_list,DK18),OFFSET(INDIRECT(CONCAT(""A"",to_text(match(DK18,ec_num_list,0)))),0,1),"""")"),"")</f>
        <v/>
      </c>
      <c r="AL18" s="199" t="str">
        <f aca="false">IFERROR(__xludf.dummyfunction("if(countif(ec_num_list,DL18),OFFSET(INDIRECT(CONCAT(""A"",to_text(match(DL18,ec_num_list,0)))),0,1),"""")"),"K7 ")</f>
        <v>K7</v>
      </c>
      <c r="AM18" s="199" t="str">
        <f aca="false">IFERROR(__xludf.dummyfunction("if(countif(ec_num_list,DM18),OFFSET(INDIRECT(CONCAT(""A"",to_text(match(DM18,ec_num_list,0)))),0,1),"""")"),"")</f>
        <v/>
      </c>
      <c r="AN18" s="199" t="str">
        <f aca="false">IFERROR(__xludf.dummyfunction("if(countif(ec_num_list,DN18),OFFSET(INDIRECT(CONCAT(""A"",to_text(match(DN18,ec_num_list,0)))),0,1),"""")"),"K9 ")</f>
        <v>K9</v>
      </c>
      <c r="AO18" s="199" t="str">
        <f aca="false">IFERROR(__xludf.dummyfunction("if(countif(ec_num_list,DO18),OFFSET(INDIRECT(CONCAT(""A"",to_text(match(DO18,ec_num_list,0)))),0,1),"""")"),"KA ")</f>
        <v>KA</v>
      </c>
      <c r="AP18" s="199" t="str">
        <f aca="false">IFERROR(__xludf.dummyfunction("if(countif(ec_num_list,DP18),OFFSET(INDIRECT(CONCAT(""A"",to_text(match(DP18,ec_num_list,0)))),0,1),"""")"),"")</f>
        <v/>
      </c>
      <c r="AQ18" s="199" t="str">
        <f aca="false">IFERROR(__xludf.dummyfunction("if(countif(ec_num_list,DQ18),OFFSET(INDIRECT(CONCAT(""A"",to_text(match(DQ18,ec_num_list,0)))),0,1),"""")"),"KC ")</f>
        <v>KC</v>
      </c>
      <c r="AR18" s="199" t="str">
        <f aca="false">IFERROR(__xludf.dummyfunction("if(countif(ec_num_list,DR18),OFFSET(INDIRECT(CONCAT(""A"",to_text(match(DR18,ec_num_list,0)))),0,1),"""")"),"KD ")</f>
        <v>KD</v>
      </c>
      <c r="AS18" s="199" t="str">
        <f aca="false">IFERROR(__xludf.dummyfunction("if(countif(ec_num_list,DS18),OFFSET(INDIRECT(CONCAT(""A"",to_text(match(DS18,ec_num_list,0)))),0,1),"""")"),"")</f>
        <v/>
      </c>
      <c r="AT18" s="199" t="str">
        <f aca="false">IFERROR(__xludf.dummyfunction("if(countif(ec_num_list,DT18),OFFSET(INDIRECT(CONCAT(""A"",to_text(match(DT18,ec_num_list,0)))),0,1),"""")"),"KF ")</f>
        <v>KF</v>
      </c>
      <c r="AU18" s="199" t="str">
        <f aca="false">IFERROR(__xludf.dummyfunction("if(countif(ec_num_list,DU18),OFFSET(INDIRECT(CONCAT(""A"",to_text(match(DU18,ec_num_list,0)))),0,1),"""")"),"")</f>
        <v/>
      </c>
      <c r="AV18" s="199" t="str">
        <f aca="false">IFERROR(__xludf.dummyfunction("if(countif(ec_num_list,DV18),OFFSET(INDIRECT(CONCAT(""A"",to_text(match(DV18,ec_num_list,0)))),0,1),"""")"),"L1 ")</f>
        <v>L1</v>
      </c>
      <c r="AW18" s="199" t="str">
        <f aca="false">IFERROR(__xludf.dummyfunction("if(countif(ec_num_list,DW18),OFFSET(INDIRECT(CONCAT(""A"",to_text(match(DW18,ec_num_list,0)))),0,1),"""")"),"")</f>
        <v/>
      </c>
      <c r="AX18" s="199" t="str">
        <f aca="false">IFERROR(__xludf.dummyfunction("if(countif(ec_num_list,DX18),OFFSET(INDIRECT(CONCAT(""A"",to_text(match(DX18,ec_num_list,0)))),0,1),"""")"),"")</f>
        <v/>
      </c>
      <c r="AY18" s="199" t="str">
        <f aca="false">IFERROR(__xludf.dummyfunction("if(countif(ec_num_list,DY18),OFFSET(INDIRECT(CONCAT(""A"",to_text(match(DY18,ec_num_list,0)))),0,1),"""")"),"")</f>
        <v/>
      </c>
      <c r="AZ18" s="199" t="str">
        <f aca="false">IFERROR(__xludf.dummyfunction("if(countif(ec_num_list,DZ18),OFFSET(INDIRECT(CONCAT(""A"",to_text(match(DZ18,ec_num_list,0)))),0,1),"""")"),"")</f>
        <v/>
      </c>
      <c r="BA18" s="199" t="str">
        <f aca="false">IFERROR(__xludf.dummyfunction("if(countif(ec_num_list,EA18),OFFSET(INDIRECT(CONCAT(""A"",to_text(match(EA18,ec_num_list,0)))),0,1),"""")"),"")</f>
        <v/>
      </c>
      <c r="BB18" s="199" t="str">
        <f aca="false">IFERROR(__xludf.dummyfunction("if(countif(ec_num_list,EB18),OFFSET(INDIRECT(CONCAT(""A"",to_text(match(EB18,ec_num_list,0)))),0,1),"""")"),"")</f>
        <v/>
      </c>
      <c r="BC18" s="199" t="str">
        <f aca="false">IFERROR(__xludf.dummyfunction("if(countif(ec_num_list,EC18),OFFSET(INDIRECT(CONCAT(""A"",to_text(match(EC18,ec_num_list,0)))),0,1),"""")"),"L8 ")</f>
        <v>L8</v>
      </c>
      <c r="BD18" s="199" t="str">
        <f aca="false">IFERROR(__xludf.dummyfunction("if(countif(ec_num_list,ED18),OFFSET(INDIRECT(CONCAT(""A"",to_text(match(ED18,ec_num_list,0)))),0,1),"""")"),"")</f>
        <v/>
      </c>
      <c r="BE18" s="199" t="str">
        <f aca="false">IFERROR(__xludf.dummyfunction("if(countif(ec_num_list,EE18),OFFSET(INDIRECT(CONCAT(""A"",to_text(match(EE18,ec_num_list,0)))),0,1),"""")"),"LA ")</f>
        <v>LA</v>
      </c>
      <c r="BF18" s="199" t="str">
        <f aca="false">IFERROR(__xludf.dummyfunction("if(countif(ec_num_list,EF18),OFFSET(INDIRECT(CONCAT(""A"",to_text(match(EF18,ec_num_list,0)))),0,1),"""")"),"")</f>
        <v/>
      </c>
      <c r="BG18" s="199" t="str">
        <f aca="false">IFERROR(__xludf.dummyfunction("if(countif(ec_num_list,EG18),OFFSET(INDIRECT(CONCAT(""A"",to_text(match(EG18,ec_num_list,0)))),0,1),"""")"),"")</f>
        <v/>
      </c>
      <c r="BH18" s="199" t="str">
        <f aca="false">IFERROR(__xludf.dummyfunction("if(countif(ec_num_list,EH18),OFFSET(INDIRECT(CONCAT(""A"",to_text(match(EH18,ec_num_list,0)))),0,1),"""")"),"LD ")</f>
        <v>LD</v>
      </c>
      <c r="BI18" s="199" t="str">
        <f aca="false">IFERROR(__xludf.dummyfunction("if(countif(ec_num_list,EI18),OFFSET(INDIRECT(CONCAT(""A"",to_text(match(EI18,ec_num_list,0)))),0,1),"""")"),"")</f>
        <v/>
      </c>
      <c r="BJ18" s="199" t="str">
        <f aca="false">IFERROR(__xludf.dummyfunction("if(countif(ec_num_list,EJ18),OFFSET(INDIRECT(CONCAT(""A"",to_text(match(EJ18,ec_num_list,0)))),0,1),"""")"),"")</f>
        <v/>
      </c>
      <c r="BK18" s="199" t="str">
        <f aca="false">IFERROR(__xludf.dummyfunction("if(countif(ec_num_list,EK18),OFFSET(INDIRECT(CONCAT(""A"",to_text(match(EK18,ec_num_list,0)))),0,1),"""")"),"M0 ")</f>
        <v>M0</v>
      </c>
      <c r="BL18" s="199" t="str">
        <f aca="false">IFERROR(__xludf.dummyfunction("if(countif(ec_num_list,EL18),OFFSET(INDIRECT(CONCAT(""A"",to_text(match(EL18,ec_num_list,0)))),0,1),"""")"),"")</f>
        <v/>
      </c>
      <c r="BM18" s="199" t="str">
        <f aca="false">IFERROR(__xludf.dummyfunction("if(countif(ec_num_list,EM18),OFFSET(INDIRECT(CONCAT(""A"",to_text(match(EM18,ec_num_list,0)))),0,1),"""")"),"M2 ")</f>
        <v>M2</v>
      </c>
      <c r="BN18" s="199" t="str">
        <f aca="false">IFERROR(__xludf.dummyfunction("if(countif(ec_num_list,EN18),OFFSET(INDIRECT(CONCAT(""A"",to_text(match(EN18,ec_num_list,0)))),0,1),"""")"),"")</f>
        <v/>
      </c>
      <c r="BO18" s="199" t="str">
        <f aca="false">IFERROR(__xludf.dummyfunction("if(countif(ec_num_list,EO18),OFFSET(INDIRECT(CONCAT(""A"",to_text(match(EO18,ec_num_list,0)))),0,1),"""")"),"")</f>
        <v/>
      </c>
      <c r="BP18" s="199" t="str">
        <f aca="false">IFERROR(__xludf.dummyfunction("if(countif(ec_num_list,EP18),OFFSET(INDIRECT(CONCAT(""A"",to_text(match(EP18,ec_num_list,0)))),0,1),"""")"),"")</f>
        <v/>
      </c>
      <c r="BQ18" s="199" t="str">
        <f aca="false">IFERROR(__xludf.dummyfunction("if(countif(ec_num_list,EQ18),OFFSET(INDIRECT(CONCAT(""A"",to_text(match(EQ18,ec_num_list,0)))),0,1),"""")"),"")</f>
        <v/>
      </c>
      <c r="BR18" s="199" t="str">
        <f aca="false">IFERROR(__xludf.dummyfunction("if(countif(ec_num_list,ER18),OFFSET(INDIRECT(CONCAT(""A"",to_text(match(ER18,ec_num_list,0)))),0,1),"""")"),"")</f>
        <v/>
      </c>
      <c r="BS18" s="199" t="str">
        <f aca="false">IFERROR(__xludf.dummyfunction("if(countif(ec_num_list,ES18),OFFSET(INDIRECT(CONCAT(""A"",to_text(match(ES18,ec_num_list,0)))),0,1),"""")"),"")</f>
        <v/>
      </c>
      <c r="BT18" s="199" t="str">
        <f aca="false">IFERROR(__xludf.dummyfunction("if(countif(ec_num_list,ET18),OFFSET(INDIRECT(CONCAT(""A"",to_text(match(ET18,ec_num_list,0)))),0,1),"""")"),"")</f>
        <v/>
      </c>
      <c r="BU18" s="199" t="str">
        <f aca="false">IFERROR(__xludf.dummyfunction("if(countif(ec_num_list,EU18),OFFSET(INDIRECT(CONCAT(""A"",to_text(match(EU18,ec_num_list,0)))),0,1),"""")"),"MA ")</f>
        <v>MA</v>
      </c>
      <c r="BV18" s="199" t="str">
        <f aca="false">IFERROR(__xludf.dummyfunction("if(countif(ec_num_list,EV18),OFFSET(INDIRECT(CONCAT(""A"",to_text(match(EV18,ec_num_list,0)))),0,1),"""")"),"")</f>
        <v/>
      </c>
      <c r="BW18" s="199" t="str">
        <f aca="false">IFERROR(__xludf.dummyfunction("if(countif(ec_num_list,EW18),OFFSET(INDIRECT(CONCAT(""A"",to_text(match(EW18,ec_num_list,0)))),0,1),"""")"),"MC ")</f>
        <v>MC</v>
      </c>
      <c r="BX18" s="199" t="str">
        <f aca="false">IFERROR(__xludf.dummyfunction("if(countif(ec_num_list,EX18),OFFSET(INDIRECT(CONCAT(""A"",to_text(match(EX18,ec_num_list,0)))),0,1),"""")"),"MD ")</f>
        <v>MD</v>
      </c>
      <c r="BY18" s="199" t="str">
        <f aca="false">IFERROR(__xludf.dummyfunction("if(countif(ec_num_list,EY18),OFFSET(INDIRECT(CONCAT(""A"",to_text(match(EY18,ec_num_list,0)))),0,1),"""")"),"")</f>
        <v/>
      </c>
      <c r="BZ18" s="199" t="str">
        <f aca="false">IFERROR(__xludf.dummyfunction("if(countif(ec_num_list,EZ18),OFFSET(INDIRECT(CONCAT(""A"",to_text(match(EZ18,ec_num_list,0)))),0,1),"""")"),"MF ")</f>
        <v>MF</v>
      </c>
      <c r="CA18" s="199" t="str">
        <f aca="false">IFERROR(__xludf.dummyfunction("if(countif(ec_num_list,FA18),OFFSET(INDIRECT(CONCAT(""A"",to_text(match(FA18,ec_num_list,0)))),0,1),"""")"),"")</f>
        <v/>
      </c>
      <c r="CB18" s="199" t="str">
        <f aca="false">IFERROR(__xludf.dummyfunction("if(countif(ec_num_list,FB18),OFFSET(INDIRECT(CONCAT(""A"",to_text(match(FB18,ec_num_list,0)))),0,1),"""")"),"")</f>
        <v/>
      </c>
      <c r="CC18" s="199" t="str">
        <f aca="false">IFERROR(__xludf.dummyfunction("if(countif(ec_num_list,FC18),OFFSET(INDIRECT(CONCAT(""A"",to_text(match(FC18,ec_num_list,0)))),0,1),"""")"),"N2 ")</f>
        <v>N2</v>
      </c>
      <c r="CD18" s="199" t="str">
        <f aca="false">IFERROR(__xludf.dummyfunction("if(countif(ec_num_list,FD18),OFFSET(INDIRECT(CONCAT(""A"",to_text(match(FD18,ec_num_list,0)))),0,1),"""")"),"")</f>
        <v/>
      </c>
      <c r="CE18" s="199" t="str">
        <f aca="false">IFERROR(__xludf.dummyfunction("if(countif(ec_num_list,FE18),OFFSET(INDIRECT(CONCAT(""A"",to_text(match(FE18,ec_num_list,0)))),0,1),"""")"),"N4 ")</f>
        <v>N4</v>
      </c>
      <c r="CF18" s="199" t="str">
        <f aca="false">IFERROR(__xludf.dummyfunction("if(countif(ec_num_list,FF18),OFFSET(INDIRECT(CONCAT(""A"",to_text(match(FF18,ec_num_list,0)))),0,1),"""")"),"")</f>
        <v/>
      </c>
      <c r="CG18" s="199" t="str">
        <f aca="false">IFERROR(__xludf.dummyfunction("if(countif(ec_num_list,FG18),OFFSET(INDIRECT(CONCAT(""A"",to_text(match(FG18,ec_num_list,0)))),0,1),"""")"),"")</f>
        <v/>
      </c>
      <c r="CH18" s="199" t="str">
        <f aca="false">IFERROR(__xludf.dummyfunction("if(countif(ec_num_list,FH18),OFFSET(INDIRECT(CONCAT(""A"",to_text(match(FH18,ec_num_list,0)))),0,1),"""")"),"N7 ")</f>
        <v>N7</v>
      </c>
      <c r="CI18" s="199" t="str">
        <f aca="false">IFERROR(__xludf.dummyfunction("if(countif(ec_num_list,FI18),OFFSET(INDIRECT(CONCAT(""A"",to_text(match(FI18,ec_num_list,0)))),0,1),"""")"),"")</f>
        <v/>
      </c>
      <c r="CJ18" s="199" t="str">
        <f aca="false">IFERROR(__xludf.dummyfunction("if(countif(ec_num_list,FJ18),OFFSET(INDIRECT(CONCAT(""A"",to_text(match(FJ18,ec_num_list,0)))),0,1),"""")"),"")</f>
        <v/>
      </c>
      <c r="CK18" s="199" t="str">
        <f aca="false">IFERROR(__xludf.dummyfunction("if(countif(ec_num_list,FK18),OFFSET(INDIRECT(CONCAT(""A"",to_text(match(FK18,ec_num_list,0)))),0,1),"""")"),"NA ")</f>
        <v>NA</v>
      </c>
      <c r="CL18" s="199" t="str">
        <f aca="false">IFERROR(__xludf.dummyfunction("if(countif(ec_num_list,FL18),OFFSET(INDIRECT(CONCAT(""A"",to_text(match(FL18,ec_num_list,0)))),0,1),"""")"),"")</f>
        <v/>
      </c>
      <c r="CM18" s="199" t="str">
        <f aca="false">IFERROR(__xludf.dummyfunction("if(countif(ec_num_list,FM18),OFFSET(INDIRECT(CONCAT(""A"",to_text(match(FM18,ec_num_list,0)))),0,1),"""")"),"")</f>
        <v/>
      </c>
      <c r="CN18" s="37" t="s">
        <v>120</v>
      </c>
      <c r="CO18" s="37" t="s">
        <v>1231</v>
      </c>
      <c r="CP18" s="37" t="s">
        <v>1239</v>
      </c>
      <c r="CQ18" s="37" t="s">
        <v>1244</v>
      </c>
      <c r="CR18" s="37" t="s">
        <v>1543</v>
      </c>
      <c r="CS18" s="37" t="s">
        <v>1543</v>
      </c>
      <c r="CT18" s="37" t="s">
        <v>1254</v>
      </c>
      <c r="CU18" s="37" t="s">
        <v>1259</v>
      </c>
      <c r="CV18" s="37" t="s">
        <v>1262</v>
      </c>
      <c r="CW18" s="37" t="s">
        <v>1543</v>
      </c>
      <c r="CX18" s="37" t="s">
        <v>1543</v>
      </c>
      <c r="CY18" s="37" t="s">
        <v>1274</v>
      </c>
      <c r="CZ18" s="37" t="s">
        <v>1543</v>
      </c>
      <c r="DA18" s="37" t="s">
        <v>1280</v>
      </c>
      <c r="DB18" s="37" t="s">
        <v>1282</v>
      </c>
      <c r="DC18" s="37" t="s">
        <v>1543</v>
      </c>
      <c r="DD18" s="37" t="s">
        <v>1543</v>
      </c>
      <c r="DE18" s="37" t="s">
        <v>1292</v>
      </c>
      <c r="DF18" s="37" t="s">
        <v>1543</v>
      </c>
      <c r="DG18" s="37" t="s">
        <v>1543</v>
      </c>
      <c r="DH18" s="37" t="s">
        <v>1543</v>
      </c>
      <c r="DI18" s="37" t="s">
        <v>1543</v>
      </c>
      <c r="DJ18" s="37" t="s">
        <v>1309</v>
      </c>
      <c r="DK18" s="37" t="s">
        <v>1543</v>
      </c>
      <c r="DL18" s="37" t="s">
        <v>1314</v>
      </c>
      <c r="DM18" s="37" t="s">
        <v>1543</v>
      </c>
      <c r="DN18" s="37" t="s">
        <v>1322</v>
      </c>
      <c r="DO18" s="37" t="s">
        <v>1325</v>
      </c>
      <c r="DP18" s="37" t="s">
        <v>1543</v>
      </c>
      <c r="DQ18" s="37" t="s">
        <v>1332</v>
      </c>
      <c r="DR18" s="37" t="s">
        <v>1335</v>
      </c>
      <c r="DS18" s="37" t="s">
        <v>1543</v>
      </c>
      <c r="DT18" s="37" t="s">
        <v>1341</v>
      </c>
      <c r="DU18" s="37" t="s">
        <v>1543</v>
      </c>
      <c r="DV18" s="37" t="s">
        <v>1351</v>
      </c>
      <c r="DW18" s="37" t="s">
        <v>1543</v>
      </c>
      <c r="DX18" s="37" t="s">
        <v>1543</v>
      </c>
      <c r="DY18" s="37" t="s">
        <v>1543</v>
      </c>
      <c r="DZ18" s="37" t="s">
        <v>1543</v>
      </c>
      <c r="EA18" s="37" t="s">
        <v>1543</v>
      </c>
      <c r="EB18" s="37" t="s">
        <v>1543</v>
      </c>
      <c r="EC18" s="37" t="s">
        <v>1379</v>
      </c>
      <c r="ED18" s="37" t="s">
        <v>1543</v>
      </c>
      <c r="EE18" s="37" t="s">
        <v>1385</v>
      </c>
      <c r="EF18" s="37" t="s">
        <v>1543</v>
      </c>
      <c r="EG18" s="37" t="s">
        <v>1543</v>
      </c>
      <c r="EH18" s="37" t="s">
        <v>1395</v>
      </c>
      <c r="EI18" s="37" t="s">
        <v>1543</v>
      </c>
      <c r="EJ18" s="37" t="s">
        <v>1543</v>
      </c>
      <c r="EK18" s="37" t="s">
        <v>1405</v>
      </c>
      <c r="EL18" s="37" t="s">
        <v>1543</v>
      </c>
      <c r="EM18" s="37" t="s">
        <v>1410</v>
      </c>
      <c r="EN18" s="37" t="s">
        <v>1543</v>
      </c>
      <c r="EO18" s="37" t="s">
        <v>1543</v>
      </c>
      <c r="EP18" s="37" t="s">
        <v>1543</v>
      </c>
      <c r="EQ18" s="37" t="s">
        <v>1543</v>
      </c>
      <c r="ER18" s="37" t="s">
        <v>1543</v>
      </c>
      <c r="ES18" s="37" t="s">
        <v>1543</v>
      </c>
      <c r="ET18" s="37" t="s">
        <v>1543</v>
      </c>
      <c r="EU18" s="37" t="s">
        <v>1436</v>
      </c>
      <c r="EV18" s="37" t="s">
        <v>1543</v>
      </c>
      <c r="EW18" s="37" t="s">
        <v>1442</v>
      </c>
      <c r="EX18" s="37" t="s">
        <v>1446</v>
      </c>
      <c r="EY18" s="37" t="s">
        <v>1543</v>
      </c>
      <c r="EZ18" s="37" t="s">
        <v>1451</v>
      </c>
      <c r="FA18" s="37" t="s">
        <v>1543</v>
      </c>
      <c r="FB18" s="37" t="s">
        <v>1543</v>
      </c>
      <c r="FC18" s="37" t="s">
        <v>1464</v>
      </c>
      <c r="FD18" s="37" t="s">
        <v>1543</v>
      </c>
      <c r="FE18" s="37" t="s">
        <v>1472</v>
      </c>
      <c r="FF18" s="37" t="s">
        <v>1543</v>
      </c>
      <c r="FG18" s="37" t="s">
        <v>1543</v>
      </c>
      <c r="FH18" s="37" t="s">
        <v>1482</v>
      </c>
      <c r="FI18" s="37" t="s">
        <v>1543</v>
      </c>
      <c r="FJ18" s="37" t="s">
        <v>1543</v>
      </c>
      <c r="FK18" s="37" t="s">
        <v>1494</v>
      </c>
      <c r="FL18" s="37" t="s">
        <v>1497</v>
      </c>
      <c r="FM18" s="37" t="s">
        <v>1543</v>
      </c>
    </row>
    <row r="19" customFormat="false" ht="15" hidden="false" customHeight="false" outlineLevel="0" collapsed="false">
      <c r="A19" s="37" t="s">
        <v>1297</v>
      </c>
      <c r="B19" s="37" t="str">
        <f aca="false">CONCATENATE("K",C19," ")</f>
        <v>K1</v>
      </c>
      <c r="C19" s="196" t="n">
        <v>1</v>
      </c>
      <c r="D19" s="36" t="s">
        <v>417</v>
      </c>
      <c r="E19" s="36" t="s">
        <v>896</v>
      </c>
      <c r="F19" s="36" t="s">
        <v>897</v>
      </c>
      <c r="G19" s="36" t="s">
        <v>898</v>
      </c>
      <c r="H19" s="36" t="s">
        <v>432</v>
      </c>
      <c r="I19" s="36" t="s">
        <v>524</v>
      </c>
      <c r="J19" s="36" t="s">
        <v>525</v>
      </c>
      <c r="K19" s="36" t="s">
        <v>528</v>
      </c>
      <c r="L19" s="173" t="s">
        <v>123</v>
      </c>
      <c r="M19" s="199" t="str">
        <f aca="false">IFERROR(__xludf.dummyfunction("regexreplace(N19,"" "","", "")"),"J0, J1, J2, J5, J6, J7, JA, JC, JF, K0, K3, K4, K5, K7, K9, KA, KC, KD, L1, L8, LA, LC, LF, M0, M1, M3, M4, MD, MF, N2, N7, NA, ")</f>
        <v>J0, J1, J2, J5, J6, J7, JA, JC, JF, K0, K3, K4, K5, K7, K9, KA, KC, KD, L1, L8, LA, LC, LF, M0, M1, M3, M4, MD, MF, N2, N7, NA,</v>
      </c>
      <c r="N19" s="199" t="e">
        <f aca="false">CONCATENATE(O19:CL19)</f>
        <v>#VALUE!</v>
      </c>
      <c r="O19" s="199" t="str">
        <f aca="false">IFERROR(__xludf.dummyfunction("if(countif(ec_num_list,CO19),OFFSET(INDIRECT(CONCAT(""A"",to_text(match(CO19,ec_num_list,0)))),0,1),"""")"),"J0 ")</f>
        <v>J0</v>
      </c>
      <c r="P19" s="199" t="str">
        <f aca="false">IFERROR(__xludf.dummyfunction("if(countif(ec_num_list,CP19),OFFSET(INDIRECT(CONCAT(""A"",to_text(match(CP19,ec_num_list,0)))),0,1),"""")"),"J1 ")</f>
        <v>J1</v>
      </c>
      <c r="Q19" s="199" t="str">
        <f aca="false">IFERROR(__xludf.dummyfunction("if(countif(ec_num_list,CQ19),OFFSET(INDIRECT(CONCAT(""A"",to_text(match(CQ19,ec_num_list,0)))),0,1),"""")"),"J2 ")</f>
        <v>J2</v>
      </c>
      <c r="R19" s="199" t="str">
        <f aca="false">IFERROR(__xludf.dummyfunction("if(countif(ec_num_list,CR19),OFFSET(INDIRECT(CONCAT(""A"",to_text(match(CR19,ec_num_list,0)))),0,1),"""")"),"")</f>
        <v/>
      </c>
      <c r="S19" s="199" t="str">
        <f aca="false">IFERROR(__xludf.dummyfunction("if(countif(ec_num_list,CS19),OFFSET(INDIRECT(CONCAT(""A"",to_text(match(CS19,ec_num_list,0)))),0,1),"""")"),"")</f>
        <v/>
      </c>
      <c r="T19" s="199" t="str">
        <f aca="false">IFERROR(__xludf.dummyfunction("if(countif(ec_num_list,CT19),OFFSET(INDIRECT(CONCAT(""A"",to_text(match(CT19,ec_num_list,0)))),0,1),"""")"),"J5 ")</f>
        <v>J5</v>
      </c>
      <c r="U19" s="199" t="str">
        <f aca="false">IFERROR(__xludf.dummyfunction("if(countif(ec_num_list,CU19),OFFSET(INDIRECT(CONCAT(""A"",to_text(match(CU19,ec_num_list,0)))),0,1),"""")"),"J6 ")</f>
        <v>J6</v>
      </c>
      <c r="V19" s="199" t="str">
        <f aca="false">IFERROR(__xludf.dummyfunction("if(countif(ec_num_list,CV19),OFFSET(INDIRECT(CONCAT(""A"",to_text(match(CV19,ec_num_list,0)))),0,1),"""")"),"J7 ")</f>
        <v>J7</v>
      </c>
      <c r="W19" s="199" t="str">
        <f aca="false">IFERROR(__xludf.dummyfunction("if(countif(ec_num_list,CW19),OFFSET(INDIRECT(CONCAT(""A"",to_text(match(CW19,ec_num_list,0)))),0,1),"""")"),"")</f>
        <v/>
      </c>
      <c r="X19" s="199" t="str">
        <f aca="false">IFERROR(__xludf.dummyfunction("if(countif(ec_num_list,CX19),OFFSET(INDIRECT(CONCAT(""A"",to_text(match(CX19,ec_num_list,0)))),0,1),"""")"),"")</f>
        <v/>
      </c>
      <c r="Y19" s="199" t="str">
        <f aca="false">IFERROR(__xludf.dummyfunction("if(countif(ec_num_list,CY19),OFFSET(INDIRECT(CONCAT(""A"",to_text(match(CY19,ec_num_list,0)))),0,1),"""")"),"JA ")</f>
        <v>JA</v>
      </c>
      <c r="Z19" s="199" t="str">
        <f aca="false">IFERROR(__xludf.dummyfunction("if(countif(ec_num_list,CZ19),OFFSET(INDIRECT(CONCAT(""A"",to_text(match(CZ19,ec_num_list,0)))),0,1),"""")"),"")</f>
        <v/>
      </c>
      <c r="AA19" s="199" t="str">
        <f aca="false">IFERROR(__xludf.dummyfunction("if(countif(ec_num_list,DA19),OFFSET(INDIRECT(CONCAT(""A"",to_text(match(DA19,ec_num_list,0)))),0,1),"""")"),"JC ")</f>
        <v>JC</v>
      </c>
      <c r="AB19" s="199" t="str">
        <f aca="false">IFERROR(__xludf.dummyfunction("if(countif(ec_num_list,DB19),OFFSET(INDIRECT(CONCAT(""A"",to_text(match(DB19,ec_num_list,0)))),0,1),"""")"),"")</f>
        <v/>
      </c>
      <c r="AC19" s="199" t="str">
        <f aca="false">IFERROR(__xludf.dummyfunction("if(countif(ec_num_list,DC19),OFFSET(INDIRECT(CONCAT(""A"",to_text(match(DC19,ec_num_list,0)))),0,1),"""")"),"")</f>
        <v/>
      </c>
      <c r="AD19" s="199" t="str">
        <f aca="false">IFERROR(__xludf.dummyfunction("if(countif(ec_num_list,DD19),OFFSET(INDIRECT(CONCAT(""A"",to_text(match(DD19,ec_num_list,0)))),0,1),"""")"),"JF ")</f>
        <v>JF</v>
      </c>
      <c r="AE19" s="199" t="str">
        <f aca="false">IFERROR(__xludf.dummyfunction("if(countif(ec_num_list,DE19),OFFSET(INDIRECT(CONCAT(""A"",to_text(match(DE19,ec_num_list,0)))),0,1),"""")"),"K0 ")</f>
        <v>K0</v>
      </c>
      <c r="AF19" s="199" t="str">
        <f aca="false">IFERROR(__xludf.dummyfunction("if(countif(ec_num_list,DF19),OFFSET(INDIRECT(CONCAT(""A"",to_text(match(DF19,ec_num_list,0)))),0,1),"""")"),"")</f>
        <v/>
      </c>
      <c r="AG19" s="199" t="str">
        <f aca="false">IFERROR(__xludf.dummyfunction("if(countif(ec_num_list,DG19),OFFSET(INDIRECT(CONCAT(""A"",to_text(match(DG19,ec_num_list,0)))),0,1),"""")"),"")</f>
        <v/>
      </c>
      <c r="AH19" s="199" t="str">
        <f aca="false">IFERROR(__xludf.dummyfunction("if(countif(ec_num_list,DH19),OFFSET(INDIRECT(CONCAT(""A"",to_text(match(DH19,ec_num_list,0)))),0,1),"""")"),"K3 ")</f>
        <v>K3</v>
      </c>
      <c r="AI19" s="199" t="str">
        <f aca="false">IFERROR(__xludf.dummyfunction("if(countif(ec_num_list,DI19),OFFSET(INDIRECT(CONCAT(""A"",to_text(match(DI19,ec_num_list,0)))),0,1),"""")"),"K4 ")</f>
        <v>K4</v>
      </c>
      <c r="AJ19" s="199" t="str">
        <f aca="false">IFERROR(__xludf.dummyfunction("if(countif(ec_num_list,DJ19),OFFSET(INDIRECT(CONCAT(""A"",to_text(match(DJ19,ec_num_list,0)))),0,1),"""")"),"K5 ")</f>
        <v>K5</v>
      </c>
      <c r="AK19" s="199" t="str">
        <f aca="false">IFERROR(__xludf.dummyfunction("if(countif(ec_num_list,DK19),OFFSET(INDIRECT(CONCAT(""A"",to_text(match(DK19,ec_num_list,0)))),0,1),"""")"),"")</f>
        <v/>
      </c>
      <c r="AL19" s="199" t="str">
        <f aca="false">IFERROR(__xludf.dummyfunction("if(countif(ec_num_list,DL19),OFFSET(INDIRECT(CONCAT(""A"",to_text(match(DL19,ec_num_list,0)))),0,1),"""")"),"K7 ")</f>
        <v>K7</v>
      </c>
      <c r="AM19" s="199" t="str">
        <f aca="false">IFERROR(__xludf.dummyfunction("if(countif(ec_num_list,DM19),OFFSET(INDIRECT(CONCAT(""A"",to_text(match(DM19,ec_num_list,0)))),0,1),"""")"),"")</f>
        <v/>
      </c>
      <c r="AN19" s="199" t="str">
        <f aca="false">IFERROR(__xludf.dummyfunction("if(countif(ec_num_list,DN19),OFFSET(INDIRECT(CONCAT(""A"",to_text(match(DN19,ec_num_list,0)))),0,1),"""")"),"K9 ")</f>
        <v>K9</v>
      </c>
      <c r="AO19" s="199" t="str">
        <f aca="false">IFERROR(__xludf.dummyfunction("if(countif(ec_num_list,DO19),OFFSET(INDIRECT(CONCAT(""A"",to_text(match(DO19,ec_num_list,0)))),0,1),"""")"),"KA ")</f>
        <v>KA</v>
      </c>
      <c r="AP19" s="199" t="str">
        <f aca="false">IFERROR(__xludf.dummyfunction("if(countif(ec_num_list,DP19),OFFSET(INDIRECT(CONCAT(""A"",to_text(match(DP19,ec_num_list,0)))),0,1),"""")"),"")</f>
        <v/>
      </c>
      <c r="AQ19" s="199" t="str">
        <f aca="false">IFERROR(__xludf.dummyfunction("if(countif(ec_num_list,DQ19),OFFSET(INDIRECT(CONCAT(""A"",to_text(match(DQ19,ec_num_list,0)))),0,1),"""")"),"KC ")</f>
        <v>KC</v>
      </c>
      <c r="AR19" s="199" t="str">
        <f aca="false">IFERROR(__xludf.dummyfunction("if(countif(ec_num_list,DR19),OFFSET(INDIRECT(CONCAT(""A"",to_text(match(DR19,ec_num_list,0)))),0,1),"""")"),"KD ")</f>
        <v>KD</v>
      </c>
      <c r="AS19" s="199" t="str">
        <f aca="false">IFERROR(__xludf.dummyfunction("if(countif(ec_num_list,DS19),OFFSET(INDIRECT(CONCAT(""A"",to_text(match(DS19,ec_num_list,0)))),0,1),"""")"),"")</f>
        <v/>
      </c>
      <c r="AT19" s="199" t="str">
        <f aca="false">IFERROR(__xludf.dummyfunction("if(countif(ec_num_list,DT19),OFFSET(INDIRECT(CONCAT(""A"",to_text(match(DT19,ec_num_list,0)))),0,1),"""")"),"")</f>
        <v/>
      </c>
      <c r="AU19" s="199" t="str">
        <f aca="false">IFERROR(__xludf.dummyfunction("if(countif(ec_num_list,DU19),OFFSET(INDIRECT(CONCAT(""A"",to_text(match(DU19,ec_num_list,0)))),0,1),"""")"),"")</f>
        <v/>
      </c>
      <c r="AV19" s="199" t="str">
        <f aca="false">IFERROR(__xludf.dummyfunction("if(countif(ec_num_list,DV19),OFFSET(INDIRECT(CONCAT(""A"",to_text(match(DV19,ec_num_list,0)))),0,1),"""")"),"L1 ")</f>
        <v>L1</v>
      </c>
      <c r="AW19" s="199" t="str">
        <f aca="false">IFERROR(__xludf.dummyfunction("if(countif(ec_num_list,DW19),OFFSET(INDIRECT(CONCAT(""A"",to_text(match(DW19,ec_num_list,0)))),0,1),"""")"),"")</f>
        <v/>
      </c>
      <c r="AX19" s="199" t="str">
        <f aca="false">IFERROR(__xludf.dummyfunction("if(countif(ec_num_list,DX19),OFFSET(INDIRECT(CONCAT(""A"",to_text(match(DX19,ec_num_list,0)))),0,1),"""")"),"")</f>
        <v/>
      </c>
      <c r="AY19" s="199" t="str">
        <f aca="false">IFERROR(__xludf.dummyfunction("if(countif(ec_num_list,DY19),OFFSET(INDIRECT(CONCAT(""A"",to_text(match(DY19,ec_num_list,0)))),0,1),"""")"),"")</f>
        <v/>
      </c>
      <c r="AZ19" s="199" t="str">
        <f aca="false">IFERROR(__xludf.dummyfunction("if(countif(ec_num_list,DZ19),OFFSET(INDIRECT(CONCAT(""A"",to_text(match(DZ19,ec_num_list,0)))),0,1),"""")"),"")</f>
        <v/>
      </c>
      <c r="BA19" s="199" t="str">
        <f aca="false">IFERROR(__xludf.dummyfunction("if(countif(ec_num_list,EA19),OFFSET(INDIRECT(CONCAT(""A"",to_text(match(EA19,ec_num_list,0)))),0,1),"""")"),"")</f>
        <v/>
      </c>
      <c r="BB19" s="199" t="str">
        <f aca="false">IFERROR(__xludf.dummyfunction("if(countif(ec_num_list,EB19),OFFSET(INDIRECT(CONCAT(""A"",to_text(match(EB19,ec_num_list,0)))),0,1),"""")"),"")</f>
        <v/>
      </c>
      <c r="BC19" s="199" t="str">
        <f aca="false">IFERROR(__xludf.dummyfunction("if(countif(ec_num_list,EC19),OFFSET(INDIRECT(CONCAT(""A"",to_text(match(EC19,ec_num_list,0)))),0,1),"""")"),"L8 ")</f>
        <v>L8</v>
      </c>
      <c r="BD19" s="199" t="str">
        <f aca="false">IFERROR(__xludf.dummyfunction("if(countif(ec_num_list,ED19),OFFSET(INDIRECT(CONCAT(""A"",to_text(match(ED19,ec_num_list,0)))),0,1),"""")"),"")</f>
        <v/>
      </c>
      <c r="BE19" s="199" t="str">
        <f aca="false">IFERROR(__xludf.dummyfunction("if(countif(ec_num_list,EE19),OFFSET(INDIRECT(CONCAT(""A"",to_text(match(EE19,ec_num_list,0)))),0,1),"""")"),"LA ")</f>
        <v>LA</v>
      </c>
      <c r="BF19" s="199" t="str">
        <f aca="false">IFERROR(__xludf.dummyfunction("if(countif(ec_num_list,EF19),OFFSET(INDIRECT(CONCAT(""A"",to_text(match(EF19,ec_num_list,0)))),0,1),"""")"),"")</f>
        <v/>
      </c>
      <c r="BG19" s="199" t="str">
        <f aca="false">IFERROR(__xludf.dummyfunction("if(countif(ec_num_list,EG19),OFFSET(INDIRECT(CONCAT(""A"",to_text(match(EG19,ec_num_list,0)))),0,1),"""")"),"LC ")</f>
        <v>LC</v>
      </c>
      <c r="BH19" s="199" t="str">
        <f aca="false">IFERROR(__xludf.dummyfunction("if(countif(ec_num_list,EH19),OFFSET(INDIRECT(CONCAT(""A"",to_text(match(EH19,ec_num_list,0)))),0,1),"""")"),"")</f>
        <v/>
      </c>
      <c r="BI19" s="199" t="str">
        <f aca="false">IFERROR(__xludf.dummyfunction("if(countif(ec_num_list,EI19),OFFSET(INDIRECT(CONCAT(""A"",to_text(match(EI19,ec_num_list,0)))),0,1),"""")"),"")</f>
        <v/>
      </c>
      <c r="BJ19" s="199" t="str">
        <f aca="false">IFERROR(__xludf.dummyfunction("if(countif(ec_num_list,EJ19),OFFSET(INDIRECT(CONCAT(""A"",to_text(match(EJ19,ec_num_list,0)))),0,1),"""")"),"LF ")</f>
        <v>LF</v>
      </c>
      <c r="BK19" s="199" t="str">
        <f aca="false">IFERROR(__xludf.dummyfunction("if(countif(ec_num_list,EK19),OFFSET(INDIRECT(CONCAT(""A"",to_text(match(EK19,ec_num_list,0)))),0,1),"""")"),"M0 ")</f>
        <v>M0</v>
      </c>
      <c r="BL19" s="199" t="str">
        <f aca="false">IFERROR(__xludf.dummyfunction("if(countif(ec_num_list,EL19),OFFSET(INDIRECT(CONCAT(""A"",to_text(match(EL19,ec_num_list,0)))),0,1),"""")"),"M1 ")</f>
        <v>M1</v>
      </c>
      <c r="BM19" s="199" t="str">
        <f aca="false">IFERROR(__xludf.dummyfunction("if(countif(ec_num_list,EM19),OFFSET(INDIRECT(CONCAT(""A"",to_text(match(EM19,ec_num_list,0)))),0,1),"""")"),"")</f>
        <v/>
      </c>
      <c r="BN19" s="199" t="str">
        <f aca="false">IFERROR(__xludf.dummyfunction("if(countif(ec_num_list,EN19),OFFSET(INDIRECT(CONCAT(""A"",to_text(match(EN19,ec_num_list,0)))),0,1),"""")"),"M3 ")</f>
        <v>M3</v>
      </c>
      <c r="BO19" s="199" t="str">
        <f aca="false">IFERROR(__xludf.dummyfunction("if(countif(ec_num_list,EO19),OFFSET(INDIRECT(CONCAT(""A"",to_text(match(EO19,ec_num_list,0)))),0,1),"""")"),"M4 ")</f>
        <v>M4</v>
      </c>
      <c r="BP19" s="199" t="str">
        <f aca="false">IFERROR(__xludf.dummyfunction("if(countif(ec_num_list,EP19),OFFSET(INDIRECT(CONCAT(""A"",to_text(match(EP19,ec_num_list,0)))),0,1),"""")"),"")</f>
        <v/>
      </c>
      <c r="BQ19" s="199" t="str">
        <f aca="false">IFERROR(__xludf.dummyfunction("if(countif(ec_num_list,EQ19),OFFSET(INDIRECT(CONCAT(""A"",to_text(match(EQ19,ec_num_list,0)))),0,1),"""")"),"")</f>
        <v/>
      </c>
      <c r="BR19" s="199" t="str">
        <f aca="false">IFERROR(__xludf.dummyfunction("if(countif(ec_num_list,ER19),OFFSET(INDIRECT(CONCAT(""A"",to_text(match(ER19,ec_num_list,0)))),0,1),"""")"),"")</f>
        <v/>
      </c>
      <c r="BS19" s="199" t="str">
        <f aca="false">IFERROR(__xludf.dummyfunction("if(countif(ec_num_list,ES19),OFFSET(INDIRECT(CONCAT(""A"",to_text(match(ES19,ec_num_list,0)))),0,1),"""")"),"")</f>
        <v/>
      </c>
      <c r="BT19" s="199" t="str">
        <f aca="false">IFERROR(__xludf.dummyfunction("if(countif(ec_num_list,ET19),OFFSET(INDIRECT(CONCAT(""A"",to_text(match(ET19,ec_num_list,0)))),0,1),"""")"),"")</f>
        <v/>
      </c>
      <c r="BU19" s="199" t="str">
        <f aca="false">IFERROR(__xludf.dummyfunction("if(countif(ec_num_list,EU19),OFFSET(INDIRECT(CONCAT(""A"",to_text(match(EU19,ec_num_list,0)))),0,1),"""")"),"")</f>
        <v/>
      </c>
      <c r="BV19" s="199" t="str">
        <f aca="false">IFERROR(__xludf.dummyfunction("if(countif(ec_num_list,EV19),OFFSET(INDIRECT(CONCAT(""A"",to_text(match(EV19,ec_num_list,0)))),0,1),"""")"),"")</f>
        <v/>
      </c>
      <c r="BW19" s="199" t="str">
        <f aca="false">IFERROR(__xludf.dummyfunction("if(countif(ec_num_list,EW19),OFFSET(INDIRECT(CONCAT(""A"",to_text(match(EW19,ec_num_list,0)))),0,1),"""")"),"")</f>
        <v/>
      </c>
      <c r="BX19" s="199" t="str">
        <f aca="false">IFERROR(__xludf.dummyfunction("if(countif(ec_num_list,EX19),OFFSET(INDIRECT(CONCAT(""A"",to_text(match(EX19,ec_num_list,0)))),0,1),"""")"),"MD ")</f>
        <v>MD</v>
      </c>
      <c r="BY19" s="199" t="str">
        <f aca="false">IFERROR(__xludf.dummyfunction("if(countif(ec_num_list,EY19),OFFSET(INDIRECT(CONCAT(""A"",to_text(match(EY19,ec_num_list,0)))),0,1),"""")"),"")</f>
        <v/>
      </c>
      <c r="BZ19" s="199" t="str">
        <f aca="false">IFERROR(__xludf.dummyfunction("if(countif(ec_num_list,EZ19),OFFSET(INDIRECT(CONCAT(""A"",to_text(match(EZ19,ec_num_list,0)))),0,1),"""")"),"MF ")</f>
        <v>MF</v>
      </c>
      <c r="CA19" s="199" t="str">
        <f aca="false">IFERROR(__xludf.dummyfunction("if(countif(ec_num_list,FA19),OFFSET(INDIRECT(CONCAT(""A"",to_text(match(FA19,ec_num_list,0)))),0,1),"""")"),"")</f>
        <v/>
      </c>
      <c r="CB19" s="199" t="str">
        <f aca="false">IFERROR(__xludf.dummyfunction("if(countif(ec_num_list,FB19),OFFSET(INDIRECT(CONCAT(""A"",to_text(match(FB19,ec_num_list,0)))),0,1),"""")"),"")</f>
        <v/>
      </c>
      <c r="CC19" s="199" t="str">
        <f aca="false">IFERROR(__xludf.dummyfunction("if(countif(ec_num_list,FC19),OFFSET(INDIRECT(CONCAT(""A"",to_text(match(FC19,ec_num_list,0)))),0,1),"""")"),"N2 ")</f>
        <v>N2</v>
      </c>
      <c r="CD19" s="199" t="str">
        <f aca="false">IFERROR(__xludf.dummyfunction("if(countif(ec_num_list,FD19),OFFSET(INDIRECT(CONCAT(""A"",to_text(match(FD19,ec_num_list,0)))),0,1),"""")"),"")</f>
        <v/>
      </c>
      <c r="CE19" s="199" t="str">
        <f aca="false">IFERROR(__xludf.dummyfunction("if(countif(ec_num_list,FE19),OFFSET(INDIRECT(CONCAT(""A"",to_text(match(FE19,ec_num_list,0)))),0,1),"""")"),"")</f>
        <v/>
      </c>
      <c r="CF19" s="199" t="str">
        <f aca="false">IFERROR(__xludf.dummyfunction("if(countif(ec_num_list,FF19),OFFSET(INDIRECT(CONCAT(""A"",to_text(match(FF19,ec_num_list,0)))),0,1),"""")"),"")</f>
        <v/>
      </c>
      <c r="CG19" s="199" t="str">
        <f aca="false">IFERROR(__xludf.dummyfunction("if(countif(ec_num_list,FG19),OFFSET(INDIRECT(CONCAT(""A"",to_text(match(FG19,ec_num_list,0)))),0,1),"""")"),"")</f>
        <v/>
      </c>
      <c r="CH19" s="199" t="str">
        <f aca="false">IFERROR(__xludf.dummyfunction("if(countif(ec_num_list,FH19),OFFSET(INDIRECT(CONCAT(""A"",to_text(match(FH19,ec_num_list,0)))),0,1),"""")"),"N7 ")</f>
        <v>N7</v>
      </c>
      <c r="CI19" s="199" t="str">
        <f aca="false">IFERROR(__xludf.dummyfunction("if(countif(ec_num_list,FI19),OFFSET(INDIRECT(CONCAT(""A"",to_text(match(FI19,ec_num_list,0)))),0,1),"""")"),"")</f>
        <v/>
      </c>
      <c r="CJ19" s="199" t="str">
        <f aca="false">IFERROR(__xludf.dummyfunction("if(countif(ec_num_list,FJ19),OFFSET(INDIRECT(CONCAT(""A"",to_text(match(FJ19,ec_num_list,0)))),0,1),"""")"),"")</f>
        <v/>
      </c>
      <c r="CK19" s="199" t="str">
        <f aca="false">IFERROR(__xludf.dummyfunction("if(countif(ec_num_list,FK19),OFFSET(INDIRECT(CONCAT(""A"",to_text(match(FK19,ec_num_list,0)))),0,1),"""")"),"NA ")</f>
        <v>NA</v>
      </c>
      <c r="CL19" s="199" t="str">
        <f aca="false">IFERROR(__xludf.dummyfunction("if(countif(ec_num_list,FL19),OFFSET(INDIRECT(CONCAT(""A"",to_text(match(FL19,ec_num_list,0)))),0,1),"""")"),"")</f>
        <v/>
      </c>
      <c r="CM19" s="199" t="str">
        <f aca="false">IFERROR(__xludf.dummyfunction("if(countif(ec_num_list,FM19),OFFSET(INDIRECT(CONCAT(""A"",to_text(match(FM19,ec_num_list,0)))),0,1),"""")"),"")</f>
        <v/>
      </c>
      <c r="CN19" s="37" t="s">
        <v>123</v>
      </c>
      <c r="CO19" s="37" t="s">
        <v>1231</v>
      </c>
      <c r="CP19" s="37" t="s">
        <v>1239</v>
      </c>
      <c r="CQ19" s="37" t="s">
        <v>1244</v>
      </c>
      <c r="CR19" s="37" t="s">
        <v>1543</v>
      </c>
      <c r="CS19" s="37" t="s">
        <v>1543</v>
      </c>
      <c r="CT19" s="37" t="s">
        <v>1254</v>
      </c>
      <c r="CU19" s="37" t="s">
        <v>1259</v>
      </c>
      <c r="CV19" s="37" t="s">
        <v>1262</v>
      </c>
      <c r="CW19" s="37" t="s">
        <v>1543</v>
      </c>
      <c r="CX19" s="37" t="s">
        <v>1543</v>
      </c>
      <c r="CY19" s="37" t="s">
        <v>1274</v>
      </c>
      <c r="CZ19" s="37" t="s">
        <v>1543</v>
      </c>
      <c r="DA19" s="37" t="s">
        <v>1280</v>
      </c>
      <c r="DB19" s="37" t="s">
        <v>1543</v>
      </c>
      <c r="DC19" s="37" t="s">
        <v>1543</v>
      </c>
      <c r="DD19" s="37" t="s">
        <v>1289</v>
      </c>
      <c r="DE19" s="37" t="s">
        <v>1292</v>
      </c>
      <c r="DF19" s="37" t="s">
        <v>1543</v>
      </c>
      <c r="DG19" s="37" t="s">
        <v>1543</v>
      </c>
      <c r="DH19" s="37" t="s">
        <v>1303</v>
      </c>
      <c r="DI19" s="37" t="s">
        <v>1305</v>
      </c>
      <c r="DJ19" s="37" t="s">
        <v>1309</v>
      </c>
      <c r="DK19" s="37" t="s">
        <v>1543</v>
      </c>
      <c r="DL19" s="37" t="s">
        <v>1314</v>
      </c>
      <c r="DM19" s="37" t="s">
        <v>1543</v>
      </c>
      <c r="DN19" s="37" t="s">
        <v>1322</v>
      </c>
      <c r="DO19" s="37" t="s">
        <v>1325</v>
      </c>
      <c r="DP19" s="37" t="s">
        <v>1543</v>
      </c>
      <c r="DQ19" s="37" t="s">
        <v>1332</v>
      </c>
      <c r="DR19" s="37" t="s">
        <v>1335</v>
      </c>
      <c r="DS19" s="37" t="s">
        <v>1543</v>
      </c>
      <c r="DT19" s="37" t="s">
        <v>1543</v>
      </c>
      <c r="DU19" s="37" t="s">
        <v>1543</v>
      </c>
      <c r="DV19" s="37" t="s">
        <v>1351</v>
      </c>
      <c r="DW19" s="37" t="s">
        <v>1543</v>
      </c>
      <c r="DX19" s="37" t="s">
        <v>1543</v>
      </c>
      <c r="DY19" s="37" t="s">
        <v>1543</v>
      </c>
      <c r="DZ19" s="37" t="s">
        <v>1543</v>
      </c>
      <c r="EA19" s="37" t="s">
        <v>1543</v>
      </c>
      <c r="EB19" s="37" t="s">
        <v>1543</v>
      </c>
      <c r="EC19" s="37" t="s">
        <v>1379</v>
      </c>
      <c r="ED19" s="37" t="s">
        <v>1543</v>
      </c>
      <c r="EE19" s="37" t="s">
        <v>1385</v>
      </c>
      <c r="EF19" s="37" t="s">
        <v>1543</v>
      </c>
      <c r="EG19" s="37" t="s">
        <v>1392</v>
      </c>
      <c r="EH19" s="37" t="s">
        <v>1543</v>
      </c>
      <c r="EI19" s="37" t="s">
        <v>1543</v>
      </c>
      <c r="EJ19" s="37" t="s">
        <v>1402</v>
      </c>
      <c r="EK19" s="37" t="s">
        <v>1405</v>
      </c>
      <c r="EL19" s="37" t="s">
        <v>1407</v>
      </c>
      <c r="EM19" s="37" t="s">
        <v>1543</v>
      </c>
      <c r="EN19" s="37" t="s">
        <v>1416</v>
      </c>
      <c r="EO19" s="37" t="s">
        <v>1418</v>
      </c>
      <c r="EP19" s="37" t="s">
        <v>1543</v>
      </c>
      <c r="EQ19" s="37" t="s">
        <v>1543</v>
      </c>
      <c r="ER19" s="37" t="s">
        <v>1543</v>
      </c>
      <c r="ES19" s="37" t="s">
        <v>1543</v>
      </c>
      <c r="ET19" s="37" t="s">
        <v>1543</v>
      </c>
      <c r="EU19" s="37" t="s">
        <v>1543</v>
      </c>
      <c r="EV19" s="37" t="s">
        <v>1543</v>
      </c>
      <c r="EW19" s="37" t="s">
        <v>1543</v>
      </c>
      <c r="EX19" s="37" t="s">
        <v>1446</v>
      </c>
      <c r="EY19" s="37" t="s">
        <v>1543</v>
      </c>
      <c r="EZ19" s="37" t="s">
        <v>1451</v>
      </c>
      <c r="FA19" s="37" t="s">
        <v>1543</v>
      </c>
      <c r="FB19" s="37" t="s">
        <v>1543</v>
      </c>
      <c r="FC19" s="37" t="s">
        <v>1464</v>
      </c>
      <c r="FD19" s="37" t="s">
        <v>1543</v>
      </c>
      <c r="FE19" s="37" t="s">
        <v>1543</v>
      </c>
      <c r="FF19" s="37" t="s">
        <v>1543</v>
      </c>
      <c r="FG19" s="37" t="s">
        <v>1543</v>
      </c>
      <c r="FH19" s="37" t="s">
        <v>1482</v>
      </c>
      <c r="FI19" s="37" t="s">
        <v>1543</v>
      </c>
      <c r="FJ19" s="37" t="s">
        <v>1543</v>
      </c>
      <c r="FK19" s="37" t="s">
        <v>1494</v>
      </c>
      <c r="FL19" s="37" t="s">
        <v>1497</v>
      </c>
      <c r="FM19" s="37" t="s">
        <v>1543</v>
      </c>
    </row>
    <row r="20" customFormat="false" ht="15" hidden="false" customHeight="false" outlineLevel="0" collapsed="false">
      <c r="A20" s="37" t="s">
        <v>1299</v>
      </c>
      <c r="B20" s="37" t="str">
        <f aca="false">CONCATENATE("K",C20," ")</f>
        <v>K2</v>
      </c>
      <c r="C20" s="196" t="n">
        <v>2</v>
      </c>
      <c r="D20" s="36" t="s">
        <v>417</v>
      </c>
      <c r="E20" s="36" t="s">
        <v>896</v>
      </c>
      <c r="F20" s="36" t="s">
        <v>897</v>
      </c>
      <c r="G20" s="36" t="s">
        <v>898</v>
      </c>
      <c r="H20" s="36" t="s">
        <v>439</v>
      </c>
      <c r="I20" s="36" t="s">
        <v>440</v>
      </c>
      <c r="J20" s="36" t="s">
        <v>533</v>
      </c>
      <c r="K20" s="36" t="s">
        <v>534</v>
      </c>
      <c r="L20" s="173" t="s">
        <v>127</v>
      </c>
      <c r="M20" s="199" t="str">
        <f aca="false">IFERROR(__xludf.dummyfunction("regexreplace(N20,"" "","", "")"),"J0, J1, J2, J5, J6, J7, JA, JC, JF, K0, K3, K4, K5, K7, K9, KA, KB, KC, KD, KF, L1, L8, LA, LC, LF, M0, M3, M4, MF, N2, N7, NA, ")</f>
        <v>J0, J1, J2, J5, J6, J7, JA, JC, JF, K0, K3, K4, K5, K7, K9, KA, KB, KC, KD, KF, L1, L8, LA, LC, LF, M0, M3, M4, MF, N2, N7, NA,</v>
      </c>
      <c r="N20" s="199" t="e">
        <f aca="false">CONCATENATE(O20:CL20)</f>
        <v>#VALUE!</v>
      </c>
      <c r="O20" s="199" t="str">
        <f aca="false">IFERROR(__xludf.dummyfunction("if(countif(ec_num_list,CO20),OFFSET(INDIRECT(CONCAT(""A"",to_text(match(CO20,ec_num_list,0)))),0,1),"""")"),"J0 ")</f>
        <v>J0</v>
      </c>
      <c r="P20" s="199" t="str">
        <f aca="false">IFERROR(__xludf.dummyfunction("if(countif(ec_num_list,CP20),OFFSET(INDIRECT(CONCAT(""A"",to_text(match(CP20,ec_num_list,0)))),0,1),"""")"),"J1 ")</f>
        <v>J1</v>
      </c>
      <c r="Q20" s="199" t="str">
        <f aca="false">IFERROR(__xludf.dummyfunction("if(countif(ec_num_list,CQ20),OFFSET(INDIRECT(CONCAT(""A"",to_text(match(CQ20,ec_num_list,0)))),0,1),"""")"),"J2 ")</f>
        <v>J2</v>
      </c>
      <c r="R20" s="199" t="str">
        <f aca="false">IFERROR(__xludf.dummyfunction("if(countif(ec_num_list,CR20),OFFSET(INDIRECT(CONCAT(""A"",to_text(match(CR20,ec_num_list,0)))),0,1),"""")"),"")</f>
        <v/>
      </c>
      <c r="S20" s="199" t="str">
        <f aca="false">IFERROR(__xludf.dummyfunction("if(countif(ec_num_list,CS20),OFFSET(INDIRECT(CONCAT(""A"",to_text(match(CS20,ec_num_list,0)))),0,1),"""")"),"")</f>
        <v/>
      </c>
      <c r="T20" s="199" t="str">
        <f aca="false">IFERROR(__xludf.dummyfunction("if(countif(ec_num_list,CT20),OFFSET(INDIRECT(CONCAT(""A"",to_text(match(CT20,ec_num_list,0)))),0,1),"""")"),"J5 ")</f>
        <v>J5</v>
      </c>
      <c r="U20" s="199" t="str">
        <f aca="false">IFERROR(__xludf.dummyfunction("if(countif(ec_num_list,CU20),OFFSET(INDIRECT(CONCAT(""A"",to_text(match(CU20,ec_num_list,0)))),0,1),"""")"),"J6 ")</f>
        <v>J6</v>
      </c>
      <c r="V20" s="199" t="str">
        <f aca="false">IFERROR(__xludf.dummyfunction("if(countif(ec_num_list,CV20),OFFSET(INDIRECT(CONCAT(""A"",to_text(match(CV20,ec_num_list,0)))),0,1),"""")"),"J7 ")</f>
        <v>J7</v>
      </c>
      <c r="W20" s="199" t="str">
        <f aca="false">IFERROR(__xludf.dummyfunction("if(countif(ec_num_list,CW20),OFFSET(INDIRECT(CONCAT(""A"",to_text(match(CW20,ec_num_list,0)))),0,1),"""")"),"")</f>
        <v/>
      </c>
      <c r="X20" s="199" t="str">
        <f aca="false">IFERROR(__xludf.dummyfunction("if(countif(ec_num_list,CX20),OFFSET(INDIRECT(CONCAT(""A"",to_text(match(CX20,ec_num_list,0)))),0,1),"""")"),"")</f>
        <v/>
      </c>
      <c r="Y20" s="199" t="str">
        <f aca="false">IFERROR(__xludf.dummyfunction("if(countif(ec_num_list,CY20),OFFSET(INDIRECT(CONCAT(""A"",to_text(match(CY20,ec_num_list,0)))),0,1),"""")"),"JA ")</f>
        <v>JA</v>
      </c>
      <c r="Z20" s="199" t="str">
        <f aca="false">IFERROR(__xludf.dummyfunction("if(countif(ec_num_list,CZ20),OFFSET(INDIRECT(CONCAT(""A"",to_text(match(CZ20,ec_num_list,0)))),0,1),"""")"),"")</f>
        <v/>
      </c>
      <c r="AA20" s="199" t="str">
        <f aca="false">IFERROR(__xludf.dummyfunction("if(countif(ec_num_list,DA20),OFFSET(INDIRECT(CONCAT(""A"",to_text(match(DA20,ec_num_list,0)))),0,1),"""")"),"JC ")</f>
        <v>JC</v>
      </c>
      <c r="AB20" s="199" t="str">
        <f aca="false">IFERROR(__xludf.dummyfunction("if(countif(ec_num_list,DB20),OFFSET(INDIRECT(CONCAT(""A"",to_text(match(DB20,ec_num_list,0)))),0,1),"""")"),"")</f>
        <v/>
      </c>
      <c r="AC20" s="199" t="str">
        <f aca="false">IFERROR(__xludf.dummyfunction("if(countif(ec_num_list,DC20),OFFSET(INDIRECT(CONCAT(""A"",to_text(match(DC20,ec_num_list,0)))),0,1),"""")"),"")</f>
        <v/>
      </c>
      <c r="AD20" s="199" t="str">
        <f aca="false">IFERROR(__xludf.dummyfunction("if(countif(ec_num_list,DD20),OFFSET(INDIRECT(CONCAT(""A"",to_text(match(DD20,ec_num_list,0)))),0,1),"""")"),"JF ")</f>
        <v>JF</v>
      </c>
      <c r="AE20" s="199" t="str">
        <f aca="false">IFERROR(__xludf.dummyfunction("if(countif(ec_num_list,DE20),OFFSET(INDIRECT(CONCAT(""A"",to_text(match(DE20,ec_num_list,0)))),0,1),"""")"),"K0 ")</f>
        <v>K0</v>
      </c>
      <c r="AF20" s="199" t="str">
        <f aca="false">IFERROR(__xludf.dummyfunction("if(countif(ec_num_list,DF20),OFFSET(INDIRECT(CONCAT(""A"",to_text(match(DF20,ec_num_list,0)))),0,1),"""")"),"")</f>
        <v/>
      </c>
      <c r="AG20" s="199" t="str">
        <f aca="false">IFERROR(__xludf.dummyfunction("if(countif(ec_num_list,DG20),OFFSET(INDIRECT(CONCAT(""A"",to_text(match(DG20,ec_num_list,0)))),0,1),"""")"),"")</f>
        <v/>
      </c>
      <c r="AH20" s="199" t="str">
        <f aca="false">IFERROR(__xludf.dummyfunction("if(countif(ec_num_list,DH20),OFFSET(INDIRECT(CONCAT(""A"",to_text(match(DH20,ec_num_list,0)))),0,1),"""")"),"K3 ")</f>
        <v>K3</v>
      </c>
      <c r="AI20" s="199" t="str">
        <f aca="false">IFERROR(__xludf.dummyfunction("if(countif(ec_num_list,DI20),OFFSET(INDIRECT(CONCAT(""A"",to_text(match(DI20,ec_num_list,0)))),0,1),"""")"),"K4 ")</f>
        <v>K4</v>
      </c>
      <c r="AJ20" s="199" t="str">
        <f aca="false">IFERROR(__xludf.dummyfunction("if(countif(ec_num_list,DJ20),OFFSET(INDIRECT(CONCAT(""A"",to_text(match(DJ20,ec_num_list,0)))),0,1),"""")"),"K5 ")</f>
        <v>K5</v>
      </c>
      <c r="AK20" s="199" t="str">
        <f aca="false">IFERROR(__xludf.dummyfunction("if(countif(ec_num_list,DK20),OFFSET(INDIRECT(CONCAT(""A"",to_text(match(DK20,ec_num_list,0)))),0,1),"""")"),"")</f>
        <v/>
      </c>
      <c r="AL20" s="199" t="str">
        <f aca="false">IFERROR(__xludf.dummyfunction("if(countif(ec_num_list,DL20),OFFSET(INDIRECT(CONCAT(""A"",to_text(match(DL20,ec_num_list,0)))),0,1),"""")"),"K7 ")</f>
        <v>K7</v>
      </c>
      <c r="AM20" s="199" t="str">
        <f aca="false">IFERROR(__xludf.dummyfunction("if(countif(ec_num_list,DM20),OFFSET(INDIRECT(CONCAT(""A"",to_text(match(DM20,ec_num_list,0)))),0,1),"""")"),"")</f>
        <v/>
      </c>
      <c r="AN20" s="199" t="str">
        <f aca="false">IFERROR(__xludf.dummyfunction("if(countif(ec_num_list,DN20),OFFSET(INDIRECT(CONCAT(""A"",to_text(match(DN20,ec_num_list,0)))),0,1),"""")"),"K9 ")</f>
        <v>K9</v>
      </c>
      <c r="AO20" s="199" t="str">
        <f aca="false">IFERROR(__xludf.dummyfunction("if(countif(ec_num_list,DO20),OFFSET(INDIRECT(CONCAT(""A"",to_text(match(DO20,ec_num_list,0)))),0,1),"""")"),"KA ")</f>
        <v>KA</v>
      </c>
      <c r="AP20" s="199" t="str">
        <f aca="false">IFERROR(__xludf.dummyfunction("if(countif(ec_num_list,DP20),OFFSET(INDIRECT(CONCAT(""A"",to_text(match(DP20,ec_num_list,0)))),0,1),"""")"),"KB ")</f>
        <v>KB</v>
      </c>
      <c r="AQ20" s="199" t="str">
        <f aca="false">IFERROR(__xludf.dummyfunction("if(countif(ec_num_list,DQ20),OFFSET(INDIRECT(CONCAT(""A"",to_text(match(DQ20,ec_num_list,0)))),0,1),"""")"),"KC ")</f>
        <v>KC</v>
      </c>
      <c r="AR20" s="199" t="str">
        <f aca="false">IFERROR(__xludf.dummyfunction("if(countif(ec_num_list,DR20),OFFSET(INDIRECT(CONCAT(""A"",to_text(match(DR20,ec_num_list,0)))),0,1),"""")"),"KD ")</f>
        <v>KD</v>
      </c>
      <c r="AS20" s="199" t="str">
        <f aca="false">IFERROR(__xludf.dummyfunction("if(countif(ec_num_list,DS20),OFFSET(INDIRECT(CONCAT(""A"",to_text(match(DS20,ec_num_list,0)))),0,1),"""")"),"")</f>
        <v/>
      </c>
      <c r="AT20" s="199" t="str">
        <f aca="false">IFERROR(__xludf.dummyfunction("if(countif(ec_num_list,DT20),OFFSET(INDIRECT(CONCAT(""A"",to_text(match(DT20,ec_num_list,0)))),0,1),"""")"),"KF ")</f>
        <v>KF</v>
      </c>
      <c r="AU20" s="199" t="str">
        <f aca="false">IFERROR(__xludf.dummyfunction("if(countif(ec_num_list,DU20),OFFSET(INDIRECT(CONCAT(""A"",to_text(match(DU20,ec_num_list,0)))),0,1),"""")"),"")</f>
        <v/>
      </c>
      <c r="AV20" s="199" t="str">
        <f aca="false">IFERROR(__xludf.dummyfunction("if(countif(ec_num_list,DV20),OFFSET(INDIRECT(CONCAT(""A"",to_text(match(DV20,ec_num_list,0)))),0,1),"""")"),"L1 ")</f>
        <v>L1</v>
      </c>
      <c r="AW20" s="199" t="str">
        <f aca="false">IFERROR(__xludf.dummyfunction("if(countif(ec_num_list,DW20),OFFSET(INDIRECT(CONCAT(""A"",to_text(match(DW20,ec_num_list,0)))),0,1),"""")"),"")</f>
        <v/>
      </c>
      <c r="AX20" s="199" t="str">
        <f aca="false">IFERROR(__xludf.dummyfunction("if(countif(ec_num_list,DX20),OFFSET(INDIRECT(CONCAT(""A"",to_text(match(DX20,ec_num_list,0)))),0,1),"""")"),"")</f>
        <v/>
      </c>
      <c r="AY20" s="199" t="str">
        <f aca="false">IFERROR(__xludf.dummyfunction("if(countif(ec_num_list,DY20),OFFSET(INDIRECT(CONCAT(""A"",to_text(match(DY20,ec_num_list,0)))),0,1),"""")"),"")</f>
        <v/>
      </c>
      <c r="AZ20" s="199" t="str">
        <f aca="false">IFERROR(__xludf.dummyfunction("if(countif(ec_num_list,DZ20),OFFSET(INDIRECT(CONCAT(""A"",to_text(match(DZ20,ec_num_list,0)))),0,1),"""")"),"")</f>
        <v/>
      </c>
      <c r="BA20" s="199" t="str">
        <f aca="false">IFERROR(__xludf.dummyfunction("if(countif(ec_num_list,EA20),OFFSET(INDIRECT(CONCAT(""A"",to_text(match(EA20,ec_num_list,0)))),0,1),"""")"),"")</f>
        <v/>
      </c>
      <c r="BB20" s="199" t="str">
        <f aca="false">IFERROR(__xludf.dummyfunction("if(countif(ec_num_list,EB20),OFFSET(INDIRECT(CONCAT(""A"",to_text(match(EB20,ec_num_list,0)))),0,1),"""")"),"")</f>
        <v/>
      </c>
      <c r="BC20" s="199" t="str">
        <f aca="false">IFERROR(__xludf.dummyfunction("if(countif(ec_num_list,EC20),OFFSET(INDIRECT(CONCAT(""A"",to_text(match(EC20,ec_num_list,0)))),0,1),"""")"),"L8 ")</f>
        <v>L8</v>
      </c>
      <c r="BD20" s="199" t="str">
        <f aca="false">IFERROR(__xludf.dummyfunction("if(countif(ec_num_list,ED20),OFFSET(INDIRECT(CONCAT(""A"",to_text(match(ED20,ec_num_list,0)))),0,1),"""")"),"")</f>
        <v/>
      </c>
      <c r="BE20" s="199" t="str">
        <f aca="false">IFERROR(__xludf.dummyfunction("if(countif(ec_num_list,EE20),OFFSET(INDIRECT(CONCAT(""A"",to_text(match(EE20,ec_num_list,0)))),0,1),"""")"),"LA ")</f>
        <v>LA</v>
      </c>
      <c r="BF20" s="199" t="str">
        <f aca="false">IFERROR(__xludf.dummyfunction("if(countif(ec_num_list,EF20),OFFSET(INDIRECT(CONCAT(""A"",to_text(match(EF20,ec_num_list,0)))),0,1),"""")"),"")</f>
        <v/>
      </c>
      <c r="BG20" s="199" t="str">
        <f aca="false">IFERROR(__xludf.dummyfunction("if(countif(ec_num_list,EG20),OFFSET(INDIRECT(CONCAT(""A"",to_text(match(EG20,ec_num_list,0)))),0,1),"""")"),"LC ")</f>
        <v>LC</v>
      </c>
      <c r="BH20" s="199" t="str">
        <f aca="false">IFERROR(__xludf.dummyfunction("if(countif(ec_num_list,EH20),OFFSET(INDIRECT(CONCAT(""A"",to_text(match(EH20,ec_num_list,0)))),0,1),"""")"),"")</f>
        <v/>
      </c>
      <c r="BI20" s="199" t="str">
        <f aca="false">IFERROR(__xludf.dummyfunction("if(countif(ec_num_list,EI20),OFFSET(INDIRECT(CONCAT(""A"",to_text(match(EI20,ec_num_list,0)))),0,1),"""")"),"")</f>
        <v/>
      </c>
      <c r="BJ20" s="199" t="str">
        <f aca="false">IFERROR(__xludf.dummyfunction("if(countif(ec_num_list,EJ20),OFFSET(INDIRECT(CONCAT(""A"",to_text(match(EJ20,ec_num_list,0)))),0,1),"""")"),"LF ")</f>
        <v>LF</v>
      </c>
      <c r="BK20" s="199" t="str">
        <f aca="false">IFERROR(__xludf.dummyfunction("if(countif(ec_num_list,EK20),OFFSET(INDIRECT(CONCAT(""A"",to_text(match(EK20,ec_num_list,0)))),0,1),"""")"),"M0 ")</f>
        <v>M0</v>
      </c>
      <c r="BL20" s="199" t="str">
        <f aca="false">IFERROR(__xludf.dummyfunction("if(countif(ec_num_list,EL20),OFFSET(INDIRECT(CONCAT(""A"",to_text(match(EL20,ec_num_list,0)))),0,1),"""")"),"")</f>
        <v/>
      </c>
      <c r="BM20" s="199" t="str">
        <f aca="false">IFERROR(__xludf.dummyfunction("if(countif(ec_num_list,EM20),OFFSET(INDIRECT(CONCAT(""A"",to_text(match(EM20,ec_num_list,0)))),0,1),"""")"),"")</f>
        <v/>
      </c>
      <c r="BN20" s="199" t="str">
        <f aca="false">IFERROR(__xludf.dummyfunction("if(countif(ec_num_list,EN20),OFFSET(INDIRECT(CONCAT(""A"",to_text(match(EN20,ec_num_list,0)))),0,1),"""")"),"M3 ")</f>
        <v>M3</v>
      </c>
      <c r="BO20" s="199" t="str">
        <f aca="false">IFERROR(__xludf.dummyfunction("if(countif(ec_num_list,EO20),OFFSET(INDIRECT(CONCAT(""A"",to_text(match(EO20,ec_num_list,0)))),0,1),"""")"),"M4 ")</f>
        <v>M4</v>
      </c>
      <c r="BP20" s="199" t="str">
        <f aca="false">IFERROR(__xludf.dummyfunction("if(countif(ec_num_list,EP20),OFFSET(INDIRECT(CONCAT(""A"",to_text(match(EP20,ec_num_list,0)))),0,1),"""")"),"")</f>
        <v/>
      </c>
      <c r="BQ20" s="199" t="str">
        <f aca="false">IFERROR(__xludf.dummyfunction("if(countif(ec_num_list,EQ20),OFFSET(INDIRECT(CONCAT(""A"",to_text(match(EQ20,ec_num_list,0)))),0,1),"""")"),"")</f>
        <v/>
      </c>
      <c r="BR20" s="199" t="str">
        <f aca="false">IFERROR(__xludf.dummyfunction("if(countif(ec_num_list,ER20),OFFSET(INDIRECT(CONCAT(""A"",to_text(match(ER20,ec_num_list,0)))),0,1),"""")"),"")</f>
        <v/>
      </c>
      <c r="BS20" s="199" t="str">
        <f aca="false">IFERROR(__xludf.dummyfunction("if(countif(ec_num_list,ES20),OFFSET(INDIRECT(CONCAT(""A"",to_text(match(ES20,ec_num_list,0)))),0,1),"""")"),"")</f>
        <v/>
      </c>
      <c r="BT20" s="199" t="str">
        <f aca="false">IFERROR(__xludf.dummyfunction("if(countif(ec_num_list,ET20),OFFSET(INDIRECT(CONCAT(""A"",to_text(match(ET20,ec_num_list,0)))),0,1),"""")"),"")</f>
        <v/>
      </c>
      <c r="BU20" s="199" t="str">
        <f aca="false">IFERROR(__xludf.dummyfunction("if(countif(ec_num_list,EU20),OFFSET(INDIRECT(CONCAT(""A"",to_text(match(EU20,ec_num_list,0)))),0,1),"""")"),"")</f>
        <v/>
      </c>
      <c r="BV20" s="199" t="str">
        <f aca="false">IFERROR(__xludf.dummyfunction("if(countif(ec_num_list,EV20),OFFSET(INDIRECT(CONCAT(""A"",to_text(match(EV20,ec_num_list,0)))),0,1),"""")"),"")</f>
        <v/>
      </c>
      <c r="BW20" s="199" t="str">
        <f aca="false">IFERROR(__xludf.dummyfunction("if(countif(ec_num_list,EW20),OFFSET(INDIRECT(CONCAT(""A"",to_text(match(EW20,ec_num_list,0)))),0,1),"""")"),"")</f>
        <v/>
      </c>
      <c r="BX20" s="199" t="str">
        <f aca="false">IFERROR(__xludf.dummyfunction("if(countif(ec_num_list,EX20),OFFSET(INDIRECT(CONCAT(""A"",to_text(match(EX20,ec_num_list,0)))),0,1),"""")"),"")</f>
        <v/>
      </c>
      <c r="BY20" s="199" t="str">
        <f aca="false">IFERROR(__xludf.dummyfunction("if(countif(ec_num_list,EY20),OFFSET(INDIRECT(CONCAT(""A"",to_text(match(EY20,ec_num_list,0)))),0,1),"""")"),"")</f>
        <v/>
      </c>
      <c r="BZ20" s="199" t="str">
        <f aca="false">IFERROR(__xludf.dummyfunction("if(countif(ec_num_list,EZ20),OFFSET(INDIRECT(CONCAT(""A"",to_text(match(EZ20,ec_num_list,0)))),0,1),"""")"),"MF ")</f>
        <v>MF</v>
      </c>
      <c r="CA20" s="199" t="str">
        <f aca="false">IFERROR(__xludf.dummyfunction("if(countif(ec_num_list,FA20),OFFSET(INDIRECT(CONCAT(""A"",to_text(match(FA20,ec_num_list,0)))),0,1),"""")"),"")</f>
        <v/>
      </c>
      <c r="CB20" s="199" t="str">
        <f aca="false">IFERROR(__xludf.dummyfunction("if(countif(ec_num_list,FB20),OFFSET(INDIRECT(CONCAT(""A"",to_text(match(FB20,ec_num_list,0)))),0,1),"""")"),"")</f>
        <v/>
      </c>
      <c r="CC20" s="199" t="str">
        <f aca="false">IFERROR(__xludf.dummyfunction("if(countif(ec_num_list,FC20),OFFSET(INDIRECT(CONCAT(""A"",to_text(match(FC20,ec_num_list,0)))),0,1),"""")"),"N2 ")</f>
        <v>N2</v>
      </c>
      <c r="CD20" s="199" t="str">
        <f aca="false">IFERROR(__xludf.dummyfunction("if(countif(ec_num_list,FD20),OFFSET(INDIRECT(CONCAT(""A"",to_text(match(FD20,ec_num_list,0)))),0,1),"""")"),"")</f>
        <v/>
      </c>
      <c r="CE20" s="199" t="str">
        <f aca="false">IFERROR(__xludf.dummyfunction("if(countif(ec_num_list,FE20),OFFSET(INDIRECT(CONCAT(""A"",to_text(match(FE20,ec_num_list,0)))),0,1),"""")"),"")</f>
        <v/>
      </c>
      <c r="CF20" s="199" t="str">
        <f aca="false">IFERROR(__xludf.dummyfunction("if(countif(ec_num_list,FF20),OFFSET(INDIRECT(CONCAT(""A"",to_text(match(FF20,ec_num_list,0)))),0,1),"""")"),"")</f>
        <v/>
      </c>
      <c r="CG20" s="199" t="str">
        <f aca="false">IFERROR(__xludf.dummyfunction("if(countif(ec_num_list,FG20),OFFSET(INDIRECT(CONCAT(""A"",to_text(match(FG20,ec_num_list,0)))),0,1),"""")"),"")</f>
        <v/>
      </c>
      <c r="CH20" s="199" t="str">
        <f aca="false">IFERROR(__xludf.dummyfunction("if(countif(ec_num_list,FH20),OFFSET(INDIRECT(CONCAT(""A"",to_text(match(FH20,ec_num_list,0)))),0,1),"""")"),"N7 ")</f>
        <v>N7</v>
      </c>
      <c r="CI20" s="199" t="str">
        <f aca="false">IFERROR(__xludf.dummyfunction("if(countif(ec_num_list,FI20),OFFSET(INDIRECT(CONCAT(""A"",to_text(match(FI20,ec_num_list,0)))),0,1),"""")"),"")</f>
        <v/>
      </c>
      <c r="CJ20" s="199" t="str">
        <f aca="false">IFERROR(__xludf.dummyfunction("if(countif(ec_num_list,FJ20),OFFSET(INDIRECT(CONCAT(""A"",to_text(match(FJ20,ec_num_list,0)))),0,1),"""")"),"")</f>
        <v/>
      </c>
      <c r="CK20" s="199" t="str">
        <f aca="false">IFERROR(__xludf.dummyfunction("if(countif(ec_num_list,FK20),OFFSET(INDIRECT(CONCAT(""A"",to_text(match(FK20,ec_num_list,0)))),0,1),"""")"),"NA ")</f>
        <v>NA</v>
      </c>
      <c r="CL20" s="199" t="str">
        <f aca="false">IFERROR(__xludf.dummyfunction("if(countif(ec_num_list,FL20),OFFSET(INDIRECT(CONCAT(""A"",to_text(match(FL20,ec_num_list,0)))),0,1),"""")"),"")</f>
        <v/>
      </c>
      <c r="CM20" s="199" t="str">
        <f aca="false">IFERROR(__xludf.dummyfunction("if(countif(ec_num_list,FM20),OFFSET(INDIRECT(CONCAT(""A"",to_text(match(FM20,ec_num_list,0)))),0,1),"""")"),"")</f>
        <v/>
      </c>
      <c r="CN20" s="37" t="s">
        <v>127</v>
      </c>
      <c r="CO20" s="37" t="s">
        <v>1231</v>
      </c>
      <c r="CP20" s="37" t="s">
        <v>1239</v>
      </c>
      <c r="CQ20" s="37" t="s">
        <v>1244</v>
      </c>
      <c r="CR20" s="37" t="s">
        <v>1543</v>
      </c>
      <c r="CS20" s="37" t="s">
        <v>1543</v>
      </c>
      <c r="CT20" s="37" t="s">
        <v>1254</v>
      </c>
      <c r="CU20" s="37" t="s">
        <v>1259</v>
      </c>
      <c r="CV20" s="37" t="s">
        <v>1262</v>
      </c>
      <c r="CW20" s="37" t="s">
        <v>1543</v>
      </c>
      <c r="CX20" s="37" t="s">
        <v>1543</v>
      </c>
      <c r="CY20" s="37" t="s">
        <v>1274</v>
      </c>
      <c r="CZ20" s="37" t="s">
        <v>1543</v>
      </c>
      <c r="DA20" s="37" t="s">
        <v>1280</v>
      </c>
      <c r="DB20" s="37" t="s">
        <v>1543</v>
      </c>
      <c r="DC20" s="37" t="s">
        <v>1543</v>
      </c>
      <c r="DD20" s="37" t="s">
        <v>1289</v>
      </c>
      <c r="DE20" s="37" t="s">
        <v>1292</v>
      </c>
      <c r="DF20" s="37" t="s">
        <v>1543</v>
      </c>
      <c r="DG20" s="37" t="s">
        <v>1543</v>
      </c>
      <c r="DH20" s="37" t="s">
        <v>1303</v>
      </c>
      <c r="DI20" s="37" t="s">
        <v>1305</v>
      </c>
      <c r="DJ20" s="37" t="s">
        <v>1309</v>
      </c>
      <c r="DK20" s="37" t="s">
        <v>1543</v>
      </c>
      <c r="DL20" s="37" t="s">
        <v>1314</v>
      </c>
      <c r="DM20" s="37" t="s">
        <v>1543</v>
      </c>
      <c r="DN20" s="37" t="s">
        <v>1322</v>
      </c>
      <c r="DO20" s="37" t="s">
        <v>1325</v>
      </c>
      <c r="DP20" s="37" t="s">
        <v>1329</v>
      </c>
      <c r="DQ20" s="37" t="s">
        <v>1332</v>
      </c>
      <c r="DR20" s="37" t="s">
        <v>1335</v>
      </c>
      <c r="DS20" s="37" t="s">
        <v>1543</v>
      </c>
      <c r="DT20" s="37" t="s">
        <v>1341</v>
      </c>
      <c r="DU20" s="37" t="s">
        <v>1543</v>
      </c>
      <c r="DV20" s="37" t="s">
        <v>1351</v>
      </c>
      <c r="DW20" s="37" t="s">
        <v>1543</v>
      </c>
      <c r="DX20" s="37" t="s">
        <v>1543</v>
      </c>
      <c r="DY20" s="37" t="s">
        <v>1543</v>
      </c>
      <c r="DZ20" s="37" t="s">
        <v>1543</v>
      </c>
      <c r="EA20" s="37" t="s">
        <v>1543</v>
      </c>
      <c r="EB20" s="37" t="s">
        <v>1543</v>
      </c>
      <c r="EC20" s="37" t="s">
        <v>1379</v>
      </c>
      <c r="ED20" s="37" t="s">
        <v>1543</v>
      </c>
      <c r="EE20" s="37" t="s">
        <v>1385</v>
      </c>
      <c r="EF20" s="37" t="s">
        <v>1543</v>
      </c>
      <c r="EG20" s="37" t="s">
        <v>1392</v>
      </c>
      <c r="EH20" s="37" t="s">
        <v>1543</v>
      </c>
      <c r="EI20" s="37" t="s">
        <v>1543</v>
      </c>
      <c r="EJ20" s="37" t="s">
        <v>1402</v>
      </c>
      <c r="EK20" s="37" t="s">
        <v>1405</v>
      </c>
      <c r="EL20" s="37" t="s">
        <v>1543</v>
      </c>
      <c r="EM20" s="37" t="s">
        <v>1543</v>
      </c>
      <c r="EN20" s="37" t="s">
        <v>1416</v>
      </c>
      <c r="EO20" s="37" t="s">
        <v>1418</v>
      </c>
      <c r="EP20" s="37" t="s">
        <v>1543</v>
      </c>
      <c r="EQ20" s="37" t="s">
        <v>1543</v>
      </c>
      <c r="ER20" s="37" t="s">
        <v>1543</v>
      </c>
      <c r="ES20" s="37" t="s">
        <v>1543</v>
      </c>
      <c r="ET20" s="37" t="s">
        <v>1543</v>
      </c>
      <c r="EU20" s="37" t="s">
        <v>1543</v>
      </c>
      <c r="EV20" s="37" t="s">
        <v>1543</v>
      </c>
      <c r="EW20" s="37" t="s">
        <v>1543</v>
      </c>
      <c r="EX20" s="37" t="s">
        <v>1543</v>
      </c>
      <c r="EY20" s="37" t="s">
        <v>1543</v>
      </c>
      <c r="EZ20" s="37" t="s">
        <v>1451</v>
      </c>
      <c r="FA20" s="37" t="s">
        <v>1543</v>
      </c>
      <c r="FB20" s="37" t="s">
        <v>1543</v>
      </c>
      <c r="FC20" s="37" t="s">
        <v>1464</v>
      </c>
      <c r="FD20" s="37" t="s">
        <v>1543</v>
      </c>
      <c r="FE20" s="37" t="s">
        <v>1543</v>
      </c>
      <c r="FF20" s="37" t="s">
        <v>1543</v>
      </c>
      <c r="FG20" s="37" t="s">
        <v>1543</v>
      </c>
      <c r="FH20" s="37" t="s">
        <v>1482</v>
      </c>
      <c r="FI20" s="37" t="s">
        <v>1543</v>
      </c>
      <c r="FJ20" s="37" t="s">
        <v>1543</v>
      </c>
      <c r="FK20" s="37" t="s">
        <v>1494</v>
      </c>
      <c r="FL20" s="37" t="s">
        <v>1497</v>
      </c>
      <c r="FM20" s="37" t="s">
        <v>1543</v>
      </c>
    </row>
    <row r="21" customFormat="false" ht="15" hidden="false" customHeight="false" outlineLevel="0" collapsed="false">
      <c r="A21" s="37" t="s">
        <v>1303</v>
      </c>
      <c r="B21" s="37" t="str">
        <f aca="false">CONCATENATE("K",C21," ")</f>
        <v>K3</v>
      </c>
      <c r="C21" s="196" t="n">
        <v>3</v>
      </c>
      <c r="D21" s="36" t="s">
        <v>417</v>
      </c>
      <c r="E21" s="36" t="s">
        <v>896</v>
      </c>
      <c r="F21" s="36" t="s">
        <v>897</v>
      </c>
      <c r="G21" s="36" t="s">
        <v>898</v>
      </c>
      <c r="H21" s="36" t="s">
        <v>423</v>
      </c>
      <c r="I21" s="36" t="s">
        <v>489</v>
      </c>
      <c r="J21" s="36" t="s">
        <v>537</v>
      </c>
      <c r="K21" s="36" t="s">
        <v>540</v>
      </c>
      <c r="L21" s="173" t="s">
        <v>129</v>
      </c>
      <c r="M21" s="199" t="str">
        <f aca="false">IFERROR(__xludf.dummyfunction("regexreplace(N21,"" "","", "")"),"J0, J1, J2, J5, J6, J7, JA, JC, K0, K5, K7, K9, KA, KB, KC, KD, KF, L1, L8, LA, LC, LF, M0, M1, M3, M4, M8, MB, MD, MF, N2, N7, NA, ")</f>
        <v>J0, J1, J2, J5, J6, J7, JA, JC, K0, K5, K7, K9, KA, KB, KC, KD, KF, L1, L8, LA, LC, LF, M0, M1, M3, M4, M8, MB, MD, MF, N2, N7, NA,</v>
      </c>
      <c r="N21" s="199" t="e">
        <f aca="false">CONCATENATE(O21:CL21)</f>
        <v>#VALUE!</v>
      </c>
      <c r="O21" s="199" t="str">
        <f aca="false">IFERROR(__xludf.dummyfunction("if(countif(ec_num_list,CO21),OFFSET(INDIRECT(CONCAT(""A"",to_text(match(CO21,ec_num_list,0)))),0,1),"""")"),"J0 ")</f>
        <v>J0</v>
      </c>
      <c r="P21" s="199" t="str">
        <f aca="false">IFERROR(__xludf.dummyfunction("if(countif(ec_num_list,CP21),OFFSET(INDIRECT(CONCAT(""A"",to_text(match(CP21,ec_num_list,0)))),0,1),"""")"),"J1 ")</f>
        <v>J1</v>
      </c>
      <c r="Q21" s="199" t="str">
        <f aca="false">IFERROR(__xludf.dummyfunction("if(countif(ec_num_list,CQ21),OFFSET(INDIRECT(CONCAT(""A"",to_text(match(CQ21,ec_num_list,0)))),0,1),"""")"),"J2 ")</f>
        <v>J2</v>
      </c>
      <c r="R21" s="199" t="str">
        <f aca="false">IFERROR(__xludf.dummyfunction("if(countif(ec_num_list,CR21),OFFSET(INDIRECT(CONCAT(""A"",to_text(match(CR21,ec_num_list,0)))),0,1),"""")"),"")</f>
        <v/>
      </c>
      <c r="S21" s="199" t="str">
        <f aca="false">IFERROR(__xludf.dummyfunction("if(countif(ec_num_list,CS21),OFFSET(INDIRECT(CONCAT(""A"",to_text(match(CS21,ec_num_list,0)))),0,1),"""")"),"")</f>
        <v/>
      </c>
      <c r="T21" s="199" t="str">
        <f aca="false">IFERROR(__xludf.dummyfunction("if(countif(ec_num_list,CT21),OFFSET(INDIRECT(CONCAT(""A"",to_text(match(CT21,ec_num_list,0)))),0,1),"""")"),"J5 ")</f>
        <v>J5</v>
      </c>
      <c r="U21" s="199" t="str">
        <f aca="false">IFERROR(__xludf.dummyfunction("if(countif(ec_num_list,CU21),OFFSET(INDIRECT(CONCAT(""A"",to_text(match(CU21,ec_num_list,0)))),0,1),"""")"),"J6 ")</f>
        <v>J6</v>
      </c>
      <c r="V21" s="199" t="str">
        <f aca="false">IFERROR(__xludf.dummyfunction("if(countif(ec_num_list,CV21),OFFSET(INDIRECT(CONCAT(""A"",to_text(match(CV21,ec_num_list,0)))),0,1),"""")"),"J7 ")</f>
        <v>J7</v>
      </c>
      <c r="W21" s="199" t="str">
        <f aca="false">IFERROR(__xludf.dummyfunction("if(countif(ec_num_list,CW21),OFFSET(INDIRECT(CONCAT(""A"",to_text(match(CW21,ec_num_list,0)))),0,1),"""")"),"")</f>
        <v/>
      </c>
      <c r="X21" s="199" t="str">
        <f aca="false">IFERROR(__xludf.dummyfunction("if(countif(ec_num_list,CX21),OFFSET(INDIRECT(CONCAT(""A"",to_text(match(CX21,ec_num_list,0)))),0,1),"""")"),"")</f>
        <v/>
      </c>
      <c r="Y21" s="199" t="str">
        <f aca="false">IFERROR(__xludf.dummyfunction("if(countif(ec_num_list,CY21),OFFSET(INDIRECT(CONCAT(""A"",to_text(match(CY21,ec_num_list,0)))),0,1),"""")"),"JA ")</f>
        <v>JA</v>
      </c>
      <c r="Z21" s="199" t="str">
        <f aca="false">IFERROR(__xludf.dummyfunction("if(countif(ec_num_list,CZ21),OFFSET(INDIRECT(CONCAT(""A"",to_text(match(CZ21,ec_num_list,0)))),0,1),"""")"),"")</f>
        <v/>
      </c>
      <c r="AA21" s="199" t="str">
        <f aca="false">IFERROR(__xludf.dummyfunction("if(countif(ec_num_list,DA21),OFFSET(INDIRECT(CONCAT(""A"",to_text(match(DA21,ec_num_list,0)))),0,1),"""")"),"JC ")</f>
        <v>JC</v>
      </c>
      <c r="AB21" s="199" t="str">
        <f aca="false">IFERROR(__xludf.dummyfunction("if(countif(ec_num_list,DB21),OFFSET(INDIRECT(CONCAT(""A"",to_text(match(DB21,ec_num_list,0)))),0,1),"""")"),"")</f>
        <v/>
      </c>
      <c r="AC21" s="199" t="str">
        <f aca="false">IFERROR(__xludf.dummyfunction("if(countif(ec_num_list,DC21),OFFSET(INDIRECT(CONCAT(""A"",to_text(match(DC21,ec_num_list,0)))),0,1),"""")"),"")</f>
        <v/>
      </c>
      <c r="AD21" s="199" t="str">
        <f aca="false">IFERROR(__xludf.dummyfunction("if(countif(ec_num_list,DD21),OFFSET(INDIRECT(CONCAT(""A"",to_text(match(DD21,ec_num_list,0)))),0,1),"""")"),"")</f>
        <v/>
      </c>
      <c r="AE21" s="199" t="str">
        <f aca="false">IFERROR(__xludf.dummyfunction("if(countif(ec_num_list,DE21),OFFSET(INDIRECT(CONCAT(""A"",to_text(match(DE21,ec_num_list,0)))),0,1),"""")"),"K0 ")</f>
        <v>K0</v>
      </c>
      <c r="AF21" s="199" t="str">
        <f aca="false">IFERROR(__xludf.dummyfunction("if(countif(ec_num_list,DF21),OFFSET(INDIRECT(CONCAT(""A"",to_text(match(DF21,ec_num_list,0)))),0,1),"""")"),"")</f>
        <v/>
      </c>
      <c r="AG21" s="199" t="str">
        <f aca="false">IFERROR(__xludf.dummyfunction("if(countif(ec_num_list,DG21),OFFSET(INDIRECT(CONCAT(""A"",to_text(match(DG21,ec_num_list,0)))),0,1),"""")"),"")</f>
        <v/>
      </c>
      <c r="AH21" s="199" t="str">
        <f aca="false">IFERROR(__xludf.dummyfunction("if(countif(ec_num_list,DH21),OFFSET(INDIRECT(CONCAT(""A"",to_text(match(DH21,ec_num_list,0)))),0,1),"""")"),"")</f>
        <v/>
      </c>
      <c r="AI21" s="199" t="str">
        <f aca="false">IFERROR(__xludf.dummyfunction("if(countif(ec_num_list,DI21),OFFSET(INDIRECT(CONCAT(""A"",to_text(match(DI21,ec_num_list,0)))),0,1),"""")"),"")</f>
        <v/>
      </c>
      <c r="AJ21" s="199" t="str">
        <f aca="false">IFERROR(__xludf.dummyfunction("if(countif(ec_num_list,DJ21),OFFSET(INDIRECT(CONCAT(""A"",to_text(match(DJ21,ec_num_list,0)))),0,1),"""")"),"K5 ")</f>
        <v>K5</v>
      </c>
      <c r="AK21" s="199" t="str">
        <f aca="false">IFERROR(__xludf.dummyfunction("if(countif(ec_num_list,DK21),OFFSET(INDIRECT(CONCAT(""A"",to_text(match(DK21,ec_num_list,0)))),0,1),"""")"),"")</f>
        <v/>
      </c>
      <c r="AL21" s="199" t="str">
        <f aca="false">IFERROR(__xludf.dummyfunction("if(countif(ec_num_list,DL21),OFFSET(INDIRECT(CONCAT(""A"",to_text(match(DL21,ec_num_list,0)))),0,1),"""")"),"K7 ")</f>
        <v>K7</v>
      </c>
      <c r="AM21" s="199" t="str">
        <f aca="false">IFERROR(__xludf.dummyfunction("if(countif(ec_num_list,DM21),OFFSET(INDIRECT(CONCAT(""A"",to_text(match(DM21,ec_num_list,0)))),0,1),"""")"),"")</f>
        <v/>
      </c>
      <c r="AN21" s="199" t="str">
        <f aca="false">IFERROR(__xludf.dummyfunction("if(countif(ec_num_list,DN21),OFFSET(INDIRECT(CONCAT(""A"",to_text(match(DN21,ec_num_list,0)))),0,1),"""")"),"K9 ")</f>
        <v>K9</v>
      </c>
      <c r="AO21" s="199" t="str">
        <f aca="false">IFERROR(__xludf.dummyfunction("if(countif(ec_num_list,DO21),OFFSET(INDIRECT(CONCAT(""A"",to_text(match(DO21,ec_num_list,0)))),0,1),"""")"),"KA ")</f>
        <v>KA</v>
      </c>
      <c r="AP21" s="199" t="str">
        <f aca="false">IFERROR(__xludf.dummyfunction("if(countif(ec_num_list,DP21),OFFSET(INDIRECT(CONCAT(""A"",to_text(match(DP21,ec_num_list,0)))),0,1),"""")"),"KB ")</f>
        <v>KB</v>
      </c>
      <c r="AQ21" s="199" t="str">
        <f aca="false">IFERROR(__xludf.dummyfunction("if(countif(ec_num_list,DQ21),OFFSET(INDIRECT(CONCAT(""A"",to_text(match(DQ21,ec_num_list,0)))),0,1),"""")"),"KC ")</f>
        <v>KC</v>
      </c>
      <c r="AR21" s="199" t="str">
        <f aca="false">IFERROR(__xludf.dummyfunction("if(countif(ec_num_list,DR21),OFFSET(INDIRECT(CONCAT(""A"",to_text(match(DR21,ec_num_list,0)))),0,1),"""")"),"KD ")</f>
        <v>KD</v>
      </c>
      <c r="AS21" s="199" t="str">
        <f aca="false">IFERROR(__xludf.dummyfunction("if(countif(ec_num_list,DS21),OFFSET(INDIRECT(CONCAT(""A"",to_text(match(DS21,ec_num_list,0)))),0,1),"""")"),"")</f>
        <v/>
      </c>
      <c r="AT21" s="199" t="str">
        <f aca="false">IFERROR(__xludf.dummyfunction("if(countif(ec_num_list,DT21),OFFSET(INDIRECT(CONCAT(""A"",to_text(match(DT21,ec_num_list,0)))),0,1),"""")"),"KF ")</f>
        <v>KF</v>
      </c>
      <c r="AU21" s="199" t="str">
        <f aca="false">IFERROR(__xludf.dummyfunction("if(countif(ec_num_list,DU21),OFFSET(INDIRECT(CONCAT(""A"",to_text(match(DU21,ec_num_list,0)))),0,1),"""")"),"")</f>
        <v/>
      </c>
      <c r="AV21" s="199" t="str">
        <f aca="false">IFERROR(__xludf.dummyfunction("if(countif(ec_num_list,DV21),OFFSET(INDIRECT(CONCAT(""A"",to_text(match(DV21,ec_num_list,0)))),0,1),"""")"),"L1 ")</f>
        <v>L1</v>
      </c>
      <c r="AW21" s="199" t="str">
        <f aca="false">IFERROR(__xludf.dummyfunction("if(countif(ec_num_list,DW21),OFFSET(INDIRECT(CONCAT(""A"",to_text(match(DW21,ec_num_list,0)))),0,1),"""")"),"")</f>
        <v/>
      </c>
      <c r="AX21" s="199" t="str">
        <f aca="false">IFERROR(__xludf.dummyfunction("if(countif(ec_num_list,DX21),OFFSET(INDIRECT(CONCAT(""A"",to_text(match(DX21,ec_num_list,0)))),0,1),"""")"),"")</f>
        <v/>
      </c>
      <c r="AY21" s="199" t="str">
        <f aca="false">IFERROR(__xludf.dummyfunction("if(countif(ec_num_list,DY21),OFFSET(INDIRECT(CONCAT(""A"",to_text(match(DY21,ec_num_list,0)))),0,1),"""")"),"")</f>
        <v/>
      </c>
      <c r="AZ21" s="199" t="str">
        <f aca="false">IFERROR(__xludf.dummyfunction("if(countif(ec_num_list,DZ21),OFFSET(INDIRECT(CONCAT(""A"",to_text(match(DZ21,ec_num_list,0)))),0,1),"""")"),"")</f>
        <v/>
      </c>
      <c r="BA21" s="199" t="str">
        <f aca="false">IFERROR(__xludf.dummyfunction("if(countif(ec_num_list,EA21),OFFSET(INDIRECT(CONCAT(""A"",to_text(match(EA21,ec_num_list,0)))),0,1),"""")"),"")</f>
        <v/>
      </c>
      <c r="BB21" s="199" t="str">
        <f aca="false">IFERROR(__xludf.dummyfunction("if(countif(ec_num_list,EB21),OFFSET(INDIRECT(CONCAT(""A"",to_text(match(EB21,ec_num_list,0)))),0,1),"""")"),"")</f>
        <v/>
      </c>
      <c r="BC21" s="199" t="str">
        <f aca="false">IFERROR(__xludf.dummyfunction("if(countif(ec_num_list,EC21),OFFSET(INDIRECT(CONCAT(""A"",to_text(match(EC21,ec_num_list,0)))),0,1),"""")"),"L8 ")</f>
        <v>L8</v>
      </c>
      <c r="BD21" s="199" t="str">
        <f aca="false">IFERROR(__xludf.dummyfunction("if(countif(ec_num_list,ED21),OFFSET(INDIRECT(CONCAT(""A"",to_text(match(ED21,ec_num_list,0)))),0,1),"""")"),"")</f>
        <v/>
      </c>
      <c r="BE21" s="199" t="str">
        <f aca="false">IFERROR(__xludf.dummyfunction("if(countif(ec_num_list,EE21),OFFSET(INDIRECT(CONCAT(""A"",to_text(match(EE21,ec_num_list,0)))),0,1),"""")"),"LA ")</f>
        <v>LA</v>
      </c>
      <c r="BF21" s="199" t="str">
        <f aca="false">IFERROR(__xludf.dummyfunction("if(countif(ec_num_list,EF21),OFFSET(INDIRECT(CONCAT(""A"",to_text(match(EF21,ec_num_list,0)))),0,1),"""")"),"")</f>
        <v/>
      </c>
      <c r="BG21" s="199" t="str">
        <f aca="false">IFERROR(__xludf.dummyfunction("if(countif(ec_num_list,EG21),OFFSET(INDIRECT(CONCAT(""A"",to_text(match(EG21,ec_num_list,0)))),0,1),"""")"),"LC ")</f>
        <v>LC</v>
      </c>
      <c r="BH21" s="199" t="str">
        <f aca="false">IFERROR(__xludf.dummyfunction("if(countif(ec_num_list,EH21),OFFSET(INDIRECT(CONCAT(""A"",to_text(match(EH21,ec_num_list,0)))),0,1),"""")"),"")</f>
        <v/>
      </c>
      <c r="BI21" s="199" t="str">
        <f aca="false">IFERROR(__xludf.dummyfunction("if(countif(ec_num_list,EI21),OFFSET(INDIRECT(CONCAT(""A"",to_text(match(EI21,ec_num_list,0)))),0,1),"""")"),"")</f>
        <v/>
      </c>
      <c r="BJ21" s="199" t="str">
        <f aca="false">IFERROR(__xludf.dummyfunction("if(countif(ec_num_list,EJ21),OFFSET(INDIRECT(CONCAT(""A"",to_text(match(EJ21,ec_num_list,0)))),0,1),"""")"),"LF ")</f>
        <v>LF</v>
      </c>
      <c r="BK21" s="199" t="str">
        <f aca="false">IFERROR(__xludf.dummyfunction("if(countif(ec_num_list,EK21),OFFSET(INDIRECT(CONCAT(""A"",to_text(match(EK21,ec_num_list,0)))),0,1),"""")"),"M0 ")</f>
        <v>M0</v>
      </c>
      <c r="BL21" s="199" t="str">
        <f aca="false">IFERROR(__xludf.dummyfunction("if(countif(ec_num_list,EL21),OFFSET(INDIRECT(CONCAT(""A"",to_text(match(EL21,ec_num_list,0)))),0,1),"""")"),"M1 ")</f>
        <v>M1</v>
      </c>
      <c r="BM21" s="199" t="str">
        <f aca="false">IFERROR(__xludf.dummyfunction("if(countif(ec_num_list,EM21),OFFSET(INDIRECT(CONCAT(""A"",to_text(match(EM21,ec_num_list,0)))),0,1),"""")"),"")</f>
        <v/>
      </c>
      <c r="BN21" s="199" t="str">
        <f aca="false">IFERROR(__xludf.dummyfunction("if(countif(ec_num_list,EN21),OFFSET(INDIRECT(CONCAT(""A"",to_text(match(EN21,ec_num_list,0)))),0,1),"""")"),"M3 ")</f>
        <v>M3</v>
      </c>
      <c r="BO21" s="199" t="str">
        <f aca="false">IFERROR(__xludf.dummyfunction("if(countif(ec_num_list,EO21),OFFSET(INDIRECT(CONCAT(""A"",to_text(match(EO21,ec_num_list,0)))),0,1),"""")"),"M4 ")</f>
        <v>M4</v>
      </c>
      <c r="BP21" s="199" t="str">
        <f aca="false">IFERROR(__xludf.dummyfunction("if(countif(ec_num_list,EP21),OFFSET(INDIRECT(CONCAT(""A"",to_text(match(EP21,ec_num_list,0)))),0,1),"""")"),"")</f>
        <v/>
      </c>
      <c r="BQ21" s="199" t="str">
        <f aca="false">IFERROR(__xludf.dummyfunction("if(countif(ec_num_list,EQ21),OFFSET(INDIRECT(CONCAT(""A"",to_text(match(EQ21,ec_num_list,0)))),0,1),"""")"),"")</f>
        <v/>
      </c>
      <c r="BR21" s="199" t="str">
        <f aca="false">IFERROR(__xludf.dummyfunction("if(countif(ec_num_list,ER21),OFFSET(INDIRECT(CONCAT(""A"",to_text(match(ER21,ec_num_list,0)))),0,1),"""")"),"")</f>
        <v/>
      </c>
      <c r="BS21" s="199" t="str">
        <f aca="false">IFERROR(__xludf.dummyfunction("if(countif(ec_num_list,ES21),OFFSET(INDIRECT(CONCAT(""A"",to_text(match(ES21,ec_num_list,0)))),0,1),"""")"),"M8 ")</f>
        <v>M8</v>
      </c>
      <c r="BT21" s="199" t="str">
        <f aca="false">IFERROR(__xludf.dummyfunction("if(countif(ec_num_list,ET21),OFFSET(INDIRECT(CONCAT(""A"",to_text(match(ET21,ec_num_list,0)))),0,1),"""")"),"")</f>
        <v/>
      </c>
      <c r="BU21" s="199" t="str">
        <f aca="false">IFERROR(__xludf.dummyfunction("if(countif(ec_num_list,EU21),OFFSET(INDIRECT(CONCAT(""A"",to_text(match(EU21,ec_num_list,0)))),0,1),"""")"),"")</f>
        <v/>
      </c>
      <c r="BV21" s="199" t="str">
        <f aca="false">IFERROR(__xludf.dummyfunction("if(countif(ec_num_list,EV21),OFFSET(INDIRECT(CONCAT(""A"",to_text(match(EV21,ec_num_list,0)))),0,1),"""")"),"MB ")</f>
        <v>MB</v>
      </c>
      <c r="BW21" s="199" t="str">
        <f aca="false">IFERROR(__xludf.dummyfunction("if(countif(ec_num_list,EW21),OFFSET(INDIRECT(CONCAT(""A"",to_text(match(EW21,ec_num_list,0)))),0,1),"""")"),"")</f>
        <v/>
      </c>
      <c r="BX21" s="199" t="str">
        <f aca="false">IFERROR(__xludf.dummyfunction("if(countif(ec_num_list,EX21),OFFSET(INDIRECT(CONCAT(""A"",to_text(match(EX21,ec_num_list,0)))),0,1),"""")"),"MD ")</f>
        <v>MD</v>
      </c>
      <c r="BY21" s="199" t="str">
        <f aca="false">IFERROR(__xludf.dummyfunction("if(countif(ec_num_list,EY21),OFFSET(INDIRECT(CONCAT(""A"",to_text(match(EY21,ec_num_list,0)))),0,1),"""")"),"")</f>
        <v/>
      </c>
      <c r="BZ21" s="199" t="str">
        <f aca="false">IFERROR(__xludf.dummyfunction("if(countif(ec_num_list,EZ21),OFFSET(INDIRECT(CONCAT(""A"",to_text(match(EZ21,ec_num_list,0)))),0,1),"""")"),"MF ")</f>
        <v>MF</v>
      </c>
      <c r="CA21" s="199" t="str">
        <f aca="false">IFERROR(__xludf.dummyfunction("if(countif(ec_num_list,FA21),OFFSET(INDIRECT(CONCAT(""A"",to_text(match(FA21,ec_num_list,0)))),0,1),"""")"),"")</f>
        <v/>
      </c>
      <c r="CB21" s="199" t="str">
        <f aca="false">IFERROR(__xludf.dummyfunction("if(countif(ec_num_list,FB21),OFFSET(INDIRECT(CONCAT(""A"",to_text(match(FB21,ec_num_list,0)))),0,1),"""")"),"")</f>
        <v/>
      </c>
      <c r="CC21" s="199" t="str">
        <f aca="false">IFERROR(__xludf.dummyfunction("if(countif(ec_num_list,FC21),OFFSET(INDIRECT(CONCAT(""A"",to_text(match(FC21,ec_num_list,0)))),0,1),"""")"),"N2 ")</f>
        <v>N2</v>
      </c>
      <c r="CD21" s="199" t="str">
        <f aca="false">IFERROR(__xludf.dummyfunction("if(countif(ec_num_list,FD21),OFFSET(INDIRECT(CONCAT(""A"",to_text(match(FD21,ec_num_list,0)))),0,1),"""")"),"")</f>
        <v/>
      </c>
      <c r="CE21" s="199" t="str">
        <f aca="false">IFERROR(__xludf.dummyfunction("if(countif(ec_num_list,FE21),OFFSET(INDIRECT(CONCAT(""A"",to_text(match(FE21,ec_num_list,0)))),0,1),"""")"),"")</f>
        <v/>
      </c>
      <c r="CF21" s="199" t="str">
        <f aca="false">IFERROR(__xludf.dummyfunction("if(countif(ec_num_list,FF21),OFFSET(INDIRECT(CONCAT(""A"",to_text(match(FF21,ec_num_list,0)))),0,1),"""")"),"")</f>
        <v/>
      </c>
      <c r="CG21" s="199" t="str">
        <f aca="false">IFERROR(__xludf.dummyfunction("if(countif(ec_num_list,FG21),OFFSET(INDIRECT(CONCAT(""A"",to_text(match(FG21,ec_num_list,0)))),0,1),"""")"),"")</f>
        <v/>
      </c>
      <c r="CH21" s="199" t="str">
        <f aca="false">IFERROR(__xludf.dummyfunction("if(countif(ec_num_list,FH21),OFFSET(INDIRECT(CONCAT(""A"",to_text(match(FH21,ec_num_list,0)))),0,1),"""")"),"N7 ")</f>
        <v>N7</v>
      </c>
      <c r="CI21" s="199" t="str">
        <f aca="false">IFERROR(__xludf.dummyfunction("if(countif(ec_num_list,FI21),OFFSET(INDIRECT(CONCAT(""A"",to_text(match(FI21,ec_num_list,0)))),0,1),"""")"),"")</f>
        <v/>
      </c>
      <c r="CJ21" s="199" t="str">
        <f aca="false">IFERROR(__xludf.dummyfunction("if(countif(ec_num_list,FJ21),OFFSET(INDIRECT(CONCAT(""A"",to_text(match(FJ21,ec_num_list,0)))),0,1),"""")"),"")</f>
        <v/>
      </c>
      <c r="CK21" s="199" t="str">
        <f aca="false">IFERROR(__xludf.dummyfunction("if(countif(ec_num_list,FK21),OFFSET(INDIRECT(CONCAT(""A"",to_text(match(FK21,ec_num_list,0)))),0,1),"""")"),"NA ")</f>
        <v>NA</v>
      </c>
      <c r="CL21" s="199" t="str">
        <f aca="false">IFERROR(__xludf.dummyfunction("if(countif(ec_num_list,FL21),OFFSET(INDIRECT(CONCAT(""A"",to_text(match(FL21,ec_num_list,0)))),0,1),"""")"),"")</f>
        <v/>
      </c>
      <c r="CM21" s="199" t="str">
        <f aca="false">IFERROR(__xludf.dummyfunction("if(countif(ec_num_list,FM21),OFFSET(INDIRECT(CONCAT(""A"",to_text(match(FM21,ec_num_list,0)))),0,1),"""")"),"")</f>
        <v/>
      </c>
      <c r="CN21" s="37" t="s">
        <v>129</v>
      </c>
      <c r="CO21" s="37" t="s">
        <v>1231</v>
      </c>
      <c r="CP21" s="37" t="s">
        <v>1239</v>
      </c>
      <c r="CQ21" s="37" t="s">
        <v>1244</v>
      </c>
      <c r="CR21" s="37" t="s">
        <v>1543</v>
      </c>
      <c r="CS21" s="37" t="s">
        <v>1543</v>
      </c>
      <c r="CT21" s="37" t="s">
        <v>1254</v>
      </c>
      <c r="CU21" s="37" t="s">
        <v>1259</v>
      </c>
      <c r="CV21" s="37" t="s">
        <v>1262</v>
      </c>
      <c r="CW21" s="37" t="s">
        <v>1543</v>
      </c>
      <c r="CX21" s="37" t="s">
        <v>1543</v>
      </c>
      <c r="CY21" s="37" t="s">
        <v>1274</v>
      </c>
      <c r="CZ21" s="37" t="s">
        <v>1543</v>
      </c>
      <c r="DA21" s="37" t="s">
        <v>1280</v>
      </c>
      <c r="DB21" s="37" t="s">
        <v>1543</v>
      </c>
      <c r="DC21" s="37" t="s">
        <v>1543</v>
      </c>
      <c r="DD21" s="37" t="s">
        <v>1543</v>
      </c>
      <c r="DE21" s="37" t="s">
        <v>1292</v>
      </c>
      <c r="DF21" s="37" t="s">
        <v>1543</v>
      </c>
      <c r="DG21" s="37" t="s">
        <v>1543</v>
      </c>
      <c r="DH21" s="37" t="s">
        <v>1543</v>
      </c>
      <c r="DI21" s="37" t="s">
        <v>1543</v>
      </c>
      <c r="DJ21" s="37" t="s">
        <v>1309</v>
      </c>
      <c r="DK21" s="37" t="s">
        <v>1543</v>
      </c>
      <c r="DL21" s="37" t="s">
        <v>1314</v>
      </c>
      <c r="DM21" s="37" t="s">
        <v>1543</v>
      </c>
      <c r="DN21" s="37" t="s">
        <v>1322</v>
      </c>
      <c r="DO21" s="37" t="s">
        <v>1325</v>
      </c>
      <c r="DP21" s="37" t="s">
        <v>1329</v>
      </c>
      <c r="DQ21" s="37" t="s">
        <v>1332</v>
      </c>
      <c r="DR21" s="37" t="s">
        <v>1335</v>
      </c>
      <c r="DS21" s="37" t="s">
        <v>1543</v>
      </c>
      <c r="DT21" s="37" t="s">
        <v>1341</v>
      </c>
      <c r="DU21" s="37" t="s">
        <v>1543</v>
      </c>
      <c r="DV21" s="37" t="s">
        <v>1351</v>
      </c>
      <c r="DW21" s="37" t="s">
        <v>1543</v>
      </c>
      <c r="DX21" s="37" t="s">
        <v>1543</v>
      </c>
      <c r="DY21" s="37" t="s">
        <v>1543</v>
      </c>
      <c r="DZ21" s="37" t="s">
        <v>1543</v>
      </c>
      <c r="EA21" s="37" t="s">
        <v>1543</v>
      </c>
      <c r="EB21" s="37" t="s">
        <v>1543</v>
      </c>
      <c r="EC21" s="37" t="s">
        <v>1379</v>
      </c>
      <c r="ED21" s="37" t="s">
        <v>1543</v>
      </c>
      <c r="EE21" s="37" t="s">
        <v>1385</v>
      </c>
      <c r="EF21" s="37" t="s">
        <v>1543</v>
      </c>
      <c r="EG21" s="37" t="s">
        <v>1392</v>
      </c>
      <c r="EH21" s="37" t="s">
        <v>1543</v>
      </c>
      <c r="EI21" s="37" t="s">
        <v>1543</v>
      </c>
      <c r="EJ21" s="37" t="s">
        <v>1402</v>
      </c>
      <c r="EK21" s="37" t="s">
        <v>1405</v>
      </c>
      <c r="EL21" s="37" t="s">
        <v>1407</v>
      </c>
      <c r="EM21" s="37" t="s">
        <v>1543</v>
      </c>
      <c r="EN21" s="37" t="s">
        <v>1416</v>
      </c>
      <c r="EO21" s="37" t="s">
        <v>1418</v>
      </c>
      <c r="EP21" s="37" t="s">
        <v>1543</v>
      </c>
      <c r="EQ21" s="37" t="s">
        <v>1543</v>
      </c>
      <c r="ER21" s="37" t="s">
        <v>1543</v>
      </c>
      <c r="ES21" s="37" t="s">
        <v>1430</v>
      </c>
      <c r="ET21" s="37" t="s">
        <v>1543</v>
      </c>
      <c r="EU21" s="37" t="s">
        <v>1543</v>
      </c>
      <c r="EV21" s="37" t="s">
        <v>1439</v>
      </c>
      <c r="EW21" s="37" t="s">
        <v>1543</v>
      </c>
      <c r="EX21" s="37" t="s">
        <v>1446</v>
      </c>
      <c r="EY21" s="37" t="s">
        <v>1543</v>
      </c>
      <c r="EZ21" s="37" t="s">
        <v>1451</v>
      </c>
      <c r="FA21" s="37" t="s">
        <v>1543</v>
      </c>
      <c r="FB21" s="37" t="s">
        <v>1543</v>
      </c>
      <c r="FC21" s="37" t="s">
        <v>1464</v>
      </c>
      <c r="FD21" s="37" t="s">
        <v>1543</v>
      </c>
      <c r="FE21" s="37" t="s">
        <v>1543</v>
      </c>
      <c r="FF21" s="37" t="s">
        <v>1543</v>
      </c>
      <c r="FG21" s="37" t="s">
        <v>1543</v>
      </c>
      <c r="FH21" s="37" t="s">
        <v>1482</v>
      </c>
      <c r="FI21" s="37" t="s">
        <v>1543</v>
      </c>
      <c r="FJ21" s="37" t="s">
        <v>1543</v>
      </c>
      <c r="FK21" s="37" t="s">
        <v>1494</v>
      </c>
      <c r="FL21" s="37" t="s">
        <v>1497</v>
      </c>
      <c r="FM21" s="37" t="s">
        <v>1543</v>
      </c>
    </row>
    <row r="22" customFormat="false" ht="15" hidden="false" customHeight="false" outlineLevel="0" collapsed="false">
      <c r="A22" s="37" t="s">
        <v>1305</v>
      </c>
      <c r="B22" s="37" t="str">
        <f aca="false">CONCATENATE("K",C22," ")</f>
        <v>K4</v>
      </c>
      <c r="C22" s="196" t="n">
        <v>4</v>
      </c>
      <c r="D22" s="36" t="s">
        <v>472</v>
      </c>
      <c r="E22" s="36" t="s">
        <v>473</v>
      </c>
      <c r="F22" s="36" t="s">
        <v>474</v>
      </c>
      <c r="G22" s="36" t="s">
        <v>444</v>
      </c>
      <c r="H22" s="36" t="s">
        <v>422</v>
      </c>
      <c r="I22" s="36" t="s">
        <v>545</v>
      </c>
      <c r="J22" s="36" t="s">
        <v>546</v>
      </c>
      <c r="K22" s="36" t="s">
        <v>547</v>
      </c>
      <c r="L22" s="173" t="s">
        <v>131</v>
      </c>
      <c r="M22" s="199" t="str">
        <f aca="false">IFERROR(__xludf.dummyfunction("regexreplace(N22,"" "","", "")"),"")</f>
        <v/>
      </c>
      <c r="N22" s="199" t="e">
        <f aca="false">CONCATENATE(O22:CL22)</f>
        <v>#VALUE!</v>
      </c>
      <c r="O22" s="199" t="str">
        <f aca="false">IFERROR(__xludf.dummyfunction("if(countif(ec_num_list,CO22),OFFSET(INDIRECT(CONCAT(""A"",to_text(match(CO22,ec_num_list,0)))),0,1),"""")"),"")</f>
        <v/>
      </c>
      <c r="P22" s="199" t="str">
        <f aca="false">IFERROR(__xludf.dummyfunction("if(countif(ec_num_list,CP22),OFFSET(INDIRECT(CONCAT(""A"",to_text(match(CP22,ec_num_list,0)))),0,1),"""")"),"")</f>
        <v/>
      </c>
      <c r="Q22" s="199" t="str">
        <f aca="false">IFERROR(__xludf.dummyfunction("if(countif(ec_num_list,CQ22),OFFSET(INDIRECT(CONCAT(""A"",to_text(match(CQ22,ec_num_list,0)))),0,1),"""")"),"")</f>
        <v/>
      </c>
      <c r="R22" s="199" t="str">
        <f aca="false">IFERROR(__xludf.dummyfunction("if(countif(ec_num_list,CR22),OFFSET(INDIRECT(CONCAT(""A"",to_text(match(CR22,ec_num_list,0)))),0,1),"""")"),"")</f>
        <v/>
      </c>
      <c r="S22" s="199" t="str">
        <f aca="false">IFERROR(__xludf.dummyfunction("if(countif(ec_num_list,CS22),OFFSET(INDIRECT(CONCAT(""A"",to_text(match(CS22,ec_num_list,0)))),0,1),"""")"),"")</f>
        <v/>
      </c>
      <c r="T22" s="199" t="str">
        <f aca="false">IFERROR(__xludf.dummyfunction("if(countif(ec_num_list,CT22),OFFSET(INDIRECT(CONCAT(""A"",to_text(match(CT22,ec_num_list,0)))),0,1),"""")"),"")</f>
        <v/>
      </c>
      <c r="U22" s="199" t="str">
        <f aca="false">IFERROR(__xludf.dummyfunction("if(countif(ec_num_list,CU22),OFFSET(INDIRECT(CONCAT(""A"",to_text(match(CU22,ec_num_list,0)))),0,1),"""")"),"")</f>
        <v/>
      </c>
      <c r="V22" s="199" t="str">
        <f aca="false">IFERROR(__xludf.dummyfunction("if(countif(ec_num_list,CV22),OFFSET(INDIRECT(CONCAT(""A"",to_text(match(CV22,ec_num_list,0)))),0,1),"""")"),"")</f>
        <v/>
      </c>
      <c r="W22" s="199" t="str">
        <f aca="false">IFERROR(__xludf.dummyfunction("if(countif(ec_num_list,CW22),OFFSET(INDIRECT(CONCAT(""A"",to_text(match(CW22,ec_num_list,0)))),0,1),"""")"),"")</f>
        <v/>
      </c>
      <c r="X22" s="199" t="str">
        <f aca="false">IFERROR(__xludf.dummyfunction("if(countif(ec_num_list,CX22),OFFSET(INDIRECT(CONCAT(""A"",to_text(match(CX22,ec_num_list,0)))),0,1),"""")"),"")</f>
        <v/>
      </c>
      <c r="Y22" s="199" t="str">
        <f aca="false">IFERROR(__xludf.dummyfunction("if(countif(ec_num_list,CY22),OFFSET(INDIRECT(CONCAT(""A"",to_text(match(CY22,ec_num_list,0)))),0,1),"""")"),"")</f>
        <v/>
      </c>
      <c r="Z22" s="199" t="str">
        <f aca="false">IFERROR(__xludf.dummyfunction("if(countif(ec_num_list,CZ22),OFFSET(INDIRECT(CONCAT(""A"",to_text(match(CZ22,ec_num_list,0)))),0,1),"""")"),"")</f>
        <v/>
      </c>
      <c r="AA22" s="199" t="str">
        <f aca="false">IFERROR(__xludf.dummyfunction("if(countif(ec_num_list,DA22),OFFSET(INDIRECT(CONCAT(""A"",to_text(match(DA22,ec_num_list,0)))),0,1),"""")"),"")</f>
        <v/>
      </c>
      <c r="AB22" s="199" t="str">
        <f aca="false">IFERROR(__xludf.dummyfunction("if(countif(ec_num_list,DB22),OFFSET(INDIRECT(CONCAT(""A"",to_text(match(DB22,ec_num_list,0)))),0,1),"""")"),"")</f>
        <v/>
      </c>
      <c r="AC22" s="199" t="str">
        <f aca="false">IFERROR(__xludf.dummyfunction("if(countif(ec_num_list,DC22),OFFSET(INDIRECT(CONCAT(""A"",to_text(match(DC22,ec_num_list,0)))),0,1),"""")"),"")</f>
        <v/>
      </c>
      <c r="AD22" s="199" t="str">
        <f aca="false">IFERROR(__xludf.dummyfunction("if(countif(ec_num_list,DD22),OFFSET(INDIRECT(CONCAT(""A"",to_text(match(DD22,ec_num_list,0)))),0,1),"""")"),"")</f>
        <v/>
      </c>
      <c r="AE22" s="199" t="str">
        <f aca="false">IFERROR(__xludf.dummyfunction("if(countif(ec_num_list,DE22),OFFSET(INDIRECT(CONCAT(""A"",to_text(match(DE22,ec_num_list,0)))),0,1),"""")"),"")</f>
        <v/>
      </c>
      <c r="AF22" s="199" t="str">
        <f aca="false">IFERROR(__xludf.dummyfunction("if(countif(ec_num_list,DF22),OFFSET(INDIRECT(CONCAT(""A"",to_text(match(DF22,ec_num_list,0)))),0,1),"""")"),"")</f>
        <v/>
      </c>
      <c r="AG22" s="199" t="str">
        <f aca="false">IFERROR(__xludf.dummyfunction("if(countif(ec_num_list,DG22),OFFSET(INDIRECT(CONCAT(""A"",to_text(match(DG22,ec_num_list,0)))),0,1),"""")"),"")</f>
        <v/>
      </c>
      <c r="AH22" s="199" t="str">
        <f aca="false">IFERROR(__xludf.dummyfunction("if(countif(ec_num_list,DH22),OFFSET(INDIRECT(CONCAT(""A"",to_text(match(DH22,ec_num_list,0)))),0,1),"""")"),"")</f>
        <v/>
      </c>
      <c r="AI22" s="199" t="str">
        <f aca="false">IFERROR(__xludf.dummyfunction("if(countif(ec_num_list,DI22),OFFSET(INDIRECT(CONCAT(""A"",to_text(match(DI22,ec_num_list,0)))),0,1),"""")"),"")</f>
        <v/>
      </c>
      <c r="AJ22" s="199" t="str">
        <f aca="false">IFERROR(__xludf.dummyfunction("if(countif(ec_num_list,DJ22),OFFSET(INDIRECT(CONCAT(""A"",to_text(match(DJ22,ec_num_list,0)))),0,1),"""")"),"")</f>
        <v/>
      </c>
      <c r="AK22" s="199" t="str">
        <f aca="false">IFERROR(__xludf.dummyfunction("if(countif(ec_num_list,DK22),OFFSET(INDIRECT(CONCAT(""A"",to_text(match(DK22,ec_num_list,0)))),0,1),"""")"),"")</f>
        <v/>
      </c>
      <c r="AL22" s="199" t="str">
        <f aca="false">IFERROR(__xludf.dummyfunction("if(countif(ec_num_list,DL22),OFFSET(INDIRECT(CONCAT(""A"",to_text(match(DL22,ec_num_list,0)))),0,1),"""")"),"")</f>
        <v/>
      </c>
      <c r="AM22" s="199" t="str">
        <f aca="false">IFERROR(__xludf.dummyfunction("if(countif(ec_num_list,DM22),OFFSET(INDIRECT(CONCAT(""A"",to_text(match(DM22,ec_num_list,0)))),0,1),"""")"),"")</f>
        <v/>
      </c>
      <c r="AN22" s="199" t="str">
        <f aca="false">IFERROR(__xludf.dummyfunction("if(countif(ec_num_list,DN22),OFFSET(INDIRECT(CONCAT(""A"",to_text(match(DN22,ec_num_list,0)))),0,1),"""")"),"")</f>
        <v/>
      </c>
      <c r="AO22" s="199" t="str">
        <f aca="false">IFERROR(__xludf.dummyfunction("if(countif(ec_num_list,DO22),OFFSET(INDIRECT(CONCAT(""A"",to_text(match(DO22,ec_num_list,0)))),0,1),"""")"),"")</f>
        <v/>
      </c>
      <c r="AP22" s="199" t="str">
        <f aca="false">IFERROR(__xludf.dummyfunction("if(countif(ec_num_list,DP22),OFFSET(INDIRECT(CONCAT(""A"",to_text(match(DP22,ec_num_list,0)))),0,1),"""")"),"")</f>
        <v/>
      </c>
      <c r="AQ22" s="199" t="str">
        <f aca="false">IFERROR(__xludf.dummyfunction("if(countif(ec_num_list,DQ22),OFFSET(INDIRECT(CONCAT(""A"",to_text(match(DQ22,ec_num_list,0)))),0,1),"""")"),"")</f>
        <v/>
      </c>
      <c r="AR22" s="199" t="str">
        <f aca="false">IFERROR(__xludf.dummyfunction("if(countif(ec_num_list,DR22),OFFSET(INDIRECT(CONCAT(""A"",to_text(match(DR22,ec_num_list,0)))),0,1),"""")"),"")</f>
        <v/>
      </c>
      <c r="AS22" s="199" t="str">
        <f aca="false">IFERROR(__xludf.dummyfunction("if(countif(ec_num_list,DS22),OFFSET(INDIRECT(CONCAT(""A"",to_text(match(DS22,ec_num_list,0)))),0,1),"""")"),"")</f>
        <v/>
      </c>
      <c r="AT22" s="199" t="str">
        <f aca="false">IFERROR(__xludf.dummyfunction("if(countif(ec_num_list,DT22),OFFSET(INDIRECT(CONCAT(""A"",to_text(match(DT22,ec_num_list,0)))),0,1),"""")"),"")</f>
        <v/>
      </c>
      <c r="AU22" s="199" t="str">
        <f aca="false">IFERROR(__xludf.dummyfunction("if(countif(ec_num_list,DU22),OFFSET(INDIRECT(CONCAT(""A"",to_text(match(DU22,ec_num_list,0)))),0,1),"""")"),"")</f>
        <v/>
      </c>
      <c r="AV22" s="199" t="str">
        <f aca="false">IFERROR(__xludf.dummyfunction("if(countif(ec_num_list,DV22),OFFSET(INDIRECT(CONCAT(""A"",to_text(match(DV22,ec_num_list,0)))),0,1),"""")"),"")</f>
        <v/>
      </c>
      <c r="AW22" s="199" t="str">
        <f aca="false">IFERROR(__xludf.dummyfunction("if(countif(ec_num_list,DW22),OFFSET(INDIRECT(CONCAT(""A"",to_text(match(DW22,ec_num_list,0)))),0,1),"""")"),"")</f>
        <v/>
      </c>
      <c r="AX22" s="199" t="str">
        <f aca="false">IFERROR(__xludf.dummyfunction("if(countif(ec_num_list,DX22),OFFSET(INDIRECT(CONCAT(""A"",to_text(match(DX22,ec_num_list,0)))),0,1),"""")"),"")</f>
        <v/>
      </c>
      <c r="AY22" s="199" t="str">
        <f aca="false">IFERROR(__xludf.dummyfunction("if(countif(ec_num_list,DY22),OFFSET(INDIRECT(CONCAT(""A"",to_text(match(DY22,ec_num_list,0)))),0,1),"""")"),"")</f>
        <v/>
      </c>
      <c r="AZ22" s="199" t="str">
        <f aca="false">IFERROR(__xludf.dummyfunction("if(countif(ec_num_list,DZ22),OFFSET(INDIRECT(CONCAT(""A"",to_text(match(DZ22,ec_num_list,0)))),0,1),"""")"),"")</f>
        <v/>
      </c>
      <c r="BA22" s="199" t="str">
        <f aca="false">IFERROR(__xludf.dummyfunction("if(countif(ec_num_list,EA22),OFFSET(INDIRECT(CONCAT(""A"",to_text(match(EA22,ec_num_list,0)))),0,1),"""")"),"")</f>
        <v/>
      </c>
      <c r="BB22" s="199" t="str">
        <f aca="false">IFERROR(__xludf.dummyfunction("if(countif(ec_num_list,EB22),OFFSET(INDIRECT(CONCAT(""A"",to_text(match(EB22,ec_num_list,0)))),0,1),"""")"),"")</f>
        <v/>
      </c>
      <c r="BC22" s="199" t="str">
        <f aca="false">IFERROR(__xludf.dummyfunction("if(countif(ec_num_list,EC22),OFFSET(INDIRECT(CONCAT(""A"",to_text(match(EC22,ec_num_list,0)))),0,1),"""")"),"")</f>
        <v/>
      </c>
      <c r="BD22" s="199" t="str">
        <f aca="false">IFERROR(__xludf.dummyfunction("if(countif(ec_num_list,ED22),OFFSET(INDIRECT(CONCAT(""A"",to_text(match(ED22,ec_num_list,0)))),0,1),"""")"),"")</f>
        <v/>
      </c>
      <c r="BE22" s="199" t="str">
        <f aca="false">IFERROR(__xludf.dummyfunction("if(countif(ec_num_list,EE22),OFFSET(INDIRECT(CONCAT(""A"",to_text(match(EE22,ec_num_list,0)))),0,1),"""")"),"")</f>
        <v/>
      </c>
      <c r="BF22" s="199" t="str">
        <f aca="false">IFERROR(__xludf.dummyfunction("if(countif(ec_num_list,EF22),OFFSET(INDIRECT(CONCAT(""A"",to_text(match(EF22,ec_num_list,0)))),0,1),"""")"),"")</f>
        <v/>
      </c>
      <c r="BG22" s="199" t="str">
        <f aca="false">IFERROR(__xludf.dummyfunction("if(countif(ec_num_list,EG22),OFFSET(INDIRECT(CONCAT(""A"",to_text(match(EG22,ec_num_list,0)))),0,1),"""")"),"")</f>
        <v/>
      </c>
      <c r="BH22" s="199" t="str">
        <f aca="false">IFERROR(__xludf.dummyfunction("if(countif(ec_num_list,EH22),OFFSET(INDIRECT(CONCAT(""A"",to_text(match(EH22,ec_num_list,0)))),0,1),"""")"),"")</f>
        <v/>
      </c>
      <c r="BI22" s="199" t="str">
        <f aca="false">IFERROR(__xludf.dummyfunction("if(countif(ec_num_list,EI22),OFFSET(INDIRECT(CONCAT(""A"",to_text(match(EI22,ec_num_list,0)))),0,1),"""")"),"")</f>
        <v/>
      </c>
      <c r="BJ22" s="199" t="str">
        <f aca="false">IFERROR(__xludf.dummyfunction("if(countif(ec_num_list,EJ22),OFFSET(INDIRECT(CONCAT(""A"",to_text(match(EJ22,ec_num_list,0)))),0,1),"""")"),"")</f>
        <v/>
      </c>
      <c r="BK22" s="199" t="str">
        <f aca="false">IFERROR(__xludf.dummyfunction("if(countif(ec_num_list,EK22),OFFSET(INDIRECT(CONCAT(""A"",to_text(match(EK22,ec_num_list,0)))),0,1),"""")"),"")</f>
        <v/>
      </c>
      <c r="BL22" s="199" t="str">
        <f aca="false">IFERROR(__xludf.dummyfunction("if(countif(ec_num_list,EL22),OFFSET(INDIRECT(CONCAT(""A"",to_text(match(EL22,ec_num_list,0)))),0,1),"""")"),"")</f>
        <v/>
      </c>
      <c r="BM22" s="199" t="str">
        <f aca="false">IFERROR(__xludf.dummyfunction("if(countif(ec_num_list,EM22),OFFSET(INDIRECT(CONCAT(""A"",to_text(match(EM22,ec_num_list,0)))),0,1),"""")"),"")</f>
        <v/>
      </c>
      <c r="BN22" s="199" t="str">
        <f aca="false">IFERROR(__xludf.dummyfunction("if(countif(ec_num_list,EN22),OFFSET(INDIRECT(CONCAT(""A"",to_text(match(EN22,ec_num_list,0)))),0,1),"""")"),"")</f>
        <v/>
      </c>
      <c r="BO22" s="199" t="str">
        <f aca="false">IFERROR(__xludf.dummyfunction("if(countif(ec_num_list,EO22),OFFSET(INDIRECT(CONCAT(""A"",to_text(match(EO22,ec_num_list,0)))),0,1),"""")"),"")</f>
        <v/>
      </c>
      <c r="BP22" s="199" t="str">
        <f aca="false">IFERROR(__xludf.dummyfunction("if(countif(ec_num_list,EP22),OFFSET(INDIRECT(CONCAT(""A"",to_text(match(EP22,ec_num_list,0)))),0,1),"""")"),"")</f>
        <v/>
      </c>
      <c r="BQ22" s="199" t="str">
        <f aca="false">IFERROR(__xludf.dummyfunction("if(countif(ec_num_list,EQ22),OFFSET(INDIRECT(CONCAT(""A"",to_text(match(EQ22,ec_num_list,0)))),0,1),"""")"),"")</f>
        <v/>
      </c>
      <c r="BR22" s="199" t="str">
        <f aca="false">IFERROR(__xludf.dummyfunction("if(countif(ec_num_list,ER22),OFFSET(INDIRECT(CONCAT(""A"",to_text(match(ER22,ec_num_list,0)))),0,1),"""")"),"")</f>
        <v/>
      </c>
      <c r="BS22" s="199" t="str">
        <f aca="false">IFERROR(__xludf.dummyfunction("if(countif(ec_num_list,ES22),OFFSET(INDIRECT(CONCAT(""A"",to_text(match(ES22,ec_num_list,0)))),0,1),"""")"),"")</f>
        <v/>
      </c>
      <c r="BT22" s="199" t="str">
        <f aca="false">IFERROR(__xludf.dummyfunction("if(countif(ec_num_list,ET22),OFFSET(INDIRECT(CONCAT(""A"",to_text(match(ET22,ec_num_list,0)))),0,1),"""")"),"")</f>
        <v/>
      </c>
      <c r="BU22" s="199" t="str">
        <f aca="false">IFERROR(__xludf.dummyfunction("if(countif(ec_num_list,EU22),OFFSET(INDIRECT(CONCAT(""A"",to_text(match(EU22,ec_num_list,0)))),0,1),"""")"),"")</f>
        <v/>
      </c>
      <c r="BV22" s="199" t="str">
        <f aca="false">IFERROR(__xludf.dummyfunction("if(countif(ec_num_list,EV22),OFFSET(INDIRECT(CONCAT(""A"",to_text(match(EV22,ec_num_list,0)))),0,1),"""")"),"")</f>
        <v/>
      </c>
      <c r="BW22" s="199" t="str">
        <f aca="false">IFERROR(__xludf.dummyfunction("if(countif(ec_num_list,EW22),OFFSET(INDIRECT(CONCAT(""A"",to_text(match(EW22,ec_num_list,0)))),0,1),"""")"),"")</f>
        <v/>
      </c>
      <c r="BX22" s="199" t="str">
        <f aca="false">IFERROR(__xludf.dummyfunction("if(countif(ec_num_list,EX22),OFFSET(INDIRECT(CONCAT(""A"",to_text(match(EX22,ec_num_list,0)))),0,1),"""")"),"")</f>
        <v/>
      </c>
      <c r="BY22" s="199" t="str">
        <f aca="false">IFERROR(__xludf.dummyfunction("if(countif(ec_num_list,EY22),OFFSET(INDIRECT(CONCAT(""A"",to_text(match(EY22,ec_num_list,0)))),0,1),"""")"),"")</f>
        <v/>
      </c>
      <c r="BZ22" s="199" t="str">
        <f aca="false">IFERROR(__xludf.dummyfunction("if(countif(ec_num_list,EZ22),OFFSET(INDIRECT(CONCAT(""A"",to_text(match(EZ22,ec_num_list,0)))),0,1),"""")"),"")</f>
        <v/>
      </c>
      <c r="CA22" s="199" t="str">
        <f aca="false">IFERROR(__xludf.dummyfunction("if(countif(ec_num_list,FA22),OFFSET(INDIRECT(CONCAT(""A"",to_text(match(FA22,ec_num_list,0)))),0,1),"""")"),"")</f>
        <v/>
      </c>
      <c r="CB22" s="199" t="str">
        <f aca="false">IFERROR(__xludf.dummyfunction("if(countif(ec_num_list,FB22),OFFSET(INDIRECT(CONCAT(""A"",to_text(match(FB22,ec_num_list,0)))),0,1),"""")"),"")</f>
        <v/>
      </c>
      <c r="CC22" s="199" t="str">
        <f aca="false">IFERROR(__xludf.dummyfunction("if(countif(ec_num_list,FC22),OFFSET(INDIRECT(CONCAT(""A"",to_text(match(FC22,ec_num_list,0)))),0,1),"""")"),"")</f>
        <v/>
      </c>
      <c r="CD22" s="199" t="str">
        <f aca="false">IFERROR(__xludf.dummyfunction("if(countif(ec_num_list,FD22),OFFSET(INDIRECT(CONCAT(""A"",to_text(match(FD22,ec_num_list,0)))),0,1),"""")"),"")</f>
        <v/>
      </c>
      <c r="CE22" s="199" t="str">
        <f aca="false">IFERROR(__xludf.dummyfunction("if(countif(ec_num_list,FE22),OFFSET(INDIRECT(CONCAT(""A"",to_text(match(FE22,ec_num_list,0)))),0,1),"""")"),"")</f>
        <v/>
      </c>
      <c r="CF22" s="199" t="str">
        <f aca="false">IFERROR(__xludf.dummyfunction("if(countif(ec_num_list,FF22),OFFSET(INDIRECT(CONCAT(""A"",to_text(match(FF22,ec_num_list,0)))),0,1),"""")"),"")</f>
        <v/>
      </c>
      <c r="CG22" s="199" t="str">
        <f aca="false">IFERROR(__xludf.dummyfunction("if(countif(ec_num_list,FG22),OFFSET(INDIRECT(CONCAT(""A"",to_text(match(FG22,ec_num_list,0)))),0,1),"""")"),"")</f>
        <v/>
      </c>
      <c r="CH22" s="199" t="str">
        <f aca="false">IFERROR(__xludf.dummyfunction("if(countif(ec_num_list,FH22),OFFSET(INDIRECT(CONCAT(""A"",to_text(match(FH22,ec_num_list,0)))),0,1),"""")"),"")</f>
        <v/>
      </c>
      <c r="CI22" s="199" t="str">
        <f aca="false">IFERROR(__xludf.dummyfunction("if(countif(ec_num_list,FI22),OFFSET(INDIRECT(CONCAT(""A"",to_text(match(FI22,ec_num_list,0)))),0,1),"""")"),"")</f>
        <v/>
      </c>
      <c r="CJ22" s="199" t="str">
        <f aca="false">IFERROR(__xludf.dummyfunction("if(countif(ec_num_list,FJ22),OFFSET(INDIRECT(CONCAT(""A"",to_text(match(FJ22,ec_num_list,0)))),0,1),"""")"),"")</f>
        <v/>
      </c>
      <c r="CK22" s="199" t="str">
        <f aca="false">IFERROR(__xludf.dummyfunction("if(countif(ec_num_list,FK22),OFFSET(INDIRECT(CONCAT(""A"",to_text(match(FK22,ec_num_list,0)))),0,1),"""")"),"")</f>
        <v/>
      </c>
      <c r="CL22" s="199" t="str">
        <f aca="false">IFERROR(__xludf.dummyfunction("if(countif(ec_num_list,FL22),OFFSET(INDIRECT(CONCAT(""A"",to_text(match(FL22,ec_num_list,0)))),0,1),"""")"),"")</f>
        <v/>
      </c>
      <c r="CM22" s="199" t="str">
        <f aca="false">IFERROR(__xludf.dummyfunction("if(countif(ec_num_list,FM22),OFFSET(INDIRECT(CONCAT(""A"",to_text(match(FM22,ec_num_list,0)))),0,1),"""")"),"")</f>
        <v/>
      </c>
      <c r="CN22" s="37" t="s">
        <v>131</v>
      </c>
      <c r="CO22" s="37" t="s">
        <v>1543</v>
      </c>
      <c r="CP22" s="37" t="s">
        <v>1543</v>
      </c>
      <c r="CQ22" s="37" t="s">
        <v>1543</v>
      </c>
      <c r="CR22" s="37" t="s">
        <v>1543</v>
      </c>
      <c r="CS22" s="37" t="s">
        <v>1543</v>
      </c>
      <c r="CT22" s="37" t="s">
        <v>1543</v>
      </c>
      <c r="CU22" s="37" t="s">
        <v>1543</v>
      </c>
      <c r="CV22" s="37" t="s">
        <v>1543</v>
      </c>
      <c r="CW22" s="37" t="s">
        <v>1543</v>
      </c>
      <c r="CX22" s="37" t="s">
        <v>1543</v>
      </c>
      <c r="CY22" s="37" t="s">
        <v>1543</v>
      </c>
      <c r="CZ22" s="37" t="s">
        <v>1543</v>
      </c>
      <c r="DA22" s="37" t="s">
        <v>1543</v>
      </c>
      <c r="DB22" s="37" t="s">
        <v>1543</v>
      </c>
      <c r="DC22" s="37" t="s">
        <v>1543</v>
      </c>
      <c r="DD22" s="37" t="s">
        <v>1543</v>
      </c>
      <c r="DE22" s="37" t="s">
        <v>1543</v>
      </c>
      <c r="DF22" s="37" t="s">
        <v>1543</v>
      </c>
      <c r="DG22" s="37" t="s">
        <v>1543</v>
      </c>
      <c r="DH22" s="37" t="s">
        <v>1543</v>
      </c>
      <c r="DI22" s="37" t="s">
        <v>1543</v>
      </c>
      <c r="DJ22" s="37" t="s">
        <v>1543</v>
      </c>
      <c r="DK22" s="37" t="s">
        <v>1543</v>
      </c>
      <c r="DL22" s="37" t="s">
        <v>1543</v>
      </c>
      <c r="DM22" s="37" t="s">
        <v>1543</v>
      </c>
      <c r="DN22" s="37" t="s">
        <v>1543</v>
      </c>
      <c r="DO22" s="37" t="s">
        <v>1543</v>
      </c>
      <c r="DP22" s="37" t="s">
        <v>1543</v>
      </c>
      <c r="DQ22" s="37" t="s">
        <v>1543</v>
      </c>
      <c r="DR22" s="37" t="s">
        <v>1543</v>
      </c>
      <c r="DS22" s="37" t="s">
        <v>1543</v>
      </c>
      <c r="DT22" s="37" t="s">
        <v>1543</v>
      </c>
      <c r="DU22" s="37" t="s">
        <v>1543</v>
      </c>
      <c r="DV22" s="37" t="s">
        <v>1543</v>
      </c>
      <c r="DW22" s="37" t="s">
        <v>1543</v>
      </c>
      <c r="DX22" s="37" t="s">
        <v>1543</v>
      </c>
      <c r="DY22" s="37" t="s">
        <v>1543</v>
      </c>
      <c r="DZ22" s="37" t="s">
        <v>1543</v>
      </c>
      <c r="EA22" s="37" t="s">
        <v>1543</v>
      </c>
      <c r="EB22" s="37" t="s">
        <v>1543</v>
      </c>
      <c r="EC22" s="37" t="s">
        <v>1543</v>
      </c>
      <c r="ED22" s="37" t="s">
        <v>1543</v>
      </c>
      <c r="EE22" s="37" t="s">
        <v>1543</v>
      </c>
      <c r="EF22" s="37" t="s">
        <v>1543</v>
      </c>
      <c r="EG22" s="37" t="s">
        <v>1543</v>
      </c>
      <c r="EH22" s="37" t="s">
        <v>1543</v>
      </c>
      <c r="EI22" s="37" t="s">
        <v>1543</v>
      </c>
      <c r="EJ22" s="37" t="s">
        <v>1543</v>
      </c>
      <c r="EK22" s="37" t="s">
        <v>1543</v>
      </c>
      <c r="EL22" s="37" t="s">
        <v>1543</v>
      </c>
      <c r="EM22" s="37" t="s">
        <v>1543</v>
      </c>
      <c r="EN22" s="37" t="s">
        <v>1543</v>
      </c>
      <c r="EO22" s="37" t="s">
        <v>1543</v>
      </c>
      <c r="EP22" s="37" t="s">
        <v>1543</v>
      </c>
      <c r="EQ22" s="37" t="s">
        <v>1543</v>
      </c>
      <c r="ER22" s="37" t="s">
        <v>1543</v>
      </c>
      <c r="ES22" s="37" t="s">
        <v>1543</v>
      </c>
      <c r="ET22" s="37" t="s">
        <v>1543</v>
      </c>
      <c r="EU22" s="37" t="s">
        <v>1543</v>
      </c>
      <c r="EV22" s="37" t="s">
        <v>1543</v>
      </c>
      <c r="EW22" s="37" t="s">
        <v>1543</v>
      </c>
      <c r="EX22" s="37" t="s">
        <v>1543</v>
      </c>
      <c r="EY22" s="37" t="s">
        <v>1543</v>
      </c>
      <c r="EZ22" s="37" t="s">
        <v>1543</v>
      </c>
      <c r="FA22" s="37" t="s">
        <v>1543</v>
      </c>
      <c r="FB22" s="37" t="s">
        <v>1543</v>
      </c>
      <c r="FC22" s="37" t="s">
        <v>1543</v>
      </c>
      <c r="FD22" s="37" t="s">
        <v>1543</v>
      </c>
      <c r="FE22" s="37" t="s">
        <v>1543</v>
      </c>
      <c r="FF22" s="37" t="s">
        <v>1543</v>
      </c>
      <c r="FG22" s="37" t="s">
        <v>1543</v>
      </c>
      <c r="FH22" s="37" t="s">
        <v>1543</v>
      </c>
      <c r="FI22" s="37" t="s">
        <v>1543</v>
      </c>
      <c r="FJ22" s="37" t="s">
        <v>1543</v>
      </c>
      <c r="FK22" s="37" t="s">
        <v>1543</v>
      </c>
      <c r="FL22" s="37" t="s">
        <v>1543</v>
      </c>
      <c r="FM22" s="37" t="s">
        <v>1543</v>
      </c>
    </row>
    <row r="23" customFormat="false" ht="15" hidden="false" customHeight="false" outlineLevel="0" collapsed="false">
      <c r="A23" s="37" t="s">
        <v>1309</v>
      </c>
      <c r="B23" s="37" t="str">
        <f aca="false">CONCATENATE("K",C23," ")</f>
        <v>K5</v>
      </c>
      <c r="C23" s="196" t="n">
        <v>5</v>
      </c>
      <c r="D23" s="36" t="s">
        <v>472</v>
      </c>
      <c r="E23" s="36" t="s">
        <v>473</v>
      </c>
      <c r="F23" s="36" t="s">
        <v>474</v>
      </c>
      <c r="G23" s="36" t="s">
        <v>475</v>
      </c>
      <c r="H23" s="36" t="s">
        <v>422</v>
      </c>
      <c r="I23" s="36" t="s">
        <v>476</v>
      </c>
      <c r="J23" s="36" t="s">
        <v>477</v>
      </c>
      <c r="K23" s="36" t="s">
        <v>552</v>
      </c>
      <c r="L23" s="173" t="s">
        <v>133</v>
      </c>
      <c r="M23" s="199" t="str">
        <f aca="false">IFERROR(__xludf.dummyfunction("regexreplace(N23,"" "","", "")"),"J5, J6, MF, N2, ")</f>
        <v>J5, J6, MF, N2,</v>
      </c>
      <c r="N23" s="199" t="e">
        <f aca="false">CONCATENATE(O23:CL23)</f>
        <v>#VALUE!</v>
      </c>
      <c r="O23" s="199" t="str">
        <f aca="false">IFERROR(__xludf.dummyfunction("if(countif(ec_num_list,CO23),OFFSET(INDIRECT(CONCAT(""A"",to_text(match(CO23,ec_num_list,0)))),0,1),"""")"),"")</f>
        <v/>
      </c>
      <c r="P23" s="199" t="str">
        <f aca="false">IFERROR(__xludf.dummyfunction("if(countif(ec_num_list,CP23),OFFSET(INDIRECT(CONCAT(""A"",to_text(match(CP23,ec_num_list,0)))),0,1),"""")"),"")</f>
        <v/>
      </c>
      <c r="Q23" s="199" t="str">
        <f aca="false">IFERROR(__xludf.dummyfunction("if(countif(ec_num_list,CQ23),OFFSET(INDIRECT(CONCAT(""A"",to_text(match(CQ23,ec_num_list,0)))),0,1),"""")"),"")</f>
        <v/>
      </c>
      <c r="R23" s="199" t="str">
        <f aca="false">IFERROR(__xludf.dummyfunction("if(countif(ec_num_list,CR23),OFFSET(INDIRECT(CONCAT(""A"",to_text(match(CR23,ec_num_list,0)))),0,1),"""")"),"")</f>
        <v/>
      </c>
      <c r="S23" s="199" t="str">
        <f aca="false">IFERROR(__xludf.dummyfunction("if(countif(ec_num_list,CS23),OFFSET(INDIRECT(CONCAT(""A"",to_text(match(CS23,ec_num_list,0)))),0,1),"""")"),"")</f>
        <v/>
      </c>
      <c r="T23" s="199" t="str">
        <f aca="false">IFERROR(__xludf.dummyfunction("if(countif(ec_num_list,CT23),OFFSET(INDIRECT(CONCAT(""A"",to_text(match(CT23,ec_num_list,0)))),0,1),"""")"),"J5 ")</f>
        <v>J5</v>
      </c>
      <c r="U23" s="199" t="str">
        <f aca="false">IFERROR(__xludf.dummyfunction("if(countif(ec_num_list,CU23),OFFSET(INDIRECT(CONCAT(""A"",to_text(match(CU23,ec_num_list,0)))),0,1),"""")"),"J6 ")</f>
        <v>J6</v>
      </c>
      <c r="V23" s="199" t="str">
        <f aca="false">IFERROR(__xludf.dummyfunction("if(countif(ec_num_list,CV23),OFFSET(INDIRECT(CONCAT(""A"",to_text(match(CV23,ec_num_list,0)))),0,1),"""")"),"")</f>
        <v/>
      </c>
      <c r="W23" s="199" t="str">
        <f aca="false">IFERROR(__xludf.dummyfunction("if(countif(ec_num_list,CW23),OFFSET(INDIRECT(CONCAT(""A"",to_text(match(CW23,ec_num_list,0)))),0,1),"""")"),"")</f>
        <v/>
      </c>
      <c r="X23" s="199" t="str">
        <f aca="false">IFERROR(__xludf.dummyfunction("if(countif(ec_num_list,CX23),OFFSET(INDIRECT(CONCAT(""A"",to_text(match(CX23,ec_num_list,0)))),0,1),"""")"),"")</f>
        <v/>
      </c>
      <c r="Y23" s="199" t="str">
        <f aca="false">IFERROR(__xludf.dummyfunction("if(countif(ec_num_list,CY23),OFFSET(INDIRECT(CONCAT(""A"",to_text(match(CY23,ec_num_list,0)))),0,1),"""")"),"")</f>
        <v/>
      </c>
      <c r="Z23" s="199" t="str">
        <f aca="false">IFERROR(__xludf.dummyfunction("if(countif(ec_num_list,CZ23),OFFSET(INDIRECT(CONCAT(""A"",to_text(match(CZ23,ec_num_list,0)))),0,1),"""")"),"")</f>
        <v/>
      </c>
      <c r="AA23" s="199" t="str">
        <f aca="false">IFERROR(__xludf.dummyfunction("if(countif(ec_num_list,DA23),OFFSET(INDIRECT(CONCAT(""A"",to_text(match(DA23,ec_num_list,0)))),0,1),"""")"),"")</f>
        <v/>
      </c>
      <c r="AB23" s="199" t="str">
        <f aca="false">IFERROR(__xludf.dummyfunction("if(countif(ec_num_list,DB23),OFFSET(INDIRECT(CONCAT(""A"",to_text(match(DB23,ec_num_list,0)))),0,1),"""")"),"")</f>
        <v/>
      </c>
      <c r="AC23" s="199" t="str">
        <f aca="false">IFERROR(__xludf.dummyfunction("if(countif(ec_num_list,DC23),OFFSET(INDIRECT(CONCAT(""A"",to_text(match(DC23,ec_num_list,0)))),0,1),"""")"),"")</f>
        <v/>
      </c>
      <c r="AD23" s="199" t="str">
        <f aca="false">IFERROR(__xludf.dummyfunction("if(countif(ec_num_list,DD23),OFFSET(INDIRECT(CONCAT(""A"",to_text(match(DD23,ec_num_list,0)))),0,1),"""")"),"")</f>
        <v/>
      </c>
      <c r="AE23" s="199" t="str">
        <f aca="false">IFERROR(__xludf.dummyfunction("if(countif(ec_num_list,DE23),OFFSET(INDIRECT(CONCAT(""A"",to_text(match(DE23,ec_num_list,0)))),0,1),"""")"),"")</f>
        <v/>
      </c>
      <c r="AF23" s="199" t="str">
        <f aca="false">IFERROR(__xludf.dummyfunction("if(countif(ec_num_list,DF23),OFFSET(INDIRECT(CONCAT(""A"",to_text(match(DF23,ec_num_list,0)))),0,1),"""")"),"")</f>
        <v/>
      </c>
      <c r="AG23" s="199" t="str">
        <f aca="false">IFERROR(__xludf.dummyfunction("if(countif(ec_num_list,DG23),OFFSET(INDIRECT(CONCAT(""A"",to_text(match(DG23,ec_num_list,0)))),0,1),"""")"),"")</f>
        <v/>
      </c>
      <c r="AH23" s="199" t="str">
        <f aca="false">IFERROR(__xludf.dummyfunction("if(countif(ec_num_list,DH23),OFFSET(INDIRECT(CONCAT(""A"",to_text(match(DH23,ec_num_list,0)))),0,1),"""")"),"")</f>
        <v/>
      </c>
      <c r="AI23" s="199" t="str">
        <f aca="false">IFERROR(__xludf.dummyfunction("if(countif(ec_num_list,DI23),OFFSET(INDIRECT(CONCAT(""A"",to_text(match(DI23,ec_num_list,0)))),0,1),"""")"),"")</f>
        <v/>
      </c>
      <c r="AJ23" s="199" t="str">
        <f aca="false">IFERROR(__xludf.dummyfunction("if(countif(ec_num_list,DJ23),OFFSET(INDIRECT(CONCAT(""A"",to_text(match(DJ23,ec_num_list,0)))),0,1),"""")"),"")</f>
        <v/>
      </c>
      <c r="AK23" s="199" t="str">
        <f aca="false">IFERROR(__xludf.dummyfunction("if(countif(ec_num_list,DK23),OFFSET(INDIRECT(CONCAT(""A"",to_text(match(DK23,ec_num_list,0)))),0,1),"""")"),"")</f>
        <v/>
      </c>
      <c r="AL23" s="199" t="str">
        <f aca="false">IFERROR(__xludf.dummyfunction("if(countif(ec_num_list,DL23),OFFSET(INDIRECT(CONCAT(""A"",to_text(match(DL23,ec_num_list,0)))),0,1),"""")"),"")</f>
        <v/>
      </c>
      <c r="AM23" s="199" t="str">
        <f aca="false">IFERROR(__xludf.dummyfunction("if(countif(ec_num_list,DM23),OFFSET(INDIRECT(CONCAT(""A"",to_text(match(DM23,ec_num_list,0)))),0,1),"""")"),"")</f>
        <v/>
      </c>
      <c r="AN23" s="199" t="str">
        <f aca="false">IFERROR(__xludf.dummyfunction("if(countif(ec_num_list,DN23),OFFSET(INDIRECT(CONCAT(""A"",to_text(match(DN23,ec_num_list,0)))),0,1),"""")"),"")</f>
        <v/>
      </c>
      <c r="AO23" s="199" t="str">
        <f aca="false">IFERROR(__xludf.dummyfunction("if(countif(ec_num_list,DO23),OFFSET(INDIRECT(CONCAT(""A"",to_text(match(DO23,ec_num_list,0)))),0,1),"""")"),"")</f>
        <v/>
      </c>
      <c r="AP23" s="199" t="str">
        <f aca="false">IFERROR(__xludf.dummyfunction("if(countif(ec_num_list,DP23),OFFSET(INDIRECT(CONCAT(""A"",to_text(match(DP23,ec_num_list,0)))),0,1),"""")"),"")</f>
        <v/>
      </c>
      <c r="AQ23" s="199" t="str">
        <f aca="false">IFERROR(__xludf.dummyfunction("if(countif(ec_num_list,DQ23),OFFSET(INDIRECT(CONCAT(""A"",to_text(match(DQ23,ec_num_list,0)))),0,1),"""")"),"")</f>
        <v/>
      </c>
      <c r="AR23" s="199" t="str">
        <f aca="false">IFERROR(__xludf.dummyfunction("if(countif(ec_num_list,DR23),OFFSET(INDIRECT(CONCAT(""A"",to_text(match(DR23,ec_num_list,0)))),0,1),"""")"),"")</f>
        <v/>
      </c>
      <c r="AS23" s="199" t="str">
        <f aca="false">IFERROR(__xludf.dummyfunction("if(countif(ec_num_list,DS23),OFFSET(INDIRECT(CONCAT(""A"",to_text(match(DS23,ec_num_list,0)))),0,1),"""")"),"")</f>
        <v/>
      </c>
      <c r="AT23" s="199" t="str">
        <f aca="false">IFERROR(__xludf.dummyfunction("if(countif(ec_num_list,DT23),OFFSET(INDIRECT(CONCAT(""A"",to_text(match(DT23,ec_num_list,0)))),0,1),"""")"),"")</f>
        <v/>
      </c>
      <c r="AU23" s="199" t="str">
        <f aca="false">IFERROR(__xludf.dummyfunction("if(countif(ec_num_list,DU23),OFFSET(INDIRECT(CONCAT(""A"",to_text(match(DU23,ec_num_list,0)))),0,1),"""")"),"")</f>
        <v/>
      </c>
      <c r="AV23" s="199" t="str">
        <f aca="false">IFERROR(__xludf.dummyfunction("if(countif(ec_num_list,DV23),OFFSET(INDIRECT(CONCAT(""A"",to_text(match(DV23,ec_num_list,0)))),0,1),"""")"),"")</f>
        <v/>
      </c>
      <c r="AW23" s="199" t="str">
        <f aca="false">IFERROR(__xludf.dummyfunction("if(countif(ec_num_list,DW23),OFFSET(INDIRECT(CONCAT(""A"",to_text(match(DW23,ec_num_list,0)))),0,1),"""")"),"")</f>
        <v/>
      </c>
      <c r="AX23" s="199" t="str">
        <f aca="false">IFERROR(__xludf.dummyfunction("if(countif(ec_num_list,DX23),OFFSET(INDIRECT(CONCAT(""A"",to_text(match(DX23,ec_num_list,0)))),0,1),"""")"),"")</f>
        <v/>
      </c>
      <c r="AY23" s="199" t="str">
        <f aca="false">IFERROR(__xludf.dummyfunction("if(countif(ec_num_list,DY23),OFFSET(INDIRECT(CONCAT(""A"",to_text(match(DY23,ec_num_list,0)))),0,1),"""")"),"")</f>
        <v/>
      </c>
      <c r="AZ23" s="199" t="str">
        <f aca="false">IFERROR(__xludf.dummyfunction("if(countif(ec_num_list,DZ23),OFFSET(INDIRECT(CONCAT(""A"",to_text(match(DZ23,ec_num_list,0)))),0,1),"""")"),"")</f>
        <v/>
      </c>
      <c r="BA23" s="199" t="str">
        <f aca="false">IFERROR(__xludf.dummyfunction("if(countif(ec_num_list,EA23),OFFSET(INDIRECT(CONCAT(""A"",to_text(match(EA23,ec_num_list,0)))),0,1),"""")"),"")</f>
        <v/>
      </c>
      <c r="BB23" s="199" t="str">
        <f aca="false">IFERROR(__xludf.dummyfunction("if(countif(ec_num_list,EB23),OFFSET(INDIRECT(CONCAT(""A"",to_text(match(EB23,ec_num_list,0)))),0,1),"""")"),"")</f>
        <v/>
      </c>
      <c r="BC23" s="199" t="str">
        <f aca="false">IFERROR(__xludf.dummyfunction("if(countif(ec_num_list,EC23),OFFSET(INDIRECT(CONCAT(""A"",to_text(match(EC23,ec_num_list,0)))),0,1),"""")"),"")</f>
        <v/>
      </c>
      <c r="BD23" s="199" t="str">
        <f aca="false">IFERROR(__xludf.dummyfunction("if(countif(ec_num_list,ED23),OFFSET(INDIRECT(CONCAT(""A"",to_text(match(ED23,ec_num_list,0)))),0,1),"""")"),"")</f>
        <v/>
      </c>
      <c r="BE23" s="199" t="str">
        <f aca="false">IFERROR(__xludf.dummyfunction("if(countif(ec_num_list,EE23),OFFSET(INDIRECT(CONCAT(""A"",to_text(match(EE23,ec_num_list,0)))),0,1),"""")"),"")</f>
        <v/>
      </c>
      <c r="BF23" s="199" t="str">
        <f aca="false">IFERROR(__xludf.dummyfunction("if(countif(ec_num_list,EF23),OFFSET(INDIRECT(CONCAT(""A"",to_text(match(EF23,ec_num_list,0)))),0,1),"""")"),"")</f>
        <v/>
      </c>
      <c r="BG23" s="199" t="str">
        <f aca="false">IFERROR(__xludf.dummyfunction("if(countif(ec_num_list,EG23),OFFSET(INDIRECT(CONCAT(""A"",to_text(match(EG23,ec_num_list,0)))),0,1),"""")"),"")</f>
        <v/>
      </c>
      <c r="BH23" s="199" t="str">
        <f aca="false">IFERROR(__xludf.dummyfunction("if(countif(ec_num_list,EH23),OFFSET(INDIRECT(CONCAT(""A"",to_text(match(EH23,ec_num_list,0)))),0,1),"""")"),"")</f>
        <v/>
      </c>
      <c r="BI23" s="199" t="str">
        <f aca="false">IFERROR(__xludf.dummyfunction("if(countif(ec_num_list,EI23),OFFSET(INDIRECT(CONCAT(""A"",to_text(match(EI23,ec_num_list,0)))),0,1),"""")"),"")</f>
        <v/>
      </c>
      <c r="BJ23" s="199" t="str">
        <f aca="false">IFERROR(__xludf.dummyfunction("if(countif(ec_num_list,EJ23),OFFSET(INDIRECT(CONCAT(""A"",to_text(match(EJ23,ec_num_list,0)))),0,1),"""")"),"")</f>
        <v/>
      </c>
      <c r="BK23" s="199" t="str">
        <f aca="false">IFERROR(__xludf.dummyfunction("if(countif(ec_num_list,EK23),OFFSET(INDIRECT(CONCAT(""A"",to_text(match(EK23,ec_num_list,0)))),0,1),"""")"),"")</f>
        <v/>
      </c>
      <c r="BL23" s="199" t="str">
        <f aca="false">IFERROR(__xludf.dummyfunction("if(countif(ec_num_list,EL23),OFFSET(INDIRECT(CONCAT(""A"",to_text(match(EL23,ec_num_list,0)))),0,1),"""")"),"")</f>
        <v/>
      </c>
      <c r="BM23" s="199" t="str">
        <f aca="false">IFERROR(__xludf.dummyfunction("if(countif(ec_num_list,EM23),OFFSET(INDIRECT(CONCAT(""A"",to_text(match(EM23,ec_num_list,0)))),0,1),"""")"),"")</f>
        <v/>
      </c>
      <c r="BN23" s="199" t="str">
        <f aca="false">IFERROR(__xludf.dummyfunction("if(countif(ec_num_list,EN23),OFFSET(INDIRECT(CONCAT(""A"",to_text(match(EN23,ec_num_list,0)))),0,1),"""")"),"")</f>
        <v/>
      </c>
      <c r="BO23" s="199" t="str">
        <f aca="false">IFERROR(__xludf.dummyfunction("if(countif(ec_num_list,EO23),OFFSET(INDIRECT(CONCAT(""A"",to_text(match(EO23,ec_num_list,0)))),0,1),"""")"),"")</f>
        <v/>
      </c>
      <c r="BP23" s="199" t="str">
        <f aca="false">IFERROR(__xludf.dummyfunction("if(countif(ec_num_list,EP23),OFFSET(INDIRECT(CONCAT(""A"",to_text(match(EP23,ec_num_list,0)))),0,1),"""")"),"")</f>
        <v/>
      </c>
      <c r="BQ23" s="199" t="str">
        <f aca="false">IFERROR(__xludf.dummyfunction("if(countif(ec_num_list,EQ23),OFFSET(INDIRECT(CONCAT(""A"",to_text(match(EQ23,ec_num_list,0)))),0,1),"""")"),"")</f>
        <v/>
      </c>
      <c r="BR23" s="199" t="str">
        <f aca="false">IFERROR(__xludf.dummyfunction("if(countif(ec_num_list,ER23),OFFSET(INDIRECT(CONCAT(""A"",to_text(match(ER23,ec_num_list,0)))),0,1),"""")"),"")</f>
        <v/>
      </c>
      <c r="BS23" s="199" t="str">
        <f aca="false">IFERROR(__xludf.dummyfunction("if(countif(ec_num_list,ES23),OFFSET(INDIRECT(CONCAT(""A"",to_text(match(ES23,ec_num_list,0)))),0,1),"""")"),"")</f>
        <v/>
      </c>
      <c r="BT23" s="199" t="str">
        <f aca="false">IFERROR(__xludf.dummyfunction("if(countif(ec_num_list,ET23),OFFSET(INDIRECT(CONCAT(""A"",to_text(match(ET23,ec_num_list,0)))),0,1),"""")"),"")</f>
        <v/>
      </c>
      <c r="BU23" s="199" t="str">
        <f aca="false">IFERROR(__xludf.dummyfunction("if(countif(ec_num_list,EU23),OFFSET(INDIRECT(CONCAT(""A"",to_text(match(EU23,ec_num_list,0)))),0,1),"""")"),"")</f>
        <v/>
      </c>
      <c r="BV23" s="199" t="str">
        <f aca="false">IFERROR(__xludf.dummyfunction("if(countif(ec_num_list,EV23),OFFSET(INDIRECT(CONCAT(""A"",to_text(match(EV23,ec_num_list,0)))),0,1),"""")"),"")</f>
        <v/>
      </c>
      <c r="BW23" s="199" t="str">
        <f aca="false">IFERROR(__xludf.dummyfunction("if(countif(ec_num_list,EW23),OFFSET(INDIRECT(CONCAT(""A"",to_text(match(EW23,ec_num_list,0)))),0,1),"""")"),"")</f>
        <v/>
      </c>
      <c r="BX23" s="199" t="str">
        <f aca="false">IFERROR(__xludf.dummyfunction("if(countif(ec_num_list,EX23),OFFSET(INDIRECT(CONCAT(""A"",to_text(match(EX23,ec_num_list,0)))),0,1),"""")"),"")</f>
        <v/>
      </c>
      <c r="BY23" s="199" t="str">
        <f aca="false">IFERROR(__xludf.dummyfunction("if(countif(ec_num_list,EY23),OFFSET(INDIRECT(CONCAT(""A"",to_text(match(EY23,ec_num_list,0)))),0,1),"""")"),"")</f>
        <v/>
      </c>
      <c r="BZ23" s="199" t="str">
        <f aca="false">IFERROR(__xludf.dummyfunction("if(countif(ec_num_list,EZ23),OFFSET(INDIRECT(CONCAT(""A"",to_text(match(EZ23,ec_num_list,0)))),0,1),"""")"),"MF ")</f>
        <v>MF</v>
      </c>
      <c r="CA23" s="199" t="str">
        <f aca="false">IFERROR(__xludf.dummyfunction("if(countif(ec_num_list,FA23),OFFSET(INDIRECT(CONCAT(""A"",to_text(match(FA23,ec_num_list,0)))),0,1),"""")"),"")</f>
        <v/>
      </c>
      <c r="CB23" s="199" t="str">
        <f aca="false">IFERROR(__xludf.dummyfunction("if(countif(ec_num_list,FB23),OFFSET(INDIRECT(CONCAT(""A"",to_text(match(FB23,ec_num_list,0)))),0,1),"""")"),"")</f>
        <v/>
      </c>
      <c r="CC23" s="199" t="str">
        <f aca="false">IFERROR(__xludf.dummyfunction("if(countif(ec_num_list,FC23),OFFSET(INDIRECT(CONCAT(""A"",to_text(match(FC23,ec_num_list,0)))),0,1),"""")"),"N2 ")</f>
        <v>N2</v>
      </c>
      <c r="CD23" s="199" t="str">
        <f aca="false">IFERROR(__xludf.dummyfunction("if(countif(ec_num_list,FD23),OFFSET(INDIRECT(CONCAT(""A"",to_text(match(FD23,ec_num_list,0)))),0,1),"""")"),"")</f>
        <v/>
      </c>
      <c r="CE23" s="199" t="str">
        <f aca="false">IFERROR(__xludf.dummyfunction("if(countif(ec_num_list,FE23),OFFSET(INDIRECT(CONCAT(""A"",to_text(match(FE23,ec_num_list,0)))),0,1),"""")"),"")</f>
        <v/>
      </c>
      <c r="CF23" s="199" t="str">
        <f aca="false">IFERROR(__xludf.dummyfunction("if(countif(ec_num_list,FF23),OFFSET(INDIRECT(CONCAT(""A"",to_text(match(FF23,ec_num_list,0)))),0,1),"""")"),"")</f>
        <v/>
      </c>
      <c r="CG23" s="199" t="str">
        <f aca="false">IFERROR(__xludf.dummyfunction("if(countif(ec_num_list,FG23),OFFSET(INDIRECT(CONCAT(""A"",to_text(match(FG23,ec_num_list,0)))),0,1),"""")"),"")</f>
        <v/>
      </c>
      <c r="CH23" s="199" t="str">
        <f aca="false">IFERROR(__xludf.dummyfunction("if(countif(ec_num_list,FH23),OFFSET(INDIRECT(CONCAT(""A"",to_text(match(FH23,ec_num_list,0)))),0,1),"""")"),"")</f>
        <v/>
      </c>
      <c r="CI23" s="199" t="str">
        <f aca="false">IFERROR(__xludf.dummyfunction("if(countif(ec_num_list,FI23),OFFSET(INDIRECT(CONCAT(""A"",to_text(match(FI23,ec_num_list,0)))),0,1),"""")"),"")</f>
        <v/>
      </c>
      <c r="CJ23" s="199" t="str">
        <f aca="false">IFERROR(__xludf.dummyfunction("if(countif(ec_num_list,FJ23),OFFSET(INDIRECT(CONCAT(""A"",to_text(match(FJ23,ec_num_list,0)))),0,1),"""")"),"")</f>
        <v/>
      </c>
      <c r="CK23" s="199" t="str">
        <f aca="false">IFERROR(__xludf.dummyfunction("if(countif(ec_num_list,FK23),OFFSET(INDIRECT(CONCAT(""A"",to_text(match(FK23,ec_num_list,0)))),0,1),"""")"),"")</f>
        <v/>
      </c>
      <c r="CL23" s="199" t="str">
        <f aca="false">IFERROR(__xludf.dummyfunction("if(countif(ec_num_list,FL23),OFFSET(INDIRECT(CONCAT(""A"",to_text(match(FL23,ec_num_list,0)))),0,1),"""")"),"")</f>
        <v/>
      </c>
      <c r="CM23" s="199" t="str">
        <f aca="false">IFERROR(__xludf.dummyfunction("if(countif(ec_num_list,FM23),OFFSET(INDIRECT(CONCAT(""A"",to_text(match(FM23,ec_num_list,0)))),0,1),"""")"),"")</f>
        <v/>
      </c>
      <c r="CN23" s="37" t="s">
        <v>133</v>
      </c>
      <c r="CO23" s="37" t="s">
        <v>1543</v>
      </c>
      <c r="CP23" s="37" t="s">
        <v>1543</v>
      </c>
      <c r="CQ23" s="37" t="s">
        <v>1543</v>
      </c>
      <c r="CR23" s="37" t="s">
        <v>1543</v>
      </c>
      <c r="CS23" s="37" t="s">
        <v>1543</v>
      </c>
      <c r="CT23" s="37" t="s">
        <v>1254</v>
      </c>
      <c r="CU23" s="37" t="s">
        <v>1259</v>
      </c>
      <c r="CV23" s="37" t="s">
        <v>1543</v>
      </c>
      <c r="CW23" s="37" t="s">
        <v>1543</v>
      </c>
      <c r="CX23" s="37" t="s">
        <v>1543</v>
      </c>
      <c r="CY23" s="37" t="s">
        <v>1543</v>
      </c>
      <c r="CZ23" s="37" t="s">
        <v>1543</v>
      </c>
      <c r="DA23" s="37" t="s">
        <v>1543</v>
      </c>
      <c r="DB23" s="37" t="s">
        <v>1543</v>
      </c>
      <c r="DC23" s="37" t="s">
        <v>1543</v>
      </c>
      <c r="DD23" s="37" t="s">
        <v>1543</v>
      </c>
      <c r="DE23" s="37" t="s">
        <v>1543</v>
      </c>
      <c r="DF23" s="37" t="s">
        <v>1543</v>
      </c>
      <c r="DG23" s="37" t="s">
        <v>1543</v>
      </c>
      <c r="DH23" s="37" t="s">
        <v>1543</v>
      </c>
      <c r="DI23" s="37" t="s">
        <v>1543</v>
      </c>
      <c r="DJ23" s="37" t="s">
        <v>1543</v>
      </c>
      <c r="DK23" s="37" t="s">
        <v>1543</v>
      </c>
      <c r="DL23" s="37" t="s">
        <v>1543</v>
      </c>
      <c r="DM23" s="37" t="s">
        <v>1543</v>
      </c>
      <c r="DN23" s="37" t="s">
        <v>1543</v>
      </c>
      <c r="DO23" s="37" t="s">
        <v>1543</v>
      </c>
      <c r="DP23" s="37" t="s">
        <v>1543</v>
      </c>
      <c r="DQ23" s="37" t="s">
        <v>1543</v>
      </c>
      <c r="DR23" s="37" t="s">
        <v>1543</v>
      </c>
      <c r="DS23" s="37" t="s">
        <v>1543</v>
      </c>
      <c r="DT23" s="37" t="s">
        <v>1543</v>
      </c>
      <c r="DU23" s="37" t="s">
        <v>1543</v>
      </c>
      <c r="DV23" s="37" t="s">
        <v>1543</v>
      </c>
      <c r="DW23" s="37" t="s">
        <v>1543</v>
      </c>
      <c r="DX23" s="37" t="s">
        <v>1543</v>
      </c>
      <c r="DY23" s="37" t="s">
        <v>1543</v>
      </c>
      <c r="DZ23" s="37" t="s">
        <v>1543</v>
      </c>
      <c r="EA23" s="37" t="s">
        <v>1543</v>
      </c>
      <c r="EB23" s="37" t="s">
        <v>1543</v>
      </c>
      <c r="EC23" s="37" t="s">
        <v>1543</v>
      </c>
      <c r="ED23" s="37" t="s">
        <v>1543</v>
      </c>
      <c r="EE23" s="37" t="s">
        <v>1543</v>
      </c>
      <c r="EF23" s="37" t="s">
        <v>1543</v>
      </c>
      <c r="EG23" s="37" t="s">
        <v>1543</v>
      </c>
      <c r="EH23" s="37" t="s">
        <v>1543</v>
      </c>
      <c r="EI23" s="37" t="s">
        <v>1543</v>
      </c>
      <c r="EJ23" s="37" t="s">
        <v>1543</v>
      </c>
      <c r="EK23" s="37" t="s">
        <v>1543</v>
      </c>
      <c r="EL23" s="37" t="s">
        <v>1543</v>
      </c>
      <c r="EM23" s="37" t="s">
        <v>1543</v>
      </c>
      <c r="EN23" s="37" t="s">
        <v>1543</v>
      </c>
      <c r="EO23" s="37" t="s">
        <v>1543</v>
      </c>
      <c r="EP23" s="37" t="s">
        <v>1543</v>
      </c>
      <c r="EQ23" s="37" t="s">
        <v>1543</v>
      </c>
      <c r="ER23" s="37" t="s">
        <v>1543</v>
      </c>
      <c r="ES23" s="37" t="s">
        <v>1543</v>
      </c>
      <c r="ET23" s="37" t="s">
        <v>1543</v>
      </c>
      <c r="EU23" s="37" t="s">
        <v>1543</v>
      </c>
      <c r="EV23" s="37" t="s">
        <v>1543</v>
      </c>
      <c r="EW23" s="37" t="s">
        <v>1543</v>
      </c>
      <c r="EX23" s="37" t="s">
        <v>1543</v>
      </c>
      <c r="EY23" s="37" t="s">
        <v>1543</v>
      </c>
      <c r="EZ23" s="37" t="s">
        <v>1451</v>
      </c>
      <c r="FA23" s="37" t="s">
        <v>1543</v>
      </c>
      <c r="FB23" s="37" t="s">
        <v>1543</v>
      </c>
      <c r="FC23" s="37" t="s">
        <v>1464</v>
      </c>
      <c r="FD23" s="37" t="s">
        <v>1543</v>
      </c>
      <c r="FE23" s="37" t="s">
        <v>1543</v>
      </c>
      <c r="FF23" s="37" t="s">
        <v>1543</v>
      </c>
      <c r="FG23" s="37" t="s">
        <v>1543</v>
      </c>
      <c r="FH23" s="37" t="s">
        <v>1543</v>
      </c>
      <c r="FI23" s="37" t="s">
        <v>1543</v>
      </c>
      <c r="FJ23" s="37" t="s">
        <v>1543</v>
      </c>
      <c r="FK23" s="37" t="s">
        <v>1543</v>
      </c>
      <c r="FL23" s="37" t="s">
        <v>1543</v>
      </c>
      <c r="FM23" s="37" t="s">
        <v>1543</v>
      </c>
    </row>
    <row r="24" customFormat="false" ht="15" hidden="false" customHeight="false" outlineLevel="0" collapsed="false">
      <c r="A24" s="37" t="s">
        <v>1312</v>
      </c>
      <c r="B24" s="37" t="str">
        <f aca="false">CONCATENATE("K",C24," ")</f>
        <v>K6</v>
      </c>
      <c r="C24" s="196" t="n">
        <v>6</v>
      </c>
      <c r="D24" s="36" t="s">
        <v>556</v>
      </c>
      <c r="E24" s="36" t="s">
        <v>557</v>
      </c>
      <c r="F24" s="36" t="s">
        <v>558</v>
      </c>
      <c r="G24" s="36" t="s">
        <v>447</v>
      </c>
      <c r="H24" s="36" t="s">
        <v>422</v>
      </c>
      <c r="I24" s="36" t="s">
        <v>560</v>
      </c>
      <c r="J24" s="36" t="s">
        <v>561</v>
      </c>
      <c r="K24" s="36" t="s">
        <v>562</v>
      </c>
      <c r="L24" s="173" t="s">
        <v>136</v>
      </c>
      <c r="M24" s="199" t="str">
        <f aca="false">IFERROR(__xludf.dummyfunction("regexreplace(N24,"" "","", "")"),"J5, J6, MF, ")</f>
        <v>J5, J6, MF,</v>
      </c>
      <c r="N24" s="199" t="e">
        <f aca="false">CONCATENATE(O24:CL24)</f>
        <v>#VALUE!</v>
      </c>
      <c r="O24" s="199" t="str">
        <f aca="false">IFERROR(__xludf.dummyfunction("if(countif(ec_num_list,CO24),OFFSET(INDIRECT(CONCAT(""A"",to_text(match(CO24,ec_num_list,0)))),0,1),"""")"),"")</f>
        <v/>
      </c>
      <c r="P24" s="199" t="str">
        <f aca="false">IFERROR(__xludf.dummyfunction("if(countif(ec_num_list,CP24),OFFSET(INDIRECT(CONCAT(""A"",to_text(match(CP24,ec_num_list,0)))),0,1),"""")"),"")</f>
        <v/>
      </c>
      <c r="Q24" s="199" t="str">
        <f aca="false">IFERROR(__xludf.dummyfunction("if(countif(ec_num_list,CQ24),OFFSET(INDIRECT(CONCAT(""A"",to_text(match(CQ24,ec_num_list,0)))),0,1),"""")"),"")</f>
        <v/>
      </c>
      <c r="R24" s="199" t="str">
        <f aca="false">IFERROR(__xludf.dummyfunction("if(countif(ec_num_list,CR24),OFFSET(INDIRECT(CONCAT(""A"",to_text(match(CR24,ec_num_list,0)))),0,1),"""")"),"")</f>
        <v/>
      </c>
      <c r="S24" s="199" t="str">
        <f aca="false">IFERROR(__xludf.dummyfunction("if(countif(ec_num_list,CS24),OFFSET(INDIRECT(CONCAT(""A"",to_text(match(CS24,ec_num_list,0)))),0,1),"""")"),"")</f>
        <v/>
      </c>
      <c r="T24" s="199" t="str">
        <f aca="false">IFERROR(__xludf.dummyfunction("if(countif(ec_num_list,CT24),OFFSET(INDIRECT(CONCAT(""A"",to_text(match(CT24,ec_num_list,0)))),0,1),"""")"),"J5 ")</f>
        <v>J5</v>
      </c>
      <c r="U24" s="199" t="str">
        <f aca="false">IFERROR(__xludf.dummyfunction("if(countif(ec_num_list,CU24),OFFSET(INDIRECT(CONCAT(""A"",to_text(match(CU24,ec_num_list,0)))),0,1),"""")"),"J6 ")</f>
        <v>J6</v>
      </c>
      <c r="V24" s="199" t="str">
        <f aca="false">IFERROR(__xludf.dummyfunction("if(countif(ec_num_list,CV24),OFFSET(INDIRECT(CONCAT(""A"",to_text(match(CV24,ec_num_list,0)))),0,1),"""")"),"")</f>
        <v/>
      </c>
      <c r="W24" s="199" t="str">
        <f aca="false">IFERROR(__xludf.dummyfunction("if(countif(ec_num_list,CW24),OFFSET(INDIRECT(CONCAT(""A"",to_text(match(CW24,ec_num_list,0)))),0,1),"""")"),"")</f>
        <v/>
      </c>
      <c r="X24" s="199" t="str">
        <f aca="false">IFERROR(__xludf.dummyfunction("if(countif(ec_num_list,CX24),OFFSET(INDIRECT(CONCAT(""A"",to_text(match(CX24,ec_num_list,0)))),0,1),"""")"),"")</f>
        <v/>
      </c>
      <c r="Y24" s="199" t="str">
        <f aca="false">IFERROR(__xludf.dummyfunction("if(countif(ec_num_list,CY24),OFFSET(INDIRECT(CONCAT(""A"",to_text(match(CY24,ec_num_list,0)))),0,1),"""")"),"")</f>
        <v/>
      </c>
      <c r="Z24" s="199" t="str">
        <f aca="false">IFERROR(__xludf.dummyfunction("if(countif(ec_num_list,CZ24),OFFSET(INDIRECT(CONCAT(""A"",to_text(match(CZ24,ec_num_list,0)))),0,1),"""")"),"")</f>
        <v/>
      </c>
      <c r="AA24" s="199" t="str">
        <f aca="false">IFERROR(__xludf.dummyfunction("if(countif(ec_num_list,DA24),OFFSET(INDIRECT(CONCAT(""A"",to_text(match(DA24,ec_num_list,0)))),0,1),"""")"),"")</f>
        <v/>
      </c>
      <c r="AB24" s="199" t="str">
        <f aca="false">IFERROR(__xludf.dummyfunction("if(countif(ec_num_list,DB24),OFFSET(INDIRECT(CONCAT(""A"",to_text(match(DB24,ec_num_list,0)))),0,1),"""")"),"")</f>
        <v/>
      </c>
      <c r="AC24" s="199" t="str">
        <f aca="false">IFERROR(__xludf.dummyfunction("if(countif(ec_num_list,DC24),OFFSET(INDIRECT(CONCAT(""A"",to_text(match(DC24,ec_num_list,0)))),0,1),"""")"),"")</f>
        <v/>
      </c>
      <c r="AD24" s="199" t="str">
        <f aca="false">IFERROR(__xludf.dummyfunction("if(countif(ec_num_list,DD24),OFFSET(INDIRECT(CONCAT(""A"",to_text(match(DD24,ec_num_list,0)))),0,1),"""")"),"")</f>
        <v/>
      </c>
      <c r="AE24" s="199" t="str">
        <f aca="false">IFERROR(__xludf.dummyfunction("if(countif(ec_num_list,DE24),OFFSET(INDIRECT(CONCAT(""A"",to_text(match(DE24,ec_num_list,0)))),0,1),"""")"),"")</f>
        <v/>
      </c>
      <c r="AF24" s="199" t="str">
        <f aca="false">IFERROR(__xludf.dummyfunction("if(countif(ec_num_list,DF24),OFFSET(INDIRECT(CONCAT(""A"",to_text(match(DF24,ec_num_list,0)))),0,1),"""")"),"")</f>
        <v/>
      </c>
      <c r="AG24" s="199" t="str">
        <f aca="false">IFERROR(__xludf.dummyfunction("if(countif(ec_num_list,DG24),OFFSET(INDIRECT(CONCAT(""A"",to_text(match(DG24,ec_num_list,0)))),0,1),"""")"),"")</f>
        <v/>
      </c>
      <c r="AH24" s="199" t="str">
        <f aca="false">IFERROR(__xludf.dummyfunction("if(countif(ec_num_list,DH24),OFFSET(INDIRECT(CONCAT(""A"",to_text(match(DH24,ec_num_list,0)))),0,1),"""")"),"")</f>
        <v/>
      </c>
      <c r="AI24" s="199" t="str">
        <f aca="false">IFERROR(__xludf.dummyfunction("if(countif(ec_num_list,DI24),OFFSET(INDIRECT(CONCAT(""A"",to_text(match(DI24,ec_num_list,0)))),0,1),"""")"),"")</f>
        <v/>
      </c>
      <c r="AJ24" s="199" t="str">
        <f aca="false">IFERROR(__xludf.dummyfunction("if(countif(ec_num_list,DJ24),OFFSET(INDIRECT(CONCAT(""A"",to_text(match(DJ24,ec_num_list,0)))),0,1),"""")"),"")</f>
        <v/>
      </c>
      <c r="AK24" s="199" t="str">
        <f aca="false">IFERROR(__xludf.dummyfunction("if(countif(ec_num_list,DK24),OFFSET(INDIRECT(CONCAT(""A"",to_text(match(DK24,ec_num_list,0)))),0,1),"""")"),"")</f>
        <v/>
      </c>
      <c r="AL24" s="199" t="str">
        <f aca="false">IFERROR(__xludf.dummyfunction("if(countif(ec_num_list,DL24),OFFSET(INDIRECT(CONCAT(""A"",to_text(match(DL24,ec_num_list,0)))),0,1),"""")"),"")</f>
        <v/>
      </c>
      <c r="AM24" s="199" t="str">
        <f aca="false">IFERROR(__xludf.dummyfunction("if(countif(ec_num_list,DM24),OFFSET(INDIRECT(CONCAT(""A"",to_text(match(DM24,ec_num_list,0)))),0,1),"""")"),"")</f>
        <v/>
      </c>
      <c r="AN24" s="199" t="str">
        <f aca="false">IFERROR(__xludf.dummyfunction("if(countif(ec_num_list,DN24),OFFSET(INDIRECT(CONCAT(""A"",to_text(match(DN24,ec_num_list,0)))),0,1),"""")"),"")</f>
        <v/>
      </c>
      <c r="AO24" s="199" t="str">
        <f aca="false">IFERROR(__xludf.dummyfunction("if(countif(ec_num_list,DO24),OFFSET(INDIRECT(CONCAT(""A"",to_text(match(DO24,ec_num_list,0)))),0,1),"""")"),"")</f>
        <v/>
      </c>
      <c r="AP24" s="199" t="str">
        <f aca="false">IFERROR(__xludf.dummyfunction("if(countif(ec_num_list,DP24),OFFSET(INDIRECT(CONCAT(""A"",to_text(match(DP24,ec_num_list,0)))),0,1),"""")"),"")</f>
        <v/>
      </c>
      <c r="AQ24" s="199" t="str">
        <f aca="false">IFERROR(__xludf.dummyfunction("if(countif(ec_num_list,DQ24),OFFSET(INDIRECT(CONCAT(""A"",to_text(match(DQ24,ec_num_list,0)))),0,1),"""")"),"")</f>
        <v/>
      </c>
      <c r="AR24" s="199" t="str">
        <f aca="false">IFERROR(__xludf.dummyfunction("if(countif(ec_num_list,DR24),OFFSET(INDIRECT(CONCAT(""A"",to_text(match(DR24,ec_num_list,0)))),0,1),"""")"),"")</f>
        <v/>
      </c>
      <c r="AS24" s="199" t="str">
        <f aca="false">IFERROR(__xludf.dummyfunction("if(countif(ec_num_list,DS24),OFFSET(INDIRECT(CONCAT(""A"",to_text(match(DS24,ec_num_list,0)))),0,1),"""")"),"")</f>
        <v/>
      </c>
      <c r="AT24" s="199" t="str">
        <f aca="false">IFERROR(__xludf.dummyfunction("if(countif(ec_num_list,DT24),OFFSET(INDIRECT(CONCAT(""A"",to_text(match(DT24,ec_num_list,0)))),0,1),"""")"),"")</f>
        <v/>
      </c>
      <c r="AU24" s="199" t="str">
        <f aca="false">IFERROR(__xludf.dummyfunction("if(countif(ec_num_list,DU24),OFFSET(INDIRECT(CONCAT(""A"",to_text(match(DU24,ec_num_list,0)))),0,1),"""")"),"")</f>
        <v/>
      </c>
      <c r="AV24" s="199" t="str">
        <f aca="false">IFERROR(__xludf.dummyfunction("if(countif(ec_num_list,DV24),OFFSET(INDIRECT(CONCAT(""A"",to_text(match(DV24,ec_num_list,0)))),0,1),"""")"),"")</f>
        <v/>
      </c>
      <c r="AW24" s="199" t="str">
        <f aca="false">IFERROR(__xludf.dummyfunction("if(countif(ec_num_list,DW24),OFFSET(INDIRECT(CONCAT(""A"",to_text(match(DW24,ec_num_list,0)))),0,1),"""")"),"")</f>
        <v/>
      </c>
      <c r="AX24" s="199" t="str">
        <f aca="false">IFERROR(__xludf.dummyfunction("if(countif(ec_num_list,DX24),OFFSET(INDIRECT(CONCAT(""A"",to_text(match(DX24,ec_num_list,0)))),0,1),"""")"),"")</f>
        <v/>
      </c>
      <c r="AY24" s="199" t="str">
        <f aca="false">IFERROR(__xludf.dummyfunction("if(countif(ec_num_list,DY24),OFFSET(INDIRECT(CONCAT(""A"",to_text(match(DY24,ec_num_list,0)))),0,1),"""")"),"")</f>
        <v/>
      </c>
      <c r="AZ24" s="199" t="str">
        <f aca="false">IFERROR(__xludf.dummyfunction("if(countif(ec_num_list,DZ24),OFFSET(INDIRECT(CONCAT(""A"",to_text(match(DZ24,ec_num_list,0)))),0,1),"""")"),"")</f>
        <v/>
      </c>
      <c r="BA24" s="199" t="str">
        <f aca="false">IFERROR(__xludf.dummyfunction("if(countif(ec_num_list,EA24),OFFSET(INDIRECT(CONCAT(""A"",to_text(match(EA24,ec_num_list,0)))),0,1),"""")"),"")</f>
        <v/>
      </c>
      <c r="BB24" s="199" t="str">
        <f aca="false">IFERROR(__xludf.dummyfunction("if(countif(ec_num_list,EB24),OFFSET(INDIRECT(CONCAT(""A"",to_text(match(EB24,ec_num_list,0)))),0,1),"""")"),"")</f>
        <v/>
      </c>
      <c r="BC24" s="199" t="str">
        <f aca="false">IFERROR(__xludf.dummyfunction("if(countif(ec_num_list,EC24),OFFSET(INDIRECT(CONCAT(""A"",to_text(match(EC24,ec_num_list,0)))),0,1),"""")"),"")</f>
        <v/>
      </c>
      <c r="BD24" s="199" t="str">
        <f aca="false">IFERROR(__xludf.dummyfunction("if(countif(ec_num_list,ED24),OFFSET(INDIRECT(CONCAT(""A"",to_text(match(ED24,ec_num_list,0)))),0,1),"""")"),"")</f>
        <v/>
      </c>
      <c r="BE24" s="199" t="str">
        <f aca="false">IFERROR(__xludf.dummyfunction("if(countif(ec_num_list,EE24),OFFSET(INDIRECT(CONCAT(""A"",to_text(match(EE24,ec_num_list,0)))),0,1),"""")"),"")</f>
        <v/>
      </c>
      <c r="BF24" s="199" t="str">
        <f aca="false">IFERROR(__xludf.dummyfunction("if(countif(ec_num_list,EF24),OFFSET(INDIRECT(CONCAT(""A"",to_text(match(EF24,ec_num_list,0)))),0,1),"""")"),"")</f>
        <v/>
      </c>
      <c r="BG24" s="199" t="str">
        <f aca="false">IFERROR(__xludf.dummyfunction("if(countif(ec_num_list,EG24),OFFSET(INDIRECT(CONCAT(""A"",to_text(match(EG24,ec_num_list,0)))),0,1),"""")"),"")</f>
        <v/>
      </c>
      <c r="BH24" s="199" t="str">
        <f aca="false">IFERROR(__xludf.dummyfunction("if(countif(ec_num_list,EH24),OFFSET(INDIRECT(CONCAT(""A"",to_text(match(EH24,ec_num_list,0)))),0,1),"""")"),"")</f>
        <v/>
      </c>
      <c r="BI24" s="199" t="str">
        <f aca="false">IFERROR(__xludf.dummyfunction("if(countif(ec_num_list,EI24),OFFSET(INDIRECT(CONCAT(""A"",to_text(match(EI24,ec_num_list,0)))),0,1),"""")"),"")</f>
        <v/>
      </c>
      <c r="BJ24" s="199" t="str">
        <f aca="false">IFERROR(__xludf.dummyfunction("if(countif(ec_num_list,EJ24),OFFSET(INDIRECT(CONCAT(""A"",to_text(match(EJ24,ec_num_list,0)))),0,1),"""")"),"")</f>
        <v/>
      </c>
      <c r="BK24" s="199" t="str">
        <f aca="false">IFERROR(__xludf.dummyfunction("if(countif(ec_num_list,EK24),OFFSET(INDIRECT(CONCAT(""A"",to_text(match(EK24,ec_num_list,0)))),0,1),"""")"),"")</f>
        <v/>
      </c>
      <c r="BL24" s="199" t="str">
        <f aca="false">IFERROR(__xludf.dummyfunction("if(countif(ec_num_list,EL24),OFFSET(INDIRECT(CONCAT(""A"",to_text(match(EL24,ec_num_list,0)))),0,1),"""")"),"")</f>
        <v/>
      </c>
      <c r="BM24" s="199" t="str">
        <f aca="false">IFERROR(__xludf.dummyfunction("if(countif(ec_num_list,EM24),OFFSET(INDIRECT(CONCAT(""A"",to_text(match(EM24,ec_num_list,0)))),0,1),"""")"),"")</f>
        <v/>
      </c>
      <c r="BN24" s="199" t="str">
        <f aca="false">IFERROR(__xludf.dummyfunction("if(countif(ec_num_list,EN24),OFFSET(INDIRECT(CONCAT(""A"",to_text(match(EN24,ec_num_list,0)))),0,1),"""")"),"")</f>
        <v/>
      </c>
      <c r="BO24" s="199" t="str">
        <f aca="false">IFERROR(__xludf.dummyfunction("if(countif(ec_num_list,EO24),OFFSET(INDIRECT(CONCAT(""A"",to_text(match(EO24,ec_num_list,0)))),0,1),"""")"),"")</f>
        <v/>
      </c>
      <c r="BP24" s="199" t="str">
        <f aca="false">IFERROR(__xludf.dummyfunction("if(countif(ec_num_list,EP24),OFFSET(INDIRECT(CONCAT(""A"",to_text(match(EP24,ec_num_list,0)))),0,1),"""")"),"")</f>
        <v/>
      </c>
      <c r="BQ24" s="199" t="str">
        <f aca="false">IFERROR(__xludf.dummyfunction("if(countif(ec_num_list,EQ24),OFFSET(INDIRECT(CONCAT(""A"",to_text(match(EQ24,ec_num_list,0)))),0,1),"""")"),"")</f>
        <v/>
      </c>
      <c r="BR24" s="199" t="str">
        <f aca="false">IFERROR(__xludf.dummyfunction("if(countif(ec_num_list,ER24),OFFSET(INDIRECT(CONCAT(""A"",to_text(match(ER24,ec_num_list,0)))),0,1),"""")"),"")</f>
        <v/>
      </c>
      <c r="BS24" s="199" t="str">
        <f aca="false">IFERROR(__xludf.dummyfunction("if(countif(ec_num_list,ES24),OFFSET(INDIRECT(CONCAT(""A"",to_text(match(ES24,ec_num_list,0)))),0,1),"""")"),"")</f>
        <v/>
      </c>
      <c r="BT24" s="199" t="str">
        <f aca="false">IFERROR(__xludf.dummyfunction("if(countif(ec_num_list,ET24),OFFSET(INDIRECT(CONCAT(""A"",to_text(match(ET24,ec_num_list,0)))),0,1),"""")"),"")</f>
        <v/>
      </c>
      <c r="BU24" s="199" t="str">
        <f aca="false">IFERROR(__xludf.dummyfunction("if(countif(ec_num_list,EU24),OFFSET(INDIRECT(CONCAT(""A"",to_text(match(EU24,ec_num_list,0)))),0,1),"""")"),"")</f>
        <v/>
      </c>
      <c r="BV24" s="199" t="str">
        <f aca="false">IFERROR(__xludf.dummyfunction("if(countif(ec_num_list,EV24),OFFSET(INDIRECT(CONCAT(""A"",to_text(match(EV24,ec_num_list,0)))),0,1),"""")"),"")</f>
        <v/>
      </c>
      <c r="BW24" s="199" t="str">
        <f aca="false">IFERROR(__xludf.dummyfunction("if(countif(ec_num_list,EW24),OFFSET(INDIRECT(CONCAT(""A"",to_text(match(EW24,ec_num_list,0)))),0,1),"""")"),"")</f>
        <v/>
      </c>
      <c r="BX24" s="199" t="str">
        <f aca="false">IFERROR(__xludf.dummyfunction("if(countif(ec_num_list,EX24),OFFSET(INDIRECT(CONCAT(""A"",to_text(match(EX24,ec_num_list,0)))),0,1),"""")"),"")</f>
        <v/>
      </c>
      <c r="BY24" s="199" t="str">
        <f aca="false">IFERROR(__xludf.dummyfunction("if(countif(ec_num_list,EY24),OFFSET(INDIRECT(CONCAT(""A"",to_text(match(EY24,ec_num_list,0)))),0,1),"""")"),"")</f>
        <v/>
      </c>
      <c r="BZ24" s="199" t="str">
        <f aca="false">IFERROR(__xludf.dummyfunction("if(countif(ec_num_list,EZ24),OFFSET(INDIRECT(CONCAT(""A"",to_text(match(EZ24,ec_num_list,0)))),0,1),"""")"),"MF ")</f>
        <v>MF</v>
      </c>
      <c r="CA24" s="199" t="str">
        <f aca="false">IFERROR(__xludf.dummyfunction("if(countif(ec_num_list,FA24),OFFSET(INDIRECT(CONCAT(""A"",to_text(match(FA24,ec_num_list,0)))),0,1),"""")"),"")</f>
        <v/>
      </c>
      <c r="CB24" s="199" t="str">
        <f aca="false">IFERROR(__xludf.dummyfunction("if(countif(ec_num_list,FB24),OFFSET(INDIRECT(CONCAT(""A"",to_text(match(FB24,ec_num_list,0)))),0,1),"""")"),"")</f>
        <v/>
      </c>
      <c r="CC24" s="199" t="str">
        <f aca="false">IFERROR(__xludf.dummyfunction("if(countif(ec_num_list,FC24),OFFSET(INDIRECT(CONCAT(""A"",to_text(match(FC24,ec_num_list,0)))),0,1),"""")"),"")</f>
        <v/>
      </c>
      <c r="CD24" s="199" t="str">
        <f aca="false">IFERROR(__xludf.dummyfunction("if(countif(ec_num_list,FD24),OFFSET(INDIRECT(CONCAT(""A"",to_text(match(FD24,ec_num_list,0)))),0,1),"""")"),"")</f>
        <v/>
      </c>
      <c r="CE24" s="199" t="str">
        <f aca="false">IFERROR(__xludf.dummyfunction("if(countif(ec_num_list,FE24),OFFSET(INDIRECT(CONCAT(""A"",to_text(match(FE24,ec_num_list,0)))),0,1),"""")"),"")</f>
        <v/>
      </c>
      <c r="CF24" s="199" t="str">
        <f aca="false">IFERROR(__xludf.dummyfunction("if(countif(ec_num_list,FF24),OFFSET(INDIRECT(CONCAT(""A"",to_text(match(FF24,ec_num_list,0)))),0,1),"""")"),"")</f>
        <v/>
      </c>
      <c r="CG24" s="199" t="str">
        <f aca="false">IFERROR(__xludf.dummyfunction("if(countif(ec_num_list,FG24),OFFSET(INDIRECT(CONCAT(""A"",to_text(match(FG24,ec_num_list,0)))),0,1),"""")"),"")</f>
        <v/>
      </c>
      <c r="CH24" s="199" t="str">
        <f aca="false">IFERROR(__xludf.dummyfunction("if(countif(ec_num_list,FH24),OFFSET(INDIRECT(CONCAT(""A"",to_text(match(FH24,ec_num_list,0)))),0,1),"""")"),"")</f>
        <v/>
      </c>
      <c r="CI24" s="199" t="str">
        <f aca="false">IFERROR(__xludf.dummyfunction("if(countif(ec_num_list,FI24),OFFSET(INDIRECT(CONCAT(""A"",to_text(match(FI24,ec_num_list,0)))),0,1),"""")"),"")</f>
        <v/>
      </c>
      <c r="CJ24" s="199" t="str">
        <f aca="false">IFERROR(__xludf.dummyfunction("if(countif(ec_num_list,FJ24),OFFSET(INDIRECT(CONCAT(""A"",to_text(match(FJ24,ec_num_list,0)))),0,1),"""")"),"")</f>
        <v/>
      </c>
      <c r="CK24" s="199" t="str">
        <f aca="false">IFERROR(__xludf.dummyfunction("if(countif(ec_num_list,FK24),OFFSET(INDIRECT(CONCAT(""A"",to_text(match(FK24,ec_num_list,0)))),0,1),"""")"),"")</f>
        <v/>
      </c>
      <c r="CL24" s="199" t="str">
        <f aca="false">IFERROR(__xludf.dummyfunction("if(countif(ec_num_list,FL24),OFFSET(INDIRECT(CONCAT(""A"",to_text(match(FL24,ec_num_list,0)))),0,1),"""")"),"")</f>
        <v/>
      </c>
      <c r="CM24" s="199" t="str">
        <f aca="false">IFERROR(__xludf.dummyfunction("if(countif(ec_num_list,FM24),OFFSET(INDIRECT(CONCAT(""A"",to_text(match(FM24,ec_num_list,0)))),0,1),"""")"),"")</f>
        <v/>
      </c>
      <c r="CN24" s="37" t="s">
        <v>136</v>
      </c>
      <c r="CO24" s="37" t="s">
        <v>1543</v>
      </c>
      <c r="CP24" s="37" t="s">
        <v>1543</v>
      </c>
      <c r="CQ24" s="37" t="s">
        <v>1543</v>
      </c>
      <c r="CR24" s="37" t="s">
        <v>1543</v>
      </c>
      <c r="CS24" s="37" t="s">
        <v>1543</v>
      </c>
      <c r="CT24" s="37" t="s">
        <v>1254</v>
      </c>
      <c r="CU24" s="37" t="s">
        <v>1259</v>
      </c>
      <c r="CV24" s="37" t="s">
        <v>1543</v>
      </c>
      <c r="CW24" s="37" t="s">
        <v>1543</v>
      </c>
      <c r="CX24" s="37" t="s">
        <v>1543</v>
      </c>
      <c r="CY24" s="37" t="s">
        <v>1543</v>
      </c>
      <c r="CZ24" s="37" t="s">
        <v>1543</v>
      </c>
      <c r="DA24" s="37" t="s">
        <v>1543</v>
      </c>
      <c r="DB24" s="37" t="s">
        <v>1543</v>
      </c>
      <c r="DC24" s="37" t="s">
        <v>1543</v>
      </c>
      <c r="DD24" s="37" t="s">
        <v>1543</v>
      </c>
      <c r="DE24" s="37" t="s">
        <v>1543</v>
      </c>
      <c r="DF24" s="37" t="s">
        <v>1543</v>
      </c>
      <c r="DG24" s="37" t="s">
        <v>1543</v>
      </c>
      <c r="DH24" s="37" t="s">
        <v>1543</v>
      </c>
      <c r="DI24" s="37" t="s">
        <v>1543</v>
      </c>
      <c r="DJ24" s="37" t="s">
        <v>1543</v>
      </c>
      <c r="DK24" s="37" t="s">
        <v>1543</v>
      </c>
      <c r="DL24" s="37" t="s">
        <v>1543</v>
      </c>
      <c r="DM24" s="37" t="s">
        <v>1543</v>
      </c>
      <c r="DN24" s="37" t="s">
        <v>1543</v>
      </c>
      <c r="DO24" s="37" t="s">
        <v>1543</v>
      </c>
      <c r="DP24" s="37" t="s">
        <v>1543</v>
      </c>
      <c r="DQ24" s="37" t="s">
        <v>1543</v>
      </c>
      <c r="DR24" s="37" t="s">
        <v>1543</v>
      </c>
      <c r="DS24" s="37" t="s">
        <v>1543</v>
      </c>
      <c r="DT24" s="37" t="s">
        <v>1543</v>
      </c>
      <c r="DU24" s="37" t="s">
        <v>1543</v>
      </c>
      <c r="DV24" s="37" t="s">
        <v>1543</v>
      </c>
      <c r="DW24" s="37" t="s">
        <v>1543</v>
      </c>
      <c r="DX24" s="37" t="s">
        <v>1543</v>
      </c>
      <c r="DY24" s="37" t="s">
        <v>1543</v>
      </c>
      <c r="DZ24" s="37" t="s">
        <v>1543</v>
      </c>
      <c r="EA24" s="37" t="s">
        <v>1543</v>
      </c>
      <c r="EB24" s="37" t="s">
        <v>1543</v>
      </c>
      <c r="EC24" s="37" t="s">
        <v>1543</v>
      </c>
      <c r="ED24" s="37" t="s">
        <v>1543</v>
      </c>
      <c r="EE24" s="37" t="s">
        <v>1543</v>
      </c>
      <c r="EF24" s="37" t="s">
        <v>1543</v>
      </c>
      <c r="EG24" s="37" t="s">
        <v>1543</v>
      </c>
      <c r="EH24" s="37" t="s">
        <v>1543</v>
      </c>
      <c r="EI24" s="37" t="s">
        <v>1543</v>
      </c>
      <c r="EJ24" s="37" t="s">
        <v>1543</v>
      </c>
      <c r="EK24" s="37" t="s">
        <v>1543</v>
      </c>
      <c r="EL24" s="37" t="s">
        <v>1543</v>
      </c>
      <c r="EM24" s="37" t="s">
        <v>1543</v>
      </c>
      <c r="EN24" s="37" t="s">
        <v>1543</v>
      </c>
      <c r="EO24" s="37" t="s">
        <v>1543</v>
      </c>
      <c r="EP24" s="37" t="s">
        <v>1543</v>
      </c>
      <c r="EQ24" s="37" t="s">
        <v>1543</v>
      </c>
      <c r="ER24" s="37" t="s">
        <v>1543</v>
      </c>
      <c r="ES24" s="37" t="s">
        <v>1543</v>
      </c>
      <c r="ET24" s="37" t="s">
        <v>1543</v>
      </c>
      <c r="EU24" s="37" t="s">
        <v>1543</v>
      </c>
      <c r="EV24" s="37" t="s">
        <v>1543</v>
      </c>
      <c r="EW24" s="37" t="s">
        <v>1543</v>
      </c>
      <c r="EX24" s="37" t="s">
        <v>1543</v>
      </c>
      <c r="EY24" s="37" t="s">
        <v>1543</v>
      </c>
      <c r="EZ24" s="37" t="s">
        <v>1451</v>
      </c>
      <c r="FA24" s="37" t="s">
        <v>1543</v>
      </c>
      <c r="FB24" s="37" t="s">
        <v>1543</v>
      </c>
      <c r="FC24" s="37" t="s">
        <v>1543</v>
      </c>
      <c r="FD24" s="37" t="s">
        <v>1543</v>
      </c>
      <c r="FE24" s="37" t="s">
        <v>1543</v>
      </c>
      <c r="FF24" s="37" t="s">
        <v>1543</v>
      </c>
      <c r="FG24" s="37" t="s">
        <v>1543</v>
      </c>
      <c r="FH24" s="37" t="s">
        <v>1543</v>
      </c>
      <c r="FI24" s="37" t="s">
        <v>1543</v>
      </c>
      <c r="FJ24" s="37" t="s">
        <v>1543</v>
      </c>
      <c r="FK24" s="37" t="s">
        <v>1543</v>
      </c>
      <c r="FL24" s="37" t="s">
        <v>1543</v>
      </c>
      <c r="FM24" s="37" t="s">
        <v>1543</v>
      </c>
    </row>
    <row r="25" customFormat="false" ht="15" hidden="false" customHeight="false" outlineLevel="0" collapsed="false">
      <c r="A25" s="37" t="s">
        <v>1314</v>
      </c>
      <c r="B25" s="37" t="str">
        <f aca="false">CONCATENATE("K",C25," ")</f>
        <v>K7</v>
      </c>
      <c r="C25" s="196" t="n">
        <v>7</v>
      </c>
      <c r="D25" s="36" t="s">
        <v>417</v>
      </c>
      <c r="E25" s="36" t="s">
        <v>896</v>
      </c>
      <c r="F25" s="36" t="s">
        <v>897</v>
      </c>
      <c r="G25" s="36" t="s">
        <v>898</v>
      </c>
      <c r="H25" s="36" t="s">
        <v>439</v>
      </c>
      <c r="I25" s="36" t="s">
        <v>450</v>
      </c>
      <c r="J25" s="36" t="s">
        <v>911</v>
      </c>
      <c r="K25" s="36" t="s">
        <v>566</v>
      </c>
      <c r="L25" s="173" t="s">
        <v>138</v>
      </c>
      <c r="M25" s="199" t="str">
        <f aca="false">IFERROR(__xludf.dummyfunction("regexreplace(N25,"" "","", "")"),"J0, J1, J2, J3, J5, J6, J7, JC, JD, JF, K0, K1, K2, K3, K4, K5, K7, K8, K9, KA, KB, KC, KD, KE, KF, L1, L2, L3, L7, L8, L9, LA, LC, LF, M0, M1, M3, M4, M8, MB, MF, N2, N6, N7, NA, ")</f>
        <v>J0, J1, J2, J3, J5, J6, J7, JC, JD, JF, K0, K1, K2, K3, K4, K5, K7, K8, K9, KA, KB, KC, KD, KE, KF, L1, L2, L3, L7, L8, L9, LA, LC, LF, M0, M1, M3, M4, M8, MB, MF, N2, N6, N7, NA,</v>
      </c>
      <c r="N25" s="199" t="e">
        <f aca="false">CONCATENATE(O25:CL25)</f>
        <v>#VALUE!</v>
      </c>
      <c r="O25" s="199" t="str">
        <f aca="false">IFERROR(__xludf.dummyfunction("if(countif(ec_num_list,CO25),OFFSET(INDIRECT(CONCAT(""A"",to_text(match(CO25,ec_num_list,0)))),0,1),"""")"),"J0 ")</f>
        <v>J0</v>
      </c>
      <c r="P25" s="199" t="str">
        <f aca="false">IFERROR(__xludf.dummyfunction("if(countif(ec_num_list,CP25),OFFSET(INDIRECT(CONCAT(""A"",to_text(match(CP25,ec_num_list,0)))),0,1),"""")"),"J1 ")</f>
        <v>J1</v>
      </c>
      <c r="Q25" s="199" t="str">
        <f aca="false">IFERROR(__xludf.dummyfunction("if(countif(ec_num_list,CQ25),OFFSET(INDIRECT(CONCAT(""A"",to_text(match(CQ25,ec_num_list,0)))),0,1),"""")"),"J2 ")</f>
        <v>J2</v>
      </c>
      <c r="R25" s="199" t="str">
        <f aca="false">IFERROR(__xludf.dummyfunction("if(countif(ec_num_list,CR25),OFFSET(INDIRECT(CONCAT(""A"",to_text(match(CR25,ec_num_list,0)))),0,1),"""")"),"J3 ")</f>
        <v>J3</v>
      </c>
      <c r="S25" s="199" t="str">
        <f aca="false">IFERROR(__xludf.dummyfunction("if(countif(ec_num_list,CS25),OFFSET(INDIRECT(CONCAT(""A"",to_text(match(CS25,ec_num_list,0)))),0,1),"""")"),"")</f>
        <v/>
      </c>
      <c r="T25" s="199" t="str">
        <f aca="false">IFERROR(__xludf.dummyfunction("if(countif(ec_num_list,CT25),OFFSET(INDIRECT(CONCAT(""A"",to_text(match(CT25,ec_num_list,0)))),0,1),"""")"),"J5 ")</f>
        <v>J5</v>
      </c>
      <c r="U25" s="199" t="str">
        <f aca="false">IFERROR(__xludf.dummyfunction("if(countif(ec_num_list,CU25),OFFSET(INDIRECT(CONCAT(""A"",to_text(match(CU25,ec_num_list,0)))),0,1),"""")"),"J6 ")</f>
        <v>J6</v>
      </c>
      <c r="V25" s="199" t="str">
        <f aca="false">IFERROR(__xludf.dummyfunction("if(countif(ec_num_list,CV25),OFFSET(INDIRECT(CONCAT(""A"",to_text(match(CV25,ec_num_list,0)))),0,1),"""")"),"J7 ")</f>
        <v>J7</v>
      </c>
      <c r="W25" s="199" t="str">
        <f aca="false">IFERROR(__xludf.dummyfunction("if(countif(ec_num_list,CW25),OFFSET(INDIRECT(CONCAT(""A"",to_text(match(CW25,ec_num_list,0)))),0,1),"""")"),"")</f>
        <v/>
      </c>
      <c r="X25" s="199" t="str">
        <f aca="false">IFERROR(__xludf.dummyfunction("if(countif(ec_num_list,CX25),OFFSET(INDIRECT(CONCAT(""A"",to_text(match(CX25,ec_num_list,0)))),0,1),"""")"),"")</f>
        <v/>
      </c>
      <c r="Y25" s="199" t="str">
        <f aca="false">IFERROR(__xludf.dummyfunction("if(countif(ec_num_list,CY25),OFFSET(INDIRECT(CONCAT(""A"",to_text(match(CY25,ec_num_list,0)))),0,1),"""")"),"")</f>
        <v/>
      </c>
      <c r="Z25" s="199" t="str">
        <f aca="false">IFERROR(__xludf.dummyfunction("if(countif(ec_num_list,CZ25),OFFSET(INDIRECT(CONCAT(""A"",to_text(match(CZ25,ec_num_list,0)))),0,1),"""")"),"")</f>
        <v/>
      </c>
      <c r="AA25" s="199" t="str">
        <f aca="false">IFERROR(__xludf.dummyfunction("if(countif(ec_num_list,DA25),OFFSET(INDIRECT(CONCAT(""A"",to_text(match(DA25,ec_num_list,0)))),0,1),"""")"),"JC ")</f>
        <v>JC</v>
      </c>
      <c r="AB25" s="199" t="str">
        <f aca="false">IFERROR(__xludf.dummyfunction("if(countif(ec_num_list,DB25),OFFSET(INDIRECT(CONCAT(""A"",to_text(match(DB25,ec_num_list,0)))),0,1),"""")"),"JD ")</f>
        <v>JD</v>
      </c>
      <c r="AC25" s="199" t="str">
        <f aca="false">IFERROR(__xludf.dummyfunction("if(countif(ec_num_list,DC25),OFFSET(INDIRECT(CONCAT(""A"",to_text(match(DC25,ec_num_list,0)))),0,1),"""")"),"")</f>
        <v/>
      </c>
      <c r="AD25" s="199" t="str">
        <f aca="false">IFERROR(__xludf.dummyfunction("if(countif(ec_num_list,DD25),OFFSET(INDIRECT(CONCAT(""A"",to_text(match(DD25,ec_num_list,0)))),0,1),"""")"),"JF ")</f>
        <v>JF</v>
      </c>
      <c r="AE25" s="199" t="str">
        <f aca="false">IFERROR(__xludf.dummyfunction("if(countif(ec_num_list,DE25),OFFSET(INDIRECT(CONCAT(""A"",to_text(match(DE25,ec_num_list,0)))),0,1),"""")"),"K0 ")</f>
        <v>K0</v>
      </c>
      <c r="AF25" s="199" t="str">
        <f aca="false">IFERROR(__xludf.dummyfunction("if(countif(ec_num_list,DF25),OFFSET(INDIRECT(CONCAT(""A"",to_text(match(DF25,ec_num_list,0)))),0,1),"""")"),"K1 ")</f>
        <v>K1</v>
      </c>
      <c r="AG25" s="199" t="str">
        <f aca="false">IFERROR(__xludf.dummyfunction("if(countif(ec_num_list,DG25),OFFSET(INDIRECT(CONCAT(""A"",to_text(match(DG25,ec_num_list,0)))),0,1),"""")"),"K2 ")</f>
        <v>K2</v>
      </c>
      <c r="AH25" s="199" t="str">
        <f aca="false">IFERROR(__xludf.dummyfunction("if(countif(ec_num_list,DH25),OFFSET(INDIRECT(CONCAT(""A"",to_text(match(DH25,ec_num_list,0)))),0,1),"""")"),"K3 ")</f>
        <v>K3</v>
      </c>
      <c r="AI25" s="199" t="str">
        <f aca="false">IFERROR(__xludf.dummyfunction("if(countif(ec_num_list,DI25),OFFSET(INDIRECT(CONCAT(""A"",to_text(match(DI25,ec_num_list,0)))),0,1),"""")"),"K4 ")</f>
        <v>K4</v>
      </c>
      <c r="AJ25" s="199" t="str">
        <f aca="false">IFERROR(__xludf.dummyfunction("if(countif(ec_num_list,DJ25),OFFSET(INDIRECT(CONCAT(""A"",to_text(match(DJ25,ec_num_list,0)))),0,1),"""")"),"K5 ")</f>
        <v>K5</v>
      </c>
      <c r="AK25" s="199" t="str">
        <f aca="false">IFERROR(__xludf.dummyfunction("if(countif(ec_num_list,DK25),OFFSET(INDIRECT(CONCAT(""A"",to_text(match(DK25,ec_num_list,0)))),0,1),"""")"),"")</f>
        <v/>
      </c>
      <c r="AL25" s="199" t="str">
        <f aca="false">IFERROR(__xludf.dummyfunction("if(countif(ec_num_list,DL25),OFFSET(INDIRECT(CONCAT(""A"",to_text(match(DL25,ec_num_list,0)))),0,1),"""")"),"K7 ")</f>
        <v>K7</v>
      </c>
      <c r="AM25" s="199" t="str">
        <f aca="false">IFERROR(__xludf.dummyfunction("if(countif(ec_num_list,DM25),OFFSET(INDIRECT(CONCAT(""A"",to_text(match(DM25,ec_num_list,0)))),0,1),"""")"),"K8 ")</f>
        <v>K8</v>
      </c>
      <c r="AN25" s="199" t="str">
        <f aca="false">IFERROR(__xludf.dummyfunction("if(countif(ec_num_list,DN25),OFFSET(INDIRECT(CONCAT(""A"",to_text(match(DN25,ec_num_list,0)))),0,1),"""")"),"K9 ")</f>
        <v>K9</v>
      </c>
      <c r="AO25" s="199" t="str">
        <f aca="false">IFERROR(__xludf.dummyfunction("if(countif(ec_num_list,DO25),OFFSET(INDIRECT(CONCAT(""A"",to_text(match(DO25,ec_num_list,0)))),0,1),"""")"),"KA ")</f>
        <v>KA</v>
      </c>
      <c r="AP25" s="199" t="str">
        <f aca="false">IFERROR(__xludf.dummyfunction("if(countif(ec_num_list,DP25),OFFSET(INDIRECT(CONCAT(""A"",to_text(match(DP25,ec_num_list,0)))),0,1),"""")"),"KB ")</f>
        <v>KB</v>
      </c>
      <c r="AQ25" s="199" t="str">
        <f aca="false">IFERROR(__xludf.dummyfunction("if(countif(ec_num_list,DQ25),OFFSET(INDIRECT(CONCAT(""A"",to_text(match(DQ25,ec_num_list,0)))),0,1),"""")"),"KC ")</f>
        <v>KC</v>
      </c>
      <c r="AR25" s="199" t="str">
        <f aca="false">IFERROR(__xludf.dummyfunction("if(countif(ec_num_list,DR25),OFFSET(INDIRECT(CONCAT(""A"",to_text(match(DR25,ec_num_list,0)))),0,1),"""")"),"KD ")</f>
        <v>KD</v>
      </c>
      <c r="AS25" s="199" t="str">
        <f aca="false">IFERROR(__xludf.dummyfunction("if(countif(ec_num_list,DS25),OFFSET(INDIRECT(CONCAT(""A"",to_text(match(DS25,ec_num_list,0)))),0,1),"""")"),"KE ")</f>
        <v>KE</v>
      </c>
      <c r="AT25" s="199" t="str">
        <f aca="false">IFERROR(__xludf.dummyfunction("if(countif(ec_num_list,DT25),OFFSET(INDIRECT(CONCAT(""A"",to_text(match(DT25,ec_num_list,0)))),0,1),"""")"),"KF ")</f>
        <v>KF</v>
      </c>
      <c r="AU25" s="199" t="str">
        <f aca="false">IFERROR(__xludf.dummyfunction("if(countif(ec_num_list,DU25),OFFSET(INDIRECT(CONCAT(""A"",to_text(match(DU25,ec_num_list,0)))),0,1),"""")"),"")</f>
        <v/>
      </c>
      <c r="AV25" s="199" t="str">
        <f aca="false">IFERROR(__xludf.dummyfunction("if(countif(ec_num_list,DV25),OFFSET(INDIRECT(CONCAT(""A"",to_text(match(DV25,ec_num_list,0)))),0,1),"""")"),"L1 ")</f>
        <v>L1</v>
      </c>
      <c r="AW25" s="199" t="str">
        <f aca="false">IFERROR(__xludf.dummyfunction("if(countif(ec_num_list,DW25),OFFSET(INDIRECT(CONCAT(""A"",to_text(match(DW25,ec_num_list,0)))),0,1),"""")"),"L2 ")</f>
        <v>L2</v>
      </c>
      <c r="AX25" s="199" t="str">
        <f aca="false">IFERROR(__xludf.dummyfunction("if(countif(ec_num_list,DX25),OFFSET(INDIRECT(CONCAT(""A"",to_text(match(DX25,ec_num_list,0)))),0,1),"""")"),"L3 ")</f>
        <v>L3</v>
      </c>
      <c r="AY25" s="199" t="str">
        <f aca="false">IFERROR(__xludf.dummyfunction("if(countif(ec_num_list,DY25),OFFSET(INDIRECT(CONCAT(""A"",to_text(match(DY25,ec_num_list,0)))),0,1),"""")"),"")</f>
        <v/>
      </c>
      <c r="AZ25" s="199" t="str">
        <f aca="false">IFERROR(__xludf.dummyfunction("if(countif(ec_num_list,DZ25),OFFSET(INDIRECT(CONCAT(""A"",to_text(match(DZ25,ec_num_list,0)))),0,1),"""")"),"")</f>
        <v/>
      </c>
      <c r="BA25" s="199" t="str">
        <f aca="false">IFERROR(__xludf.dummyfunction("if(countif(ec_num_list,EA25),OFFSET(INDIRECT(CONCAT(""A"",to_text(match(EA25,ec_num_list,0)))),0,1),"""")"),"")</f>
        <v/>
      </c>
      <c r="BB25" s="199" t="str">
        <f aca="false">IFERROR(__xludf.dummyfunction("if(countif(ec_num_list,EB25),OFFSET(INDIRECT(CONCAT(""A"",to_text(match(EB25,ec_num_list,0)))),0,1),"""")"),"L7 ")</f>
        <v>L7</v>
      </c>
      <c r="BC25" s="199" t="str">
        <f aca="false">IFERROR(__xludf.dummyfunction("if(countif(ec_num_list,EC25),OFFSET(INDIRECT(CONCAT(""A"",to_text(match(EC25,ec_num_list,0)))),0,1),"""")"),"L8 ")</f>
        <v>L8</v>
      </c>
      <c r="BD25" s="199" t="str">
        <f aca="false">IFERROR(__xludf.dummyfunction("if(countif(ec_num_list,ED25),OFFSET(INDIRECT(CONCAT(""A"",to_text(match(ED25,ec_num_list,0)))),0,1),"""")"),"L9 ")</f>
        <v>L9</v>
      </c>
      <c r="BE25" s="199" t="str">
        <f aca="false">IFERROR(__xludf.dummyfunction("if(countif(ec_num_list,EE25),OFFSET(INDIRECT(CONCAT(""A"",to_text(match(EE25,ec_num_list,0)))),0,1),"""")"),"LA ")</f>
        <v>LA</v>
      </c>
      <c r="BF25" s="199" t="str">
        <f aca="false">IFERROR(__xludf.dummyfunction("if(countif(ec_num_list,EF25),OFFSET(INDIRECT(CONCAT(""A"",to_text(match(EF25,ec_num_list,0)))),0,1),"""")"),"")</f>
        <v/>
      </c>
      <c r="BG25" s="199" t="str">
        <f aca="false">IFERROR(__xludf.dummyfunction("if(countif(ec_num_list,EG25),OFFSET(INDIRECT(CONCAT(""A"",to_text(match(EG25,ec_num_list,0)))),0,1),"""")"),"LC ")</f>
        <v>LC</v>
      </c>
      <c r="BH25" s="199" t="str">
        <f aca="false">IFERROR(__xludf.dummyfunction("if(countif(ec_num_list,EH25),OFFSET(INDIRECT(CONCAT(""A"",to_text(match(EH25,ec_num_list,0)))),0,1),"""")"),"")</f>
        <v/>
      </c>
      <c r="BI25" s="199" t="str">
        <f aca="false">IFERROR(__xludf.dummyfunction("if(countif(ec_num_list,EI25),OFFSET(INDIRECT(CONCAT(""A"",to_text(match(EI25,ec_num_list,0)))),0,1),"""")"),"")</f>
        <v/>
      </c>
      <c r="BJ25" s="199" t="str">
        <f aca="false">IFERROR(__xludf.dummyfunction("if(countif(ec_num_list,EJ25),OFFSET(INDIRECT(CONCAT(""A"",to_text(match(EJ25,ec_num_list,0)))),0,1),"""")"),"LF ")</f>
        <v>LF</v>
      </c>
      <c r="BK25" s="199" t="str">
        <f aca="false">IFERROR(__xludf.dummyfunction("if(countif(ec_num_list,EK25),OFFSET(INDIRECT(CONCAT(""A"",to_text(match(EK25,ec_num_list,0)))),0,1),"""")"),"M0 ")</f>
        <v>M0</v>
      </c>
      <c r="BL25" s="199" t="str">
        <f aca="false">IFERROR(__xludf.dummyfunction("if(countif(ec_num_list,EL25),OFFSET(INDIRECT(CONCAT(""A"",to_text(match(EL25,ec_num_list,0)))),0,1),"""")"),"M1 ")</f>
        <v>M1</v>
      </c>
      <c r="BM25" s="199" t="str">
        <f aca="false">IFERROR(__xludf.dummyfunction("if(countif(ec_num_list,EM25),OFFSET(INDIRECT(CONCAT(""A"",to_text(match(EM25,ec_num_list,0)))),0,1),"""")"),"")</f>
        <v/>
      </c>
      <c r="BN25" s="199" t="str">
        <f aca="false">IFERROR(__xludf.dummyfunction("if(countif(ec_num_list,EN25),OFFSET(INDIRECT(CONCAT(""A"",to_text(match(EN25,ec_num_list,0)))),0,1),"""")"),"M3 ")</f>
        <v>M3</v>
      </c>
      <c r="BO25" s="199" t="str">
        <f aca="false">IFERROR(__xludf.dummyfunction("if(countif(ec_num_list,EO25),OFFSET(INDIRECT(CONCAT(""A"",to_text(match(EO25,ec_num_list,0)))),0,1),"""")"),"M4 ")</f>
        <v>M4</v>
      </c>
      <c r="BP25" s="199" t="str">
        <f aca="false">IFERROR(__xludf.dummyfunction("if(countif(ec_num_list,EP25),OFFSET(INDIRECT(CONCAT(""A"",to_text(match(EP25,ec_num_list,0)))),0,1),"""")"),"")</f>
        <v/>
      </c>
      <c r="BQ25" s="199" t="str">
        <f aca="false">IFERROR(__xludf.dummyfunction("if(countif(ec_num_list,EQ25),OFFSET(INDIRECT(CONCAT(""A"",to_text(match(EQ25,ec_num_list,0)))),0,1),"""")"),"")</f>
        <v/>
      </c>
      <c r="BR25" s="199" t="str">
        <f aca="false">IFERROR(__xludf.dummyfunction("if(countif(ec_num_list,ER25),OFFSET(INDIRECT(CONCAT(""A"",to_text(match(ER25,ec_num_list,0)))),0,1),"""")"),"")</f>
        <v/>
      </c>
      <c r="BS25" s="199" t="str">
        <f aca="false">IFERROR(__xludf.dummyfunction("if(countif(ec_num_list,ES25),OFFSET(INDIRECT(CONCAT(""A"",to_text(match(ES25,ec_num_list,0)))),0,1),"""")"),"M8 ")</f>
        <v>M8</v>
      </c>
      <c r="BT25" s="199" t="str">
        <f aca="false">IFERROR(__xludf.dummyfunction("if(countif(ec_num_list,ET25),OFFSET(INDIRECT(CONCAT(""A"",to_text(match(ET25,ec_num_list,0)))),0,1),"""")"),"")</f>
        <v/>
      </c>
      <c r="BU25" s="199" t="str">
        <f aca="false">IFERROR(__xludf.dummyfunction("if(countif(ec_num_list,EU25),OFFSET(INDIRECT(CONCAT(""A"",to_text(match(EU25,ec_num_list,0)))),0,1),"""")"),"")</f>
        <v/>
      </c>
      <c r="BV25" s="199" t="str">
        <f aca="false">IFERROR(__xludf.dummyfunction("if(countif(ec_num_list,EV25),OFFSET(INDIRECT(CONCAT(""A"",to_text(match(EV25,ec_num_list,0)))),0,1),"""")"),"MB ")</f>
        <v>MB</v>
      </c>
      <c r="BW25" s="199" t="str">
        <f aca="false">IFERROR(__xludf.dummyfunction("if(countif(ec_num_list,EW25),OFFSET(INDIRECT(CONCAT(""A"",to_text(match(EW25,ec_num_list,0)))),0,1),"""")"),"")</f>
        <v/>
      </c>
      <c r="BX25" s="199" t="str">
        <f aca="false">IFERROR(__xludf.dummyfunction("if(countif(ec_num_list,EX25),OFFSET(INDIRECT(CONCAT(""A"",to_text(match(EX25,ec_num_list,0)))),0,1),"""")"),"")</f>
        <v/>
      </c>
      <c r="BY25" s="199" t="str">
        <f aca="false">IFERROR(__xludf.dummyfunction("if(countif(ec_num_list,EY25),OFFSET(INDIRECT(CONCAT(""A"",to_text(match(EY25,ec_num_list,0)))),0,1),"""")"),"")</f>
        <v/>
      </c>
      <c r="BZ25" s="199" t="str">
        <f aca="false">IFERROR(__xludf.dummyfunction("if(countif(ec_num_list,EZ25),OFFSET(INDIRECT(CONCAT(""A"",to_text(match(EZ25,ec_num_list,0)))),0,1),"""")"),"MF ")</f>
        <v>MF</v>
      </c>
      <c r="CA25" s="199" t="str">
        <f aca="false">IFERROR(__xludf.dummyfunction("if(countif(ec_num_list,FA25),OFFSET(INDIRECT(CONCAT(""A"",to_text(match(FA25,ec_num_list,0)))),0,1),"""")"),"")</f>
        <v/>
      </c>
      <c r="CB25" s="199" t="str">
        <f aca="false">IFERROR(__xludf.dummyfunction("if(countif(ec_num_list,FB25),OFFSET(INDIRECT(CONCAT(""A"",to_text(match(FB25,ec_num_list,0)))),0,1),"""")"),"")</f>
        <v/>
      </c>
      <c r="CC25" s="199" t="str">
        <f aca="false">IFERROR(__xludf.dummyfunction("if(countif(ec_num_list,FC25),OFFSET(INDIRECT(CONCAT(""A"",to_text(match(FC25,ec_num_list,0)))),0,1),"""")"),"N2 ")</f>
        <v>N2</v>
      </c>
      <c r="CD25" s="199" t="str">
        <f aca="false">IFERROR(__xludf.dummyfunction("if(countif(ec_num_list,FD25),OFFSET(INDIRECT(CONCAT(""A"",to_text(match(FD25,ec_num_list,0)))),0,1),"""")"),"")</f>
        <v/>
      </c>
      <c r="CE25" s="199" t="str">
        <f aca="false">IFERROR(__xludf.dummyfunction("if(countif(ec_num_list,FE25),OFFSET(INDIRECT(CONCAT(""A"",to_text(match(FE25,ec_num_list,0)))),0,1),"""")"),"")</f>
        <v/>
      </c>
      <c r="CF25" s="199" t="str">
        <f aca="false">IFERROR(__xludf.dummyfunction("if(countif(ec_num_list,FF25),OFFSET(INDIRECT(CONCAT(""A"",to_text(match(FF25,ec_num_list,0)))),0,1),"""")"),"")</f>
        <v/>
      </c>
      <c r="CG25" s="199" t="str">
        <f aca="false">IFERROR(__xludf.dummyfunction("if(countif(ec_num_list,FG25),OFFSET(INDIRECT(CONCAT(""A"",to_text(match(FG25,ec_num_list,0)))),0,1),"""")"),"N6 ")</f>
        <v>N6</v>
      </c>
      <c r="CH25" s="199" t="str">
        <f aca="false">IFERROR(__xludf.dummyfunction("if(countif(ec_num_list,FH25),OFFSET(INDIRECT(CONCAT(""A"",to_text(match(FH25,ec_num_list,0)))),0,1),"""")"),"N7 ")</f>
        <v>N7</v>
      </c>
      <c r="CI25" s="199" t="str">
        <f aca="false">IFERROR(__xludf.dummyfunction("if(countif(ec_num_list,FI25),OFFSET(INDIRECT(CONCAT(""A"",to_text(match(FI25,ec_num_list,0)))),0,1),"""")"),"")</f>
        <v/>
      </c>
      <c r="CJ25" s="199" t="str">
        <f aca="false">IFERROR(__xludf.dummyfunction("if(countif(ec_num_list,FJ25),OFFSET(INDIRECT(CONCAT(""A"",to_text(match(FJ25,ec_num_list,0)))),0,1),"""")"),"")</f>
        <v/>
      </c>
      <c r="CK25" s="199" t="str">
        <f aca="false">IFERROR(__xludf.dummyfunction("if(countif(ec_num_list,FK25),OFFSET(INDIRECT(CONCAT(""A"",to_text(match(FK25,ec_num_list,0)))),0,1),"""")"),"NA ")</f>
        <v>NA</v>
      </c>
      <c r="CL25" s="199" t="str">
        <f aca="false">IFERROR(__xludf.dummyfunction("if(countif(ec_num_list,FL25),OFFSET(INDIRECT(CONCAT(""A"",to_text(match(FL25,ec_num_list,0)))),0,1),"""")"),"")</f>
        <v/>
      </c>
      <c r="CM25" s="199" t="str">
        <f aca="false">IFERROR(__xludf.dummyfunction("if(countif(ec_num_list,FM25),OFFSET(INDIRECT(CONCAT(""A"",to_text(match(FM25,ec_num_list,0)))),0,1),"""")"),"")</f>
        <v/>
      </c>
      <c r="CN25" s="37" t="s">
        <v>138</v>
      </c>
      <c r="CO25" s="37" t="s">
        <v>1231</v>
      </c>
      <c r="CP25" s="37" t="s">
        <v>1239</v>
      </c>
      <c r="CQ25" s="37" t="s">
        <v>1244</v>
      </c>
      <c r="CR25" s="37" t="s">
        <v>1248</v>
      </c>
      <c r="CS25" s="37" t="s">
        <v>1543</v>
      </c>
      <c r="CT25" s="37" t="s">
        <v>1254</v>
      </c>
      <c r="CU25" s="37" t="s">
        <v>1259</v>
      </c>
      <c r="CV25" s="37" t="s">
        <v>1262</v>
      </c>
      <c r="CW25" s="37" t="s">
        <v>1543</v>
      </c>
      <c r="CX25" s="37" t="s">
        <v>1543</v>
      </c>
      <c r="CY25" s="37" t="s">
        <v>1543</v>
      </c>
      <c r="CZ25" s="37" t="s">
        <v>1543</v>
      </c>
      <c r="DA25" s="37" t="s">
        <v>1280</v>
      </c>
      <c r="DB25" s="37" t="s">
        <v>1282</v>
      </c>
      <c r="DC25" s="37" t="s">
        <v>1543</v>
      </c>
      <c r="DD25" s="37" t="s">
        <v>1289</v>
      </c>
      <c r="DE25" s="37" t="s">
        <v>1292</v>
      </c>
      <c r="DF25" s="37" t="s">
        <v>1297</v>
      </c>
      <c r="DG25" s="37" t="s">
        <v>1299</v>
      </c>
      <c r="DH25" s="37" t="s">
        <v>1303</v>
      </c>
      <c r="DI25" s="37" t="s">
        <v>1305</v>
      </c>
      <c r="DJ25" s="37" t="s">
        <v>1309</v>
      </c>
      <c r="DK25" s="37" t="s">
        <v>1543</v>
      </c>
      <c r="DL25" s="37" t="s">
        <v>1314</v>
      </c>
      <c r="DM25" s="37" t="s">
        <v>1318</v>
      </c>
      <c r="DN25" s="37" t="s">
        <v>1322</v>
      </c>
      <c r="DO25" s="37" t="s">
        <v>1325</v>
      </c>
      <c r="DP25" s="37" t="s">
        <v>1329</v>
      </c>
      <c r="DQ25" s="37" t="s">
        <v>1332</v>
      </c>
      <c r="DR25" s="37" t="s">
        <v>1335</v>
      </c>
      <c r="DS25" s="37" t="s">
        <v>1338</v>
      </c>
      <c r="DT25" s="37" t="s">
        <v>1341</v>
      </c>
      <c r="DU25" s="37" t="s">
        <v>1543</v>
      </c>
      <c r="DV25" s="37" t="s">
        <v>1351</v>
      </c>
      <c r="DW25" s="37" t="s">
        <v>1357</v>
      </c>
      <c r="DX25" s="37" t="s">
        <v>1363</v>
      </c>
      <c r="DY25" s="37" t="s">
        <v>1543</v>
      </c>
      <c r="DZ25" s="37" t="s">
        <v>1543</v>
      </c>
      <c r="EA25" s="37" t="s">
        <v>1543</v>
      </c>
      <c r="EB25" s="37" t="s">
        <v>1376</v>
      </c>
      <c r="EC25" s="37" t="s">
        <v>1379</v>
      </c>
      <c r="ED25" s="37" t="s">
        <v>1382</v>
      </c>
      <c r="EE25" s="37" t="s">
        <v>1385</v>
      </c>
      <c r="EF25" s="37" t="s">
        <v>1543</v>
      </c>
      <c r="EG25" s="37" t="s">
        <v>1392</v>
      </c>
      <c r="EH25" s="37" t="s">
        <v>1543</v>
      </c>
      <c r="EI25" s="37" t="s">
        <v>1543</v>
      </c>
      <c r="EJ25" s="37" t="s">
        <v>1402</v>
      </c>
      <c r="EK25" s="37" t="s">
        <v>1405</v>
      </c>
      <c r="EL25" s="37" t="s">
        <v>1407</v>
      </c>
      <c r="EM25" s="37" t="s">
        <v>1543</v>
      </c>
      <c r="EN25" s="37" t="s">
        <v>1416</v>
      </c>
      <c r="EO25" s="37" t="s">
        <v>1418</v>
      </c>
      <c r="EP25" s="37" t="s">
        <v>1543</v>
      </c>
      <c r="EQ25" s="37" t="s">
        <v>1543</v>
      </c>
      <c r="ER25" s="37" t="s">
        <v>1543</v>
      </c>
      <c r="ES25" s="37" t="s">
        <v>1430</v>
      </c>
      <c r="ET25" s="37" t="s">
        <v>1543</v>
      </c>
      <c r="EU25" s="37" t="s">
        <v>1543</v>
      </c>
      <c r="EV25" s="37" t="s">
        <v>1439</v>
      </c>
      <c r="EW25" s="37" t="s">
        <v>1543</v>
      </c>
      <c r="EX25" s="37" t="s">
        <v>1543</v>
      </c>
      <c r="EY25" s="37" t="s">
        <v>1543</v>
      </c>
      <c r="EZ25" s="37" t="s">
        <v>1451</v>
      </c>
      <c r="FA25" s="37" t="s">
        <v>1543</v>
      </c>
      <c r="FB25" s="37" t="s">
        <v>1543</v>
      </c>
      <c r="FC25" s="37" t="s">
        <v>1464</v>
      </c>
      <c r="FD25" s="37" t="s">
        <v>1543</v>
      </c>
      <c r="FE25" s="37" t="s">
        <v>1543</v>
      </c>
      <c r="FF25" s="37" t="s">
        <v>1543</v>
      </c>
      <c r="FG25" s="37" t="s">
        <v>1480</v>
      </c>
      <c r="FH25" s="37" t="s">
        <v>1482</v>
      </c>
      <c r="FI25" s="37" t="s">
        <v>1543</v>
      </c>
      <c r="FJ25" s="37" t="s">
        <v>1543</v>
      </c>
      <c r="FK25" s="37" t="s">
        <v>1494</v>
      </c>
      <c r="FL25" s="37" t="s">
        <v>1497</v>
      </c>
      <c r="FM25" s="37" t="s">
        <v>1543</v>
      </c>
    </row>
    <row r="26" customFormat="false" ht="15" hidden="false" customHeight="false" outlineLevel="0" collapsed="false">
      <c r="A26" s="37" t="s">
        <v>1318</v>
      </c>
      <c r="B26" s="37" t="str">
        <f aca="false">CONCATENATE("K",C26," ")</f>
        <v>K8</v>
      </c>
      <c r="C26" s="196" t="n">
        <v>8</v>
      </c>
      <c r="D26" s="36" t="s">
        <v>417</v>
      </c>
      <c r="E26" s="36" t="s">
        <v>896</v>
      </c>
      <c r="F26" s="36" t="s">
        <v>897</v>
      </c>
      <c r="G26" s="36" t="s">
        <v>898</v>
      </c>
      <c r="H26" s="36" t="s">
        <v>439</v>
      </c>
      <c r="I26" s="36" t="s">
        <v>571</v>
      </c>
      <c r="J26" s="36" t="s">
        <v>530</v>
      </c>
      <c r="K26" s="36" t="s">
        <v>572</v>
      </c>
      <c r="L26" s="173" t="s">
        <v>141</v>
      </c>
      <c r="M26" s="199" t="str">
        <f aca="false">IFERROR(__xludf.dummyfunction("regexreplace(N26,"" "","", "")"),"J0, J1, J2, J5, J6, J7, JA, JB, JC, JF, K0, K3, K4, K5, K7, K8, K9, KA, KB, KC, KD, KF, L1, L8, LA, LC, LF, M0, M1, M3, M4, M7, M8, MB, MF, N2, N7, NA, ")</f>
        <v>J0, J1, J2, J5, J6, J7, JA, JB, JC, JF, K0, K3, K4, K5, K7, K8, K9, KA, KB, KC, KD, KF, L1, L8, LA, LC, LF, M0, M1, M3, M4, M7, M8, MB, MF, N2, N7, NA,</v>
      </c>
      <c r="N26" s="199" t="e">
        <f aca="false">CONCATENATE(O26:CL26)</f>
        <v>#VALUE!</v>
      </c>
      <c r="O26" s="199" t="str">
        <f aca="false">IFERROR(__xludf.dummyfunction("if(countif(ec_num_list,CO26),OFFSET(INDIRECT(CONCAT(""A"",to_text(match(CO26,ec_num_list,0)))),0,1),"""")"),"J0 ")</f>
        <v>J0</v>
      </c>
      <c r="P26" s="199" t="str">
        <f aca="false">IFERROR(__xludf.dummyfunction("if(countif(ec_num_list,CP26),OFFSET(INDIRECT(CONCAT(""A"",to_text(match(CP26,ec_num_list,0)))),0,1),"""")"),"J1 ")</f>
        <v>J1</v>
      </c>
      <c r="Q26" s="199" t="str">
        <f aca="false">IFERROR(__xludf.dummyfunction("if(countif(ec_num_list,CQ26),OFFSET(INDIRECT(CONCAT(""A"",to_text(match(CQ26,ec_num_list,0)))),0,1),"""")"),"J2 ")</f>
        <v>J2</v>
      </c>
      <c r="R26" s="199" t="str">
        <f aca="false">IFERROR(__xludf.dummyfunction("if(countif(ec_num_list,CR26),OFFSET(INDIRECT(CONCAT(""A"",to_text(match(CR26,ec_num_list,0)))),0,1),"""")"),"")</f>
        <v/>
      </c>
      <c r="S26" s="199" t="str">
        <f aca="false">IFERROR(__xludf.dummyfunction("if(countif(ec_num_list,CS26),OFFSET(INDIRECT(CONCAT(""A"",to_text(match(CS26,ec_num_list,0)))),0,1),"""")"),"")</f>
        <v/>
      </c>
      <c r="T26" s="199" t="str">
        <f aca="false">IFERROR(__xludf.dummyfunction("if(countif(ec_num_list,CT26),OFFSET(INDIRECT(CONCAT(""A"",to_text(match(CT26,ec_num_list,0)))),0,1),"""")"),"J5 ")</f>
        <v>J5</v>
      </c>
      <c r="U26" s="199" t="str">
        <f aca="false">IFERROR(__xludf.dummyfunction("if(countif(ec_num_list,CU26),OFFSET(INDIRECT(CONCAT(""A"",to_text(match(CU26,ec_num_list,0)))),0,1),"""")"),"J6 ")</f>
        <v>J6</v>
      </c>
      <c r="V26" s="199" t="str">
        <f aca="false">IFERROR(__xludf.dummyfunction("if(countif(ec_num_list,CV26),OFFSET(INDIRECT(CONCAT(""A"",to_text(match(CV26,ec_num_list,0)))),0,1),"""")"),"J7 ")</f>
        <v>J7</v>
      </c>
      <c r="W26" s="199" t="str">
        <f aca="false">IFERROR(__xludf.dummyfunction("if(countif(ec_num_list,CW26),OFFSET(INDIRECT(CONCAT(""A"",to_text(match(CW26,ec_num_list,0)))),0,1),"""")"),"")</f>
        <v/>
      </c>
      <c r="X26" s="199" t="str">
        <f aca="false">IFERROR(__xludf.dummyfunction("if(countif(ec_num_list,CX26),OFFSET(INDIRECT(CONCAT(""A"",to_text(match(CX26,ec_num_list,0)))),0,1),"""")"),"")</f>
        <v/>
      </c>
      <c r="Y26" s="199" t="str">
        <f aca="false">IFERROR(__xludf.dummyfunction("if(countif(ec_num_list,CY26),OFFSET(INDIRECT(CONCAT(""A"",to_text(match(CY26,ec_num_list,0)))),0,1),"""")"),"JA ")</f>
        <v>JA</v>
      </c>
      <c r="Z26" s="199" t="str">
        <f aca="false">IFERROR(__xludf.dummyfunction("if(countif(ec_num_list,CZ26),OFFSET(INDIRECT(CONCAT(""A"",to_text(match(CZ26,ec_num_list,0)))),0,1),"""")"),"JB ")</f>
        <v>JB</v>
      </c>
      <c r="AA26" s="199" t="str">
        <f aca="false">IFERROR(__xludf.dummyfunction("if(countif(ec_num_list,DA26),OFFSET(INDIRECT(CONCAT(""A"",to_text(match(DA26,ec_num_list,0)))),0,1),"""")"),"JC ")</f>
        <v>JC</v>
      </c>
      <c r="AB26" s="199" t="str">
        <f aca="false">IFERROR(__xludf.dummyfunction("if(countif(ec_num_list,DB26),OFFSET(INDIRECT(CONCAT(""A"",to_text(match(DB26,ec_num_list,0)))),0,1),"""")"),"")</f>
        <v/>
      </c>
      <c r="AC26" s="199" t="str">
        <f aca="false">IFERROR(__xludf.dummyfunction("if(countif(ec_num_list,DC26),OFFSET(INDIRECT(CONCAT(""A"",to_text(match(DC26,ec_num_list,0)))),0,1),"""")"),"")</f>
        <v/>
      </c>
      <c r="AD26" s="199" t="str">
        <f aca="false">IFERROR(__xludf.dummyfunction("if(countif(ec_num_list,DD26),OFFSET(INDIRECT(CONCAT(""A"",to_text(match(DD26,ec_num_list,0)))),0,1),"""")"),"JF ")</f>
        <v>JF</v>
      </c>
      <c r="AE26" s="199" t="str">
        <f aca="false">IFERROR(__xludf.dummyfunction("if(countif(ec_num_list,DE26),OFFSET(INDIRECT(CONCAT(""A"",to_text(match(DE26,ec_num_list,0)))),0,1),"""")"),"K0 ")</f>
        <v>K0</v>
      </c>
      <c r="AF26" s="199" t="str">
        <f aca="false">IFERROR(__xludf.dummyfunction("if(countif(ec_num_list,DF26),OFFSET(INDIRECT(CONCAT(""A"",to_text(match(DF26,ec_num_list,0)))),0,1),"""")"),"")</f>
        <v/>
      </c>
      <c r="AG26" s="199" t="str">
        <f aca="false">IFERROR(__xludf.dummyfunction("if(countif(ec_num_list,DG26),OFFSET(INDIRECT(CONCAT(""A"",to_text(match(DG26,ec_num_list,0)))),0,1),"""")"),"")</f>
        <v/>
      </c>
      <c r="AH26" s="199" t="str">
        <f aca="false">IFERROR(__xludf.dummyfunction("if(countif(ec_num_list,DH26),OFFSET(INDIRECT(CONCAT(""A"",to_text(match(DH26,ec_num_list,0)))),0,1),"""")"),"K3 ")</f>
        <v>K3</v>
      </c>
      <c r="AI26" s="199" t="str">
        <f aca="false">IFERROR(__xludf.dummyfunction("if(countif(ec_num_list,DI26),OFFSET(INDIRECT(CONCAT(""A"",to_text(match(DI26,ec_num_list,0)))),0,1),"""")"),"K4 ")</f>
        <v>K4</v>
      </c>
      <c r="AJ26" s="199" t="str">
        <f aca="false">IFERROR(__xludf.dummyfunction("if(countif(ec_num_list,DJ26),OFFSET(INDIRECT(CONCAT(""A"",to_text(match(DJ26,ec_num_list,0)))),0,1),"""")"),"K5 ")</f>
        <v>K5</v>
      </c>
      <c r="AK26" s="199" t="str">
        <f aca="false">IFERROR(__xludf.dummyfunction("if(countif(ec_num_list,DK26),OFFSET(INDIRECT(CONCAT(""A"",to_text(match(DK26,ec_num_list,0)))),0,1),"""")"),"")</f>
        <v/>
      </c>
      <c r="AL26" s="199" t="str">
        <f aca="false">IFERROR(__xludf.dummyfunction("if(countif(ec_num_list,DL26),OFFSET(INDIRECT(CONCAT(""A"",to_text(match(DL26,ec_num_list,0)))),0,1),"""")"),"K7 ")</f>
        <v>K7</v>
      </c>
      <c r="AM26" s="199" t="str">
        <f aca="false">IFERROR(__xludf.dummyfunction("if(countif(ec_num_list,DM26),OFFSET(INDIRECT(CONCAT(""A"",to_text(match(DM26,ec_num_list,0)))),0,1),"""")"),"K8 ")</f>
        <v>K8</v>
      </c>
      <c r="AN26" s="199" t="str">
        <f aca="false">IFERROR(__xludf.dummyfunction("if(countif(ec_num_list,DN26),OFFSET(INDIRECT(CONCAT(""A"",to_text(match(DN26,ec_num_list,0)))),0,1),"""")"),"K9 ")</f>
        <v>K9</v>
      </c>
      <c r="AO26" s="199" t="str">
        <f aca="false">IFERROR(__xludf.dummyfunction("if(countif(ec_num_list,DO26),OFFSET(INDIRECT(CONCAT(""A"",to_text(match(DO26,ec_num_list,0)))),0,1),"""")"),"KA ")</f>
        <v>KA</v>
      </c>
      <c r="AP26" s="199" t="str">
        <f aca="false">IFERROR(__xludf.dummyfunction("if(countif(ec_num_list,DP26),OFFSET(INDIRECT(CONCAT(""A"",to_text(match(DP26,ec_num_list,0)))),0,1),"""")"),"KB ")</f>
        <v>KB</v>
      </c>
      <c r="AQ26" s="199" t="str">
        <f aca="false">IFERROR(__xludf.dummyfunction("if(countif(ec_num_list,DQ26),OFFSET(INDIRECT(CONCAT(""A"",to_text(match(DQ26,ec_num_list,0)))),0,1),"""")"),"KC ")</f>
        <v>KC</v>
      </c>
      <c r="AR26" s="199" t="str">
        <f aca="false">IFERROR(__xludf.dummyfunction("if(countif(ec_num_list,DR26),OFFSET(INDIRECT(CONCAT(""A"",to_text(match(DR26,ec_num_list,0)))),0,1),"""")"),"KD ")</f>
        <v>KD</v>
      </c>
      <c r="AS26" s="199" t="str">
        <f aca="false">IFERROR(__xludf.dummyfunction("if(countif(ec_num_list,DS26),OFFSET(INDIRECT(CONCAT(""A"",to_text(match(DS26,ec_num_list,0)))),0,1),"""")"),"")</f>
        <v/>
      </c>
      <c r="AT26" s="199" t="str">
        <f aca="false">IFERROR(__xludf.dummyfunction("if(countif(ec_num_list,DT26),OFFSET(INDIRECT(CONCAT(""A"",to_text(match(DT26,ec_num_list,0)))),0,1),"""")"),"KF ")</f>
        <v>KF</v>
      </c>
      <c r="AU26" s="199" t="str">
        <f aca="false">IFERROR(__xludf.dummyfunction("if(countif(ec_num_list,DU26),OFFSET(INDIRECT(CONCAT(""A"",to_text(match(DU26,ec_num_list,0)))),0,1),"""")"),"")</f>
        <v/>
      </c>
      <c r="AV26" s="199" t="str">
        <f aca="false">IFERROR(__xludf.dummyfunction("if(countif(ec_num_list,DV26),OFFSET(INDIRECT(CONCAT(""A"",to_text(match(DV26,ec_num_list,0)))),0,1),"""")"),"L1 ")</f>
        <v>L1</v>
      </c>
      <c r="AW26" s="199" t="str">
        <f aca="false">IFERROR(__xludf.dummyfunction("if(countif(ec_num_list,DW26),OFFSET(INDIRECT(CONCAT(""A"",to_text(match(DW26,ec_num_list,0)))),0,1),"""")"),"")</f>
        <v/>
      </c>
      <c r="AX26" s="199" t="str">
        <f aca="false">IFERROR(__xludf.dummyfunction("if(countif(ec_num_list,DX26),OFFSET(INDIRECT(CONCAT(""A"",to_text(match(DX26,ec_num_list,0)))),0,1),"""")"),"")</f>
        <v/>
      </c>
      <c r="AY26" s="199" t="str">
        <f aca="false">IFERROR(__xludf.dummyfunction("if(countif(ec_num_list,DY26),OFFSET(INDIRECT(CONCAT(""A"",to_text(match(DY26,ec_num_list,0)))),0,1),"""")"),"")</f>
        <v/>
      </c>
      <c r="AZ26" s="199" t="str">
        <f aca="false">IFERROR(__xludf.dummyfunction("if(countif(ec_num_list,DZ26),OFFSET(INDIRECT(CONCAT(""A"",to_text(match(DZ26,ec_num_list,0)))),0,1),"""")"),"")</f>
        <v/>
      </c>
      <c r="BA26" s="199" t="str">
        <f aca="false">IFERROR(__xludf.dummyfunction("if(countif(ec_num_list,EA26),OFFSET(INDIRECT(CONCAT(""A"",to_text(match(EA26,ec_num_list,0)))),0,1),"""")"),"")</f>
        <v/>
      </c>
      <c r="BB26" s="199" t="str">
        <f aca="false">IFERROR(__xludf.dummyfunction("if(countif(ec_num_list,EB26),OFFSET(INDIRECT(CONCAT(""A"",to_text(match(EB26,ec_num_list,0)))),0,1),"""")"),"")</f>
        <v/>
      </c>
      <c r="BC26" s="199" t="str">
        <f aca="false">IFERROR(__xludf.dummyfunction("if(countif(ec_num_list,EC26),OFFSET(INDIRECT(CONCAT(""A"",to_text(match(EC26,ec_num_list,0)))),0,1),"""")"),"L8 ")</f>
        <v>L8</v>
      </c>
      <c r="BD26" s="199" t="str">
        <f aca="false">IFERROR(__xludf.dummyfunction("if(countif(ec_num_list,ED26),OFFSET(INDIRECT(CONCAT(""A"",to_text(match(ED26,ec_num_list,0)))),0,1),"""")"),"")</f>
        <v/>
      </c>
      <c r="BE26" s="199" t="str">
        <f aca="false">IFERROR(__xludf.dummyfunction("if(countif(ec_num_list,EE26),OFFSET(INDIRECT(CONCAT(""A"",to_text(match(EE26,ec_num_list,0)))),0,1),"""")"),"LA ")</f>
        <v>LA</v>
      </c>
      <c r="BF26" s="199" t="str">
        <f aca="false">IFERROR(__xludf.dummyfunction("if(countif(ec_num_list,EF26),OFFSET(INDIRECT(CONCAT(""A"",to_text(match(EF26,ec_num_list,0)))),0,1),"""")"),"")</f>
        <v/>
      </c>
      <c r="BG26" s="199" t="str">
        <f aca="false">IFERROR(__xludf.dummyfunction("if(countif(ec_num_list,EG26),OFFSET(INDIRECT(CONCAT(""A"",to_text(match(EG26,ec_num_list,0)))),0,1),"""")"),"LC ")</f>
        <v>LC</v>
      </c>
      <c r="BH26" s="199" t="str">
        <f aca="false">IFERROR(__xludf.dummyfunction("if(countif(ec_num_list,EH26),OFFSET(INDIRECT(CONCAT(""A"",to_text(match(EH26,ec_num_list,0)))),0,1),"""")"),"")</f>
        <v/>
      </c>
      <c r="BI26" s="199" t="str">
        <f aca="false">IFERROR(__xludf.dummyfunction("if(countif(ec_num_list,EI26),OFFSET(INDIRECT(CONCAT(""A"",to_text(match(EI26,ec_num_list,0)))),0,1),"""")"),"")</f>
        <v/>
      </c>
      <c r="BJ26" s="199" t="str">
        <f aca="false">IFERROR(__xludf.dummyfunction("if(countif(ec_num_list,EJ26),OFFSET(INDIRECT(CONCAT(""A"",to_text(match(EJ26,ec_num_list,0)))),0,1),"""")"),"LF ")</f>
        <v>LF</v>
      </c>
      <c r="BK26" s="199" t="str">
        <f aca="false">IFERROR(__xludf.dummyfunction("if(countif(ec_num_list,EK26),OFFSET(INDIRECT(CONCAT(""A"",to_text(match(EK26,ec_num_list,0)))),0,1),"""")"),"M0 ")</f>
        <v>M0</v>
      </c>
      <c r="BL26" s="199" t="str">
        <f aca="false">IFERROR(__xludf.dummyfunction("if(countif(ec_num_list,EL26),OFFSET(INDIRECT(CONCAT(""A"",to_text(match(EL26,ec_num_list,0)))),0,1),"""")"),"M1 ")</f>
        <v>M1</v>
      </c>
      <c r="BM26" s="199" t="str">
        <f aca="false">IFERROR(__xludf.dummyfunction("if(countif(ec_num_list,EM26),OFFSET(INDIRECT(CONCAT(""A"",to_text(match(EM26,ec_num_list,0)))),0,1),"""")"),"")</f>
        <v/>
      </c>
      <c r="BN26" s="199" t="str">
        <f aca="false">IFERROR(__xludf.dummyfunction("if(countif(ec_num_list,EN26),OFFSET(INDIRECT(CONCAT(""A"",to_text(match(EN26,ec_num_list,0)))),0,1),"""")"),"M3 ")</f>
        <v>M3</v>
      </c>
      <c r="BO26" s="199" t="str">
        <f aca="false">IFERROR(__xludf.dummyfunction("if(countif(ec_num_list,EO26),OFFSET(INDIRECT(CONCAT(""A"",to_text(match(EO26,ec_num_list,0)))),0,1),"""")"),"M4 ")</f>
        <v>M4</v>
      </c>
      <c r="BP26" s="199" t="str">
        <f aca="false">IFERROR(__xludf.dummyfunction("if(countif(ec_num_list,EP26),OFFSET(INDIRECT(CONCAT(""A"",to_text(match(EP26,ec_num_list,0)))),0,1),"""")"),"")</f>
        <v/>
      </c>
      <c r="BQ26" s="199" t="str">
        <f aca="false">IFERROR(__xludf.dummyfunction("if(countif(ec_num_list,EQ26),OFFSET(INDIRECT(CONCAT(""A"",to_text(match(EQ26,ec_num_list,0)))),0,1),"""")"),"")</f>
        <v/>
      </c>
      <c r="BR26" s="199" t="str">
        <f aca="false">IFERROR(__xludf.dummyfunction("if(countif(ec_num_list,ER26),OFFSET(INDIRECT(CONCAT(""A"",to_text(match(ER26,ec_num_list,0)))),0,1),"""")"),"M7 ")</f>
        <v>M7</v>
      </c>
      <c r="BS26" s="199" t="str">
        <f aca="false">IFERROR(__xludf.dummyfunction("if(countif(ec_num_list,ES26),OFFSET(INDIRECT(CONCAT(""A"",to_text(match(ES26,ec_num_list,0)))),0,1),"""")"),"M8 ")</f>
        <v>M8</v>
      </c>
      <c r="BT26" s="199" t="str">
        <f aca="false">IFERROR(__xludf.dummyfunction("if(countif(ec_num_list,ET26),OFFSET(INDIRECT(CONCAT(""A"",to_text(match(ET26,ec_num_list,0)))),0,1),"""")"),"")</f>
        <v/>
      </c>
      <c r="BU26" s="199" t="str">
        <f aca="false">IFERROR(__xludf.dummyfunction("if(countif(ec_num_list,EU26),OFFSET(INDIRECT(CONCAT(""A"",to_text(match(EU26,ec_num_list,0)))),0,1),"""")"),"")</f>
        <v/>
      </c>
      <c r="BV26" s="199" t="str">
        <f aca="false">IFERROR(__xludf.dummyfunction("if(countif(ec_num_list,EV26),OFFSET(INDIRECT(CONCAT(""A"",to_text(match(EV26,ec_num_list,0)))),0,1),"""")"),"MB ")</f>
        <v>MB</v>
      </c>
      <c r="BW26" s="199" t="str">
        <f aca="false">IFERROR(__xludf.dummyfunction("if(countif(ec_num_list,EW26),OFFSET(INDIRECT(CONCAT(""A"",to_text(match(EW26,ec_num_list,0)))),0,1),"""")"),"")</f>
        <v/>
      </c>
      <c r="BX26" s="199" t="str">
        <f aca="false">IFERROR(__xludf.dummyfunction("if(countif(ec_num_list,EX26),OFFSET(INDIRECT(CONCAT(""A"",to_text(match(EX26,ec_num_list,0)))),0,1),"""")"),"")</f>
        <v/>
      </c>
      <c r="BY26" s="199" t="str">
        <f aca="false">IFERROR(__xludf.dummyfunction("if(countif(ec_num_list,EY26),OFFSET(INDIRECT(CONCAT(""A"",to_text(match(EY26,ec_num_list,0)))),0,1),"""")"),"")</f>
        <v/>
      </c>
      <c r="BZ26" s="199" t="str">
        <f aca="false">IFERROR(__xludf.dummyfunction("if(countif(ec_num_list,EZ26),OFFSET(INDIRECT(CONCAT(""A"",to_text(match(EZ26,ec_num_list,0)))),0,1),"""")"),"MF ")</f>
        <v>MF</v>
      </c>
      <c r="CA26" s="199" t="str">
        <f aca="false">IFERROR(__xludf.dummyfunction("if(countif(ec_num_list,FA26),OFFSET(INDIRECT(CONCAT(""A"",to_text(match(FA26,ec_num_list,0)))),0,1),"""")"),"")</f>
        <v/>
      </c>
      <c r="CB26" s="199" t="str">
        <f aca="false">IFERROR(__xludf.dummyfunction("if(countif(ec_num_list,FB26),OFFSET(INDIRECT(CONCAT(""A"",to_text(match(FB26,ec_num_list,0)))),0,1),"""")"),"")</f>
        <v/>
      </c>
      <c r="CC26" s="199" t="str">
        <f aca="false">IFERROR(__xludf.dummyfunction("if(countif(ec_num_list,FC26),OFFSET(INDIRECT(CONCAT(""A"",to_text(match(FC26,ec_num_list,0)))),0,1),"""")"),"N2 ")</f>
        <v>N2</v>
      </c>
      <c r="CD26" s="199" t="str">
        <f aca="false">IFERROR(__xludf.dummyfunction("if(countif(ec_num_list,FD26),OFFSET(INDIRECT(CONCAT(""A"",to_text(match(FD26,ec_num_list,0)))),0,1),"""")"),"")</f>
        <v/>
      </c>
      <c r="CE26" s="199" t="str">
        <f aca="false">IFERROR(__xludf.dummyfunction("if(countif(ec_num_list,FE26),OFFSET(INDIRECT(CONCAT(""A"",to_text(match(FE26,ec_num_list,0)))),0,1),"""")"),"")</f>
        <v/>
      </c>
      <c r="CF26" s="199" t="str">
        <f aca="false">IFERROR(__xludf.dummyfunction("if(countif(ec_num_list,FF26),OFFSET(INDIRECT(CONCAT(""A"",to_text(match(FF26,ec_num_list,0)))),0,1),"""")"),"")</f>
        <v/>
      </c>
      <c r="CG26" s="199" t="str">
        <f aca="false">IFERROR(__xludf.dummyfunction("if(countif(ec_num_list,FG26),OFFSET(INDIRECT(CONCAT(""A"",to_text(match(FG26,ec_num_list,0)))),0,1),"""")"),"")</f>
        <v/>
      </c>
      <c r="CH26" s="199" t="str">
        <f aca="false">IFERROR(__xludf.dummyfunction("if(countif(ec_num_list,FH26),OFFSET(INDIRECT(CONCAT(""A"",to_text(match(FH26,ec_num_list,0)))),0,1),"""")"),"N7 ")</f>
        <v>N7</v>
      </c>
      <c r="CI26" s="199" t="str">
        <f aca="false">IFERROR(__xludf.dummyfunction("if(countif(ec_num_list,FI26),OFFSET(INDIRECT(CONCAT(""A"",to_text(match(FI26,ec_num_list,0)))),0,1),"""")"),"")</f>
        <v/>
      </c>
      <c r="CJ26" s="199" t="str">
        <f aca="false">IFERROR(__xludf.dummyfunction("if(countif(ec_num_list,FJ26),OFFSET(INDIRECT(CONCAT(""A"",to_text(match(FJ26,ec_num_list,0)))),0,1),"""")"),"")</f>
        <v/>
      </c>
      <c r="CK26" s="199" t="str">
        <f aca="false">IFERROR(__xludf.dummyfunction("if(countif(ec_num_list,FK26),OFFSET(INDIRECT(CONCAT(""A"",to_text(match(FK26,ec_num_list,0)))),0,1),"""")"),"NA ")</f>
        <v>NA</v>
      </c>
      <c r="CL26" s="199" t="str">
        <f aca="false">IFERROR(__xludf.dummyfunction("if(countif(ec_num_list,FL26),OFFSET(INDIRECT(CONCAT(""A"",to_text(match(FL26,ec_num_list,0)))),0,1),"""")"),"")</f>
        <v/>
      </c>
      <c r="CM26" s="199" t="str">
        <f aca="false">IFERROR(__xludf.dummyfunction("if(countif(ec_num_list,FM26),OFFSET(INDIRECT(CONCAT(""A"",to_text(match(FM26,ec_num_list,0)))),0,1),"""")"),"")</f>
        <v/>
      </c>
      <c r="CN26" s="37" t="s">
        <v>141</v>
      </c>
      <c r="CO26" s="37" t="s">
        <v>1231</v>
      </c>
      <c r="CP26" s="37" t="s">
        <v>1239</v>
      </c>
      <c r="CQ26" s="37" t="s">
        <v>1244</v>
      </c>
      <c r="CR26" s="37" t="s">
        <v>1543</v>
      </c>
      <c r="CS26" s="37" t="s">
        <v>1543</v>
      </c>
      <c r="CT26" s="37" t="s">
        <v>1254</v>
      </c>
      <c r="CU26" s="37" t="s">
        <v>1259</v>
      </c>
      <c r="CV26" s="37" t="s">
        <v>1262</v>
      </c>
      <c r="CW26" s="37" t="s">
        <v>1543</v>
      </c>
      <c r="CX26" s="37" t="s">
        <v>1543</v>
      </c>
      <c r="CY26" s="37" t="s">
        <v>1274</v>
      </c>
      <c r="CZ26" s="37" t="s">
        <v>1277</v>
      </c>
      <c r="DA26" s="37" t="s">
        <v>1280</v>
      </c>
      <c r="DB26" s="37" t="s">
        <v>1543</v>
      </c>
      <c r="DC26" s="37" t="s">
        <v>1543</v>
      </c>
      <c r="DD26" s="37" t="s">
        <v>1289</v>
      </c>
      <c r="DE26" s="37" t="s">
        <v>1292</v>
      </c>
      <c r="DF26" s="37" t="s">
        <v>1543</v>
      </c>
      <c r="DG26" s="37" t="s">
        <v>1543</v>
      </c>
      <c r="DH26" s="37" t="s">
        <v>1303</v>
      </c>
      <c r="DI26" s="37" t="s">
        <v>1305</v>
      </c>
      <c r="DJ26" s="37" t="s">
        <v>1309</v>
      </c>
      <c r="DK26" s="37" t="s">
        <v>1543</v>
      </c>
      <c r="DL26" s="37" t="s">
        <v>1314</v>
      </c>
      <c r="DM26" s="37" t="s">
        <v>1318</v>
      </c>
      <c r="DN26" s="37" t="s">
        <v>1322</v>
      </c>
      <c r="DO26" s="37" t="s">
        <v>1325</v>
      </c>
      <c r="DP26" s="37" t="s">
        <v>1329</v>
      </c>
      <c r="DQ26" s="37" t="s">
        <v>1332</v>
      </c>
      <c r="DR26" s="37" t="s">
        <v>1335</v>
      </c>
      <c r="DS26" s="37" t="s">
        <v>1543</v>
      </c>
      <c r="DT26" s="37" t="s">
        <v>1341</v>
      </c>
      <c r="DU26" s="37" t="s">
        <v>1543</v>
      </c>
      <c r="DV26" s="37" t="s">
        <v>1351</v>
      </c>
      <c r="DW26" s="37" t="s">
        <v>1543</v>
      </c>
      <c r="DX26" s="37" t="s">
        <v>1543</v>
      </c>
      <c r="DY26" s="37" t="s">
        <v>1543</v>
      </c>
      <c r="DZ26" s="37" t="s">
        <v>1543</v>
      </c>
      <c r="EA26" s="37" t="s">
        <v>1543</v>
      </c>
      <c r="EB26" s="37" t="s">
        <v>1543</v>
      </c>
      <c r="EC26" s="37" t="s">
        <v>1379</v>
      </c>
      <c r="ED26" s="37" t="s">
        <v>1543</v>
      </c>
      <c r="EE26" s="37" t="s">
        <v>1385</v>
      </c>
      <c r="EF26" s="37" t="s">
        <v>1543</v>
      </c>
      <c r="EG26" s="37" t="s">
        <v>1392</v>
      </c>
      <c r="EH26" s="37" t="s">
        <v>1543</v>
      </c>
      <c r="EI26" s="37" t="s">
        <v>1543</v>
      </c>
      <c r="EJ26" s="37" t="s">
        <v>1402</v>
      </c>
      <c r="EK26" s="37" t="s">
        <v>1405</v>
      </c>
      <c r="EL26" s="37" t="s">
        <v>1407</v>
      </c>
      <c r="EM26" s="37" t="s">
        <v>1543</v>
      </c>
      <c r="EN26" s="37" t="s">
        <v>1416</v>
      </c>
      <c r="EO26" s="37" t="s">
        <v>1418</v>
      </c>
      <c r="EP26" s="37" t="s">
        <v>1543</v>
      </c>
      <c r="EQ26" s="37" t="s">
        <v>1543</v>
      </c>
      <c r="ER26" s="37" t="s">
        <v>1427</v>
      </c>
      <c r="ES26" s="37" t="s">
        <v>1430</v>
      </c>
      <c r="ET26" s="37" t="s">
        <v>1543</v>
      </c>
      <c r="EU26" s="37" t="s">
        <v>1543</v>
      </c>
      <c r="EV26" s="37" t="s">
        <v>1439</v>
      </c>
      <c r="EW26" s="37" t="s">
        <v>1543</v>
      </c>
      <c r="EX26" s="37" t="s">
        <v>1543</v>
      </c>
      <c r="EY26" s="37" t="s">
        <v>1543</v>
      </c>
      <c r="EZ26" s="37" t="s">
        <v>1451</v>
      </c>
      <c r="FA26" s="37" t="s">
        <v>1543</v>
      </c>
      <c r="FB26" s="37" t="s">
        <v>1543</v>
      </c>
      <c r="FC26" s="37" t="s">
        <v>1464</v>
      </c>
      <c r="FD26" s="37" t="s">
        <v>1543</v>
      </c>
      <c r="FE26" s="37" t="s">
        <v>1543</v>
      </c>
      <c r="FF26" s="37" t="s">
        <v>1543</v>
      </c>
      <c r="FG26" s="37" t="s">
        <v>1543</v>
      </c>
      <c r="FH26" s="37" t="s">
        <v>1482</v>
      </c>
      <c r="FI26" s="37" t="s">
        <v>1543</v>
      </c>
      <c r="FJ26" s="37" t="s">
        <v>1543</v>
      </c>
      <c r="FK26" s="37" t="s">
        <v>1494</v>
      </c>
      <c r="FL26" s="37" t="s">
        <v>1497</v>
      </c>
      <c r="FM26" s="37" t="s">
        <v>1543</v>
      </c>
    </row>
    <row r="27" customFormat="false" ht="15" hidden="false" customHeight="false" outlineLevel="0" collapsed="false">
      <c r="A27" s="37" t="s">
        <v>1322</v>
      </c>
      <c r="B27" s="37" t="str">
        <f aca="false">CONCATENATE("K",C27," ")</f>
        <v>K9</v>
      </c>
      <c r="C27" s="196" t="n">
        <v>9</v>
      </c>
      <c r="D27" s="36" t="s">
        <v>417</v>
      </c>
      <c r="E27" s="36" t="s">
        <v>896</v>
      </c>
      <c r="F27" s="36" t="s">
        <v>897</v>
      </c>
      <c r="G27" s="36" t="s">
        <v>898</v>
      </c>
      <c r="H27" s="36" t="s">
        <v>439</v>
      </c>
      <c r="I27" s="36" t="s">
        <v>571</v>
      </c>
      <c r="J27" s="36" t="s">
        <v>530</v>
      </c>
      <c r="K27" s="36" t="s">
        <v>572</v>
      </c>
      <c r="L27" s="173" t="s">
        <v>145</v>
      </c>
      <c r="M27" s="199" t="str">
        <f aca="false">IFERROR(__xludf.dummyfunction("regexreplace(N27,"" "","", "")"),"J0, J1, J2, J5, J6, J7, JA, JB, JC, JF, K0, K3, K4, K5, K7, K8, K9, KA, KB, KC, KD, KF, L1, L8, LA, LC, LF, M0, M1, M3, M4, M7, M8, MB, MF, N2, N7, NA, ")</f>
        <v>J0, J1, J2, J5, J6, J7, JA, JB, JC, JF, K0, K3, K4, K5, K7, K8, K9, KA, KB, KC, KD, KF, L1, L8, LA, LC, LF, M0, M1, M3, M4, M7, M8, MB, MF, N2, N7, NA,</v>
      </c>
      <c r="N27" s="199" t="e">
        <f aca="false">CONCATENATE(O27:CL27)</f>
        <v>#VALUE!</v>
      </c>
      <c r="O27" s="199" t="str">
        <f aca="false">IFERROR(__xludf.dummyfunction("if(countif(ec_num_list,CO27),OFFSET(INDIRECT(CONCAT(""A"",to_text(match(CO27,ec_num_list,0)))),0,1),"""")"),"J0 ")</f>
        <v>J0</v>
      </c>
      <c r="P27" s="199" t="str">
        <f aca="false">IFERROR(__xludf.dummyfunction("if(countif(ec_num_list,CP27),OFFSET(INDIRECT(CONCAT(""A"",to_text(match(CP27,ec_num_list,0)))),0,1),"""")"),"J1 ")</f>
        <v>J1</v>
      </c>
      <c r="Q27" s="199" t="str">
        <f aca="false">IFERROR(__xludf.dummyfunction("if(countif(ec_num_list,CQ27),OFFSET(INDIRECT(CONCAT(""A"",to_text(match(CQ27,ec_num_list,0)))),0,1),"""")"),"J2 ")</f>
        <v>J2</v>
      </c>
      <c r="R27" s="199" t="str">
        <f aca="false">IFERROR(__xludf.dummyfunction("if(countif(ec_num_list,CR27),OFFSET(INDIRECT(CONCAT(""A"",to_text(match(CR27,ec_num_list,0)))),0,1),"""")"),"")</f>
        <v/>
      </c>
      <c r="S27" s="199" t="str">
        <f aca="false">IFERROR(__xludf.dummyfunction("if(countif(ec_num_list,CS27),OFFSET(INDIRECT(CONCAT(""A"",to_text(match(CS27,ec_num_list,0)))),0,1),"""")"),"")</f>
        <v/>
      </c>
      <c r="T27" s="199" t="str">
        <f aca="false">IFERROR(__xludf.dummyfunction("if(countif(ec_num_list,CT27),OFFSET(INDIRECT(CONCAT(""A"",to_text(match(CT27,ec_num_list,0)))),0,1),"""")"),"J5 ")</f>
        <v>J5</v>
      </c>
      <c r="U27" s="199" t="str">
        <f aca="false">IFERROR(__xludf.dummyfunction("if(countif(ec_num_list,CU27),OFFSET(INDIRECT(CONCAT(""A"",to_text(match(CU27,ec_num_list,0)))),0,1),"""")"),"J6 ")</f>
        <v>J6</v>
      </c>
      <c r="V27" s="199" t="str">
        <f aca="false">IFERROR(__xludf.dummyfunction("if(countif(ec_num_list,CV27),OFFSET(INDIRECT(CONCAT(""A"",to_text(match(CV27,ec_num_list,0)))),0,1),"""")"),"J7 ")</f>
        <v>J7</v>
      </c>
      <c r="W27" s="199" t="str">
        <f aca="false">IFERROR(__xludf.dummyfunction("if(countif(ec_num_list,CW27),OFFSET(INDIRECT(CONCAT(""A"",to_text(match(CW27,ec_num_list,0)))),0,1),"""")"),"")</f>
        <v/>
      </c>
      <c r="X27" s="199" t="str">
        <f aca="false">IFERROR(__xludf.dummyfunction("if(countif(ec_num_list,CX27),OFFSET(INDIRECT(CONCAT(""A"",to_text(match(CX27,ec_num_list,0)))),0,1),"""")"),"")</f>
        <v/>
      </c>
      <c r="Y27" s="199" t="str">
        <f aca="false">IFERROR(__xludf.dummyfunction("if(countif(ec_num_list,CY27),OFFSET(INDIRECT(CONCAT(""A"",to_text(match(CY27,ec_num_list,0)))),0,1),"""")"),"JA ")</f>
        <v>JA</v>
      </c>
      <c r="Z27" s="199" t="str">
        <f aca="false">IFERROR(__xludf.dummyfunction("if(countif(ec_num_list,CZ27),OFFSET(INDIRECT(CONCAT(""A"",to_text(match(CZ27,ec_num_list,0)))),0,1),"""")"),"JB ")</f>
        <v>JB</v>
      </c>
      <c r="AA27" s="199" t="str">
        <f aca="false">IFERROR(__xludf.dummyfunction("if(countif(ec_num_list,DA27),OFFSET(INDIRECT(CONCAT(""A"",to_text(match(DA27,ec_num_list,0)))),0,1),"""")"),"JC ")</f>
        <v>JC</v>
      </c>
      <c r="AB27" s="199" t="str">
        <f aca="false">IFERROR(__xludf.dummyfunction("if(countif(ec_num_list,DB27),OFFSET(INDIRECT(CONCAT(""A"",to_text(match(DB27,ec_num_list,0)))),0,1),"""")"),"")</f>
        <v/>
      </c>
      <c r="AC27" s="199" t="str">
        <f aca="false">IFERROR(__xludf.dummyfunction("if(countif(ec_num_list,DC27),OFFSET(INDIRECT(CONCAT(""A"",to_text(match(DC27,ec_num_list,0)))),0,1),"""")"),"")</f>
        <v/>
      </c>
      <c r="AD27" s="199" t="str">
        <f aca="false">IFERROR(__xludf.dummyfunction("if(countif(ec_num_list,DD27),OFFSET(INDIRECT(CONCAT(""A"",to_text(match(DD27,ec_num_list,0)))),0,1),"""")"),"JF ")</f>
        <v>JF</v>
      </c>
      <c r="AE27" s="199" t="str">
        <f aca="false">IFERROR(__xludf.dummyfunction("if(countif(ec_num_list,DE27),OFFSET(INDIRECT(CONCAT(""A"",to_text(match(DE27,ec_num_list,0)))),0,1),"""")"),"K0 ")</f>
        <v>K0</v>
      </c>
      <c r="AF27" s="199" t="str">
        <f aca="false">IFERROR(__xludf.dummyfunction("if(countif(ec_num_list,DF27),OFFSET(INDIRECT(CONCAT(""A"",to_text(match(DF27,ec_num_list,0)))),0,1),"""")"),"")</f>
        <v/>
      </c>
      <c r="AG27" s="199" t="str">
        <f aca="false">IFERROR(__xludf.dummyfunction("if(countif(ec_num_list,DG27),OFFSET(INDIRECT(CONCAT(""A"",to_text(match(DG27,ec_num_list,0)))),0,1),"""")"),"")</f>
        <v/>
      </c>
      <c r="AH27" s="199" t="str">
        <f aca="false">IFERROR(__xludf.dummyfunction("if(countif(ec_num_list,DH27),OFFSET(INDIRECT(CONCAT(""A"",to_text(match(DH27,ec_num_list,0)))),0,1),"""")"),"K3 ")</f>
        <v>K3</v>
      </c>
      <c r="AI27" s="199" t="str">
        <f aca="false">IFERROR(__xludf.dummyfunction("if(countif(ec_num_list,DI27),OFFSET(INDIRECT(CONCAT(""A"",to_text(match(DI27,ec_num_list,0)))),0,1),"""")"),"K4 ")</f>
        <v>K4</v>
      </c>
      <c r="AJ27" s="199" t="str">
        <f aca="false">IFERROR(__xludf.dummyfunction("if(countif(ec_num_list,DJ27),OFFSET(INDIRECT(CONCAT(""A"",to_text(match(DJ27,ec_num_list,0)))),0,1),"""")"),"K5 ")</f>
        <v>K5</v>
      </c>
      <c r="AK27" s="199" t="str">
        <f aca="false">IFERROR(__xludf.dummyfunction("if(countif(ec_num_list,DK27),OFFSET(INDIRECT(CONCAT(""A"",to_text(match(DK27,ec_num_list,0)))),0,1),"""")"),"")</f>
        <v/>
      </c>
      <c r="AL27" s="199" t="str">
        <f aca="false">IFERROR(__xludf.dummyfunction("if(countif(ec_num_list,DL27),OFFSET(INDIRECT(CONCAT(""A"",to_text(match(DL27,ec_num_list,0)))),0,1),"""")"),"K7 ")</f>
        <v>K7</v>
      </c>
      <c r="AM27" s="199" t="str">
        <f aca="false">IFERROR(__xludf.dummyfunction("if(countif(ec_num_list,DM27),OFFSET(INDIRECT(CONCAT(""A"",to_text(match(DM27,ec_num_list,0)))),0,1),"""")"),"K8 ")</f>
        <v>K8</v>
      </c>
      <c r="AN27" s="199" t="str">
        <f aca="false">IFERROR(__xludf.dummyfunction("if(countif(ec_num_list,DN27),OFFSET(INDIRECT(CONCAT(""A"",to_text(match(DN27,ec_num_list,0)))),0,1),"""")"),"K9 ")</f>
        <v>K9</v>
      </c>
      <c r="AO27" s="199" t="str">
        <f aca="false">IFERROR(__xludf.dummyfunction("if(countif(ec_num_list,DO27),OFFSET(INDIRECT(CONCAT(""A"",to_text(match(DO27,ec_num_list,0)))),0,1),"""")"),"KA ")</f>
        <v>KA</v>
      </c>
      <c r="AP27" s="199" t="str">
        <f aca="false">IFERROR(__xludf.dummyfunction("if(countif(ec_num_list,DP27),OFFSET(INDIRECT(CONCAT(""A"",to_text(match(DP27,ec_num_list,0)))),0,1),"""")"),"KB ")</f>
        <v>KB</v>
      </c>
      <c r="AQ27" s="199" t="str">
        <f aca="false">IFERROR(__xludf.dummyfunction("if(countif(ec_num_list,DQ27),OFFSET(INDIRECT(CONCAT(""A"",to_text(match(DQ27,ec_num_list,0)))),0,1),"""")"),"KC ")</f>
        <v>KC</v>
      </c>
      <c r="AR27" s="199" t="str">
        <f aca="false">IFERROR(__xludf.dummyfunction("if(countif(ec_num_list,DR27),OFFSET(INDIRECT(CONCAT(""A"",to_text(match(DR27,ec_num_list,0)))),0,1),"""")"),"KD ")</f>
        <v>KD</v>
      </c>
      <c r="AS27" s="199" t="str">
        <f aca="false">IFERROR(__xludf.dummyfunction("if(countif(ec_num_list,DS27),OFFSET(INDIRECT(CONCAT(""A"",to_text(match(DS27,ec_num_list,0)))),0,1),"""")"),"")</f>
        <v/>
      </c>
      <c r="AT27" s="199" t="str">
        <f aca="false">IFERROR(__xludf.dummyfunction("if(countif(ec_num_list,DT27),OFFSET(INDIRECT(CONCAT(""A"",to_text(match(DT27,ec_num_list,0)))),0,1),"""")"),"KF ")</f>
        <v>KF</v>
      </c>
      <c r="AU27" s="199" t="str">
        <f aca="false">IFERROR(__xludf.dummyfunction("if(countif(ec_num_list,DU27),OFFSET(INDIRECT(CONCAT(""A"",to_text(match(DU27,ec_num_list,0)))),0,1),"""")"),"")</f>
        <v/>
      </c>
      <c r="AV27" s="199" t="str">
        <f aca="false">IFERROR(__xludf.dummyfunction("if(countif(ec_num_list,DV27),OFFSET(INDIRECT(CONCAT(""A"",to_text(match(DV27,ec_num_list,0)))),0,1),"""")"),"L1 ")</f>
        <v>L1</v>
      </c>
      <c r="AW27" s="199" t="str">
        <f aca="false">IFERROR(__xludf.dummyfunction("if(countif(ec_num_list,DW27),OFFSET(INDIRECT(CONCAT(""A"",to_text(match(DW27,ec_num_list,0)))),0,1),"""")"),"")</f>
        <v/>
      </c>
      <c r="AX27" s="199" t="str">
        <f aca="false">IFERROR(__xludf.dummyfunction("if(countif(ec_num_list,DX27),OFFSET(INDIRECT(CONCAT(""A"",to_text(match(DX27,ec_num_list,0)))),0,1),"""")"),"")</f>
        <v/>
      </c>
      <c r="AY27" s="199" t="str">
        <f aca="false">IFERROR(__xludf.dummyfunction("if(countif(ec_num_list,DY27),OFFSET(INDIRECT(CONCAT(""A"",to_text(match(DY27,ec_num_list,0)))),0,1),"""")"),"")</f>
        <v/>
      </c>
      <c r="AZ27" s="199" t="str">
        <f aca="false">IFERROR(__xludf.dummyfunction("if(countif(ec_num_list,DZ27),OFFSET(INDIRECT(CONCAT(""A"",to_text(match(DZ27,ec_num_list,0)))),0,1),"""")"),"")</f>
        <v/>
      </c>
      <c r="BA27" s="199" t="str">
        <f aca="false">IFERROR(__xludf.dummyfunction("if(countif(ec_num_list,EA27),OFFSET(INDIRECT(CONCAT(""A"",to_text(match(EA27,ec_num_list,0)))),0,1),"""")"),"")</f>
        <v/>
      </c>
      <c r="BB27" s="199" t="str">
        <f aca="false">IFERROR(__xludf.dummyfunction("if(countif(ec_num_list,EB27),OFFSET(INDIRECT(CONCAT(""A"",to_text(match(EB27,ec_num_list,0)))),0,1),"""")"),"")</f>
        <v/>
      </c>
      <c r="BC27" s="199" t="str">
        <f aca="false">IFERROR(__xludf.dummyfunction("if(countif(ec_num_list,EC27),OFFSET(INDIRECT(CONCAT(""A"",to_text(match(EC27,ec_num_list,0)))),0,1),"""")"),"L8 ")</f>
        <v>L8</v>
      </c>
      <c r="BD27" s="199" t="str">
        <f aca="false">IFERROR(__xludf.dummyfunction("if(countif(ec_num_list,ED27),OFFSET(INDIRECT(CONCAT(""A"",to_text(match(ED27,ec_num_list,0)))),0,1),"""")"),"")</f>
        <v/>
      </c>
      <c r="BE27" s="199" t="str">
        <f aca="false">IFERROR(__xludf.dummyfunction("if(countif(ec_num_list,EE27),OFFSET(INDIRECT(CONCAT(""A"",to_text(match(EE27,ec_num_list,0)))),0,1),"""")"),"LA ")</f>
        <v>LA</v>
      </c>
      <c r="BF27" s="199" t="str">
        <f aca="false">IFERROR(__xludf.dummyfunction("if(countif(ec_num_list,EF27),OFFSET(INDIRECT(CONCAT(""A"",to_text(match(EF27,ec_num_list,0)))),0,1),"""")"),"")</f>
        <v/>
      </c>
      <c r="BG27" s="199" t="str">
        <f aca="false">IFERROR(__xludf.dummyfunction("if(countif(ec_num_list,EG27),OFFSET(INDIRECT(CONCAT(""A"",to_text(match(EG27,ec_num_list,0)))),0,1),"""")"),"LC ")</f>
        <v>LC</v>
      </c>
      <c r="BH27" s="199" t="str">
        <f aca="false">IFERROR(__xludf.dummyfunction("if(countif(ec_num_list,EH27),OFFSET(INDIRECT(CONCAT(""A"",to_text(match(EH27,ec_num_list,0)))),0,1),"""")"),"")</f>
        <v/>
      </c>
      <c r="BI27" s="199" t="str">
        <f aca="false">IFERROR(__xludf.dummyfunction("if(countif(ec_num_list,EI27),OFFSET(INDIRECT(CONCAT(""A"",to_text(match(EI27,ec_num_list,0)))),0,1),"""")"),"")</f>
        <v/>
      </c>
      <c r="BJ27" s="199" t="str">
        <f aca="false">IFERROR(__xludf.dummyfunction("if(countif(ec_num_list,EJ27),OFFSET(INDIRECT(CONCAT(""A"",to_text(match(EJ27,ec_num_list,0)))),0,1),"""")"),"LF ")</f>
        <v>LF</v>
      </c>
      <c r="BK27" s="199" t="str">
        <f aca="false">IFERROR(__xludf.dummyfunction("if(countif(ec_num_list,EK27),OFFSET(INDIRECT(CONCAT(""A"",to_text(match(EK27,ec_num_list,0)))),0,1),"""")"),"M0 ")</f>
        <v>M0</v>
      </c>
      <c r="BL27" s="199" t="str">
        <f aca="false">IFERROR(__xludf.dummyfunction("if(countif(ec_num_list,EL27),OFFSET(INDIRECT(CONCAT(""A"",to_text(match(EL27,ec_num_list,0)))),0,1),"""")"),"M1 ")</f>
        <v>M1</v>
      </c>
      <c r="BM27" s="199" t="str">
        <f aca="false">IFERROR(__xludf.dummyfunction("if(countif(ec_num_list,EM27),OFFSET(INDIRECT(CONCAT(""A"",to_text(match(EM27,ec_num_list,0)))),0,1),"""")"),"")</f>
        <v/>
      </c>
      <c r="BN27" s="199" t="str">
        <f aca="false">IFERROR(__xludf.dummyfunction("if(countif(ec_num_list,EN27),OFFSET(INDIRECT(CONCAT(""A"",to_text(match(EN27,ec_num_list,0)))),0,1),"""")"),"M3 ")</f>
        <v>M3</v>
      </c>
      <c r="BO27" s="199" t="str">
        <f aca="false">IFERROR(__xludf.dummyfunction("if(countif(ec_num_list,EO27),OFFSET(INDIRECT(CONCAT(""A"",to_text(match(EO27,ec_num_list,0)))),0,1),"""")"),"M4 ")</f>
        <v>M4</v>
      </c>
      <c r="BP27" s="199" t="str">
        <f aca="false">IFERROR(__xludf.dummyfunction("if(countif(ec_num_list,EP27),OFFSET(INDIRECT(CONCAT(""A"",to_text(match(EP27,ec_num_list,0)))),0,1),"""")"),"")</f>
        <v/>
      </c>
      <c r="BQ27" s="199" t="str">
        <f aca="false">IFERROR(__xludf.dummyfunction("if(countif(ec_num_list,EQ27),OFFSET(INDIRECT(CONCAT(""A"",to_text(match(EQ27,ec_num_list,0)))),0,1),"""")"),"")</f>
        <v/>
      </c>
      <c r="BR27" s="199" t="str">
        <f aca="false">IFERROR(__xludf.dummyfunction("if(countif(ec_num_list,ER27),OFFSET(INDIRECT(CONCAT(""A"",to_text(match(ER27,ec_num_list,0)))),0,1),"""")"),"M7 ")</f>
        <v>M7</v>
      </c>
      <c r="BS27" s="199" t="str">
        <f aca="false">IFERROR(__xludf.dummyfunction("if(countif(ec_num_list,ES27),OFFSET(INDIRECT(CONCAT(""A"",to_text(match(ES27,ec_num_list,0)))),0,1),"""")"),"M8 ")</f>
        <v>M8</v>
      </c>
      <c r="BT27" s="199" t="str">
        <f aca="false">IFERROR(__xludf.dummyfunction("if(countif(ec_num_list,ET27),OFFSET(INDIRECT(CONCAT(""A"",to_text(match(ET27,ec_num_list,0)))),0,1),"""")"),"")</f>
        <v/>
      </c>
      <c r="BU27" s="199" t="str">
        <f aca="false">IFERROR(__xludf.dummyfunction("if(countif(ec_num_list,EU27),OFFSET(INDIRECT(CONCAT(""A"",to_text(match(EU27,ec_num_list,0)))),0,1),"""")"),"")</f>
        <v/>
      </c>
      <c r="BV27" s="199" t="str">
        <f aca="false">IFERROR(__xludf.dummyfunction("if(countif(ec_num_list,EV27),OFFSET(INDIRECT(CONCAT(""A"",to_text(match(EV27,ec_num_list,0)))),0,1),"""")"),"MB ")</f>
        <v>MB</v>
      </c>
      <c r="BW27" s="199" t="str">
        <f aca="false">IFERROR(__xludf.dummyfunction("if(countif(ec_num_list,EW27),OFFSET(INDIRECT(CONCAT(""A"",to_text(match(EW27,ec_num_list,0)))),0,1),"""")"),"")</f>
        <v/>
      </c>
      <c r="BX27" s="199" t="str">
        <f aca="false">IFERROR(__xludf.dummyfunction("if(countif(ec_num_list,EX27),OFFSET(INDIRECT(CONCAT(""A"",to_text(match(EX27,ec_num_list,0)))),0,1),"""")"),"")</f>
        <v/>
      </c>
      <c r="BY27" s="199" t="str">
        <f aca="false">IFERROR(__xludf.dummyfunction("if(countif(ec_num_list,EY27),OFFSET(INDIRECT(CONCAT(""A"",to_text(match(EY27,ec_num_list,0)))),0,1),"""")"),"")</f>
        <v/>
      </c>
      <c r="BZ27" s="199" t="str">
        <f aca="false">IFERROR(__xludf.dummyfunction("if(countif(ec_num_list,EZ27),OFFSET(INDIRECT(CONCAT(""A"",to_text(match(EZ27,ec_num_list,0)))),0,1),"""")"),"MF ")</f>
        <v>MF</v>
      </c>
      <c r="CA27" s="199" t="str">
        <f aca="false">IFERROR(__xludf.dummyfunction("if(countif(ec_num_list,FA27),OFFSET(INDIRECT(CONCAT(""A"",to_text(match(FA27,ec_num_list,0)))),0,1),"""")"),"")</f>
        <v/>
      </c>
      <c r="CB27" s="199" t="str">
        <f aca="false">IFERROR(__xludf.dummyfunction("if(countif(ec_num_list,FB27),OFFSET(INDIRECT(CONCAT(""A"",to_text(match(FB27,ec_num_list,0)))),0,1),"""")"),"")</f>
        <v/>
      </c>
      <c r="CC27" s="199" t="str">
        <f aca="false">IFERROR(__xludf.dummyfunction("if(countif(ec_num_list,FC27),OFFSET(INDIRECT(CONCAT(""A"",to_text(match(FC27,ec_num_list,0)))),0,1),"""")"),"N2 ")</f>
        <v>N2</v>
      </c>
      <c r="CD27" s="199" t="str">
        <f aca="false">IFERROR(__xludf.dummyfunction("if(countif(ec_num_list,FD27),OFFSET(INDIRECT(CONCAT(""A"",to_text(match(FD27,ec_num_list,0)))),0,1),"""")"),"")</f>
        <v/>
      </c>
      <c r="CE27" s="199" t="str">
        <f aca="false">IFERROR(__xludf.dummyfunction("if(countif(ec_num_list,FE27),OFFSET(INDIRECT(CONCAT(""A"",to_text(match(FE27,ec_num_list,0)))),0,1),"""")"),"")</f>
        <v/>
      </c>
      <c r="CF27" s="199" t="str">
        <f aca="false">IFERROR(__xludf.dummyfunction("if(countif(ec_num_list,FF27),OFFSET(INDIRECT(CONCAT(""A"",to_text(match(FF27,ec_num_list,0)))),0,1),"""")"),"")</f>
        <v/>
      </c>
      <c r="CG27" s="199" t="str">
        <f aca="false">IFERROR(__xludf.dummyfunction("if(countif(ec_num_list,FG27),OFFSET(INDIRECT(CONCAT(""A"",to_text(match(FG27,ec_num_list,0)))),0,1),"""")"),"")</f>
        <v/>
      </c>
      <c r="CH27" s="199" t="str">
        <f aca="false">IFERROR(__xludf.dummyfunction("if(countif(ec_num_list,FH27),OFFSET(INDIRECT(CONCAT(""A"",to_text(match(FH27,ec_num_list,0)))),0,1),"""")"),"N7 ")</f>
        <v>N7</v>
      </c>
      <c r="CI27" s="199" t="str">
        <f aca="false">IFERROR(__xludf.dummyfunction("if(countif(ec_num_list,FI27),OFFSET(INDIRECT(CONCAT(""A"",to_text(match(FI27,ec_num_list,0)))),0,1),"""")"),"")</f>
        <v/>
      </c>
      <c r="CJ27" s="199" t="str">
        <f aca="false">IFERROR(__xludf.dummyfunction("if(countif(ec_num_list,FJ27),OFFSET(INDIRECT(CONCAT(""A"",to_text(match(FJ27,ec_num_list,0)))),0,1),"""")"),"")</f>
        <v/>
      </c>
      <c r="CK27" s="199" t="str">
        <f aca="false">IFERROR(__xludf.dummyfunction("if(countif(ec_num_list,FK27),OFFSET(INDIRECT(CONCAT(""A"",to_text(match(FK27,ec_num_list,0)))),0,1),"""")"),"NA ")</f>
        <v>NA</v>
      </c>
      <c r="CL27" s="199" t="str">
        <f aca="false">IFERROR(__xludf.dummyfunction("if(countif(ec_num_list,FL27),OFFSET(INDIRECT(CONCAT(""A"",to_text(match(FL27,ec_num_list,0)))),0,1),"""")"),"")</f>
        <v/>
      </c>
      <c r="CM27" s="199" t="str">
        <f aca="false">IFERROR(__xludf.dummyfunction("if(countif(ec_num_list,FM27),OFFSET(INDIRECT(CONCAT(""A"",to_text(match(FM27,ec_num_list,0)))),0,1),"""")"),"")</f>
        <v/>
      </c>
      <c r="CN27" s="37" t="s">
        <v>145</v>
      </c>
      <c r="CO27" s="37" t="s">
        <v>1231</v>
      </c>
      <c r="CP27" s="37" t="s">
        <v>1239</v>
      </c>
      <c r="CQ27" s="37" t="s">
        <v>1244</v>
      </c>
      <c r="CR27" s="37" t="s">
        <v>1543</v>
      </c>
      <c r="CS27" s="37" t="s">
        <v>1543</v>
      </c>
      <c r="CT27" s="37" t="s">
        <v>1254</v>
      </c>
      <c r="CU27" s="37" t="s">
        <v>1259</v>
      </c>
      <c r="CV27" s="37" t="s">
        <v>1262</v>
      </c>
      <c r="CW27" s="37" t="s">
        <v>1543</v>
      </c>
      <c r="CX27" s="37" t="s">
        <v>1543</v>
      </c>
      <c r="CY27" s="37" t="s">
        <v>1274</v>
      </c>
      <c r="CZ27" s="37" t="s">
        <v>1277</v>
      </c>
      <c r="DA27" s="37" t="s">
        <v>1280</v>
      </c>
      <c r="DB27" s="37" t="s">
        <v>1543</v>
      </c>
      <c r="DC27" s="37" t="s">
        <v>1543</v>
      </c>
      <c r="DD27" s="37" t="s">
        <v>1289</v>
      </c>
      <c r="DE27" s="37" t="s">
        <v>1292</v>
      </c>
      <c r="DF27" s="37" t="s">
        <v>1543</v>
      </c>
      <c r="DG27" s="37" t="s">
        <v>1543</v>
      </c>
      <c r="DH27" s="37" t="s">
        <v>1303</v>
      </c>
      <c r="DI27" s="37" t="s">
        <v>1305</v>
      </c>
      <c r="DJ27" s="37" t="s">
        <v>1309</v>
      </c>
      <c r="DK27" s="37" t="s">
        <v>1543</v>
      </c>
      <c r="DL27" s="37" t="s">
        <v>1314</v>
      </c>
      <c r="DM27" s="37" t="s">
        <v>1318</v>
      </c>
      <c r="DN27" s="37" t="s">
        <v>1322</v>
      </c>
      <c r="DO27" s="37" t="s">
        <v>1325</v>
      </c>
      <c r="DP27" s="37" t="s">
        <v>1329</v>
      </c>
      <c r="DQ27" s="37" t="s">
        <v>1332</v>
      </c>
      <c r="DR27" s="37" t="s">
        <v>1335</v>
      </c>
      <c r="DS27" s="37" t="s">
        <v>1543</v>
      </c>
      <c r="DT27" s="37" t="s">
        <v>1341</v>
      </c>
      <c r="DU27" s="37" t="s">
        <v>1543</v>
      </c>
      <c r="DV27" s="37" t="s">
        <v>1351</v>
      </c>
      <c r="DW27" s="37" t="s">
        <v>1543</v>
      </c>
      <c r="DX27" s="37" t="s">
        <v>1543</v>
      </c>
      <c r="DY27" s="37" t="s">
        <v>1543</v>
      </c>
      <c r="DZ27" s="37" t="s">
        <v>1543</v>
      </c>
      <c r="EA27" s="37" t="s">
        <v>1543</v>
      </c>
      <c r="EB27" s="37" t="s">
        <v>1543</v>
      </c>
      <c r="EC27" s="37" t="s">
        <v>1379</v>
      </c>
      <c r="ED27" s="37" t="s">
        <v>1543</v>
      </c>
      <c r="EE27" s="37" t="s">
        <v>1385</v>
      </c>
      <c r="EF27" s="37" t="s">
        <v>1543</v>
      </c>
      <c r="EG27" s="37" t="s">
        <v>1392</v>
      </c>
      <c r="EH27" s="37" t="s">
        <v>1543</v>
      </c>
      <c r="EI27" s="37" t="s">
        <v>1543</v>
      </c>
      <c r="EJ27" s="37" t="s">
        <v>1402</v>
      </c>
      <c r="EK27" s="37" t="s">
        <v>1405</v>
      </c>
      <c r="EL27" s="37" t="s">
        <v>1407</v>
      </c>
      <c r="EM27" s="37" t="s">
        <v>1543</v>
      </c>
      <c r="EN27" s="37" t="s">
        <v>1416</v>
      </c>
      <c r="EO27" s="37" t="s">
        <v>1418</v>
      </c>
      <c r="EP27" s="37" t="s">
        <v>1543</v>
      </c>
      <c r="EQ27" s="37" t="s">
        <v>1543</v>
      </c>
      <c r="ER27" s="37" t="s">
        <v>1427</v>
      </c>
      <c r="ES27" s="37" t="s">
        <v>1430</v>
      </c>
      <c r="ET27" s="37" t="s">
        <v>1543</v>
      </c>
      <c r="EU27" s="37" t="s">
        <v>1543</v>
      </c>
      <c r="EV27" s="37" t="s">
        <v>1439</v>
      </c>
      <c r="EW27" s="37" t="s">
        <v>1543</v>
      </c>
      <c r="EX27" s="37" t="s">
        <v>1543</v>
      </c>
      <c r="EY27" s="37" t="s">
        <v>1543</v>
      </c>
      <c r="EZ27" s="37" t="s">
        <v>1451</v>
      </c>
      <c r="FA27" s="37" t="s">
        <v>1543</v>
      </c>
      <c r="FB27" s="37" t="s">
        <v>1543</v>
      </c>
      <c r="FC27" s="37" t="s">
        <v>1464</v>
      </c>
      <c r="FD27" s="37" t="s">
        <v>1543</v>
      </c>
      <c r="FE27" s="37" t="s">
        <v>1543</v>
      </c>
      <c r="FF27" s="37" t="s">
        <v>1543</v>
      </c>
      <c r="FG27" s="37" t="s">
        <v>1543</v>
      </c>
      <c r="FH27" s="37" t="s">
        <v>1482</v>
      </c>
      <c r="FI27" s="37" t="s">
        <v>1543</v>
      </c>
      <c r="FJ27" s="37" t="s">
        <v>1543</v>
      </c>
      <c r="FK27" s="37" t="s">
        <v>1494</v>
      </c>
      <c r="FL27" s="37" t="s">
        <v>1497</v>
      </c>
      <c r="FM27" s="37" t="s">
        <v>1543</v>
      </c>
    </row>
    <row r="28" customFormat="false" ht="15" hidden="false" customHeight="false" outlineLevel="0" collapsed="false">
      <c r="A28" s="37" t="s">
        <v>1325</v>
      </c>
      <c r="B28" s="37" t="str">
        <f aca="false">CONCATENATE("K",C28," ")</f>
        <v>KA</v>
      </c>
      <c r="C28" s="196" t="s">
        <v>1544</v>
      </c>
      <c r="D28" s="36" t="s">
        <v>472</v>
      </c>
      <c r="E28" s="36" t="s">
        <v>473</v>
      </c>
      <c r="F28" s="36" t="s">
        <v>474</v>
      </c>
      <c r="G28" s="36" t="s">
        <v>475</v>
      </c>
      <c r="H28" s="36" t="s">
        <v>422</v>
      </c>
      <c r="I28" s="36" t="s">
        <v>422</v>
      </c>
      <c r="J28" s="36" t="s">
        <v>422</v>
      </c>
      <c r="K28" s="36" t="s">
        <v>582</v>
      </c>
      <c r="L28" s="173" t="s">
        <v>147</v>
      </c>
      <c r="M28" s="199" t="str">
        <f aca="false">IFERROR(__xludf.dummyfunction("regexreplace(N28,"" "","", "")"),"J5, J6, MF, N2, ")</f>
        <v>J5, J6, MF, N2,</v>
      </c>
      <c r="N28" s="199" t="e">
        <f aca="false">CONCATENATE(O28:CL28)</f>
        <v>#VALUE!</v>
      </c>
      <c r="O28" s="199" t="str">
        <f aca="false">IFERROR(__xludf.dummyfunction("if(countif(ec_num_list,CO28),OFFSET(INDIRECT(CONCAT(""A"",to_text(match(CO28,ec_num_list,0)))),0,1),"""")"),"")</f>
        <v/>
      </c>
      <c r="P28" s="199" t="str">
        <f aca="false">IFERROR(__xludf.dummyfunction("if(countif(ec_num_list,CP28),OFFSET(INDIRECT(CONCAT(""A"",to_text(match(CP28,ec_num_list,0)))),0,1),"""")"),"")</f>
        <v/>
      </c>
      <c r="Q28" s="199" t="str">
        <f aca="false">IFERROR(__xludf.dummyfunction("if(countif(ec_num_list,CQ28),OFFSET(INDIRECT(CONCAT(""A"",to_text(match(CQ28,ec_num_list,0)))),0,1),"""")"),"")</f>
        <v/>
      </c>
      <c r="R28" s="199" t="str">
        <f aca="false">IFERROR(__xludf.dummyfunction("if(countif(ec_num_list,CR28),OFFSET(INDIRECT(CONCAT(""A"",to_text(match(CR28,ec_num_list,0)))),0,1),"""")"),"")</f>
        <v/>
      </c>
      <c r="S28" s="199" t="str">
        <f aca="false">IFERROR(__xludf.dummyfunction("if(countif(ec_num_list,CS28),OFFSET(INDIRECT(CONCAT(""A"",to_text(match(CS28,ec_num_list,0)))),0,1),"""")"),"")</f>
        <v/>
      </c>
      <c r="T28" s="199" t="str">
        <f aca="false">IFERROR(__xludf.dummyfunction("if(countif(ec_num_list,CT28),OFFSET(INDIRECT(CONCAT(""A"",to_text(match(CT28,ec_num_list,0)))),0,1),"""")"),"J5 ")</f>
        <v>J5</v>
      </c>
      <c r="U28" s="199" t="str">
        <f aca="false">IFERROR(__xludf.dummyfunction("if(countif(ec_num_list,CU28),OFFSET(INDIRECT(CONCAT(""A"",to_text(match(CU28,ec_num_list,0)))),0,1),"""")"),"J6 ")</f>
        <v>J6</v>
      </c>
      <c r="V28" s="199" t="str">
        <f aca="false">IFERROR(__xludf.dummyfunction("if(countif(ec_num_list,CV28),OFFSET(INDIRECT(CONCAT(""A"",to_text(match(CV28,ec_num_list,0)))),0,1),"""")"),"")</f>
        <v/>
      </c>
      <c r="W28" s="199" t="str">
        <f aca="false">IFERROR(__xludf.dummyfunction("if(countif(ec_num_list,CW28),OFFSET(INDIRECT(CONCAT(""A"",to_text(match(CW28,ec_num_list,0)))),0,1),"""")"),"")</f>
        <v/>
      </c>
      <c r="X28" s="199" t="str">
        <f aca="false">IFERROR(__xludf.dummyfunction("if(countif(ec_num_list,CX28),OFFSET(INDIRECT(CONCAT(""A"",to_text(match(CX28,ec_num_list,0)))),0,1),"""")"),"")</f>
        <v/>
      </c>
      <c r="Y28" s="199" t="str">
        <f aca="false">IFERROR(__xludf.dummyfunction("if(countif(ec_num_list,CY28),OFFSET(INDIRECT(CONCAT(""A"",to_text(match(CY28,ec_num_list,0)))),0,1),"""")"),"")</f>
        <v/>
      </c>
      <c r="Z28" s="199" t="str">
        <f aca="false">IFERROR(__xludf.dummyfunction("if(countif(ec_num_list,CZ28),OFFSET(INDIRECT(CONCAT(""A"",to_text(match(CZ28,ec_num_list,0)))),0,1),"""")"),"")</f>
        <v/>
      </c>
      <c r="AA28" s="199" t="str">
        <f aca="false">IFERROR(__xludf.dummyfunction("if(countif(ec_num_list,DA28),OFFSET(INDIRECT(CONCAT(""A"",to_text(match(DA28,ec_num_list,0)))),0,1),"""")"),"")</f>
        <v/>
      </c>
      <c r="AB28" s="199" t="str">
        <f aca="false">IFERROR(__xludf.dummyfunction("if(countif(ec_num_list,DB28),OFFSET(INDIRECT(CONCAT(""A"",to_text(match(DB28,ec_num_list,0)))),0,1),"""")"),"")</f>
        <v/>
      </c>
      <c r="AC28" s="199" t="str">
        <f aca="false">IFERROR(__xludf.dummyfunction("if(countif(ec_num_list,DC28),OFFSET(INDIRECT(CONCAT(""A"",to_text(match(DC28,ec_num_list,0)))),0,1),"""")"),"")</f>
        <v/>
      </c>
      <c r="AD28" s="199" t="str">
        <f aca="false">IFERROR(__xludf.dummyfunction("if(countif(ec_num_list,DD28),OFFSET(INDIRECT(CONCAT(""A"",to_text(match(DD28,ec_num_list,0)))),0,1),"""")"),"")</f>
        <v/>
      </c>
      <c r="AE28" s="199" t="str">
        <f aca="false">IFERROR(__xludf.dummyfunction("if(countif(ec_num_list,DE28),OFFSET(INDIRECT(CONCAT(""A"",to_text(match(DE28,ec_num_list,0)))),0,1),"""")"),"")</f>
        <v/>
      </c>
      <c r="AF28" s="199" t="str">
        <f aca="false">IFERROR(__xludf.dummyfunction("if(countif(ec_num_list,DF28),OFFSET(INDIRECT(CONCAT(""A"",to_text(match(DF28,ec_num_list,0)))),0,1),"""")"),"")</f>
        <v/>
      </c>
      <c r="AG28" s="199" t="str">
        <f aca="false">IFERROR(__xludf.dummyfunction("if(countif(ec_num_list,DG28),OFFSET(INDIRECT(CONCAT(""A"",to_text(match(DG28,ec_num_list,0)))),0,1),"""")"),"")</f>
        <v/>
      </c>
      <c r="AH28" s="199" t="str">
        <f aca="false">IFERROR(__xludf.dummyfunction("if(countif(ec_num_list,DH28),OFFSET(INDIRECT(CONCAT(""A"",to_text(match(DH28,ec_num_list,0)))),0,1),"""")"),"")</f>
        <v/>
      </c>
      <c r="AI28" s="199" t="str">
        <f aca="false">IFERROR(__xludf.dummyfunction("if(countif(ec_num_list,DI28),OFFSET(INDIRECT(CONCAT(""A"",to_text(match(DI28,ec_num_list,0)))),0,1),"""")"),"")</f>
        <v/>
      </c>
      <c r="AJ28" s="199" t="str">
        <f aca="false">IFERROR(__xludf.dummyfunction("if(countif(ec_num_list,DJ28),OFFSET(INDIRECT(CONCAT(""A"",to_text(match(DJ28,ec_num_list,0)))),0,1),"""")"),"")</f>
        <v/>
      </c>
      <c r="AK28" s="199" t="str">
        <f aca="false">IFERROR(__xludf.dummyfunction("if(countif(ec_num_list,DK28),OFFSET(INDIRECT(CONCAT(""A"",to_text(match(DK28,ec_num_list,0)))),0,1),"""")"),"")</f>
        <v/>
      </c>
      <c r="AL28" s="199" t="str">
        <f aca="false">IFERROR(__xludf.dummyfunction("if(countif(ec_num_list,DL28),OFFSET(INDIRECT(CONCAT(""A"",to_text(match(DL28,ec_num_list,0)))),0,1),"""")"),"")</f>
        <v/>
      </c>
      <c r="AM28" s="199" t="str">
        <f aca="false">IFERROR(__xludf.dummyfunction("if(countif(ec_num_list,DM28),OFFSET(INDIRECT(CONCAT(""A"",to_text(match(DM28,ec_num_list,0)))),0,1),"""")"),"")</f>
        <v/>
      </c>
      <c r="AN28" s="199" t="str">
        <f aca="false">IFERROR(__xludf.dummyfunction("if(countif(ec_num_list,DN28),OFFSET(INDIRECT(CONCAT(""A"",to_text(match(DN28,ec_num_list,0)))),0,1),"""")"),"")</f>
        <v/>
      </c>
      <c r="AO28" s="199" t="str">
        <f aca="false">IFERROR(__xludf.dummyfunction("if(countif(ec_num_list,DO28),OFFSET(INDIRECT(CONCAT(""A"",to_text(match(DO28,ec_num_list,0)))),0,1),"""")"),"")</f>
        <v/>
      </c>
      <c r="AP28" s="199" t="str">
        <f aca="false">IFERROR(__xludf.dummyfunction("if(countif(ec_num_list,DP28),OFFSET(INDIRECT(CONCAT(""A"",to_text(match(DP28,ec_num_list,0)))),0,1),"""")"),"")</f>
        <v/>
      </c>
      <c r="AQ28" s="199" t="str">
        <f aca="false">IFERROR(__xludf.dummyfunction("if(countif(ec_num_list,DQ28),OFFSET(INDIRECT(CONCAT(""A"",to_text(match(DQ28,ec_num_list,0)))),0,1),"""")"),"")</f>
        <v/>
      </c>
      <c r="AR28" s="199" t="str">
        <f aca="false">IFERROR(__xludf.dummyfunction("if(countif(ec_num_list,DR28),OFFSET(INDIRECT(CONCAT(""A"",to_text(match(DR28,ec_num_list,0)))),0,1),"""")"),"")</f>
        <v/>
      </c>
      <c r="AS28" s="199" t="str">
        <f aca="false">IFERROR(__xludf.dummyfunction("if(countif(ec_num_list,DS28),OFFSET(INDIRECT(CONCAT(""A"",to_text(match(DS28,ec_num_list,0)))),0,1),"""")"),"")</f>
        <v/>
      </c>
      <c r="AT28" s="199" t="str">
        <f aca="false">IFERROR(__xludf.dummyfunction("if(countif(ec_num_list,DT28),OFFSET(INDIRECT(CONCAT(""A"",to_text(match(DT28,ec_num_list,0)))),0,1),"""")"),"")</f>
        <v/>
      </c>
      <c r="AU28" s="199" t="str">
        <f aca="false">IFERROR(__xludf.dummyfunction("if(countif(ec_num_list,DU28),OFFSET(INDIRECT(CONCAT(""A"",to_text(match(DU28,ec_num_list,0)))),0,1),"""")"),"")</f>
        <v/>
      </c>
      <c r="AV28" s="199" t="str">
        <f aca="false">IFERROR(__xludf.dummyfunction("if(countif(ec_num_list,DV28),OFFSET(INDIRECT(CONCAT(""A"",to_text(match(DV28,ec_num_list,0)))),0,1),"""")"),"")</f>
        <v/>
      </c>
      <c r="AW28" s="199" t="str">
        <f aca="false">IFERROR(__xludf.dummyfunction("if(countif(ec_num_list,DW28),OFFSET(INDIRECT(CONCAT(""A"",to_text(match(DW28,ec_num_list,0)))),0,1),"""")"),"")</f>
        <v/>
      </c>
      <c r="AX28" s="199" t="str">
        <f aca="false">IFERROR(__xludf.dummyfunction("if(countif(ec_num_list,DX28),OFFSET(INDIRECT(CONCAT(""A"",to_text(match(DX28,ec_num_list,0)))),0,1),"""")"),"")</f>
        <v/>
      </c>
      <c r="AY28" s="199" t="str">
        <f aca="false">IFERROR(__xludf.dummyfunction("if(countif(ec_num_list,DY28),OFFSET(INDIRECT(CONCAT(""A"",to_text(match(DY28,ec_num_list,0)))),0,1),"""")"),"")</f>
        <v/>
      </c>
      <c r="AZ28" s="199" t="str">
        <f aca="false">IFERROR(__xludf.dummyfunction("if(countif(ec_num_list,DZ28),OFFSET(INDIRECT(CONCAT(""A"",to_text(match(DZ28,ec_num_list,0)))),0,1),"""")"),"")</f>
        <v/>
      </c>
      <c r="BA28" s="199" t="str">
        <f aca="false">IFERROR(__xludf.dummyfunction("if(countif(ec_num_list,EA28),OFFSET(INDIRECT(CONCAT(""A"",to_text(match(EA28,ec_num_list,0)))),0,1),"""")"),"")</f>
        <v/>
      </c>
      <c r="BB28" s="199" t="str">
        <f aca="false">IFERROR(__xludf.dummyfunction("if(countif(ec_num_list,EB28),OFFSET(INDIRECT(CONCAT(""A"",to_text(match(EB28,ec_num_list,0)))),0,1),"""")"),"")</f>
        <v/>
      </c>
      <c r="BC28" s="199" t="str">
        <f aca="false">IFERROR(__xludf.dummyfunction("if(countif(ec_num_list,EC28),OFFSET(INDIRECT(CONCAT(""A"",to_text(match(EC28,ec_num_list,0)))),0,1),"""")"),"")</f>
        <v/>
      </c>
      <c r="BD28" s="199" t="str">
        <f aca="false">IFERROR(__xludf.dummyfunction("if(countif(ec_num_list,ED28),OFFSET(INDIRECT(CONCAT(""A"",to_text(match(ED28,ec_num_list,0)))),0,1),"""")"),"")</f>
        <v/>
      </c>
      <c r="BE28" s="199" t="str">
        <f aca="false">IFERROR(__xludf.dummyfunction("if(countif(ec_num_list,EE28),OFFSET(INDIRECT(CONCAT(""A"",to_text(match(EE28,ec_num_list,0)))),0,1),"""")"),"")</f>
        <v/>
      </c>
      <c r="BF28" s="199" t="str">
        <f aca="false">IFERROR(__xludf.dummyfunction("if(countif(ec_num_list,EF28),OFFSET(INDIRECT(CONCAT(""A"",to_text(match(EF28,ec_num_list,0)))),0,1),"""")"),"")</f>
        <v/>
      </c>
      <c r="BG28" s="199" t="str">
        <f aca="false">IFERROR(__xludf.dummyfunction("if(countif(ec_num_list,EG28),OFFSET(INDIRECT(CONCAT(""A"",to_text(match(EG28,ec_num_list,0)))),0,1),"""")"),"")</f>
        <v/>
      </c>
      <c r="BH28" s="199" t="str">
        <f aca="false">IFERROR(__xludf.dummyfunction("if(countif(ec_num_list,EH28),OFFSET(INDIRECT(CONCAT(""A"",to_text(match(EH28,ec_num_list,0)))),0,1),"""")"),"")</f>
        <v/>
      </c>
      <c r="BI28" s="199" t="str">
        <f aca="false">IFERROR(__xludf.dummyfunction("if(countif(ec_num_list,EI28),OFFSET(INDIRECT(CONCAT(""A"",to_text(match(EI28,ec_num_list,0)))),0,1),"""")"),"")</f>
        <v/>
      </c>
      <c r="BJ28" s="199" t="str">
        <f aca="false">IFERROR(__xludf.dummyfunction("if(countif(ec_num_list,EJ28),OFFSET(INDIRECT(CONCAT(""A"",to_text(match(EJ28,ec_num_list,0)))),0,1),"""")"),"")</f>
        <v/>
      </c>
      <c r="BK28" s="199" t="str">
        <f aca="false">IFERROR(__xludf.dummyfunction("if(countif(ec_num_list,EK28),OFFSET(INDIRECT(CONCAT(""A"",to_text(match(EK28,ec_num_list,0)))),0,1),"""")"),"")</f>
        <v/>
      </c>
      <c r="BL28" s="199" t="str">
        <f aca="false">IFERROR(__xludf.dummyfunction("if(countif(ec_num_list,EL28),OFFSET(INDIRECT(CONCAT(""A"",to_text(match(EL28,ec_num_list,0)))),0,1),"""")"),"")</f>
        <v/>
      </c>
      <c r="BM28" s="199" t="str">
        <f aca="false">IFERROR(__xludf.dummyfunction("if(countif(ec_num_list,EM28),OFFSET(INDIRECT(CONCAT(""A"",to_text(match(EM28,ec_num_list,0)))),0,1),"""")"),"")</f>
        <v/>
      </c>
      <c r="BN28" s="199" t="str">
        <f aca="false">IFERROR(__xludf.dummyfunction("if(countif(ec_num_list,EN28),OFFSET(INDIRECT(CONCAT(""A"",to_text(match(EN28,ec_num_list,0)))),0,1),"""")"),"")</f>
        <v/>
      </c>
      <c r="BO28" s="199" t="str">
        <f aca="false">IFERROR(__xludf.dummyfunction("if(countif(ec_num_list,EO28),OFFSET(INDIRECT(CONCAT(""A"",to_text(match(EO28,ec_num_list,0)))),0,1),"""")"),"")</f>
        <v/>
      </c>
      <c r="BP28" s="199" t="str">
        <f aca="false">IFERROR(__xludf.dummyfunction("if(countif(ec_num_list,EP28),OFFSET(INDIRECT(CONCAT(""A"",to_text(match(EP28,ec_num_list,0)))),0,1),"""")"),"")</f>
        <v/>
      </c>
      <c r="BQ28" s="199" t="str">
        <f aca="false">IFERROR(__xludf.dummyfunction("if(countif(ec_num_list,EQ28),OFFSET(INDIRECT(CONCAT(""A"",to_text(match(EQ28,ec_num_list,0)))),0,1),"""")"),"")</f>
        <v/>
      </c>
      <c r="BR28" s="199" t="str">
        <f aca="false">IFERROR(__xludf.dummyfunction("if(countif(ec_num_list,ER28),OFFSET(INDIRECT(CONCAT(""A"",to_text(match(ER28,ec_num_list,0)))),0,1),"""")"),"")</f>
        <v/>
      </c>
      <c r="BS28" s="199" t="str">
        <f aca="false">IFERROR(__xludf.dummyfunction("if(countif(ec_num_list,ES28),OFFSET(INDIRECT(CONCAT(""A"",to_text(match(ES28,ec_num_list,0)))),0,1),"""")"),"")</f>
        <v/>
      </c>
      <c r="BT28" s="199" t="str">
        <f aca="false">IFERROR(__xludf.dummyfunction("if(countif(ec_num_list,ET28),OFFSET(INDIRECT(CONCAT(""A"",to_text(match(ET28,ec_num_list,0)))),0,1),"""")"),"")</f>
        <v/>
      </c>
      <c r="BU28" s="199" t="str">
        <f aca="false">IFERROR(__xludf.dummyfunction("if(countif(ec_num_list,EU28),OFFSET(INDIRECT(CONCAT(""A"",to_text(match(EU28,ec_num_list,0)))),0,1),"""")"),"")</f>
        <v/>
      </c>
      <c r="BV28" s="199" t="str">
        <f aca="false">IFERROR(__xludf.dummyfunction("if(countif(ec_num_list,EV28),OFFSET(INDIRECT(CONCAT(""A"",to_text(match(EV28,ec_num_list,0)))),0,1),"""")"),"")</f>
        <v/>
      </c>
      <c r="BW28" s="199" t="str">
        <f aca="false">IFERROR(__xludf.dummyfunction("if(countif(ec_num_list,EW28),OFFSET(INDIRECT(CONCAT(""A"",to_text(match(EW28,ec_num_list,0)))),0,1),"""")"),"")</f>
        <v/>
      </c>
      <c r="BX28" s="199" t="str">
        <f aca="false">IFERROR(__xludf.dummyfunction("if(countif(ec_num_list,EX28),OFFSET(INDIRECT(CONCAT(""A"",to_text(match(EX28,ec_num_list,0)))),0,1),"""")"),"")</f>
        <v/>
      </c>
      <c r="BY28" s="199" t="str">
        <f aca="false">IFERROR(__xludf.dummyfunction("if(countif(ec_num_list,EY28),OFFSET(INDIRECT(CONCAT(""A"",to_text(match(EY28,ec_num_list,0)))),0,1),"""")"),"")</f>
        <v/>
      </c>
      <c r="BZ28" s="199" t="str">
        <f aca="false">IFERROR(__xludf.dummyfunction("if(countif(ec_num_list,EZ28),OFFSET(INDIRECT(CONCAT(""A"",to_text(match(EZ28,ec_num_list,0)))),0,1),"""")"),"MF ")</f>
        <v>MF</v>
      </c>
      <c r="CA28" s="199" t="str">
        <f aca="false">IFERROR(__xludf.dummyfunction("if(countif(ec_num_list,FA28),OFFSET(INDIRECT(CONCAT(""A"",to_text(match(FA28,ec_num_list,0)))),0,1),"""")"),"")</f>
        <v/>
      </c>
      <c r="CB28" s="199" t="str">
        <f aca="false">IFERROR(__xludf.dummyfunction("if(countif(ec_num_list,FB28),OFFSET(INDIRECT(CONCAT(""A"",to_text(match(FB28,ec_num_list,0)))),0,1),"""")"),"")</f>
        <v/>
      </c>
      <c r="CC28" s="199" t="str">
        <f aca="false">IFERROR(__xludf.dummyfunction("if(countif(ec_num_list,FC28),OFFSET(INDIRECT(CONCAT(""A"",to_text(match(FC28,ec_num_list,0)))),0,1),"""")"),"N2 ")</f>
        <v>N2</v>
      </c>
      <c r="CD28" s="199" t="str">
        <f aca="false">IFERROR(__xludf.dummyfunction("if(countif(ec_num_list,FD28),OFFSET(INDIRECT(CONCAT(""A"",to_text(match(FD28,ec_num_list,0)))),0,1),"""")"),"")</f>
        <v/>
      </c>
      <c r="CE28" s="199" t="str">
        <f aca="false">IFERROR(__xludf.dummyfunction("if(countif(ec_num_list,FE28),OFFSET(INDIRECT(CONCAT(""A"",to_text(match(FE28,ec_num_list,0)))),0,1),"""")"),"")</f>
        <v/>
      </c>
      <c r="CF28" s="199" t="str">
        <f aca="false">IFERROR(__xludf.dummyfunction("if(countif(ec_num_list,FF28),OFFSET(INDIRECT(CONCAT(""A"",to_text(match(FF28,ec_num_list,0)))),0,1),"""")"),"")</f>
        <v/>
      </c>
      <c r="CG28" s="199" t="str">
        <f aca="false">IFERROR(__xludf.dummyfunction("if(countif(ec_num_list,FG28),OFFSET(INDIRECT(CONCAT(""A"",to_text(match(FG28,ec_num_list,0)))),0,1),"""")"),"")</f>
        <v/>
      </c>
      <c r="CH28" s="199" t="str">
        <f aca="false">IFERROR(__xludf.dummyfunction("if(countif(ec_num_list,FH28),OFFSET(INDIRECT(CONCAT(""A"",to_text(match(FH28,ec_num_list,0)))),0,1),"""")"),"")</f>
        <v/>
      </c>
      <c r="CI28" s="199" t="str">
        <f aca="false">IFERROR(__xludf.dummyfunction("if(countif(ec_num_list,FI28),OFFSET(INDIRECT(CONCAT(""A"",to_text(match(FI28,ec_num_list,0)))),0,1),"""")"),"")</f>
        <v/>
      </c>
      <c r="CJ28" s="199" t="str">
        <f aca="false">IFERROR(__xludf.dummyfunction("if(countif(ec_num_list,FJ28),OFFSET(INDIRECT(CONCAT(""A"",to_text(match(FJ28,ec_num_list,0)))),0,1),"""")"),"")</f>
        <v/>
      </c>
      <c r="CK28" s="199" t="str">
        <f aca="false">IFERROR(__xludf.dummyfunction("if(countif(ec_num_list,FK28),OFFSET(INDIRECT(CONCAT(""A"",to_text(match(FK28,ec_num_list,0)))),0,1),"""")"),"")</f>
        <v/>
      </c>
      <c r="CL28" s="199" t="str">
        <f aca="false">IFERROR(__xludf.dummyfunction("if(countif(ec_num_list,FL28),OFFSET(INDIRECT(CONCAT(""A"",to_text(match(FL28,ec_num_list,0)))),0,1),"""")"),"")</f>
        <v/>
      </c>
      <c r="CM28" s="199" t="str">
        <f aca="false">IFERROR(__xludf.dummyfunction("if(countif(ec_num_list,FM28),OFFSET(INDIRECT(CONCAT(""A"",to_text(match(FM28,ec_num_list,0)))),0,1),"""")"),"")</f>
        <v/>
      </c>
      <c r="CN28" s="37" t="s">
        <v>147</v>
      </c>
      <c r="CO28" s="37" t="s">
        <v>1543</v>
      </c>
      <c r="CP28" s="37" t="s">
        <v>1543</v>
      </c>
      <c r="CQ28" s="37" t="s">
        <v>1543</v>
      </c>
      <c r="CR28" s="37" t="s">
        <v>1543</v>
      </c>
      <c r="CS28" s="37" t="s">
        <v>1543</v>
      </c>
      <c r="CT28" s="37" t="s">
        <v>1254</v>
      </c>
      <c r="CU28" s="37" t="s">
        <v>1259</v>
      </c>
      <c r="CV28" s="37" t="s">
        <v>1543</v>
      </c>
      <c r="CW28" s="37" t="s">
        <v>1543</v>
      </c>
      <c r="CX28" s="37" t="s">
        <v>1543</v>
      </c>
      <c r="CY28" s="37" t="s">
        <v>1543</v>
      </c>
      <c r="CZ28" s="37" t="s">
        <v>1543</v>
      </c>
      <c r="DA28" s="37" t="s">
        <v>1543</v>
      </c>
      <c r="DB28" s="37" t="s">
        <v>1543</v>
      </c>
      <c r="DC28" s="37" t="s">
        <v>1543</v>
      </c>
      <c r="DD28" s="37" t="s">
        <v>1543</v>
      </c>
      <c r="DE28" s="37" t="s">
        <v>1543</v>
      </c>
      <c r="DF28" s="37" t="s">
        <v>1543</v>
      </c>
      <c r="DG28" s="37" t="s">
        <v>1543</v>
      </c>
      <c r="DH28" s="37" t="s">
        <v>1543</v>
      </c>
      <c r="DI28" s="37" t="s">
        <v>1543</v>
      </c>
      <c r="DJ28" s="37" t="s">
        <v>1543</v>
      </c>
      <c r="DK28" s="37" t="s">
        <v>1543</v>
      </c>
      <c r="DL28" s="37" t="s">
        <v>1543</v>
      </c>
      <c r="DM28" s="37" t="s">
        <v>1543</v>
      </c>
      <c r="DN28" s="37" t="s">
        <v>1543</v>
      </c>
      <c r="DO28" s="37" t="s">
        <v>1543</v>
      </c>
      <c r="DP28" s="37" t="s">
        <v>1543</v>
      </c>
      <c r="DQ28" s="37" t="s">
        <v>1543</v>
      </c>
      <c r="DR28" s="37" t="s">
        <v>1543</v>
      </c>
      <c r="DS28" s="37" t="s">
        <v>1543</v>
      </c>
      <c r="DT28" s="37" t="s">
        <v>1543</v>
      </c>
      <c r="DU28" s="37" t="s">
        <v>1543</v>
      </c>
      <c r="DV28" s="37" t="s">
        <v>1543</v>
      </c>
      <c r="DW28" s="37" t="s">
        <v>1543</v>
      </c>
      <c r="DX28" s="37" t="s">
        <v>1543</v>
      </c>
      <c r="DY28" s="37" t="s">
        <v>1543</v>
      </c>
      <c r="DZ28" s="37" t="s">
        <v>1543</v>
      </c>
      <c r="EA28" s="37" t="s">
        <v>1543</v>
      </c>
      <c r="EB28" s="37" t="s">
        <v>1543</v>
      </c>
      <c r="EC28" s="37" t="s">
        <v>1543</v>
      </c>
      <c r="ED28" s="37" t="s">
        <v>1543</v>
      </c>
      <c r="EE28" s="37" t="s">
        <v>1543</v>
      </c>
      <c r="EF28" s="37" t="s">
        <v>1543</v>
      </c>
      <c r="EG28" s="37" t="s">
        <v>1543</v>
      </c>
      <c r="EH28" s="37" t="s">
        <v>1543</v>
      </c>
      <c r="EI28" s="37" t="s">
        <v>1543</v>
      </c>
      <c r="EJ28" s="37" t="s">
        <v>1543</v>
      </c>
      <c r="EK28" s="37" t="s">
        <v>1543</v>
      </c>
      <c r="EL28" s="37" t="s">
        <v>1543</v>
      </c>
      <c r="EM28" s="37" t="s">
        <v>1543</v>
      </c>
      <c r="EN28" s="37" t="s">
        <v>1543</v>
      </c>
      <c r="EO28" s="37" t="s">
        <v>1543</v>
      </c>
      <c r="EP28" s="37" t="s">
        <v>1543</v>
      </c>
      <c r="EQ28" s="37" t="s">
        <v>1543</v>
      </c>
      <c r="ER28" s="37" t="s">
        <v>1543</v>
      </c>
      <c r="ES28" s="37" t="s">
        <v>1543</v>
      </c>
      <c r="ET28" s="37" t="s">
        <v>1543</v>
      </c>
      <c r="EU28" s="37" t="s">
        <v>1543</v>
      </c>
      <c r="EV28" s="37" t="s">
        <v>1543</v>
      </c>
      <c r="EW28" s="37" t="s">
        <v>1543</v>
      </c>
      <c r="EX28" s="37" t="s">
        <v>1543</v>
      </c>
      <c r="EY28" s="37" t="s">
        <v>1543</v>
      </c>
      <c r="EZ28" s="37" t="s">
        <v>1451</v>
      </c>
      <c r="FA28" s="37" t="s">
        <v>1543</v>
      </c>
      <c r="FB28" s="37" t="s">
        <v>1543</v>
      </c>
      <c r="FC28" s="37" t="s">
        <v>1464</v>
      </c>
      <c r="FD28" s="37" t="s">
        <v>1543</v>
      </c>
      <c r="FE28" s="37" t="s">
        <v>1543</v>
      </c>
      <c r="FF28" s="37" t="s">
        <v>1543</v>
      </c>
      <c r="FG28" s="37" t="s">
        <v>1543</v>
      </c>
      <c r="FH28" s="37" t="s">
        <v>1543</v>
      </c>
      <c r="FI28" s="37" t="s">
        <v>1543</v>
      </c>
      <c r="FJ28" s="37" t="s">
        <v>1543</v>
      </c>
      <c r="FK28" s="37" t="s">
        <v>1543</v>
      </c>
      <c r="FL28" s="37" t="s">
        <v>1543</v>
      </c>
      <c r="FM28" s="37" t="s">
        <v>1543</v>
      </c>
    </row>
    <row r="29" customFormat="false" ht="15" hidden="false" customHeight="false" outlineLevel="0" collapsed="false">
      <c r="A29" s="37" t="s">
        <v>1329</v>
      </c>
      <c r="B29" s="37" t="str">
        <f aca="false">CONCATENATE("K",C29," ")</f>
        <v>KB</v>
      </c>
      <c r="C29" s="196" t="s">
        <v>1545</v>
      </c>
      <c r="D29" s="36" t="s">
        <v>417</v>
      </c>
      <c r="E29" s="36" t="s">
        <v>896</v>
      </c>
      <c r="F29" s="36" t="s">
        <v>897</v>
      </c>
      <c r="G29" s="36" t="s">
        <v>898</v>
      </c>
      <c r="H29" s="36" t="s">
        <v>439</v>
      </c>
      <c r="I29" s="36" t="s">
        <v>585</v>
      </c>
      <c r="J29" s="36" t="s">
        <v>586</v>
      </c>
      <c r="K29" s="36" t="s">
        <v>588</v>
      </c>
      <c r="L29" s="173" t="s">
        <v>150</v>
      </c>
      <c r="M29" s="199" t="str">
        <f aca="false">IFERROR(__xludf.dummyfunction("regexreplace(N29,"" "","", "")"),"J0, J5, J6, J7, JC, K0, K3, K4, K5, K7, KA, KC, KD, L1, L8, LA, LC, LF, M0, M3, M8, MF, N2, N7, NA, ")</f>
        <v>J0, J5, J6, J7, JC, K0, K3, K4, K5, K7, KA, KC, KD, L1, L8, LA, LC, LF, M0, M3, M8, MF, N2, N7, NA,</v>
      </c>
      <c r="N29" s="199" t="e">
        <f aca="false">CONCATENATE(O29:CL29)</f>
        <v>#VALUE!</v>
      </c>
      <c r="O29" s="199" t="str">
        <f aca="false">IFERROR(__xludf.dummyfunction("if(countif(ec_num_list,CO29),OFFSET(INDIRECT(CONCAT(""A"",to_text(match(CO29,ec_num_list,0)))),0,1),"""")"),"J0 ")</f>
        <v>J0</v>
      </c>
      <c r="P29" s="199" t="str">
        <f aca="false">IFERROR(__xludf.dummyfunction("if(countif(ec_num_list,CP29),OFFSET(INDIRECT(CONCAT(""A"",to_text(match(CP29,ec_num_list,0)))),0,1),"""")"),"")</f>
        <v/>
      </c>
      <c r="Q29" s="199" t="str">
        <f aca="false">IFERROR(__xludf.dummyfunction("if(countif(ec_num_list,CQ29),OFFSET(INDIRECT(CONCAT(""A"",to_text(match(CQ29,ec_num_list,0)))),0,1),"""")"),"")</f>
        <v/>
      </c>
      <c r="R29" s="199" t="str">
        <f aca="false">IFERROR(__xludf.dummyfunction("if(countif(ec_num_list,CR29),OFFSET(INDIRECT(CONCAT(""A"",to_text(match(CR29,ec_num_list,0)))),0,1),"""")"),"")</f>
        <v/>
      </c>
      <c r="S29" s="199" t="str">
        <f aca="false">IFERROR(__xludf.dummyfunction("if(countif(ec_num_list,CS29),OFFSET(INDIRECT(CONCAT(""A"",to_text(match(CS29,ec_num_list,0)))),0,1),"""")"),"")</f>
        <v/>
      </c>
      <c r="T29" s="199" t="str">
        <f aca="false">IFERROR(__xludf.dummyfunction("if(countif(ec_num_list,CT29),OFFSET(INDIRECT(CONCAT(""A"",to_text(match(CT29,ec_num_list,0)))),0,1),"""")"),"J5 ")</f>
        <v>J5</v>
      </c>
      <c r="U29" s="199" t="str">
        <f aca="false">IFERROR(__xludf.dummyfunction("if(countif(ec_num_list,CU29),OFFSET(INDIRECT(CONCAT(""A"",to_text(match(CU29,ec_num_list,0)))),0,1),"""")"),"J6 ")</f>
        <v>J6</v>
      </c>
      <c r="V29" s="199" t="str">
        <f aca="false">IFERROR(__xludf.dummyfunction("if(countif(ec_num_list,CV29),OFFSET(INDIRECT(CONCAT(""A"",to_text(match(CV29,ec_num_list,0)))),0,1),"""")"),"J7 ")</f>
        <v>J7</v>
      </c>
      <c r="W29" s="199" t="str">
        <f aca="false">IFERROR(__xludf.dummyfunction("if(countif(ec_num_list,CW29),OFFSET(INDIRECT(CONCAT(""A"",to_text(match(CW29,ec_num_list,0)))),0,1),"""")"),"")</f>
        <v/>
      </c>
      <c r="X29" s="199" t="str">
        <f aca="false">IFERROR(__xludf.dummyfunction("if(countif(ec_num_list,CX29),OFFSET(INDIRECT(CONCAT(""A"",to_text(match(CX29,ec_num_list,0)))),0,1),"""")"),"")</f>
        <v/>
      </c>
      <c r="Y29" s="199" t="str">
        <f aca="false">IFERROR(__xludf.dummyfunction("if(countif(ec_num_list,CY29),OFFSET(INDIRECT(CONCAT(""A"",to_text(match(CY29,ec_num_list,0)))),0,1),"""")"),"")</f>
        <v/>
      </c>
      <c r="Z29" s="199" t="str">
        <f aca="false">IFERROR(__xludf.dummyfunction("if(countif(ec_num_list,CZ29),OFFSET(INDIRECT(CONCAT(""A"",to_text(match(CZ29,ec_num_list,0)))),0,1),"""")"),"")</f>
        <v/>
      </c>
      <c r="AA29" s="199" t="str">
        <f aca="false">IFERROR(__xludf.dummyfunction("if(countif(ec_num_list,DA29),OFFSET(INDIRECT(CONCAT(""A"",to_text(match(DA29,ec_num_list,0)))),0,1),"""")"),"JC ")</f>
        <v>JC</v>
      </c>
      <c r="AB29" s="199" t="str">
        <f aca="false">IFERROR(__xludf.dummyfunction("if(countif(ec_num_list,DB29),OFFSET(INDIRECT(CONCAT(""A"",to_text(match(DB29,ec_num_list,0)))),0,1),"""")"),"")</f>
        <v/>
      </c>
      <c r="AC29" s="199" t="str">
        <f aca="false">IFERROR(__xludf.dummyfunction("if(countif(ec_num_list,DC29),OFFSET(INDIRECT(CONCAT(""A"",to_text(match(DC29,ec_num_list,0)))),0,1),"""")"),"")</f>
        <v/>
      </c>
      <c r="AD29" s="199" t="str">
        <f aca="false">IFERROR(__xludf.dummyfunction("if(countif(ec_num_list,DD29),OFFSET(INDIRECT(CONCAT(""A"",to_text(match(DD29,ec_num_list,0)))),0,1),"""")"),"")</f>
        <v/>
      </c>
      <c r="AE29" s="199" t="str">
        <f aca="false">IFERROR(__xludf.dummyfunction("if(countif(ec_num_list,DE29),OFFSET(INDIRECT(CONCAT(""A"",to_text(match(DE29,ec_num_list,0)))),0,1),"""")"),"K0 ")</f>
        <v>K0</v>
      </c>
      <c r="AF29" s="199" t="str">
        <f aca="false">IFERROR(__xludf.dummyfunction("if(countif(ec_num_list,DF29),OFFSET(INDIRECT(CONCAT(""A"",to_text(match(DF29,ec_num_list,0)))),0,1),"""")"),"")</f>
        <v/>
      </c>
      <c r="AG29" s="199" t="str">
        <f aca="false">IFERROR(__xludf.dummyfunction("if(countif(ec_num_list,DG29),OFFSET(INDIRECT(CONCAT(""A"",to_text(match(DG29,ec_num_list,0)))),0,1),"""")"),"")</f>
        <v/>
      </c>
      <c r="AH29" s="199" t="str">
        <f aca="false">IFERROR(__xludf.dummyfunction("if(countif(ec_num_list,DH29),OFFSET(INDIRECT(CONCAT(""A"",to_text(match(DH29,ec_num_list,0)))),0,1),"""")"),"K3 ")</f>
        <v>K3</v>
      </c>
      <c r="AI29" s="199" t="str">
        <f aca="false">IFERROR(__xludf.dummyfunction("if(countif(ec_num_list,DI29),OFFSET(INDIRECT(CONCAT(""A"",to_text(match(DI29,ec_num_list,0)))),0,1),"""")"),"K4 ")</f>
        <v>K4</v>
      </c>
      <c r="AJ29" s="199" t="str">
        <f aca="false">IFERROR(__xludf.dummyfunction("if(countif(ec_num_list,DJ29),OFFSET(INDIRECT(CONCAT(""A"",to_text(match(DJ29,ec_num_list,0)))),0,1),"""")"),"K5 ")</f>
        <v>K5</v>
      </c>
      <c r="AK29" s="199" t="str">
        <f aca="false">IFERROR(__xludf.dummyfunction("if(countif(ec_num_list,DK29),OFFSET(INDIRECT(CONCAT(""A"",to_text(match(DK29,ec_num_list,0)))),0,1),"""")"),"")</f>
        <v/>
      </c>
      <c r="AL29" s="199" t="str">
        <f aca="false">IFERROR(__xludf.dummyfunction("if(countif(ec_num_list,DL29),OFFSET(INDIRECT(CONCAT(""A"",to_text(match(DL29,ec_num_list,0)))),0,1),"""")"),"K7 ")</f>
        <v>K7</v>
      </c>
      <c r="AM29" s="199" t="str">
        <f aca="false">IFERROR(__xludf.dummyfunction("if(countif(ec_num_list,DM29),OFFSET(INDIRECT(CONCAT(""A"",to_text(match(DM29,ec_num_list,0)))),0,1),"""")"),"")</f>
        <v/>
      </c>
      <c r="AN29" s="199" t="str">
        <f aca="false">IFERROR(__xludf.dummyfunction("if(countif(ec_num_list,DN29),OFFSET(INDIRECT(CONCAT(""A"",to_text(match(DN29,ec_num_list,0)))),0,1),"""")"),"")</f>
        <v/>
      </c>
      <c r="AO29" s="199" t="str">
        <f aca="false">IFERROR(__xludf.dummyfunction("if(countif(ec_num_list,DO29),OFFSET(INDIRECT(CONCAT(""A"",to_text(match(DO29,ec_num_list,0)))),0,1),"""")"),"KA ")</f>
        <v>KA</v>
      </c>
      <c r="AP29" s="199" t="str">
        <f aca="false">IFERROR(__xludf.dummyfunction("if(countif(ec_num_list,DP29),OFFSET(INDIRECT(CONCAT(""A"",to_text(match(DP29,ec_num_list,0)))),0,1),"""")"),"")</f>
        <v/>
      </c>
      <c r="AQ29" s="199" t="str">
        <f aca="false">IFERROR(__xludf.dummyfunction("if(countif(ec_num_list,DQ29),OFFSET(INDIRECT(CONCAT(""A"",to_text(match(DQ29,ec_num_list,0)))),0,1),"""")"),"KC ")</f>
        <v>KC</v>
      </c>
      <c r="AR29" s="199" t="str">
        <f aca="false">IFERROR(__xludf.dummyfunction("if(countif(ec_num_list,DR29),OFFSET(INDIRECT(CONCAT(""A"",to_text(match(DR29,ec_num_list,0)))),0,1),"""")"),"KD ")</f>
        <v>KD</v>
      </c>
      <c r="AS29" s="199" t="str">
        <f aca="false">IFERROR(__xludf.dummyfunction("if(countif(ec_num_list,DS29),OFFSET(INDIRECT(CONCAT(""A"",to_text(match(DS29,ec_num_list,0)))),0,1),"""")"),"")</f>
        <v/>
      </c>
      <c r="AT29" s="199" t="str">
        <f aca="false">IFERROR(__xludf.dummyfunction("if(countif(ec_num_list,DT29),OFFSET(INDIRECT(CONCAT(""A"",to_text(match(DT29,ec_num_list,0)))),0,1),"""")"),"")</f>
        <v/>
      </c>
      <c r="AU29" s="199" t="str">
        <f aca="false">IFERROR(__xludf.dummyfunction("if(countif(ec_num_list,DU29),OFFSET(INDIRECT(CONCAT(""A"",to_text(match(DU29,ec_num_list,0)))),0,1),"""")"),"")</f>
        <v/>
      </c>
      <c r="AV29" s="199" t="str">
        <f aca="false">IFERROR(__xludf.dummyfunction("if(countif(ec_num_list,DV29),OFFSET(INDIRECT(CONCAT(""A"",to_text(match(DV29,ec_num_list,0)))),0,1),"""")"),"L1 ")</f>
        <v>L1</v>
      </c>
      <c r="AW29" s="199" t="str">
        <f aca="false">IFERROR(__xludf.dummyfunction("if(countif(ec_num_list,DW29),OFFSET(INDIRECT(CONCAT(""A"",to_text(match(DW29,ec_num_list,0)))),0,1),"""")"),"")</f>
        <v/>
      </c>
      <c r="AX29" s="199" t="str">
        <f aca="false">IFERROR(__xludf.dummyfunction("if(countif(ec_num_list,DX29),OFFSET(INDIRECT(CONCAT(""A"",to_text(match(DX29,ec_num_list,0)))),0,1),"""")"),"")</f>
        <v/>
      </c>
      <c r="AY29" s="199" t="str">
        <f aca="false">IFERROR(__xludf.dummyfunction("if(countif(ec_num_list,DY29),OFFSET(INDIRECT(CONCAT(""A"",to_text(match(DY29,ec_num_list,0)))),0,1),"""")"),"")</f>
        <v/>
      </c>
      <c r="AZ29" s="199" t="str">
        <f aca="false">IFERROR(__xludf.dummyfunction("if(countif(ec_num_list,DZ29),OFFSET(INDIRECT(CONCAT(""A"",to_text(match(DZ29,ec_num_list,0)))),0,1),"""")"),"")</f>
        <v/>
      </c>
      <c r="BA29" s="199" t="str">
        <f aca="false">IFERROR(__xludf.dummyfunction("if(countif(ec_num_list,EA29),OFFSET(INDIRECT(CONCAT(""A"",to_text(match(EA29,ec_num_list,0)))),0,1),"""")"),"")</f>
        <v/>
      </c>
      <c r="BB29" s="199" t="str">
        <f aca="false">IFERROR(__xludf.dummyfunction("if(countif(ec_num_list,EB29),OFFSET(INDIRECT(CONCAT(""A"",to_text(match(EB29,ec_num_list,0)))),0,1),"""")"),"")</f>
        <v/>
      </c>
      <c r="BC29" s="199" t="str">
        <f aca="false">IFERROR(__xludf.dummyfunction("if(countif(ec_num_list,EC29),OFFSET(INDIRECT(CONCAT(""A"",to_text(match(EC29,ec_num_list,0)))),0,1),"""")"),"L8 ")</f>
        <v>L8</v>
      </c>
      <c r="BD29" s="199" t="str">
        <f aca="false">IFERROR(__xludf.dummyfunction("if(countif(ec_num_list,ED29),OFFSET(INDIRECT(CONCAT(""A"",to_text(match(ED29,ec_num_list,0)))),0,1),"""")"),"")</f>
        <v/>
      </c>
      <c r="BE29" s="199" t="str">
        <f aca="false">IFERROR(__xludf.dummyfunction("if(countif(ec_num_list,EE29),OFFSET(INDIRECT(CONCAT(""A"",to_text(match(EE29,ec_num_list,0)))),0,1),"""")"),"LA ")</f>
        <v>LA</v>
      </c>
      <c r="BF29" s="199" t="str">
        <f aca="false">IFERROR(__xludf.dummyfunction("if(countif(ec_num_list,EF29),OFFSET(INDIRECT(CONCAT(""A"",to_text(match(EF29,ec_num_list,0)))),0,1),"""")"),"")</f>
        <v/>
      </c>
      <c r="BG29" s="199" t="str">
        <f aca="false">IFERROR(__xludf.dummyfunction("if(countif(ec_num_list,EG29),OFFSET(INDIRECT(CONCAT(""A"",to_text(match(EG29,ec_num_list,0)))),0,1),"""")"),"LC ")</f>
        <v>LC</v>
      </c>
      <c r="BH29" s="199" t="str">
        <f aca="false">IFERROR(__xludf.dummyfunction("if(countif(ec_num_list,EH29),OFFSET(INDIRECT(CONCAT(""A"",to_text(match(EH29,ec_num_list,0)))),0,1),"""")"),"")</f>
        <v/>
      </c>
      <c r="BI29" s="199" t="str">
        <f aca="false">IFERROR(__xludf.dummyfunction("if(countif(ec_num_list,EI29),OFFSET(INDIRECT(CONCAT(""A"",to_text(match(EI29,ec_num_list,0)))),0,1),"""")"),"")</f>
        <v/>
      </c>
      <c r="BJ29" s="199" t="str">
        <f aca="false">IFERROR(__xludf.dummyfunction("if(countif(ec_num_list,EJ29),OFFSET(INDIRECT(CONCAT(""A"",to_text(match(EJ29,ec_num_list,0)))),0,1),"""")"),"LF ")</f>
        <v>LF</v>
      </c>
      <c r="BK29" s="199" t="str">
        <f aca="false">IFERROR(__xludf.dummyfunction("if(countif(ec_num_list,EK29),OFFSET(INDIRECT(CONCAT(""A"",to_text(match(EK29,ec_num_list,0)))),0,1),"""")"),"M0 ")</f>
        <v>M0</v>
      </c>
      <c r="BL29" s="199" t="str">
        <f aca="false">IFERROR(__xludf.dummyfunction("if(countif(ec_num_list,EL29),OFFSET(INDIRECT(CONCAT(""A"",to_text(match(EL29,ec_num_list,0)))),0,1),"""")"),"")</f>
        <v/>
      </c>
      <c r="BM29" s="199" t="str">
        <f aca="false">IFERROR(__xludf.dummyfunction("if(countif(ec_num_list,EM29),OFFSET(INDIRECT(CONCAT(""A"",to_text(match(EM29,ec_num_list,0)))),0,1),"""")"),"")</f>
        <v/>
      </c>
      <c r="BN29" s="199" t="str">
        <f aca="false">IFERROR(__xludf.dummyfunction("if(countif(ec_num_list,EN29),OFFSET(INDIRECT(CONCAT(""A"",to_text(match(EN29,ec_num_list,0)))),0,1),"""")"),"M3 ")</f>
        <v>M3</v>
      </c>
      <c r="BO29" s="199" t="str">
        <f aca="false">IFERROR(__xludf.dummyfunction("if(countif(ec_num_list,EO29),OFFSET(INDIRECT(CONCAT(""A"",to_text(match(EO29,ec_num_list,0)))),0,1),"""")"),"")</f>
        <v/>
      </c>
      <c r="BP29" s="199" t="str">
        <f aca="false">IFERROR(__xludf.dummyfunction("if(countif(ec_num_list,EP29),OFFSET(INDIRECT(CONCAT(""A"",to_text(match(EP29,ec_num_list,0)))),0,1),"""")"),"")</f>
        <v/>
      </c>
      <c r="BQ29" s="199" t="str">
        <f aca="false">IFERROR(__xludf.dummyfunction("if(countif(ec_num_list,EQ29),OFFSET(INDIRECT(CONCAT(""A"",to_text(match(EQ29,ec_num_list,0)))),0,1),"""")"),"")</f>
        <v/>
      </c>
      <c r="BR29" s="199" t="str">
        <f aca="false">IFERROR(__xludf.dummyfunction("if(countif(ec_num_list,ER29),OFFSET(INDIRECT(CONCAT(""A"",to_text(match(ER29,ec_num_list,0)))),0,1),"""")"),"")</f>
        <v/>
      </c>
      <c r="BS29" s="199" t="str">
        <f aca="false">IFERROR(__xludf.dummyfunction("if(countif(ec_num_list,ES29),OFFSET(INDIRECT(CONCAT(""A"",to_text(match(ES29,ec_num_list,0)))),0,1),"""")"),"M8 ")</f>
        <v>M8</v>
      </c>
      <c r="BT29" s="199" t="str">
        <f aca="false">IFERROR(__xludf.dummyfunction("if(countif(ec_num_list,ET29),OFFSET(INDIRECT(CONCAT(""A"",to_text(match(ET29,ec_num_list,0)))),0,1),"""")"),"")</f>
        <v/>
      </c>
      <c r="BU29" s="199" t="str">
        <f aca="false">IFERROR(__xludf.dummyfunction("if(countif(ec_num_list,EU29),OFFSET(INDIRECT(CONCAT(""A"",to_text(match(EU29,ec_num_list,0)))),0,1),"""")"),"")</f>
        <v/>
      </c>
      <c r="BV29" s="199" t="str">
        <f aca="false">IFERROR(__xludf.dummyfunction("if(countif(ec_num_list,EV29),OFFSET(INDIRECT(CONCAT(""A"",to_text(match(EV29,ec_num_list,0)))),0,1),"""")"),"")</f>
        <v/>
      </c>
      <c r="BW29" s="199" t="str">
        <f aca="false">IFERROR(__xludf.dummyfunction("if(countif(ec_num_list,EW29),OFFSET(INDIRECT(CONCAT(""A"",to_text(match(EW29,ec_num_list,0)))),0,1),"""")"),"")</f>
        <v/>
      </c>
      <c r="BX29" s="199" t="str">
        <f aca="false">IFERROR(__xludf.dummyfunction("if(countif(ec_num_list,EX29),OFFSET(INDIRECT(CONCAT(""A"",to_text(match(EX29,ec_num_list,0)))),0,1),"""")"),"")</f>
        <v/>
      </c>
      <c r="BY29" s="199" t="str">
        <f aca="false">IFERROR(__xludf.dummyfunction("if(countif(ec_num_list,EY29),OFFSET(INDIRECT(CONCAT(""A"",to_text(match(EY29,ec_num_list,0)))),0,1),"""")"),"")</f>
        <v/>
      </c>
      <c r="BZ29" s="199" t="str">
        <f aca="false">IFERROR(__xludf.dummyfunction("if(countif(ec_num_list,EZ29),OFFSET(INDIRECT(CONCAT(""A"",to_text(match(EZ29,ec_num_list,0)))),0,1),"""")"),"MF ")</f>
        <v>MF</v>
      </c>
      <c r="CA29" s="199" t="str">
        <f aca="false">IFERROR(__xludf.dummyfunction("if(countif(ec_num_list,FA29),OFFSET(INDIRECT(CONCAT(""A"",to_text(match(FA29,ec_num_list,0)))),0,1),"""")"),"")</f>
        <v/>
      </c>
      <c r="CB29" s="199" t="str">
        <f aca="false">IFERROR(__xludf.dummyfunction("if(countif(ec_num_list,FB29),OFFSET(INDIRECT(CONCAT(""A"",to_text(match(FB29,ec_num_list,0)))),0,1),"""")"),"")</f>
        <v/>
      </c>
      <c r="CC29" s="199" t="str">
        <f aca="false">IFERROR(__xludf.dummyfunction("if(countif(ec_num_list,FC29),OFFSET(INDIRECT(CONCAT(""A"",to_text(match(FC29,ec_num_list,0)))),0,1),"""")"),"N2 ")</f>
        <v>N2</v>
      </c>
      <c r="CD29" s="199" t="str">
        <f aca="false">IFERROR(__xludf.dummyfunction("if(countif(ec_num_list,FD29),OFFSET(INDIRECT(CONCAT(""A"",to_text(match(FD29,ec_num_list,0)))),0,1),"""")"),"")</f>
        <v/>
      </c>
      <c r="CE29" s="199" t="str">
        <f aca="false">IFERROR(__xludf.dummyfunction("if(countif(ec_num_list,FE29),OFFSET(INDIRECT(CONCAT(""A"",to_text(match(FE29,ec_num_list,0)))),0,1),"""")"),"")</f>
        <v/>
      </c>
      <c r="CF29" s="199" t="str">
        <f aca="false">IFERROR(__xludf.dummyfunction("if(countif(ec_num_list,FF29),OFFSET(INDIRECT(CONCAT(""A"",to_text(match(FF29,ec_num_list,0)))),0,1),"""")"),"")</f>
        <v/>
      </c>
      <c r="CG29" s="199" t="str">
        <f aca="false">IFERROR(__xludf.dummyfunction("if(countif(ec_num_list,FG29),OFFSET(INDIRECT(CONCAT(""A"",to_text(match(FG29,ec_num_list,0)))),0,1),"""")"),"")</f>
        <v/>
      </c>
      <c r="CH29" s="199" t="str">
        <f aca="false">IFERROR(__xludf.dummyfunction("if(countif(ec_num_list,FH29),OFFSET(INDIRECT(CONCAT(""A"",to_text(match(FH29,ec_num_list,0)))),0,1),"""")"),"N7 ")</f>
        <v>N7</v>
      </c>
      <c r="CI29" s="199" t="str">
        <f aca="false">IFERROR(__xludf.dummyfunction("if(countif(ec_num_list,FI29),OFFSET(INDIRECT(CONCAT(""A"",to_text(match(FI29,ec_num_list,0)))),0,1),"""")"),"")</f>
        <v/>
      </c>
      <c r="CJ29" s="199" t="str">
        <f aca="false">IFERROR(__xludf.dummyfunction("if(countif(ec_num_list,FJ29),OFFSET(INDIRECT(CONCAT(""A"",to_text(match(FJ29,ec_num_list,0)))),0,1),"""")"),"")</f>
        <v/>
      </c>
      <c r="CK29" s="199" t="str">
        <f aca="false">IFERROR(__xludf.dummyfunction("if(countif(ec_num_list,FK29),OFFSET(INDIRECT(CONCAT(""A"",to_text(match(FK29,ec_num_list,0)))),0,1),"""")"),"NA ")</f>
        <v>NA</v>
      </c>
      <c r="CL29" s="199" t="str">
        <f aca="false">IFERROR(__xludf.dummyfunction("if(countif(ec_num_list,FL29),OFFSET(INDIRECT(CONCAT(""A"",to_text(match(FL29,ec_num_list,0)))),0,1),"""")"),"")</f>
        <v/>
      </c>
      <c r="CM29" s="199" t="str">
        <f aca="false">IFERROR(__xludf.dummyfunction("if(countif(ec_num_list,FM29),OFFSET(INDIRECT(CONCAT(""A"",to_text(match(FM29,ec_num_list,0)))),0,1),"""")"),"")</f>
        <v/>
      </c>
      <c r="CN29" s="37" t="s">
        <v>150</v>
      </c>
      <c r="CO29" s="37" t="s">
        <v>1231</v>
      </c>
      <c r="CP29" s="37" t="s">
        <v>1543</v>
      </c>
      <c r="CQ29" s="37" t="s">
        <v>1543</v>
      </c>
      <c r="CR29" s="37" t="s">
        <v>1543</v>
      </c>
      <c r="CS29" s="37" t="s">
        <v>1543</v>
      </c>
      <c r="CT29" s="37" t="s">
        <v>1254</v>
      </c>
      <c r="CU29" s="37" t="s">
        <v>1259</v>
      </c>
      <c r="CV29" s="37" t="s">
        <v>1262</v>
      </c>
      <c r="CW29" s="37" t="s">
        <v>1543</v>
      </c>
      <c r="CX29" s="37" t="s">
        <v>1543</v>
      </c>
      <c r="CY29" s="37" t="s">
        <v>1543</v>
      </c>
      <c r="CZ29" s="37" t="s">
        <v>1543</v>
      </c>
      <c r="DA29" s="37" t="s">
        <v>1280</v>
      </c>
      <c r="DB29" s="37" t="s">
        <v>1543</v>
      </c>
      <c r="DC29" s="37" t="s">
        <v>1543</v>
      </c>
      <c r="DD29" s="37" t="s">
        <v>1543</v>
      </c>
      <c r="DE29" s="37" t="s">
        <v>1292</v>
      </c>
      <c r="DF29" s="37" t="s">
        <v>1543</v>
      </c>
      <c r="DG29" s="37" t="s">
        <v>1543</v>
      </c>
      <c r="DH29" s="37" t="s">
        <v>1303</v>
      </c>
      <c r="DI29" s="37" t="s">
        <v>1305</v>
      </c>
      <c r="DJ29" s="37" t="s">
        <v>1309</v>
      </c>
      <c r="DK29" s="37" t="s">
        <v>1543</v>
      </c>
      <c r="DL29" s="37" t="s">
        <v>1314</v>
      </c>
      <c r="DM29" s="37" t="s">
        <v>1543</v>
      </c>
      <c r="DN29" s="37" t="s">
        <v>1543</v>
      </c>
      <c r="DO29" s="37" t="s">
        <v>1325</v>
      </c>
      <c r="DP29" s="37" t="s">
        <v>1543</v>
      </c>
      <c r="DQ29" s="37" t="s">
        <v>1332</v>
      </c>
      <c r="DR29" s="37" t="s">
        <v>1335</v>
      </c>
      <c r="DS29" s="37" t="s">
        <v>1543</v>
      </c>
      <c r="DT29" s="37" t="s">
        <v>1543</v>
      </c>
      <c r="DU29" s="37" t="s">
        <v>1543</v>
      </c>
      <c r="DV29" s="37" t="s">
        <v>1351</v>
      </c>
      <c r="DW29" s="37" t="s">
        <v>1543</v>
      </c>
      <c r="DX29" s="37" t="s">
        <v>1543</v>
      </c>
      <c r="DY29" s="37" t="s">
        <v>1543</v>
      </c>
      <c r="DZ29" s="37" t="s">
        <v>1543</v>
      </c>
      <c r="EA29" s="37" t="s">
        <v>1543</v>
      </c>
      <c r="EB29" s="37" t="s">
        <v>1543</v>
      </c>
      <c r="EC29" s="37" t="s">
        <v>1379</v>
      </c>
      <c r="ED29" s="37" t="s">
        <v>1543</v>
      </c>
      <c r="EE29" s="37" t="s">
        <v>1385</v>
      </c>
      <c r="EF29" s="37" t="s">
        <v>1543</v>
      </c>
      <c r="EG29" s="37" t="s">
        <v>1392</v>
      </c>
      <c r="EH29" s="37" t="s">
        <v>1543</v>
      </c>
      <c r="EI29" s="37" t="s">
        <v>1543</v>
      </c>
      <c r="EJ29" s="37" t="s">
        <v>1402</v>
      </c>
      <c r="EK29" s="37" t="s">
        <v>1405</v>
      </c>
      <c r="EL29" s="37" t="s">
        <v>1543</v>
      </c>
      <c r="EM29" s="37" t="s">
        <v>1543</v>
      </c>
      <c r="EN29" s="37" t="s">
        <v>1416</v>
      </c>
      <c r="EO29" s="37" t="s">
        <v>1543</v>
      </c>
      <c r="EP29" s="37" t="s">
        <v>1543</v>
      </c>
      <c r="EQ29" s="37" t="s">
        <v>1543</v>
      </c>
      <c r="ER29" s="37" t="s">
        <v>1543</v>
      </c>
      <c r="ES29" s="37" t="s">
        <v>1430</v>
      </c>
      <c r="ET29" s="37" t="s">
        <v>1543</v>
      </c>
      <c r="EU29" s="37" t="s">
        <v>1543</v>
      </c>
      <c r="EV29" s="37" t="s">
        <v>1543</v>
      </c>
      <c r="EW29" s="37" t="s">
        <v>1543</v>
      </c>
      <c r="EX29" s="37" t="s">
        <v>1543</v>
      </c>
      <c r="EY29" s="37" t="s">
        <v>1543</v>
      </c>
      <c r="EZ29" s="37" t="s">
        <v>1451</v>
      </c>
      <c r="FA29" s="37" t="s">
        <v>1543</v>
      </c>
      <c r="FB29" s="37" t="s">
        <v>1543</v>
      </c>
      <c r="FC29" s="37" t="s">
        <v>1464</v>
      </c>
      <c r="FD29" s="37" t="s">
        <v>1543</v>
      </c>
      <c r="FE29" s="37" t="s">
        <v>1543</v>
      </c>
      <c r="FF29" s="37" t="s">
        <v>1543</v>
      </c>
      <c r="FG29" s="37" t="s">
        <v>1543</v>
      </c>
      <c r="FH29" s="37" t="s">
        <v>1482</v>
      </c>
      <c r="FI29" s="37" t="s">
        <v>1543</v>
      </c>
      <c r="FJ29" s="37" t="s">
        <v>1543</v>
      </c>
      <c r="FK29" s="37" t="s">
        <v>1494</v>
      </c>
      <c r="FL29" s="37" t="s">
        <v>1497</v>
      </c>
      <c r="FM29" s="37" t="s">
        <v>1543</v>
      </c>
    </row>
    <row r="30" customFormat="false" ht="15" hidden="false" customHeight="false" outlineLevel="0" collapsed="false">
      <c r="A30" s="37" t="s">
        <v>1332</v>
      </c>
      <c r="B30" s="37" t="str">
        <f aca="false">CONCATENATE("K",C30," ")</f>
        <v>KC</v>
      </c>
      <c r="C30" s="196" t="s">
        <v>1546</v>
      </c>
      <c r="D30" s="36" t="s">
        <v>417</v>
      </c>
      <c r="E30" s="36" t="s">
        <v>896</v>
      </c>
      <c r="F30" s="36" t="s">
        <v>897</v>
      </c>
      <c r="G30" s="36" t="s">
        <v>898</v>
      </c>
      <c r="H30" s="36" t="s">
        <v>439</v>
      </c>
      <c r="I30" s="36" t="s">
        <v>585</v>
      </c>
      <c r="J30" s="36" t="s">
        <v>586</v>
      </c>
      <c r="K30" s="36" t="s">
        <v>588</v>
      </c>
      <c r="L30" s="173" t="s">
        <v>153</v>
      </c>
      <c r="M30" s="199" t="str">
        <f aca="false">IFERROR(__xludf.dummyfunction("regexreplace(N30,"" "","", "")"),"J0, J5, J6, J7, JA, JC, K0, K3, K4, K5, K7, KA, KC, KD, L1, L8, LA, LC, LF, M0, M3, M8, MF, N2, N7, NA, ")</f>
        <v>J0, J5, J6, J7, JA, JC, K0, K3, K4, K5, K7, KA, KC, KD, L1, L8, LA, LC, LF, M0, M3, M8, MF, N2, N7, NA,</v>
      </c>
      <c r="N30" s="199" t="e">
        <f aca="false">CONCATENATE(O30:CL30)</f>
        <v>#VALUE!</v>
      </c>
      <c r="O30" s="199" t="str">
        <f aca="false">IFERROR(__xludf.dummyfunction("if(countif(ec_num_list,CO30),OFFSET(INDIRECT(CONCAT(""A"",to_text(match(CO30,ec_num_list,0)))),0,1),"""")"),"J0 ")</f>
        <v>J0</v>
      </c>
      <c r="P30" s="199" t="str">
        <f aca="false">IFERROR(__xludf.dummyfunction("if(countif(ec_num_list,CP30),OFFSET(INDIRECT(CONCAT(""A"",to_text(match(CP30,ec_num_list,0)))),0,1),"""")"),"")</f>
        <v/>
      </c>
      <c r="Q30" s="199" t="str">
        <f aca="false">IFERROR(__xludf.dummyfunction("if(countif(ec_num_list,CQ30),OFFSET(INDIRECT(CONCAT(""A"",to_text(match(CQ30,ec_num_list,0)))),0,1),"""")"),"")</f>
        <v/>
      </c>
      <c r="R30" s="199" t="str">
        <f aca="false">IFERROR(__xludf.dummyfunction("if(countif(ec_num_list,CR30),OFFSET(INDIRECT(CONCAT(""A"",to_text(match(CR30,ec_num_list,0)))),0,1),"""")"),"")</f>
        <v/>
      </c>
      <c r="S30" s="199" t="str">
        <f aca="false">IFERROR(__xludf.dummyfunction("if(countif(ec_num_list,CS30),OFFSET(INDIRECT(CONCAT(""A"",to_text(match(CS30,ec_num_list,0)))),0,1),"""")"),"")</f>
        <v/>
      </c>
      <c r="T30" s="199" t="str">
        <f aca="false">IFERROR(__xludf.dummyfunction("if(countif(ec_num_list,CT30),OFFSET(INDIRECT(CONCAT(""A"",to_text(match(CT30,ec_num_list,0)))),0,1),"""")"),"J5 ")</f>
        <v>J5</v>
      </c>
      <c r="U30" s="199" t="str">
        <f aca="false">IFERROR(__xludf.dummyfunction("if(countif(ec_num_list,CU30),OFFSET(INDIRECT(CONCAT(""A"",to_text(match(CU30,ec_num_list,0)))),0,1),"""")"),"J6 ")</f>
        <v>J6</v>
      </c>
      <c r="V30" s="199" t="str">
        <f aca="false">IFERROR(__xludf.dummyfunction("if(countif(ec_num_list,CV30),OFFSET(INDIRECT(CONCAT(""A"",to_text(match(CV30,ec_num_list,0)))),0,1),"""")"),"J7 ")</f>
        <v>J7</v>
      </c>
      <c r="W30" s="199" t="str">
        <f aca="false">IFERROR(__xludf.dummyfunction("if(countif(ec_num_list,CW30),OFFSET(INDIRECT(CONCAT(""A"",to_text(match(CW30,ec_num_list,0)))),0,1),"""")"),"")</f>
        <v/>
      </c>
      <c r="X30" s="199" t="str">
        <f aca="false">IFERROR(__xludf.dummyfunction("if(countif(ec_num_list,CX30),OFFSET(INDIRECT(CONCAT(""A"",to_text(match(CX30,ec_num_list,0)))),0,1),"""")"),"")</f>
        <v/>
      </c>
      <c r="Y30" s="199" t="str">
        <f aca="false">IFERROR(__xludf.dummyfunction("if(countif(ec_num_list,CY30),OFFSET(INDIRECT(CONCAT(""A"",to_text(match(CY30,ec_num_list,0)))),0,1),"""")"),"JA ")</f>
        <v>JA</v>
      </c>
      <c r="Z30" s="199" t="str">
        <f aca="false">IFERROR(__xludf.dummyfunction("if(countif(ec_num_list,CZ30),OFFSET(INDIRECT(CONCAT(""A"",to_text(match(CZ30,ec_num_list,0)))),0,1),"""")"),"")</f>
        <v/>
      </c>
      <c r="AA30" s="199" t="str">
        <f aca="false">IFERROR(__xludf.dummyfunction("if(countif(ec_num_list,DA30),OFFSET(INDIRECT(CONCAT(""A"",to_text(match(DA30,ec_num_list,0)))),0,1),"""")"),"JC ")</f>
        <v>JC</v>
      </c>
      <c r="AB30" s="199" t="str">
        <f aca="false">IFERROR(__xludf.dummyfunction("if(countif(ec_num_list,DB30),OFFSET(INDIRECT(CONCAT(""A"",to_text(match(DB30,ec_num_list,0)))),0,1),"""")"),"")</f>
        <v/>
      </c>
      <c r="AC30" s="199" t="str">
        <f aca="false">IFERROR(__xludf.dummyfunction("if(countif(ec_num_list,DC30),OFFSET(INDIRECT(CONCAT(""A"",to_text(match(DC30,ec_num_list,0)))),0,1),"""")"),"")</f>
        <v/>
      </c>
      <c r="AD30" s="199" t="str">
        <f aca="false">IFERROR(__xludf.dummyfunction("if(countif(ec_num_list,DD30),OFFSET(INDIRECT(CONCAT(""A"",to_text(match(DD30,ec_num_list,0)))),0,1),"""")"),"")</f>
        <v/>
      </c>
      <c r="AE30" s="199" t="str">
        <f aca="false">IFERROR(__xludf.dummyfunction("if(countif(ec_num_list,DE30),OFFSET(INDIRECT(CONCAT(""A"",to_text(match(DE30,ec_num_list,0)))),0,1),"""")"),"K0 ")</f>
        <v>K0</v>
      </c>
      <c r="AF30" s="199" t="str">
        <f aca="false">IFERROR(__xludf.dummyfunction("if(countif(ec_num_list,DF30),OFFSET(INDIRECT(CONCAT(""A"",to_text(match(DF30,ec_num_list,0)))),0,1),"""")"),"")</f>
        <v/>
      </c>
      <c r="AG30" s="199" t="str">
        <f aca="false">IFERROR(__xludf.dummyfunction("if(countif(ec_num_list,DG30),OFFSET(INDIRECT(CONCAT(""A"",to_text(match(DG30,ec_num_list,0)))),0,1),"""")"),"")</f>
        <v/>
      </c>
      <c r="AH30" s="199" t="str">
        <f aca="false">IFERROR(__xludf.dummyfunction("if(countif(ec_num_list,DH30),OFFSET(INDIRECT(CONCAT(""A"",to_text(match(DH30,ec_num_list,0)))),0,1),"""")"),"K3 ")</f>
        <v>K3</v>
      </c>
      <c r="AI30" s="199" t="str">
        <f aca="false">IFERROR(__xludf.dummyfunction("if(countif(ec_num_list,DI30),OFFSET(INDIRECT(CONCAT(""A"",to_text(match(DI30,ec_num_list,0)))),0,1),"""")"),"K4 ")</f>
        <v>K4</v>
      </c>
      <c r="AJ30" s="199" t="str">
        <f aca="false">IFERROR(__xludf.dummyfunction("if(countif(ec_num_list,DJ30),OFFSET(INDIRECT(CONCAT(""A"",to_text(match(DJ30,ec_num_list,0)))),0,1),"""")"),"K5 ")</f>
        <v>K5</v>
      </c>
      <c r="AK30" s="199" t="str">
        <f aca="false">IFERROR(__xludf.dummyfunction("if(countif(ec_num_list,DK30),OFFSET(INDIRECT(CONCAT(""A"",to_text(match(DK30,ec_num_list,0)))),0,1),"""")"),"")</f>
        <v/>
      </c>
      <c r="AL30" s="199" t="str">
        <f aca="false">IFERROR(__xludf.dummyfunction("if(countif(ec_num_list,DL30),OFFSET(INDIRECT(CONCAT(""A"",to_text(match(DL30,ec_num_list,0)))),0,1),"""")"),"K7 ")</f>
        <v>K7</v>
      </c>
      <c r="AM30" s="199" t="str">
        <f aca="false">IFERROR(__xludf.dummyfunction("if(countif(ec_num_list,DM30),OFFSET(INDIRECT(CONCAT(""A"",to_text(match(DM30,ec_num_list,0)))),0,1),"""")"),"")</f>
        <v/>
      </c>
      <c r="AN30" s="199" t="str">
        <f aca="false">IFERROR(__xludf.dummyfunction("if(countif(ec_num_list,DN30),OFFSET(INDIRECT(CONCAT(""A"",to_text(match(DN30,ec_num_list,0)))),0,1),"""")"),"")</f>
        <v/>
      </c>
      <c r="AO30" s="199" t="str">
        <f aca="false">IFERROR(__xludf.dummyfunction("if(countif(ec_num_list,DO30),OFFSET(INDIRECT(CONCAT(""A"",to_text(match(DO30,ec_num_list,0)))),0,1),"""")"),"KA ")</f>
        <v>KA</v>
      </c>
      <c r="AP30" s="199" t="str">
        <f aca="false">IFERROR(__xludf.dummyfunction("if(countif(ec_num_list,DP30),OFFSET(INDIRECT(CONCAT(""A"",to_text(match(DP30,ec_num_list,0)))),0,1),"""")"),"")</f>
        <v/>
      </c>
      <c r="AQ30" s="199" t="str">
        <f aca="false">IFERROR(__xludf.dummyfunction("if(countif(ec_num_list,DQ30),OFFSET(INDIRECT(CONCAT(""A"",to_text(match(DQ30,ec_num_list,0)))),0,1),"""")"),"KC ")</f>
        <v>KC</v>
      </c>
      <c r="AR30" s="199" t="str">
        <f aca="false">IFERROR(__xludf.dummyfunction("if(countif(ec_num_list,DR30),OFFSET(INDIRECT(CONCAT(""A"",to_text(match(DR30,ec_num_list,0)))),0,1),"""")"),"KD ")</f>
        <v>KD</v>
      </c>
      <c r="AS30" s="199" t="str">
        <f aca="false">IFERROR(__xludf.dummyfunction("if(countif(ec_num_list,DS30),OFFSET(INDIRECT(CONCAT(""A"",to_text(match(DS30,ec_num_list,0)))),0,1),"""")"),"")</f>
        <v/>
      </c>
      <c r="AT30" s="199" t="str">
        <f aca="false">IFERROR(__xludf.dummyfunction("if(countif(ec_num_list,DT30),OFFSET(INDIRECT(CONCAT(""A"",to_text(match(DT30,ec_num_list,0)))),0,1),"""")"),"")</f>
        <v/>
      </c>
      <c r="AU30" s="199" t="str">
        <f aca="false">IFERROR(__xludf.dummyfunction("if(countif(ec_num_list,DU30),OFFSET(INDIRECT(CONCAT(""A"",to_text(match(DU30,ec_num_list,0)))),0,1),"""")"),"")</f>
        <v/>
      </c>
      <c r="AV30" s="199" t="str">
        <f aca="false">IFERROR(__xludf.dummyfunction("if(countif(ec_num_list,DV30),OFFSET(INDIRECT(CONCAT(""A"",to_text(match(DV30,ec_num_list,0)))),0,1),"""")"),"L1 ")</f>
        <v>L1</v>
      </c>
      <c r="AW30" s="199" t="str">
        <f aca="false">IFERROR(__xludf.dummyfunction("if(countif(ec_num_list,DW30),OFFSET(INDIRECT(CONCAT(""A"",to_text(match(DW30,ec_num_list,0)))),0,1),"""")"),"")</f>
        <v/>
      </c>
      <c r="AX30" s="199" t="str">
        <f aca="false">IFERROR(__xludf.dummyfunction("if(countif(ec_num_list,DX30),OFFSET(INDIRECT(CONCAT(""A"",to_text(match(DX30,ec_num_list,0)))),0,1),"""")"),"")</f>
        <v/>
      </c>
      <c r="AY30" s="199" t="str">
        <f aca="false">IFERROR(__xludf.dummyfunction("if(countif(ec_num_list,DY30),OFFSET(INDIRECT(CONCAT(""A"",to_text(match(DY30,ec_num_list,0)))),0,1),"""")"),"")</f>
        <v/>
      </c>
      <c r="AZ30" s="199" t="str">
        <f aca="false">IFERROR(__xludf.dummyfunction("if(countif(ec_num_list,DZ30),OFFSET(INDIRECT(CONCAT(""A"",to_text(match(DZ30,ec_num_list,0)))),0,1),"""")"),"")</f>
        <v/>
      </c>
      <c r="BA30" s="199" t="str">
        <f aca="false">IFERROR(__xludf.dummyfunction("if(countif(ec_num_list,EA30),OFFSET(INDIRECT(CONCAT(""A"",to_text(match(EA30,ec_num_list,0)))),0,1),"""")"),"")</f>
        <v/>
      </c>
      <c r="BB30" s="199" t="str">
        <f aca="false">IFERROR(__xludf.dummyfunction("if(countif(ec_num_list,EB30),OFFSET(INDIRECT(CONCAT(""A"",to_text(match(EB30,ec_num_list,0)))),0,1),"""")"),"")</f>
        <v/>
      </c>
      <c r="BC30" s="199" t="str">
        <f aca="false">IFERROR(__xludf.dummyfunction("if(countif(ec_num_list,EC30),OFFSET(INDIRECT(CONCAT(""A"",to_text(match(EC30,ec_num_list,0)))),0,1),"""")"),"L8 ")</f>
        <v>L8</v>
      </c>
      <c r="BD30" s="199" t="str">
        <f aca="false">IFERROR(__xludf.dummyfunction("if(countif(ec_num_list,ED30),OFFSET(INDIRECT(CONCAT(""A"",to_text(match(ED30,ec_num_list,0)))),0,1),"""")"),"")</f>
        <v/>
      </c>
      <c r="BE30" s="199" t="str">
        <f aca="false">IFERROR(__xludf.dummyfunction("if(countif(ec_num_list,EE30),OFFSET(INDIRECT(CONCAT(""A"",to_text(match(EE30,ec_num_list,0)))),0,1),"""")"),"LA ")</f>
        <v>LA</v>
      </c>
      <c r="BF30" s="199" t="str">
        <f aca="false">IFERROR(__xludf.dummyfunction("if(countif(ec_num_list,EF30),OFFSET(INDIRECT(CONCAT(""A"",to_text(match(EF30,ec_num_list,0)))),0,1),"""")"),"")</f>
        <v/>
      </c>
      <c r="BG30" s="199" t="str">
        <f aca="false">IFERROR(__xludf.dummyfunction("if(countif(ec_num_list,EG30),OFFSET(INDIRECT(CONCAT(""A"",to_text(match(EG30,ec_num_list,0)))),0,1),"""")"),"LC ")</f>
        <v>LC</v>
      </c>
      <c r="BH30" s="199" t="str">
        <f aca="false">IFERROR(__xludf.dummyfunction("if(countif(ec_num_list,EH30),OFFSET(INDIRECT(CONCAT(""A"",to_text(match(EH30,ec_num_list,0)))),0,1),"""")"),"")</f>
        <v/>
      </c>
      <c r="BI30" s="199" t="str">
        <f aca="false">IFERROR(__xludf.dummyfunction("if(countif(ec_num_list,EI30),OFFSET(INDIRECT(CONCAT(""A"",to_text(match(EI30,ec_num_list,0)))),0,1),"""")"),"")</f>
        <v/>
      </c>
      <c r="BJ30" s="199" t="str">
        <f aca="false">IFERROR(__xludf.dummyfunction("if(countif(ec_num_list,EJ30),OFFSET(INDIRECT(CONCAT(""A"",to_text(match(EJ30,ec_num_list,0)))),0,1),"""")"),"LF ")</f>
        <v>LF</v>
      </c>
      <c r="BK30" s="199" t="str">
        <f aca="false">IFERROR(__xludf.dummyfunction("if(countif(ec_num_list,EK30),OFFSET(INDIRECT(CONCAT(""A"",to_text(match(EK30,ec_num_list,0)))),0,1),"""")"),"M0 ")</f>
        <v>M0</v>
      </c>
      <c r="BL30" s="199" t="str">
        <f aca="false">IFERROR(__xludf.dummyfunction("if(countif(ec_num_list,EL30),OFFSET(INDIRECT(CONCAT(""A"",to_text(match(EL30,ec_num_list,0)))),0,1),"""")"),"")</f>
        <v/>
      </c>
      <c r="BM30" s="199" t="str">
        <f aca="false">IFERROR(__xludf.dummyfunction("if(countif(ec_num_list,EM30),OFFSET(INDIRECT(CONCAT(""A"",to_text(match(EM30,ec_num_list,0)))),0,1),"""")"),"")</f>
        <v/>
      </c>
      <c r="BN30" s="199" t="str">
        <f aca="false">IFERROR(__xludf.dummyfunction("if(countif(ec_num_list,EN30),OFFSET(INDIRECT(CONCAT(""A"",to_text(match(EN30,ec_num_list,0)))),0,1),"""")"),"M3 ")</f>
        <v>M3</v>
      </c>
      <c r="BO30" s="199" t="str">
        <f aca="false">IFERROR(__xludf.dummyfunction("if(countif(ec_num_list,EO30),OFFSET(INDIRECT(CONCAT(""A"",to_text(match(EO30,ec_num_list,0)))),0,1),"""")"),"")</f>
        <v/>
      </c>
      <c r="BP30" s="199" t="str">
        <f aca="false">IFERROR(__xludf.dummyfunction("if(countif(ec_num_list,EP30),OFFSET(INDIRECT(CONCAT(""A"",to_text(match(EP30,ec_num_list,0)))),0,1),"""")"),"")</f>
        <v/>
      </c>
      <c r="BQ30" s="199" t="str">
        <f aca="false">IFERROR(__xludf.dummyfunction("if(countif(ec_num_list,EQ30),OFFSET(INDIRECT(CONCAT(""A"",to_text(match(EQ30,ec_num_list,0)))),0,1),"""")"),"")</f>
        <v/>
      </c>
      <c r="BR30" s="199" t="str">
        <f aca="false">IFERROR(__xludf.dummyfunction("if(countif(ec_num_list,ER30),OFFSET(INDIRECT(CONCAT(""A"",to_text(match(ER30,ec_num_list,0)))),0,1),"""")"),"")</f>
        <v/>
      </c>
      <c r="BS30" s="199" t="str">
        <f aca="false">IFERROR(__xludf.dummyfunction("if(countif(ec_num_list,ES30),OFFSET(INDIRECT(CONCAT(""A"",to_text(match(ES30,ec_num_list,0)))),0,1),"""")"),"M8 ")</f>
        <v>M8</v>
      </c>
      <c r="BT30" s="199" t="str">
        <f aca="false">IFERROR(__xludf.dummyfunction("if(countif(ec_num_list,ET30),OFFSET(INDIRECT(CONCAT(""A"",to_text(match(ET30,ec_num_list,0)))),0,1),"""")"),"")</f>
        <v/>
      </c>
      <c r="BU30" s="199" t="str">
        <f aca="false">IFERROR(__xludf.dummyfunction("if(countif(ec_num_list,EU30),OFFSET(INDIRECT(CONCAT(""A"",to_text(match(EU30,ec_num_list,0)))),0,1),"""")"),"")</f>
        <v/>
      </c>
      <c r="BV30" s="199" t="str">
        <f aca="false">IFERROR(__xludf.dummyfunction("if(countif(ec_num_list,EV30),OFFSET(INDIRECT(CONCAT(""A"",to_text(match(EV30,ec_num_list,0)))),0,1),"""")"),"")</f>
        <v/>
      </c>
      <c r="BW30" s="199" t="str">
        <f aca="false">IFERROR(__xludf.dummyfunction("if(countif(ec_num_list,EW30),OFFSET(INDIRECT(CONCAT(""A"",to_text(match(EW30,ec_num_list,0)))),0,1),"""")"),"")</f>
        <v/>
      </c>
      <c r="BX30" s="199" t="str">
        <f aca="false">IFERROR(__xludf.dummyfunction("if(countif(ec_num_list,EX30),OFFSET(INDIRECT(CONCAT(""A"",to_text(match(EX30,ec_num_list,0)))),0,1),"""")"),"")</f>
        <v/>
      </c>
      <c r="BY30" s="199" t="str">
        <f aca="false">IFERROR(__xludf.dummyfunction("if(countif(ec_num_list,EY30),OFFSET(INDIRECT(CONCAT(""A"",to_text(match(EY30,ec_num_list,0)))),0,1),"""")"),"")</f>
        <v/>
      </c>
      <c r="BZ30" s="199" t="str">
        <f aca="false">IFERROR(__xludf.dummyfunction("if(countif(ec_num_list,EZ30),OFFSET(INDIRECT(CONCAT(""A"",to_text(match(EZ30,ec_num_list,0)))),0,1),"""")"),"MF ")</f>
        <v>MF</v>
      </c>
      <c r="CA30" s="199" t="str">
        <f aca="false">IFERROR(__xludf.dummyfunction("if(countif(ec_num_list,FA30),OFFSET(INDIRECT(CONCAT(""A"",to_text(match(FA30,ec_num_list,0)))),0,1),"""")"),"")</f>
        <v/>
      </c>
      <c r="CB30" s="199" t="str">
        <f aca="false">IFERROR(__xludf.dummyfunction("if(countif(ec_num_list,FB30),OFFSET(INDIRECT(CONCAT(""A"",to_text(match(FB30,ec_num_list,0)))),0,1),"""")"),"")</f>
        <v/>
      </c>
      <c r="CC30" s="199" t="str">
        <f aca="false">IFERROR(__xludf.dummyfunction("if(countif(ec_num_list,FC30),OFFSET(INDIRECT(CONCAT(""A"",to_text(match(FC30,ec_num_list,0)))),0,1),"""")"),"N2 ")</f>
        <v>N2</v>
      </c>
      <c r="CD30" s="199" t="str">
        <f aca="false">IFERROR(__xludf.dummyfunction("if(countif(ec_num_list,FD30),OFFSET(INDIRECT(CONCAT(""A"",to_text(match(FD30,ec_num_list,0)))),0,1),"""")"),"")</f>
        <v/>
      </c>
      <c r="CE30" s="199" t="str">
        <f aca="false">IFERROR(__xludf.dummyfunction("if(countif(ec_num_list,FE30),OFFSET(INDIRECT(CONCAT(""A"",to_text(match(FE30,ec_num_list,0)))),0,1),"""")"),"")</f>
        <v/>
      </c>
      <c r="CF30" s="199" t="str">
        <f aca="false">IFERROR(__xludf.dummyfunction("if(countif(ec_num_list,FF30),OFFSET(INDIRECT(CONCAT(""A"",to_text(match(FF30,ec_num_list,0)))),0,1),"""")"),"")</f>
        <v/>
      </c>
      <c r="CG30" s="199" t="str">
        <f aca="false">IFERROR(__xludf.dummyfunction("if(countif(ec_num_list,FG30),OFFSET(INDIRECT(CONCAT(""A"",to_text(match(FG30,ec_num_list,0)))),0,1),"""")"),"")</f>
        <v/>
      </c>
      <c r="CH30" s="199" t="str">
        <f aca="false">IFERROR(__xludf.dummyfunction("if(countif(ec_num_list,FH30),OFFSET(INDIRECT(CONCAT(""A"",to_text(match(FH30,ec_num_list,0)))),0,1),"""")"),"N7 ")</f>
        <v>N7</v>
      </c>
      <c r="CI30" s="199" t="str">
        <f aca="false">IFERROR(__xludf.dummyfunction("if(countif(ec_num_list,FI30),OFFSET(INDIRECT(CONCAT(""A"",to_text(match(FI30,ec_num_list,0)))),0,1),"""")"),"")</f>
        <v/>
      </c>
      <c r="CJ30" s="199" t="str">
        <f aca="false">IFERROR(__xludf.dummyfunction("if(countif(ec_num_list,FJ30),OFFSET(INDIRECT(CONCAT(""A"",to_text(match(FJ30,ec_num_list,0)))),0,1),"""")"),"")</f>
        <v/>
      </c>
      <c r="CK30" s="199" t="str">
        <f aca="false">IFERROR(__xludf.dummyfunction("if(countif(ec_num_list,FK30),OFFSET(INDIRECT(CONCAT(""A"",to_text(match(FK30,ec_num_list,0)))),0,1),"""")"),"NA ")</f>
        <v>NA</v>
      </c>
      <c r="CL30" s="199" t="str">
        <f aca="false">IFERROR(__xludf.dummyfunction("if(countif(ec_num_list,FL30),OFFSET(INDIRECT(CONCAT(""A"",to_text(match(FL30,ec_num_list,0)))),0,1),"""")"),"")</f>
        <v/>
      </c>
      <c r="CM30" s="199" t="str">
        <f aca="false">IFERROR(__xludf.dummyfunction("if(countif(ec_num_list,FM30),OFFSET(INDIRECT(CONCAT(""A"",to_text(match(FM30,ec_num_list,0)))),0,1),"""")"),"")</f>
        <v/>
      </c>
      <c r="CN30" s="37" t="s">
        <v>153</v>
      </c>
      <c r="CO30" s="37" t="s">
        <v>1231</v>
      </c>
      <c r="CP30" s="37" t="s">
        <v>1543</v>
      </c>
      <c r="CQ30" s="37" t="s">
        <v>1543</v>
      </c>
      <c r="CR30" s="37" t="s">
        <v>1543</v>
      </c>
      <c r="CS30" s="37" t="s">
        <v>1543</v>
      </c>
      <c r="CT30" s="37" t="s">
        <v>1254</v>
      </c>
      <c r="CU30" s="37" t="s">
        <v>1259</v>
      </c>
      <c r="CV30" s="37" t="s">
        <v>1262</v>
      </c>
      <c r="CW30" s="37" t="s">
        <v>1543</v>
      </c>
      <c r="CX30" s="37" t="s">
        <v>1543</v>
      </c>
      <c r="CY30" s="37" t="s">
        <v>1274</v>
      </c>
      <c r="CZ30" s="37" t="s">
        <v>1543</v>
      </c>
      <c r="DA30" s="37" t="s">
        <v>1280</v>
      </c>
      <c r="DB30" s="37" t="s">
        <v>1543</v>
      </c>
      <c r="DC30" s="37" t="s">
        <v>1543</v>
      </c>
      <c r="DD30" s="37" t="s">
        <v>1543</v>
      </c>
      <c r="DE30" s="37" t="s">
        <v>1292</v>
      </c>
      <c r="DF30" s="37" t="s">
        <v>1543</v>
      </c>
      <c r="DG30" s="37" t="s">
        <v>1543</v>
      </c>
      <c r="DH30" s="37" t="s">
        <v>1303</v>
      </c>
      <c r="DI30" s="37" t="s">
        <v>1305</v>
      </c>
      <c r="DJ30" s="37" t="s">
        <v>1309</v>
      </c>
      <c r="DK30" s="37" t="s">
        <v>1543</v>
      </c>
      <c r="DL30" s="37" t="s">
        <v>1314</v>
      </c>
      <c r="DM30" s="37" t="s">
        <v>1543</v>
      </c>
      <c r="DN30" s="37" t="s">
        <v>1543</v>
      </c>
      <c r="DO30" s="37" t="s">
        <v>1325</v>
      </c>
      <c r="DP30" s="37" t="s">
        <v>1543</v>
      </c>
      <c r="DQ30" s="37" t="s">
        <v>1332</v>
      </c>
      <c r="DR30" s="37" t="s">
        <v>1335</v>
      </c>
      <c r="DS30" s="37" t="s">
        <v>1543</v>
      </c>
      <c r="DT30" s="37" t="s">
        <v>1543</v>
      </c>
      <c r="DU30" s="37" t="s">
        <v>1543</v>
      </c>
      <c r="DV30" s="37" t="s">
        <v>1351</v>
      </c>
      <c r="DW30" s="37" t="s">
        <v>1543</v>
      </c>
      <c r="DX30" s="37" t="s">
        <v>1543</v>
      </c>
      <c r="DY30" s="37" t="s">
        <v>1543</v>
      </c>
      <c r="DZ30" s="37" t="s">
        <v>1543</v>
      </c>
      <c r="EA30" s="37" t="s">
        <v>1543</v>
      </c>
      <c r="EB30" s="37" t="s">
        <v>1543</v>
      </c>
      <c r="EC30" s="37" t="s">
        <v>1379</v>
      </c>
      <c r="ED30" s="37" t="s">
        <v>1543</v>
      </c>
      <c r="EE30" s="37" t="s">
        <v>1385</v>
      </c>
      <c r="EF30" s="37" t="s">
        <v>1543</v>
      </c>
      <c r="EG30" s="37" t="s">
        <v>1392</v>
      </c>
      <c r="EH30" s="37" t="s">
        <v>1543</v>
      </c>
      <c r="EI30" s="37" t="s">
        <v>1543</v>
      </c>
      <c r="EJ30" s="37" t="s">
        <v>1402</v>
      </c>
      <c r="EK30" s="37" t="s">
        <v>1405</v>
      </c>
      <c r="EL30" s="37" t="s">
        <v>1543</v>
      </c>
      <c r="EM30" s="37" t="s">
        <v>1543</v>
      </c>
      <c r="EN30" s="37" t="s">
        <v>1416</v>
      </c>
      <c r="EO30" s="37" t="s">
        <v>1543</v>
      </c>
      <c r="EP30" s="37" t="s">
        <v>1543</v>
      </c>
      <c r="EQ30" s="37" t="s">
        <v>1543</v>
      </c>
      <c r="ER30" s="37" t="s">
        <v>1543</v>
      </c>
      <c r="ES30" s="37" t="s">
        <v>1430</v>
      </c>
      <c r="ET30" s="37" t="s">
        <v>1543</v>
      </c>
      <c r="EU30" s="37" t="s">
        <v>1543</v>
      </c>
      <c r="EV30" s="37" t="s">
        <v>1543</v>
      </c>
      <c r="EW30" s="37" t="s">
        <v>1543</v>
      </c>
      <c r="EX30" s="37" t="s">
        <v>1543</v>
      </c>
      <c r="EY30" s="37" t="s">
        <v>1543</v>
      </c>
      <c r="EZ30" s="37" t="s">
        <v>1451</v>
      </c>
      <c r="FA30" s="37" t="s">
        <v>1543</v>
      </c>
      <c r="FB30" s="37" t="s">
        <v>1543</v>
      </c>
      <c r="FC30" s="37" t="s">
        <v>1464</v>
      </c>
      <c r="FD30" s="37" t="s">
        <v>1543</v>
      </c>
      <c r="FE30" s="37" t="s">
        <v>1543</v>
      </c>
      <c r="FF30" s="37" t="s">
        <v>1543</v>
      </c>
      <c r="FG30" s="37" t="s">
        <v>1543</v>
      </c>
      <c r="FH30" s="37" t="s">
        <v>1482</v>
      </c>
      <c r="FI30" s="37" t="s">
        <v>1543</v>
      </c>
      <c r="FJ30" s="37" t="s">
        <v>1543</v>
      </c>
      <c r="FK30" s="37" t="s">
        <v>1494</v>
      </c>
      <c r="FL30" s="37" t="s">
        <v>1497</v>
      </c>
      <c r="FM30" s="37" t="s">
        <v>1543</v>
      </c>
    </row>
    <row r="31" customFormat="false" ht="15" hidden="false" customHeight="false" outlineLevel="0" collapsed="false">
      <c r="A31" s="37" t="s">
        <v>1335</v>
      </c>
      <c r="B31" s="37" t="str">
        <f aca="false">CONCATENATE("K",C31," ")</f>
        <v>KD</v>
      </c>
      <c r="C31" s="196" t="s">
        <v>1547</v>
      </c>
      <c r="D31" s="36" t="s">
        <v>417</v>
      </c>
      <c r="E31" s="36" t="s">
        <v>896</v>
      </c>
      <c r="F31" s="36" t="s">
        <v>897</v>
      </c>
      <c r="G31" s="36" t="s">
        <v>898</v>
      </c>
      <c r="H31" s="36" t="s">
        <v>439</v>
      </c>
      <c r="I31" s="36" t="s">
        <v>585</v>
      </c>
      <c r="J31" s="36" t="s">
        <v>586</v>
      </c>
      <c r="K31" s="36" t="s">
        <v>599</v>
      </c>
      <c r="L31" s="173" t="s">
        <v>155</v>
      </c>
      <c r="M31" s="199" t="str">
        <f aca="false">IFERROR(__xludf.dummyfunction("regexreplace(N31,"" "","", "")"),"J0, J5, J6, J7, JC, K0, K3, K4, K5, K7, KA, KC, KD, L1, L8, LA, LC, LF, M0, M3, M8, MF, N2, N7, NA, ")</f>
        <v>J0, J5, J6, J7, JC, K0, K3, K4, K5, K7, KA, KC, KD, L1, L8, LA, LC, LF, M0, M3, M8, MF, N2, N7, NA,</v>
      </c>
      <c r="N31" s="199" t="e">
        <f aca="false">CONCATENATE(O31:CL31)</f>
        <v>#VALUE!</v>
      </c>
      <c r="O31" s="199" t="str">
        <f aca="false">IFERROR(__xludf.dummyfunction("if(countif(ec_num_list,CO31),OFFSET(INDIRECT(CONCAT(""A"",to_text(match(CO31,ec_num_list,0)))),0,1),"""")"),"J0 ")</f>
        <v>J0</v>
      </c>
      <c r="P31" s="199" t="str">
        <f aca="false">IFERROR(__xludf.dummyfunction("if(countif(ec_num_list,CP31),OFFSET(INDIRECT(CONCAT(""A"",to_text(match(CP31,ec_num_list,0)))),0,1),"""")"),"")</f>
        <v/>
      </c>
      <c r="Q31" s="199" t="str">
        <f aca="false">IFERROR(__xludf.dummyfunction("if(countif(ec_num_list,CQ31),OFFSET(INDIRECT(CONCAT(""A"",to_text(match(CQ31,ec_num_list,0)))),0,1),"""")"),"")</f>
        <v/>
      </c>
      <c r="R31" s="199" t="str">
        <f aca="false">IFERROR(__xludf.dummyfunction("if(countif(ec_num_list,CR31),OFFSET(INDIRECT(CONCAT(""A"",to_text(match(CR31,ec_num_list,0)))),0,1),"""")"),"")</f>
        <v/>
      </c>
      <c r="S31" s="199" t="str">
        <f aca="false">IFERROR(__xludf.dummyfunction("if(countif(ec_num_list,CS31),OFFSET(INDIRECT(CONCAT(""A"",to_text(match(CS31,ec_num_list,0)))),0,1),"""")"),"")</f>
        <v/>
      </c>
      <c r="T31" s="199" t="str">
        <f aca="false">IFERROR(__xludf.dummyfunction("if(countif(ec_num_list,CT31),OFFSET(INDIRECT(CONCAT(""A"",to_text(match(CT31,ec_num_list,0)))),0,1),"""")"),"J5 ")</f>
        <v>J5</v>
      </c>
      <c r="U31" s="199" t="str">
        <f aca="false">IFERROR(__xludf.dummyfunction("if(countif(ec_num_list,CU31),OFFSET(INDIRECT(CONCAT(""A"",to_text(match(CU31,ec_num_list,0)))),0,1),"""")"),"J6 ")</f>
        <v>J6</v>
      </c>
      <c r="V31" s="199" t="str">
        <f aca="false">IFERROR(__xludf.dummyfunction("if(countif(ec_num_list,CV31),OFFSET(INDIRECT(CONCAT(""A"",to_text(match(CV31,ec_num_list,0)))),0,1),"""")"),"J7 ")</f>
        <v>J7</v>
      </c>
      <c r="W31" s="199" t="str">
        <f aca="false">IFERROR(__xludf.dummyfunction("if(countif(ec_num_list,CW31),OFFSET(INDIRECT(CONCAT(""A"",to_text(match(CW31,ec_num_list,0)))),0,1),"""")"),"")</f>
        <v/>
      </c>
      <c r="X31" s="199" t="str">
        <f aca="false">IFERROR(__xludf.dummyfunction("if(countif(ec_num_list,CX31),OFFSET(INDIRECT(CONCAT(""A"",to_text(match(CX31,ec_num_list,0)))),0,1),"""")"),"")</f>
        <v/>
      </c>
      <c r="Y31" s="199" t="str">
        <f aca="false">IFERROR(__xludf.dummyfunction("if(countif(ec_num_list,CY31),OFFSET(INDIRECT(CONCAT(""A"",to_text(match(CY31,ec_num_list,0)))),0,1),"""")"),"")</f>
        <v/>
      </c>
      <c r="Z31" s="199" t="str">
        <f aca="false">IFERROR(__xludf.dummyfunction("if(countif(ec_num_list,CZ31),OFFSET(INDIRECT(CONCAT(""A"",to_text(match(CZ31,ec_num_list,0)))),0,1),"""")"),"")</f>
        <v/>
      </c>
      <c r="AA31" s="199" t="str">
        <f aca="false">IFERROR(__xludf.dummyfunction("if(countif(ec_num_list,DA31),OFFSET(INDIRECT(CONCAT(""A"",to_text(match(DA31,ec_num_list,0)))),0,1),"""")"),"JC ")</f>
        <v>JC</v>
      </c>
      <c r="AB31" s="199" t="str">
        <f aca="false">IFERROR(__xludf.dummyfunction("if(countif(ec_num_list,DB31),OFFSET(INDIRECT(CONCAT(""A"",to_text(match(DB31,ec_num_list,0)))),0,1),"""")"),"")</f>
        <v/>
      </c>
      <c r="AC31" s="199" t="str">
        <f aca="false">IFERROR(__xludf.dummyfunction("if(countif(ec_num_list,DC31),OFFSET(INDIRECT(CONCAT(""A"",to_text(match(DC31,ec_num_list,0)))),0,1),"""")"),"")</f>
        <v/>
      </c>
      <c r="AD31" s="199" t="str">
        <f aca="false">IFERROR(__xludf.dummyfunction("if(countif(ec_num_list,DD31),OFFSET(INDIRECT(CONCAT(""A"",to_text(match(DD31,ec_num_list,0)))),0,1),"""")"),"")</f>
        <v/>
      </c>
      <c r="AE31" s="199" t="str">
        <f aca="false">IFERROR(__xludf.dummyfunction("if(countif(ec_num_list,DE31),OFFSET(INDIRECT(CONCAT(""A"",to_text(match(DE31,ec_num_list,0)))),0,1),"""")"),"K0 ")</f>
        <v>K0</v>
      </c>
      <c r="AF31" s="199" t="str">
        <f aca="false">IFERROR(__xludf.dummyfunction("if(countif(ec_num_list,DF31),OFFSET(INDIRECT(CONCAT(""A"",to_text(match(DF31,ec_num_list,0)))),0,1),"""")"),"")</f>
        <v/>
      </c>
      <c r="AG31" s="199" t="str">
        <f aca="false">IFERROR(__xludf.dummyfunction("if(countif(ec_num_list,DG31),OFFSET(INDIRECT(CONCAT(""A"",to_text(match(DG31,ec_num_list,0)))),0,1),"""")"),"")</f>
        <v/>
      </c>
      <c r="AH31" s="199" t="str">
        <f aca="false">IFERROR(__xludf.dummyfunction("if(countif(ec_num_list,DH31),OFFSET(INDIRECT(CONCAT(""A"",to_text(match(DH31,ec_num_list,0)))),0,1),"""")"),"K3 ")</f>
        <v>K3</v>
      </c>
      <c r="AI31" s="199" t="str">
        <f aca="false">IFERROR(__xludf.dummyfunction("if(countif(ec_num_list,DI31),OFFSET(INDIRECT(CONCAT(""A"",to_text(match(DI31,ec_num_list,0)))),0,1),"""")"),"K4 ")</f>
        <v>K4</v>
      </c>
      <c r="AJ31" s="199" t="str">
        <f aca="false">IFERROR(__xludf.dummyfunction("if(countif(ec_num_list,DJ31),OFFSET(INDIRECT(CONCAT(""A"",to_text(match(DJ31,ec_num_list,0)))),0,1),"""")"),"K5 ")</f>
        <v>K5</v>
      </c>
      <c r="AK31" s="199" t="str">
        <f aca="false">IFERROR(__xludf.dummyfunction("if(countif(ec_num_list,DK31),OFFSET(INDIRECT(CONCAT(""A"",to_text(match(DK31,ec_num_list,0)))),0,1),"""")"),"")</f>
        <v/>
      </c>
      <c r="AL31" s="199" t="str">
        <f aca="false">IFERROR(__xludf.dummyfunction("if(countif(ec_num_list,DL31),OFFSET(INDIRECT(CONCAT(""A"",to_text(match(DL31,ec_num_list,0)))),0,1),"""")"),"K7 ")</f>
        <v>K7</v>
      </c>
      <c r="AM31" s="199" t="str">
        <f aca="false">IFERROR(__xludf.dummyfunction("if(countif(ec_num_list,DM31),OFFSET(INDIRECT(CONCAT(""A"",to_text(match(DM31,ec_num_list,0)))),0,1),"""")"),"")</f>
        <v/>
      </c>
      <c r="AN31" s="199" t="str">
        <f aca="false">IFERROR(__xludf.dummyfunction("if(countif(ec_num_list,DN31),OFFSET(INDIRECT(CONCAT(""A"",to_text(match(DN31,ec_num_list,0)))),0,1),"""")"),"")</f>
        <v/>
      </c>
      <c r="AO31" s="199" t="str">
        <f aca="false">IFERROR(__xludf.dummyfunction("if(countif(ec_num_list,DO31),OFFSET(INDIRECT(CONCAT(""A"",to_text(match(DO31,ec_num_list,0)))),0,1),"""")"),"KA ")</f>
        <v>KA</v>
      </c>
      <c r="AP31" s="199" t="str">
        <f aca="false">IFERROR(__xludf.dummyfunction("if(countif(ec_num_list,DP31),OFFSET(INDIRECT(CONCAT(""A"",to_text(match(DP31,ec_num_list,0)))),0,1),"""")"),"")</f>
        <v/>
      </c>
      <c r="AQ31" s="199" t="str">
        <f aca="false">IFERROR(__xludf.dummyfunction("if(countif(ec_num_list,DQ31),OFFSET(INDIRECT(CONCAT(""A"",to_text(match(DQ31,ec_num_list,0)))),0,1),"""")"),"KC ")</f>
        <v>KC</v>
      </c>
      <c r="AR31" s="199" t="str">
        <f aca="false">IFERROR(__xludf.dummyfunction("if(countif(ec_num_list,DR31),OFFSET(INDIRECT(CONCAT(""A"",to_text(match(DR31,ec_num_list,0)))),0,1),"""")"),"KD ")</f>
        <v>KD</v>
      </c>
      <c r="AS31" s="199" t="str">
        <f aca="false">IFERROR(__xludf.dummyfunction("if(countif(ec_num_list,DS31),OFFSET(INDIRECT(CONCAT(""A"",to_text(match(DS31,ec_num_list,0)))),0,1),"""")"),"")</f>
        <v/>
      </c>
      <c r="AT31" s="199" t="str">
        <f aca="false">IFERROR(__xludf.dummyfunction("if(countif(ec_num_list,DT31),OFFSET(INDIRECT(CONCAT(""A"",to_text(match(DT31,ec_num_list,0)))),0,1),"""")"),"")</f>
        <v/>
      </c>
      <c r="AU31" s="199" t="str">
        <f aca="false">IFERROR(__xludf.dummyfunction("if(countif(ec_num_list,DU31),OFFSET(INDIRECT(CONCAT(""A"",to_text(match(DU31,ec_num_list,0)))),0,1),"""")"),"")</f>
        <v/>
      </c>
      <c r="AV31" s="199" t="str">
        <f aca="false">IFERROR(__xludf.dummyfunction("if(countif(ec_num_list,DV31),OFFSET(INDIRECT(CONCAT(""A"",to_text(match(DV31,ec_num_list,0)))),0,1),"""")"),"L1 ")</f>
        <v>L1</v>
      </c>
      <c r="AW31" s="199" t="str">
        <f aca="false">IFERROR(__xludf.dummyfunction("if(countif(ec_num_list,DW31),OFFSET(INDIRECT(CONCAT(""A"",to_text(match(DW31,ec_num_list,0)))),0,1),"""")"),"")</f>
        <v/>
      </c>
      <c r="AX31" s="199" t="str">
        <f aca="false">IFERROR(__xludf.dummyfunction("if(countif(ec_num_list,DX31),OFFSET(INDIRECT(CONCAT(""A"",to_text(match(DX31,ec_num_list,0)))),0,1),"""")"),"")</f>
        <v/>
      </c>
      <c r="AY31" s="199" t="str">
        <f aca="false">IFERROR(__xludf.dummyfunction("if(countif(ec_num_list,DY31),OFFSET(INDIRECT(CONCAT(""A"",to_text(match(DY31,ec_num_list,0)))),0,1),"""")"),"")</f>
        <v/>
      </c>
      <c r="AZ31" s="199" t="str">
        <f aca="false">IFERROR(__xludf.dummyfunction("if(countif(ec_num_list,DZ31),OFFSET(INDIRECT(CONCAT(""A"",to_text(match(DZ31,ec_num_list,0)))),0,1),"""")"),"")</f>
        <v/>
      </c>
      <c r="BA31" s="199" t="str">
        <f aca="false">IFERROR(__xludf.dummyfunction("if(countif(ec_num_list,EA31),OFFSET(INDIRECT(CONCAT(""A"",to_text(match(EA31,ec_num_list,0)))),0,1),"""")"),"")</f>
        <v/>
      </c>
      <c r="BB31" s="199" t="str">
        <f aca="false">IFERROR(__xludf.dummyfunction("if(countif(ec_num_list,EB31),OFFSET(INDIRECT(CONCAT(""A"",to_text(match(EB31,ec_num_list,0)))),0,1),"""")"),"")</f>
        <v/>
      </c>
      <c r="BC31" s="199" t="str">
        <f aca="false">IFERROR(__xludf.dummyfunction("if(countif(ec_num_list,EC31),OFFSET(INDIRECT(CONCAT(""A"",to_text(match(EC31,ec_num_list,0)))),0,1),"""")"),"L8 ")</f>
        <v>L8</v>
      </c>
      <c r="BD31" s="199" t="str">
        <f aca="false">IFERROR(__xludf.dummyfunction("if(countif(ec_num_list,ED31),OFFSET(INDIRECT(CONCAT(""A"",to_text(match(ED31,ec_num_list,0)))),0,1),"""")"),"")</f>
        <v/>
      </c>
      <c r="BE31" s="199" t="str">
        <f aca="false">IFERROR(__xludf.dummyfunction("if(countif(ec_num_list,EE31),OFFSET(INDIRECT(CONCAT(""A"",to_text(match(EE31,ec_num_list,0)))),0,1),"""")"),"LA ")</f>
        <v>LA</v>
      </c>
      <c r="BF31" s="199" t="str">
        <f aca="false">IFERROR(__xludf.dummyfunction("if(countif(ec_num_list,EF31),OFFSET(INDIRECT(CONCAT(""A"",to_text(match(EF31,ec_num_list,0)))),0,1),"""")"),"")</f>
        <v/>
      </c>
      <c r="BG31" s="199" t="str">
        <f aca="false">IFERROR(__xludf.dummyfunction("if(countif(ec_num_list,EG31),OFFSET(INDIRECT(CONCAT(""A"",to_text(match(EG31,ec_num_list,0)))),0,1),"""")"),"LC ")</f>
        <v>LC</v>
      </c>
      <c r="BH31" s="199" t="str">
        <f aca="false">IFERROR(__xludf.dummyfunction("if(countif(ec_num_list,EH31),OFFSET(INDIRECT(CONCAT(""A"",to_text(match(EH31,ec_num_list,0)))),0,1),"""")"),"")</f>
        <v/>
      </c>
      <c r="BI31" s="199" t="str">
        <f aca="false">IFERROR(__xludf.dummyfunction("if(countif(ec_num_list,EI31),OFFSET(INDIRECT(CONCAT(""A"",to_text(match(EI31,ec_num_list,0)))),0,1),"""")"),"")</f>
        <v/>
      </c>
      <c r="BJ31" s="199" t="str">
        <f aca="false">IFERROR(__xludf.dummyfunction("if(countif(ec_num_list,EJ31),OFFSET(INDIRECT(CONCAT(""A"",to_text(match(EJ31,ec_num_list,0)))),0,1),"""")"),"LF ")</f>
        <v>LF</v>
      </c>
      <c r="BK31" s="199" t="str">
        <f aca="false">IFERROR(__xludf.dummyfunction("if(countif(ec_num_list,EK31),OFFSET(INDIRECT(CONCAT(""A"",to_text(match(EK31,ec_num_list,0)))),0,1),"""")"),"M0 ")</f>
        <v>M0</v>
      </c>
      <c r="BL31" s="199" t="str">
        <f aca="false">IFERROR(__xludf.dummyfunction("if(countif(ec_num_list,EL31),OFFSET(INDIRECT(CONCAT(""A"",to_text(match(EL31,ec_num_list,0)))),0,1),"""")"),"")</f>
        <v/>
      </c>
      <c r="BM31" s="199" t="str">
        <f aca="false">IFERROR(__xludf.dummyfunction("if(countif(ec_num_list,EM31),OFFSET(INDIRECT(CONCAT(""A"",to_text(match(EM31,ec_num_list,0)))),0,1),"""")"),"")</f>
        <v/>
      </c>
      <c r="BN31" s="199" t="str">
        <f aca="false">IFERROR(__xludf.dummyfunction("if(countif(ec_num_list,EN31),OFFSET(INDIRECT(CONCAT(""A"",to_text(match(EN31,ec_num_list,0)))),0,1),"""")"),"M3 ")</f>
        <v>M3</v>
      </c>
      <c r="BO31" s="199" t="str">
        <f aca="false">IFERROR(__xludf.dummyfunction("if(countif(ec_num_list,EO31),OFFSET(INDIRECT(CONCAT(""A"",to_text(match(EO31,ec_num_list,0)))),0,1),"""")"),"")</f>
        <v/>
      </c>
      <c r="BP31" s="199" t="str">
        <f aca="false">IFERROR(__xludf.dummyfunction("if(countif(ec_num_list,EP31),OFFSET(INDIRECT(CONCAT(""A"",to_text(match(EP31,ec_num_list,0)))),0,1),"""")"),"")</f>
        <v/>
      </c>
      <c r="BQ31" s="199" t="str">
        <f aca="false">IFERROR(__xludf.dummyfunction("if(countif(ec_num_list,EQ31),OFFSET(INDIRECT(CONCAT(""A"",to_text(match(EQ31,ec_num_list,0)))),0,1),"""")"),"")</f>
        <v/>
      </c>
      <c r="BR31" s="199" t="str">
        <f aca="false">IFERROR(__xludf.dummyfunction("if(countif(ec_num_list,ER31),OFFSET(INDIRECT(CONCAT(""A"",to_text(match(ER31,ec_num_list,0)))),0,1),"""")"),"")</f>
        <v/>
      </c>
      <c r="BS31" s="199" t="str">
        <f aca="false">IFERROR(__xludf.dummyfunction("if(countif(ec_num_list,ES31),OFFSET(INDIRECT(CONCAT(""A"",to_text(match(ES31,ec_num_list,0)))),0,1),"""")"),"M8 ")</f>
        <v>M8</v>
      </c>
      <c r="BT31" s="199" t="str">
        <f aca="false">IFERROR(__xludf.dummyfunction("if(countif(ec_num_list,ET31),OFFSET(INDIRECT(CONCAT(""A"",to_text(match(ET31,ec_num_list,0)))),0,1),"""")"),"")</f>
        <v/>
      </c>
      <c r="BU31" s="199" t="str">
        <f aca="false">IFERROR(__xludf.dummyfunction("if(countif(ec_num_list,EU31),OFFSET(INDIRECT(CONCAT(""A"",to_text(match(EU31,ec_num_list,0)))),0,1),"""")"),"")</f>
        <v/>
      </c>
      <c r="BV31" s="199" t="str">
        <f aca="false">IFERROR(__xludf.dummyfunction("if(countif(ec_num_list,EV31),OFFSET(INDIRECT(CONCAT(""A"",to_text(match(EV31,ec_num_list,0)))),0,1),"""")"),"")</f>
        <v/>
      </c>
      <c r="BW31" s="199" t="str">
        <f aca="false">IFERROR(__xludf.dummyfunction("if(countif(ec_num_list,EW31),OFFSET(INDIRECT(CONCAT(""A"",to_text(match(EW31,ec_num_list,0)))),0,1),"""")"),"")</f>
        <v/>
      </c>
      <c r="BX31" s="199" t="str">
        <f aca="false">IFERROR(__xludf.dummyfunction("if(countif(ec_num_list,EX31),OFFSET(INDIRECT(CONCAT(""A"",to_text(match(EX31,ec_num_list,0)))),0,1),"""")"),"")</f>
        <v/>
      </c>
      <c r="BY31" s="199" t="str">
        <f aca="false">IFERROR(__xludf.dummyfunction("if(countif(ec_num_list,EY31),OFFSET(INDIRECT(CONCAT(""A"",to_text(match(EY31,ec_num_list,0)))),0,1),"""")"),"")</f>
        <v/>
      </c>
      <c r="BZ31" s="199" t="str">
        <f aca="false">IFERROR(__xludf.dummyfunction("if(countif(ec_num_list,EZ31),OFFSET(INDIRECT(CONCAT(""A"",to_text(match(EZ31,ec_num_list,0)))),0,1),"""")"),"MF ")</f>
        <v>MF</v>
      </c>
      <c r="CA31" s="199" t="str">
        <f aca="false">IFERROR(__xludf.dummyfunction("if(countif(ec_num_list,FA31),OFFSET(INDIRECT(CONCAT(""A"",to_text(match(FA31,ec_num_list,0)))),0,1),"""")"),"")</f>
        <v/>
      </c>
      <c r="CB31" s="199" t="str">
        <f aca="false">IFERROR(__xludf.dummyfunction("if(countif(ec_num_list,FB31),OFFSET(INDIRECT(CONCAT(""A"",to_text(match(FB31,ec_num_list,0)))),0,1),"""")"),"")</f>
        <v/>
      </c>
      <c r="CC31" s="199" t="str">
        <f aca="false">IFERROR(__xludf.dummyfunction("if(countif(ec_num_list,FC31),OFFSET(INDIRECT(CONCAT(""A"",to_text(match(FC31,ec_num_list,0)))),0,1),"""")"),"N2 ")</f>
        <v>N2</v>
      </c>
      <c r="CD31" s="199" t="str">
        <f aca="false">IFERROR(__xludf.dummyfunction("if(countif(ec_num_list,FD31),OFFSET(INDIRECT(CONCAT(""A"",to_text(match(FD31,ec_num_list,0)))),0,1),"""")"),"")</f>
        <v/>
      </c>
      <c r="CE31" s="199" t="str">
        <f aca="false">IFERROR(__xludf.dummyfunction("if(countif(ec_num_list,FE31),OFFSET(INDIRECT(CONCAT(""A"",to_text(match(FE31,ec_num_list,0)))),0,1),"""")"),"")</f>
        <v/>
      </c>
      <c r="CF31" s="199" t="str">
        <f aca="false">IFERROR(__xludf.dummyfunction("if(countif(ec_num_list,FF31),OFFSET(INDIRECT(CONCAT(""A"",to_text(match(FF31,ec_num_list,0)))),0,1),"""")"),"")</f>
        <v/>
      </c>
      <c r="CG31" s="199" t="str">
        <f aca="false">IFERROR(__xludf.dummyfunction("if(countif(ec_num_list,FG31),OFFSET(INDIRECT(CONCAT(""A"",to_text(match(FG31,ec_num_list,0)))),0,1),"""")"),"")</f>
        <v/>
      </c>
      <c r="CH31" s="199" t="str">
        <f aca="false">IFERROR(__xludf.dummyfunction("if(countif(ec_num_list,FH31),OFFSET(INDIRECT(CONCAT(""A"",to_text(match(FH31,ec_num_list,0)))),0,1),"""")"),"N7 ")</f>
        <v>N7</v>
      </c>
      <c r="CI31" s="199" t="str">
        <f aca="false">IFERROR(__xludf.dummyfunction("if(countif(ec_num_list,FI31),OFFSET(INDIRECT(CONCAT(""A"",to_text(match(FI31,ec_num_list,0)))),0,1),"""")"),"")</f>
        <v/>
      </c>
      <c r="CJ31" s="199" t="str">
        <f aca="false">IFERROR(__xludf.dummyfunction("if(countif(ec_num_list,FJ31),OFFSET(INDIRECT(CONCAT(""A"",to_text(match(FJ31,ec_num_list,0)))),0,1),"""")"),"")</f>
        <v/>
      </c>
      <c r="CK31" s="199" t="str">
        <f aca="false">IFERROR(__xludf.dummyfunction("if(countif(ec_num_list,FK31),OFFSET(INDIRECT(CONCAT(""A"",to_text(match(FK31,ec_num_list,0)))),0,1),"""")"),"NA ")</f>
        <v>NA</v>
      </c>
      <c r="CL31" s="199" t="str">
        <f aca="false">IFERROR(__xludf.dummyfunction("if(countif(ec_num_list,FL31),OFFSET(INDIRECT(CONCAT(""A"",to_text(match(FL31,ec_num_list,0)))),0,1),"""")"),"")</f>
        <v/>
      </c>
      <c r="CM31" s="199" t="str">
        <f aca="false">IFERROR(__xludf.dummyfunction("if(countif(ec_num_list,FM31),OFFSET(INDIRECT(CONCAT(""A"",to_text(match(FM31,ec_num_list,0)))),0,1),"""")"),"")</f>
        <v/>
      </c>
      <c r="CN31" s="37" t="s">
        <v>155</v>
      </c>
      <c r="CO31" s="37" t="s">
        <v>1231</v>
      </c>
      <c r="CP31" s="37" t="s">
        <v>1543</v>
      </c>
      <c r="CQ31" s="37" t="s">
        <v>1543</v>
      </c>
      <c r="CR31" s="37" t="s">
        <v>1543</v>
      </c>
      <c r="CS31" s="37" t="s">
        <v>1543</v>
      </c>
      <c r="CT31" s="37" t="s">
        <v>1254</v>
      </c>
      <c r="CU31" s="37" t="s">
        <v>1259</v>
      </c>
      <c r="CV31" s="37" t="s">
        <v>1262</v>
      </c>
      <c r="CW31" s="37" t="s">
        <v>1543</v>
      </c>
      <c r="CX31" s="37" t="s">
        <v>1543</v>
      </c>
      <c r="CY31" s="37" t="s">
        <v>1543</v>
      </c>
      <c r="CZ31" s="37" t="s">
        <v>1543</v>
      </c>
      <c r="DA31" s="37" t="s">
        <v>1280</v>
      </c>
      <c r="DB31" s="37" t="s">
        <v>1543</v>
      </c>
      <c r="DC31" s="37" t="s">
        <v>1543</v>
      </c>
      <c r="DD31" s="37" t="s">
        <v>1543</v>
      </c>
      <c r="DE31" s="37" t="s">
        <v>1292</v>
      </c>
      <c r="DF31" s="37" t="s">
        <v>1543</v>
      </c>
      <c r="DG31" s="37" t="s">
        <v>1543</v>
      </c>
      <c r="DH31" s="37" t="s">
        <v>1303</v>
      </c>
      <c r="DI31" s="37" t="s">
        <v>1305</v>
      </c>
      <c r="DJ31" s="37" t="s">
        <v>1309</v>
      </c>
      <c r="DK31" s="37" t="s">
        <v>1543</v>
      </c>
      <c r="DL31" s="37" t="s">
        <v>1314</v>
      </c>
      <c r="DM31" s="37" t="s">
        <v>1543</v>
      </c>
      <c r="DN31" s="37" t="s">
        <v>1543</v>
      </c>
      <c r="DO31" s="37" t="s">
        <v>1325</v>
      </c>
      <c r="DP31" s="37" t="s">
        <v>1543</v>
      </c>
      <c r="DQ31" s="37" t="s">
        <v>1332</v>
      </c>
      <c r="DR31" s="37" t="s">
        <v>1335</v>
      </c>
      <c r="DS31" s="37" t="s">
        <v>1543</v>
      </c>
      <c r="DT31" s="37" t="s">
        <v>1543</v>
      </c>
      <c r="DU31" s="37" t="s">
        <v>1543</v>
      </c>
      <c r="DV31" s="37" t="s">
        <v>1351</v>
      </c>
      <c r="DW31" s="37" t="s">
        <v>1543</v>
      </c>
      <c r="DX31" s="37" t="s">
        <v>1543</v>
      </c>
      <c r="DY31" s="37" t="s">
        <v>1543</v>
      </c>
      <c r="DZ31" s="37" t="s">
        <v>1543</v>
      </c>
      <c r="EA31" s="37" t="s">
        <v>1543</v>
      </c>
      <c r="EB31" s="37" t="s">
        <v>1543</v>
      </c>
      <c r="EC31" s="37" t="s">
        <v>1379</v>
      </c>
      <c r="ED31" s="37" t="s">
        <v>1543</v>
      </c>
      <c r="EE31" s="37" t="s">
        <v>1385</v>
      </c>
      <c r="EF31" s="37" t="s">
        <v>1543</v>
      </c>
      <c r="EG31" s="37" t="s">
        <v>1392</v>
      </c>
      <c r="EH31" s="37" t="s">
        <v>1543</v>
      </c>
      <c r="EI31" s="37" t="s">
        <v>1543</v>
      </c>
      <c r="EJ31" s="37" t="s">
        <v>1402</v>
      </c>
      <c r="EK31" s="37" t="s">
        <v>1405</v>
      </c>
      <c r="EL31" s="37" t="s">
        <v>1543</v>
      </c>
      <c r="EM31" s="37" t="s">
        <v>1543</v>
      </c>
      <c r="EN31" s="37" t="s">
        <v>1416</v>
      </c>
      <c r="EO31" s="37" t="s">
        <v>1543</v>
      </c>
      <c r="EP31" s="37" t="s">
        <v>1543</v>
      </c>
      <c r="EQ31" s="37" t="s">
        <v>1543</v>
      </c>
      <c r="ER31" s="37" t="s">
        <v>1543</v>
      </c>
      <c r="ES31" s="37" t="s">
        <v>1430</v>
      </c>
      <c r="ET31" s="37" t="s">
        <v>1543</v>
      </c>
      <c r="EU31" s="37" t="s">
        <v>1543</v>
      </c>
      <c r="EV31" s="37" t="s">
        <v>1543</v>
      </c>
      <c r="EW31" s="37" t="s">
        <v>1543</v>
      </c>
      <c r="EX31" s="37" t="s">
        <v>1543</v>
      </c>
      <c r="EY31" s="37" t="s">
        <v>1543</v>
      </c>
      <c r="EZ31" s="37" t="s">
        <v>1451</v>
      </c>
      <c r="FA31" s="37" t="s">
        <v>1543</v>
      </c>
      <c r="FB31" s="37" t="s">
        <v>1543</v>
      </c>
      <c r="FC31" s="37" t="s">
        <v>1464</v>
      </c>
      <c r="FD31" s="37" t="s">
        <v>1543</v>
      </c>
      <c r="FE31" s="37" t="s">
        <v>1543</v>
      </c>
      <c r="FF31" s="37" t="s">
        <v>1543</v>
      </c>
      <c r="FG31" s="37" t="s">
        <v>1543</v>
      </c>
      <c r="FH31" s="37" t="s">
        <v>1482</v>
      </c>
      <c r="FI31" s="37" t="s">
        <v>1543</v>
      </c>
      <c r="FJ31" s="37" t="s">
        <v>1543</v>
      </c>
      <c r="FK31" s="37" t="s">
        <v>1494</v>
      </c>
      <c r="FL31" s="37" t="s">
        <v>1497</v>
      </c>
      <c r="FM31" s="37" t="s">
        <v>1543</v>
      </c>
    </row>
    <row r="32" customFormat="false" ht="15" hidden="false" customHeight="false" outlineLevel="0" collapsed="false">
      <c r="A32" s="37" t="s">
        <v>1338</v>
      </c>
      <c r="B32" s="37" t="str">
        <f aca="false">CONCATENATE("K",C32," ")</f>
        <v>KE</v>
      </c>
      <c r="C32" s="196" t="s">
        <v>1548</v>
      </c>
      <c r="D32" s="36" t="s">
        <v>417</v>
      </c>
      <c r="E32" s="36" t="s">
        <v>896</v>
      </c>
      <c r="F32" s="36" t="s">
        <v>897</v>
      </c>
      <c r="G32" s="36" t="s">
        <v>898</v>
      </c>
      <c r="H32" s="36" t="s">
        <v>439</v>
      </c>
      <c r="I32" s="36" t="s">
        <v>585</v>
      </c>
      <c r="J32" s="36" t="s">
        <v>586</v>
      </c>
      <c r="K32" s="36" t="s">
        <v>599</v>
      </c>
      <c r="L32" s="173" t="s">
        <v>157</v>
      </c>
      <c r="M32" s="199" t="str">
        <f aca="false">IFERROR(__xludf.dummyfunction("regexreplace(N32,"" "","", "")"),"J0, J5, J6, J7, JC, K0, K3, K4, K5, K7, KA, KC, KD, L1, L8, LA, LC, LF, M0, M3, M8, MF, N2, N7, NA, ")</f>
        <v>J0, J5, J6, J7, JC, K0, K3, K4, K5, K7, KA, KC, KD, L1, L8, LA, LC, LF, M0, M3, M8, MF, N2, N7, NA,</v>
      </c>
      <c r="N32" s="199" t="e">
        <f aca="false">CONCATENATE(O32:CL32)</f>
        <v>#VALUE!</v>
      </c>
      <c r="O32" s="199" t="str">
        <f aca="false">IFERROR(__xludf.dummyfunction("if(countif(ec_num_list,CO32),OFFSET(INDIRECT(CONCAT(""A"",to_text(match(CO32,ec_num_list,0)))),0,1),"""")"),"J0 ")</f>
        <v>J0</v>
      </c>
      <c r="P32" s="199" t="str">
        <f aca="false">IFERROR(__xludf.dummyfunction("if(countif(ec_num_list,CP32),OFFSET(INDIRECT(CONCAT(""A"",to_text(match(CP32,ec_num_list,0)))),0,1),"""")"),"")</f>
        <v/>
      </c>
      <c r="Q32" s="199" t="str">
        <f aca="false">IFERROR(__xludf.dummyfunction("if(countif(ec_num_list,CQ32),OFFSET(INDIRECT(CONCAT(""A"",to_text(match(CQ32,ec_num_list,0)))),0,1),"""")"),"")</f>
        <v/>
      </c>
      <c r="R32" s="199" t="str">
        <f aca="false">IFERROR(__xludf.dummyfunction("if(countif(ec_num_list,CR32),OFFSET(INDIRECT(CONCAT(""A"",to_text(match(CR32,ec_num_list,0)))),0,1),"""")"),"")</f>
        <v/>
      </c>
      <c r="S32" s="199" t="str">
        <f aca="false">IFERROR(__xludf.dummyfunction("if(countif(ec_num_list,CS32),OFFSET(INDIRECT(CONCAT(""A"",to_text(match(CS32,ec_num_list,0)))),0,1),"""")"),"")</f>
        <v/>
      </c>
      <c r="T32" s="199" t="str">
        <f aca="false">IFERROR(__xludf.dummyfunction("if(countif(ec_num_list,CT32),OFFSET(INDIRECT(CONCAT(""A"",to_text(match(CT32,ec_num_list,0)))),0,1),"""")"),"J5 ")</f>
        <v>J5</v>
      </c>
      <c r="U32" s="199" t="str">
        <f aca="false">IFERROR(__xludf.dummyfunction("if(countif(ec_num_list,CU32),OFFSET(INDIRECT(CONCAT(""A"",to_text(match(CU32,ec_num_list,0)))),0,1),"""")"),"J6 ")</f>
        <v>J6</v>
      </c>
      <c r="V32" s="199" t="str">
        <f aca="false">IFERROR(__xludf.dummyfunction("if(countif(ec_num_list,CV32),OFFSET(INDIRECT(CONCAT(""A"",to_text(match(CV32,ec_num_list,0)))),0,1),"""")"),"J7 ")</f>
        <v>J7</v>
      </c>
      <c r="W32" s="199" t="str">
        <f aca="false">IFERROR(__xludf.dummyfunction("if(countif(ec_num_list,CW32),OFFSET(INDIRECT(CONCAT(""A"",to_text(match(CW32,ec_num_list,0)))),0,1),"""")"),"")</f>
        <v/>
      </c>
      <c r="X32" s="199" t="str">
        <f aca="false">IFERROR(__xludf.dummyfunction("if(countif(ec_num_list,CX32),OFFSET(INDIRECT(CONCAT(""A"",to_text(match(CX32,ec_num_list,0)))),0,1),"""")"),"")</f>
        <v/>
      </c>
      <c r="Y32" s="199" t="str">
        <f aca="false">IFERROR(__xludf.dummyfunction("if(countif(ec_num_list,CY32),OFFSET(INDIRECT(CONCAT(""A"",to_text(match(CY32,ec_num_list,0)))),0,1),"""")"),"")</f>
        <v/>
      </c>
      <c r="Z32" s="199" t="str">
        <f aca="false">IFERROR(__xludf.dummyfunction("if(countif(ec_num_list,CZ32),OFFSET(INDIRECT(CONCAT(""A"",to_text(match(CZ32,ec_num_list,0)))),0,1),"""")"),"")</f>
        <v/>
      </c>
      <c r="AA32" s="199" t="str">
        <f aca="false">IFERROR(__xludf.dummyfunction("if(countif(ec_num_list,DA32),OFFSET(INDIRECT(CONCAT(""A"",to_text(match(DA32,ec_num_list,0)))),0,1),"""")"),"JC ")</f>
        <v>JC</v>
      </c>
      <c r="AB32" s="199" t="str">
        <f aca="false">IFERROR(__xludf.dummyfunction("if(countif(ec_num_list,DB32),OFFSET(INDIRECT(CONCAT(""A"",to_text(match(DB32,ec_num_list,0)))),0,1),"""")"),"")</f>
        <v/>
      </c>
      <c r="AC32" s="199" t="str">
        <f aca="false">IFERROR(__xludf.dummyfunction("if(countif(ec_num_list,DC32),OFFSET(INDIRECT(CONCAT(""A"",to_text(match(DC32,ec_num_list,0)))),0,1),"""")"),"")</f>
        <v/>
      </c>
      <c r="AD32" s="199" t="str">
        <f aca="false">IFERROR(__xludf.dummyfunction("if(countif(ec_num_list,DD32),OFFSET(INDIRECT(CONCAT(""A"",to_text(match(DD32,ec_num_list,0)))),0,1),"""")"),"")</f>
        <v/>
      </c>
      <c r="AE32" s="199" t="str">
        <f aca="false">IFERROR(__xludf.dummyfunction("if(countif(ec_num_list,DE32),OFFSET(INDIRECT(CONCAT(""A"",to_text(match(DE32,ec_num_list,0)))),0,1),"""")"),"K0 ")</f>
        <v>K0</v>
      </c>
      <c r="AF32" s="199" t="str">
        <f aca="false">IFERROR(__xludf.dummyfunction("if(countif(ec_num_list,DF32),OFFSET(INDIRECT(CONCAT(""A"",to_text(match(DF32,ec_num_list,0)))),0,1),"""")"),"")</f>
        <v/>
      </c>
      <c r="AG32" s="199" t="str">
        <f aca="false">IFERROR(__xludf.dummyfunction("if(countif(ec_num_list,DG32),OFFSET(INDIRECT(CONCAT(""A"",to_text(match(DG32,ec_num_list,0)))),0,1),"""")"),"")</f>
        <v/>
      </c>
      <c r="AH32" s="199" t="str">
        <f aca="false">IFERROR(__xludf.dummyfunction("if(countif(ec_num_list,DH32),OFFSET(INDIRECT(CONCAT(""A"",to_text(match(DH32,ec_num_list,0)))),0,1),"""")"),"K3 ")</f>
        <v>K3</v>
      </c>
      <c r="AI32" s="199" t="str">
        <f aca="false">IFERROR(__xludf.dummyfunction("if(countif(ec_num_list,DI32),OFFSET(INDIRECT(CONCAT(""A"",to_text(match(DI32,ec_num_list,0)))),0,1),"""")"),"K4 ")</f>
        <v>K4</v>
      </c>
      <c r="AJ32" s="199" t="str">
        <f aca="false">IFERROR(__xludf.dummyfunction("if(countif(ec_num_list,DJ32),OFFSET(INDIRECT(CONCAT(""A"",to_text(match(DJ32,ec_num_list,0)))),0,1),"""")"),"K5 ")</f>
        <v>K5</v>
      </c>
      <c r="AK32" s="199" t="str">
        <f aca="false">IFERROR(__xludf.dummyfunction("if(countif(ec_num_list,DK32),OFFSET(INDIRECT(CONCAT(""A"",to_text(match(DK32,ec_num_list,0)))),0,1),"""")"),"")</f>
        <v/>
      </c>
      <c r="AL32" s="199" t="str">
        <f aca="false">IFERROR(__xludf.dummyfunction("if(countif(ec_num_list,DL32),OFFSET(INDIRECT(CONCAT(""A"",to_text(match(DL32,ec_num_list,0)))),0,1),"""")"),"K7 ")</f>
        <v>K7</v>
      </c>
      <c r="AM32" s="199" t="str">
        <f aca="false">IFERROR(__xludf.dummyfunction("if(countif(ec_num_list,DM32),OFFSET(INDIRECT(CONCAT(""A"",to_text(match(DM32,ec_num_list,0)))),0,1),"""")"),"")</f>
        <v/>
      </c>
      <c r="AN32" s="199" t="str">
        <f aca="false">IFERROR(__xludf.dummyfunction("if(countif(ec_num_list,DN32),OFFSET(INDIRECT(CONCAT(""A"",to_text(match(DN32,ec_num_list,0)))),0,1),"""")"),"")</f>
        <v/>
      </c>
      <c r="AO32" s="199" t="str">
        <f aca="false">IFERROR(__xludf.dummyfunction("if(countif(ec_num_list,DO32),OFFSET(INDIRECT(CONCAT(""A"",to_text(match(DO32,ec_num_list,0)))),0,1),"""")"),"KA ")</f>
        <v>KA</v>
      </c>
      <c r="AP32" s="199" t="str">
        <f aca="false">IFERROR(__xludf.dummyfunction("if(countif(ec_num_list,DP32),OFFSET(INDIRECT(CONCAT(""A"",to_text(match(DP32,ec_num_list,0)))),0,1),"""")"),"")</f>
        <v/>
      </c>
      <c r="AQ32" s="199" t="str">
        <f aca="false">IFERROR(__xludf.dummyfunction("if(countif(ec_num_list,DQ32),OFFSET(INDIRECT(CONCAT(""A"",to_text(match(DQ32,ec_num_list,0)))),0,1),"""")"),"KC ")</f>
        <v>KC</v>
      </c>
      <c r="AR32" s="199" t="str">
        <f aca="false">IFERROR(__xludf.dummyfunction("if(countif(ec_num_list,DR32),OFFSET(INDIRECT(CONCAT(""A"",to_text(match(DR32,ec_num_list,0)))),0,1),"""")"),"KD ")</f>
        <v>KD</v>
      </c>
      <c r="AS32" s="199" t="str">
        <f aca="false">IFERROR(__xludf.dummyfunction("if(countif(ec_num_list,DS32),OFFSET(INDIRECT(CONCAT(""A"",to_text(match(DS32,ec_num_list,0)))),0,1),"""")"),"")</f>
        <v/>
      </c>
      <c r="AT32" s="199" t="str">
        <f aca="false">IFERROR(__xludf.dummyfunction("if(countif(ec_num_list,DT32),OFFSET(INDIRECT(CONCAT(""A"",to_text(match(DT32,ec_num_list,0)))),0,1),"""")"),"")</f>
        <v/>
      </c>
      <c r="AU32" s="199" t="str">
        <f aca="false">IFERROR(__xludf.dummyfunction("if(countif(ec_num_list,DU32),OFFSET(INDIRECT(CONCAT(""A"",to_text(match(DU32,ec_num_list,0)))),0,1),"""")"),"")</f>
        <v/>
      </c>
      <c r="AV32" s="199" t="str">
        <f aca="false">IFERROR(__xludf.dummyfunction("if(countif(ec_num_list,DV32),OFFSET(INDIRECT(CONCAT(""A"",to_text(match(DV32,ec_num_list,0)))),0,1),"""")"),"L1 ")</f>
        <v>L1</v>
      </c>
      <c r="AW32" s="199" t="str">
        <f aca="false">IFERROR(__xludf.dummyfunction("if(countif(ec_num_list,DW32),OFFSET(INDIRECT(CONCAT(""A"",to_text(match(DW32,ec_num_list,0)))),0,1),"""")"),"")</f>
        <v/>
      </c>
      <c r="AX32" s="199" t="str">
        <f aca="false">IFERROR(__xludf.dummyfunction("if(countif(ec_num_list,DX32),OFFSET(INDIRECT(CONCAT(""A"",to_text(match(DX32,ec_num_list,0)))),0,1),"""")"),"")</f>
        <v/>
      </c>
      <c r="AY32" s="199" t="str">
        <f aca="false">IFERROR(__xludf.dummyfunction("if(countif(ec_num_list,DY32),OFFSET(INDIRECT(CONCAT(""A"",to_text(match(DY32,ec_num_list,0)))),0,1),"""")"),"")</f>
        <v/>
      </c>
      <c r="AZ32" s="199" t="str">
        <f aca="false">IFERROR(__xludf.dummyfunction("if(countif(ec_num_list,DZ32),OFFSET(INDIRECT(CONCAT(""A"",to_text(match(DZ32,ec_num_list,0)))),0,1),"""")"),"")</f>
        <v/>
      </c>
      <c r="BA32" s="199" t="str">
        <f aca="false">IFERROR(__xludf.dummyfunction("if(countif(ec_num_list,EA32),OFFSET(INDIRECT(CONCAT(""A"",to_text(match(EA32,ec_num_list,0)))),0,1),"""")"),"")</f>
        <v/>
      </c>
      <c r="BB32" s="199" t="str">
        <f aca="false">IFERROR(__xludf.dummyfunction("if(countif(ec_num_list,EB32),OFFSET(INDIRECT(CONCAT(""A"",to_text(match(EB32,ec_num_list,0)))),0,1),"""")"),"")</f>
        <v/>
      </c>
      <c r="BC32" s="199" t="str">
        <f aca="false">IFERROR(__xludf.dummyfunction("if(countif(ec_num_list,EC32),OFFSET(INDIRECT(CONCAT(""A"",to_text(match(EC32,ec_num_list,0)))),0,1),"""")"),"L8 ")</f>
        <v>L8</v>
      </c>
      <c r="BD32" s="199" t="str">
        <f aca="false">IFERROR(__xludf.dummyfunction("if(countif(ec_num_list,ED32),OFFSET(INDIRECT(CONCAT(""A"",to_text(match(ED32,ec_num_list,0)))),0,1),"""")"),"")</f>
        <v/>
      </c>
      <c r="BE32" s="199" t="str">
        <f aca="false">IFERROR(__xludf.dummyfunction("if(countif(ec_num_list,EE32),OFFSET(INDIRECT(CONCAT(""A"",to_text(match(EE32,ec_num_list,0)))),0,1),"""")"),"LA ")</f>
        <v>LA</v>
      </c>
      <c r="BF32" s="199" t="str">
        <f aca="false">IFERROR(__xludf.dummyfunction("if(countif(ec_num_list,EF32),OFFSET(INDIRECT(CONCAT(""A"",to_text(match(EF32,ec_num_list,0)))),0,1),"""")"),"")</f>
        <v/>
      </c>
      <c r="BG32" s="199" t="str">
        <f aca="false">IFERROR(__xludf.dummyfunction("if(countif(ec_num_list,EG32),OFFSET(INDIRECT(CONCAT(""A"",to_text(match(EG32,ec_num_list,0)))),0,1),"""")"),"LC ")</f>
        <v>LC</v>
      </c>
      <c r="BH32" s="199" t="str">
        <f aca="false">IFERROR(__xludf.dummyfunction("if(countif(ec_num_list,EH32),OFFSET(INDIRECT(CONCAT(""A"",to_text(match(EH32,ec_num_list,0)))),0,1),"""")"),"")</f>
        <v/>
      </c>
      <c r="BI32" s="199" t="str">
        <f aca="false">IFERROR(__xludf.dummyfunction("if(countif(ec_num_list,EI32),OFFSET(INDIRECT(CONCAT(""A"",to_text(match(EI32,ec_num_list,0)))),0,1),"""")"),"")</f>
        <v/>
      </c>
      <c r="BJ32" s="199" t="str">
        <f aca="false">IFERROR(__xludf.dummyfunction("if(countif(ec_num_list,EJ32),OFFSET(INDIRECT(CONCAT(""A"",to_text(match(EJ32,ec_num_list,0)))),0,1),"""")"),"LF ")</f>
        <v>LF</v>
      </c>
      <c r="BK32" s="199" t="str">
        <f aca="false">IFERROR(__xludf.dummyfunction("if(countif(ec_num_list,EK32),OFFSET(INDIRECT(CONCAT(""A"",to_text(match(EK32,ec_num_list,0)))),0,1),"""")"),"M0 ")</f>
        <v>M0</v>
      </c>
      <c r="BL32" s="199" t="str">
        <f aca="false">IFERROR(__xludf.dummyfunction("if(countif(ec_num_list,EL32),OFFSET(INDIRECT(CONCAT(""A"",to_text(match(EL32,ec_num_list,0)))),0,1),"""")"),"")</f>
        <v/>
      </c>
      <c r="BM32" s="199" t="str">
        <f aca="false">IFERROR(__xludf.dummyfunction("if(countif(ec_num_list,EM32),OFFSET(INDIRECT(CONCAT(""A"",to_text(match(EM32,ec_num_list,0)))),0,1),"""")"),"")</f>
        <v/>
      </c>
      <c r="BN32" s="199" t="str">
        <f aca="false">IFERROR(__xludf.dummyfunction("if(countif(ec_num_list,EN32),OFFSET(INDIRECT(CONCAT(""A"",to_text(match(EN32,ec_num_list,0)))),0,1),"""")"),"M3 ")</f>
        <v>M3</v>
      </c>
      <c r="BO32" s="199" t="str">
        <f aca="false">IFERROR(__xludf.dummyfunction("if(countif(ec_num_list,EO32),OFFSET(INDIRECT(CONCAT(""A"",to_text(match(EO32,ec_num_list,0)))),0,1),"""")"),"")</f>
        <v/>
      </c>
      <c r="BP32" s="199" t="str">
        <f aca="false">IFERROR(__xludf.dummyfunction("if(countif(ec_num_list,EP32),OFFSET(INDIRECT(CONCAT(""A"",to_text(match(EP32,ec_num_list,0)))),0,1),"""")"),"")</f>
        <v/>
      </c>
      <c r="BQ32" s="199" t="str">
        <f aca="false">IFERROR(__xludf.dummyfunction("if(countif(ec_num_list,EQ32),OFFSET(INDIRECT(CONCAT(""A"",to_text(match(EQ32,ec_num_list,0)))),0,1),"""")"),"")</f>
        <v/>
      </c>
      <c r="BR32" s="199" t="str">
        <f aca="false">IFERROR(__xludf.dummyfunction("if(countif(ec_num_list,ER32),OFFSET(INDIRECT(CONCAT(""A"",to_text(match(ER32,ec_num_list,0)))),0,1),"""")"),"")</f>
        <v/>
      </c>
      <c r="BS32" s="199" t="str">
        <f aca="false">IFERROR(__xludf.dummyfunction("if(countif(ec_num_list,ES32),OFFSET(INDIRECT(CONCAT(""A"",to_text(match(ES32,ec_num_list,0)))),0,1),"""")"),"M8 ")</f>
        <v>M8</v>
      </c>
      <c r="BT32" s="199" t="str">
        <f aca="false">IFERROR(__xludf.dummyfunction("if(countif(ec_num_list,ET32),OFFSET(INDIRECT(CONCAT(""A"",to_text(match(ET32,ec_num_list,0)))),0,1),"""")"),"")</f>
        <v/>
      </c>
      <c r="BU32" s="199" t="str">
        <f aca="false">IFERROR(__xludf.dummyfunction("if(countif(ec_num_list,EU32),OFFSET(INDIRECT(CONCAT(""A"",to_text(match(EU32,ec_num_list,0)))),0,1),"""")"),"")</f>
        <v/>
      </c>
      <c r="BV32" s="199" t="str">
        <f aca="false">IFERROR(__xludf.dummyfunction("if(countif(ec_num_list,EV32),OFFSET(INDIRECT(CONCAT(""A"",to_text(match(EV32,ec_num_list,0)))),0,1),"""")"),"")</f>
        <v/>
      </c>
      <c r="BW32" s="199" t="str">
        <f aca="false">IFERROR(__xludf.dummyfunction("if(countif(ec_num_list,EW32),OFFSET(INDIRECT(CONCAT(""A"",to_text(match(EW32,ec_num_list,0)))),0,1),"""")"),"")</f>
        <v/>
      </c>
      <c r="BX32" s="199" t="str">
        <f aca="false">IFERROR(__xludf.dummyfunction("if(countif(ec_num_list,EX32),OFFSET(INDIRECT(CONCAT(""A"",to_text(match(EX32,ec_num_list,0)))),0,1),"""")"),"")</f>
        <v/>
      </c>
      <c r="BY32" s="199" t="str">
        <f aca="false">IFERROR(__xludf.dummyfunction("if(countif(ec_num_list,EY32),OFFSET(INDIRECT(CONCAT(""A"",to_text(match(EY32,ec_num_list,0)))),0,1),"""")"),"")</f>
        <v/>
      </c>
      <c r="BZ32" s="199" t="str">
        <f aca="false">IFERROR(__xludf.dummyfunction("if(countif(ec_num_list,EZ32),OFFSET(INDIRECT(CONCAT(""A"",to_text(match(EZ32,ec_num_list,0)))),0,1),"""")"),"MF ")</f>
        <v>MF</v>
      </c>
      <c r="CA32" s="199" t="str">
        <f aca="false">IFERROR(__xludf.dummyfunction("if(countif(ec_num_list,FA32),OFFSET(INDIRECT(CONCAT(""A"",to_text(match(FA32,ec_num_list,0)))),0,1),"""")"),"")</f>
        <v/>
      </c>
      <c r="CB32" s="199" t="str">
        <f aca="false">IFERROR(__xludf.dummyfunction("if(countif(ec_num_list,FB32),OFFSET(INDIRECT(CONCAT(""A"",to_text(match(FB32,ec_num_list,0)))),0,1),"""")"),"")</f>
        <v/>
      </c>
      <c r="CC32" s="199" t="str">
        <f aca="false">IFERROR(__xludf.dummyfunction("if(countif(ec_num_list,FC32),OFFSET(INDIRECT(CONCAT(""A"",to_text(match(FC32,ec_num_list,0)))),0,1),"""")"),"N2 ")</f>
        <v>N2</v>
      </c>
      <c r="CD32" s="199" t="str">
        <f aca="false">IFERROR(__xludf.dummyfunction("if(countif(ec_num_list,FD32),OFFSET(INDIRECT(CONCAT(""A"",to_text(match(FD32,ec_num_list,0)))),0,1),"""")"),"")</f>
        <v/>
      </c>
      <c r="CE32" s="199" t="str">
        <f aca="false">IFERROR(__xludf.dummyfunction("if(countif(ec_num_list,FE32),OFFSET(INDIRECT(CONCAT(""A"",to_text(match(FE32,ec_num_list,0)))),0,1),"""")"),"")</f>
        <v/>
      </c>
      <c r="CF32" s="199" t="str">
        <f aca="false">IFERROR(__xludf.dummyfunction("if(countif(ec_num_list,FF32),OFFSET(INDIRECT(CONCAT(""A"",to_text(match(FF32,ec_num_list,0)))),0,1),"""")"),"")</f>
        <v/>
      </c>
      <c r="CG32" s="199" t="str">
        <f aca="false">IFERROR(__xludf.dummyfunction("if(countif(ec_num_list,FG32),OFFSET(INDIRECT(CONCAT(""A"",to_text(match(FG32,ec_num_list,0)))),0,1),"""")"),"")</f>
        <v/>
      </c>
      <c r="CH32" s="199" t="str">
        <f aca="false">IFERROR(__xludf.dummyfunction("if(countif(ec_num_list,FH32),OFFSET(INDIRECT(CONCAT(""A"",to_text(match(FH32,ec_num_list,0)))),0,1),"""")"),"N7 ")</f>
        <v>N7</v>
      </c>
      <c r="CI32" s="199" t="str">
        <f aca="false">IFERROR(__xludf.dummyfunction("if(countif(ec_num_list,FI32),OFFSET(INDIRECT(CONCAT(""A"",to_text(match(FI32,ec_num_list,0)))),0,1),"""")"),"")</f>
        <v/>
      </c>
      <c r="CJ32" s="199" t="str">
        <f aca="false">IFERROR(__xludf.dummyfunction("if(countif(ec_num_list,FJ32),OFFSET(INDIRECT(CONCAT(""A"",to_text(match(FJ32,ec_num_list,0)))),0,1),"""")"),"")</f>
        <v/>
      </c>
      <c r="CK32" s="199" t="str">
        <f aca="false">IFERROR(__xludf.dummyfunction("if(countif(ec_num_list,FK32),OFFSET(INDIRECT(CONCAT(""A"",to_text(match(FK32,ec_num_list,0)))),0,1),"""")"),"NA ")</f>
        <v>NA</v>
      </c>
      <c r="CL32" s="199" t="str">
        <f aca="false">IFERROR(__xludf.dummyfunction("if(countif(ec_num_list,FL32),OFFSET(INDIRECT(CONCAT(""A"",to_text(match(FL32,ec_num_list,0)))),0,1),"""")"),"")</f>
        <v/>
      </c>
      <c r="CM32" s="199" t="str">
        <f aca="false">IFERROR(__xludf.dummyfunction("if(countif(ec_num_list,FM32),OFFSET(INDIRECT(CONCAT(""A"",to_text(match(FM32,ec_num_list,0)))),0,1),"""")"),"")</f>
        <v/>
      </c>
      <c r="CN32" s="37" t="s">
        <v>157</v>
      </c>
      <c r="CO32" s="37" t="s">
        <v>1231</v>
      </c>
      <c r="CP32" s="37" t="s">
        <v>1543</v>
      </c>
      <c r="CQ32" s="37" t="s">
        <v>1543</v>
      </c>
      <c r="CR32" s="37" t="s">
        <v>1543</v>
      </c>
      <c r="CS32" s="37" t="s">
        <v>1543</v>
      </c>
      <c r="CT32" s="37" t="s">
        <v>1254</v>
      </c>
      <c r="CU32" s="37" t="s">
        <v>1259</v>
      </c>
      <c r="CV32" s="37" t="s">
        <v>1262</v>
      </c>
      <c r="CW32" s="37" t="s">
        <v>1543</v>
      </c>
      <c r="CX32" s="37" t="s">
        <v>1543</v>
      </c>
      <c r="CY32" s="37" t="s">
        <v>1543</v>
      </c>
      <c r="CZ32" s="37" t="s">
        <v>1543</v>
      </c>
      <c r="DA32" s="37" t="s">
        <v>1280</v>
      </c>
      <c r="DB32" s="37" t="s">
        <v>1543</v>
      </c>
      <c r="DC32" s="37" t="s">
        <v>1543</v>
      </c>
      <c r="DD32" s="37" t="s">
        <v>1543</v>
      </c>
      <c r="DE32" s="37" t="s">
        <v>1292</v>
      </c>
      <c r="DF32" s="37" t="s">
        <v>1543</v>
      </c>
      <c r="DG32" s="37" t="s">
        <v>1543</v>
      </c>
      <c r="DH32" s="37" t="s">
        <v>1303</v>
      </c>
      <c r="DI32" s="37" t="s">
        <v>1305</v>
      </c>
      <c r="DJ32" s="37" t="s">
        <v>1309</v>
      </c>
      <c r="DK32" s="37" t="s">
        <v>1543</v>
      </c>
      <c r="DL32" s="37" t="s">
        <v>1314</v>
      </c>
      <c r="DM32" s="37" t="s">
        <v>1543</v>
      </c>
      <c r="DN32" s="37" t="s">
        <v>1543</v>
      </c>
      <c r="DO32" s="37" t="s">
        <v>1325</v>
      </c>
      <c r="DP32" s="37" t="s">
        <v>1543</v>
      </c>
      <c r="DQ32" s="37" t="s">
        <v>1332</v>
      </c>
      <c r="DR32" s="37" t="s">
        <v>1335</v>
      </c>
      <c r="DS32" s="37" t="s">
        <v>1543</v>
      </c>
      <c r="DT32" s="37" t="s">
        <v>1543</v>
      </c>
      <c r="DU32" s="37" t="s">
        <v>1543</v>
      </c>
      <c r="DV32" s="37" t="s">
        <v>1351</v>
      </c>
      <c r="DW32" s="37" t="s">
        <v>1543</v>
      </c>
      <c r="DX32" s="37" t="s">
        <v>1543</v>
      </c>
      <c r="DY32" s="37" t="s">
        <v>1543</v>
      </c>
      <c r="DZ32" s="37" t="s">
        <v>1543</v>
      </c>
      <c r="EA32" s="37" t="s">
        <v>1543</v>
      </c>
      <c r="EB32" s="37" t="s">
        <v>1543</v>
      </c>
      <c r="EC32" s="37" t="s">
        <v>1379</v>
      </c>
      <c r="ED32" s="37" t="s">
        <v>1543</v>
      </c>
      <c r="EE32" s="37" t="s">
        <v>1385</v>
      </c>
      <c r="EF32" s="37" t="s">
        <v>1543</v>
      </c>
      <c r="EG32" s="37" t="s">
        <v>1392</v>
      </c>
      <c r="EH32" s="37" t="s">
        <v>1543</v>
      </c>
      <c r="EI32" s="37" t="s">
        <v>1543</v>
      </c>
      <c r="EJ32" s="37" t="s">
        <v>1402</v>
      </c>
      <c r="EK32" s="37" t="s">
        <v>1405</v>
      </c>
      <c r="EL32" s="37" t="s">
        <v>1543</v>
      </c>
      <c r="EM32" s="37" t="s">
        <v>1543</v>
      </c>
      <c r="EN32" s="37" t="s">
        <v>1416</v>
      </c>
      <c r="EO32" s="37" t="s">
        <v>1543</v>
      </c>
      <c r="EP32" s="37" t="s">
        <v>1543</v>
      </c>
      <c r="EQ32" s="37" t="s">
        <v>1543</v>
      </c>
      <c r="ER32" s="37" t="s">
        <v>1543</v>
      </c>
      <c r="ES32" s="37" t="s">
        <v>1430</v>
      </c>
      <c r="ET32" s="37" t="s">
        <v>1543</v>
      </c>
      <c r="EU32" s="37" t="s">
        <v>1543</v>
      </c>
      <c r="EV32" s="37" t="s">
        <v>1543</v>
      </c>
      <c r="EW32" s="37" t="s">
        <v>1543</v>
      </c>
      <c r="EX32" s="37" t="s">
        <v>1543</v>
      </c>
      <c r="EY32" s="37" t="s">
        <v>1543</v>
      </c>
      <c r="EZ32" s="37" t="s">
        <v>1451</v>
      </c>
      <c r="FA32" s="37" t="s">
        <v>1543</v>
      </c>
      <c r="FB32" s="37" t="s">
        <v>1543</v>
      </c>
      <c r="FC32" s="37" t="s">
        <v>1464</v>
      </c>
      <c r="FD32" s="37" t="s">
        <v>1543</v>
      </c>
      <c r="FE32" s="37" t="s">
        <v>1543</v>
      </c>
      <c r="FF32" s="37" t="s">
        <v>1543</v>
      </c>
      <c r="FG32" s="37" t="s">
        <v>1543</v>
      </c>
      <c r="FH32" s="37" t="s">
        <v>1482</v>
      </c>
      <c r="FI32" s="37" t="s">
        <v>1543</v>
      </c>
      <c r="FJ32" s="37" t="s">
        <v>1543</v>
      </c>
      <c r="FK32" s="37" t="s">
        <v>1494</v>
      </c>
      <c r="FL32" s="37" t="s">
        <v>1497</v>
      </c>
      <c r="FM32" s="37" t="s">
        <v>1543</v>
      </c>
    </row>
    <row r="33" customFormat="false" ht="15" hidden="false" customHeight="false" outlineLevel="0" collapsed="false">
      <c r="A33" s="37" t="s">
        <v>1341</v>
      </c>
      <c r="B33" s="37" t="str">
        <f aca="false">CONCATENATE("K",C33," ")</f>
        <v>KF</v>
      </c>
      <c r="C33" s="196" t="s">
        <v>1549</v>
      </c>
      <c r="D33" s="36" t="s">
        <v>417</v>
      </c>
      <c r="E33" s="36" t="s">
        <v>896</v>
      </c>
      <c r="F33" s="36" t="s">
        <v>897</v>
      </c>
      <c r="G33" s="36" t="s">
        <v>898</v>
      </c>
      <c r="H33" s="36" t="s">
        <v>439</v>
      </c>
      <c r="I33" s="36" t="s">
        <v>585</v>
      </c>
      <c r="J33" s="36" t="s">
        <v>586</v>
      </c>
      <c r="K33" s="36" t="s">
        <v>599</v>
      </c>
      <c r="L33" s="173" t="s">
        <v>368</v>
      </c>
      <c r="M33" s="199" t="str">
        <f aca="false">IFERROR(__xludf.dummyfunction("regexreplace(N33,"" "","", "")"),"J0, J5, J6, J7, JC, K0, K3, K4, K5, K7, KA, KC, KD, L1, L8, LA, LC, LF, M0, M3, M8, MF, N2, N7, NA, ")</f>
        <v>J0, J5, J6, J7, JC, K0, K3, K4, K5, K7, KA, KC, KD, L1, L8, LA, LC, LF, M0, M3, M8, MF, N2, N7, NA,</v>
      </c>
      <c r="N33" s="199" t="e">
        <f aca="false">CONCATENATE(O33:CL33)</f>
        <v>#VALUE!</v>
      </c>
      <c r="O33" s="199" t="str">
        <f aca="false">IFERROR(__xludf.dummyfunction("if(countif(ec_num_list,CO33),OFFSET(INDIRECT(CONCAT(""A"",to_text(match(CO33,ec_num_list,0)))),0,1),"""")"),"J0 ")</f>
        <v>J0</v>
      </c>
      <c r="P33" s="199" t="str">
        <f aca="false">IFERROR(__xludf.dummyfunction("if(countif(ec_num_list,CP33),OFFSET(INDIRECT(CONCAT(""A"",to_text(match(CP33,ec_num_list,0)))),0,1),"""")"),"")</f>
        <v/>
      </c>
      <c r="Q33" s="199" t="str">
        <f aca="false">IFERROR(__xludf.dummyfunction("if(countif(ec_num_list,CQ33),OFFSET(INDIRECT(CONCAT(""A"",to_text(match(CQ33,ec_num_list,0)))),0,1),"""")"),"")</f>
        <v/>
      </c>
      <c r="R33" s="199" t="str">
        <f aca="false">IFERROR(__xludf.dummyfunction("if(countif(ec_num_list,CR33),OFFSET(INDIRECT(CONCAT(""A"",to_text(match(CR33,ec_num_list,0)))),0,1),"""")"),"")</f>
        <v/>
      </c>
      <c r="S33" s="199" t="str">
        <f aca="false">IFERROR(__xludf.dummyfunction("if(countif(ec_num_list,CS33),OFFSET(INDIRECT(CONCAT(""A"",to_text(match(CS33,ec_num_list,0)))),0,1),"""")"),"")</f>
        <v/>
      </c>
      <c r="T33" s="199" t="str">
        <f aca="false">IFERROR(__xludf.dummyfunction("if(countif(ec_num_list,CT33),OFFSET(INDIRECT(CONCAT(""A"",to_text(match(CT33,ec_num_list,0)))),0,1),"""")"),"J5 ")</f>
        <v>J5</v>
      </c>
      <c r="U33" s="199" t="str">
        <f aca="false">IFERROR(__xludf.dummyfunction("if(countif(ec_num_list,CU33),OFFSET(INDIRECT(CONCAT(""A"",to_text(match(CU33,ec_num_list,0)))),0,1),"""")"),"J6 ")</f>
        <v>J6</v>
      </c>
      <c r="V33" s="199" t="str">
        <f aca="false">IFERROR(__xludf.dummyfunction("if(countif(ec_num_list,CV33),OFFSET(INDIRECT(CONCAT(""A"",to_text(match(CV33,ec_num_list,0)))),0,1),"""")"),"J7 ")</f>
        <v>J7</v>
      </c>
      <c r="W33" s="199" t="str">
        <f aca="false">IFERROR(__xludf.dummyfunction("if(countif(ec_num_list,CW33),OFFSET(INDIRECT(CONCAT(""A"",to_text(match(CW33,ec_num_list,0)))),0,1),"""")"),"")</f>
        <v/>
      </c>
      <c r="X33" s="199" t="str">
        <f aca="false">IFERROR(__xludf.dummyfunction("if(countif(ec_num_list,CX33),OFFSET(INDIRECT(CONCAT(""A"",to_text(match(CX33,ec_num_list,0)))),0,1),"""")"),"")</f>
        <v/>
      </c>
      <c r="Y33" s="199" t="str">
        <f aca="false">IFERROR(__xludf.dummyfunction("if(countif(ec_num_list,CY33),OFFSET(INDIRECT(CONCAT(""A"",to_text(match(CY33,ec_num_list,0)))),0,1),"""")"),"")</f>
        <v/>
      </c>
      <c r="Z33" s="199" t="str">
        <f aca="false">IFERROR(__xludf.dummyfunction("if(countif(ec_num_list,CZ33),OFFSET(INDIRECT(CONCAT(""A"",to_text(match(CZ33,ec_num_list,0)))),0,1),"""")"),"")</f>
        <v/>
      </c>
      <c r="AA33" s="199" t="str">
        <f aca="false">IFERROR(__xludf.dummyfunction("if(countif(ec_num_list,DA33),OFFSET(INDIRECT(CONCAT(""A"",to_text(match(DA33,ec_num_list,0)))),0,1),"""")"),"JC ")</f>
        <v>JC</v>
      </c>
      <c r="AB33" s="199" t="str">
        <f aca="false">IFERROR(__xludf.dummyfunction("if(countif(ec_num_list,DB33),OFFSET(INDIRECT(CONCAT(""A"",to_text(match(DB33,ec_num_list,0)))),0,1),"""")"),"")</f>
        <v/>
      </c>
      <c r="AC33" s="199" t="str">
        <f aca="false">IFERROR(__xludf.dummyfunction("if(countif(ec_num_list,DC33),OFFSET(INDIRECT(CONCAT(""A"",to_text(match(DC33,ec_num_list,0)))),0,1),"""")"),"")</f>
        <v/>
      </c>
      <c r="AD33" s="199" t="str">
        <f aca="false">IFERROR(__xludf.dummyfunction("if(countif(ec_num_list,DD33),OFFSET(INDIRECT(CONCAT(""A"",to_text(match(DD33,ec_num_list,0)))),0,1),"""")"),"")</f>
        <v/>
      </c>
      <c r="AE33" s="199" t="str">
        <f aca="false">IFERROR(__xludf.dummyfunction("if(countif(ec_num_list,DE33),OFFSET(INDIRECT(CONCAT(""A"",to_text(match(DE33,ec_num_list,0)))),0,1),"""")"),"K0 ")</f>
        <v>K0</v>
      </c>
      <c r="AF33" s="199" t="str">
        <f aca="false">IFERROR(__xludf.dummyfunction("if(countif(ec_num_list,DF33),OFFSET(INDIRECT(CONCAT(""A"",to_text(match(DF33,ec_num_list,0)))),0,1),"""")"),"")</f>
        <v/>
      </c>
      <c r="AG33" s="199" t="str">
        <f aca="false">IFERROR(__xludf.dummyfunction("if(countif(ec_num_list,DG33),OFFSET(INDIRECT(CONCAT(""A"",to_text(match(DG33,ec_num_list,0)))),0,1),"""")"),"")</f>
        <v/>
      </c>
      <c r="AH33" s="199" t="str">
        <f aca="false">IFERROR(__xludf.dummyfunction("if(countif(ec_num_list,DH33),OFFSET(INDIRECT(CONCAT(""A"",to_text(match(DH33,ec_num_list,0)))),0,1),"""")"),"K3 ")</f>
        <v>K3</v>
      </c>
      <c r="AI33" s="199" t="str">
        <f aca="false">IFERROR(__xludf.dummyfunction("if(countif(ec_num_list,DI33),OFFSET(INDIRECT(CONCAT(""A"",to_text(match(DI33,ec_num_list,0)))),0,1),"""")"),"K4 ")</f>
        <v>K4</v>
      </c>
      <c r="AJ33" s="199" t="str">
        <f aca="false">IFERROR(__xludf.dummyfunction("if(countif(ec_num_list,DJ33),OFFSET(INDIRECT(CONCAT(""A"",to_text(match(DJ33,ec_num_list,0)))),0,1),"""")"),"K5 ")</f>
        <v>K5</v>
      </c>
      <c r="AK33" s="199" t="str">
        <f aca="false">IFERROR(__xludf.dummyfunction("if(countif(ec_num_list,DK33),OFFSET(INDIRECT(CONCAT(""A"",to_text(match(DK33,ec_num_list,0)))),0,1),"""")"),"")</f>
        <v/>
      </c>
      <c r="AL33" s="199" t="str">
        <f aca="false">IFERROR(__xludf.dummyfunction("if(countif(ec_num_list,DL33),OFFSET(INDIRECT(CONCAT(""A"",to_text(match(DL33,ec_num_list,0)))),0,1),"""")"),"K7 ")</f>
        <v>K7</v>
      </c>
      <c r="AM33" s="199" t="str">
        <f aca="false">IFERROR(__xludf.dummyfunction("if(countif(ec_num_list,DM33),OFFSET(INDIRECT(CONCAT(""A"",to_text(match(DM33,ec_num_list,0)))),0,1),"""")"),"")</f>
        <v/>
      </c>
      <c r="AN33" s="199" t="str">
        <f aca="false">IFERROR(__xludf.dummyfunction("if(countif(ec_num_list,DN33),OFFSET(INDIRECT(CONCAT(""A"",to_text(match(DN33,ec_num_list,0)))),0,1),"""")"),"")</f>
        <v/>
      </c>
      <c r="AO33" s="199" t="str">
        <f aca="false">IFERROR(__xludf.dummyfunction("if(countif(ec_num_list,DO33),OFFSET(INDIRECT(CONCAT(""A"",to_text(match(DO33,ec_num_list,0)))),0,1),"""")"),"KA ")</f>
        <v>KA</v>
      </c>
      <c r="AP33" s="199" t="str">
        <f aca="false">IFERROR(__xludf.dummyfunction("if(countif(ec_num_list,DP33),OFFSET(INDIRECT(CONCAT(""A"",to_text(match(DP33,ec_num_list,0)))),0,1),"""")"),"")</f>
        <v/>
      </c>
      <c r="AQ33" s="199" t="str">
        <f aca="false">IFERROR(__xludf.dummyfunction("if(countif(ec_num_list,DQ33),OFFSET(INDIRECT(CONCAT(""A"",to_text(match(DQ33,ec_num_list,0)))),0,1),"""")"),"KC ")</f>
        <v>KC</v>
      </c>
      <c r="AR33" s="199" t="str">
        <f aca="false">IFERROR(__xludf.dummyfunction("if(countif(ec_num_list,DR33),OFFSET(INDIRECT(CONCAT(""A"",to_text(match(DR33,ec_num_list,0)))),0,1),"""")"),"KD ")</f>
        <v>KD</v>
      </c>
      <c r="AS33" s="199" t="str">
        <f aca="false">IFERROR(__xludf.dummyfunction("if(countif(ec_num_list,DS33),OFFSET(INDIRECT(CONCAT(""A"",to_text(match(DS33,ec_num_list,0)))),0,1),"""")"),"")</f>
        <v/>
      </c>
      <c r="AT33" s="199" t="str">
        <f aca="false">IFERROR(__xludf.dummyfunction("if(countif(ec_num_list,DT33),OFFSET(INDIRECT(CONCAT(""A"",to_text(match(DT33,ec_num_list,0)))),0,1),"""")"),"")</f>
        <v/>
      </c>
      <c r="AU33" s="199" t="str">
        <f aca="false">IFERROR(__xludf.dummyfunction("if(countif(ec_num_list,DU33),OFFSET(INDIRECT(CONCAT(""A"",to_text(match(DU33,ec_num_list,0)))),0,1),"""")"),"")</f>
        <v/>
      </c>
      <c r="AV33" s="199" t="str">
        <f aca="false">IFERROR(__xludf.dummyfunction("if(countif(ec_num_list,DV33),OFFSET(INDIRECT(CONCAT(""A"",to_text(match(DV33,ec_num_list,0)))),0,1),"""")"),"L1 ")</f>
        <v>L1</v>
      </c>
      <c r="AW33" s="199" t="str">
        <f aca="false">IFERROR(__xludf.dummyfunction("if(countif(ec_num_list,DW33),OFFSET(INDIRECT(CONCAT(""A"",to_text(match(DW33,ec_num_list,0)))),0,1),"""")"),"")</f>
        <v/>
      </c>
      <c r="AX33" s="199" t="str">
        <f aca="false">IFERROR(__xludf.dummyfunction("if(countif(ec_num_list,DX33),OFFSET(INDIRECT(CONCAT(""A"",to_text(match(DX33,ec_num_list,0)))),0,1),"""")"),"")</f>
        <v/>
      </c>
      <c r="AY33" s="199" t="str">
        <f aca="false">IFERROR(__xludf.dummyfunction("if(countif(ec_num_list,DY33),OFFSET(INDIRECT(CONCAT(""A"",to_text(match(DY33,ec_num_list,0)))),0,1),"""")"),"")</f>
        <v/>
      </c>
      <c r="AZ33" s="199" t="str">
        <f aca="false">IFERROR(__xludf.dummyfunction("if(countif(ec_num_list,DZ33),OFFSET(INDIRECT(CONCAT(""A"",to_text(match(DZ33,ec_num_list,0)))),0,1),"""")"),"")</f>
        <v/>
      </c>
      <c r="BA33" s="199" t="str">
        <f aca="false">IFERROR(__xludf.dummyfunction("if(countif(ec_num_list,EA33),OFFSET(INDIRECT(CONCAT(""A"",to_text(match(EA33,ec_num_list,0)))),0,1),"""")"),"")</f>
        <v/>
      </c>
      <c r="BB33" s="199" t="str">
        <f aca="false">IFERROR(__xludf.dummyfunction("if(countif(ec_num_list,EB33),OFFSET(INDIRECT(CONCAT(""A"",to_text(match(EB33,ec_num_list,0)))),0,1),"""")"),"")</f>
        <v/>
      </c>
      <c r="BC33" s="199" t="str">
        <f aca="false">IFERROR(__xludf.dummyfunction("if(countif(ec_num_list,EC33),OFFSET(INDIRECT(CONCAT(""A"",to_text(match(EC33,ec_num_list,0)))),0,1),"""")"),"L8 ")</f>
        <v>L8</v>
      </c>
      <c r="BD33" s="199" t="str">
        <f aca="false">IFERROR(__xludf.dummyfunction("if(countif(ec_num_list,ED33),OFFSET(INDIRECT(CONCAT(""A"",to_text(match(ED33,ec_num_list,0)))),0,1),"""")"),"")</f>
        <v/>
      </c>
      <c r="BE33" s="199" t="str">
        <f aca="false">IFERROR(__xludf.dummyfunction("if(countif(ec_num_list,EE33),OFFSET(INDIRECT(CONCAT(""A"",to_text(match(EE33,ec_num_list,0)))),0,1),"""")"),"LA ")</f>
        <v>LA</v>
      </c>
      <c r="BF33" s="199" t="str">
        <f aca="false">IFERROR(__xludf.dummyfunction("if(countif(ec_num_list,EF33),OFFSET(INDIRECT(CONCAT(""A"",to_text(match(EF33,ec_num_list,0)))),0,1),"""")"),"")</f>
        <v/>
      </c>
      <c r="BG33" s="199" t="str">
        <f aca="false">IFERROR(__xludf.dummyfunction("if(countif(ec_num_list,EG33),OFFSET(INDIRECT(CONCAT(""A"",to_text(match(EG33,ec_num_list,0)))),0,1),"""")"),"LC ")</f>
        <v>LC</v>
      </c>
      <c r="BH33" s="199" t="str">
        <f aca="false">IFERROR(__xludf.dummyfunction("if(countif(ec_num_list,EH33),OFFSET(INDIRECT(CONCAT(""A"",to_text(match(EH33,ec_num_list,0)))),0,1),"""")"),"")</f>
        <v/>
      </c>
      <c r="BI33" s="199" t="str">
        <f aca="false">IFERROR(__xludf.dummyfunction("if(countif(ec_num_list,EI33),OFFSET(INDIRECT(CONCAT(""A"",to_text(match(EI33,ec_num_list,0)))),0,1),"""")"),"")</f>
        <v/>
      </c>
      <c r="BJ33" s="199" t="str">
        <f aca="false">IFERROR(__xludf.dummyfunction("if(countif(ec_num_list,EJ33),OFFSET(INDIRECT(CONCAT(""A"",to_text(match(EJ33,ec_num_list,0)))),0,1),"""")"),"LF ")</f>
        <v>LF</v>
      </c>
      <c r="BK33" s="199" t="str">
        <f aca="false">IFERROR(__xludf.dummyfunction("if(countif(ec_num_list,EK33),OFFSET(INDIRECT(CONCAT(""A"",to_text(match(EK33,ec_num_list,0)))),0,1),"""")"),"M0 ")</f>
        <v>M0</v>
      </c>
      <c r="BL33" s="199" t="str">
        <f aca="false">IFERROR(__xludf.dummyfunction("if(countif(ec_num_list,EL33),OFFSET(INDIRECT(CONCAT(""A"",to_text(match(EL33,ec_num_list,0)))),0,1),"""")"),"")</f>
        <v/>
      </c>
      <c r="BM33" s="199" t="str">
        <f aca="false">IFERROR(__xludf.dummyfunction("if(countif(ec_num_list,EM33),OFFSET(INDIRECT(CONCAT(""A"",to_text(match(EM33,ec_num_list,0)))),0,1),"""")"),"")</f>
        <v/>
      </c>
      <c r="BN33" s="199" t="str">
        <f aca="false">IFERROR(__xludf.dummyfunction("if(countif(ec_num_list,EN33),OFFSET(INDIRECT(CONCAT(""A"",to_text(match(EN33,ec_num_list,0)))),0,1),"""")"),"M3 ")</f>
        <v>M3</v>
      </c>
      <c r="BO33" s="199" t="str">
        <f aca="false">IFERROR(__xludf.dummyfunction("if(countif(ec_num_list,EO33),OFFSET(INDIRECT(CONCAT(""A"",to_text(match(EO33,ec_num_list,0)))),0,1),"""")"),"")</f>
        <v/>
      </c>
      <c r="BP33" s="199" t="str">
        <f aca="false">IFERROR(__xludf.dummyfunction("if(countif(ec_num_list,EP33),OFFSET(INDIRECT(CONCAT(""A"",to_text(match(EP33,ec_num_list,0)))),0,1),"""")"),"")</f>
        <v/>
      </c>
      <c r="BQ33" s="199" t="str">
        <f aca="false">IFERROR(__xludf.dummyfunction("if(countif(ec_num_list,EQ33),OFFSET(INDIRECT(CONCAT(""A"",to_text(match(EQ33,ec_num_list,0)))),0,1),"""")"),"")</f>
        <v/>
      </c>
      <c r="BR33" s="199" t="str">
        <f aca="false">IFERROR(__xludf.dummyfunction("if(countif(ec_num_list,ER33),OFFSET(INDIRECT(CONCAT(""A"",to_text(match(ER33,ec_num_list,0)))),0,1),"""")"),"")</f>
        <v/>
      </c>
      <c r="BS33" s="199" t="str">
        <f aca="false">IFERROR(__xludf.dummyfunction("if(countif(ec_num_list,ES33),OFFSET(INDIRECT(CONCAT(""A"",to_text(match(ES33,ec_num_list,0)))),0,1),"""")"),"M8 ")</f>
        <v>M8</v>
      </c>
      <c r="BT33" s="199" t="str">
        <f aca="false">IFERROR(__xludf.dummyfunction("if(countif(ec_num_list,ET33),OFFSET(INDIRECT(CONCAT(""A"",to_text(match(ET33,ec_num_list,0)))),0,1),"""")"),"")</f>
        <v/>
      </c>
      <c r="BU33" s="199" t="str">
        <f aca="false">IFERROR(__xludf.dummyfunction("if(countif(ec_num_list,EU33),OFFSET(INDIRECT(CONCAT(""A"",to_text(match(EU33,ec_num_list,0)))),0,1),"""")"),"")</f>
        <v/>
      </c>
      <c r="BV33" s="199" t="str">
        <f aca="false">IFERROR(__xludf.dummyfunction("if(countif(ec_num_list,EV33),OFFSET(INDIRECT(CONCAT(""A"",to_text(match(EV33,ec_num_list,0)))),0,1),"""")"),"")</f>
        <v/>
      </c>
      <c r="BW33" s="199" t="str">
        <f aca="false">IFERROR(__xludf.dummyfunction("if(countif(ec_num_list,EW33),OFFSET(INDIRECT(CONCAT(""A"",to_text(match(EW33,ec_num_list,0)))),0,1),"""")"),"")</f>
        <v/>
      </c>
      <c r="BX33" s="199" t="str">
        <f aca="false">IFERROR(__xludf.dummyfunction("if(countif(ec_num_list,EX33),OFFSET(INDIRECT(CONCAT(""A"",to_text(match(EX33,ec_num_list,0)))),0,1),"""")"),"")</f>
        <v/>
      </c>
      <c r="BY33" s="199" t="str">
        <f aca="false">IFERROR(__xludf.dummyfunction("if(countif(ec_num_list,EY33),OFFSET(INDIRECT(CONCAT(""A"",to_text(match(EY33,ec_num_list,0)))),0,1),"""")"),"")</f>
        <v/>
      </c>
      <c r="BZ33" s="199" t="str">
        <f aca="false">IFERROR(__xludf.dummyfunction("if(countif(ec_num_list,EZ33),OFFSET(INDIRECT(CONCAT(""A"",to_text(match(EZ33,ec_num_list,0)))),0,1),"""")"),"MF ")</f>
        <v>MF</v>
      </c>
      <c r="CA33" s="199" t="str">
        <f aca="false">IFERROR(__xludf.dummyfunction("if(countif(ec_num_list,FA33),OFFSET(INDIRECT(CONCAT(""A"",to_text(match(FA33,ec_num_list,0)))),0,1),"""")"),"")</f>
        <v/>
      </c>
      <c r="CB33" s="199" t="str">
        <f aca="false">IFERROR(__xludf.dummyfunction("if(countif(ec_num_list,FB33),OFFSET(INDIRECT(CONCAT(""A"",to_text(match(FB33,ec_num_list,0)))),0,1),"""")"),"")</f>
        <v/>
      </c>
      <c r="CC33" s="199" t="str">
        <f aca="false">IFERROR(__xludf.dummyfunction("if(countif(ec_num_list,FC33),OFFSET(INDIRECT(CONCAT(""A"",to_text(match(FC33,ec_num_list,0)))),0,1),"""")"),"N2 ")</f>
        <v>N2</v>
      </c>
      <c r="CD33" s="199" t="str">
        <f aca="false">IFERROR(__xludf.dummyfunction("if(countif(ec_num_list,FD33),OFFSET(INDIRECT(CONCAT(""A"",to_text(match(FD33,ec_num_list,0)))),0,1),"""")"),"")</f>
        <v/>
      </c>
      <c r="CE33" s="199" t="str">
        <f aca="false">IFERROR(__xludf.dummyfunction("if(countif(ec_num_list,FE33),OFFSET(INDIRECT(CONCAT(""A"",to_text(match(FE33,ec_num_list,0)))),0,1),"""")"),"")</f>
        <v/>
      </c>
      <c r="CF33" s="199" t="str">
        <f aca="false">IFERROR(__xludf.dummyfunction("if(countif(ec_num_list,FF33),OFFSET(INDIRECT(CONCAT(""A"",to_text(match(FF33,ec_num_list,0)))),0,1),"""")"),"")</f>
        <v/>
      </c>
      <c r="CG33" s="199" t="str">
        <f aca="false">IFERROR(__xludf.dummyfunction("if(countif(ec_num_list,FG33),OFFSET(INDIRECT(CONCAT(""A"",to_text(match(FG33,ec_num_list,0)))),0,1),"""")"),"")</f>
        <v/>
      </c>
      <c r="CH33" s="199" t="str">
        <f aca="false">IFERROR(__xludf.dummyfunction("if(countif(ec_num_list,FH33),OFFSET(INDIRECT(CONCAT(""A"",to_text(match(FH33,ec_num_list,0)))),0,1),"""")"),"N7 ")</f>
        <v>N7</v>
      </c>
      <c r="CI33" s="199" t="str">
        <f aca="false">IFERROR(__xludf.dummyfunction("if(countif(ec_num_list,FI33),OFFSET(INDIRECT(CONCAT(""A"",to_text(match(FI33,ec_num_list,0)))),0,1),"""")"),"")</f>
        <v/>
      </c>
      <c r="CJ33" s="199" t="str">
        <f aca="false">IFERROR(__xludf.dummyfunction("if(countif(ec_num_list,FJ33),OFFSET(INDIRECT(CONCAT(""A"",to_text(match(FJ33,ec_num_list,0)))),0,1),"""")"),"")</f>
        <v/>
      </c>
      <c r="CK33" s="199" t="str">
        <f aca="false">IFERROR(__xludf.dummyfunction("if(countif(ec_num_list,FK33),OFFSET(INDIRECT(CONCAT(""A"",to_text(match(FK33,ec_num_list,0)))),0,1),"""")"),"NA ")</f>
        <v>NA</v>
      </c>
      <c r="CL33" s="199" t="str">
        <f aca="false">IFERROR(__xludf.dummyfunction("if(countif(ec_num_list,FL33),OFFSET(INDIRECT(CONCAT(""A"",to_text(match(FL33,ec_num_list,0)))),0,1),"""")"),"")</f>
        <v/>
      </c>
      <c r="CM33" s="199" t="str">
        <f aca="false">IFERROR(__xludf.dummyfunction("if(countif(ec_num_list,FM33),OFFSET(INDIRECT(CONCAT(""A"",to_text(match(FM33,ec_num_list,0)))),0,1),"""")"),"")</f>
        <v/>
      </c>
      <c r="CN33" s="37" t="s">
        <v>368</v>
      </c>
      <c r="CO33" s="37" t="s">
        <v>1231</v>
      </c>
      <c r="CP33" s="37" t="s">
        <v>1543</v>
      </c>
      <c r="CQ33" s="37" t="s">
        <v>1543</v>
      </c>
      <c r="CR33" s="37" t="s">
        <v>1543</v>
      </c>
      <c r="CS33" s="37" t="s">
        <v>1543</v>
      </c>
      <c r="CT33" s="37" t="s">
        <v>1254</v>
      </c>
      <c r="CU33" s="37" t="s">
        <v>1259</v>
      </c>
      <c r="CV33" s="37" t="s">
        <v>1262</v>
      </c>
      <c r="CW33" s="37" t="s">
        <v>1543</v>
      </c>
      <c r="CX33" s="37" t="s">
        <v>1543</v>
      </c>
      <c r="CY33" s="37" t="s">
        <v>1543</v>
      </c>
      <c r="CZ33" s="37" t="s">
        <v>1543</v>
      </c>
      <c r="DA33" s="37" t="s">
        <v>1280</v>
      </c>
      <c r="DB33" s="37" t="s">
        <v>1543</v>
      </c>
      <c r="DC33" s="37" t="s">
        <v>1543</v>
      </c>
      <c r="DD33" s="37" t="s">
        <v>1543</v>
      </c>
      <c r="DE33" s="37" t="s">
        <v>1292</v>
      </c>
      <c r="DF33" s="37" t="s">
        <v>1543</v>
      </c>
      <c r="DG33" s="37" t="s">
        <v>1543</v>
      </c>
      <c r="DH33" s="37" t="s">
        <v>1303</v>
      </c>
      <c r="DI33" s="37" t="s">
        <v>1305</v>
      </c>
      <c r="DJ33" s="37" t="s">
        <v>1309</v>
      </c>
      <c r="DK33" s="37" t="s">
        <v>1543</v>
      </c>
      <c r="DL33" s="37" t="s">
        <v>1314</v>
      </c>
      <c r="DM33" s="37" t="s">
        <v>1543</v>
      </c>
      <c r="DN33" s="37" t="s">
        <v>1543</v>
      </c>
      <c r="DO33" s="37" t="s">
        <v>1325</v>
      </c>
      <c r="DP33" s="37" t="s">
        <v>1543</v>
      </c>
      <c r="DQ33" s="37" t="s">
        <v>1332</v>
      </c>
      <c r="DR33" s="37" t="s">
        <v>1335</v>
      </c>
      <c r="DS33" s="37" t="s">
        <v>1543</v>
      </c>
      <c r="DT33" s="37" t="s">
        <v>1543</v>
      </c>
      <c r="DU33" s="37" t="s">
        <v>1543</v>
      </c>
      <c r="DV33" s="37" t="s">
        <v>1351</v>
      </c>
      <c r="DW33" s="37" t="s">
        <v>1543</v>
      </c>
      <c r="DX33" s="37" t="s">
        <v>1543</v>
      </c>
      <c r="DY33" s="37" t="s">
        <v>1543</v>
      </c>
      <c r="DZ33" s="37" t="s">
        <v>1543</v>
      </c>
      <c r="EA33" s="37" t="s">
        <v>1543</v>
      </c>
      <c r="EB33" s="37" t="s">
        <v>1543</v>
      </c>
      <c r="EC33" s="37" t="s">
        <v>1379</v>
      </c>
      <c r="ED33" s="37" t="s">
        <v>1543</v>
      </c>
      <c r="EE33" s="37" t="s">
        <v>1385</v>
      </c>
      <c r="EF33" s="37" t="s">
        <v>1543</v>
      </c>
      <c r="EG33" s="37" t="s">
        <v>1392</v>
      </c>
      <c r="EH33" s="37" t="s">
        <v>1543</v>
      </c>
      <c r="EI33" s="37" t="s">
        <v>1543</v>
      </c>
      <c r="EJ33" s="37" t="s">
        <v>1402</v>
      </c>
      <c r="EK33" s="37" t="s">
        <v>1405</v>
      </c>
      <c r="EL33" s="37" t="s">
        <v>1543</v>
      </c>
      <c r="EM33" s="37" t="s">
        <v>1543</v>
      </c>
      <c r="EN33" s="37" t="s">
        <v>1416</v>
      </c>
      <c r="EO33" s="37" t="s">
        <v>1543</v>
      </c>
      <c r="EP33" s="37" t="s">
        <v>1543</v>
      </c>
      <c r="EQ33" s="37" t="s">
        <v>1543</v>
      </c>
      <c r="ER33" s="37" t="s">
        <v>1543</v>
      </c>
      <c r="ES33" s="37" t="s">
        <v>1430</v>
      </c>
      <c r="ET33" s="37" t="s">
        <v>1543</v>
      </c>
      <c r="EU33" s="37" t="s">
        <v>1543</v>
      </c>
      <c r="EV33" s="37" t="s">
        <v>1543</v>
      </c>
      <c r="EW33" s="37" t="s">
        <v>1543</v>
      </c>
      <c r="EX33" s="37" t="s">
        <v>1543</v>
      </c>
      <c r="EY33" s="37" t="s">
        <v>1543</v>
      </c>
      <c r="EZ33" s="37" t="s">
        <v>1451</v>
      </c>
      <c r="FA33" s="37" t="s">
        <v>1543</v>
      </c>
      <c r="FB33" s="37" t="s">
        <v>1543</v>
      </c>
      <c r="FC33" s="37" t="s">
        <v>1464</v>
      </c>
      <c r="FD33" s="37" t="s">
        <v>1543</v>
      </c>
      <c r="FE33" s="37" t="s">
        <v>1543</v>
      </c>
      <c r="FF33" s="37" t="s">
        <v>1543</v>
      </c>
      <c r="FG33" s="37" t="s">
        <v>1543</v>
      </c>
      <c r="FH33" s="37" t="s">
        <v>1482</v>
      </c>
      <c r="FI33" s="37" t="s">
        <v>1543</v>
      </c>
      <c r="FJ33" s="37" t="s">
        <v>1543</v>
      </c>
      <c r="FK33" s="37" t="s">
        <v>1494</v>
      </c>
      <c r="FL33" s="37" t="s">
        <v>1497</v>
      </c>
      <c r="FM33" s="37" t="s">
        <v>1543</v>
      </c>
    </row>
    <row r="34" customFormat="false" ht="15" hidden="false" customHeight="false" outlineLevel="0" collapsed="false">
      <c r="A34" s="37" t="s">
        <v>1346</v>
      </c>
      <c r="B34" s="37" t="str">
        <f aca="false">CONCATENATE("L",C34," ")</f>
        <v>L0</v>
      </c>
      <c r="C34" s="196" t="n">
        <v>0</v>
      </c>
      <c r="D34" s="36" t="s">
        <v>556</v>
      </c>
      <c r="E34" s="36" t="s">
        <v>557</v>
      </c>
      <c r="F34" s="36" t="s">
        <v>558</v>
      </c>
      <c r="G34" s="36" t="s">
        <v>429</v>
      </c>
      <c r="H34" s="36" t="s">
        <v>422</v>
      </c>
      <c r="I34" s="36" t="s">
        <v>611</v>
      </c>
      <c r="J34" s="36" t="s">
        <v>543</v>
      </c>
      <c r="K34" s="36" t="s">
        <v>612</v>
      </c>
      <c r="L34" s="173" t="s">
        <v>161</v>
      </c>
      <c r="M34" s="199" t="str">
        <f aca="false">IFERROR(__xludf.dummyfunction("regexreplace(N34,"" "","", "")"),"J5, J6, MF, ")</f>
        <v>J5, J6, MF,</v>
      </c>
      <c r="N34" s="199" t="e">
        <f aca="false">CONCATENATE(O34:CL34)</f>
        <v>#VALUE!</v>
      </c>
      <c r="O34" s="199" t="str">
        <f aca="false">IFERROR(__xludf.dummyfunction("if(countif(ec_num_list,CO34),OFFSET(INDIRECT(CONCAT(""A"",to_text(match(CO34,ec_num_list,0)))),0,1),"""")"),"")</f>
        <v/>
      </c>
      <c r="P34" s="199" t="str">
        <f aca="false">IFERROR(__xludf.dummyfunction("if(countif(ec_num_list,CP34),OFFSET(INDIRECT(CONCAT(""A"",to_text(match(CP34,ec_num_list,0)))),0,1),"""")"),"")</f>
        <v/>
      </c>
      <c r="Q34" s="199" t="str">
        <f aca="false">IFERROR(__xludf.dummyfunction("if(countif(ec_num_list,CQ34),OFFSET(INDIRECT(CONCAT(""A"",to_text(match(CQ34,ec_num_list,0)))),0,1),"""")"),"")</f>
        <v/>
      </c>
      <c r="R34" s="199" t="str">
        <f aca="false">IFERROR(__xludf.dummyfunction("if(countif(ec_num_list,CR34),OFFSET(INDIRECT(CONCAT(""A"",to_text(match(CR34,ec_num_list,0)))),0,1),"""")"),"")</f>
        <v/>
      </c>
      <c r="S34" s="199" t="str">
        <f aca="false">IFERROR(__xludf.dummyfunction("if(countif(ec_num_list,CS34),OFFSET(INDIRECT(CONCAT(""A"",to_text(match(CS34,ec_num_list,0)))),0,1),"""")"),"")</f>
        <v/>
      </c>
      <c r="T34" s="199" t="str">
        <f aca="false">IFERROR(__xludf.dummyfunction("if(countif(ec_num_list,CT34),OFFSET(INDIRECT(CONCAT(""A"",to_text(match(CT34,ec_num_list,0)))),0,1),"""")"),"J5 ")</f>
        <v>J5</v>
      </c>
      <c r="U34" s="199" t="str">
        <f aca="false">IFERROR(__xludf.dummyfunction("if(countif(ec_num_list,CU34),OFFSET(INDIRECT(CONCAT(""A"",to_text(match(CU34,ec_num_list,0)))),0,1),"""")"),"J6 ")</f>
        <v>J6</v>
      </c>
      <c r="V34" s="199" t="str">
        <f aca="false">IFERROR(__xludf.dummyfunction("if(countif(ec_num_list,CV34),OFFSET(INDIRECT(CONCAT(""A"",to_text(match(CV34,ec_num_list,0)))),0,1),"""")"),"")</f>
        <v/>
      </c>
      <c r="W34" s="199" t="str">
        <f aca="false">IFERROR(__xludf.dummyfunction("if(countif(ec_num_list,CW34),OFFSET(INDIRECT(CONCAT(""A"",to_text(match(CW34,ec_num_list,0)))),0,1),"""")"),"")</f>
        <v/>
      </c>
      <c r="X34" s="199" t="str">
        <f aca="false">IFERROR(__xludf.dummyfunction("if(countif(ec_num_list,CX34),OFFSET(INDIRECT(CONCAT(""A"",to_text(match(CX34,ec_num_list,0)))),0,1),"""")"),"")</f>
        <v/>
      </c>
      <c r="Y34" s="199" t="str">
        <f aca="false">IFERROR(__xludf.dummyfunction("if(countif(ec_num_list,CY34),OFFSET(INDIRECT(CONCAT(""A"",to_text(match(CY34,ec_num_list,0)))),0,1),"""")"),"")</f>
        <v/>
      </c>
      <c r="Z34" s="199" t="str">
        <f aca="false">IFERROR(__xludf.dummyfunction("if(countif(ec_num_list,CZ34),OFFSET(INDIRECT(CONCAT(""A"",to_text(match(CZ34,ec_num_list,0)))),0,1),"""")"),"")</f>
        <v/>
      </c>
      <c r="AA34" s="199" t="str">
        <f aca="false">IFERROR(__xludf.dummyfunction("if(countif(ec_num_list,DA34),OFFSET(INDIRECT(CONCAT(""A"",to_text(match(DA34,ec_num_list,0)))),0,1),"""")"),"")</f>
        <v/>
      </c>
      <c r="AB34" s="199" t="str">
        <f aca="false">IFERROR(__xludf.dummyfunction("if(countif(ec_num_list,DB34),OFFSET(INDIRECT(CONCAT(""A"",to_text(match(DB34,ec_num_list,0)))),0,1),"""")"),"")</f>
        <v/>
      </c>
      <c r="AC34" s="199" t="str">
        <f aca="false">IFERROR(__xludf.dummyfunction("if(countif(ec_num_list,DC34),OFFSET(INDIRECT(CONCAT(""A"",to_text(match(DC34,ec_num_list,0)))),0,1),"""")"),"")</f>
        <v/>
      </c>
      <c r="AD34" s="199" t="str">
        <f aca="false">IFERROR(__xludf.dummyfunction("if(countif(ec_num_list,DD34),OFFSET(INDIRECT(CONCAT(""A"",to_text(match(DD34,ec_num_list,0)))),0,1),"""")"),"")</f>
        <v/>
      </c>
      <c r="AE34" s="199" t="str">
        <f aca="false">IFERROR(__xludf.dummyfunction("if(countif(ec_num_list,DE34),OFFSET(INDIRECT(CONCAT(""A"",to_text(match(DE34,ec_num_list,0)))),0,1),"""")"),"")</f>
        <v/>
      </c>
      <c r="AF34" s="199" t="str">
        <f aca="false">IFERROR(__xludf.dummyfunction("if(countif(ec_num_list,DF34),OFFSET(INDIRECT(CONCAT(""A"",to_text(match(DF34,ec_num_list,0)))),0,1),"""")"),"")</f>
        <v/>
      </c>
      <c r="AG34" s="199" t="str">
        <f aca="false">IFERROR(__xludf.dummyfunction("if(countif(ec_num_list,DG34),OFFSET(INDIRECT(CONCAT(""A"",to_text(match(DG34,ec_num_list,0)))),0,1),"""")"),"")</f>
        <v/>
      </c>
      <c r="AH34" s="199" t="str">
        <f aca="false">IFERROR(__xludf.dummyfunction("if(countif(ec_num_list,DH34),OFFSET(INDIRECT(CONCAT(""A"",to_text(match(DH34,ec_num_list,0)))),0,1),"""")"),"")</f>
        <v/>
      </c>
      <c r="AI34" s="199" t="str">
        <f aca="false">IFERROR(__xludf.dummyfunction("if(countif(ec_num_list,DI34),OFFSET(INDIRECT(CONCAT(""A"",to_text(match(DI34,ec_num_list,0)))),0,1),"""")"),"")</f>
        <v/>
      </c>
      <c r="AJ34" s="199" t="str">
        <f aca="false">IFERROR(__xludf.dummyfunction("if(countif(ec_num_list,DJ34),OFFSET(INDIRECT(CONCAT(""A"",to_text(match(DJ34,ec_num_list,0)))),0,1),"""")"),"")</f>
        <v/>
      </c>
      <c r="AK34" s="199" t="str">
        <f aca="false">IFERROR(__xludf.dummyfunction("if(countif(ec_num_list,DK34),OFFSET(INDIRECT(CONCAT(""A"",to_text(match(DK34,ec_num_list,0)))),0,1),"""")"),"")</f>
        <v/>
      </c>
      <c r="AL34" s="199" t="str">
        <f aca="false">IFERROR(__xludf.dummyfunction("if(countif(ec_num_list,DL34),OFFSET(INDIRECT(CONCAT(""A"",to_text(match(DL34,ec_num_list,0)))),0,1),"""")"),"")</f>
        <v/>
      </c>
      <c r="AM34" s="199" t="str">
        <f aca="false">IFERROR(__xludf.dummyfunction("if(countif(ec_num_list,DM34),OFFSET(INDIRECT(CONCAT(""A"",to_text(match(DM34,ec_num_list,0)))),0,1),"""")"),"")</f>
        <v/>
      </c>
      <c r="AN34" s="199" t="str">
        <f aca="false">IFERROR(__xludf.dummyfunction("if(countif(ec_num_list,DN34),OFFSET(INDIRECT(CONCAT(""A"",to_text(match(DN34,ec_num_list,0)))),0,1),"""")"),"")</f>
        <v/>
      </c>
      <c r="AO34" s="199" t="str">
        <f aca="false">IFERROR(__xludf.dummyfunction("if(countif(ec_num_list,DO34),OFFSET(INDIRECT(CONCAT(""A"",to_text(match(DO34,ec_num_list,0)))),0,1),"""")"),"")</f>
        <v/>
      </c>
      <c r="AP34" s="199" t="str">
        <f aca="false">IFERROR(__xludf.dummyfunction("if(countif(ec_num_list,DP34),OFFSET(INDIRECT(CONCAT(""A"",to_text(match(DP34,ec_num_list,0)))),0,1),"""")"),"")</f>
        <v/>
      </c>
      <c r="AQ34" s="199" t="str">
        <f aca="false">IFERROR(__xludf.dummyfunction("if(countif(ec_num_list,DQ34),OFFSET(INDIRECT(CONCAT(""A"",to_text(match(DQ34,ec_num_list,0)))),0,1),"""")"),"")</f>
        <v/>
      </c>
      <c r="AR34" s="199" t="str">
        <f aca="false">IFERROR(__xludf.dummyfunction("if(countif(ec_num_list,DR34),OFFSET(INDIRECT(CONCAT(""A"",to_text(match(DR34,ec_num_list,0)))),0,1),"""")"),"")</f>
        <v/>
      </c>
      <c r="AS34" s="199" t="str">
        <f aca="false">IFERROR(__xludf.dummyfunction("if(countif(ec_num_list,DS34),OFFSET(INDIRECT(CONCAT(""A"",to_text(match(DS34,ec_num_list,0)))),0,1),"""")"),"")</f>
        <v/>
      </c>
      <c r="AT34" s="199" t="str">
        <f aca="false">IFERROR(__xludf.dummyfunction("if(countif(ec_num_list,DT34),OFFSET(INDIRECT(CONCAT(""A"",to_text(match(DT34,ec_num_list,0)))),0,1),"""")"),"")</f>
        <v/>
      </c>
      <c r="AU34" s="199" t="str">
        <f aca="false">IFERROR(__xludf.dummyfunction("if(countif(ec_num_list,DU34),OFFSET(INDIRECT(CONCAT(""A"",to_text(match(DU34,ec_num_list,0)))),0,1),"""")"),"")</f>
        <v/>
      </c>
      <c r="AV34" s="199" t="str">
        <f aca="false">IFERROR(__xludf.dummyfunction("if(countif(ec_num_list,DV34),OFFSET(INDIRECT(CONCAT(""A"",to_text(match(DV34,ec_num_list,0)))),0,1),"""")"),"")</f>
        <v/>
      </c>
      <c r="AW34" s="199" t="str">
        <f aca="false">IFERROR(__xludf.dummyfunction("if(countif(ec_num_list,DW34),OFFSET(INDIRECT(CONCAT(""A"",to_text(match(DW34,ec_num_list,0)))),0,1),"""")"),"")</f>
        <v/>
      </c>
      <c r="AX34" s="199" t="str">
        <f aca="false">IFERROR(__xludf.dummyfunction("if(countif(ec_num_list,DX34),OFFSET(INDIRECT(CONCAT(""A"",to_text(match(DX34,ec_num_list,0)))),0,1),"""")"),"")</f>
        <v/>
      </c>
      <c r="AY34" s="199" t="str">
        <f aca="false">IFERROR(__xludf.dummyfunction("if(countif(ec_num_list,DY34),OFFSET(INDIRECT(CONCAT(""A"",to_text(match(DY34,ec_num_list,0)))),0,1),"""")"),"")</f>
        <v/>
      </c>
      <c r="AZ34" s="199" t="str">
        <f aca="false">IFERROR(__xludf.dummyfunction("if(countif(ec_num_list,DZ34),OFFSET(INDIRECT(CONCAT(""A"",to_text(match(DZ34,ec_num_list,0)))),0,1),"""")"),"")</f>
        <v/>
      </c>
      <c r="BA34" s="199" t="str">
        <f aca="false">IFERROR(__xludf.dummyfunction("if(countif(ec_num_list,EA34),OFFSET(INDIRECT(CONCAT(""A"",to_text(match(EA34,ec_num_list,0)))),0,1),"""")"),"")</f>
        <v/>
      </c>
      <c r="BB34" s="199" t="str">
        <f aca="false">IFERROR(__xludf.dummyfunction("if(countif(ec_num_list,EB34),OFFSET(INDIRECT(CONCAT(""A"",to_text(match(EB34,ec_num_list,0)))),0,1),"""")"),"")</f>
        <v/>
      </c>
      <c r="BC34" s="199" t="str">
        <f aca="false">IFERROR(__xludf.dummyfunction("if(countif(ec_num_list,EC34),OFFSET(INDIRECT(CONCAT(""A"",to_text(match(EC34,ec_num_list,0)))),0,1),"""")"),"")</f>
        <v/>
      </c>
      <c r="BD34" s="199" t="str">
        <f aca="false">IFERROR(__xludf.dummyfunction("if(countif(ec_num_list,ED34),OFFSET(INDIRECT(CONCAT(""A"",to_text(match(ED34,ec_num_list,0)))),0,1),"""")"),"")</f>
        <v/>
      </c>
      <c r="BE34" s="199" t="str">
        <f aca="false">IFERROR(__xludf.dummyfunction("if(countif(ec_num_list,EE34),OFFSET(INDIRECT(CONCAT(""A"",to_text(match(EE34,ec_num_list,0)))),0,1),"""")"),"")</f>
        <v/>
      </c>
      <c r="BF34" s="199" t="str">
        <f aca="false">IFERROR(__xludf.dummyfunction("if(countif(ec_num_list,EF34),OFFSET(INDIRECT(CONCAT(""A"",to_text(match(EF34,ec_num_list,0)))),0,1),"""")"),"")</f>
        <v/>
      </c>
      <c r="BG34" s="199" t="str">
        <f aca="false">IFERROR(__xludf.dummyfunction("if(countif(ec_num_list,EG34),OFFSET(INDIRECT(CONCAT(""A"",to_text(match(EG34,ec_num_list,0)))),0,1),"""")"),"")</f>
        <v/>
      </c>
      <c r="BH34" s="199" t="str">
        <f aca="false">IFERROR(__xludf.dummyfunction("if(countif(ec_num_list,EH34),OFFSET(INDIRECT(CONCAT(""A"",to_text(match(EH34,ec_num_list,0)))),0,1),"""")"),"")</f>
        <v/>
      </c>
      <c r="BI34" s="199" t="str">
        <f aca="false">IFERROR(__xludf.dummyfunction("if(countif(ec_num_list,EI34),OFFSET(INDIRECT(CONCAT(""A"",to_text(match(EI34,ec_num_list,0)))),0,1),"""")"),"")</f>
        <v/>
      </c>
      <c r="BJ34" s="199" t="str">
        <f aca="false">IFERROR(__xludf.dummyfunction("if(countif(ec_num_list,EJ34),OFFSET(INDIRECT(CONCAT(""A"",to_text(match(EJ34,ec_num_list,0)))),0,1),"""")"),"")</f>
        <v/>
      </c>
      <c r="BK34" s="199" t="str">
        <f aca="false">IFERROR(__xludf.dummyfunction("if(countif(ec_num_list,EK34),OFFSET(INDIRECT(CONCAT(""A"",to_text(match(EK34,ec_num_list,0)))),0,1),"""")"),"")</f>
        <v/>
      </c>
      <c r="BL34" s="199" t="str">
        <f aca="false">IFERROR(__xludf.dummyfunction("if(countif(ec_num_list,EL34),OFFSET(INDIRECT(CONCAT(""A"",to_text(match(EL34,ec_num_list,0)))),0,1),"""")"),"")</f>
        <v/>
      </c>
      <c r="BM34" s="199" t="str">
        <f aca="false">IFERROR(__xludf.dummyfunction("if(countif(ec_num_list,EM34),OFFSET(INDIRECT(CONCAT(""A"",to_text(match(EM34,ec_num_list,0)))),0,1),"""")"),"")</f>
        <v/>
      </c>
      <c r="BN34" s="199" t="str">
        <f aca="false">IFERROR(__xludf.dummyfunction("if(countif(ec_num_list,EN34),OFFSET(INDIRECT(CONCAT(""A"",to_text(match(EN34,ec_num_list,0)))),0,1),"""")"),"")</f>
        <v/>
      </c>
      <c r="BO34" s="199" t="str">
        <f aca="false">IFERROR(__xludf.dummyfunction("if(countif(ec_num_list,EO34),OFFSET(INDIRECT(CONCAT(""A"",to_text(match(EO34,ec_num_list,0)))),0,1),"""")"),"")</f>
        <v/>
      </c>
      <c r="BP34" s="199" t="str">
        <f aca="false">IFERROR(__xludf.dummyfunction("if(countif(ec_num_list,EP34),OFFSET(INDIRECT(CONCAT(""A"",to_text(match(EP34,ec_num_list,0)))),0,1),"""")"),"")</f>
        <v/>
      </c>
      <c r="BQ34" s="199" t="str">
        <f aca="false">IFERROR(__xludf.dummyfunction("if(countif(ec_num_list,EQ34),OFFSET(INDIRECT(CONCAT(""A"",to_text(match(EQ34,ec_num_list,0)))),0,1),"""")"),"")</f>
        <v/>
      </c>
      <c r="BR34" s="199" t="str">
        <f aca="false">IFERROR(__xludf.dummyfunction("if(countif(ec_num_list,ER34),OFFSET(INDIRECT(CONCAT(""A"",to_text(match(ER34,ec_num_list,0)))),0,1),"""")"),"")</f>
        <v/>
      </c>
      <c r="BS34" s="199" t="str">
        <f aca="false">IFERROR(__xludf.dummyfunction("if(countif(ec_num_list,ES34),OFFSET(INDIRECT(CONCAT(""A"",to_text(match(ES34,ec_num_list,0)))),0,1),"""")"),"")</f>
        <v/>
      </c>
      <c r="BT34" s="199" t="str">
        <f aca="false">IFERROR(__xludf.dummyfunction("if(countif(ec_num_list,ET34),OFFSET(INDIRECT(CONCAT(""A"",to_text(match(ET34,ec_num_list,0)))),0,1),"""")"),"")</f>
        <v/>
      </c>
      <c r="BU34" s="199" t="str">
        <f aca="false">IFERROR(__xludf.dummyfunction("if(countif(ec_num_list,EU34),OFFSET(INDIRECT(CONCAT(""A"",to_text(match(EU34,ec_num_list,0)))),0,1),"""")"),"")</f>
        <v/>
      </c>
      <c r="BV34" s="199" t="str">
        <f aca="false">IFERROR(__xludf.dummyfunction("if(countif(ec_num_list,EV34),OFFSET(INDIRECT(CONCAT(""A"",to_text(match(EV34,ec_num_list,0)))),0,1),"""")"),"")</f>
        <v/>
      </c>
      <c r="BW34" s="199" t="str">
        <f aca="false">IFERROR(__xludf.dummyfunction("if(countif(ec_num_list,EW34),OFFSET(INDIRECT(CONCAT(""A"",to_text(match(EW34,ec_num_list,0)))),0,1),"""")"),"")</f>
        <v/>
      </c>
      <c r="BX34" s="199" t="str">
        <f aca="false">IFERROR(__xludf.dummyfunction("if(countif(ec_num_list,EX34),OFFSET(INDIRECT(CONCAT(""A"",to_text(match(EX34,ec_num_list,0)))),0,1),"""")"),"")</f>
        <v/>
      </c>
      <c r="BY34" s="199" t="str">
        <f aca="false">IFERROR(__xludf.dummyfunction("if(countif(ec_num_list,EY34),OFFSET(INDIRECT(CONCAT(""A"",to_text(match(EY34,ec_num_list,0)))),0,1),"""")"),"")</f>
        <v/>
      </c>
      <c r="BZ34" s="199" t="str">
        <f aca="false">IFERROR(__xludf.dummyfunction("if(countif(ec_num_list,EZ34),OFFSET(INDIRECT(CONCAT(""A"",to_text(match(EZ34,ec_num_list,0)))),0,1),"""")"),"MF ")</f>
        <v>MF</v>
      </c>
      <c r="CA34" s="199" t="str">
        <f aca="false">IFERROR(__xludf.dummyfunction("if(countif(ec_num_list,FA34),OFFSET(INDIRECT(CONCAT(""A"",to_text(match(FA34,ec_num_list,0)))),0,1),"""")"),"")</f>
        <v/>
      </c>
      <c r="CB34" s="199" t="str">
        <f aca="false">IFERROR(__xludf.dummyfunction("if(countif(ec_num_list,FB34),OFFSET(INDIRECT(CONCAT(""A"",to_text(match(FB34,ec_num_list,0)))),0,1),"""")"),"")</f>
        <v/>
      </c>
      <c r="CC34" s="199" t="str">
        <f aca="false">IFERROR(__xludf.dummyfunction("if(countif(ec_num_list,FC34),OFFSET(INDIRECT(CONCAT(""A"",to_text(match(FC34,ec_num_list,0)))),0,1),"""")"),"")</f>
        <v/>
      </c>
      <c r="CD34" s="199" t="str">
        <f aca="false">IFERROR(__xludf.dummyfunction("if(countif(ec_num_list,FD34),OFFSET(INDIRECT(CONCAT(""A"",to_text(match(FD34,ec_num_list,0)))),0,1),"""")"),"")</f>
        <v/>
      </c>
      <c r="CE34" s="199" t="str">
        <f aca="false">IFERROR(__xludf.dummyfunction("if(countif(ec_num_list,FE34),OFFSET(INDIRECT(CONCAT(""A"",to_text(match(FE34,ec_num_list,0)))),0,1),"""")"),"")</f>
        <v/>
      </c>
      <c r="CF34" s="199" t="str">
        <f aca="false">IFERROR(__xludf.dummyfunction("if(countif(ec_num_list,FF34),OFFSET(INDIRECT(CONCAT(""A"",to_text(match(FF34,ec_num_list,0)))),0,1),"""")"),"")</f>
        <v/>
      </c>
      <c r="CG34" s="199" t="str">
        <f aca="false">IFERROR(__xludf.dummyfunction("if(countif(ec_num_list,FG34),OFFSET(INDIRECT(CONCAT(""A"",to_text(match(FG34,ec_num_list,0)))),0,1),"""")"),"")</f>
        <v/>
      </c>
      <c r="CH34" s="199" t="str">
        <f aca="false">IFERROR(__xludf.dummyfunction("if(countif(ec_num_list,FH34),OFFSET(INDIRECT(CONCAT(""A"",to_text(match(FH34,ec_num_list,0)))),0,1),"""")"),"")</f>
        <v/>
      </c>
      <c r="CI34" s="199" t="str">
        <f aca="false">IFERROR(__xludf.dummyfunction("if(countif(ec_num_list,FI34),OFFSET(INDIRECT(CONCAT(""A"",to_text(match(FI34,ec_num_list,0)))),0,1),"""")"),"")</f>
        <v/>
      </c>
      <c r="CJ34" s="199" t="str">
        <f aca="false">IFERROR(__xludf.dummyfunction("if(countif(ec_num_list,FJ34),OFFSET(INDIRECT(CONCAT(""A"",to_text(match(FJ34,ec_num_list,0)))),0,1),"""")"),"")</f>
        <v/>
      </c>
      <c r="CK34" s="199" t="str">
        <f aca="false">IFERROR(__xludf.dummyfunction("if(countif(ec_num_list,FK34),OFFSET(INDIRECT(CONCAT(""A"",to_text(match(FK34,ec_num_list,0)))),0,1),"""")"),"")</f>
        <v/>
      </c>
      <c r="CL34" s="199" t="str">
        <f aca="false">IFERROR(__xludf.dummyfunction("if(countif(ec_num_list,FL34),OFFSET(INDIRECT(CONCAT(""A"",to_text(match(FL34,ec_num_list,0)))),0,1),"""")"),"")</f>
        <v/>
      </c>
      <c r="CM34" s="199" t="str">
        <f aca="false">IFERROR(__xludf.dummyfunction("if(countif(ec_num_list,FM34),OFFSET(INDIRECT(CONCAT(""A"",to_text(match(FM34,ec_num_list,0)))),0,1),"""")"),"")</f>
        <v/>
      </c>
      <c r="CN34" s="37" t="s">
        <v>161</v>
      </c>
      <c r="CO34" s="37" t="s">
        <v>1543</v>
      </c>
      <c r="CP34" s="37" t="s">
        <v>1543</v>
      </c>
      <c r="CQ34" s="37" t="s">
        <v>1543</v>
      </c>
      <c r="CR34" s="37" t="s">
        <v>1543</v>
      </c>
      <c r="CS34" s="37" t="s">
        <v>1543</v>
      </c>
      <c r="CT34" s="37" t="s">
        <v>1254</v>
      </c>
      <c r="CU34" s="37" t="s">
        <v>1259</v>
      </c>
      <c r="CV34" s="37" t="s">
        <v>1543</v>
      </c>
      <c r="CW34" s="37" t="s">
        <v>1543</v>
      </c>
      <c r="CX34" s="37" t="s">
        <v>1543</v>
      </c>
      <c r="CY34" s="37" t="s">
        <v>1543</v>
      </c>
      <c r="CZ34" s="37" t="s">
        <v>1543</v>
      </c>
      <c r="DA34" s="37" t="s">
        <v>1543</v>
      </c>
      <c r="DB34" s="37" t="s">
        <v>1543</v>
      </c>
      <c r="DC34" s="37" t="s">
        <v>1543</v>
      </c>
      <c r="DD34" s="37" t="s">
        <v>1543</v>
      </c>
      <c r="DE34" s="37" t="s">
        <v>1543</v>
      </c>
      <c r="DF34" s="37" t="s">
        <v>1543</v>
      </c>
      <c r="DG34" s="37" t="s">
        <v>1543</v>
      </c>
      <c r="DH34" s="37" t="s">
        <v>1543</v>
      </c>
      <c r="DI34" s="37" t="s">
        <v>1543</v>
      </c>
      <c r="DJ34" s="37" t="s">
        <v>1543</v>
      </c>
      <c r="DK34" s="37" t="s">
        <v>1543</v>
      </c>
      <c r="DL34" s="37" t="s">
        <v>1543</v>
      </c>
      <c r="DM34" s="37" t="s">
        <v>1543</v>
      </c>
      <c r="DN34" s="37" t="s">
        <v>1543</v>
      </c>
      <c r="DO34" s="37" t="s">
        <v>1543</v>
      </c>
      <c r="DP34" s="37" t="s">
        <v>1543</v>
      </c>
      <c r="DQ34" s="37" t="s">
        <v>1543</v>
      </c>
      <c r="DR34" s="37" t="s">
        <v>1543</v>
      </c>
      <c r="DS34" s="37" t="s">
        <v>1543</v>
      </c>
      <c r="DT34" s="37" t="s">
        <v>1543</v>
      </c>
      <c r="DU34" s="37" t="s">
        <v>1543</v>
      </c>
      <c r="DV34" s="37" t="s">
        <v>1543</v>
      </c>
      <c r="DW34" s="37" t="s">
        <v>1543</v>
      </c>
      <c r="DX34" s="37" t="s">
        <v>1543</v>
      </c>
      <c r="DY34" s="37" t="s">
        <v>1543</v>
      </c>
      <c r="DZ34" s="37" t="s">
        <v>1543</v>
      </c>
      <c r="EA34" s="37" t="s">
        <v>1543</v>
      </c>
      <c r="EB34" s="37" t="s">
        <v>1543</v>
      </c>
      <c r="EC34" s="37" t="s">
        <v>1543</v>
      </c>
      <c r="ED34" s="37" t="s">
        <v>1543</v>
      </c>
      <c r="EE34" s="37" t="s">
        <v>1543</v>
      </c>
      <c r="EF34" s="37" t="s">
        <v>1543</v>
      </c>
      <c r="EG34" s="37" t="s">
        <v>1543</v>
      </c>
      <c r="EH34" s="37" t="s">
        <v>1543</v>
      </c>
      <c r="EI34" s="37" t="s">
        <v>1543</v>
      </c>
      <c r="EJ34" s="37" t="s">
        <v>1543</v>
      </c>
      <c r="EK34" s="37" t="s">
        <v>1543</v>
      </c>
      <c r="EL34" s="37" t="s">
        <v>1543</v>
      </c>
      <c r="EM34" s="37" t="s">
        <v>1543</v>
      </c>
      <c r="EN34" s="37" t="s">
        <v>1543</v>
      </c>
      <c r="EO34" s="37" t="s">
        <v>1543</v>
      </c>
      <c r="EP34" s="37" t="s">
        <v>1543</v>
      </c>
      <c r="EQ34" s="37" t="s">
        <v>1543</v>
      </c>
      <c r="ER34" s="37" t="s">
        <v>1543</v>
      </c>
      <c r="ES34" s="37" t="s">
        <v>1543</v>
      </c>
      <c r="ET34" s="37" t="s">
        <v>1543</v>
      </c>
      <c r="EU34" s="37" t="s">
        <v>1543</v>
      </c>
      <c r="EV34" s="37" t="s">
        <v>1543</v>
      </c>
      <c r="EW34" s="37" t="s">
        <v>1543</v>
      </c>
      <c r="EX34" s="37" t="s">
        <v>1543</v>
      </c>
      <c r="EY34" s="37" t="s">
        <v>1543</v>
      </c>
      <c r="EZ34" s="37" t="s">
        <v>1451</v>
      </c>
      <c r="FA34" s="37" t="s">
        <v>1543</v>
      </c>
      <c r="FB34" s="37" t="s">
        <v>1543</v>
      </c>
      <c r="FC34" s="37" t="s">
        <v>1543</v>
      </c>
      <c r="FD34" s="37" t="s">
        <v>1543</v>
      </c>
      <c r="FE34" s="37" t="s">
        <v>1543</v>
      </c>
      <c r="FF34" s="37" t="s">
        <v>1543</v>
      </c>
      <c r="FG34" s="37" t="s">
        <v>1543</v>
      </c>
      <c r="FH34" s="37" t="s">
        <v>1543</v>
      </c>
      <c r="FI34" s="37" t="s">
        <v>1543</v>
      </c>
      <c r="FJ34" s="37" t="s">
        <v>1543</v>
      </c>
      <c r="FK34" s="37" t="s">
        <v>1543</v>
      </c>
      <c r="FL34" s="37" t="s">
        <v>1543</v>
      </c>
      <c r="FM34" s="37" t="s">
        <v>1543</v>
      </c>
    </row>
    <row r="35" customFormat="false" ht="15" hidden="false" customHeight="false" outlineLevel="0" collapsed="false">
      <c r="A35" s="37" t="s">
        <v>1351</v>
      </c>
      <c r="B35" s="37" t="str">
        <f aca="false">CONCATENATE("L",C35," ")</f>
        <v>L1</v>
      </c>
      <c r="C35" s="196" t="n">
        <v>1</v>
      </c>
      <c r="D35" s="36" t="s">
        <v>417</v>
      </c>
      <c r="E35" s="36" t="s">
        <v>896</v>
      </c>
      <c r="F35" s="36" t="s">
        <v>897</v>
      </c>
      <c r="G35" s="36" t="s">
        <v>898</v>
      </c>
      <c r="H35" s="36" t="s">
        <v>432</v>
      </c>
      <c r="I35" s="36" t="s">
        <v>616</v>
      </c>
      <c r="J35" s="36" t="s">
        <v>617</v>
      </c>
      <c r="K35" s="36" t="s">
        <v>621</v>
      </c>
      <c r="L35" s="173" t="s">
        <v>164</v>
      </c>
      <c r="M35" s="199" t="str">
        <f aca="false">IFERROR(__xludf.dummyfunction("regexreplace(N35,"" "","", "")"),"J0, J1, J2, J5, J6, J7, JA, JC, K0, K5, K7, K8, K9, KA, KC, KD, L1, L8, LA, LC, LF, M0, M1, M3, M4, M8, MB, MF, N2, N7, NA, ")</f>
        <v>J0, J1, J2, J5, J6, J7, JA, JC, K0, K5, K7, K8, K9, KA, KC, KD, L1, L8, LA, LC, LF, M0, M1, M3, M4, M8, MB, MF, N2, N7, NA,</v>
      </c>
      <c r="N35" s="199" t="e">
        <f aca="false">CONCATENATE(O35:CL35)</f>
        <v>#VALUE!</v>
      </c>
      <c r="O35" s="199" t="str">
        <f aca="false">IFERROR(__xludf.dummyfunction("if(countif(ec_num_list,CO35),OFFSET(INDIRECT(CONCAT(""A"",to_text(match(CO35,ec_num_list,0)))),0,1),"""")"),"J0 ")</f>
        <v>J0</v>
      </c>
      <c r="P35" s="199" t="str">
        <f aca="false">IFERROR(__xludf.dummyfunction("if(countif(ec_num_list,CP35),OFFSET(INDIRECT(CONCAT(""A"",to_text(match(CP35,ec_num_list,0)))),0,1),"""")"),"J1 ")</f>
        <v>J1</v>
      </c>
      <c r="Q35" s="199" t="str">
        <f aca="false">IFERROR(__xludf.dummyfunction("if(countif(ec_num_list,CQ35),OFFSET(INDIRECT(CONCAT(""A"",to_text(match(CQ35,ec_num_list,0)))),0,1),"""")"),"J2 ")</f>
        <v>J2</v>
      </c>
      <c r="R35" s="199" t="str">
        <f aca="false">IFERROR(__xludf.dummyfunction("if(countif(ec_num_list,CR35),OFFSET(INDIRECT(CONCAT(""A"",to_text(match(CR35,ec_num_list,0)))),0,1),"""")"),"")</f>
        <v/>
      </c>
      <c r="S35" s="199" t="str">
        <f aca="false">IFERROR(__xludf.dummyfunction("if(countif(ec_num_list,CS35),OFFSET(INDIRECT(CONCAT(""A"",to_text(match(CS35,ec_num_list,0)))),0,1),"""")"),"")</f>
        <v/>
      </c>
      <c r="T35" s="199" t="str">
        <f aca="false">IFERROR(__xludf.dummyfunction("if(countif(ec_num_list,CT35),OFFSET(INDIRECT(CONCAT(""A"",to_text(match(CT35,ec_num_list,0)))),0,1),"""")"),"J5 ")</f>
        <v>J5</v>
      </c>
      <c r="U35" s="199" t="str">
        <f aca="false">IFERROR(__xludf.dummyfunction("if(countif(ec_num_list,CU35),OFFSET(INDIRECT(CONCAT(""A"",to_text(match(CU35,ec_num_list,0)))),0,1),"""")"),"J6 ")</f>
        <v>J6</v>
      </c>
      <c r="V35" s="199" t="str">
        <f aca="false">IFERROR(__xludf.dummyfunction("if(countif(ec_num_list,CV35),OFFSET(INDIRECT(CONCAT(""A"",to_text(match(CV35,ec_num_list,0)))),0,1),"""")"),"J7 ")</f>
        <v>J7</v>
      </c>
      <c r="W35" s="199" t="str">
        <f aca="false">IFERROR(__xludf.dummyfunction("if(countif(ec_num_list,CW35),OFFSET(INDIRECT(CONCAT(""A"",to_text(match(CW35,ec_num_list,0)))),0,1),"""")"),"")</f>
        <v/>
      </c>
      <c r="X35" s="199" t="str">
        <f aca="false">IFERROR(__xludf.dummyfunction("if(countif(ec_num_list,CX35),OFFSET(INDIRECT(CONCAT(""A"",to_text(match(CX35,ec_num_list,0)))),0,1),"""")"),"")</f>
        <v/>
      </c>
      <c r="Y35" s="199" t="str">
        <f aca="false">IFERROR(__xludf.dummyfunction("if(countif(ec_num_list,CY35),OFFSET(INDIRECT(CONCAT(""A"",to_text(match(CY35,ec_num_list,0)))),0,1),"""")"),"JA ")</f>
        <v>JA</v>
      </c>
      <c r="Z35" s="199" t="str">
        <f aca="false">IFERROR(__xludf.dummyfunction("if(countif(ec_num_list,CZ35),OFFSET(INDIRECT(CONCAT(""A"",to_text(match(CZ35,ec_num_list,0)))),0,1),"""")"),"")</f>
        <v/>
      </c>
      <c r="AA35" s="199" t="str">
        <f aca="false">IFERROR(__xludf.dummyfunction("if(countif(ec_num_list,DA35),OFFSET(INDIRECT(CONCAT(""A"",to_text(match(DA35,ec_num_list,0)))),0,1),"""")"),"JC ")</f>
        <v>JC</v>
      </c>
      <c r="AB35" s="199" t="str">
        <f aca="false">IFERROR(__xludf.dummyfunction("if(countif(ec_num_list,DB35),OFFSET(INDIRECT(CONCAT(""A"",to_text(match(DB35,ec_num_list,0)))),0,1),"""")"),"")</f>
        <v/>
      </c>
      <c r="AC35" s="199" t="str">
        <f aca="false">IFERROR(__xludf.dummyfunction("if(countif(ec_num_list,DC35),OFFSET(INDIRECT(CONCAT(""A"",to_text(match(DC35,ec_num_list,0)))),0,1),"""")"),"")</f>
        <v/>
      </c>
      <c r="AD35" s="199" t="str">
        <f aca="false">IFERROR(__xludf.dummyfunction("if(countif(ec_num_list,DD35),OFFSET(INDIRECT(CONCAT(""A"",to_text(match(DD35,ec_num_list,0)))),0,1),"""")"),"")</f>
        <v/>
      </c>
      <c r="AE35" s="199" t="str">
        <f aca="false">IFERROR(__xludf.dummyfunction("if(countif(ec_num_list,DE35),OFFSET(INDIRECT(CONCAT(""A"",to_text(match(DE35,ec_num_list,0)))),0,1),"""")"),"K0 ")</f>
        <v>K0</v>
      </c>
      <c r="AF35" s="199" t="str">
        <f aca="false">IFERROR(__xludf.dummyfunction("if(countif(ec_num_list,DF35),OFFSET(INDIRECT(CONCAT(""A"",to_text(match(DF35,ec_num_list,0)))),0,1),"""")"),"")</f>
        <v/>
      </c>
      <c r="AG35" s="199" t="str">
        <f aca="false">IFERROR(__xludf.dummyfunction("if(countif(ec_num_list,DG35),OFFSET(INDIRECT(CONCAT(""A"",to_text(match(DG35,ec_num_list,0)))),0,1),"""")"),"")</f>
        <v/>
      </c>
      <c r="AH35" s="199" t="str">
        <f aca="false">IFERROR(__xludf.dummyfunction("if(countif(ec_num_list,DH35),OFFSET(INDIRECT(CONCAT(""A"",to_text(match(DH35,ec_num_list,0)))),0,1),"""")"),"")</f>
        <v/>
      </c>
      <c r="AI35" s="199" t="str">
        <f aca="false">IFERROR(__xludf.dummyfunction("if(countif(ec_num_list,DI35),OFFSET(INDIRECT(CONCAT(""A"",to_text(match(DI35,ec_num_list,0)))),0,1),"""")"),"")</f>
        <v/>
      </c>
      <c r="AJ35" s="199" t="str">
        <f aca="false">IFERROR(__xludf.dummyfunction("if(countif(ec_num_list,DJ35),OFFSET(INDIRECT(CONCAT(""A"",to_text(match(DJ35,ec_num_list,0)))),0,1),"""")"),"K5 ")</f>
        <v>K5</v>
      </c>
      <c r="AK35" s="199" t="str">
        <f aca="false">IFERROR(__xludf.dummyfunction("if(countif(ec_num_list,DK35),OFFSET(INDIRECT(CONCAT(""A"",to_text(match(DK35,ec_num_list,0)))),0,1),"""")"),"")</f>
        <v/>
      </c>
      <c r="AL35" s="199" t="str">
        <f aca="false">IFERROR(__xludf.dummyfunction("if(countif(ec_num_list,DL35),OFFSET(INDIRECT(CONCAT(""A"",to_text(match(DL35,ec_num_list,0)))),0,1),"""")"),"K7 ")</f>
        <v>K7</v>
      </c>
      <c r="AM35" s="199" t="str">
        <f aca="false">IFERROR(__xludf.dummyfunction("if(countif(ec_num_list,DM35),OFFSET(INDIRECT(CONCAT(""A"",to_text(match(DM35,ec_num_list,0)))),0,1),"""")"),"K8 ")</f>
        <v>K8</v>
      </c>
      <c r="AN35" s="199" t="str">
        <f aca="false">IFERROR(__xludf.dummyfunction("if(countif(ec_num_list,DN35),OFFSET(INDIRECT(CONCAT(""A"",to_text(match(DN35,ec_num_list,0)))),0,1),"""")"),"K9 ")</f>
        <v>K9</v>
      </c>
      <c r="AO35" s="199" t="str">
        <f aca="false">IFERROR(__xludf.dummyfunction("if(countif(ec_num_list,DO35),OFFSET(INDIRECT(CONCAT(""A"",to_text(match(DO35,ec_num_list,0)))),0,1),"""")"),"KA ")</f>
        <v>KA</v>
      </c>
      <c r="AP35" s="199" t="str">
        <f aca="false">IFERROR(__xludf.dummyfunction("if(countif(ec_num_list,DP35),OFFSET(INDIRECT(CONCAT(""A"",to_text(match(DP35,ec_num_list,0)))),0,1),"""")"),"")</f>
        <v/>
      </c>
      <c r="AQ35" s="199" t="str">
        <f aca="false">IFERROR(__xludf.dummyfunction("if(countif(ec_num_list,DQ35),OFFSET(INDIRECT(CONCAT(""A"",to_text(match(DQ35,ec_num_list,0)))),0,1),"""")"),"KC ")</f>
        <v>KC</v>
      </c>
      <c r="AR35" s="199" t="str">
        <f aca="false">IFERROR(__xludf.dummyfunction("if(countif(ec_num_list,DR35),OFFSET(INDIRECT(CONCAT(""A"",to_text(match(DR35,ec_num_list,0)))),0,1),"""")"),"KD ")</f>
        <v>KD</v>
      </c>
      <c r="AS35" s="199" t="str">
        <f aca="false">IFERROR(__xludf.dummyfunction("if(countif(ec_num_list,DS35),OFFSET(INDIRECT(CONCAT(""A"",to_text(match(DS35,ec_num_list,0)))),0,1),"""")"),"")</f>
        <v/>
      </c>
      <c r="AT35" s="199" t="str">
        <f aca="false">IFERROR(__xludf.dummyfunction("if(countif(ec_num_list,DT35),OFFSET(INDIRECT(CONCAT(""A"",to_text(match(DT35,ec_num_list,0)))),0,1),"""")"),"")</f>
        <v/>
      </c>
      <c r="AU35" s="199" t="str">
        <f aca="false">IFERROR(__xludf.dummyfunction("if(countif(ec_num_list,DU35),OFFSET(INDIRECT(CONCAT(""A"",to_text(match(DU35,ec_num_list,0)))),0,1),"""")"),"")</f>
        <v/>
      </c>
      <c r="AV35" s="199" t="str">
        <f aca="false">IFERROR(__xludf.dummyfunction("if(countif(ec_num_list,DV35),OFFSET(INDIRECT(CONCAT(""A"",to_text(match(DV35,ec_num_list,0)))),0,1),"""")"),"L1 ")</f>
        <v>L1</v>
      </c>
      <c r="AW35" s="199" t="str">
        <f aca="false">IFERROR(__xludf.dummyfunction("if(countif(ec_num_list,DW35),OFFSET(INDIRECT(CONCAT(""A"",to_text(match(DW35,ec_num_list,0)))),0,1),"""")"),"")</f>
        <v/>
      </c>
      <c r="AX35" s="199" t="str">
        <f aca="false">IFERROR(__xludf.dummyfunction("if(countif(ec_num_list,DX35),OFFSET(INDIRECT(CONCAT(""A"",to_text(match(DX35,ec_num_list,0)))),0,1),"""")"),"")</f>
        <v/>
      </c>
      <c r="AY35" s="199" t="str">
        <f aca="false">IFERROR(__xludf.dummyfunction("if(countif(ec_num_list,DY35),OFFSET(INDIRECT(CONCAT(""A"",to_text(match(DY35,ec_num_list,0)))),0,1),"""")"),"")</f>
        <v/>
      </c>
      <c r="AZ35" s="199" t="str">
        <f aca="false">IFERROR(__xludf.dummyfunction("if(countif(ec_num_list,DZ35),OFFSET(INDIRECT(CONCAT(""A"",to_text(match(DZ35,ec_num_list,0)))),0,1),"""")"),"")</f>
        <v/>
      </c>
      <c r="BA35" s="199" t="str">
        <f aca="false">IFERROR(__xludf.dummyfunction("if(countif(ec_num_list,EA35),OFFSET(INDIRECT(CONCAT(""A"",to_text(match(EA35,ec_num_list,0)))),0,1),"""")"),"")</f>
        <v/>
      </c>
      <c r="BB35" s="199" t="str">
        <f aca="false">IFERROR(__xludf.dummyfunction("if(countif(ec_num_list,EB35),OFFSET(INDIRECT(CONCAT(""A"",to_text(match(EB35,ec_num_list,0)))),0,1),"""")"),"")</f>
        <v/>
      </c>
      <c r="BC35" s="199" t="str">
        <f aca="false">IFERROR(__xludf.dummyfunction("if(countif(ec_num_list,EC35),OFFSET(INDIRECT(CONCAT(""A"",to_text(match(EC35,ec_num_list,0)))),0,1),"""")"),"L8 ")</f>
        <v>L8</v>
      </c>
      <c r="BD35" s="199" t="str">
        <f aca="false">IFERROR(__xludf.dummyfunction("if(countif(ec_num_list,ED35),OFFSET(INDIRECT(CONCAT(""A"",to_text(match(ED35,ec_num_list,0)))),0,1),"""")"),"")</f>
        <v/>
      </c>
      <c r="BE35" s="199" t="str">
        <f aca="false">IFERROR(__xludf.dummyfunction("if(countif(ec_num_list,EE35),OFFSET(INDIRECT(CONCAT(""A"",to_text(match(EE35,ec_num_list,0)))),0,1),"""")"),"LA ")</f>
        <v>LA</v>
      </c>
      <c r="BF35" s="199" t="str">
        <f aca="false">IFERROR(__xludf.dummyfunction("if(countif(ec_num_list,EF35),OFFSET(INDIRECT(CONCAT(""A"",to_text(match(EF35,ec_num_list,0)))),0,1),"""")"),"")</f>
        <v/>
      </c>
      <c r="BG35" s="199" t="str">
        <f aca="false">IFERROR(__xludf.dummyfunction("if(countif(ec_num_list,EG35),OFFSET(INDIRECT(CONCAT(""A"",to_text(match(EG35,ec_num_list,0)))),0,1),"""")"),"LC ")</f>
        <v>LC</v>
      </c>
      <c r="BH35" s="199" t="str">
        <f aca="false">IFERROR(__xludf.dummyfunction("if(countif(ec_num_list,EH35),OFFSET(INDIRECT(CONCAT(""A"",to_text(match(EH35,ec_num_list,0)))),0,1),"""")"),"")</f>
        <v/>
      </c>
      <c r="BI35" s="199" t="str">
        <f aca="false">IFERROR(__xludf.dummyfunction("if(countif(ec_num_list,EI35),OFFSET(INDIRECT(CONCAT(""A"",to_text(match(EI35,ec_num_list,0)))),0,1),"""")"),"")</f>
        <v/>
      </c>
      <c r="BJ35" s="199" t="str">
        <f aca="false">IFERROR(__xludf.dummyfunction("if(countif(ec_num_list,EJ35),OFFSET(INDIRECT(CONCAT(""A"",to_text(match(EJ35,ec_num_list,0)))),0,1),"""")"),"LF ")</f>
        <v>LF</v>
      </c>
      <c r="BK35" s="199" t="str">
        <f aca="false">IFERROR(__xludf.dummyfunction("if(countif(ec_num_list,EK35),OFFSET(INDIRECT(CONCAT(""A"",to_text(match(EK35,ec_num_list,0)))),0,1),"""")"),"M0 ")</f>
        <v>M0</v>
      </c>
      <c r="BL35" s="199" t="str">
        <f aca="false">IFERROR(__xludf.dummyfunction("if(countif(ec_num_list,EL35),OFFSET(INDIRECT(CONCAT(""A"",to_text(match(EL35,ec_num_list,0)))),0,1),"""")"),"M1 ")</f>
        <v>M1</v>
      </c>
      <c r="BM35" s="199" t="str">
        <f aca="false">IFERROR(__xludf.dummyfunction("if(countif(ec_num_list,EM35),OFFSET(INDIRECT(CONCAT(""A"",to_text(match(EM35,ec_num_list,0)))),0,1),"""")"),"")</f>
        <v/>
      </c>
      <c r="BN35" s="199" t="str">
        <f aca="false">IFERROR(__xludf.dummyfunction("if(countif(ec_num_list,EN35),OFFSET(INDIRECT(CONCAT(""A"",to_text(match(EN35,ec_num_list,0)))),0,1),"""")"),"M3 ")</f>
        <v>M3</v>
      </c>
      <c r="BO35" s="199" t="str">
        <f aca="false">IFERROR(__xludf.dummyfunction("if(countif(ec_num_list,EO35),OFFSET(INDIRECT(CONCAT(""A"",to_text(match(EO35,ec_num_list,0)))),0,1),"""")"),"M4 ")</f>
        <v>M4</v>
      </c>
      <c r="BP35" s="199" t="str">
        <f aca="false">IFERROR(__xludf.dummyfunction("if(countif(ec_num_list,EP35),OFFSET(INDIRECT(CONCAT(""A"",to_text(match(EP35,ec_num_list,0)))),0,1),"""")"),"")</f>
        <v/>
      </c>
      <c r="BQ35" s="199" t="str">
        <f aca="false">IFERROR(__xludf.dummyfunction("if(countif(ec_num_list,EQ35),OFFSET(INDIRECT(CONCAT(""A"",to_text(match(EQ35,ec_num_list,0)))),0,1),"""")"),"")</f>
        <v/>
      </c>
      <c r="BR35" s="199" t="str">
        <f aca="false">IFERROR(__xludf.dummyfunction("if(countif(ec_num_list,ER35),OFFSET(INDIRECT(CONCAT(""A"",to_text(match(ER35,ec_num_list,0)))),0,1),"""")"),"")</f>
        <v/>
      </c>
      <c r="BS35" s="199" t="str">
        <f aca="false">IFERROR(__xludf.dummyfunction("if(countif(ec_num_list,ES35),OFFSET(INDIRECT(CONCAT(""A"",to_text(match(ES35,ec_num_list,0)))),0,1),"""")"),"M8 ")</f>
        <v>M8</v>
      </c>
      <c r="BT35" s="199" t="str">
        <f aca="false">IFERROR(__xludf.dummyfunction("if(countif(ec_num_list,ET35),OFFSET(INDIRECT(CONCAT(""A"",to_text(match(ET35,ec_num_list,0)))),0,1),"""")"),"")</f>
        <v/>
      </c>
      <c r="BU35" s="199" t="str">
        <f aca="false">IFERROR(__xludf.dummyfunction("if(countif(ec_num_list,EU35),OFFSET(INDIRECT(CONCAT(""A"",to_text(match(EU35,ec_num_list,0)))),0,1),"""")"),"")</f>
        <v/>
      </c>
      <c r="BV35" s="199" t="str">
        <f aca="false">IFERROR(__xludf.dummyfunction("if(countif(ec_num_list,EV35),OFFSET(INDIRECT(CONCAT(""A"",to_text(match(EV35,ec_num_list,0)))),0,1),"""")"),"MB ")</f>
        <v>MB</v>
      </c>
      <c r="BW35" s="199" t="str">
        <f aca="false">IFERROR(__xludf.dummyfunction("if(countif(ec_num_list,EW35),OFFSET(INDIRECT(CONCAT(""A"",to_text(match(EW35,ec_num_list,0)))),0,1),"""")"),"")</f>
        <v/>
      </c>
      <c r="BX35" s="199" t="str">
        <f aca="false">IFERROR(__xludf.dummyfunction("if(countif(ec_num_list,EX35),OFFSET(INDIRECT(CONCAT(""A"",to_text(match(EX35,ec_num_list,0)))),0,1),"""")"),"")</f>
        <v/>
      </c>
      <c r="BY35" s="199" t="str">
        <f aca="false">IFERROR(__xludf.dummyfunction("if(countif(ec_num_list,EY35),OFFSET(INDIRECT(CONCAT(""A"",to_text(match(EY35,ec_num_list,0)))),0,1),"""")"),"")</f>
        <v/>
      </c>
      <c r="BZ35" s="199" t="str">
        <f aca="false">IFERROR(__xludf.dummyfunction("if(countif(ec_num_list,EZ35),OFFSET(INDIRECT(CONCAT(""A"",to_text(match(EZ35,ec_num_list,0)))),0,1),"""")"),"MF ")</f>
        <v>MF</v>
      </c>
      <c r="CA35" s="199" t="str">
        <f aca="false">IFERROR(__xludf.dummyfunction("if(countif(ec_num_list,FA35),OFFSET(INDIRECT(CONCAT(""A"",to_text(match(FA35,ec_num_list,0)))),0,1),"""")"),"")</f>
        <v/>
      </c>
      <c r="CB35" s="199" t="str">
        <f aca="false">IFERROR(__xludf.dummyfunction("if(countif(ec_num_list,FB35),OFFSET(INDIRECT(CONCAT(""A"",to_text(match(FB35,ec_num_list,0)))),0,1),"""")"),"")</f>
        <v/>
      </c>
      <c r="CC35" s="199" t="str">
        <f aca="false">IFERROR(__xludf.dummyfunction("if(countif(ec_num_list,FC35),OFFSET(INDIRECT(CONCAT(""A"",to_text(match(FC35,ec_num_list,0)))),0,1),"""")"),"N2 ")</f>
        <v>N2</v>
      </c>
      <c r="CD35" s="199" t="str">
        <f aca="false">IFERROR(__xludf.dummyfunction("if(countif(ec_num_list,FD35),OFFSET(INDIRECT(CONCAT(""A"",to_text(match(FD35,ec_num_list,0)))),0,1),"""")"),"")</f>
        <v/>
      </c>
      <c r="CE35" s="199" t="str">
        <f aca="false">IFERROR(__xludf.dummyfunction("if(countif(ec_num_list,FE35),OFFSET(INDIRECT(CONCAT(""A"",to_text(match(FE35,ec_num_list,0)))),0,1),"""")"),"")</f>
        <v/>
      </c>
      <c r="CF35" s="199" t="str">
        <f aca="false">IFERROR(__xludf.dummyfunction("if(countif(ec_num_list,FF35),OFFSET(INDIRECT(CONCAT(""A"",to_text(match(FF35,ec_num_list,0)))),0,1),"""")"),"")</f>
        <v/>
      </c>
      <c r="CG35" s="199" t="str">
        <f aca="false">IFERROR(__xludf.dummyfunction("if(countif(ec_num_list,FG35),OFFSET(INDIRECT(CONCAT(""A"",to_text(match(FG35,ec_num_list,0)))),0,1),"""")"),"")</f>
        <v/>
      </c>
      <c r="CH35" s="199" t="str">
        <f aca="false">IFERROR(__xludf.dummyfunction("if(countif(ec_num_list,FH35),OFFSET(INDIRECT(CONCAT(""A"",to_text(match(FH35,ec_num_list,0)))),0,1),"""")"),"N7 ")</f>
        <v>N7</v>
      </c>
      <c r="CI35" s="199" t="str">
        <f aca="false">IFERROR(__xludf.dummyfunction("if(countif(ec_num_list,FI35),OFFSET(INDIRECT(CONCAT(""A"",to_text(match(FI35,ec_num_list,0)))),0,1),"""")"),"")</f>
        <v/>
      </c>
      <c r="CJ35" s="199" t="str">
        <f aca="false">IFERROR(__xludf.dummyfunction("if(countif(ec_num_list,FJ35),OFFSET(INDIRECT(CONCAT(""A"",to_text(match(FJ35,ec_num_list,0)))),0,1),"""")"),"")</f>
        <v/>
      </c>
      <c r="CK35" s="199" t="str">
        <f aca="false">IFERROR(__xludf.dummyfunction("if(countif(ec_num_list,FK35),OFFSET(INDIRECT(CONCAT(""A"",to_text(match(FK35,ec_num_list,0)))),0,1),"""")"),"NA ")</f>
        <v>NA</v>
      </c>
      <c r="CL35" s="199" t="str">
        <f aca="false">IFERROR(__xludf.dummyfunction("if(countif(ec_num_list,FL35),OFFSET(INDIRECT(CONCAT(""A"",to_text(match(FL35,ec_num_list,0)))),0,1),"""")"),"")</f>
        <v/>
      </c>
      <c r="CM35" s="199" t="str">
        <f aca="false">IFERROR(__xludf.dummyfunction("if(countif(ec_num_list,FM35),OFFSET(INDIRECT(CONCAT(""A"",to_text(match(FM35,ec_num_list,0)))),0,1),"""")"),"")</f>
        <v/>
      </c>
      <c r="CN35" s="37" t="s">
        <v>164</v>
      </c>
      <c r="CO35" s="37" t="s">
        <v>1231</v>
      </c>
      <c r="CP35" s="37" t="s">
        <v>1239</v>
      </c>
      <c r="CQ35" s="37" t="s">
        <v>1244</v>
      </c>
      <c r="CR35" s="37" t="s">
        <v>1543</v>
      </c>
      <c r="CS35" s="37" t="s">
        <v>1543</v>
      </c>
      <c r="CT35" s="37" t="s">
        <v>1254</v>
      </c>
      <c r="CU35" s="37" t="s">
        <v>1259</v>
      </c>
      <c r="CV35" s="37" t="s">
        <v>1262</v>
      </c>
      <c r="CW35" s="37" t="s">
        <v>1543</v>
      </c>
      <c r="CX35" s="37" t="s">
        <v>1543</v>
      </c>
      <c r="CY35" s="37" t="s">
        <v>1274</v>
      </c>
      <c r="CZ35" s="37" t="s">
        <v>1543</v>
      </c>
      <c r="DA35" s="37" t="s">
        <v>1280</v>
      </c>
      <c r="DB35" s="37" t="s">
        <v>1543</v>
      </c>
      <c r="DC35" s="37" t="s">
        <v>1543</v>
      </c>
      <c r="DD35" s="37" t="s">
        <v>1543</v>
      </c>
      <c r="DE35" s="37" t="s">
        <v>1292</v>
      </c>
      <c r="DF35" s="37" t="s">
        <v>1543</v>
      </c>
      <c r="DG35" s="37" t="s">
        <v>1543</v>
      </c>
      <c r="DH35" s="37" t="s">
        <v>1543</v>
      </c>
      <c r="DI35" s="37" t="s">
        <v>1543</v>
      </c>
      <c r="DJ35" s="37" t="s">
        <v>1309</v>
      </c>
      <c r="DK35" s="37" t="s">
        <v>1543</v>
      </c>
      <c r="DL35" s="37" t="s">
        <v>1314</v>
      </c>
      <c r="DM35" s="37" t="s">
        <v>1318</v>
      </c>
      <c r="DN35" s="37" t="s">
        <v>1322</v>
      </c>
      <c r="DO35" s="37" t="s">
        <v>1325</v>
      </c>
      <c r="DP35" s="37" t="s">
        <v>1543</v>
      </c>
      <c r="DQ35" s="37" t="s">
        <v>1332</v>
      </c>
      <c r="DR35" s="37" t="s">
        <v>1335</v>
      </c>
      <c r="DS35" s="37" t="s">
        <v>1543</v>
      </c>
      <c r="DT35" s="37" t="s">
        <v>1543</v>
      </c>
      <c r="DU35" s="37" t="s">
        <v>1543</v>
      </c>
      <c r="DV35" s="37" t="s">
        <v>1351</v>
      </c>
      <c r="DW35" s="37" t="s">
        <v>1543</v>
      </c>
      <c r="DX35" s="37" t="s">
        <v>1543</v>
      </c>
      <c r="DY35" s="37" t="s">
        <v>1543</v>
      </c>
      <c r="DZ35" s="37" t="s">
        <v>1543</v>
      </c>
      <c r="EA35" s="37" t="s">
        <v>1543</v>
      </c>
      <c r="EB35" s="37" t="s">
        <v>1543</v>
      </c>
      <c r="EC35" s="37" t="s">
        <v>1379</v>
      </c>
      <c r="ED35" s="37" t="s">
        <v>1543</v>
      </c>
      <c r="EE35" s="37" t="s">
        <v>1385</v>
      </c>
      <c r="EF35" s="37" t="s">
        <v>1543</v>
      </c>
      <c r="EG35" s="37" t="s">
        <v>1392</v>
      </c>
      <c r="EH35" s="37" t="s">
        <v>1543</v>
      </c>
      <c r="EI35" s="37" t="s">
        <v>1543</v>
      </c>
      <c r="EJ35" s="37" t="s">
        <v>1402</v>
      </c>
      <c r="EK35" s="37" t="s">
        <v>1405</v>
      </c>
      <c r="EL35" s="37" t="s">
        <v>1407</v>
      </c>
      <c r="EM35" s="37" t="s">
        <v>1543</v>
      </c>
      <c r="EN35" s="37" t="s">
        <v>1416</v>
      </c>
      <c r="EO35" s="37" t="s">
        <v>1418</v>
      </c>
      <c r="EP35" s="37" t="s">
        <v>1543</v>
      </c>
      <c r="EQ35" s="37" t="s">
        <v>1543</v>
      </c>
      <c r="ER35" s="37" t="s">
        <v>1543</v>
      </c>
      <c r="ES35" s="37" t="s">
        <v>1430</v>
      </c>
      <c r="ET35" s="37" t="s">
        <v>1543</v>
      </c>
      <c r="EU35" s="37" t="s">
        <v>1543</v>
      </c>
      <c r="EV35" s="37" t="s">
        <v>1439</v>
      </c>
      <c r="EW35" s="37" t="s">
        <v>1543</v>
      </c>
      <c r="EX35" s="37" t="s">
        <v>1543</v>
      </c>
      <c r="EY35" s="37" t="s">
        <v>1543</v>
      </c>
      <c r="EZ35" s="37" t="s">
        <v>1451</v>
      </c>
      <c r="FA35" s="37" t="s">
        <v>1543</v>
      </c>
      <c r="FB35" s="37" t="s">
        <v>1543</v>
      </c>
      <c r="FC35" s="37" t="s">
        <v>1464</v>
      </c>
      <c r="FD35" s="37" t="s">
        <v>1543</v>
      </c>
      <c r="FE35" s="37" t="s">
        <v>1543</v>
      </c>
      <c r="FF35" s="37" t="s">
        <v>1543</v>
      </c>
      <c r="FG35" s="37" t="s">
        <v>1543</v>
      </c>
      <c r="FH35" s="37" t="s">
        <v>1482</v>
      </c>
      <c r="FI35" s="37" t="s">
        <v>1543</v>
      </c>
      <c r="FJ35" s="37" t="s">
        <v>1543</v>
      </c>
      <c r="FK35" s="37" t="s">
        <v>1494</v>
      </c>
      <c r="FL35" s="37" t="s">
        <v>1497</v>
      </c>
      <c r="FM35" s="37" t="s">
        <v>1543</v>
      </c>
    </row>
    <row r="36" customFormat="false" ht="15" hidden="false" customHeight="false" outlineLevel="0" collapsed="false">
      <c r="A36" s="37" t="s">
        <v>1357</v>
      </c>
      <c r="B36" s="37" t="str">
        <f aca="false">CONCATENATE("L",C36," ")</f>
        <v>L2</v>
      </c>
      <c r="C36" s="196" t="n">
        <v>2</v>
      </c>
      <c r="D36" s="36" t="s">
        <v>417</v>
      </c>
      <c r="E36" s="36" t="s">
        <v>896</v>
      </c>
      <c r="F36" s="36" t="s">
        <v>897</v>
      </c>
      <c r="G36" s="36" t="s">
        <v>898</v>
      </c>
      <c r="H36" s="36" t="s">
        <v>432</v>
      </c>
      <c r="I36" s="36" t="s">
        <v>493</v>
      </c>
      <c r="J36" s="36" t="s">
        <v>470</v>
      </c>
      <c r="K36" s="36" t="s">
        <v>629</v>
      </c>
      <c r="L36" s="173" t="s">
        <v>167</v>
      </c>
      <c r="M36" s="199" t="str">
        <f aca="false">IFERROR(__xludf.dummyfunction("regexreplace(N36,"" "","", "")"),"J0, J1, J2, J5, J6, J7, JA, JC, K0, K3, K4, K5, K7, K9, KA, KC, KD, L1, L8, LA, LC, LF, M1, M3, M8, MB, MF, N2, N7, NA, ")</f>
        <v>J0, J1, J2, J5, J6, J7, JA, JC, K0, K3, K4, K5, K7, K9, KA, KC, KD, L1, L8, LA, LC, LF, M1, M3, M8, MB, MF, N2, N7, NA,</v>
      </c>
      <c r="N36" s="199" t="e">
        <f aca="false">CONCATENATE(O36:CL36)</f>
        <v>#VALUE!</v>
      </c>
      <c r="O36" s="199" t="str">
        <f aca="false">IFERROR(__xludf.dummyfunction("if(countif(ec_num_list,CO36),OFFSET(INDIRECT(CONCAT(""A"",to_text(match(CO36,ec_num_list,0)))),0,1),"""")"),"J0 ")</f>
        <v>J0</v>
      </c>
      <c r="P36" s="199" t="str">
        <f aca="false">IFERROR(__xludf.dummyfunction("if(countif(ec_num_list,CP36),OFFSET(INDIRECT(CONCAT(""A"",to_text(match(CP36,ec_num_list,0)))),0,1),"""")"),"J1 ")</f>
        <v>J1</v>
      </c>
      <c r="Q36" s="199" t="str">
        <f aca="false">IFERROR(__xludf.dummyfunction("if(countif(ec_num_list,CQ36),OFFSET(INDIRECT(CONCAT(""A"",to_text(match(CQ36,ec_num_list,0)))),0,1),"""")"),"J2 ")</f>
        <v>J2</v>
      </c>
      <c r="R36" s="199" t="str">
        <f aca="false">IFERROR(__xludf.dummyfunction("if(countif(ec_num_list,CR36),OFFSET(INDIRECT(CONCAT(""A"",to_text(match(CR36,ec_num_list,0)))),0,1),"""")"),"")</f>
        <v/>
      </c>
      <c r="S36" s="199" t="str">
        <f aca="false">IFERROR(__xludf.dummyfunction("if(countif(ec_num_list,CS36),OFFSET(INDIRECT(CONCAT(""A"",to_text(match(CS36,ec_num_list,0)))),0,1),"""")"),"")</f>
        <v/>
      </c>
      <c r="T36" s="199" t="str">
        <f aca="false">IFERROR(__xludf.dummyfunction("if(countif(ec_num_list,CT36),OFFSET(INDIRECT(CONCAT(""A"",to_text(match(CT36,ec_num_list,0)))),0,1),"""")"),"J5 ")</f>
        <v>J5</v>
      </c>
      <c r="U36" s="199" t="str">
        <f aca="false">IFERROR(__xludf.dummyfunction("if(countif(ec_num_list,CU36),OFFSET(INDIRECT(CONCAT(""A"",to_text(match(CU36,ec_num_list,0)))),0,1),"""")"),"J6 ")</f>
        <v>J6</v>
      </c>
      <c r="V36" s="199" t="str">
        <f aca="false">IFERROR(__xludf.dummyfunction("if(countif(ec_num_list,CV36),OFFSET(INDIRECT(CONCAT(""A"",to_text(match(CV36,ec_num_list,0)))),0,1),"""")"),"J7 ")</f>
        <v>J7</v>
      </c>
      <c r="W36" s="199" t="str">
        <f aca="false">IFERROR(__xludf.dummyfunction("if(countif(ec_num_list,CW36),OFFSET(INDIRECT(CONCAT(""A"",to_text(match(CW36,ec_num_list,0)))),0,1),"""")"),"")</f>
        <v/>
      </c>
      <c r="X36" s="199" t="str">
        <f aca="false">IFERROR(__xludf.dummyfunction("if(countif(ec_num_list,CX36),OFFSET(INDIRECT(CONCAT(""A"",to_text(match(CX36,ec_num_list,0)))),0,1),"""")"),"")</f>
        <v/>
      </c>
      <c r="Y36" s="199" t="str">
        <f aca="false">IFERROR(__xludf.dummyfunction("if(countif(ec_num_list,CY36),OFFSET(INDIRECT(CONCAT(""A"",to_text(match(CY36,ec_num_list,0)))),0,1),"""")"),"JA ")</f>
        <v>JA</v>
      </c>
      <c r="Z36" s="199" t="str">
        <f aca="false">IFERROR(__xludf.dummyfunction("if(countif(ec_num_list,CZ36),OFFSET(INDIRECT(CONCAT(""A"",to_text(match(CZ36,ec_num_list,0)))),0,1),"""")"),"")</f>
        <v/>
      </c>
      <c r="AA36" s="199" t="str">
        <f aca="false">IFERROR(__xludf.dummyfunction("if(countif(ec_num_list,DA36),OFFSET(INDIRECT(CONCAT(""A"",to_text(match(DA36,ec_num_list,0)))),0,1),"""")"),"JC ")</f>
        <v>JC</v>
      </c>
      <c r="AB36" s="199" t="str">
        <f aca="false">IFERROR(__xludf.dummyfunction("if(countif(ec_num_list,DB36),OFFSET(INDIRECT(CONCAT(""A"",to_text(match(DB36,ec_num_list,0)))),0,1),"""")"),"")</f>
        <v/>
      </c>
      <c r="AC36" s="199" t="str">
        <f aca="false">IFERROR(__xludf.dummyfunction("if(countif(ec_num_list,DC36),OFFSET(INDIRECT(CONCAT(""A"",to_text(match(DC36,ec_num_list,0)))),0,1),"""")"),"")</f>
        <v/>
      </c>
      <c r="AD36" s="199" t="str">
        <f aca="false">IFERROR(__xludf.dummyfunction("if(countif(ec_num_list,DD36),OFFSET(INDIRECT(CONCAT(""A"",to_text(match(DD36,ec_num_list,0)))),0,1),"""")"),"")</f>
        <v/>
      </c>
      <c r="AE36" s="199" t="str">
        <f aca="false">IFERROR(__xludf.dummyfunction("if(countif(ec_num_list,DE36),OFFSET(INDIRECT(CONCAT(""A"",to_text(match(DE36,ec_num_list,0)))),0,1),"""")"),"K0 ")</f>
        <v>K0</v>
      </c>
      <c r="AF36" s="199" t="str">
        <f aca="false">IFERROR(__xludf.dummyfunction("if(countif(ec_num_list,DF36),OFFSET(INDIRECT(CONCAT(""A"",to_text(match(DF36,ec_num_list,0)))),0,1),"""")"),"")</f>
        <v/>
      </c>
      <c r="AG36" s="199" t="str">
        <f aca="false">IFERROR(__xludf.dummyfunction("if(countif(ec_num_list,DG36),OFFSET(INDIRECT(CONCAT(""A"",to_text(match(DG36,ec_num_list,0)))),0,1),"""")"),"")</f>
        <v/>
      </c>
      <c r="AH36" s="199" t="str">
        <f aca="false">IFERROR(__xludf.dummyfunction("if(countif(ec_num_list,DH36),OFFSET(INDIRECT(CONCAT(""A"",to_text(match(DH36,ec_num_list,0)))),0,1),"""")"),"K3 ")</f>
        <v>K3</v>
      </c>
      <c r="AI36" s="199" t="str">
        <f aca="false">IFERROR(__xludf.dummyfunction("if(countif(ec_num_list,DI36),OFFSET(INDIRECT(CONCAT(""A"",to_text(match(DI36,ec_num_list,0)))),0,1),"""")"),"K4 ")</f>
        <v>K4</v>
      </c>
      <c r="AJ36" s="199" t="str">
        <f aca="false">IFERROR(__xludf.dummyfunction("if(countif(ec_num_list,DJ36),OFFSET(INDIRECT(CONCAT(""A"",to_text(match(DJ36,ec_num_list,0)))),0,1),"""")"),"K5 ")</f>
        <v>K5</v>
      </c>
      <c r="AK36" s="199" t="str">
        <f aca="false">IFERROR(__xludf.dummyfunction("if(countif(ec_num_list,DK36),OFFSET(INDIRECT(CONCAT(""A"",to_text(match(DK36,ec_num_list,0)))),0,1),"""")"),"")</f>
        <v/>
      </c>
      <c r="AL36" s="199" t="str">
        <f aca="false">IFERROR(__xludf.dummyfunction("if(countif(ec_num_list,DL36),OFFSET(INDIRECT(CONCAT(""A"",to_text(match(DL36,ec_num_list,0)))),0,1),"""")"),"K7 ")</f>
        <v>K7</v>
      </c>
      <c r="AM36" s="199" t="str">
        <f aca="false">IFERROR(__xludf.dummyfunction("if(countif(ec_num_list,DM36),OFFSET(INDIRECT(CONCAT(""A"",to_text(match(DM36,ec_num_list,0)))),0,1),"""")"),"")</f>
        <v/>
      </c>
      <c r="AN36" s="199" t="str">
        <f aca="false">IFERROR(__xludf.dummyfunction("if(countif(ec_num_list,DN36),OFFSET(INDIRECT(CONCAT(""A"",to_text(match(DN36,ec_num_list,0)))),0,1),"""")"),"K9 ")</f>
        <v>K9</v>
      </c>
      <c r="AO36" s="199" t="str">
        <f aca="false">IFERROR(__xludf.dummyfunction("if(countif(ec_num_list,DO36),OFFSET(INDIRECT(CONCAT(""A"",to_text(match(DO36,ec_num_list,0)))),0,1),"""")"),"KA ")</f>
        <v>KA</v>
      </c>
      <c r="AP36" s="199" t="str">
        <f aca="false">IFERROR(__xludf.dummyfunction("if(countif(ec_num_list,DP36),OFFSET(INDIRECT(CONCAT(""A"",to_text(match(DP36,ec_num_list,0)))),0,1),"""")"),"")</f>
        <v/>
      </c>
      <c r="AQ36" s="199" t="str">
        <f aca="false">IFERROR(__xludf.dummyfunction("if(countif(ec_num_list,DQ36),OFFSET(INDIRECT(CONCAT(""A"",to_text(match(DQ36,ec_num_list,0)))),0,1),"""")"),"KC ")</f>
        <v>KC</v>
      </c>
      <c r="AR36" s="199" t="str">
        <f aca="false">IFERROR(__xludf.dummyfunction("if(countif(ec_num_list,DR36),OFFSET(INDIRECT(CONCAT(""A"",to_text(match(DR36,ec_num_list,0)))),0,1),"""")"),"KD ")</f>
        <v>KD</v>
      </c>
      <c r="AS36" s="199" t="str">
        <f aca="false">IFERROR(__xludf.dummyfunction("if(countif(ec_num_list,DS36),OFFSET(INDIRECT(CONCAT(""A"",to_text(match(DS36,ec_num_list,0)))),0,1),"""")"),"")</f>
        <v/>
      </c>
      <c r="AT36" s="199" t="str">
        <f aca="false">IFERROR(__xludf.dummyfunction("if(countif(ec_num_list,DT36),OFFSET(INDIRECT(CONCAT(""A"",to_text(match(DT36,ec_num_list,0)))),0,1),"""")"),"")</f>
        <v/>
      </c>
      <c r="AU36" s="199" t="str">
        <f aca="false">IFERROR(__xludf.dummyfunction("if(countif(ec_num_list,DU36),OFFSET(INDIRECT(CONCAT(""A"",to_text(match(DU36,ec_num_list,0)))),0,1),"""")"),"")</f>
        <v/>
      </c>
      <c r="AV36" s="199" t="str">
        <f aca="false">IFERROR(__xludf.dummyfunction("if(countif(ec_num_list,DV36),OFFSET(INDIRECT(CONCAT(""A"",to_text(match(DV36,ec_num_list,0)))),0,1),"""")"),"L1 ")</f>
        <v>L1</v>
      </c>
      <c r="AW36" s="199" t="str">
        <f aca="false">IFERROR(__xludf.dummyfunction("if(countif(ec_num_list,DW36),OFFSET(INDIRECT(CONCAT(""A"",to_text(match(DW36,ec_num_list,0)))),0,1),"""")"),"")</f>
        <v/>
      </c>
      <c r="AX36" s="199" t="str">
        <f aca="false">IFERROR(__xludf.dummyfunction("if(countif(ec_num_list,DX36),OFFSET(INDIRECT(CONCAT(""A"",to_text(match(DX36,ec_num_list,0)))),0,1),"""")"),"")</f>
        <v/>
      </c>
      <c r="AY36" s="199" t="str">
        <f aca="false">IFERROR(__xludf.dummyfunction("if(countif(ec_num_list,DY36),OFFSET(INDIRECT(CONCAT(""A"",to_text(match(DY36,ec_num_list,0)))),0,1),"""")"),"")</f>
        <v/>
      </c>
      <c r="AZ36" s="199" t="str">
        <f aca="false">IFERROR(__xludf.dummyfunction("if(countif(ec_num_list,DZ36),OFFSET(INDIRECT(CONCAT(""A"",to_text(match(DZ36,ec_num_list,0)))),0,1),"""")"),"")</f>
        <v/>
      </c>
      <c r="BA36" s="199" t="str">
        <f aca="false">IFERROR(__xludf.dummyfunction("if(countif(ec_num_list,EA36),OFFSET(INDIRECT(CONCAT(""A"",to_text(match(EA36,ec_num_list,0)))),0,1),"""")"),"")</f>
        <v/>
      </c>
      <c r="BB36" s="199" t="str">
        <f aca="false">IFERROR(__xludf.dummyfunction("if(countif(ec_num_list,EB36),OFFSET(INDIRECT(CONCAT(""A"",to_text(match(EB36,ec_num_list,0)))),0,1),"""")"),"")</f>
        <v/>
      </c>
      <c r="BC36" s="199" t="str">
        <f aca="false">IFERROR(__xludf.dummyfunction("if(countif(ec_num_list,EC36),OFFSET(INDIRECT(CONCAT(""A"",to_text(match(EC36,ec_num_list,0)))),0,1),"""")"),"L8 ")</f>
        <v>L8</v>
      </c>
      <c r="BD36" s="199" t="str">
        <f aca="false">IFERROR(__xludf.dummyfunction("if(countif(ec_num_list,ED36),OFFSET(INDIRECT(CONCAT(""A"",to_text(match(ED36,ec_num_list,0)))),0,1),"""")"),"")</f>
        <v/>
      </c>
      <c r="BE36" s="199" t="str">
        <f aca="false">IFERROR(__xludf.dummyfunction("if(countif(ec_num_list,EE36),OFFSET(INDIRECT(CONCAT(""A"",to_text(match(EE36,ec_num_list,0)))),0,1),"""")"),"LA ")</f>
        <v>LA</v>
      </c>
      <c r="BF36" s="199" t="str">
        <f aca="false">IFERROR(__xludf.dummyfunction("if(countif(ec_num_list,EF36),OFFSET(INDIRECT(CONCAT(""A"",to_text(match(EF36,ec_num_list,0)))),0,1),"""")"),"")</f>
        <v/>
      </c>
      <c r="BG36" s="199" t="str">
        <f aca="false">IFERROR(__xludf.dummyfunction("if(countif(ec_num_list,EG36),OFFSET(INDIRECT(CONCAT(""A"",to_text(match(EG36,ec_num_list,0)))),0,1),"""")"),"LC ")</f>
        <v>LC</v>
      </c>
      <c r="BH36" s="199" t="str">
        <f aca="false">IFERROR(__xludf.dummyfunction("if(countif(ec_num_list,EH36),OFFSET(INDIRECT(CONCAT(""A"",to_text(match(EH36,ec_num_list,0)))),0,1),"""")"),"")</f>
        <v/>
      </c>
      <c r="BI36" s="199" t="str">
        <f aca="false">IFERROR(__xludf.dummyfunction("if(countif(ec_num_list,EI36),OFFSET(INDIRECT(CONCAT(""A"",to_text(match(EI36,ec_num_list,0)))),0,1),"""")"),"")</f>
        <v/>
      </c>
      <c r="BJ36" s="199" t="str">
        <f aca="false">IFERROR(__xludf.dummyfunction("if(countif(ec_num_list,EJ36),OFFSET(INDIRECT(CONCAT(""A"",to_text(match(EJ36,ec_num_list,0)))),0,1),"""")"),"LF ")</f>
        <v>LF</v>
      </c>
      <c r="BK36" s="199" t="str">
        <f aca="false">IFERROR(__xludf.dummyfunction("if(countif(ec_num_list,EK36),OFFSET(INDIRECT(CONCAT(""A"",to_text(match(EK36,ec_num_list,0)))),0,1),"""")"),"")</f>
        <v/>
      </c>
      <c r="BL36" s="199" t="str">
        <f aca="false">IFERROR(__xludf.dummyfunction("if(countif(ec_num_list,EL36),OFFSET(INDIRECT(CONCAT(""A"",to_text(match(EL36,ec_num_list,0)))),0,1),"""")"),"M1 ")</f>
        <v>M1</v>
      </c>
      <c r="BM36" s="199" t="str">
        <f aca="false">IFERROR(__xludf.dummyfunction("if(countif(ec_num_list,EM36),OFFSET(INDIRECT(CONCAT(""A"",to_text(match(EM36,ec_num_list,0)))),0,1),"""")"),"")</f>
        <v/>
      </c>
      <c r="BN36" s="199" t="str">
        <f aca="false">IFERROR(__xludf.dummyfunction("if(countif(ec_num_list,EN36),OFFSET(INDIRECT(CONCAT(""A"",to_text(match(EN36,ec_num_list,0)))),0,1),"""")"),"M3 ")</f>
        <v>M3</v>
      </c>
      <c r="BO36" s="199" t="str">
        <f aca="false">IFERROR(__xludf.dummyfunction("if(countif(ec_num_list,EO36),OFFSET(INDIRECT(CONCAT(""A"",to_text(match(EO36,ec_num_list,0)))),0,1),"""")"),"")</f>
        <v/>
      </c>
      <c r="BP36" s="199" t="str">
        <f aca="false">IFERROR(__xludf.dummyfunction("if(countif(ec_num_list,EP36),OFFSET(INDIRECT(CONCAT(""A"",to_text(match(EP36,ec_num_list,0)))),0,1),"""")"),"")</f>
        <v/>
      </c>
      <c r="BQ36" s="199" t="str">
        <f aca="false">IFERROR(__xludf.dummyfunction("if(countif(ec_num_list,EQ36),OFFSET(INDIRECT(CONCAT(""A"",to_text(match(EQ36,ec_num_list,0)))),0,1),"""")"),"")</f>
        <v/>
      </c>
      <c r="BR36" s="199" t="str">
        <f aca="false">IFERROR(__xludf.dummyfunction("if(countif(ec_num_list,ER36),OFFSET(INDIRECT(CONCAT(""A"",to_text(match(ER36,ec_num_list,0)))),0,1),"""")"),"")</f>
        <v/>
      </c>
      <c r="BS36" s="199" t="str">
        <f aca="false">IFERROR(__xludf.dummyfunction("if(countif(ec_num_list,ES36),OFFSET(INDIRECT(CONCAT(""A"",to_text(match(ES36,ec_num_list,0)))),0,1),"""")"),"M8 ")</f>
        <v>M8</v>
      </c>
      <c r="BT36" s="199" t="str">
        <f aca="false">IFERROR(__xludf.dummyfunction("if(countif(ec_num_list,ET36),OFFSET(INDIRECT(CONCAT(""A"",to_text(match(ET36,ec_num_list,0)))),0,1),"""")"),"")</f>
        <v/>
      </c>
      <c r="BU36" s="199" t="str">
        <f aca="false">IFERROR(__xludf.dummyfunction("if(countif(ec_num_list,EU36),OFFSET(INDIRECT(CONCAT(""A"",to_text(match(EU36,ec_num_list,0)))),0,1),"""")"),"")</f>
        <v/>
      </c>
      <c r="BV36" s="199" t="str">
        <f aca="false">IFERROR(__xludf.dummyfunction("if(countif(ec_num_list,EV36),OFFSET(INDIRECT(CONCAT(""A"",to_text(match(EV36,ec_num_list,0)))),0,1),"""")"),"MB ")</f>
        <v>MB</v>
      </c>
      <c r="BW36" s="199" t="str">
        <f aca="false">IFERROR(__xludf.dummyfunction("if(countif(ec_num_list,EW36),OFFSET(INDIRECT(CONCAT(""A"",to_text(match(EW36,ec_num_list,0)))),0,1),"""")"),"")</f>
        <v/>
      </c>
      <c r="BX36" s="199" t="str">
        <f aca="false">IFERROR(__xludf.dummyfunction("if(countif(ec_num_list,EX36),OFFSET(INDIRECT(CONCAT(""A"",to_text(match(EX36,ec_num_list,0)))),0,1),"""")"),"")</f>
        <v/>
      </c>
      <c r="BY36" s="199" t="str">
        <f aca="false">IFERROR(__xludf.dummyfunction("if(countif(ec_num_list,EY36),OFFSET(INDIRECT(CONCAT(""A"",to_text(match(EY36,ec_num_list,0)))),0,1),"""")"),"")</f>
        <v/>
      </c>
      <c r="BZ36" s="199" t="str">
        <f aca="false">IFERROR(__xludf.dummyfunction("if(countif(ec_num_list,EZ36),OFFSET(INDIRECT(CONCAT(""A"",to_text(match(EZ36,ec_num_list,0)))),0,1),"""")"),"MF ")</f>
        <v>MF</v>
      </c>
      <c r="CA36" s="199" t="str">
        <f aca="false">IFERROR(__xludf.dummyfunction("if(countif(ec_num_list,FA36),OFFSET(INDIRECT(CONCAT(""A"",to_text(match(FA36,ec_num_list,0)))),0,1),"""")"),"")</f>
        <v/>
      </c>
      <c r="CB36" s="199" t="str">
        <f aca="false">IFERROR(__xludf.dummyfunction("if(countif(ec_num_list,FB36),OFFSET(INDIRECT(CONCAT(""A"",to_text(match(FB36,ec_num_list,0)))),0,1),"""")"),"")</f>
        <v/>
      </c>
      <c r="CC36" s="199" t="str">
        <f aca="false">IFERROR(__xludf.dummyfunction("if(countif(ec_num_list,FC36),OFFSET(INDIRECT(CONCAT(""A"",to_text(match(FC36,ec_num_list,0)))),0,1),"""")"),"N2 ")</f>
        <v>N2</v>
      </c>
      <c r="CD36" s="199" t="str">
        <f aca="false">IFERROR(__xludf.dummyfunction("if(countif(ec_num_list,FD36),OFFSET(INDIRECT(CONCAT(""A"",to_text(match(FD36,ec_num_list,0)))),0,1),"""")"),"")</f>
        <v/>
      </c>
      <c r="CE36" s="199" t="str">
        <f aca="false">IFERROR(__xludf.dummyfunction("if(countif(ec_num_list,FE36),OFFSET(INDIRECT(CONCAT(""A"",to_text(match(FE36,ec_num_list,0)))),0,1),"""")"),"")</f>
        <v/>
      </c>
      <c r="CF36" s="199" t="str">
        <f aca="false">IFERROR(__xludf.dummyfunction("if(countif(ec_num_list,FF36),OFFSET(INDIRECT(CONCAT(""A"",to_text(match(FF36,ec_num_list,0)))),0,1),"""")"),"")</f>
        <v/>
      </c>
      <c r="CG36" s="199" t="str">
        <f aca="false">IFERROR(__xludf.dummyfunction("if(countif(ec_num_list,FG36),OFFSET(INDIRECT(CONCAT(""A"",to_text(match(FG36,ec_num_list,0)))),0,1),"""")"),"")</f>
        <v/>
      </c>
      <c r="CH36" s="199" t="str">
        <f aca="false">IFERROR(__xludf.dummyfunction("if(countif(ec_num_list,FH36),OFFSET(INDIRECT(CONCAT(""A"",to_text(match(FH36,ec_num_list,0)))),0,1),"""")"),"N7 ")</f>
        <v>N7</v>
      </c>
      <c r="CI36" s="199" t="str">
        <f aca="false">IFERROR(__xludf.dummyfunction("if(countif(ec_num_list,FI36),OFFSET(INDIRECT(CONCAT(""A"",to_text(match(FI36,ec_num_list,0)))),0,1),"""")"),"")</f>
        <v/>
      </c>
      <c r="CJ36" s="199" t="str">
        <f aca="false">IFERROR(__xludf.dummyfunction("if(countif(ec_num_list,FJ36),OFFSET(INDIRECT(CONCAT(""A"",to_text(match(FJ36,ec_num_list,0)))),0,1),"""")"),"")</f>
        <v/>
      </c>
      <c r="CK36" s="199" t="str">
        <f aca="false">IFERROR(__xludf.dummyfunction("if(countif(ec_num_list,FK36),OFFSET(INDIRECT(CONCAT(""A"",to_text(match(FK36,ec_num_list,0)))),0,1),"""")"),"NA ")</f>
        <v>NA</v>
      </c>
      <c r="CL36" s="199" t="str">
        <f aca="false">IFERROR(__xludf.dummyfunction("if(countif(ec_num_list,FL36),OFFSET(INDIRECT(CONCAT(""A"",to_text(match(FL36,ec_num_list,0)))),0,1),"""")"),"")</f>
        <v/>
      </c>
      <c r="CM36" s="199" t="str">
        <f aca="false">IFERROR(__xludf.dummyfunction("if(countif(ec_num_list,FM36),OFFSET(INDIRECT(CONCAT(""A"",to_text(match(FM36,ec_num_list,0)))),0,1),"""")"),"")</f>
        <v/>
      </c>
      <c r="CN36" s="37" t="s">
        <v>167</v>
      </c>
      <c r="CO36" s="37" t="s">
        <v>1231</v>
      </c>
      <c r="CP36" s="37" t="s">
        <v>1239</v>
      </c>
      <c r="CQ36" s="37" t="s">
        <v>1244</v>
      </c>
      <c r="CR36" s="37" t="s">
        <v>1543</v>
      </c>
      <c r="CS36" s="37" t="s">
        <v>1543</v>
      </c>
      <c r="CT36" s="37" t="s">
        <v>1254</v>
      </c>
      <c r="CU36" s="37" t="s">
        <v>1259</v>
      </c>
      <c r="CV36" s="37" t="s">
        <v>1262</v>
      </c>
      <c r="CW36" s="37" t="s">
        <v>1543</v>
      </c>
      <c r="CX36" s="37" t="s">
        <v>1543</v>
      </c>
      <c r="CY36" s="37" t="s">
        <v>1274</v>
      </c>
      <c r="CZ36" s="37" t="s">
        <v>1543</v>
      </c>
      <c r="DA36" s="37" t="s">
        <v>1280</v>
      </c>
      <c r="DB36" s="37" t="s">
        <v>1543</v>
      </c>
      <c r="DC36" s="37" t="s">
        <v>1543</v>
      </c>
      <c r="DD36" s="37" t="s">
        <v>1543</v>
      </c>
      <c r="DE36" s="37" t="s">
        <v>1292</v>
      </c>
      <c r="DF36" s="37" t="s">
        <v>1543</v>
      </c>
      <c r="DG36" s="37" t="s">
        <v>1543</v>
      </c>
      <c r="DH36" s="37" t="s">
        <v>1303</v>
      </c>
      <c r="DI36" s="37" t="s">
        <v>1305</v>
      </c>
      <c r="DJ36" s="37" t="s">
        <v>1309</v>
      </c>
      <c r="DK36" s="37" t="s">
        <v>1543</v>
      </c>
      <c r="DL36" s="37" t="s">
        <v>1314</v>
      </c>
      <c r="DM36" s="37" t="s">
        <v>1543</v>
      </c>
      <c r="DN36" s="37" t="s">
        <v>1322</v>
      </c>
      <c r="DO36" s="37" t="s">
        <v>1325</v>
      </c>
      <c r="DP36" s="37" t="s">
        <v>1543</v>
      </c>
      <c r="DQ36" s="37" t="s">
        <v>1332</v>
      </c>
      <c r="DR36" s="37" t="s">
        <v>1335</v>
      </c>
      <c r="DS36" s="37" t="s">
        <v>1543</v>
      </c>
      <c r="DT36" s="37" t="s">
        <v>1543</v>
      </c>
      <c r="DU36" s="37" t="s">
        <v>1543</v>
      </c>
      <c r="DV36" s="37" t="s">
        <v>1351</v>
      </c>
      <c r="DW36" s="37" t="s">
        <v>1543</v>
      </c>
      <c r="DX36" s="37" t="s">
        <v>1543</v>
      </c>
      <c r="DY36" s="37" t="s">
        <v>1543</v>
      </c>
      <c r="DZ36" s="37" t="s">
        <v>1543</v>
      </c>
      <c r="EA36" s="37" t="s">
        <v>1543</v>
      </c>
      <c r="EB36" s="37" t="s">
        <v>1543</v>
      </c>
      <c r="EC36" s="37" t="s">
        <v>1379</v>
      </c>
      <c r="ED36" s="37" t="s">
        <v>1543</v>
      </c>
      <c r="EE36" s="37" t="s">
        <v>1385</v>
      </c>
      <c r="EF36" s="37" t="s">
        <v>1543</v>
      </c>
      <c r="EG36" s="37" t="s">
        <v>1392</v>
      </c>
      <c r="EH36" s="37" t="s">
        <v>1543</v>
      </c>
      <c r="EI36" s="37" t="s">
        <v>1543</v>
      </c>
      <c r="EJ36" s="37" t="s">
        <v>1402</v>
      </c>
      <c r="EK36" s="37" t="s">
        <v>1543</v>
      </c>
      <c r="EL36" s="37" t="s">
        <v>1407</v>
      </c>
      <c r="EM36" s="37" t="s">
        <v>1543</v>
      </c>
      <c r="EN36" s="37" t="s">
        <v>1416</v>
      </c>
      <c r="EO36" s="37" t="s">
        <v>1543</v>
      </c>
      <c r="EP36" s="37" t="s">
        <v>1543</v>
      </c>
      <c r="EQ36" s="37" t="s">
        <v>1543</v>
      </c>
      <c r="ER36" s="37" t="s">
        <v>1543</v>
      </c>
      <c r="ES36" s="37" t="s">
        <v>1430</v>
      </c>
      <c r="ET36" s="37" t="s">
        <v>1543</v>
      </c>
      <c r="EU36" s="37" t="s">
        <v>1543</v>
      </c>
      <c r="EV36" s="37" t="s">
        <v>1439</v>
      </c>
      <c r="EW36" s="37" t="s">
        <v>1543</v>
      </c>
      <c r="EX36" s="37" t="s">
        <v>1543</v>
      </c>
      <c r="EY36" s="37" t="s">
        <v>1543</v>
      </c>
      <c r="EZ36" s="37" t="s">
        <v>1451</v>
      </c>
      <c r="FA36" s="37" t="s">
        <v>1543</v>
      </c>
      <c r="FB36" s="37" t="s">
        <v>1543</v>
      </c>
      <c r="FC36" s="37" t="s">
        <v>1464</v>
      </c>
      <c r="FD36" s="37" t="s">
        <v>1543</v>
      </c>
      <c r="FE36" s="37" t="s">
        <v>1543</v>
      </c>
      <c r="FF36" s="37" t="s">
        <v>1543</v>
      </c>
      <c r="FG36" s="37" t="s">
        <v>1543</v>
      </c>
      <c r="FH36" s="37" t="s">
        <v>1482</v>
      </c>
      <c r="FI36" s="37" t="s">
        <v>1543</v>
      </c>
      <c r="FJ36" s="37" t="s">
        <v>1543</v>
      </c>
      <c r="FK36" s="37" t="s">
        <v>1494</v>
      </c>
      <c r="FL36" s="37" t="s">
        <v>1497</v>
      </c>
      <c r="FM36" s="37" t="s">
        <v>1543</v>
      </c>
    </row>
    <row r="37" customFormat="false" ht="15" hidden="false" customHeight="false" outlineLevel="0" collapsed="false">
      <c r="A37" s="37" t="s">
        <v>1363</v>
      </c>
      <c r="B37" s="37" t="str">
        <f aca="false">CONCATENATE("L",C37," ")</f>
        <v>L3</v>
      </c>
      <c r="C37" s="196" t="n">
        <v>3</v>
      </c>
      <c r="D37" s="36" t="s">
        <v>417</v>
      </c>
      <c r="E37" s="36" t="s">
        <v>896</v>
      </c>
      <c r="F37" s="36" t="s">
        <v>897</v>
      </c>
      <c r="G37" s="36" t="s">
        <v>898</v>
      </c>
      <c r="H37" s="36" t="s">
        <v>423</v>
      </c>
      <c r="I37" s="36" t="s">
        <v>466</v>
      </c>
      <c r="J37" s="36" t="s">
        <v>632</v>
      </c>
      <c r="K37" s="36" t="s">
        <v>634</v>
      </c>
      <c r="L37" s="173" t="s">
        <v>170</v>
      </c>
      <c r="M37" s="199" t="str">
        <f aca="false">IFERROR(__xludf.dummyfunction("regexreplace(N37,"" "","", "")"),"J0, J1, J2, J6, J7, JC, JF, K0, K5, K7, K9, KA, KC, KD, L1, L8, LA, LC, M1, M3, M4, MB, MF, N2, N7, NA, ")</f>
        <v>J0, J1, J2, J6, J7, JC, JF, K0, K5, K7, K9, KA, KC, KD, L1, L8, LA, LC, M1, M3, M4, MB, MF, N2, N7, NA,</v>
      </c>
      <c r="N37" s="199" t="e">
        <f aca="false">CONCATENATE(O37:CL37)</f>
        <v>#VALUE!</v>
      </c>
      <c r="O37" s="199" t="str">
        <f aca="false">IFERROR(__xludf.dummyfunction("if(countif(ec_num_list,CO37),OFFSET(INDIRECT(CONCAT(""A"",to_text(match(CO37,ec_num_list,0)))),0,1),"""")"),"J0 ")</f>
        <v>J0</v>
      </c>
      <c r="P37" s="199" t="str">
        <f aca="false">IFERROR(__xludf.dummyfunction("if(countif(ec_num_list,CP37),OFFSET(INDIRECT(CONCAT(""A"",to_text(match(CP37,ec_num_list,0)))),0,1),"""")"),"J1 ")</f>
        <v>J1</v>
      </c>
      <c r="Q37" s="199" t="str">
        <f aca="false">IFERROR(__xludf.dummyfunction("if(countif(ec_num_list,CQ37),OFFSET(INDIRECT(CONCAT(""A"",to_text(match(CQ37,ec_num_list,0)))),0,1),"""")"),"J2 ")</f>
        <v>J2</v>
      </c>
      <c r="R37" s="199" t="str">
        <f aca="false">IFERROR(__xludf.dummyfunction("if(countif(ec_num_list,CR37),OFFSET(INDIRECT(CONCAT(""A"",to_text(match(CR37,ec_num_list,0)))),0,1),"""")"),"")</f>
        <v/>
      </c>
      <c r="S37" s="199" t="str">
        <f aca="false">IFERROR(__xludf.dummyfunction("if(countif(ec_num_list,CS37),OFFSET(INDIRECT(CONCAT(""A"",to_text(match(CS37,ec_num_list,0)))),0,1),"""")"),"")</f>
        <v/>
      </c>
      <c r="T37" s="199" t="str">
        <f aca="false">IFERROR(__xludf.dummyfunction("if(countif(ec_num_list,CT37),OFFSET(INDIRECT(CONCAT(""A"",to_text(match(CT37,ec_num_list,0)))),0,1),"""")"),"")</f>
        <v/>
      </c>
      <c r="U37" s="199" t="str">
        <f aca="false">IFERROR(__xludf.dummyfunction("if(countif(ec_num_list,CU37),OFFSET(INDIRECT(CONCAT(""A"",to_text(match(CU37,ec_num_list,0)))),0,1),"""")"),"J6 ")</f>
        <v>J6</v>
      </c>
      <c r="V37" s="199" t="str">
        <f aca="false">IFERROR(__xludf.dummyfunction("if(countif(ec_num_list,CV37),OFFSET(INDIRECT(CONCAT(""A"",to_text(match(CV37,ec_num_list,0)))),0,1),"""")"),"J7 ")</f>
        <v>J7</v>
      </c>
      <c r="W37" s="199" t="str">
        <f aca="false">IFERROR(__xludf.dummyfunction("if(countif(ec_num_list,CW37),OFFSET(INDIRECT(CONCAT(""A"",to_text(match(CW37,ec_num_list,0)))),0,1),"""")"),"")</f>
        <v/>
      </c>
      <c r="X37" s="199" t="str">
        <f aca="false">IFERROR(__xludf.dummyfunction("if(countif(ec_num_list,CX37),OFFSET(INDIRECT(CONCAT(""A"",to_text(match(CX37,ec_num_list,0)))),0,1),"""")"),"")</f>
        <v/>
      </c>
      <c r="Y37" s="199" t="str">
        <f aca="false">IFERROR(__xludf.dummyfunction("if(countif(ec_num_list,CY37),OFFSET(INDIRECT(CONCAT(""A"",to_text(match(CY37,ec_num_list,0)))),0,1),"""")"),"")</f>
        <v/>
      </c>
      <c r="Z37" s="199" t="str">
        <f aca="false">IFERROR(__xludf.dummyfunction("if(countif(ec_num_list,CZ37),OFFSET(INDIRECT(CONCAT(""A"",to_text(match(CZ37,ec_num_list,0)))),0,1),"""")"),"")</f>
        <v/>
      </c>
      <c r="AA37" s="199" t="str">
        <f aca="false">IFERROR(__xludf.dummyfunction("if(countif(ec_num_list,DA37),OFFSET(INDIRECT(CONCAT(""A"",to_text(match(DA37,ec_num_list,0)))),0,1),"""")"),"JC ")</f>
        <v>JC</v>
      </c>
      <c r="AB37" s="199" t="str">
        <f aca="false">IFERROR(__xludf.dummyfunction("if(countif(ec_num_list,DB37),OFFSET(INDIRECT(CONCAT(""A"",to_text(match(DB37,ec_num_list,0)))),0,1),"""")"),"")</f>
        <v/>
      </c>
      <c r="AC37" s="199" t="str">
        <f aca="false">IFERROR(__xludf.dummyfunction("if(countif(ec_num_list,DC37),OFFSET(INDIRECT(CONCAT(""A"",to_text(match(DC37,ec_num_list,0)))),0,1),"""")"),"")</f>
        <v/>
      </c>
      <c r="AD37" s="199" t="str">
        <f aca="false">IFERROR(__xludf.dummyfunction("if(countif(ec_num_list,DD37),OFFSET(INDIRECT(CONCAT(""A"",to_text(match(DD37,ec_num_list,0)))),0,1),"""")"),"JF ")</f>
        <v>JF</v>
      </c>
      <c r="AE37" s="199" t="str">
        <f aca="false">IFERROR(__xludf.dummyfunction("if(countif(ec_num_list,DE37),OFFSET(INDIRECT(CONCAT(""A"",to_text(match(DE37,ec_num_list,0)))),0,1),"""")"),"K0 ")</f>
        <v>K0</v>
      </c>
      <c r="AF37" s="199" t="str">
        <f aca="false">IFERROR(__xludf.dummyfunction("if(countif(ec_num_list,DF37),OFFSET(INDIRECT(CONCAT(""A"",to_text(match(DF37,ec_num_list,0)))),0,1),"""")"),"")</f>
        <v/>
      </c>
      <c r="AG37" s="199" t="str">
        <f aca="false">IFERROR(__xludf.dummyfunction("if(countif(ec_num_list,DG37),OFFSET(INDIRECT(CONCAT(""A"",to_text(match(DG37,ec_num_list,0)))),0,1),"""")"),"")</f>
        <v/>
      </c>
      <c r="AH37" s="199" t="str">
        <f aca="false">IFERROR(__xludf.dummyfunction("if(countif(ec_num_list,DH37),OFFSET(INDIRECT(CONCAT(""A"",to_text(match(DH37,ec_num_list,0)))),0,1),"""")"),"")</f>
        <v/>
      </c>
      <c r="AI37" s="199" t="str">
        <f aca="false">IFERROR(__xludf.dummyfunction("if(countif(ec_num_list,DI37),OFFSET(INDIRECT(CONCAT(""A"",to_text(match(DI37,ec_num_list,0)))),0,1),"""")"),"")</f>
        <v/>
      </c>
      <c r="AJ37" s="199" t="str">
        <f aca="false">IFERROR(__xludf.dummyfunction("if(countif(ec_num_list,DJ37),OFFSET(INDIRECT(CONCAT(""A"",to_text(match(DJ37,ec_num_list,0)))),0,1),"""")"),"K5 ")</f>
        <v>K5</v>
      </c>
      <c r="AK37" s="199" t="str">
        <f aca="false">IFERROR(__xludf.dummyfunction("if(countif(ec_num_list,DK37),OFFSET(INDIRECT(CONCAT(""A"",to_text(match(DK37,ec_num_list,0)))),0,1),"""")"),"")</f>
        <v/>
      </c>
      <c r="AL37" s="199" t="str">
        <f aca="false">IFERROR(__xludf.dummyfunction("if(countif(ec_num_list,DL37),OFFSET(INDIRECT(CONCAT(""A"",to_text(match(DL37,ec_num_list,0)))),0,1),"""")"),"K7 ")</f>
        <v>K7</v>
      </c>
      <c r="AM37" s="199" t="str">
        <f aca="false">IFERROR(__xludf.dummyfunction("if(countif(ec_num_list,DM37),OFFSET(INDIRECT(CONCAT(""A"",to_text(match(DM37,ec_num_list,0)))),0,1),"""")"),"")</f>
        <v/>
      </c>
      <c r="AN37" s="199" t="str">
        <f aca="false">IFERROR(__xludf.dummyfunction("if(countif(ec_num_list,DN37),OFFSET(INDIRECT(CONCAT(""A"",to_text(match(DN37,ec_num_list,0)))),0,1),"""")"),"K9 ")</f>
        <v>K9</v>
      </c>
      <c r="AO37" s="199" t="str">
        <f aca="false">IFERROR(__xludf.dummyfunction("if(countif(ec_num_list,DO37),OFFSET(INDIRECT(CONCAT(""A"",to_text(match(DO37,ec_num_list,0)))),0,1),"""")"),"KA ")</f>
        <v>KA</v>
      </c>
      <c r="AP37" s="199" t="str">
        <f aca="false">IFERROR(__xludf.dummyfunction("if(countif(ec_num_list,DP37),OFFSET(INDIRECT(CONCAT(""A"",to_text(match(DP37,ec_num_list,0)))),0,1),"""")"),"")</f>
        <v/>
      </c>
      <c r="AQ37" s="199" t="str">
        <f aca="false">IFERROR(__xludf.dummyfunction("if(countif(ec_num_list,DQ37),OFFSET(INDIRECT(CONCAT(""A"",to_text(match(DQ37,ec_num_list,0)))),0,1),"""")"),"KC ")</f>
        <v>KC</v>
      </c>
      <c r="AR37" s="199" t="str">
        <f aca="false">IFERROR(__xludf.dummyfunction("if(countif(ec_num_list,DR37),OFFSET(INDIRECT(CONCAT(""A"",to_text(match(DR37,ec_num_list,0)))),0,1),"""")"),"KD ")</f>
        <v>KD</v>
      </c>
      <c r="AS37" s="199" t="str">
        <f aca="false">IFERROR(__xludf.dummyfunction("if(countif(ec_num_list,DS37),OFFSET(INDIRECT(CONCAT(""A"",to_text(match(DS37,ec_num_list,0)))),0,1),"""")"),"")</f>
        <v/>
      </c>
      <c r="AT37" s="199" t="str">
        <f aca="false">IFERROR(__xludf.dummyfunction("if(countif(ec_num_list,DT37),OFFSET(INDIRECT(CONCAT(""A"",to_text(match(DT37,ec_num_list,0)))),0,1),"""")"),"")</f>
        <v/>
      </c>
      <c r="AU37" s="199" t="str">
        <f aca="false">IFERROR(__xludf.dummyfunction("if(countif(ec_num_list,DU37),OFFSET(INDIRECT(CONCAT(""A"",to_text(match(DU37,ec_num_list,0)))),0,1),"""")"),"")</f>
        <v/>
      </c>
      <c r="AV37" s="199" t="str">
        <f aca="false">IFERROR(__xludf.dummyfunction("if(countif(ec_num_list,DV37),OFFSET(INDIRECT(CONCAT(""A"",to_text(match(DV37,ec_num_list,0)))),0,1),"""")"),"L1 ")</f>
        <v>L1</v>
      </c>
      <c r="AW37" s="199" t="str">
        <f aca="false">IFERROR(__xludf.dummyfunction("if(countif(ec_num_list,DW37),OFFSET(INDIRECT(CONCAT(""A"",to_text(match(DW37,ec_num_list,0)))),0,1),"""")"),"")</f>
        <v/>
      </c>
      <c r="AX37" s="199" t="str">
        <f aca="false">IFERROR(__xludf.dummyfunction("if(countif(ec_num_list,DX37),OFFSET(INDIRECT(CONCAT(""A"",to_text(match(DX37,ec_num_list,0)))),0,1),"""")"),"")</f>
        <v/>
      </c>
      <c r="AY37" s="199" t="str">
        <f aca="false">IFERROR(__xludf.dummyfunction("if(countif(ec_num_list,DY37),OFFSET(INDIRECT(CONCAT(""A"",to_text(match(DY37,ec_num_list,0)))),0,1),"""")"),"")</f>
        <v/>
      </c>
      <c r="AZ37" s="199" t="str">
        <f aca="false">IFERROR(__xludf.dummyfunction("if(countif(ec_num_list,DZ37),OFFSET(INDIRECT(CONCAT(""A"",to_text(match(DZ37,ec_num_list,0)))),0,1),"""")"),"")</f>
        <v/>
      </c>
      <c r="BA37" s="199" t="str">
        <f aca="false">IFERROR(__xludf.dummyfunction("if(countif(ec_num_list,EA37),OFFSET(INDIRECT(CONCAT(""A"",to_text(match(EA37,ec_num_list,0)))),0,1),"""")"),"")</f>
        <v/>
      </c>
      <c r="BB37" s="199" t="str">
        <f aca="false">IFERROR(__xludf.dummyfunction("if(countif(ec_num_list,EB37),OFFSET(INDIRECT(CONCAT(""A"",to_text(match(EB37,ec_num_list,0)))),0,1),"""")"),"")</f>
        <v/>
      </c>
      <c r="BC37" s="199" t="str">
        <f aca="false">IFERROR(__xludf.dummyfunction("if(countif(ec_num_list,EC37),OFFSET(INDIRECT(CONCAT(""A"",to_text(match(EC37,ec_num_list,0)))),0,1),"""")"),"L8 ")</f>
        <v>L8</v>
      </c>
      <c r="BD37" s="199" t="str">
        <f aca="false">IFERROR(__xludf.dummyfunction("if(countif(ec_num_list,ED37),OFFSET(INDIRECT(CONCAT(""A"",to_text(match(ED37,ec_num_list,0)))),0,1),"""")"),"")</f>
        <v/>
      </c>
      <c r="BE37" s="199" t="str">
        <f aca="false">IFERROR(__xludf.dummyfunction("if(countif(ec_num_list,EE37),OFFSET(INDIRECT(CONCAT(""A"",to_text(match(EE37,ec_num_list,0)))),0,1),"""")"),"LA ")</f>
        <v>LA</v>
      </c>
      <c r="BF37" s="199" t="str">
        <f aca="false">IFERROR(__xludf.dummyfunction("if(countif(ec_num_list,EF37),OFFSET(INDIRECT(CONCAT(""A"",to_text(match(EF37,ec_num_list,0)))),0,1),"""")"),"")</f>
        <v/>
      </c>
      <c r="BG37" s="199" t="str">
        <f aca="false">IFERROR(__xludf.dummyfunction("if(countif(ec_num_list,EG37),OFFSET(INDIRECT(CONCAT(""A"",to_text(match(EG37,ec_num_list,0)))),0,1),"""")"),"LC ")</f>
        <v>LC</v>
      </c>
      <c r="BH37" s="199" t="str">
        <f aca="false">IFERROR(__xludf.dummyfunction("if(countif(ec_num_list,EH37),OFFSET(INDIRECT(CONCAT(""A"",to_text(match(EH37,ec_num_list,0)))),0,1),"""")"),"")</f>
        <v/>
      </c>
      <c r="BI37" s="199" t="str">
        <f aca="false">IFERROR(__xludf.dummyfunction("if(countif(ec_num_list,EI37),OFFSET(INDIRECT(CONCAT(""A"",to_text(match(EI37,ec_num_list,0)))),0,1),"""")"),"")</f>
        <v/>
      </c>
      <c r="BJ37" s="199" t="str">
        <f aca="false">IFERROR(__xludf.dummyfunction("if(countif(ec_num_list,EJ37),OFFSET(INDIRECT(CONCAT(""A"",to_text(match(EJ37,ec_num_list,0)))),0,1),"""")"),"")</f>
        <v/>
      </c>
      <c r="BK37" s="199" t="str">
        <f aca="false">IFERROR(__xludf.dummyfunction("if(countif(ec_num_list,EK37),OFFSET(INDIRECT(CONCAT(""A"",to_text(match(EK37,ec_num_list,0)))),0,1),"""")"),"")</f>
        <v/>
      </c>
      <c r="BL37" s="199" t="str">
        <f aca="false">IFERROR(__xludf.dummyfunction("if(countif(ec_num_list,EL37),OFFSET(INDIRECT(CONCAT(""A"",to_text(match(EL37,ec_num_list,0)))),0,1),"""")"),"M1 ")</f>
        <v>M1</v>
      </c>
      <c r="BM37" s="199" t="str">
        <f aca="false">IFERROR(__xludf.dummyfunction("if(countif(ec_num_list,EM37),OFFSET(INDIRECT(CONCAT(""A"",to_text(match(EM37,ec_num_list,0)))),0,1),"""")"),"")</f>
        <v/>
      </c>
      <c r="BN37" s="199" t="str">
        <f aca="false">IFERROR(__xludf.dummyfunction("if(countif(ec_num_list,EN37),OFFSET(INDIRECT(CONCAT(""A"",to_text(match(EN37,ec_num_list,0)))),0,1),"""")"),"M3 ")</f>
        <v>M3</v>
      </c>
      <c r="BO37" s="199" t="str">
        <f aca="false">IFERROR(__xludf.dummyfunction("if(countif(ec_num_list,EO37),OFFSET(INDIRECT(CONCAT(""A"",to_text(match(EO37,ec_num_list,0)))),0,1),"""")"),"M4 ")</f>
        <v>M4</v>
      </c>
      <c r="BP37" s="199" t="str">
        <f aca="false">IFERROR(__xludf.dummyfunction("if(countif(ec_num_list,EP37),OFFSET(INDIRECT(CONCAT(""A"",to_text(match(EP37,ec_num_list,0)))),0,1),"""")"),"")</f>
        <v/>
      </c>
      <c r="BQ37" s="199" t="str">
        <f aca="false">IFERROR(__xludf.dummyfunction("if(countif(ec_num_list,EQ37),OFFSET(INDIRECT(CONCAT(""A"",to_text(match(EQ37,ec_num_list,0)))),0,1),"""")"),"")</f>
        <v/>
      </c>
      <c r="BR37" s="199" t="str">
        <f aca="false">IFERROR(__xludf.dummyfunction("if(countif(ec_num_list,ER37),OFFSET(INDIRECT(CONCAT(""A"",to_text(match(ER37,ec_num_list,0)))),0,1),"""")"),"")</f>
        <v/>
      </c>
      <c r="BS37" s="199" t="str">
        <f aca="false">IFERROR(__xludf.dummyfunction("if(countif(ec_num_list,ES37),OFFSET(INDIRECT(CONCAT(""A"",to_text(match(ES37,ec_num_list,0)))),0,1),"""")"),"")</f>
        <v/>
      </c>
      <c r="BT37" s="199" t="str">
        <f aca="false">IFERROR(__xludf.dummyfunction("if(countif(ec_num_list,ET37),OFFSET(INDIRECT(CONCAT(""A"",to_text(match(ET37,ec_num_list,0)))),0,1),"""")"),"")</f>
        <v/>
      </c>
      <c r="BU37" s="199" t="str">
        <f aca="false">IFERROR(__xludf.dummyfunction("if(countif(ec_num_list,EU37),OFFSET(INDIRECT(CONCAT(""A"",to_text(match(EU37,ec_num_list,0)))),0,1),"""")"),"")</f>
        <v/>
      </c>
      <c r="BV37" s="199" t="str">
        <f aca="false">IFERROR(__xludf.dummyfunction("if(countif(ec_num_list,EV37),OFFSET(INDIRECT(CONCAT(""A"",to_text(match(EV37,ec_num_list,0)))),0,1),"""")"),"MB ")</f>
        <v>MB</v>
      </c>
      <c r="BW37" s="199" t="str">
        <f aca="false">IFERROR(__xludf.dummyfunction("if(countif(ec_num_list,EW37),OFFSET(INDIRECT(CONCAT(""A"",to_text(match(EW37,ec_num_list,0)))),0,1),"""")"),"")</f>
        <v/>
      </c>
      <c r="BX37" s="199" t="str">
        <f aca="false">IFERROR(__xludf.dummyfunction("if(countif(ec_num_list,EX37),OFFSET(INDIRECT(CONCAT(""A"",to_text(match(EX37,ec_num_list,0)))),0,1),"""")"),"")</f>
        <v/>
      </c>
      <c r="BY37" s="199" t="str">
        <f aca="false">IFERROR(__xludf.dummyfunction("if(countif(ec_num_list,EY37),OFFSET(INDIRECT(CONCAT(""A"",to_text(match(EY37,ec_num_list,0)))),0,1),"""")"),"")</f>
        <v/>
      </c>
      <c r="BZ37" s="199" t="str">
        <f aca="false">IFERROR(__xludf.dummyfunction("if(countif(ec_num_list,EZ37),OFFSET(INDIRECT(CONCAT(""A"",to_text(match(EZ37,ec_num_list,0)))),0,1),"""")"),"MF ")</f>
        <v>MF</v>
      </c>
      <c r="CA37" s="199" t="str">
        <f aca="false">IFERROR(__xludf.dummyfunction("if(countif(ec_num_list,FA37),OFFSET(INDIRECT(CONCAT(""A"",to_text(match(FA37,ec_num_list,0)))),0,1),"""")"),"")</f>
        <v/>
      </c>
      <c r="CB37" s="199" t="str">
        <f aca="false">IFERROR(__xludf.dummyfunction("if(countif(ec_num_list,FB37),OFFSET(INDIRECT(CONCAT(""A"",to_text(match(FB37,ec_num_list,0)))),0,1),"""")"),"")</f>
        <v/>
      </c>
      <c r="CC37" s="199" t="str">
        <f aca="false">IFERROR(__xludf.dummyfunction("if(countif(ec_num_list,FC37),OFFSET(INDIRECT(CONCAT(""A"",to_text(match(FC37,ec_num_list,0)))),0,1),"""")"),"N2 ")</f>
        <v>N2</v>
      </c>
      <c r="CD37" s="199" t="str">
        <f aca="false">IFERROR(__xludf.dummyfunction("if(countif(ec_num_list,FD37),OFFSET(INDIRECT(CONCAT(""A"",to_text(match(FD37,ec_num_list,0)))),0,1),"""")"),"")</f>
        <v/>
      </c>
      <c r="CE37" s="199" t="str">
        <f aca="false">IFERROR(__xludf.dummyfunction("if(countif(ec_num_list,FE37),OFFSET(INDIRECT(CONCAT(""A"",to_text(match(FE37,ec_num_list,0)))),0,1),"""")"),"")</f>
        <v/>
      </c>
      <c r="CF37" s="199" t="str">
        <f aca="false">IFERROR(__xludf.dummyfunction("if(countif(ec_num_list,FF37),OFFSET(INDIRECT(CONCAT(""A"",to_text(match(FF37,ec_num_list,0)))),0,1),"""")"),"")</f>
        <v/>
      </c>
      <c r="CG37" s="199" t="str">
        <f aca="false">IFERROR(__xludf.dummyfunction("if(countif(ec_num_list,FG37),OFFSET(INDIRECT(CONCAT(""A"",to_text(match(FG37,ec_num_list,0)))),0,1),"""")"),"")</f>
        <v/>
      </c>
      <c r="CH37" s="199" t="str">
        <f aca="false">IFERROR(__xludf.dummyfunction("if(countif(ec_num_list,FH37),OFFSET(INDIRECT(CONCAT(""A"",to_text(match(FH37,ec_num_list,0)))),0,1),"""")"),"N7 ")</f>
        <v>N7</v>
      </c>
      <c r="CI37" s="199" t="str">
        <f aca="false">IFERROR(__xludf.dummyfunction("if(countif(ec_num_list,FI37),OFFSET(INDIRECT(CONCAT(""A"",to_text(match(FI37,ec_num_list,0)))),0,1),"""")"),"")</f>
        <v/>
      </c>
      <c r="CJ37" s="199" t="str">
        <f aca="false">IFERROR(__xludf.dummyfunction("if(countif(ec_num_list,FJ37),OFFSET(INDIRECT(CONCAT(""A"",to_text(match(FJ37,ec_num_list,0)))),0,1),"""")"),"")</f>
        <v/>
      </c>
      <c r="CK37" s="199" t="str">
        <f aca="false">IFERROR(__xludf.dummyfunction("if(countif(ec_num_list,FK37),OFFSET(INDIRECT(CONCAT(""A"",to_text(match(FK37,ec_num_list,0)))),0,1),"""")"),"NA ")</f>
        <v>NA</v>
      </c>
      <c r="CL37" s="199" t="str">
        <f aca="false">IFERROR(__xludf.dummyfunction("if(countif(ec_num_list,FL37),OFFSET(INDIRECT(CONCAT(""A"",to_text(match(FL37,ec_num_list,0)))),0,1),"""")"),"")</f>
        <v/>
      </c>
      <c r="CM37" s="199" t="str">
        <f aca="false">IFERROR(__xludf.dummyfunction("if(countif(ec_num_list,FM37),OFFSET(INDIRECT(CONCAT(""A"",to_text(match(FM37,ec_num_list,0)))),0,1),"""")"),"")</f>
        <v/>
      </c>
      <c r="CN37" s="37" t="s">
        <v>170</v>
      </c>
      <c r="CO37" s="37" t="s">
        <v>1231</v>
      </c>
      <c r="CP37" s="37" t="s">
        <v>1239</v>
      </c>
      <c r="CQ37" s="37" t="s">
        <v>1244</v>
      </c>
      <c r="CR37" s="37" t="s">
        <v>1543</v>
      </c>
      <c r="CS37" s="37" t="s">
        <v>1543</v>
      </c>
      <c r="CT37" s="37" t="s">
        <v>1543</v>
      </c>
      <c r="CU37" s="37" t="s">
        <v>1259</v>
      </c>
      <c r="CV37" s="37" t="s">
        <v>1262</v>
      </c>
      <c r="CW37" s="37" t="s">
        <v>1543</v>
      </c>
      <c r="CX37" s="37" t="s">
        <v>1543</v>
      </c>
      <c r="CY37" s="37" t="s">
        <v>1543</v>
      </c>
      <c r="CZ37" s="37" t="s">
        <v>1543</v>
      </c>
      <c r="DA37" s="37" t="s">
        <v>1280</v>
      </c>
      <c r="DB37" s="37" t="s">
        <v>1543</v>
      </c>
      <c r="DC37" s="37" t="s">
        <v>1543</v>
      </c>
      <c r="DD37" s="37" t="s">
        <v>1289</v>
      </c>
      <c r="DE37" s="37" t="s">
        <v>1292</v>
      </c>
      <c r="DF37" s="37" t="s">
        <v>1543</v>
      </c>
      <c r="DG37" s="37" t="s">
        <v>1543</v>
      </c>
      <c r="DH37" s="37" t="s">
        <v>1543</v>
      </c>
      <c r="DI37" s="37" t="s">
        <v>1543</v>
      </c>
      <c r="DJ37" s="37" t="s">
        <v>1309</v>
      </c>
      <c r="DK37" s="37" t="s">
        <v>1543</v>
      </c>
      <c r="DL37" s="37" t="s">
        <v>1314</v>
      </c>
      <c r="DM37" s="37" t="s">
        <v>1543</v>
      </c>
      <c r="DN37" s="37" t="s">
        <v>1322</v>
      </c>
      <c r="DO37" s="37" t="s">
        <v>1325</v>
      </c>
      <c r="DP37" s="37" t="s">
        <v>1543</v>
      </c>
      <c r="DQ37" s="37" t="s">
        <v>1332</v>
      </c>
      <c r="DR37" s="37" t="s">
        <v>1335</v>
      </c>
      <c r="DS37" s="37" t="s">
        <v>1543</v>
      </c>
      <c r="DT37" s="37" t="s">
        <v>1543</v>
      </c>
      <c r="DU37" s="37" t="s">
        <v>1543</v>
      </c>
      <c r="DV37" s="37" t="s">
        <v>1351</v>
      </c>
      <c r="DW37" s="37" t="s">
        <v>1543</v>
      </c>
      <c r="DX37" s="37" t="s">
        <v>1543</v>
      </c>
      <c r="DY37" s="37" t="s">
        <v>1543</v>
      </c>
      <c r="DZ37" s="37" t="s">
        <v>1543</v>
      </c>
      <c r="EA37" s="37" t="s">
        <v>1543</v>
      </c>
      <c r="EB37" s="37" t="s">
        <v>1543</v>
      </c>
      <c r="EC37" s="37" t="s">
        <v>1379</v>
      </c>
      <c r="ED37" s="37" t="s">
        <v>1543</v>
      </c>
      <c r="EE37" s="37" t="s">
        <v>1385</v>
      </c>
      <c r="EF37" s="37" t="s">
        <v>1543</v>
      </c>
      <c r="EG37" s="37" t="s">
        <v>1392</v>
      </c>
      <c r="EH37" s="37" t="s">
        <v>1543</v>
      </c>
      <c r="EI37" s="37" t="s">
        <v>1543</v>
      </c>
      <c r="EJ37" s="37" t="s">
        <v>1543</v>
      </c>
      <c r="EK37" s="37" t="s">
        <v>1543</v>
      </c>
      <c r="EL37" s="37" t="s">
        <v>1407</v>
      </c>
      <c r="EM37" s="37" t="s">
        <v>1543</v>
      </c>
      <c r="EN37" s="37" t="s">
        <v>1416</v>
      </c>
      <c r="EO37" s="37" t="s">
        <v>1418</v>
      </c>
      <c r="EP37" s="37" t="s">
        <v>1543</v>
      </c>
      <c r="EQ37" s="37" t="s">
        <v>1543</v>
      </c>
      <c r="ER37" s="37" t="s">
        <v>1543</v>
      </c>
      <c r="ES37" s="37" t="s">
        <v>1543</v>
      </c>
      <c r="ET37" s="37" t="s">
        <v>1543</v>
      </c>
      <c r="EU37" s="37" t="s">
        <v>1543</v>
      </c>
      <c r="EV37" s="37" t="s">
        <v>1439</v>
      </c>
      <c r="EW37" s="37" t="s">
        <v>1543</v>
      </c>
      <c r="EX37" s="37" t="s">
        <v>1543</v>
      </c>
      <c r="EY37" s="37" t="s">
        <v>1543</v>
      </c>
      <c r="EZ37" s="37" t="s">
        <v>1451</v>
      </c>
      <c r="FA37" s="37" t="s">
        <v>1543</v>
      </c>
      <c r="FB37" s="37" t="s">
        <v>1543</v>
      </c>
      <c r="FC37" s="37" t="s">
        <v>1464</v>
      </c>
      <c r="FD37" s="37" t="s">
        <v>1543</v>
      </c>
      <c r="FE37" s="37" t="s">
        <v>1543</v>
      </c>
      <c r="FF37" s="37" t="s">
        <v>1543</v>
      </c>
      <c r="FG37" s="37" t="s">
        <v>1543</v>
      </c>
      <c r="FH37" s="37" t="s">
        <v>1482</v>
      </c>
      <c r="FI37" s="37" t="s">
        <v>1543</v>
      </c>
      <c r="FJ37" s="37" t="s">
        <v>1543</v>
      </c>
      <c r="FK37" s="37" t="s">
        <v>1494</v>
      </c>
      <c r="FL37" s="37" t="s">
        <v>1497</v>
      </c>
      <c r="FM37" s="37" t="s">
        <v>1543</v>
      </c>
    </row>
    <row r="38" customFormat="false" ht="15" hidden="false" customHeight="false" outlineLevel="0" collapsed="false">
      <c r="A38" s="37" t="s">
        <v>1366</v>
      </c>
      <c r="B38" s="37" t="str">
        <f aca="false">CONCATENATE("L",C38," ")</f>
        <v>L4</v>
      </c>
      <c r="C38" s="196" t="n">
        <v>4</v>
      </c>
      <c r="D38" s="36" t="s">
        <v>417</v>
      </c>
      <c r="E38" s="36" t="s">
        <v>896</v>
      </c>
      <c r="F38" s="36" t="s">
        <v>897</v>
      </c>
      <c r="G38" s="36" t="s">
        <v>898</v>
      </c>
      <c r="H38" s="36" t="s">
        <v>439</v>
      </c>
      <c r="I38" s="36" t="s">
        <v>637</v>
      </c>
      <c r="J38" s="36" t="s">
        <v>494</v>
      </c>
      <c r="K38" s="36" t="s">
        <v>638</v>
      </c>
      <c r="L38" s="173" t="s">
        <v>173</v>
      </c>
      <c r="M38" s="199" t="str">
        <f aca="false">IFERROR(__xludf.dummyfunction("regexreplace(N38,"" "","", "")"),"J0, J1, J2, J5, J6, J7, JA, JC, JF, K0, K3, K4, K5, K7, K8, K9, KA, KB, KC, KD, KF, L1, L8, LA, LC, LF, M0, M1, M3, M4, M8, MB, MD, MF, N2, N7, NA, ")</f>
        <v>J0, J1, J2, J5, J6, J7, JA, JC, JF, K0, K3, K4, K5, K7, K8, K9, KA, KB, KC, KD, KF, L1, L8, LA, LC, LF, M0, M1, M3, M4, M8, MB, MD, MF, N2, N7, NA,</v>
      </c>
      <c r="N38" s="199" t="e">
        <f aca="false">CONCATENATE(O38:CL38)</f>
        <v>#VALUE!</v>
      </c>
      <c r="O38" s="199" t="str">
        <f aca="false">IFERROR(__xludf.dummyfunction("if(countif(ec_num_list,CO38),OFFSET(INDIRECT(CONCAT(""A"",to_text(match(CO38,ec_num_list,0)))),0,1),"""")"),"J0 ")</f>
        <v>J0</v>
      </c>
      <c r="P38" s="199" t="str">
        <f aca="false">IFERROR(__xludf.dummyfunction("if(countif(ec_num_list,CP38),OFFSET(INDIRECT(CONCAT(""A"",to_text(match(CP38,ec_num_list,0)))),0,1),"""")"),"J1 ")</f>
        <v>J1</v>
      </c>
      <c r="Q38" s="199" t="str">
        <f aca="false">IFERROR(__xludf.dummyfunction("if(countif(ec_num_list,CQ38),OFFSET(INDIRECT(CONCAT(""A"",to_text(match(CQ38,ec_num_list,0)))),0,1),"""")"),"J2 ")</f>
        <v>J2</v>
      </c>
      <c r="R38" s="199" t="str">
        <f aca="false">IFERROR(__xludf.dummyfunction("if(countif(ec_num_list,CR38),OFFSET(INDIRECT(CONCAT(""A"",to_text(match(CR38,ec_num_list,0)))),0,1),"""")"),"")</f>
        <v/>
      </c>
      <c r="S38" s="199" t="str">
        <f aca="false">IFERROR(__xludf.dummyfunction("if(countif(ec_num_list,CS38),OFFSET(INDIRECT(CONCAT(""A"",to_text(match(CS38,ec_num_list,0)))),0,1),"""")"),"")</f>
        <v/>
      </c>
      <c r="T38" s="199" t="str">
        <f aca="false">IFERROR(__xludf.dummyfunction("if(countif(ec_num_list,CT38),OFFSET(INDIRECT(CONCAT(""A"",to_text(match(CT38,ec_num_list,0)))),0,1),"""")"),"J5 ")</f>
        <v>J5</v>
      </c>
      <c r="U38" s="199" t="str">
        <f aca="false">IFERROR(__xludf.dummyfunction("if(countif(ec_num_list,CU38),OFFSET(INDIRECT(CONCAT(""A"",to_text(match(CU38,ec_num_list,0)))),0,1),"""")"),"J6 ")</f>
        <v>J6</v>
      </c>
      <c r="V38" s="199" t="str">
        <f aca="false">IFERROR(__xludf.dummyfunction("if(countif(ec_num_list,CV38),OFFSET(INDIRECT(CONCAT(""A"",to_text(match(CV38,ec_num_list,0)))),0,1),"""")"),"J7 ")</f>
        <v>J7</v>
      </c>
      <c r="W38" s="199" t="str">
        <f aca="false">IFERROR(__xludf.dummyfunction("if(countif(ec_num_list,CW38),OFFSET(INDIRECT(CONCAT(""A"",to_text(match(CW38,ec_num_list,0)))),0,1),"""")"),"")</f>
        <v/>
      </c>
      <c r="X38" s="199" t="str">
        <f aca="false">IFERROR(__xludf.dummyfunction("if(countif(ec_num_list,CX38),OFFSET(INDIRECT(CONCAT(""A"",to_text(match(CX38,ec_num_list,0)))),0,1),"""")"),"")</f>
        <v/>
      </c>
      <c r="Y38" s="199" t="str">
        <f aca="false">IFERROR(__xludf.dummyfunction("if(countif(ec_num_list,CY38),OFFSET(INDIRECT(CONCAT(""A"",to_text(match(CY38,ec_num_list,0)))),0,1),"""")"),"JA ")</f>
        <v>JA</v>
      </c>
      <c r="Z38" s="199" t="str">
        <f aca="false">IFERROR(__xludf.dummyfunction("if(countif(ec_num_list,CZ38),OFFSET(INDIRECT(CONCAT(""A"",to_text(match(CZ38,ec_num_list,0)))),0,1),"""")"),"")</f>
        <v/>
      </c>
      <c r="AA38" s="199" t="str">
        <f aca="false">IFERROR(__xludf.dummyfunction("if(countif(ec_num_list,DA38),OFFSET(INDIRECT(CONCAT(""A"",to_text(match(DA38,ec_num_list,0)))),0,1),"""")"),"JC ")</f>
        <v>JC</v>
      </c>
      <c r="AB38" s="199" t="str">
        <f aca="false">IFERROR(__xludf.dummyfunction("if(countif(ec_num_list,DB38),OFFSET(INDIRECT(CONCAT(""A"",to_text(match(DB38,ec_num_list,0)))),0,1),"""")"),"")</f>
        <v/>
      </c>
      <c r="AC38" s="199" t="str">
        <f aca="false">IFERROR(__xludf.dummyfunction("if(countif(ec_num_list,DC38),OFFSET(INDIRECT(CONCAT(""A"",to_text(match(DC38,ec_num_list,0)))),0,1),"""")"),"")</f>
        <v/>
      </c>
      <c r="AD38" s="199" t="str">
        <f aca="false">IFERROR(__xludf.dummyfunction("if(countif(ec_num_list,DD38),OFFSET(INDIRECT(CONCAT(""A"",to_text(match(DD38,ec_num_list,0)))),0,1),"""")"),"JF ")</f>
        <v>JF</v>
      </c>
      <c r="AE38" s="199" t="str">
        <f aca="false">IFERROR(__xludf.dummyfunction("if(countif(ec_num_list,DE38),OFFSET(INDIRECT(CONCAT(""A"",to_text(match(DE38,ec_num_list,0)))),0,1),"""")"),"K0 ")</f>
        <v>K0</v>
      </c>
      <c r="AF38" s="199" t="str">
        <f aca="false">IFERROR(__xludf.dummyfunction("if(countif(ec_num_list,DF38),OFFSET(INDIRECT(CONCAT(""A"",to_text(match(DF38,ec_num_list,0)))),0,1),"""")"),"")</f>
        <v/>
      </c>
      <c r="AG38" s="199" t="str">
        <f aca="false">IFERROR(__xludf.dummyfunction("if(countif(ec_num_list,DG38),OFFSET(INDIRECT(CONCAT(""A"",to_text(match(DG38,ec_num_list,0)))),0,1),"""")"),"")</f>
        <v/>
      </c>
      <c r="AH38" s="199" t="str">
        <f aca="false">IFERROR(__xludf.dummyfunction("if(countif(ec_num_list,DH38),OFFSET(INDIRECT(CONCAT(""A"",to_text(match(DH38,ec_num_list,0)))),0,1),"""")"),"K3 ")</f>
        <v>K3</v>
      </c>
      <c r="AI38" s="199" t="str">
        <f aca="false">IFERROR(__xludf.dummyfunction("if(countif(ec_num_list,DI38),OFFSET(INDIRECT(CONCAT(""A"",to_text(match(DI38,ec_num_list,0)))),0,1),"""")"),"K4 ")</f>
        <v>K4</v>
      </c>
      <c r="AJ38" s="199" t="str">
        <f aca="false">IFERROR(__xludf.dummyfunction("if(countif(ec_num_list,DJ38),OFFSET(INDIRECT(CONCAT(""A"",to_text(match(DJ38,ec_num_list,0)))),0,1),"""")"),"K5 ")</f>
        <v>K5</v>
      </c>
      <c r="AK38" s="199" t="str">
        <f aca="false">IFERROR(__xludf.dummyfunction("if(countif(ec_num_list,DK38),OFFSET(INDIRECT(CONCAT(""A"",to_text(match(DK38,ec_num_list,0)))),0,1),"""")"),"")</f>
        <v/>
      </c>
      <c r="AL38" s="199" t="str">
        <f aca="false">IFERROR(__xludf.dummyfunction("if(countif(ec_num_list,DL38),OFFSET(INDIRECT(CONCAT(""A"",to_text(match(DL38,ec_num_list,0)))),0,1),"""")"),"K7 ")</f>
        <v>K7</v>
      </c>
      <c r="AM38" s="199" t="str">
        <f aca="false">IFERROR(__xludf.dummyfunction("if(countif(ec_num_list,DM38),OFFSET(INDIRECT(CONCAT(""A"",to_text(match(DM38,ec_num_list,0)))),0,1),"""")"),"K8 ")</f>
        <v>K8</v>
      </c>
      <c r="AN38" s="199" t="str">
        <f aca="false">IFERROR(__xludf.dummyfunction("if(countif(ec_num_list,DN38),OFFSET(INDIRECT(CONCAT(""A"",to_text(match(DN38,ec_num_list,0)))),0,1),"""")"),"K9 ")</f>
        <v>K9</v>
      </c>
      <c r="AO38" s="199" t="str">
        <f aca="false">IFERROR(__xludf.dummyfunction("if(countif(ec_num_list,DO38),OFFSET(INDIRECT(CONCAT(""A"",to_text(match(DO38,ec_num_list,0)))),0,1),"""")"),"KA ")</f>
        <v>KA</v>
      </c>
      <c r="AP38" s="199" t="str">
        <f aca="false">IFERROR(__xludf.dummyfunction("if(countif(ec_num_list,DP38),OFFSET(INDIRECT(CONCAT(""A"",to_text(match(DP38,ec_num_list,0)))),0,1),"""")"),"KB ")</f>
        <v>KB</v>
      </c>
      <c r="AQ38" s="199" t="str">
        <f aca="false">IFERROR(__xludf.dummyfunction("if(countif(ec_num_list,DQ38),OFFSET(INDIRECT(CONCAT(""A"",to_text(match(DQ38,ec_num_list,0)))),0,1),"""")"),"KC ")</f>
        <v>KC</v>
      </c>
      <c r="AR38" s="199" t="str">
        <f aca="false">IFERROR(__xludf.dummyfunction("if(countif(ec_num_list,DR38),OFFSET(INDIRECT(CONCAT(""A"",to_text(match(DR38,ec_num_list,0)))),0,1),"""")"),"KD ")</f>
        <v>KD</v>
      </c>
      <c r="AS38" s="199" t="str">
        <f aca="false">IFERROR(__xludf.dummyfunction("if(countif(ec_num_list,DS38),OFFSET(INDIRECT(CONCAT(""A"",to_text(match(DS38,ec_num_list,0)))),0,1),"""")"),"")</f>
        <v/>
      </c>
      <c r="AT38" s="199" t="str">
        <f aca="false">IFERROR(__xludf.dummyfunction("if(countif(ec_num_list,DT38),OFFSET(INDIRECT(CONCAT(""A"",to_text(match(DT38,ec_num_list,0)))),0,1),"""")"),"KF ")</f>
        <v>KF</v>
      </c>
      <c r="AU38" s="199" t="str">
        <f aca="false">IFERROR(__xludf.dummyfunction("if(countif(ec_num_list,DU38),OFFSET(INDIRECT(CONCAT(""A"",to_text(match(DU38,ec_num_list,0)))),0,1),"""")"),"")</f>
        <v/>
      </c>
      <c r="AV38" s="199" t="str">
        <f aca="false">IFERROR(__xludf.dummyfunction("if(countif(ec_num_list,DV38),OFFSET(INDIRECT(CONCAT(""A"",to_text(match(DV38,ec_num_list,0)))),0,1),"""")"),"L1 ")</f>
        <v>L1</v>
      </c>
      <c r="AW38" s="199" t="str">
        <f aca="false">IFERROR(__xludf.dummyfunction("if(countif(ec_num_list,DW38),OFFSET(INDIRECT(CONCAT(""A"",to_text(match(DW38,ec_num_list,0)))),0,1),"""")"),"")</f>
        <v/>
      </c>
      <c r="AX38" s="199" t="str">
        <f aca="false">IFERROR(__xludf.dummyfunction("if(countif(ec_num_list,DX38),OFFSET(INDIRECT(CONCAT(""A"",to_text(match(DX38,ec_num_list,0)))),0,1),"""")"),"")</f>
        <v/>
      </c>
      <c r="AY38" s="199" t="str">
        <f aca="false">IFERROR(__xludf.dummyfunction("if(countif(ec_num_list,DY38),OFFSET(INDIRECT(CONCAT(""A"",to_text(match(DY38,ec_num_list,0)))),0,1),"""")"),"")</f>
        <v/>
      </c>
      <c r="AZ38" s="199" t="str">
        <f aca="false">IFERROR(__xludf.dummyfunction("if(countif(ec_num_list,DZ38),OFFSET(INDIRECT(CONCAT(""A"",to_text(match(DZ38,ec_num_list,0)))),0,1),"""")"),"")</f>
        <v/>
      </c>
      <c r="BA38" s="199" t="str">
        <f aca="false">IFERROR(__xludf.dummyfunction("if(countif(ec_num_list,EA38),OFFSET(INDIRECT(CONCAT(""A"",to_text(match(EA38,ec_num_list,0)))),0,1),"""")"),"")</f>
        <v/>
      </c>
      <c r="BB38" s="199" t="str">
        <f aca="false">IFERROR(__xludf.dummyfunction("if(countif(ec_num_list,EB38),OFFSET(INDIRECT(CONCAT(""A"",to_text(match(EB38,ec_num_list,0)))),0,1),"""")"),"")</f>
        <v/>
      </c>
      <c r="BC38" s="199" t="str">
        <f aca="false">IFERROR(__xludf.dummyfunction("if(countif(ec_num_list,EC38),OFFSET(INDIRECT(CONCAT(""A"",to_text(match(EC38,ec_num_list,0)))),0,1),"""")"),"L8 ")</f>
        <v>L8</v>
      </c>
      <c r="BD38" s="199" t="str">
        <f aca="false">IFERROR(__xludf.dummyfunction("if(countif(ec_num_list,ED38),OFFSET(INDIRECT(CONCAT(""A"",to_text(match(ED38,ec_num_list,0)))),0,1),"""")"),"")</f>
        <v/>
      </c>
      <c r="BE38" s="199" t="str">
        <f aca="false">IFERROR(__xludf.dummyfunction("if(countif(ec_num_list,EE38),OFFSET(INDIRECT(CONCAT(""A"",to_text(match(EE38,ec_num_list,0)))),0,1),"""")"),"LA ")</f>
        <v>LA</v>
      </c>
      <c r="BF38" s="199" t="str">
        <f aca="false">IFERROR(__xludf.dummyfunction("if(countif(ec_num_list,EF38),OFFSET(INDIRECT(CONCAT(""A"",to_text(match(EF38,ec_num_list,0)))),0,1),"""")"),"")</f>
        <v/>
      </c>
      <c r="BG38" s="199" t="str">
        <f aca="false">IFERROR(__xludf.dummyfunction("if(countif(ec_num_list,EG38),OFFSET(INDIRECT(CONCAT(""A"",to_text(match(EG38,ec_num_list,0)))),0,1),"""")"),"LC ")</f>
        <v>LC</v>
      </c>
      <c r="BH38" s="199" t="str">
        <f aca="false">IFERROR(__xludf.dummyfunction("if(countif(ec_num_list,EH38),OFFSET(INDIRECT(CONCAT(""A"",to_text(match(EH38,ec_num_list,0)))),0,1),"""")"),"")</f>
        <v/>
      </c>
      <c r="BI38" s="199" t="str">
        <f aca="false">IFERROR(__xludf.dummyfunction("if(countif(ec_num_list,EI38),OFFSET(INDIRECT(CONCAT(""A"",to_text(match(EI38,ec_num_list,0)))),0,1),"""")"),"")</f>
        <v/>
      </c>
      <c r="BJ38" s="199" t="str">
        <f aca="false">IFERROR(__xludf.dummyfunction("if(countif(ec_num_list,EJ38),OFFSET(INDIRECT(CONCAT(""A"",to_text(match(EJ38,ec_num_list,0)))),0,1),"""")"),"LF ")</f>
        <v>LF</v>
      </c>
      <c r="BK38" s="199" t="str">
        <f aca="false">IFERROR(__xludf.dummyfunction("if(countif(ec_num_list,EK38),OFFSET(INDIRECT(CONCAT(""A"",to_text(match(EK38,ec_num_list,0)))),0,1),"""")"),"M0 ")</f>
        <v>M0</v>
      </c>
      <c r="BL38" s="199" t="str">
        <f aca="false">IFERROR(__xludf.dummyfunction("if(countif(ec_num_list,EL38),OFFSET(INDIRECT(CONCAT(""A"",to_text(match(EL38,ec_num_list,0)))),0,1),"""")"),"M1 ")</f>
        <v>M1</v>
      </c>
      <c r="BM38" s="199" t="str">
        <f aca="false">IFERROR(__xludf.dummyfunction("if(countif(ec_num_list,EM38),OFFSET(INDIRECT(CONCAT(""A"",to_text(match(EM38,ec_num_list,0)))),0,1),"""")"),"")</f>
        <v/>
      </c>
      <c r="BN38" s="199" t="str">
        <f aca="false">IFERROR(__xludf.dummyfunction("if(countif(ec_num_list,EN38),OFFSET(INDIRECT(CONCAT(""A"",to_text(match(EN38,ec_num_list,0)))),0,1),"""")"),"M3 ")</f>
        <v>M3</v>
      </c>
      <c r="BO38" s="199" t="str">
        <f aca="false">IFERROR(__xludf.dummyfunction("if(countif(ec_num_list,EO38),OFFSET(INDIRECT(CONCAT(""A"",to_text(match(EO38,ec_num_list,0)))),0,1),"""")"),"M4 ")</f>
        <v>M4</v>
      </c>
      <c r="BP38" s="199" t="str">
        <f aca="false">IFERROR(__xludf.dummyfunction("if(countif(ec_num_list,EP38),OFFSET(INDIRECT(CONCAT(""A"",to_text(match(EP38,ec_num_list,0)))),0,1),"""")"),"")</f>
        <v/>
      </c>
      <c r="BQ38" s="199" t="str">
        <f aca="false">IFERROR(__xludf.dummyfunction("if(countif(ec_num_list,EQ38),OFFSET(INDIRECT(CONCAT(""A"",to_text(match(EQ38,ec_num_list,0)))),0,1),"""")"),"")</f>
        <v/>
      </c>
      <c r="BR38" s="199" t="str">
        <f aca="false">IFERROR(__xludf.dummyfunction("if(countif(ec_num_list,ER38),OFFSET(INDIRECT(CONCAT(""A"",to_text(match(ER38,ec_num_list,0)))),0,1),"""")"),"")</f>
        <v/>
      </c>
      <c r="BS38" s="199" t="str">
        <f aca="false">IFERROR(__xludf.dummyfunction("if(countif(ec_num_list,ES38),OFFSET(INDIRECT(CONCAT(""A"",to_text(match(ES38,ec_num_list,0)))),0,1),"""")"),"M8 ")</f>
        <v>M8</v>
      </c>
      <c r="BT38" s="199" t="str">
        <f aca="false">IFERROR(__xludf.dummyfunction("if(countif(ec_num_list,ET38),OFFSET(INDIRECT(CONCAT(""A"",to_text(match(ET38,ec_num_list,0)))),0,1),"""")"),"")</f>
        <v/>
      </c>
      <c r="BU38" s="199" t="str">
        <f aca="false">IFERROR(__xludf.dummyfunction("if(countif(ec_num_list,EU38),OFFSET(INDIRECT(CONCAT(""A"",to_text(match(EU38,ec_num_list,0)))),0,1),"""")"),"")</f>
        <v/>
      </c>
      <c r="BV38" s="199" t="str">
        <f aca="false">IFERROR(__xludf.dummyfunction("if(countif(ec_num_list,EV38),OFFSET(INDIRECT(CONCAT(""A"",to_text(match(EV38,ec_num_list,0)))),0,1),"""")"),"MB ")</f>
        <v>MB</v>
      </c>
      <c r="BW38" s="199" t="str">
        <f aca="false">IFERROR(__xludf.dummyfunction("if(countif(ec_num_list,EW38),OFFSET(INDIRECT(CONCAT(""A"",to_text(match(EW38,ec_num_list,0)))),0,1),"""")"),"")</f>
        <v/>
      </c>
      <c r="BX38" s="199" t="str">
        <f aca="false">IFERROR(__xludf.dummyfunction("if(countif(ec_num_list,EX38),OFFSET(INDIRECT(CONCAT(""A"",to_text(match(EX38,ec_num_list,0)))),0,1),"""")"),"MD ")</f>
        <v>MD</v>
      </c>
      <c r="BY38" s="199" t="str">
        <f aca="false">IFERROR(__xludf.dummyfunction("if(countif(ec_num_list,EY38),OFFSET(INDIRECT(CONCAT(""A"",to_text(match(EY38,ec_num_list,0)))),0,1),"""")"),"")</f>
        <v/>
      </c>
      <c r="BZ38" s="199" t="str">
        <f aca="false">IFERROR(__xludf.dummyfunction("if(countif(ec_num_list,EZ38),OFFSET(INDIRECT(CONCAT(""A"",to_text(match(EZ38,ec_num_list,0)))),0,1),"""")"),"MF ")</f>
        <v>MF</v>
      </c>
      <c r="CA38" s="199" t="str">
        <f aca="false">IFERROR(__xludf.dummyfunction("if(countif(ec_num_list,FA38),OFFSET(INDIRECT(CONCAT(""A"",to_text(match(FA38,ec_num_list,0)))),0,1),"""")"),"")</f>
        <v/>
      </c>
      <c r="CB38" s="199" t="str">
        <f aca="false">IFERROR(__xludf.dummyfunction("if(countif(ec_num_list,FB38),OFFSET(INDIRECT(CONCAT(""A"",to_text(match(FB38,ec_num_list,0)))),0,1),"""")"),"")</f>
        <v/>
      </c>
      <c r="CC38" s="199" t="str">
        <f aca="false">IFERROR(__xludf.dummyfunction("if(countif(ec_num_list,FC38),OFFSET(INDIRECT(CONCAT(""A"",to_text(match(FC38,ec_num_list,0)))),0,1),"""")"),"N2 ")</f>
        <v>N2</v>
      </c>
      <c r="CD38" s="199" t="str">
        <f aca="false">IFERROR(__xludf.dummyfunction("if(countif(ec_num_list,FD38),OFFSET(INDIRECT(CONCAT(""A"",to_text(match(FD38,ec_num_list,0)))),0,1),"""")"),"")</f>
        <v/>
      </c>
      <c r="CE38" s="199" t="str">
        <f aca="false">IFERROR(__xludf.dummyfunction("if(countif(ec_num_list,FE38),OFFSET(INDIRECT(CONCAT(""A"",to_text(match(FE38,ec_num_list,0)))),0,1),"""")"),"")</f>
        <v/>
      </c>
      <c r="CF38" s="199" t="str">
        <f aca="false">IFERROR(__xludf.dummyfunction("if(countif(ec_num_list,FF38),OFFSET(INDIRECT(CONCAT(""A"",to_text(match(FF38,ec_num_list,0)))),0,1),"""")"),"")</f>
        <v/>
      </c>
      <c r="CG38" s="199" t="str">
        <f aca="false">IFERROR(__xludf.dummyfunction("if(countif(ec_num_list,FG38),OFFSET(INDIRECT(CONCAT(""A"",to_text(match(FG38,ec_num_list,0)))),0,1),"""")"),"")</f>
        <v/>
      </c>
      <c r="CH38" s="199" t="str">
        <f aca="false">IFERROR(__xludf.dummyfunction("if(countif(ec_num_list,FH38),OFFSET(INDIRECT(CONCAT(""A"",to_text(match(FH38,ec_num_list,0)))),0,1),"""")"),"N7 ")</f>
        <v>N7</v>
      </c>
      <c r="CI38" s="199" t="str">
        <f aca="false">IFERROR(__xludf.dummyfunction("if(countif(ec_num_list,FI38),OFFSET(INDIRECT(CONCAT(""A"",to_text(match(FI38,ec_num_list,0)))),0,1),"""")"),"")</f>
        <v/>
      </c>
      <c r="CJ38" s="199" t="str">
        <f aca="false">IFERROR(__xludf.dummyfunction("if(countif(ec_num_list,FJ38),OFFSET(INDIRECT(CONCAT(""A"",to_text(match(FJ38,ec_num_list,0)))),0,1),"""")"),"")</f>
        <v/>
      </c>
      <c r="CK38" s="199" t="str">
        <f aca="false">IFERROR(__xludf.dummyfunction("if(countif(ec_num_list,FK38),OFFSET(INDIRECT(CONCAT(""A"",to_text(match(FK38,ec_num_list,0)))),0,1),"""")"),"NA ")</f>
        <v>NA</v>
      </c>
      <c r="CL38" s="199" t="str">
        <f aca="false">IFERROR(__xludf.dummyfunction("if(countif(ec_num_list,FL38),OFFSET(INDIRECT(CONCAT(""A"",to_text(match(FL38,ec_num_list,0)))),0,1),"""")"),"")</f>
        <v/>
      </c>
      <c r="CM38" s="199" t="str">
        <f aca="false">IFERROR(__xludf.dummyfunction("if(countif(ec_num_list,FM38),OFFSET(INDIRECT(CONCAT(""A"",to_text(match(FM38,ec_num_list,0)))),0,1),"""")"),"")</f>
        <v/>
      </c>
      <c r="CN38" s="37" t="s">
        <v>173</v>
      </c>
      <c r="CO38" s="37" t="s">
        <v>1231</v>
      </c>
      <c r="CP38" s="37" t="s">
        <v>1239</v>
      </c>
      <c r="CQ38" s="37" t="s">
        <v>1244</v>
      </c>
      <c r="CR38" s="37" t="s">
        <v>1543</v>
      </c>
      <c r="CS38" s="37" t="s">
        <v>1543</v>
      </c>
      <c r="CT38" s="37" t="s">
        <v>1254</v>
      </c>
      <c r="CU38" s="37" t="s">
        <v>1259</v>
      </c>
      <c r="CV38" s="37" t="s">
        <v>1262</v>
      </c>
      <c r="CW38" s="37" t="s">
        <v>1543</v>
      </c>
      <c r="CX38" s="37" t="s">
        <v>1543</v>
      </c>
      <c r="CY38" s="37" t="s">
        <v>1274</v>
      </c>
      <c r="CZ38" s="37" t="s">
        <v>1543</v>
      </c>
      <c r="DA38" s="37" t="s">
        <v>1280</v>
      </c>
      <c r="DB38" s="37" t="s">
        <v>1543</v>
      </c>
      <c r="DC38" s="37" t="s">
        <v>1543</v>
      </c>
      <c r="DD38" s="37" t="s">
        <v>1289</v>
      </c>
      <c r="DE38" s="37" t="s">
        <v>1292</v>
      </c>
      <c r="DF38" s="37" t="s">
        <v>1543</v>
      </c>
      <c r="DG38" s="37" t="s">
        <v>1543</v>
      </c>
      <c r="DH38" s="37" t="s">
        <v>1303</v>
      </c>
      <c r="DI38" s="37" t="s">
        <v>1305</v>
      </c>
      <c r="DJ38" s="37" t="s">
        <v>1309</v>
      </c>
      <c r="DK38" s="37" t="s">
        <v>1543</v>
      </c>
      <c r="DL38" s="37" t="s">
        <v>1314</v>
      </c>
      <c r="DM38" s="37" t="s">
        <v>1318</v>
      </c>
      <c r="DN38" s="37" t="s">
        <v>1322</v>
      </c>
      <c r="DO38" s="37" t="s">
        <v>1325</v>
      </c>
      <c r="DP38" s="37" t="s">
        <v>1329</v>
      </c>
      <c r="DQ38" s="37" t="s">
        <v>1332</v>
      </c>
      <c r="DR38" s="37" t="s">
        <v>1335</v>
      </c>
      <c r="DS38" s="37" t="s">
        <v>1543</v>
      </c>
      <c r="DT38" s="37" t="s">
        <v>1341</v>
      </c>
      <c r="DU38" s="37" t="s">
        <v>1543</v>
      </c>
      <c r="DV38" s="37" t="s">
        <v>1351</v>
      </c>
      <c r="DW38" s="37" t="s">
        <v>1543</v>
      </c>
      <c r="DX38" s="37" t="s">
        <v>1543</v>
      </c>
      <c r="DY38" s="37" t="s">
        <v>1543</v>
      </c>
      <c r="DZ38" s="37" t="s">
        <v>1543</v>
      </c>
      <c r="EA38" s="37" t="s">
        <v>1543</v>
      </c>
      <c r="EB38" s="37" t="s">
        <v>1543</v>
      </c>
      <c r="EC38" s="37" t="s">
        <v>1379</v>
      </c>
      <c r="ED38" s="37" t="s">
        <v>1543</v>
      </c>
      <c r="EE38" s="37" t="s">
        <v>1385</v>
      </c>
      <c r="EF38" s="37" t="s">
        <v>1543</v>
      </c>
      <c r="EG38" s="37" t="s">
        <v>1392</v>
      </c>
      <c r="EH38" s="37" t="s">
        <v>1543</v>
      </c>
      <c r="EI38" s="37" t="s">
        <v>1543</v>
      </c>
      <c r="EJ38" s="37" t="s">
        <v>1402</v>
      </c>
      <c r="EK38" s="37" t="s">
        <v>1405</v>
      </c>
      <c r="EL38" s="37" t="s">
        <v>1407</v>
      </c>
      <c r="EM38" s="37" t="s">
        <v>1543</v>
      </c>
      <c r="EN38" s="37" t="s">
        <v>1416</v>
      </c>
      <c r="EO38" s="37" t="s">
        <v>1418</v>
      </c>
      <c r="EP38" s="37" t="s">
        <v>1543</v>
      </c>
      <c r="EQ38" s="37" t="s">
        <v>1543</v>
      </c>
      <c r="ER38" s="37" t="s">
        <v>1543</v>
      </c>
      <c r="ES38" s="37" t="s">
        <v>1430</v>
      </c>
      <c r="ET38" s="37" t="s">
        <v>1543</v>
      </c>
      <c r="EU38" s="37" t="s">
        <v>1543</v>
      </c>
      <c r="EV38" s="37" t="s">
        <v>1439</v>
      </c>
      <c r="EW38" s="37" t="s">
        <v>1543</v>
      </c>
      <c r="EX38" s="37" t="s">
        <v>1446</v>
      </c>
      <c r="EY38" s="37" t="s">
        <v>1543</v>
      </c>
      <c r="EZ38" s="37" t="s">
        <v>1451</v>
      </c>
      <c r="FA38" s="37" t="s">
        <v>1543</v>
      </c>
      <c r="FB38" s="37" t="s">
        <v>1543</v>
      </c>
      <c r="FC38" s="37" t="s">
        <v>1464</v>
      </c>
      <c r="FD38" s="37" t="s">
        <v>1543</v>
      </c>
      <c r="FE38" s="37" t="s">
        <v>1543</v>
      </c>
      <c r="FF38" s="37" t="s">
        <v>1543</v>
      </c>
      <c r="FG38" s="37" t="s">
        <v>1543</v>
      </c>
      <c r="FH38" s="37" t="s">
        <v>1482</v>
      </c>
      <c r="FI38" s="37" t="s">
        <v>1543</v>
      </c>
      <c r="FJ38" s="37" t="s">
        <v>1543</v>
      </c>
      <c r="FK38" s="37" t="s">
        <v>1494</v>
      </c>
      <c r="FL38" s="37" t="s">
        <v>1497</v>
      </c>
      <c r="FM38" s="37" t="s">
        <v>1543</v>
      </c>
    </row>
    <row r="39" customFormat="false" ht="15" hidden="false" customHeight="false" outlineLevel="0" collapsed="false">
      <c r="A39" s="37" t="s">
        <v>1370</v>
      </c>
      <c r="B39" s="37" t="str">
        <f aca="false">CONCATENATE("L",C39," ")</f>
        <v>L5</v>
      </c>
      <c r="C39" s="196" t="n">
        <v>5</v>
      </c>
      <c r="D39" s="36" t="s">
        <v>417</v>
      </c>
      <c r="E39" s="36" t="s">
        <v>896</v>
      </c>
      <c r="F39" s="36" t="s">
        <v>897</v>
      </c>
      <c r="G39" s="36" t="s">
        <v>898</v>
      </c>
      <c r="H39" s="36" t="s">
        <v>423</v>
      </c>
      <c r="I39" s="36" t="s">
        <v>641</v>
      </c>
      <c r="J39" s="36" t="s">
        <v>642</v>
      </c>
      <c r="K39" s="36" t="s">
        <v>646</v>
      </c>
      <c r="L39" s="173" t="s">
        <v>176</v>
      </c>
      <c r="M39" s="199" t="str">
        <f aca="false">IFERROR(__xludf.dummyfunction("regexreplace(N39,"" "","", "")"),"J0, J1, J2, J5, J6, J7, JC, JF, K0, K5, K7, K9, KA, KB, KC, KD, KF, L1, L8, LA, LC, LF, M1, M3, M4, MB, MF, N2, N7, NA, ")</f>
        <v>J0, J1, J2, J5, J6, J7, JC, JF, K0, K5, K7, K9, KA, KB, KC, KD, KF, L1, L8, LA, LC, LF, M1, M3, M4, MB, MF, N2, N7, NA,</v>
      </c>
      <c r="N39" s="199" t="e">
        <f aca="false">CONCATENATE(O39:CL39)</f>
        <v>#VALUE!</v>
      </c>
      <c r="O39" s="199" t="str">
        <f aca="false">IFERROR(__xludf.dummyfunction("if(countif(ec_num_list,CO39),OFFSET(INDIRECT(CONCAT(""A"",to_text(match(CO39,ec_num_list,0)))),0,1),"""")"),"J0 ")</f>
        <v>J0</v>
      </c>
      <c r="P39" s="199" t="str">
        <f aca="false">IFERROR(__xludf.dummyfunction("if(countif(ec_num_list,CP39),OFFSET(INDIRECT(CONCAT(""A"",to_text(match(CP39,ec_num_list,0)))),0,1),"""")"),"J1 ")</f>
        <v>J1</v>
      </c>
      <c r="Q39" s="199" t="str">
        <f aca="false">IFERROR(__xludf.dummyfunction("if(countif(ec_num_list,CQ39),OFFSET(INDIRECT(CONCAT(""A"",to_text(match(CQ39,ec_num_list,0)))),0,1),"""")"),"J2 ")</f>
        <v>J2</v>
      </c>
      <c r="R39" s="199" t="str">
        <f aca="false">IFERROR(__xludf.dummyfunction("if(countif(ec_num_list,CR39),OFFSET(INDIRECT(CONCAT(""A"",to_text(match(CR39,ec_num_list,0)))),0,1),"""")"),"")</f>
        <v/>
      </c>
      <c r="S39" s="199" t="str">
        <f aca="false">IFERROR(__xludf.dummyfunction("if(countif(ec_num_list,CS39),OFFSET(INDIRECT(CONCAT(""A"",to_text(match(CS39,ec_num_list,0)))),0,1),"""")"),"")</f>
        <v/>
      </c>
      <c r="T39" s="199" t="str">
        <f aca="false">IFERROR(__xludf.dummyfunction("if(countif(ec_num_list,CT39),OFFSET(INDIRECT(CONCAT(""A"",to_text(match(CT39,ec_num_list,0)))),0,1),"""")"),"J5 ")</f>
        <v>J5</v>
      </c>
      <c r="U39" s="199" t="str">
        <f aca="false">IFERROR(__xludf.dummyfunction("if(countif(ec_num_list,CU39),OFFSET(INDIRECT(CONCAT(""A"",to_text(match(CU39,ec_num_list,0)))),0,1),"""")"),"J6 ")</f>
        <v>J6</v>
      </c>
      <c r="V39" s="199" t="str">
        <f aca="false">IFERROR(__xludf.dummyfunction("if(countif(ec_num_list,CV39),OFFSET(INDIRECT(CONCAT(""A"",to_text(match(CV39,ec_num_list,0)))),0,1),"""")"),"J7 ")</f>
        <v>J7</v>
      </c>
      <c r="W39" s="199" t="str">
        <f aca="false">IFERROR(__xludf.dummyfunction("if(countif(ec_num_list,CW39),OFFSET(INDIRECT(CONCAT(""A"",to_text(match(CW39,ec_num_list,0)))),0,1),"""")"),"")</f>
        <v/>
      </c>
      <c r="X39" s="199" t="str">
        <f aca="false">IFERROR(__xludf.dummyfunction("if(countif(ec_num_list,CX39),OFFSET(INDIRECT(CONCAT(""A"",to_text(match(CX39,ec_num_list,0)))),0,1),"""")"),"")</f>
        <v/>
      </c>
      <c r="Y39" s="199" t="str">
        <f aca="false">IFERROR(__xludf.dummyfunction("if(countif(ec_num_list,CY39),OFFSET(INDIRECT(CONCAT(""A"",to_text(match(CY39,ec_num_list,0)))),0,1),"""")"),"")</f>
        <v/>
      </c>
      <c r="Z39" s="199" t="str">
        <f aca="false">IFERROR(__xludf.dummyfunction("if(countif(ec_num_list,CZ39),OFFSET(INDIRECT(CONCAT(""A"",to_text(match(CZ39,ec_num_list,0)))),0,1),"""")"),"")</f>
        <v/>
      </c>
      <c r="AA39" s="199" t="str">
        <f aca="false">IFERROR(__xludf.dummyfunction("if(countif(ec_num_list,DA39),OFFSET(INDIRECT(CONCAT(""A"",to_text(match(DA39,ec_num_list,0)))),0,1),"""")"),"JC ")</f>
        <v>JC</v>
      </c>
      <c r="AB39" s="199" t="str">
        <f aca="false">IFERROR(__xludf.dummyfunction("if(countif(ec_num_list,DB39),OFFSET(INDIRECT(CONCAT(""A"",to_text(match(DB39,ec_num_list,0)))),0,1),"""")"),"")</f>
        <v/>
      </c>
      <c r="AC39" s="199" t="str">
        <f aca="false">IFERROR(__xludf.dummyfunction("if(countif(ec_num_list,DC39),OFFSET(INDIRECT(CONCAT(""A"",to_text(match(DC39,ec_num_list,0)))),0,1),"""")"),"")</f>
        <v/>
      </c>
      <c r="AD39" s="199" t="str">
        <f aca="false">IFERROR(__xludf.dummyfunction("if(countif(ec_num_list,DD39),OFFSET(INDIRECT(CONCAT(""A"",to_text(match(DD39,ec_num_list,0)))),0,1),"""")"),"JF ")</f>
        <v>JF</v>
      </c>
      <c r="AE39" s="199" t="str">
        <f aca="false">IFERROR(__xludf.dummyfunction("if(countif(ec_num_list,DE39),OFFSET(INDIRECT(CONCAT(""A"",to_text(match(DE39,ec_num_list,0)))),0,1),"""")"),"K0 ")</f>
        <v>K0</v>
      </c>
      <c r="AF39" s="199" t="str">
        <f aca="false">IFERROR(__xludf.dummyfunction("if(countif(ec_num_list,DF39),OFFSET(INDIRECT(CONCAT(""A"",to_text(match(DF39,ec_num_list,0)))),0,1),"""")"),"")</f>
        <v/>
      </c>
      <c r="AG39" s="199" t="str">
        <f aca="false">IFERROR(__xludf.dummyfunction("if(countif(ec_num_list,DG39),OFFSET(INDIRECT(CONCAT(""A"",to_text(match(DG39,ec_num_list,0)))),0,1),"""")"),"")</f>
        <v/>
      </c>
      <c r="AH39" s="199" t="str">
        <f aca="false">IFERROR(__xludf.dummyfunction("if(countif(ec_num_list,DH39),OFFSET(INDIRECT(CONCAT(""A"",to_text(match(DH39,ec_num_list,0)))),0,1),"""")"),"")</f>
        <v/>
      </c>
      <c r="AI39" s="199" t="str">
        <f aca="false">IFERROR(__xludf.dummyfunction("if(countif(ec_num_list,DI39),OFFSET(INDIRECT(CONCAT(""A"",to_text(match(DI39,ec_num_list,0)))),0,1),"""")"),"")</f>
        <v/>
      </c>
      <c r="AJ39" s="199" t="str">
        <f aca="false">IFERROR(__xludf.dummyfunction("if(countif(ec_num_list,DJ39),OFFSET(INDIRECT(CONCAT(""A"",to_text(match(DJ39,ec_num_list,0)))),0,1),"""")"),"K5 ")</f>
        <v>K5</v>
      </c>
      <c r="AK39" s="199" t="str">
        <f aca="false">IFERROR(__xludf.dummyfunction("if(countif(ec_num_list,DK39),OFFSET(INDIRECT(CONCAT(""A"",to_text(match(DK39,ec_num_list,0)))),0,1),"""")"),"")</f>
        <v/>
      </c>
      <c r="AL39" s="199" t="str">
        <f aca="false">IFERROR(__xludf.dummyfunction("if(countif(ec_num_list,DL39),OFFSET(INDIRECT(CONCAT(""A"",to_text(match(DL39,ec_num_list,0)))),0,1),"""")"),"K7 ")</f>
        <v>K7</v>
      </c>
      <c r="AM39" s="199" t="str">
        <f aca="false">IFERROR(__xludf.dummyfunction("if(countif(ec_num_list,DM39),OFFSET(INDIRECT(CONCAT(""A"",to_text(match(DM39,ec_num_list,0)))),0,1),"""")"),"")</f>
        <v/>
      </c>
      <c r="AN39" s="199" t="str">
        <f aca="false">IFERROR(__xludf.dummyfunction("if(countif(ec_num_list,DN39),OFFSET(INDIRECT(CONCAT(""A"",to_text(match(DN39,ec_num_list,0)))),0,1),"""")"),"K9 ")</f>
        <v>K9</v>
      </c>
      <c r="AO39" s="199" t="str">
        <f aca="false">IFERROR(__xludf.dummyfunction("if(countif(ec_num_list,DO39),OFFSET(INDIRECT(CONCAT(""A"",to_text(match(DO39,ec_num_list,0)))),0,1),"""")"),"KA ")</f>
        <v>KA</v>
      </c>
      <c r="AP39" s="199" t="str">
        <f aca="false">IFERROR(__xludf.dummyfunction("if(countif(ec_num_list,DP39),OFFSET(INDIRECT(CONCAT(""A"",to_text(match(DP39,ec_num_list,0)))),0,1),"""")"),"KB ")</f>
        <v>KB</v>
      </c>
      <c r="AQ39" s="199" t="str">
        <f aca="false">IFERROR(__xludf.dummyfunction("if(countif(ec_num_list,DQ39),OFFSET(INDIRECT(CONCAT(""A"",to_text(match(DQ39,ec_num_list,0)))),0,1),"""")"),"KC ")</f>
        <v>KC</v>
      </c>
      <c r="AR39" s="199" t="str">
        <f aca="false">IFERROR(__xludf.dummyfunction("if(countif(ec_num_list,DR39),OFFSET(INDIRECT(CONCAT(""A"",to_text(match(DR39,ec_num_list,0)))),0,1),"""")"),"KD ")</f>
        <v>KD</v>
      </c>
      <c r="AS39" s="199" t="str">
        <f aca="false">IFERROR(__xludf.dummyfunction("if(countif(ec_num_list,DS39),OFFSET(INDIRECT(CONCAT(""A"",to_text(match(DS39,ec_num_list,0)))),0,1),"""")"),"")</f>
        <v/>
      </c>
      <c r="AT39" s="199" t="str">
        <f aca="false">IFERROR(__xludf.dummyfunction("if(countif(ec_num_list,DT39),OFFSET(INDIRECT(CONCAT(""A"",to_text(match(DT39,ec_num_list,0)))),0,1),"""")"),"KF ")</f>
        <v>KF</v>
      </c>
      <c r="AU39" s="199" t="str">
        <f aca="false">IFERROR(__xludf.dummyfunction("if(countif(ec_num_list,DU39),OFFSET(INDIRECT(CONCAT(""A"",to_text(match(DU39,ec_num_list,0)))),0,1),"""")"),"")</f>
        <v/>
      </c>
      <c r="AV39" s="199" t="str">
        <f aca="false">IFERROR(__xludf.dummyfunction("if(countif(ec_num_list,DV39),OFFSET(INDIRECT(CONCAT(""A"",to_text(match(DV39,ec_num_list,0)))),0,1),"""")"),"L1 ")</f>
        <v>L1</v>
      </c>
      <c r="AW39" s="199" t="str">
        <f aca="false">IFERROR(__xludf.dummyfunction("if(countif(ec_num_list,DW39),OFFSET(INDIRECT(CONCAT(""A"",to_text(match(DW39,ec_num_list,0)))),0,1),"""")"),"")</f>
        <v/>
      </c>
      <c r="AX39" s="199" t="str">
        <f aca="false">IFERROR(__xludf.dummyfunction("if(countif(ec_num_list,DX39),OFFSET(INDIRECT(CONCAT(""A"",to_text(match(DX39,ec_num_list,0)))),0,1),"""")"),"")</f>
        <v/>
      </c>
      <c r="AY39" s="199" t="str">
        <f aca="false">IFERROR(__xludf.dummyfunction("if(countif(ec_num_list,DY39),OFFSET(INDIRECT(CONCAT(""A"",to_text(match(DY39,ec_num_list,0)))),0,1),"""")"),"")</f>
        <v/>
      </c>
      <c r="AZ39" s="199" t="str">
        <f aca="false">IFERROR(__xludf.dummyfunction("if(countif(ec_num_list,DZ39),OFFSET(INDIRECT(CONCAT(""A"",to_text(match(DZ39,ec_num_list,0)))),0,1),"""")"),"")</f>
        <v/>
      </c>
      <c r="BA39" s="199" t="str">
        <f aca="false">IFERROR(__xludf.dummyfunction("if(countif(ec_num_list,EA39),OFFSET(INDIRECT(CONCAT(""A"",to_text(match(EA39,ec_num_list,0)))),0,1),"""")"),"")</f>
        <v/>
      </c>
      <c r="BB39" s="199" t="str">
        <f aca="false">IFERROR(__xludf.dummyfunction("if(countif(ec_num_list,EB39),OFFSET(INDIRECT(CONCAT(""A"",to_text(match(EB39,ec_num_list,0)))),0,1),"""")"),"")</f>
        <v/>
      </c>
      <c r="BC39" s="199" t="str">
        <f aca="false">IFERROR(__xludf.dummyfunction("if(countif(ec_num_list,EC39),OFFSET(INDIRECT(CONCAT(""A"",to_text(match(EC39,ec_num_list,0)))),0,1),"""")"),"L8 ")</f>
        <v>L8</v>
      </c>
      <c r="BD39" s="199" t="str">
        <f aca="false">IFERROR(__xludf.dummyfunction("if(countif(ec_num_list,ED39),OFFSET(INDIRECT(CONCAT(""A"",to_text(match(ED39,ec_num_list,0)))),0,1),"""")"),"")</f>
        <v/>
      </c>
      <c r="BE39" s="199" t="str">
        <f aca="false">IFERROR(__xludf.dummyfunction("if(countif(ec_num_list,EE39),OFFSET(INDIRECT(CONCAT(""A"",to_text(match(EE39,ec_num_list,0)))),0,1),"""")"),"LA ")</f>
        <v>LA</v>
      </c>
      <c r="BF39" s="199" t="str">
        <f aca="false">IFERROR(__xludf.dummyfunction("if(countif(ec_num_list,EF39),OFFSET(INDIRECT(CONCAT(""A"",to_text(match(EF39,ec_num_list,0)))),0,1),"""")"),"")</f>
        <v/>
      </c>
      <c r="BG39" s="199" t="str">
        <f aca="false">IFERROR(__xludf.dummyfunction("if(countif(ec_num_list,EG39),OFFSET(INDIRECT(CONCAT(""A"",to_text(match(EG39,ec_num_list,0)))),0,1),"""")"),"LC ")</f>
        <v>LC</v>
      </c>
      <c r="BH39" s="199" t="str">
        <f aca="false">IFERROR(__xludf.dummyfunction("if(countif(ec_num_list,EH39),OFFSET(INDIRECT(CONCAT(""A"",to_text(match(EH39,ec_num_list,0)))),0,1),"""")"),"")</f>
        <v/>
      </c>
      <c r="BI39" s="199" t="str">
        <f aca="false">IFERROR(__xludf.dummyfunction("if(countif(ec_num_list,EI39),OFFSET(INDIRECT(CONCAT(""A"",to_text(match(EI39,ec_num_list,0)))),0,1),"""")"),"")</f>
        <v/>
      </c>
      <c r="BJ39" s="199" t="str">
        <f aca="false">IFERROR(__xludf.dummyfunction("if(countif(ec_num_list,EJ39),OFFSET(INDIRECT(CONCAT(""A"",to_text(match(EJ39,ec_num_list,0)))),0,1),"""")"),"LF ")</f>
        <v>LF</v>
      </c>
      <c r="BK39" s="199" t="str">
        <f aca="false">IFERROR(__xludf.dummyfunction("if(countif(ec_num_list,EK39),OFFSET(INDIRECT(CONCAT(""A"",to_text(match(EK39,ec_num_list,0)))),0,1),"""")"),"")</f>
        <v/>
      </c>
      <c r="BL39" s="199" t="str">
        <f aca="false">IFERROR(__xludf.dummyfunction("if(countif(ec_num_list,EL39),OFFSET(INDIRECT(CONCAT(""A"",to_text(match(EL39,ec_num_list,0)))),0,1),"""")"),"M1 ")</f>
        <v>M1</v>
      </c>
      <c r="BM39" s="199" t="str">
        <f aca="false">IFERROR(__xludf.dummyfunction("if(countif(ec_num_list,EM39),OFFSET(INDIRECT(CONCAT(""A"",to_text(match(EM39,ec_num_list,0)))),0,1),"""")"),"")</f>
        <v/>
      </c>
      <c r="BN39" s="199" t="str">
        <f aca="false">IFERROR(__xludf.dummyfunction("if(countif(ec_num_list,EN39),OFFSET(INDIRECT(CONCAT(""A"",to_text(match(EN39,ec_num_list,0)))),0,1),"""")"),"M3 ")</f>
        <v>M3</v>
      </c>
      <c r="BO39" s="199" t="str">
        <f aca="false">IFERROR(__xludf.dummyfunction("if(countif(ec_num_list,EO39),OFFSET(INDIRECT(CONCAT(""A"",to_text(match(EO39,ec_num_list,0)))),0,1),"""")"),"M4 ")</f>
        <v>M4</v>
      </c>
      <c r="BP39" s="199" t="str">
        <f aca="false">IFERROR(__xludf.dummyfunction("if(countif(ec_num_list,EP39),OFFSET(INDIRECT(CONCAT(""A"",to_text(match(EP39,ec_num_list,0)))),0,1),"""")"),"")</f>
        <v/>
      </c>
      <c r="BQ39" s="199" t="str">
        <f aca="false">IFERROR(__xludf.dummyfunction("if(countif(ec_num_list,EQ39),OFFSET(INDIRECT(CONCAT(""A"",to_text(match(EQ39,ec_num_list,0)))),0,1),"""")"),"")</f>
        <v/>
      </c>
      <c r="BR39" s="199" t="str">
        <f aca="false">IFERROR(__xludf.dummyfunction("if(countif(ec_num_list,ER39),OFFSET(INDIRECT(CONCAT(""A"",to_text(match(ER39,ec_num_list,0)))),0,1),"""")"),"")</f>
        <v/>
      </c>
      <c r="BS39" s="199" t="str">
        <f aca="false">IFERROR(__xludf.dummyfunction("if(countif(ec_num_list,ES39),OFFSET(INDIRECT(CONCAT(""A"",to_text(match(ES39,ec_num_list,0)))),0,1),"""")"),"")</f>
        <v/>
      </c>
      <c r="BT39" s="199" t="str">
        <f aca="false">IFERROR(__xludf.dummyfunction("if(countif(ec_num_list,ET39),OFFSET(INDIRECT(CONCAT(""A"",to_text(match(ET39,ec_num_list,0)))),0,1),"""")"),"")</f>
        <v/>
      </c>
      <c r="BU39" s="199" t="str">
        <f aca="false">IFERROR(__xludf.dummyfunction("if(countif(ec_num_list,EU39),OFFSET(INDIRECT(CONCAT(""A"",to_text(match(EU39,ec_num_list,0)))),0,1),"""")"),"")</f>
        <v/>
      </c>
      <c r="BV39" s="199" t="str">
        <f aca="false">IFERROR(__xludf.dummyfunction("if(countif(ec_num_list,EV39),OFFSET(INDIRECT(CONCAT(""A"",to_text(match(EV39,ec_num_list,0)))),0,1),"""")"),"MB ")</f>
        <v>MB</v>
      </c>
      <c r="BW39" s="199" t="str">
        <f aca="false">IFERROR(__xludf.dummyfunction("if(countif(ec_num_list,EW39),OFFSET(INDIRECT(CONCAT(""A"",to_text(match(EW39,ec_num_list,0)))),0,1),"""")"),"")</f>
        <v/>
      </c>
      <c r="BX39" s="199" t="str">
        <f aca="false">IFERROR(__xludf.dummyfunction("if(countif(ec_num_list,EX39),OFFSET(INDIRECT(CONCAT(""A"",to_text(match(EX39,ec_num_list,0)))),0,1),"""")"),"")</f>
        <v/>
      </c>
      <c r="BY39" s="199" t="str">
        <f aca="false">IFERROR(__xludf.dummyfunction("if(countif(ec_num_list,EY39),OFFSET(INDIRECT(CONCAT(""A"",to_text(match(EY39,ec_num_list,0)))),0,1),"""")"),"")</f>
        <v/>
      </c>
      <c r="BZ39" s="199" t="str">
        <f aca="false">IFERROR(__xludf.dummyfunction("if(countif(ec_num_list,EZ39),OFFSET(INDIRECT(CONCAT(""A"",to_text(match(EZ39,ec_num_list,0)))),0,1),"""")"),"MF ")</f>
        <v>MF</v>
      </c>
      <c r="CA39" s="199" t="str">
        <f aca="false">IFERROR(__xludf.dummyfunction("if(countif(ec_num_list,FA39),OFFSET(INDIRECT(CONCAT(""A"",to_text(match(FA39,ec_num_list,0)))),0,1),"""")"),"")</f>
        <v/>
      </c>
      <c r="CB39" s="199" t="str">
        <f aca="false">IFERROR(__xludf.dummyfunction("if(countif(ec_num_list,FB39),OFFSET(INDIRECT(CONCAT(""A"",to_text(match(FB39,ec_num_list,0)))),0,1),"""")"),"")</f>
        <v/>
      </c>
      <c r="CC39" s="199" t="str">
        <f aca="false">IFERROR(__xludf.dummyfunction("if(countif(ec_num_list,FC39),OFFSET(INDIRECT(CONCAT(""A"",to_text(match(FC39,ec_num_list,0)))),0,1),"""")"),"N2 ")</f>
        <v>N2</v>
      </c>
      <c r="CD39" s="199" t="str">
        <f aca="false">IFERROR(__xludf.dummyfunction("if(countif(ec_num_list,FD39),OFFSET(INDIRECT(CONCAT(""A"",to_text(match(FD39,ec_num_list,0)))),0,1),"""")"),"")</f>
        <v/>
      </c>
      <c r="CE39" s="199" t="str">
        <f aca="false">IFERROR(__xludf.dummyfunction("if(countif(ec_num_list,FE39),OFFSET(INDIRECT(CONCAT(""A"",to_text(match(FE39,ec_num_list,0)))),0,1),"""")"),"")</f>
        <v/>
      </c>
      <c r="CF39" s="199" t="str">
        <f aca="false">IFERROR(__xludf.dummyfunction("if(countif(ec_num_list,FF39),OFFSET(INDIRECT(CONCAT(""A"",to_text(match(FF39,ec_num_list,0)))),0,1),"""")"),"")</f>
        <v/>
      </c>
      <c r="CG39" s="199" t="str">
        <f aca="false">IFERROR(__xludf.dummyfunction("if(countif(ec_num_list,FG39),OFFSET(INDIRECT(CONCAT(""A"",to_text(match(FG39,ec_num_list,0)))),0,1),"""")"),"")</f>
        <v/>
      </c>
      <c r="CH39" s="199" t="str">
        <f aca="false">IFERROR(__xludf.dummyfunction("if(countif(ec_num_list,FH39),OFFSET(INDIRECT(CONCAT(""A"",to_text(match(FH39,ec_num_list,0)))),0,1),"""")"),"N7 ")</f>
        <v>N7</v>
      </c>
      <c r="CI39" s="199" t="str">
        <f aca="false">IFERROR(__xludf.dummyfunction("if(countif(ec_num_list,FI39),OFFSET(INDIRECT(CONCAT(""A"",to_text(match(FI39,ec_num_list,0)))),0,1),"""")"),"")</f>
        <v/>
      </c>
      <c r="CJ39" s="199" t="str">
        <f aca="false">IFERROR(__xludf.dummyfunction("if(countif(ec_num_list,FJ39),OFFSET(INDIRECT(CONCAT(""A"",to_text(match(FJ39,ec_num_list,0)))),0,1),"""")"),"")</f>
        <v/>
      </c>
      <c r="CK39" s="199" t="str">
        <f aca="false">IFERROR(__xludf.dummyfunction("if(countif(ec_num_list,FK39),OFFSET(INDIRECT(CONCAT(""A"",to_text(match(FK39,ec_num_list,0)))),0,1),"""")"),"NA ")</f>
        <v>NA</v>
      </c>
      <c r="CL39" s="199" t="str">
        <f aca="false">IFERROR(__xludf.dummyfunction("if(countif(ec_num_list,FL39),OFFSET(INDIRECT(CONCAT(""A"",to_text(match(FL39,ec_num_list,0)))),0,1),"""")"),"")</f>
        <v/>
      </c>
      <c r="CM39" s="199" t="str">
        <f aca="false">IFERROR(__xludf.dummyfunction("if(countif(ec_num_list,FM39),OFFSET(INDIRECT(CONCAT(""A"",to_text(match(FM39,ec_num_list,0)))),0,1),"""")"),"")</f>
        <v/>
      </c>
      <c r="CN39" s="37" t="s">
        <v>176</v>
      </c>
      <c r="CO39" s="37" t="s">
        <v>1231</v>
      </c>
      <c r="CP39" s="37" t="s">
        <v>1239</v>
      </c>
      <c r="CQ39" s="37" t="s">
        <v>1244</v>
      </c>
      <c r="CR39" s="37" t="s">
        <v>1543</v>
      </c>
      <c r="CS39" s="37" t="s">
        <v>1543</v>
      </c>
      <c r="CT39" s="37" t="s">
        <v>1254</v>
      </c>
      <c r="CU39" s="37" t="s">
        <v>1259</v>
      </c>
      <c r="CV39" s="37" t="s">
        <v>1262</v>
      </c>
      <c r="CW39" s="37" t="s">
        <v>1543</v>
      </c>
      <c r="CX39" s="37" t="s">
        <v>1543</v>
      </c>
      <c r="CY39" s="37" t="s">
        <v>1543</v>
      </c>
      <c r="CZ39" s="37" t="s">
        <v>1543</v>
      </c>
      <c r="DA39" s="37" t="s">
        <v>1280</v>
      </c>
      <c r="DB39" s="37" t="s">
        <v>1543</v>
      </c>
      <c r="DC39" s="37" t="s">
        <v>1543</v>
      </c>
      <c r="DD39" s="37" t="s">
        <v>1289</v>
      </c>
      <c r="DE39" s="37" t="s">
        <v>1292</v>
      </c>
      <c r="DF39" s="37" t="s">
        <v>1543</v>
      </c>
      <c r="DG39" s="37" t="s">
        <v>1543</v>
      </c>
      <c r="DH39" s="37" t="s">
        <v>1543</v>
      </c>
      <c r="DI39" s="37" t="s">
        <v>1543</v>
      </c>
      <c r="DJ39" s="37" t="s">
        <v>1309</v>
      </c>
      <c r="DK39" s="37" t="s">
        <v>1543</v>
      </c>
      <c r="DL39" s="37" t="s">
        <v>1314</v>
      </c>
      <c r="DM39" s="37" t="s">
        <v>1543</v>
      </c>
      <c r="DN39" s="37" t="s">
        <v>1322</v>
      </c>
      <c r="DO39" s="37" t="s">
        <v>1325</v>
      </c>
      <c r="DP39" s="37" t="s">
        <v>1329</v>
      </c>
      <c r="DQ39" s="37" t="s">
        <v>1332</v>
      </c>
      <c r="DR39" s="37" t="s">
        <v>1335</v>
      </c>
      <c r="DS39" s="37" t="s">
        <v>1543</v>
      </c>
      <c r="DT39" s="37" t="s">
        <v>1341</v>
      </c>
      <c r="DU39" s="37" t="s">
        <v>1543</v>
      </c>
      <c r="DV39" s="37" t="s">
        <v>1351</v>
      </c>
      <c r="DW39" s="37" t="s">
        <v>1543</v>
      </c>
      <c r="DX39" s="37" t="s">
        <v>1543</v>
      </c>
      <c r="DY39" s="37" t="s">
        <v>1543</v>
      </c>
      <c r="DZ39" s="37" t="s">
        <v>1543</v>
      </c>
      <c r="EA39" s="37" t="s">
        <v>1543</v>
      </c>
      <c r="EB39" s="37" t="s">
        <v>1543</v>
      </c>
      <c r="EC39" s="37" t="s">
        <v>1379</v>
      </c>
      <c r="ED39" s="37" t="s">
        <v>1543</v>
      </c>
      <c r="EE39" s="37" t="s">
        <v>1385</v>
      </c>
      <c r="EF39" s="37" t="s">
        <v>1543</v>
      </c>
      <c r="EG39" s="37" t="s">
        <v>1392</v>
      </c>
      <c r="EH39" s="37" t="s">
        <v>1543</v>
      </c>
      <c r="EI39" s="37" t="s">
        <v>1543</v>
      </c>
      <c r="EJ39" s="37" t="s">
        <v>1402</v>
      </c>
      <c r="EK39" s="37" t="s">
        <v>1543</v>
      </c>
      <c r="EL39" s="37" t="s">
        <v>1407</v>
      </c>
      <c r="EM39" s="37" t="s">
        <v>1543</v>
      </c>
      <c r="EN39" s="37" t="s">
        <v>1416</v>
      </c>
      <c r="EO39" s="37" t="s">
        <v>1418</v>
      </c>
      <c r="EP39" s="37" t="s">
        <v>1543</v>
      </c>
      <c r="EQ39" s="37" t="s">
        <v>1543</v>
      </c>
      <c r="ER39" s="37" t="s">
        <v>1543</v>
      </c>
      <c r="ES39" s="37" t="s">
        <v>1543</v>
      </c>
      <c r="ET39" s="37" t="s">
        <v>1543</v>
      </c>
      <c r="EU39" s="37" t="s">
        <v>1543</v>
      </c>
      <c r="EV39" s="37" t="s">
        <v>1439</v>
      </c>
      <c r="EW39" s="37" t="s">
        <v>1543</v>
      </c>
      <c r="EX39" s="37" t="s">
        <v>1543</v>
      </c>
      <c r="EY39" s="37" t="s">
        <v>1543</v>
      </c>
      <c r="EZ39" s="37" t="s">
        <v>1451</v>
      </c>
      <c r="FA39" s="37" t="s">
        <v>1543</v>
      </c>
      <c r="FB39" s="37" t="s">
        <v>1543</v>
      </c>
      <c r="FC39" s="37" t="s">
        <v>1464</v>
      </c>
      <c r="FD39" s="37" t="s">
        <v>1543</v>
      </c>
      <c r="FE39" s="37" t="s">
        <v>1543</v>
      </c>
      <c r="FF39" s="37" t="s">
        <v>1543</v>
      </c>
      <c r="FG39" s="37" t="s">
        <v>1543</v>
      </c>
      <c r="FH39" s="37" t="s">
        <v>1482</v>
      </c>
      <c r="FI39" s="37" t="s">
        <v>1543</v>
      </c>
      <c r="FJ39" s="37" t="s">
        <v>1543</v>
      </c>
      <c r="FK39" s="37" t="s">
        <v>1494</v>
      </c>
      <c r="FL39" s="37" t="s">
        <v>1497</v>
      </c>
      <c r="FM39" s="37" t="s">
        <v>1543</v>
      </c>
    </row>
    <row r="40" customFormat="false" ht="15" hidden="false" customHeight="false" outlineLevel="0" collapsed="false">
      <c r="A40" s="37" t="s">
        <v>1373</v>
      </c>
      <c r="B40" s="37" t="str">
        <f aca="false">CONCATENATE("L",C40," ")</f>
        <v>L6</v>
      </c>
      <c r="C40" s="196" t="n">
        <v>6</v>
      </c>
      <c r="D40" s="36" t="s">
        <v>417</v>
      </c>
      <c r="E40" s="36" t="s">
        <v>896</v>
      </c>
      <c r="F40" s="36" t="s">
        <v>897</v>
      </c>
      <c r="G40" s="36" t="s">
        <v>898</v>
      </c>
      <c r="H40" s="36" t="s">
        <v>439</v>
      </c>
      <c r="I40" s="36" t="s">
        <v>637</v>
      </c>
      <c r="J40" s="36" t="s">
        <v>428</v>
      </c>
      <c r="K40" s="36" t="s">
        <v>652</v>
      </c>
      <c r="L40" s="173" t="s">
        <v>179</v>
      </c>
      <c r="M40" s="199" t="str">
        <f aca="false">IFERROR(__xludf.dummyfunction("regexreplace(N40,"" "","", "")"),"J0, J1, J2, J5, J6, J7, JC, JF, K0, K3, K4, K5, K7, K8, K9, KA, KB, KC, KD, KF, L1, L8, LA, LC, LF, M0, M1, M3, M8, MB, MD, MF, N2, N7, NA, ")</f>
        <v>J0, J1, J2, J5, J6, J7, JC, JF, K0, K3, K4, K5, K7, K8, K9, KA, KB, KC, KD, KF, L1, L8, LA, LC, LF, M0, M1, M3, M8, MB, MD, MF, N2, N7, NA,</v>
      </c>
      <c r="N40" s="199" t="e">
        <f aca="false">CONCATENATE(O40:CL40)</f>
        <v>#VALUE!</v>
      </c>
      <c r="O40" s="199" t="str">
        <f aca="false">IFERROR(__xludf.dummyfunction("if(countif(ec_num_list,CO40),OFFSET(INDIRECT(CONCAT(""A"",to_text(match(CO40,ec_num_list,0)))),0,1),"""")"),"J0 ")</f>
        <v>J0</v>
      </c>
      <c r="P40" s="199" t="str">
        <f aca="false">IFERROR(__xludf.dummyfunction("if(countif(ec_num_list,CP40),OFFSET(INDIRECT(CONCAT(""A"",to_text(match(CP40,ec_num_list,0)))),0,1),"""")"),"J1 ")</f>
        <v>J1</v>
      </c>
      <c r="Q40" s="199" t="str">
        <f aca="false">IFERROR(__xludf.dummyfunction("if(countif(ec_num_list,CQ40),OFFSET(INDIRECT(CONCAT(""A"",to_text(match(CQ40,ec_num_list,0)))),0,1),"""")"),"J2 ")</f>
        <v>J2</v>
      </c>
      <c r="R40" s="199" t="str">
        <f aca="false">IFERROR(__xludf.dummyfunction("if(countif(ec_num_list,CR40),OFFSET(INDIRECT(CONCAT(""A"",to_text(match(CR40,ec_num_list,0)))),0,1),"""")"),"")</f>
        <v/>
      </c>
      <c r="S40" s="199" t="str">
        <f aca="false">IFERROR(__xludf.dummyfunction("if(countif(ec_num_list,CS40),OFFSET(INDIRECT(CONCAT(""A"",to_text(match(CS40,ec_num_list,0)))),0,1),"""")"),"")</f>
        <v/>
      </c>
      <c r="T40" s="199" t="str">
        <f aca="false">IFERROR(__xludf.dummyfunction("if(countif(ec_num_list,CT40),OFFSET(INDIRECT(CONCAT(""A"",to_text(match(CT40,ec_num_list,0)))),0,1),"""")"),"J5 ")</f>
        <v>J5</v>
      </c>
      <c r="U40" s="199" t="str">
        <f aca="false">IFERROR(__xludf.dummyfunction("if(countif(ec_num_list,CU40),OFFSET(INDIRECT(CONCAT(""A"",to_text(match(CU40,ec_num_list,0)))),0,1),"""")"),"J6 ")</f>
        <v>J6</v>
      </c>
      <c r="V40" s="199" t="str">
        <f aca="false">IFERROR(__xludf.dummyfunction("if(countif(ec_num_list,CV40),OFFSET(INDIRECT(CONCAT(""A"",to_text(match(CV40,ec_num_list,0)))),0,1),"""")"),"J7 ")</f>
        <v>J7</v>
      </c>
      <c r="W40" s="199" t="str">
        <f aca="false">IFERROR(__xludf.dummyfunction("if(countif(ec_num_list,CW40),OFFSET(INDIRECT(CONCAT(""A"",to_text(match(CW40,ec_num_list,0)))),0,1),"""")"),"")</f>
        <v/>
      </c>
      <c r="X40" s="199" t="str">
        <f aca="false">IFERROR(__xludf.dummyfunction("if(countif(ec_num_list,CX40),OFFSET(INDIRECT(CONCAT(""A"",to_text(match(CX40,ec_num_list,0)))),0,1),"""")"),"")</f>
        <v/>
      </c>
      <c r="Y40" s="199" t="str">
        <f aca="false">IFERROR(__xludf.dummyfunction("if(countif(ec_num_list,CY40),OFFSET(INDIRECT(CONCAT(""A"",to_text(match(CY40,ec_num_list,0)))),0,1),"""")"),"")</f>
        <v/>
      </c>
      <c r="Z40" s="199" t="str">
        <f aca="false">IFERROR(__xludf.dummyfunction("if(countif(ec_num_list,CZ40),OFFSET(INDIRECT(CONCAT(""A"",to_text(match(CZ40,ec_num_list,0)))),0,1),"""")"),"")</f>
        <v/>
      </c>
      <c r="AA40" s="199" t="str">
        <f aca="false">IFERROR(__xludf.dummyfunction("if(countif(ec_num_list,DA40),OFFSET(INDIRECT(CONCAT(""A"",to_text(match(DA40,ec_num_list,0)))),0,1),"""")"),"JC ")</f>
        <v>JC</v>
      </c>
      <c r="AB40" s="199" t="str">
        <f aca="false">IFERROR(__xludf.dummyfunction("if(countif(ec_num_list,DB40),OFFSET(INDIRECT(CONCAT(""A"",to_text(match(DB40,ec_num_list,0)))),0,1),"""")"),"")</f>
        <v/>
      </c>
      <c r="AC40" s="199" t="str">
        <f aca="false">IFERROR(__xludf.dummyfunction("if(countif(ec_num_list,DC40),OFFSET(INDIRECT(CONCAT(""A"",to_text(match(DC40,ec_num_list,0)))),0,1),"""")"),"")</f>
        <v/>
      </c>
      <c r="AD40" s="199" t="str">
        <f aca="false">IFERROR(__xludf.dummyfunction("if(countif(ec_num_list,DD40),OFFSET(INDIRECT(CONCAT(""A"",to_text(match(DD40,ec_num_list,0)))),0,1),"""")"),"JF ")</f>
        <v>JF</v>
      </c>
      <c r="AE40" s="199" t="str">
        <f aca="false">IFERROR(__xludf.dummyfunction("if(countif(ec_num_list,DE40),OFFSET(INDIRECT(CONCAT(""A"",to_text(match(DE40,ec_num_list,0)))),0,1),"""")"),"K0 ")</f>
        <v>K0</v>
      </c>
      <c r="AF40" s="199" t="str">
        <f aca="false">IFERROR(__xludf.dummyfunction("if(countif(ec_num_list,DF40),OFFSET(INDIRECT(CONCAT(""A"",to_text(match(DF40,ec_num_list,0)))),0,1),"""")"),"")</f>
        <v/>
      </c>
      <c r="AG40" s="199" t="str">
        <f aca="false">IFERROR(__xludf.dummyfunction("if(countif(ec_num_list,DG40),OFFSET(INDIRECT(CONCAT(""A"",to_text(match(DG40,ec_num_list,0)))),0,1),"""")"),"")</f>
        <v/>
      </c>
      <c r="AH40" s="199" t="str">
        <f aca="false">IFERROR(__xludf.dummyfunction("if(countif(ec_num_list,DH40),OFFSET(INDIRECT(CONCAT(""A"",to_text(match(DH40,ec_num_list,0)))),0,1),"""")"),"K3 ")</f>
        <v>K3</v>
      </c>
      <c r="AI40" s="199" t="str">
        <f aca="false">IFERROR(__xludf.dummyfunction("if(countif(ec_num_list,DI40),OFFSET(INDIRECT(CONCAT(""A"",to_text(match(DI40,ec_num_list,0)))),0,1),"""")"),"K4 ")</f>
        <v>K4</v>
      </c>
      <c r="AJ40" s="199" t="str">
        <f aca="false">IFERROR(__xludf.dummyfunction("if(countif(ec_num_list,DJ40),OFFSET(INDIRECT(CONCAT(""A"",to_text(match(DJ40,ec_num_list,0)))),0,1),"""")"),"K5 ")</f>
        <v>K5</v>
      </c>
      <c r="AK40" s="199" t="str">
        <f aca="false">IFERROR(__xludf.dummyfunction("if(countif(ec_num_list,DK40),OFFSET(INDIRECT(CONCAT(""A"",to_text(match(DK40,ec_num_list,0)))),0,1),"""")"),"")</f>
        <v/>
      </c>
      <c r="AL40" s="199" t="str">
        <f aca="false">IFERROR(__xludf.dummyfunction("if(countif(ec_num_list,DL40),OFFSET(INDIRECT(CONCAT(""A"",to_text(match(DL40,ec_num_list,0)))),0,1),"""")"),"K7 ")</f>
        <v>K7</v>
      </c>
      <c r="AM40" s="199" t="str">
        <f aca="false">IFERROR(__xludf.dummyfunction("if(countif(ec_num_list,DM40),OFFSET(INDIRECT(CONCAT(""A"",to_text(match(DM40,ec_num_list,0)))),0,1),"""")"),"K8 ")</f>
        <v>K8</v>
      </c>
      <c r="AN40" s="199" t="str">
        <f aca="false">IFERROR(__xludf.dummyfunction("if(countif(ec_num_list,DN40),OFFSET(INDIRECT(CONCAT(""A"",to_text(match(DN40,ec_num_list,0)))),0,1),"""")"),"K9 ")</f>
        <v>K9</v>
      </c>
      <c r="AO40" s="199" t="str">
        <f aca="false">IFERROR(__xludf.dummyfunction("if(countif(ec_num_list,DO40),OFFSET(INDIRECT(CONCAT(""A"",to_text(match(DO40,ec_num_list,0)))),0,1),"""")"),"KA ")</f>
        <v>KA</v>
      </c>
      <c r="AP40" s="199" t="str">
        <f aca="false">IFERROR(__xludf.dummyfunction("if(countif(ec_num_list,DP40),OFFSET(INDIRECT(CONCAT(""A"",to_text(match(DP40,ec_num_list,0)))),0,1),"""")"),"KB ")</f>
        <v>KB</v>
      </c>
      <c r="AQ40" s="199" t="str">
        <f aca="false">IFERROR(__xludf.dummyfunction("if(countif(ec_num_list,DQ40),OFFSET(INDIRECT(CONCAT(""A"",to_text(match(DQ40,ec_num_list,0)))),0,1),"""")"),"KC ")</f>
        <v>KC</v>
      </c>
      <c r="AR40" s="199" t="str">
        <f aca="false">IFERROR(__xludf.dummyfunction("if(countif(ec_num_list,DR40),OFFSET(INDIRECT(CONCAT(""A"",to_text(match(DR40,ec_num_list,0)))),0,1),"""")"),"KD ")</f>
        <v>KD</v>
      </c>
      <c r="AS40" s="199" t="str">
        <f aca="false">IFERROR(__xludf.dummyfunction("if(countif(ec_num_list,DS40),OFFSET(INDIRECT(CONCAT(""A"",to_text(match(DS40,ec_num_list,0)))),0,1),"""")"),"")</f>
        <v/>
      </c>
      <c r="AT40" s="199" t="str">
        <f aca="false">IFERROR(__xludf.dummyfunction("if(countif(ec_num_list,DT40),OFFSET(INDIRECT(CONCAT(""A"",to_text(match(DT40,ec_num_list,0)))),0,1),"""")"),"KF ")</f>
        <v>KF</v>
      </c>
      <c r="AU40" s="199" t="str">
        <f aca="false">IFERROR(__xludf.dummyfunction("if(countif(ec_num_list,DU40),OFFSET(INDIRECT(CONCAT(""A"",to_text(match(DU40,ec_num_list,0)))),0,1),"""")"),"")</f>
        <v/>
      </c>
      <c r="AV40" s="199" t="str">
        <f aca="false">IFERROR(__xludf.dummyfunction("if(countif(ec_num_list,DV40),OFFSET(INDIRECT(CONCAT(""A"",to_text(match(DV40,ec_num_list,0)))),0,1),"""")"),"L1 ")</f>
        <v>L1</v>
      </c>
      <c r="AW40" s="199" t="str">
        <f aca="false">IFERROR(__xludf.dummyfunction("if(countif(ec_num_list,DW40),OFFSET(INDIRECT(CONCAT(""A"",to_text(match(DW40,ec_num_list,0)))),0,1),"""")"),"")</f>
        <v/>
      </c>
      <c r="AX40" s="199" t="str">
        <f aca="false">IFERROR(__xludf.dummyfunction("if(countif(ec_num_list,DX40),OFFSET(INDIRECT(CONCAT(""A"",to_text(match(DX40,ec_num_list,0)))),0,1),"""")"),"")</f>
        <v/>
      </c>
      <c r="AY40" s="199" t="str">
        <f aca="false">IFERROR(__xludf.dummyfunction("if(countif(ec_num_list,DY40),OFFSET(INDIRECT(CONCAT(""A"",to_text(match(DY40,ec_num_list,0)))),0,1),"""")"),"")</f>
        <v/>
      </c>
      <c r="AZ40" s="199" t="str">
        <f aca="false">IFERROR(__xludf.dummyfunction("if(countif(ec_num_list,DZ40),OFFSET(INDIRECT(CONCAT(""A"",to_text(match(DZ40,ec_num_list,0)))),0,1),"""")"),"")</f>
        <v/>
      </c>
      <c r="BA40" s="199" t="str">
        <f aca="false">IFERROR(__xludf.dummyfunction("if(countif(ec_num_list,EA40),OFFSET(INDIRECT(CONCAT(""A"",to_text(match(EA40,ec_num_list,0)))),0,1),"""")"),"")</f>
        <v/>
      </c>
      <c r="BB40" s="199" t="str">
        <f aca="false">IFERROR(__xludf.dummyfunction("if(countif(ec_num_list,EB40),OFFSET(INDIRECT(CONCAT(""A"",to_text(match(EB40,ec_num_list,0)))),0,1),"""")"),"")</f>
        <v/>
      </c>
      <c r="BC40" s="199" t="str">
        <f aca="false">IFERROR(__xludf.dummyfunction("if(countif(ec_num_list,EC40),OFFSET(INDIRECT(CONCAT(""A"",to_text(match(EC40,ec_num_list,0)))),0,1),"""")"),"L8 ")</f>
        <v>L8</v>
      </c>
      <c r="BD40" s="199" t="str">
        <f aca="false">IFERROR(__xludf.dummyfunction("if(countif(ec_num_list,ED40),OFFSET(INDIRECT(CONCAT(""A"",to_text(match(ED40,ec_num_list,0)))),0,1),"""")"),"")</f>
        <v/>
      </c>
      <c r="BE40" s="199" t="str">
        <f aca="false">IFERROR(__xludf.dummyfunction("if(countif(ec_num_list,EE40),OFFSET(INDIRECT(CONCAT(""A"",to_text(match(EE40,ec_num_list,0)))),0,1),"""")"),"LA ")</f>
        <v>LA</v>
      </c>
      <c r="BF40" s="199" t="str">
        <f aca="false">IFERROR(__xludf.dummyfunction("if(countif(ec_num_list,EF40),OFFSET(INDIRECT(CONCAT(""A"",to_text(match(EF40,ec_num_list,0)))),0,1),"""")"),"")</f>
        <v/>
      </c>
      <c r="BG40" s="199" t="str">
        <f aca="false">IFERROR(__xludf.dummyfunction("if(countif(ec_num_list,EG40),OFFSET(INDIRECT(CONCAT(""A"",to_text(match(EG40,ec_num_list,0)))),0,1),"""")"),"LC ")</f>
        <v>LC</v>
      </c>
      <c r="BH40" s="199" t="str">
        <f aca="false">IFERROR(__xludf.dummyfunction("if(countif(ec_num_list,EH40),OFFSET(INDIRECT(CONCAT(""A"",to_text(match(EH40,ec_num_list,0)))),0,1),"""")"),"")</f>
        <v/>
      </c>
      <c r="BI40" s="199" t="str">
        <f aca="false">IFERROR(__xludf.dummyfunction("if(countif(ec_num_list,EI40),OFFSET(INDIRECT(CONCAT(""A"",to_text(match(EI40,ec_num_list,0)))),0,1),"""")"),"")</f>
        <v/>
      </c>
      <c r="BJ40" s="199" t="str">
        <f aca="false">IFERROR(__xludf.dummyfunction("if(countif(ec_num_list,EJ40),OFFSET(INDIRECT(CONCAT(""A"",to_text(match(EJ40,ec_num_list,0)))),0,1),"""")"),"LF ")</f>
        <v>LF</v>
      </c>
      <c r="BK40" s="199" t="str">
        <f aca="false">IFERROR(__xludf.dummyfunction("if(countif(ec_num_list,EK40),OFFSET(INDIRECT(CONCAT(""A"",to_text(match(EK40,ec_num_list,0)))),0,1),"""")"),"M0 ")</f>
        <v>M0</v>
      </c>
      <c r="BL40" s="199" t="str">
        <f aca="false">IFERROR(__xludf.dummyfunction("if(countif(ec_num_list,EL40),OFFSET(INDIRECT(CONCAT(""A"",to_text(match(EL40,ec_num_list,0)))),0,1),"""")"),"M1 ")</f>
        <v>M1</v>
      </c>
      <c r="BM40" s="199" t="str">
        <f aca="false">IFERROR(__xludf.dummyfunction("if(countif(ec_num_list,EM40),OFFSET(INDIRECT(CONCAT(""A"",to_text(match(EM40,ec_num_list,0)))),0,1),"""")"),"")</f>
        <v/>
      </c>
      <c r="BN40" s="199" t="str">
        <f aca="false">IFERROR(__xludf.dummyfunction("if(countif(ec_num_list,EN40),OFFSET(INDIRECT(CONCAT(""A"",to_text(match(EN40,ec_num_list,0)))),0,1),"""")"),"M3 ")</f>
        <v>M3</v>
      </c>
      <c r="BO40" s="199" t="str">
        <f aca="false">IFERROR(__xludf.dummyfunction("if(countif(ec_num_list,EO40),OFFSET(INDIRECT(CONCAT(""A"",to_text(match(EO40,ec_num_list,0)))),0,1),"""")"),"")</f>
        <v/>
      </c>
      <c r="BP40" s="199" t="str">
        <f aca="false">IFERROR(__xludf.dummyfunction("if(countif(ec_num_list,EP40),OFFSET(INDIRECT(CONCAT(""A"",to_text(match(EP40,ec_num_list,0)))),0,1),"""")"),"")</f>
        <v/>
      </c>
      <c r="BQ40" s="199" t="str">
        <f aca="false">IFERROR(__xludf.dummyfunction("if(countif(ec_num_list,EQ40),OFFSET(INDIRECT(CONCAT(""A"",to_text(match(EQ40,ec_num_list,0)))),0,1),"""")"),"")</f>
        <v/>
      </c>
      <c r="BR40" s="199" t="str">
        <f aca="false">IFERROR(__xludf.dummyfunction("if(countif(ec_num_list,ER40),OFFSET(INDIRECT(CONCAT(""A"",to_text(match(ER40,ec_num_list,0)))),0,1),"""")"),"")</f>
        <v/>
      </c>
      <c r="BS40" s="199" t="str">
        <f aca="false">IFERROR(__xludf.dummyfunction("if(countif(ec_num_list,ES40),OFFSET(INDIRECT(CONCAT(""A"",to_text(match(ES40,ec_num_list,0)))),0,1),"""")"),"M8 ")</f>
        <v>M8</v>
      </c>
      <c r="BT40" s="199" t="str">
        <f aca="false">IFERROR(__xludf.dummyfunction("if(countif(ec_num_list,ET40),OFFSET(INDIRECT(CONCAT(""A"",to_text(match(ET40,ec_num_list,0)))),0,1),"""")"),"")</f>
        <v/>
      </c>
      <c r="BU40" s="199" t="str">
        <f aca="false">IFERROR(__xludf.dummyfunction("if(countif(ec_num_list,EU40),OFFSET(INDIRECT(CONCAT(""A"",to_text(match(EU40,ec_num_list,0)))),0,1),"""")"),"")</f>
        <v/>
      </c>
      <c r="BV40" s="199" t="str">
        <f aca="false">IFERROR(__xludf.dummyfunction("if(countif(ec_num_list,EV40),OFFSET(INDIRECT(CONCAT(""A"",to_text(match(EV40,ec_num_list,0)))),0,1),"""")"),"MB ")</f>
        <v>MB</v>
      </c>
      <c r="BW40" s="199" t="str">
        <f aca="false">IFERROR(__xludf.dummyfunction("if(countif(ec_num_list,EW40),OFFSET(INDIRECT(CONCAT(""A"",to_text(match(EW40,ec_num_list,0)))),0,1),"""")"),"")</f>
        <v/>
      </c>
      <c r="BX40" s="199" t="str">
        <f aca="false">IFERROR(__xludf.dummyfunction("if(countif(ec_num_list,EX40),OFFSET(INDIRECT(CONCAT(""A"",to_text(match(EX40,ec_num_list,0)))),0,1),"""")"),"MD ")</f>
        <v>MD</v>
      </c>
      <c r="BY40" s="199" t="str">
        <f aca="false">IFERROR(__xludf.dummyfunction("if(countif(ec_num_list,EY40),OFFSET(INDIRECT(CONCAT(""A"",to_text(match(EY40,ec_num_list,0)))),0,1),"""")"),"")</f>
        <v/>
      </c>
      <c r="BZ40" s="199" t="str">
        <f aca="false">IFERROR(__xludf.dummyfunction("if(countif(ec_num_list,EZ40),OFFSET(INDIRECT(CONCAT(""A"",to_text(match(EZ40,ec_num_list,0)))),0,1),"""")"),"MF ")</f>
        <v>MF</v>
      </c>
      <c r="CA40" s="199" t="str">
        <f aca="false">IFERROR(__xludf.dummyfunction("if(countif(ec_num_list,FA40),OFFSET(INDIRECT(CONCAT(""A"",to_text(match(FA40,ec_num_list,0)))),0,1),"""")"),"")</f>
        <v/>
      </c>
      <c r="CB40" s="199" t="str">
        <f aca="false">IFERROR(__xludf.dummyfunction("if(countif(ec_num_list,FB40),OFFSET(INDIRECT(CONCAT(""A"",to_text(match(FB40,ec_num_list,0)))),0,1),"""")"),"")</f>
        <v/>
      </c>
      <c r="CC40" s="199" t="str">
        <f aca="false">IFERROR(__xludf.dummyfunction("if(countif(ec_num_list,FC40),OFFSET(INDIRECT(CONCAT(""A"",to_text(match(FC40,ec_num_list,0)))),0,1),"""")"),"N2 ")</f>
        <v>N2</v>
      </c>
      <c r="CD40" s="199" t="str">
        <f aca="false">IFERROR(__xludf.dummyfunction("if(countif(ec_num_list,FD40),OFFSET(INDIRECT(CONCAT(""A"",to_text(match(FD40,ec_num_list,0)))),0,1),"""")"),"")</f>
        <v/>
      </c>
      <c r="CE40" s="199" t="str">
        <f aca="false">IFERROR(__xludf.dummyfunction("if(countif(ec_num_list,FE40),OFFSET(INDIRECT(CONCAT(""A"",to_text(match(FE40,ec_num_list,0)))),0,1),"""")"),"")</f>
        <v/>
      </c>
      <c r="CF40" s="199" t="str">
        <f aca="false">IFERROR(__xludf.dummyfunction("if(countif(ec_num_list,FF40),OFFSET(INDIRECT(CONCAT(""A"",to_text(match(FF40,ec_num_list,0)))),0,1),"""")"),"")</f>
        <v/>
      </c>
      <c r="CG40" s="199" t="str">
        <f aca="false">IFERROR(__xludf.dummyfunction("if(countif(ec_num_list,FG40),OFFSET(INDIRECT(CONCAT(""A"",to_text(match(FG40,ec_num_list,0)))),0,1),"""")"),"")</f>
        <v/>
      </c>
      <c r="CH40" s="199" t="str">
        <f aca="false">IFERROR(__xludf.dummyfunction("if(countif(ec_num_list,FH40),OFFSET(INDIRECT(CONCAT(""A"",to_text(match(FH40,ec_num_list,0)))),0,1),"""")"),"N7 ")</f>
        <v>N7</v>
      </c>
      <c r="CI40" s="199" t="str">
        <f aca="false">IFERROR(__xludf.dummyfunction("if(countif(ec_num_list,FI40),OFFSET(INDIRECT(CONCAT(""A"",to_text(match(FI40,ec_num_list,0)))),0,1),"""")"),"")</f>
        <v/>
      </c>
      <c r="CJ40" s="199" t="str">
        <f aca="false">IFERROR(__xludf.dummyfunction("if(countif(ec_num_list,FJ40),OFFSET(INDIRECT(CONCAT(""A"",to_text(match(FJ40,ec_num_list,0)))),0,1),"""")"),"")</f>
        <v/>
      </c>
      <c r="CK40" s="199" t="str">
        <f aca="false">IFERROR(__xludf.dummyfunction("if(countif(ec_num_list,FK40),OFFSET(INDIRECT(CONCAT(""A"",to_text(match(FK40,ec_num_list,0)))),0,1),"""")"),"NA ")</f>
        <v>NA</v>
      </c>
      <c r="CL40" s="199" t="str">
        <f aca="false">IFERROR(__xludf.dummyfunction("if(countif(ec_num_list,FL40),OFFSET(INDIRECT(CONCAT(""A"",to_text(match(FL40,ec_num_list,0)))),0,1),"""")"),"")</f>
        <v/>
      </c>
      <c r="CM40" s="199" t="str">
        <f aca="false">IFERROR(__xludf.dummyfunction("if(countif(ec_num_list,FM40),OFFSET(INDIRECT(CONCAT(""A"",to_text(match(FM40,ec_num_list,0)))),0,1),"""")"),"")</f>
        <v/>
      </c>
      <c r="CN40" s="37" t="s">
        <v>179</v>
      </c>
      <c r="CO40" s="37" t="s">
        <v>1231</v>
      </c>
      <c r="CP40" s="37" t="s">
        <v>1239</v>
      </c>
      <c r="CQ40" s="37" t="s">
        <v>1244</v>
      </c>
      <c r="CR40" s="37" t="s">
        <v>1543</v>
      </c>
      <c r="CS40" s="37" t="s">
        <v>1543</v>
      </c>
      <c r="CT40" s="37" t="s">
        <v>1254</v>
      </c>
      <c r="CU40" s="37" t="s">
        <v>1259</v>
      </c>
      <c r="CV40" s="37" t="s">
        <v>1262</v>
      </c>
      <c r="CW40" s="37" t="s">
        <v>1543</v>
      </c>
      <c r="CX40" s="37" t="s">
        <v>1543</v>
      </c>
      <c r="CY40" s="37" t="s">
        <v>1543</v>
      </c>
      <c r="CZ40" s="37" t="s">
        <v>1543</v>
      </c>
      <c r="DA40" s="37" t="s">
        <v>1280</v>
      </c>
      <c r="DB40" s="37" t="s">
        <v>1543</v>
      </c>
      <c r="DC40" s="37" t="s">
        <v>1543</v>
      </c>
      <c r="DD40" s="37" t="s">
        <v>1289</v>
      </c>
      <c r="DE40" s="37" t="s">
        <v>1292</v>
      </c>
      <c r="DF40" s="37" t="s">
        <v>1543</v>
      </c>
      <c r="DG40" s="37" t="s">
        <v>1543</v>
      </c>
      <c r="DH40" s="37" t="s">
        <v>1303</v>
      </c>
      <c r="DI40" s="37" t="s">
        <v>1305</v>
      </c>
      <c r="DJ40" s="37" t="s">
        <v>1309</v>
      </c>
      <c r="DK40" s="37" t="s">
        <v>1543</v>
      </c>
      <c r="DL40" s="37" t="s">
        <v>1314</v>
      </c>
      <c r="DM40" s="37" t="s">
        <v>1318</v>
      </c>
      <c r="DN40" s="37" t="s">
        <v>1322</v>
      </c>
      <c r="DO40" s="37" t="s">
        <v>1325</v>
      </c>
      <c r="DP40" s="37" t="s">
        <v>1329</v>
      </c>
      <c r="DQ40" s="37" t="s">
        <v>1332</v>
      </c>
      <c r="DR40" s="37" t="s">
        <v>1335</v>
      </c>
      <c r="DS40" s="37" t="s">
        <v>1543</v>
      </c>
      <c r="DT40" s="37" t="s">
        <v>1341</v>
      </c>
      <c r="DU40" s="37" t="s">
        <v>1543</v>
      </c>
      <c r="DV40" s="37" t="s">
        <v>1351</v>
      </c>
      <c r="DW40" s="37" t="s">
        <v>1543</v>
      </c>
      <c r="DX40" s="37" t="s">
        <v>1543</v>
      </c>
      <c r="DY40" s="37" t="s">
        <v>1543</v>
      </c>
      <c r="DZ40" s="37" t="s">
        <v>1543</v>
      </c>
      <c r="EA40" s="37" t="s">
        <v>1543</v>
      </c>
      <c r="EB40" s="37" t="s">
        <v>1543</v>
      </c>
      <c r="EC40" s="37" t="s">
        <v>1379</v>
      </c>
      <c r="ED40" s="37" t="s">
        <v>1543</v>
      </c>
      <c r="EE40" s="37" t="s">
        <v>1385</v>
      </c>
      <c r="EF40" s="37" t="s">
        <v>1543</v>
      </c>
      <c r="EG40" s="37" t="s">
        <v>1392</v>
      </c>
      <c r="EH40" s="37" t="s">
        <v>1543</v>
      </c>
      <c r="EI40" s="37" t="s">
        <v>1543</v>
      </c>
      <c r="EJ40" s="37" t="s">
        <v>1402</v>
      </c>
      <c r="EK40" s="37" t="s">
        <v>1405</v>
      </c>
      <c r="EL40" s="37" t="s">
        <v>1407</v>
      </c>
      <c r="EM40" s="37" t="s">
        <v>1543</v>
      </c>
      <c r="EN40" s="37" t="s">
        <v>1416</v>
      </c>
      <c r="EO40" s="37" t="s">
        <v>1543</v>
      </c>
      <c r="EP40" s="37" t="s">
        <v>1543</v>
      </c>
      <c r="EQ40" s="37" t="s">
        <v>1543</v>
      </c>
      <c r="ER40" s="37" t="s">
        <v>1543</v>
      </c>
      <c r="ES40" s="37" t="s">
        <v>1430</v>
      </c>
      <c r="ET40" s="37" t="s">
        <v>1543</v>
      </c>
      <c r="EU40" s="37" t="s">
        <v>1543</v>
      </c>
      <c r="EV40" s="37" t="s">
        <v>1439</v>
      </c>
      <c r="EW40" s="37" t="s">
        <v>1543</v>
      </c>
      <c r="EX40" s="37" t="s">
        <v>1446</v>
      </c>
      <c r="EY40" s="37" t="s">
        <v>1543</v>
      </c>
      <c r="EZ40" s="37" t="s">
        <v>1451</v>
      </c>
      <c r="FA40" s="37" t="s">
        <v>1543</v>
      </c>
      <c r="FB40" s="37" t="s">
        <v>1543</v>
      </c>
      <c r="FC40" s="37" t="s">
        <v>1464</v>
      </c>
      <c r="FD40" s="37" t="s">
        <v>1543</v>
      </c>
      <c r="FE40" s="37" t="s">
        <v>1543</v>
      </c>
      <c r="FF40" s="37" t="s">
        <v>1543</v>
      </c>
      <c r="FG40" s="37" t="s">
        <v>1543</v>
      </c>
      <c r="FH40" s="37" t="s">
        <v>1482</v>
      </c>
      <c r="FI40" s="37" t="s">
        <v>1543</v>
      </c>
      <c r="FJ40" s="37" t="s">
        <v>1543</v>
      </c>
      <c r="FK40" s="37" t="s">
        <v>1494</v>
      </c>
      <c r="FL40" s="37" t="s">
        <v>1497</v>
      </c>
      <c r="FM40" s="37" t="s">
        <v>1543</v>
      </c>
    </row>
    <row r="41" customFormat="false" ht="15" hidden="false" customHeight="false" outlineLevel="0" collapsed="false">
      <c r="A41" s="37" t="s">
        <v>1376</v>
      </c>
      <c r="B41" s="37" t="str">
        <f aca="false">CONCATENATE("L",C41," ")</f>
        <v>L7</v>
      </c>
      <c r="C41" s="196" t="n">
        <v>7</v>
      </c>
      <c r="D41" s="36" t="s">
        <v>417</v>
      </c>
      <c r="E41" s="36" t="s">
        <v>896</v>
      </c>
      <c r="F41" s="36" t="s">
        <v>897</v>
      </c>
      <c r="G41" s="36" t="s">
        <v>898</v>
      </c>
      <c r="H41" s="36" t="s">
        <v>439</v>
      </c>
      <c r="I41" s="36" t="s">
        <v>440</v>
      </c>
      <c r="J41" s="36" t="s">
        <v>441</v>
      </c>
      <c r="K41" s="36" t="s">
        <v>657</v>
      </c>
      <c r="L41" s="173" t="s">
        <v>181</v>
      </c>
      <c r="M41" s="199" t="str">
        <f aca="false">IFERROR(__xludf.dummyfunction("regexreplace(N41,"" "","", "")"),"J0, J1, J2, J5, J6, J7, JA, JC, JD, K0, K5, K7, K9, KA, KC, KD, KF, L0, L1, L8, LA, LC, LD, M0, M2, M3, MA, MC, MD, MF, N2, N4, N7, NA, ")</f>
        <v>J0, J1, J2, J5, J6, J7, JA, JC, JD, K0, K5, K7, K9, KA, KC, KD, KF, L0, L1, L8, LA, LC, LD, M0, M2, M3, MA, MC, MD, MF, N2, N4, N7, NA,</v>
      </c>
      <c r="N41" s="199" t="e">
        <f aca="false">CONCATENATE(O41:CL41)</f>
        <v>#VALUE!</v>
      </c>
      <c r="O41" s="199" t="str">
        <f aca="false">IFERROR(__xludf.dummyfunction("if(countif(ec_num_list,CO41),OFFSET(INDIRECT(CONCAT(""A"",to_text(match(CO41,ec_num_list,0)))),0,1),"""")"),"J0 ")</f>
        <v>J0</v>
      </c>
      <c r="P41" s="199" t="str">
        <f aca="false">IFERROR(__xludf.dummyfunction("if(countif(ec_num_list,CP41),OFFSET(INDIRECT(CONCAT(""A"",to_text(match(CP41,ec_num_list,0)))),0,1),"""")"),"J1 ")</f>
        <v>J1</v>
      </c>
      <c r="Q41" s="199" t="str">
        <f aca="false">IFERROR(__xludf.dummyfunction("if(countif(ec_num_list,CQ41),OFFSET(INDIRECT(CONCAT(""A"",to_text(match(CQ41,ec_num_list,0)))),0,1),"""")"),"J2 ")</f>
        <v>J2</v>
      </c>
      <c r="R41" s="199" t="str">
        <f aca="false">IFERROR(__xludf.dummyfunction("if(countif(ec_num_list,CR41),OFFSET(INDIRECT(CONCAT(""A"",to_text(match(CR41,ec_num_list,0)))),0,1),"""")"),"")</f>
        <v/>
      </c>
      <c r="S41" s="199" t="str">
        <f aca="false">IFERROR(__xludf.dummyfunction("if(countif(ec_num_list,CS41),OFFSET(INDIRECT(CONCAT(""A"",to_text(match(CS41,ec_num_list,0)))),0,1),"""")"),"")</f>
        <v/>
      </c>
      <c r="T41" s="199" t="str">
        <f aca="false">IFERROR(__xludf.dummyfunction("if(countif(ec_num_list,CT41),OFFSET(INDIRECT(CONCAT(""A"",to_text(match(CT41,ec_num_list,0)))),0,1),"""")"),"J5 ")</f>
        <v>J5</v>
      </c>
      <c r="U41" s="199" t="str">
        <f aca="false">IFERROR(__xludf.dummyfunction("if(countif(ec_num_list,CU41),OFFSET(INDIRECT(CONCAT(""A"",to_text(match(CU41,ec_num_list,0)))),0,1),"""")"),"J6 ")</f>
        <v>J6</v>
      </c>
      <c r="V41" s="199" t="str">
        <f aca="false">IFERROR(__xludf.dummyfunction("if(countif(ec_num_list,CV41),OFFSET(INDIRECT(CONCAT(""A"",to_text(match(CV41,ec_num_list,0)))),0,1),"""")"),"J7 ")</f>
        <v>J7</v>
      </c>
      <c r="W41" s="199" t="str">
        <f aca="false">IFERROR(__xludf.dummyfunction("if(countif(ec_num_list,CW41),OFFSET(INDIRECT(CONCAT(""A"",to_text(match(CW41,ec_num_list,0)))),0,1),"""")"),"")</f>
        <v/>
      </c>
      <c r="X41" s="199" t="str">
        <f aca="false">IFERROR(__xludf.dummyfunction("if(countif(ec_num_list,CX41),OFFSET(INDIRECT(CONCAT(""A"",to_text(match(CX41,ec_num_list,0)))),0,1),"""")"),"")</f>
        <v/>
      </c>
      <c r="Y41" s="199" t="str">
        <f aca="false">IFERROR(__xludf.dummyfunction("if(countif(ec_num_list,CY41),OFFSET(INDIRECT(CONCAT(""A"",to_text(match(CY41,ec_num_list,0)))),0,1),"""")"),"JA ")</f>
        <v>JA</v>
      </c>
      <c r="Z41" s="199" t="str">
        <f aca="false">IFERROR(__xludf.dummyfunction("if(countif(ec_num_list,CZ41),OFFSET(INDIRECT(CONCAT(""A"",to_text(match(CZ41,ec_num_list,0)))),0,1),"""")"),"")</f>
        <v/>
      </c>
      <c r="AA41" s="199" t="str">
        <f aca="false">IFERROR(__xludf.dummyfunction("if(countif(ec_num_list,DA41),OFFSET(INDIRECT(CONCAT(""A"",to_text(match(DA41,ec_num_list,0)))),0,1),"""")"),"JC ")</f>
        <v>JC</v>
      </c>
      <c r="AB41" s="199" t="str">
        <f aca="false">IFERROR(__xludf.dummyfunction("if(countif(ec_num_list,DB41),OFFSET(INDIRECT(CONCAT(""A"",to_text(match(DB41,ec_num_list,0)))),0,1),"""")"),"JD ")</f>
        <v>JD</v>
      </c>
      <c r="AC41" s="199" t="str">
        <f aca="false">IFERROR(__xludf.dummyfunction("if(countif(ec_num_list,DC41),OFFSET(INDIRECT(CONCAT(""A"",to_text(match(DC41,ec_num_list,0)))),0,1),"""")"),"")</f>
        <v/>
      </c>
      <c r="AD41" s="199" t="str">
        <f aca="false">IFERROR(__xludf.dummyfunction("if(countif(ec_num_list,DD41),OFFSET(INDIRECT(CONCAT(""A"",to_text(match(DD41,ec_num_list,0)))),0,1),"""")"),"")</f>
        <v/>
      </c>
      <c r="AE41" s="199" t="str">
        <f aca="false">IFERROR(__xludf.dummyfunction("if(countif(ec_num_list,DE41),OFFSET(INDIRECT(CONCAT(""A"",to_text(match(DE41,ec_num_list,0)))),0,1),"""")"),"K0 ")</f>
        <v>K0</v>
      </c>
      <c r="AF41" s="199" t="str">
        <f aca="false">IFERROR(__xludf.dummyfunction("if(countif(ec_num_list,DF41),OFFSET(INDIRECT(CONCAT(""A"",to_text(match(DF41,ec_num_list,0)))),0,1),"""")"),"")</f>
        <v/>
      </c>
      <c r="AG41" s="199" t="str">
        <f aca="false">IFERROR(__xludf.dummyfunction("if(countif(ec_num_list,DG41),OFFSET(INDIRECT(CONCAT(""A"",to_text(match(DG41,ec_num_list,0)))),0,1),"""")"),"")</f>
        <v/>
      </c>
      <c r="AH41" s="199" t="str">
        <f aca="false">IFERROR(__xludf.dummyfunction("if(countif(ec_num_list,DH41),OFFSET(INDIRECT(CONCAT(""A"",to_text(match(DH41,ec_num_list,0)))),0,1),"""")"),"")</f>
        <v/>
      </c>
      <c r="AI41" s="199" t="str">
        <f aca="false">IFERROR(__xludf.dummyfunction("if(countif(ec_num_list,DI41),OFFSET(INDIRECT(CONCAT(""A"",to_text(match(DI41,ec_num_list,0)))),0,1),"""")"),"")</f>
        <v/>
      </c>
      <c r="AJ41" s="199" t="str">
        <f aca="false">IFERROR(__xludf.dummyfunction("if(countif(ec_num_list,DJ41),OFFSET(INDIRECT(CONCAT(""A"",to_text(match(DJ41,ec_num_list,0)))),0,1),"""")"),"K5 ")</f>
        <v>K5</v>
      </c>
      <c r="AK41" s="199" t="str">
        <f aca="false">IFERROR(__xludf.dummyfunction("if(countif(ec_num_list,DK41),OFFSET(INDIRECT(CONCAT(""A"",to_text(match(DK41,ec_num_list,0)))),0,1),"""")"),"")</f>
        <v/>
      </c>
      <c r="AL41" s="199" t="str">
        <f aca="false">IFERROR(__xludf.dummyfunction("if(countif(ec_num_list,DL41),OFFSET(INDIRECT(CONCAT(""A"",to_text(match(DL41,ec_num_list,0)))),0,1),"""")"),"K7 ")</f>
        <v>K7</v>
      </c>
      <c r="AM41" s="199" t="str">
        <f aca="false">IFERROR(__xludf.dummyfunction("if(countif(ec_num_list,DM41),OFFSET(INDIRECT(CONCAT(""A"",to_text(match(DM41,ec_num_list,0)))),0,1),"""")"),"")</f>
        <v/>
      </c>
      <c r="AN41" s="199" t="str">
        <f aca="false">IFERROR(__xludf.dummyfunction("if(countif(ec_num_list,DN41),OFFSET(INDIRECT(CONCAT(""A"",to_text(match(DN41,ec_num_list,0)))),0,1),"""")"),"K9 ")</f>
        <v>K9</v>
      </c>
      <c r="AO41" s="199" t="str">
        <f aca="false">IFERROR(__xludf.dummyfunction("if(countif(ec_num_list,DO41),OFFSET(INDIRECT(CONCAT(""A"",to_text(match(DO41,ec_num_list,0)))),0,1),"""")"),"KA ")</f>
        <v>KA</v>
      </c>
      <c r="AP41" s="199" t="str">
        <f aca="false">IFERROR(__xludf.dummyfunction("if(countif(ec_num_list,DP41),OFFSET(INDIRECT(CONCAT(""A"",to_text(match(DP41,ec_num_list,0)))),0,1),"""")"),"")</f>
        <v/>
      </c>
      <c r="AQ41" s="199" t="str">
        <f aca="false">IFERROR(__xludf.dummyfunction("if(countif(ec_num_list,DQ41),OFFSET(INDIRECT(CONCAT(""A"",to_text(match(DQ41,ec_num_list,0)))),0,1),"""")"),"KC ")</f>
        <v>KC</v>
      </c>
      <c r="AR41" s="199" t="str">
        <f aca="false">IFERROR(__xludf.dummyfunction("if(countif(ec_num_list,DR41),OFFSET(INDIRECT(CONCAT(""A"",to_text(match(DR41,ec_num_list,0)))),0,1),"""")"),"KD ")</f>
        <v>KD</v>
      </c>
      <c r="AS41" s="199" t="str">
        <f aca="false">IFERROR(__xludf.dummyfunction("if(countif(ec_num_list,DS41),OFFSET(INDIRECT(CONCAT(""A"",to_text(match(DS41,ec_num_list,0)))),0,1),"""")"),"")</f>
        <v/>
      </c>
      <c r="AT41" s="199" t="str">
        <f aca="false">IFERROR(__xludf.dummyfunction("if(countif(ec_num_list,DT41),OFFSET(INDIRECT(CONCAT(""A"",to_text(match(DT41,ec_num_list,0)))),0,1),"""")"),"KF ")</f>
        <v>KF</v>
      </c>
      <c r="AU41" s="199" t="str">
        <f aca="false">IFERROR(__xludf.dummyfunction("if(countif(ec_num_list,DU41),OFFSET(INDIRECT(CONCAT(""A"",to_text(match(DU41,ec_num_list,0)))),0,1),"""")"),"L0 ")</f>
        <v>L0</v>
      </c>
      <c r="AV41" s="199" t="str">
        <f aca="false">IFERROR(__xludf.dummyfunction("if(countif(ec_num_list,DV41),OFFSET(INDIRECT(CONCAT(""A"",to_text(match(DV41,ec_num_list,0)))),0,1),"""")"),"L1 ")</f>
        <v>L1</v>
      </c>
      <c r="AW41" s="199" t="str">
        <f aca="false">IFERROR(__xludf.dummyfunction("if(countif(ec_num_list,DW41),OFFSET(INDIRECT(CONCAT(""A"",to_text(match(DW41,ec_num_list,0)))),0,1),"""")"),"")</f>
        <v/>
      </c>
      <c r="AX41" s="199" t="str">
        <f aca="false">IFERROR(__xludf.dummyfunction("if(countif(ec_num_list,DX41),OFFSET(INDIRECT(CONCAT(""A"",to_text(match(DX41,ec_num_list,0)))),0,1),"""")"),"")</f>
        <v/>
      </c>
      <c r="AY41" s="199" t="str">
        <f aca="false">IFERROR(__xludf.dummyfunction("if(countif(ec_num_list,DY41),OFFSET(INDIRECT(CONCAT(""A"",to_text(match(DY41,ec_num_list,0)))),0,1),"""")"),"")</f>
        <v/>
      </c>
      <c r="AZ41" s="199" t="str">
        <f aca="false">IFERROR(__xludf.dummyfunction("if(countif(ec_num_list,DZ41),OFFSET(INDIRECT(CONCAT(""A"",to_text(match(DZ41,ec_num_list,0)))),0,1),"""")"),"")</f>
        <v/>
      </c>
      <c r="BA41" s="199" t="str">
        <f aca="false">IFERROR(__xludf.dummyfunction("if(countif(ec_num_list,EA41),OFFSET(INDIRECT(CONCAT(""A"",to_text(match(EA41,ec_num_list,0)))),0,1),"""")"),"")</f>
        <v/>
      </c>
      <c r="BB41" s="199" t="str">
        <f aca="false">IFERROR(__xludf.dummyfunction("if(countif(ec_num_list,EB41),OFFSET(INDIRECT(CONCAT(""A"",to_text(match(EB41,ec_num_list,0)))),0,1),"""")"),"")</f>
        <v/>
      </c>
      <c r="BC41" s="199" t="str">
        <f aca="false">IFERROR(__xludf.dummyfunction("if(countif(ec_num_list,EC41),OFFSET(INDIRECT(CONCAT(""A"",to_text(match(EC41,ec_num_list,0)))),0,1),"""")"),"L8 ")</f>
        <v>L8</v>
      </c>
      <c r="BD41" s="199" t="str">
        <f aca="false">IFERROR(__xludf.dummyfunction("if(countif(ec_num_list,ED41),OFFSET(INDIRECT(CONCAT(""A"",to_text(match(ED41,ec_num_list,0)))),0,1),"""")"),"")</f>
        <v/>
      </c>
      <c r="BE41" s="199" t="str">
        <f aca="false">IFERROR(__xludf.dummyfunction("if(countif(ec_num_list,EE41),OFFSET(INDIRECT(CONCAT(""A"",to_text(match(EE41,ec_num_list,0)))),0,1),"""")"),"LA ")</f>
        <v>LA</v>
      </c>
      <c r="BF41" s="199" t="str">
        <f aca="false">IFERROR(__xludf.dummyfunction("if(countif(ec_num_list,EF41),OFFSET(INDIRECT(CONCAT(""A"",to_text(match(EF41,ec_num_list,0)))),0,1),"""")"),"")</f>
        <v/>
      </c>
      <c r="BG41" s="199" t="str">
        <f aca="false">IFERROR(__xludf.dummyfunction("if(countif(ec_num_list,EG41),OFFSET(INDIRECT(CONCAT(""A"",to_text(match(EG41,ec_num_list,0)))),0,1),"""")"),"LC ")</f>
        <v>LC</v>
      </c>
      <c r="BH41" s="199" t="str">
        <f aca="false">IFERROR(__xludf.dummyfunction("if(countif(ec_num_list,EH41),OFFSET(INDIRECT(CONCAT(""A"",to_text(match(EH41,ec_num_list,0)))),0,1),"""")"),"LD ")</f>
        <v>LD</v>
      </c>
      <c r="BI41" s="199" t="str">
        <f aca="false">IFERROR(__xludf.dummyfunction("if(countif(ec_num_list,EI41),OFFSET(INDIRECT(CONCAT(""A"",to_text(match(EI41,ec_num_list,0)))),0,1),"""")"),"")</f>
        <v/>
      </c>
      <c r="BJ41" s="199" t="str">
        <f aca="false">IFERROR(__xludf.dummyfunction("if(countif(ec_num_list,EJ41),OFFSET(INDIRECT(CONCAT(""A"",to_text(match(EJ41,ec_num_list,0)))),0,1),"""")"),"")</f>
        <v/>
      </c>
      <c r="BK41" s="199" t="str">
        <f aca="false">IFERROR(__xludf.dummyfunction("if(countif(ec_num_list,EK41),OFFSET(INDIRECT(CONCAT(""A"",to_text(match(EK41,ec_num_list,0)))),0,1),"""")"),"M0 ")</f>
        <v>M0</v>
      </c>
      <c r="BL41" s="199" t="str">
        <f aca="false">IFERROR(__xludf.dummyfunction("if(countif(ec_num_list,EL41),OFFSET(INDIRECT(CONCAT(""A"",to_text(match(EL41,ec_num_list,0)))),0,1),"""")"),"")</f>
        <v/>
      </c>
      <c r="BM41" s="199" t="str">
        <f aca="false">IFERROR(__xludf.dummyfunction("if(countif(ec_num_list,EM41),OFFSET(INDIRECT(CONCAT(""A"",to_text(match(EM41,ec_num_list,0)))),0,1),"""")"),"M2 ")</f>
        <v>M2</v>
      </c>
      <c r="BN41" s="199" t="str">
        <f aca="false">IFERROR(__xludf.dummyfunction("if(countif(ec_num_list,EN41),OFFSET(INDIRECT(CONCAT(""A"",to_text(match(EN41,ec_num_list,0)))),0,1),"""")"),"M3 ")</f>
        <v>M3</v>
      </c>
      <c r="BO41" s="199" t="str">
        <f aca="false">IFERROR(__xludf.dummyfunction("if(countif(ec_num_list,EO41),OFFSET(INDIRECT(CONCAT(""A"",to_text(match(EO41,ec_num_list,0)))),0,1),"""")"),"")</f>
        <v/>
      </c>
      <c r="BP41" s="199" t="str">
        <f aca="false">IFERROR(__xludf.dummyfunction("if(countif(ec_num_list,EP41),OFFSET(INDIRECT(CONCAT(""A"",to_text(match(EP41,ec_num_list,0)))),0,1),"""")"),"")</f>
        <v/>
      </c>
      <c r="BQ41" s="199" t="str">
        <f aca="false">IFERROR(__xludf.dummyfunction("if(countif(ec_num_list,EQ41),OFFSET(INDIRECT(CONCAT(""A"",to_text(match(EQ41,ec_num_list,0)))),0,1),"""")"),"")</f>
        <v/>
      </c>
      <c r="BR41" s="199" t="str">
        <f aca="false">IFERROR(__xludf.dummyfunction("if(countif(ec_num_list,ER41),OFFSET(INDIRECT(CONCAT(""A"",to_text(match(ER41,ec_num_list,0)))),0,1),"""")"),"")</f>
        <v/>
      </c>
      <c r="BS41" s="199" t="str">
        <f aca="false">IFERROR(__xludf.dummyfunction("if(countif(ec_num_list,ES41),OFFSET(INDIRECT(CONCAT(""A"",to_text(match(ES41,ec_num_list,0)))),0,1),"""")"),"")</f>
        <v/>
      </c>
      <c r="BT41" s="199" t="str">
        <f aca="false">IFERROR(__xludf.dummyfunction("if(countif(ec_num_list,ET41),OFFSET(INDIRECT(CONCAT(""A"",to_text(match(ET41,ec_num_list,0)))),0,1),"""")"),"")</f>
        <v/>
      </c>
      <c r="BU41" s="199" t="str">
        <f aca="false">IFERROR(__xludf.dummyfunction("if(countif(ec_num_list,EU41),OFFSET(INDIRECT(CONCAT(""A"",to_text(match(EU41,ec_num_list,0)))),0,1),"""")"),"MA ")</f>
        <v>MA</v>
      </c>
      <c r="BV41" s="199" t="str">
        <f aca="false">IFERROR(__xludf.dummyfunction("if(countif(ec_num_list,EV41),OFFSET(INDIRECT(CONCAT(""A"",to_text(match(EV41,ec_num_list,0)))),0,1),"""")"),"")</f>
        <v/>
      </c>
      <c r="BW41" s="199" t="str">
        <f aca="false">IFERROR(__xludf.dummyfunction("if(countif(ec_num_list,EW41),OFFSET(INDIRECT(CONCAT(""A"",to_text(match(EW41,ec_num_list,0)))),0,1),"""")"),"MC ")</f>
        <v>MC</v>
      </c>
      <c r="BX41" s="199" t="str">
        <f aca="false">IFERROR(__xludf.dummyfunction("if(countif(ec_num_list,EX41),OFFSET(INDIRECT(CONCAT(""A"",to_text(match(EX41,ec_num_list,0)))),0,1),"""")"),"MD ")</f>
        <v>MD</v>
      </c>
      <c r="BY41" s="199" t="str">
        <f aca="false">IFERROR(__xludf.dummyfunction("if(countif(ec_num_list,EY41),OFFSET(INDIRECT(CONCAT(""A"",to_text(match(EY41,ec_num_list,0)))),0,1),"""")"),"")</f>
        <v/>
      </c>
      <c r="BZ41" s="199" t="str">
        <f aca="false">IFERROR(__xludf.dummyfunction("if(countif(ec_num_list,EZ41),OFFSET(INDIRECT(CONCAT(""A"",to_text(match(EZ41,ec_num_list,0)))),0,1),"""")"),"MF ")</f>
        <v>MF</v>
      </c>
      <c r="CA41" s="199" t="str">
        <f aca="false">IFERROR(__xludf.dummyfunction("if(countif(ec_num_list,FA41),OFFSET(INDIRECT(CONCAT(""A"",to_text(match(FA41,ec_num_list,0)))),0,1),"""")"),"")</f>
        <v/>
      </c>
      <c r="CB41" s="199" t="str">
        <f aca="false">IFERROR(__xludf.dummyfunction("if(countif(ec_num_list,FB41),OFFSET(INDIRECT(CONCAT(""A"",to_text(match(FB41,ec_num_list,0)))),0,1),"""")"),"")</f>
        <v/>
      </c>
      <c r="CC41" s="199" t="str">
        <f aca="false">IFERROR(__xludf.dummyfunction("if(countif(ec_num_list,FC41),OFFSET(INDIRECT(CONCAT(""A"",to_text(match(FC41,ec_num_list,0)))),0,1),"""")"),"N2 ")</f>
        <v>N2</v>
      </c>
      <c r="CD41" s="199" t="str">
        <f aca="false">IFERROR(__xludf.dummyfunction("if(countif(ec_num_list,FD41),OFFSET(INDIRECT(CONCAT(""A"",to_text(match(FD41,ec_num_list,0)))),0,1),"""")"),"")</f>
        <v/>
      </c>
      <c r="CE41" s="199" t="str">
        <f aca="false">IFERROR(__xludf.dummyfunction("if(countif(ec_num_list,FE41),OFFSET(INDIRECT(CONCAT(""A"",to_text(match(FE41,ec_num_list,0)))),0,1),"""")"),"N4 ")</f>
        <v>N4</v>
      </c>
      <c r="CF41" s="199" t="str">
        <f aca="false">IFERROR(__xludf.dummyfunction("if(countif(ec_num_list,FF41),OFFSET(INDIRECT(CONCAT(""A"",to_text(match(FF41,ec_num_list,0)))),0,1),"""")"),"")</f>
        <v/>
      </c>
      <c r="CG41" s="199" t="str">
        <f aca="false">IFERROR(__xludf.dummyfunction("if(countif(ec_num_list,FG41),OFFSET(INDIRECT(CONCAT(""A"",to_text(match(FG41,ec_num_list,0)))),0,1),"""")"),"")</f>
        <v/>
      </c>
      <c r="CH41" s="199" t="str">
        <f aca="false">IFERROR(__xludf.dummyfunction("if(countif(ec_num_list,FH41),OFFSET(INDIRECT(CONCAT(""A"",to_text(match(FH41,ec_num_list,0)))),0,1),"""")"),"N7 ")</f>
        <v>N7</v>
      </c>
      <c r="CI41" s="199" t="str">
        <f aca="false">IFERROR(__xludf.dummyfunction("if(countif(ec_num_list,FI41),OFFSET(INDIRECT(CONCAT(""A"",to_text(match(FI41,ec_num_list,0)))),0,1),"""")"),"")</f>
        <v/>
      </c>
      <c r="CJ41" s="199" t="str">
        <f aca="false">IFERROR(__xludf.dummyfunction("if(countif(ec_num_list,FJ41),OFFSET(INDIRECT(CONCAT(""A"",to_text(match(FJ41,ec_num_list,0)))),0,1),"""")"),"")</f>
        <v/>
      </c>
      <c r="CK41" s="199" t="str">
        <f aca="false">IFERROR(__xludf.dummyfunction("if(countif(ec_num_list,FK41),OFFSET(INDIRECT(CONCAT(""A"",to_text(match(FK41,ec_num_list,0)))),0,1),"""")"),"NA ")</f>
        <v>NA</v>
      </c>
      <c r="CL41" s="199" t="str">
        <f aca="false">IFERROR(__xludf.dummyfunction("if(countif(ec_num_list,FL41),OFFSET(INDIRECT(CONCAT(""A"",to_text(match(FL41,ec_num_list,0)))),0,1),"""")"),"")</f>
        <v/>
      </c>
      <c r="CM41" s="199" t="str">
        <f aca="false">IFERROR(__xludf.dummyfunction("if(countif(ec_num_list,FM41),OFFSET(INDIRECT(CONCAT(""A"",to_text(match(FM41,ec_num_list,0)))),0,1),"""")"),"")</f>
        <v/>
      </c>
      <c r="CN41" s="37" t="s">
        <v>181</v>
      </c>
      <c r="CO41" s="37" t="s">
        <v>1231</v>
      </c>
      <c r="CP41" s="37" t="s">
        <v>1239</v>
      </c>
      <c r="CQ41" s="37" t="s">
        <v>1244</v>
      </c>
      <c r="CR41" s="37" t="s">
        <v>1543</v>
      </c>
      <c r="CS41" s="37" t="s">
        <v>1543</v>
      </c>
      <c r="CT41" s="37" t="s">
        <v>1254</v>
      </c>
      <c r="CU41" s="37" t="s">
        <v>1259</v>
      </c>
      <c r="CV41" s="37" t="s">
        <v>1262</v>
      </c>
      <c r="CW41" s="37" t="s">
        <v>1543</v>
      </c>
      <c r="CX41" s="37" t="s">
        <v>1543</v>
      </c>
      <c r="CY41" s="37" t="s">
        <v>1274</v>
      </c>
      <c r="CZ41" s="37" t="s">
        <v>1543</v>
      </c>
      <c r="DA41" s="37" t="s">
        <v>1280</v>
      </c>
      <c r="DB41" s="37" t="s">
        <v>1282</v>
      </c>
      <c r="DC41" s="37" t="s">
        <v>1543</v>
      </c>
      <c r="DD41" s="37" t="s">
        <v>1543</v>
      </c>
      <c r="DE41" s="37" t="s">
        <v>1292</v>
      </c>
      <c r="DF41" s="37" t="s">
        <v>1543</v>
      </c>
      <c r="DG41" s="37" t="s">
        <v>1543</v>
      </c>
      <c r="DH41" s="37" t="s">
        <v>1543</v>
      </c>
      <c r="DI41" s="37" t="s">
        <v>1543</v>
      </c>
      <c r="DJ41" s="37" t="s">
        <v>1309</v>
      </c>
      <c r="DK41" s="37" t="s">
        <v>1543</v>
      </c>
      <c r="DL41" s="37" t="s">
        <v>1314</v>
      </c>
      <c r="DM41" s="37" t="s">
        <v>1543</v>
      </c>
      <c r="DN41" s="37" t="s">
        <v>1322</v>
      </c>
      <c r="DO41" s="37" t="s">
        <v>1325</v>
      </c>
      <c r="DP41" s="37" t="s">
        <v>1543</v>
      </c>
      <c r="DQ41" s="37" t="s">
        <v>1332</v>
      </c>
      <c r="DR41" s="37" t="s">
        <v>1335</v>
      </c>
      <c r="DS41" s="37" t="s">
        <v>1543</v>
      </c>
      <c r="DT41" s="37" t="s">
        <v>1341</v>
      </c>
      <c r="DU41" s="37" t="s">
        <v>1346</v>
      </c>
      <c r="DV41" s="37" t="s">
        <v>1351</v>
      </c>
      <c r="DW41" s="37" t="s">
        <v>1543</v>
      </c>
      <c r="DX41" s="37" t="s">
        <v>1543</v>
      </c>
      <c r="DY41" s="37" t="s">
        <v>1543</v>
      </c>
      <c r="DZ41" s="37" t="s">
        <v>1543</v>
      </c>
      <c r="EA41" s="37" t="s">
        <v>1543</v>
      </c>
      <c r="EB41" s="37" t="s">
        <v>1543</v>
      </c>
      <c r="EC41" s="37" t="s">
        <v>1379</v>
      </c>
      <c r="ED41" s="37" t="s">
        <v>1543</v>
      </c>
      <c r="EE41" s="37" t="s">
        <v>1385</v>
      </c>
      <c r="EF41" s="37" t="s">
        <v>1543</v>
      </c>
      <c r="EG41" s="37" t="s">
        <v>1392</v>
      </c>
      <c r="EH41" s="37" t="s">
        <v>1395</v>
      </c>
      <c r="EI41" s="37" t="s">
        <v>1543</v>
      </c>
      <c r="EJ41" s="37" t="s">
        <v>1543</v>
      </c>
      <c r="EK41" s="37" t="s">
        <v>1405</v>
      </c>
      <c r="EL41" s="37" t="s">
        <v>1543</v>
      </c>
      <c r="EM41" s="37" t="s">
        <v>1410</v>
      </c>
      <c r="EN41" s="37" t="s">
        <v>1416</v>
      </c>
      <c r="EO41" s="37" t="s">
        <v>1543</v>
      </c>
      <c r="EP41" s="37" t="s">
        <v>1543</v>
      </c>
      <c r="EQ41" s="37" t="s">
        <v>1543</v>
      </c>
      <c r="ER41" s="37" t="s">
        <v>1543</v>
      </c>
      <c r="ES41" s="37" t="s">
        <v>1543</v>
      </c>
      <c r="ET41" s="37" t="s">
        <v>1543</v>
      </c>
      <c r="EU41" s="37" t="s">
        <v>1436</v>
      </c>
      <c r="EV41" s="37" t="s">
        <v>1543</v>
      </c>
      <c r="EW41" s="37" t="s">
        <v>1442</v>
      </c>
      <c r="EX41" s="37" t="s">
        <v>1446</v>
      </c>
      <c r="EY41" s="37" t="s">
        <v>1543</v>
      </c>
      <c r="EZ41" s="37" t="s">
        <v>1451</v>
      </c>
      <c r="FA41" s="37" t="s">
        <v>1543</v>
      </c>
      <c r="FB41" s="37" t="s">
        <v>1543</v>
      </c>
      <c r="FC41" s="37" t="s">
        <v>1464</v>
      </c>
      <c r="FD41" s="37" t="s">
        <v>1543</v>
      </c>
      <c r="FE41" s="37" t="s">
        <v>1472</v>
      </c>
      <c r="FF41" s="37" t="s">
        <v>1543</v>
      </c>
      <c r="FG41" s="37" t="s">
        <v>1543</v>
      </c>
      <c r="FH41" s="37" t="s">
        <v>1482</v>
      </c>
      <c r="FI41" s="37" t="s">
        <v>1543</v>
      </c>
      <c r="FJ41" s="37" t="s">
        <v>1543</v>
      </c>
      <c r="FK41" s="37" t="s">
        <v>1494</v>
      </c>
      <c r="FL41" s="37" t="s">
        <v>1497</v>
      </c>
      <c r="FM41" s="37" t="s">
        <v>1543</v>
      </c>
    </row>
    <row r="42" customFormat="false" ht="15" hidden="false" customHeight="false" outlineLevel="0" collapsed="false">
      <c r="A42" s="37" t="s">
        <v>1379</v>
      </c>
      <c r="B42" s="37" t="str">
        <f aca="false">CONCATENATE("L",C42," ")</f>
        <v>L8</v>
      </c>
      <c r="C42" s="196" t="n">
        <v>8</v>
      </c>
      <c r="D42" s="36" t="s">
        <v>417</v>
      </c>
      <c r="E42" s="36" t="s">
        <v>896</v>
      </c>
      <c r="F42" s="36" t="s">
        <v>897</v>
      </c>
      <c r="G42" s="36" t="s">
        <v>898</v>
      </c>
      <c r="H42" s="36" t="s">
        <v>439</v>
      </c>
      <c r="I42" s="36" t="s">
        <v>648</v>
      </c>
      <c r="J42" s="36" t="s">
        <v>660</v>
      </c>
      <c r="K42" s="36" t="s">
        <v>663</v>
      </c>
      <c r="L42" s="173" t="s">
        <v>184</v>
      </c>
      <c r="M42" s="199" t="str">
        <f aca="false">IFERROR(__xludf.dummyfunction("regexreplace(N42,"" "","", "")"),"J0, J5, J6, J7, JA, JC, K3, K4, K5, K7, K9, KA, KB, KC, KD, KF, L1, L8, LA, LC, LF, M0, M1, M3, M8, MB, MF, N2, N7, NA, ")</f>
        <v>J0, J5, J6, J7, JA, JC, K3, K4, K5, K7, K9, KA, KB, KC, KD, KF, L1, L8, LA, LC, LF, M0, M1, M3, M8, MB, MF, N2, N7, NA,</v>
      </c>
      <c r="N42" s="199" t="e">
        <f aca="false">CONCATENATE(O42:CL42)</f>
        <v>#VALUE!</v>
      </c>
      <c r="O42" s="199" t="str">
        <f aca="false">IFERROR(__xludf.dummyfunction("if(countif(ec_num_list,CO42),OFFSET(INDIRECT(CONCAT(""A"",to_text(match(CO42,ec_num_list,0)))),0,1),"""")"),"J0 ")</f>
        <v>J0</v>
      </c>
      <c r="P42" s="199" t="str">
        <f aca="false">IFERROR(__xludf.dummyfunction("if(countif(ec_num_list,CP42),OFFSET(INDIRECT(CONCAT(""A"",to_text(match(CP42,ec_num_list,0)))),0,1),"""")"),"")</f>
        <v/>
      </c>
      <c r="Q42" s="199" t="str">
        <f aca="false">IFERROR(__xludf.dummyfunction("if(countif(ec_num_list,CQ42),OFFSET(INDIRECT(CONCAT(""A"",to_text(match(CQ42,ec_num_list,0)))),0,1),"""")"),"")</f>
        <v/>
      </c>
      <c r="R42" s="199" t="str">
        <f aca="false">IFERROR(__xludf.dummyfunction("if(countif(ec_num_list,CR42),OFFSET(INDIRECT(CONCAT(""A"",to_text(match(CR42,ec_num_list,0)))),0,1),"""")"),"")</f>
        <v/>
      </c>
      <c r="S42" s="199" t="str">
        <f aca="false">IFERROR(__xludf.dummyfunction("if(countif(ec_num_list,CS42),OFFSET(INDIRECT(CONCAT(""A"",to_text(match(CS42,ec_num_list,0)))),0,1),"""")"),"")</f>
        <v/>
      </c>
      <c r="T42" s="199" t="str">
        <f aca="false">IFERROR(__xludf.dummyfunction("if(countif(ec_num_list,CT42),OFFSET(INDIRECT(CONCAT(""A"",to_text(match(CT42,ec_num_list,0)))),0,1),"""")"),"J5 ")</f>
        <v>J5</v>
      </c>
      <c r="U42" s="199" t="str">
        <f aca="false">IFERROR(__xludf.dummyfunction("if(countif(ec_num_list,CU42),OFFSET(INDIRECT(CONCAT(""A"",to_text(match(CU42,ec_num_list,0)))),0,1),"""")"),"J6 ")</f>
        <v>J6</v>
      </c>
      <c r="V42" s="199" t="str">
        <f aca="false">IFERROR(__xludf.dummyfunction("if(countif(ec_num_list,CV42),OFFSET(INDIRECT(CONCAT(""A"",to_text(match(CV42,ec_num_list,0)))),0,1),"""")"),"J7 ")</f>
        <v>J7</v>
      </c>
      <c r="W42" s="199" t="str">
        <f aca="false">IFERROR(__xludf.dummyfunction("if(countif(ec_num_list,CW42),OFFSET(INDIRECT(CONCAT(""A"",to_text(match(CW42,ec_num_list,0)))),0,1),"""")"),"")</f>
        <v/>
      </c>
      <c r="X42" s="199" t="str">
        <f aca="false">IFERROR(__xludf.dummyfunction("if(countif(ec_num_list,CX42),OFFSET(INDIRECT(CONCAT(""A"",to_text(match(CX42,ec_num_list,0)))),0,1),"""")"),"")</f>
        <v/>
      </c>
      <c r="Y42" s="199" t="str">
        <f aca="false">IFERROR(__xludf.dummyfunction("if(countif(ec_num_list,CY42),OFFSET(INDIRECT(CONCAT(""A"",to_text(match(CY42,ec_num_list,0)))),0,1),"""")"),"JA ")</f>
        <v>JA</v>
      </c>
      <c r="Z42" s="199" t="str">
        <f aca="false">IFERROR(__xludf.dummyfunction("if(countif(ec_num_list,CZ42),OFFSET(INDIRECT(CONCAT(""A"",to_text(match(CZ42,ec_num_list,0)))),0,1),"""")"),"")</f>
        <v/>
      </c>
      <c r="AA42" s="199" t="str">
        <f aca="false">IFERROR(__xludf.dummyfunction("if(countif(ec_num_list,DA42),OFFSET(INDIRECT(CONCAT(""A"",to_text(match(DA42,ec_num_list,0)))),0,1),"""")"),"JC ")</f>
        <v>JC</v>
      </c>
      <c r="AB42" s="199" t="str">
        <f aca="false">IFERROR(__xludf.dummyfunction("if(countif(ec_num_list,DB42),OFFSET(INDIRECT(CONCAT(""A"",to_text(match(DB42,ec_num_list,0)))),0,1),"""")"),"")</f>
        <v/>
      </c>
      <c r="AC42" s="199" t="str">
        <f aca="false">IFERROR(__xludf.dummyfunction("if(countif(ec_num_list,DC42),OFFSET(INDIRECT(CONCAT(""A"",to_text(match(DC42,ec_num_list,0)))),0,1),"""")"),"")</f>
        <v/>
      </c>
      <c r="AD42" s="199" t="str">
        <f aca="false">IFERROR(__xludf.dummyfunction("if(countif(ec_num_list,DD42),OFFSET(INDIRECT(CONCAT(""A"",to_text(match(DD42,ec_num_list,0)))),0,1),"""")"),"")</f>
        <v/>
      </c>
      <c r="AE42" s="199" t="str">
        <f aca="false">IFERROR(__xludf.dummyfunction("if(countif(ec_num_list,DE42),OFFSET(INDIRECT(CONCAT(""A"",to_text(match(DE42,ec_num_list,0)))),0,1),"""")"),"")</f>
        <v/>
      </c>
      <c r="AF42" s="199" t="str">
        <f aca="false">IFERROR(__xludf.dummyfunction("if(countif(ec_num_list,DF42),OFFSET(INDIRECT(CONCAT(""A"",to_text(match(DF42,ec_num_list,0)))),0,1),"""")"),"")</f>
        <v/>
      </c>
      <c r="AG42" s="199" t="str">
        <f aca="false">IFERROR(__xludf.dummyfunction("if(countif(ec_num_list,DG42),OFFSET(INDIRECT(CONCAT(""A"",to_text(match(DG42,ec_num_list,0)))),0,1),"""")"),"")</f>
        <v/>
      </c>
      <c r="AH42" s="199" t="str">
        <f aca="false">IFERROR(__xludf.dummyfunction("if(countif(ec_num_list,DH42),OFFSET(INDIRECT(CONCAT(""A"",to_text(match(DH42,ec_num_list,0)))),0,1),"""")"),"K3 ")</f>
        <v>K3</v>
      </c>
      <c r="AI42" s="199" t="str">
        <f aca="false">IFERROR(__xludf.dummyfunction("if(countif(ec_num_list,DI42),OFFSET(INDIRECT(CONCAT(""A"",to_text(match(DI42,ec_num_list,0)))),0,1),"""")"),"K4 ")</f>
        <v>K4</v>
      </c>
      <c r="AJ42" s="199" t="str">
        <f aca="false">IFERROR(__xludf.dummyfunction("if(countif(ec_num_list,DJ42),OFFSET(INDIRECT(CONCAT(""A"",to_text(match(DJ42,ec_num_list,0)))),0,1),"""")"),"K5 ")</f>
        <v>K5</v>
      </c>
      <c r="AK42" s="199" t="str">
        <f aca="false">IFERROR(__xludf.dummyfunction("if(countif(ec_num_list,DK42),OFFSET(INDIRECT(CONCAT(""A"",to_text(match(DK42,ec_num_list,0)))),0,1),"""")"),"")</f>
        <v/>
      </c>
      <c r="AL42" s="199" t="str">
        <f aca="false">IFERROR(__xludf.dummyfunction("if(countif(ec_num_list,DL42),OFFSET(INDIRECT(CONCAT(""A"",to_text(match(DL42,ec_num_list,0)))),0,1),"""")"),"K7 ")</f>
        <v>K7</v>
      </c>
      <c r="AM42" s="199" t="str">
        <f aca="false">IFERROR(__xludf.dummyfunction("if(countif(ec_num_list,DM42),OFFSET(INDIRECT(CONCAT(""A"",to_text(match(DM42,ec_num_list,0)))),0,1),"""")"),"")</f>
        <v/>
      </c>
      <c r="AN42" s="199" t="str">
        <f aca="false">IFERROR(__xludf.dummyfunction("if(countif(ec_num_list,DN42),OFFSET(INDIRECT(CONCAT(""A"",to_text(match(DN42,ec_num_list,0)))),0,1),"""")"),"K9 ")</f>
        <v>K9</v>
      </c>
      <c r="AO42" s="199" t="str">
        <f aca="false">IFERROR(__xludf.dummyfunction("if(countif(ec_num_list,DO42),OFFSET(INDIRECT(CONCAT(""A"",to_text(match(DO42,ec_num_list,0)))),0,1),"""")"),"KA ")</f>
        <v>KA</v>
      </c>
      <c r="AP42" s="199" t="str">
        <f aca="false">IFERROR(__xludf.dummyfunction("if(countif(ec_num_list,DP42),OFFSET(INDIRECT(CONCAT(""A"",to_text(match(DP42,ec_num_list,0)))),0,1),"""")"),"KB ")</f>
        <v>KB</v>
      </c>
      <c r="AQ42" s="199" t="str">
        <f aca="false">IFERROR(__xludf.dummyfunction("if(countif(ec_num_list,DQ42),OFFSET(INDIRECT(CONCAT(""A"",to_text(match(DQ42,ec_num_list,0)))),0,1),"""")"),"KC ")</f>
        <v>KC</v>
      </c>
      <c r="AR42" s="199" t="str">
        <f aca="false">IFERROR(__xludf.dummyfunction("if(countif(ec_num_list,DR42),OFFSET(INDIRECT(CONCAT(""A"",to_text(match(DR42,ec_num_list,0)))),0,1),"""")"),"KD ")</f>
        <v>KD</v>
      </c>
      <c r="AS42" s="199" t="str">
        <f aca="false">IFERROR(__xludf.dummyfunction("if(countif(ec_num_list,DS42),OFFSET(INDIRECT(CONCAT(""A"",to_text(match(DS42,ec_num_list,0)))),0,1),"""")"),"")</f>
        <v/>
      </c>
      <c r="AT42" s="199" t="str">
        <f aca="false">IFERROR(__xludf.dummyfunction("if(countif(ec_num_list,DT42),OFFSET(INDIRECT(CONCAT(""A"",to_text(match(DT42,ec_num_list,0)))),0,1),"""")"),"KF ")</f>
        <v>KF</v>
      </c>
      <c r="AU42" s="199" t="str">
        <f aca="false">IFERROR(__xludf.dummyfunction("if(countif(ec_num_list,DU42),OFFSET(INDIRECT(CONCAT(""A"",to_text(match(DU42,ec_num_list,0)))),0,1),"""")"),"")</f>
        <v/>
      </c>
      <c r="AV42" s="199" t="str">
        <f aca="false">IFERROR(__xludf.dummyfunction("if(countif(ec_num_list,DV42),OFFSET(INDIRECT(CONCAT(""A"",to_text(match(DV42,ec_num_list,0)))),0,1),"""")"),"L1 ")</f>
        <v>L1</v>
      </c>
      <c r="AW42" s="199" t="str">
        <f aca="false">IFERROR(__xludf.dummyfunction("if(countif(ec_num_list,DW42),OFFSET(INDIRECT(CONCAT(""A"",to_text(match(DW42,ec_num_list,0)))),0,1),"""")"),"")</f>
        <v/>
      </c>
      <c r="AX42" s="199" t="str">
        <f aca="false">IFERROR(__xludf.dummyfunction("if(countif(ec_num_list,DX42),OFFSET(INDIRECT(CONCAT(""A"",to_text(match(DX42,ec_num_list,0)))),0,1),"""")"),"")</f>
        <v/>
      </c>
      <c r="AY42" s="199" t="str">
        <f aca="false">IFERROR(__xludf.dummyfunction("if(countif(ec_num_list,DY42),OFFSET(INDIRECT(CONCAT(""A"",to_text(match(DY42,ec_num_list,0)))),0,1),"""")"),"")</f>
        <v/>
      </c>
      <c r="AZ42" s="199" t="str">
        <f aca="false">IFERROR(__xludf.dummyfunction("if(countif(ec_num_list,DZ42),OFFSET(INDIRECT(CONCAT(""A"",to_text(match(DZ42,ec_num_list,0)))),0,1),"""")"),"")</f>
        <v/>
      </c>
      <c r="BA42" s="199" t="str">
        <f aca="false">IFERROR(__xludf.dummyfunction("if(countif(ec_num_list,EA42),OFFSET(INDIRECT(CONCAT(""A"",to_text(match(EA42,ec_num_list,0)))),0,1),"""")"),"")</f>
        <v/>
      </c>
      <c r="BB42" s="199" t="str">
        <f aca="false">IFERROR(__xludf.dummyfunction("if(countif(ec_num_list,EB42),OFFSET(INDIRECT(CONCAT(""A"",to_text(match(EB42,ec_num_list,0)))),0,1),"""")"),"")</f>
        <v/>
      </c>
      <c r="BC42" s="199" t="str">
        <f aca="false">IFERROR(__xludf.dummyfunction("if(countif(ec_num_list,EC42),OFFSET(INDIRECT(CONCAT(""A"",to_text(match(EC42,ec_num_list,0)))),0,1),"""")"),"L8 ")</f>
        <v>L8</v>
      </c>
      <c r="BD42" s="199" t="str">
        <f aca="false">IFERROR(__xludf.dummyfunction("if(countif(ec_num_list,ED42),OFFSET(INDIRECT(CONCAT(""A"",to_text(match(ED42,ec_num_list,0)))),0,1),"""")"),"")</f>
        <v/>
      </c>
      <c r="BE42" s="199" t="str">
        <f aca="false">IFERROR(__xludf.dummyfunction("if(countif(ec_num_list,EE42),OFFSET(INDIRECT(CONCAT(""A"",to_text(match(EE42,ec_num_list,0)))),0,1),"""")"),"LA ")</f>
        <v>LA</v>
      </c>
      <c r="BF42" s="199" t="str">
        <f aca="false">IFERROR(__xludf.dummyfunction("if(countif(ec_num_list,EF42),OFFSET(INDIRECT(CONCAT(""A"",to_text(match(EF42,ec_num_list,0)))),0,1),"""")"),"")</f>
        <v/>
      </c>
      <c r="BG42" s="199" t="str">
        <f aca="false">IFERROR(__xludf.dummyfunction("if(countif(ec_num_list,EG42),OFFSET(INDIRECT(CONCAT(""A"",to_text(match(EG42,ec_num_list,0)))),0,1),"""")"),"LC ")</f>
        <v>LC</v>
      </c>
      <c r="BH42" s="199" t="str">
        <f aca="false">IFERROR(__xludf.dummyfunction("if(countif(ec_num_list,EH42),OFFSET(INDIRECT(CONCAT(""A"",to_text(match(EH42,ec_num_list,0)))),0,1),"""")"),"")</f>
        <v/>
      </c>
      <c r="BI42" s="199" t="str">
        <f aca="false">IFERROR(__xludf.dummyfunction("if(countif(ec_num_list,EI42),OFFSET(INDIRECT(CONCAT(""A"",to_text(match(EI42,ec_num_list,0)))),0,1),"""")"),"")</f>
        <v/>
      </c>
      <c r="BJ42" s="199" t="str">
        <f aca="false">IFERROR(__xludf.dummyfunction("if(countif(ec_num_list,EJ42),OFFSET(INDIRECT(CONCAT(""A"",to_text(match(EJ42,ec_num_list,0)))),0,1),"""")"),"LF ")</f>
        <v>LF</v>
      </c>
      <c r="BK42" s="199" t="str">
        <f aca="false">IFERROR(__xludf.dummyfunction("if(countif(ec_num_list,EK42),OFFSET(INDIRECT(CONCAT(""A"",to_text(match(EK42,ec_num_list,0)))),0,1),"""")"),"M0 ")</f>
        <v>M0</v>
      </c>
      <c r="BL42" s="199" t="str">
        <f aca="false">IFERROR(__xludf.dummyfunction("if(countif(ec_num_list,EL42),OFFSET(INDIRECT(CONCAT(""A"",to_text(match(EL42,ec_num_list,0)))),0,1),"""")"),"M1 ")</f>
        <v>M1</v>
      </c>
      <c r="BM42" s="199" t="str">
        <f aca="false">IFERROR(__xludf.dummyfunction("if(countif(ec_num_list,EM42),OFFSET(INDIRECT(CONCAT(""A"",to_text(match(EM42,ec_num_list,0)))),0,1),"""")"),"")</f>
        <v/>
      </c>
      <c r="BN42" s="199" t="str">
        <f aca="false">IFERROR(__xludf.dummyfunction("if(countif(ec_num_list,EN42),OFFSET(INDIRECT(CONCAT(""A"",to_text(match(EN42,ec_num_list,0)))),0,1),"""")"),"M3 ")</f>
        <v>M3</v>
      </c>
      <c r="BO42" s="199" t="str">
        <f aca="false">IFERROR(__xludf.dummyfunction("if(countif(ec_num_list,EO42),OFFSET(INDIRECT(CONCAT(""A"",to_text(match(EO42,ec_num_list,0)))),0,1),"""")"),"")</f>
        <v/>
      </c>
      <c r="BP42" s="199" t="str">
        <f aca="false">IFERROR(__xludf.dummyfunction("if(countif(ec_num_list,EP42),OFFSET(INDIRECT(CONCAT(""A"",to_text(match(EP42,ec_num_list,0)))),0,1),"""")"),"")</f>
        <v/>
      </c>
      <c r="BQ42" s="199" t="str">
        <f aca="false">IFERROR(__xludf.dummyfunction("if(countif(ec_num_list,EQ42),OFFSET(INDIRECT(CONCAT(""A"",to_text(match(EQ42,ec_num_list,0)))),0,1),"""")"),"")</f>
        <v/>
      </c>
      <c r="BR42" s="199" t="str">
        <f aca="false">IFERROR(__xludf.dummyfunction("if(countif(ec_num_list,ER42),OFFSET(INDIRECT(CONCAT(""A"",to_text(match(ER42,ec_num_list,0)))),0,1),"""")"),"")</f>
        <v/>
      </c>
      <c r="BS42" s="199" t="str">
        <f aca="false">IFERROR(__xludf.dummyfunction("if(countif(ec_num_list,ES42),OFFSET(INDIRECT(CONCAT(""A"",to_text(match(ES42,ec_num_list,0)))),0,1),"""")"),"M8 ")</f>
        <v>M8</v>
      </c>
      <c r="BT42" s="199" t="str">
        <f aca="false">IFERROR(__xludf.dummyfunction("if(countif(ec_num_list,ET42),OFFSET(INDIRECT(CONCAT(""A"",to_text(match(ET42,ec_num_list,0)))),0,1),"""")"),"")</f>
        <v/>
      </c>
      <c r="BU42" s="199" t="str">
        <f aca="false">IFERROR(__xludf.dummyfunction("if(countif(ec_num_list,EU42),OFFSET(INDIRECT(CONCAT(""A"",to_text(match(EU42,ec_num_list,0)))),0,1),"""")"),"")</f>
        <v/>
      </c>
      <c r="BV42" s="199" t="str">
        <f aca="false">IFERROR(__xludf.dummyfunction("if(countif(ec_num_list,EV42),OFFSET(INDIRECT(CONCAT(""A"",to_text(match(EV42,ec_num_list,0)))),0,1),"""")"),"MB ")</f>
        <v>MB</v>
      </c>
      <c r="BW42" s="199" t="str">
        <f aca="false">IFERROR(__xludf.dummyfunction("if(countif(ec_num_list,EW42),OFFSET(INDIRECT(CONCAT(""A"",to_text(match(EW42,ec_num_list,0)))),0,1),"""")"),"")</f>
        <v/>
      </c>
      <c r="BX42" s="199" t="str">
        <f aca="false">IFERROR(__xludf.dummyfunction("if(countif(ec_num_list,EX42),OFFSET(INDIRECT(CONCAT(""A"",to_text(match(EX42,ec_num_list,0)))),0,1),"""")"),"")</f>
        <v/>
      </c>
      <c r="BY42" s="199" t="str">
        <f aca="false">IFERROR(__xludf.dummyfunction("if(countif(ec_num_list,EY42),OFFSET(INDIRECT(CONCAT(""A"",to_text(match(EY42,ec_num_list,0)))),0,1),"""")"),"")</f>
        <v/>
      </c>
      <c r="BZ42" s="199" t="str">
        <f aca="false">IFERROR(__xludf.dummyfunction("if(countif(ec_num_list,EZ42),OFFSET(INDIRECT(CONCAT(""A"",to_text(match(EZ42,ec_num_list,0)))),0,1),"""")"),"MF ")</f>
        <v>MF</v>
      </c>
      <c r="CA42" s="199" t="str">
        <f aca="false">IFERROR(__xludf.dummyfunction("if(countif(ec_num_list,FA42),OFFSET(INDIRECT(CONCAT(""A"",to_text(match(FA42,ec_num_list,0)))),0,1),"""")"),"")</f>
        <v/>
      </c>
      <c r="CB42" s="199" t="str">
        <f aca="false">IFERROR(__xludf.dummyfunction("if(countif(ec_num_list,FB42),OFFSET(INDIRECT(CONCAT(""A"",to_text(match(FB42,ec_num_list,0)))),0,1),"""")"),"")</f>
        <v/>
      </c>
      <c r="CC42" s="199" t="str">
        <f aca="false">IFERROR(__xludf.dummyfunction("if(countif(ec_num_list,FC42),OFFSET(INDIRECT(CONCAT(""A"",to_text(match(FC42,ec_num_list,0)))),0,1),"""")"),"N2 ")</f>
        <v>N2</v>
      </c>
      <c r="CD42" s="199" t="str">
        <f aca="false">IFERROR(__xludf.dummyfunction("if(countif(ec_num_list,FD42),OFFSET(INDIRECT(CONCAT(""A"",to_text(match(FD42,ec_num_list,0)))),0,1),"""")"),"")</f>
        <v/>
      </c>
      <c r="CE42" s="199" t="str">
        <f aca="false">IFERROR(__xludf.dummyfunction("if(countif(ec_num_list,FE42),OFFSET(INDIRECT(CONCAT(""A"",to_text(match(FE42,ec_num_list,0)))),0,1),"""")"),"")</f>
        <v/>
      </c>
      <c r="CF42" s="199" t="str">
        <f aca="false">IFERROR(__xludf.dummyfunction("if(countif(ec_num_list,FF42),OFFSET(INDIRECT(CONCAT(""A"",to_text(match(FF42,ec_num_list,0)))),0,1),"""")"),"")</f>
        <v/>
      </c>
      <c r="CG42" s="199" t="str">
        <f aca="false">IFERROR(__xludf.dummyfunction("if(countif(ec_num_list,FG42),OFFSET(INDIRECT(CONCAT(""A"",to_text(match(FG42,ec_num_list,0)))),0,1),"""")"),"")</f>
        <v/>
      </c>
      <c r="CH42" s="199" t="str">
        <f aca="false">IFERROR(__xludf.dummyfunction("if(countif(ec_num_list,FH42),OFFSET(INDIRECT(CONCAT(""A"",to_text(match(FH42,ec_num_list,0)))),0,1),"""")"),"N7 ")</f>
        <v>N7</v>
      </c>
      <c r="CI42" s="199" t="str">
        <f aca="false">IFERROR(__xludf.dummyfunction("if(countif(ec_num_list,FI42),OFFSET(INDIRECT(CONCAT(""A"",to_text(match(FI42,ec_num_list,0)))),0,1),"""")"),"")</f>
        <v/>
      </c>
      <c r="CJ42" s="199" t="str">
        <f aca="false">IFERROR(__xludf.dummyfunction("if(countif(ec_num_list,FJ42),OFFSET(INDIRECT(CONCAT(""A"",to_text(match(FJ42,ec_num_list,0)))),0,1),"""")"),"")</f>
        <v/>
      </c>
      <c r="CK42" s="199" t="str">
        <f aca="false">IFERROR(__xludf.dummyfunction("if(countif(ec_num_list,FK42),OFFSET(INDIRECT(CONCAT(""A"",to_text(match(FK42,ec_num_list,0)))),0,1),"""")"),"NA ")</f>
        <v>NA</v>
      </c>
      <c r="CL42" s="199" t="str">
        <f aca="false">IFERROR(__xludf.dummyfunction("if(countif(ec_num_list,FL42),OFFSET(INDIRECT(CONCAT(""A"",to_text(match(FL42,ec_num_list,0)))),0,1),"""")"),"")</f>
        <v/>
      </c>
      <c r="CM42" s="199" t="str">
        <f aca="false">IFERROR(__xludf.dummyfunction("if(countif(ec_num_list,FM42),OFFSET(INDIRECT(CONCAT(""A"",to_text(match(FM42,ec_num_list,0)))),0,1),"""")"),"")</f>
        <v/>
      </c>
      <c r="CN42" s="37" t="s">
        <v>184</v>
      </c>
      <c r="CO42" s="37" t="s">
        <v>1231</v>
      </c>
      <c r="CP42" s="37" t="s">
        <v>1543</v>
      </c>
      <c r="CQ42" s="37" t="s">
        <v>1543</v>
      </c>
      <c r="CR42" s="37" t="s">
        <v>1543</v>
      </c>
      <c r="CS42" s="37" t="s">
        <v>1543</v>
      </c>
      <c r="CT42" s="37" t="s">
        <v>1254</v>
      </c>
      <c r="CU42" s="37" t="s">
        <v>1259</v>
      </c>
      <c r="CV42" s="37" t="s">
        <v>1262</v>
      </c>
      <c r="CW42" s="37" t="s">
        <v>1543</v>
      </c>
      <c r="CX42" s="37" t="s">
        <v>1543</v>
      </c>
      <c r="CY42" s="37" t="s">
        <v>1274</v>
      </c>
      <c r="CZ42" s="37" t="s">
        <v>1543</v>
      </c>
      <c r="DA42" s="37" t="s">
        <v>1280</v>
      </c>
      <c r="DB42" s="37" t="s">
        <v>1543</v>
      </c>
      <c r="DC42" s="37" t="s">
        <v>1543</v>
      </c>
      <c r="DD42" s="37" t="s">
        <v>1543</v>
      </c>
      <c r="DE42" s="37" t="s">
        <v>1543</v>
      </c>
      <c r="DF42" s="37" t="s">
        <v>1543</v>
      </c>
      <c r="DG42" s="37" t="s">
        <v>1543</v>
      </c>
      <c r="DH42" s="37" t="s">
        <v>1303</v>
      </c>
      <c r="DI42" s="37" t="s">
        <v>1305</v>
      </c>
      <c r="DJ42" s="37" t="s">
        <v>1309</v>
      </c>
      <c r="DK42" s="37" t="s">
        <v>1543</v>
      </c>
      <c r="DL42" s="37" t="s">
        <v>1314</v>
      </c>
      <c r="DM42" s="37" t="s">
        <v>1543</v>
      </c>
      <c r="DN42" s="37" t="s">
        <v>1322</v>
      </c>
      <c r="DO42" s="37" t="s">
        <v>1325</v>
      </c>
      <c r="DP42" s="37" t="s">
        <v>1329</v>
      </c>
      <c r="DQ42" s="37" t="s">
        <v>1332</v>
      </c>
      <c r="DR42" s="37" t="s">
        <v>1335</v>
      </c>
      <c r="DS42" s="37" t="s">
        <v>1543</v>
      </c>
      <c r="DT42" s="37" t="s">
        <v>1341</v>
      </c>
      <c r="DU42" s="37" t="s">
        <v>1543</v>
      </c>
      <c r="DV42" s="37" t="s">
        <v>1351</v>
      </c>
      <c r="DW42" s="37" t="s">
        <v>1543</v>
      </c>
      <c r="DX42" s="37" t="s">
        <v>1543</v>
      </c>
      <c r="DY42" s="37" t="s">
        <v>1543</v>
      </c>
      <c r="DZ42" s="37" t="s">
        <v>1543</v>
      </c>
      <c r="EA42" s="37" t="s">
        <v>1543</v>
      </c>
      <c r="EB42" s="37" t="s">
        <v>1543</v>
      </c>
      <c r="EC42" s="37" t="s">
        <v>1379</v>
      </c>
      <c r="ED42" s="37" t="s">
        <v>1543</v>
      </c>
      <c r="EE42" s="37" t="s">
        <v>1385</v>
      </c>
      <c r="EF42" s="37" t="s">
        <v>1543</v>
      </c>
      <c r="EG42" s="37" t="s">
        <v>1392</v>
      </c>
      <c r="EH42" s="37" t="s">
        <v>1543</v>
      </c>
      <c r="EI42" s="37" t="s">
        <v>1543</v>
      </c>
      <c r="EJ42" s="37" t="s">
        <v>1402</v>
      </c>
      <c r="EK42" s="37" t="s">
        <v>1405</v>
      </c>
      <c r="EL42" s="37" t="s">
        <v>1407</v>
      </c>
      <c r="EM42" s="37" t="s">
        <v>1543</v>
      </c>
      <c r="EN42" s="37" t="s">
        <v>1416</v>
      </c>
      <c r="EO42" s="37" t="s">
        <v>1543</v>
      </c>
      <c r="EP42" s="37" t="s">
        <v>1543</v>
      </c>
      <c r="EQ42" s="37" t="s">
        <v>1543</v>
      </c>
      <c r="ER42" s="37" t="s">
        <v>1543</v>
      </c>
      <c r="ES42" s="37" t="s">
        <v>1430</v>
      </c>
      <c r="ET42" s="37" t="s">
        <v>1543</v>
      </c>
      <c r="EU42" s="37" t="s">
        <v>1543</v>
      </c>
      <c r="EV42" s="37" t="s">
        <v>1439</v>
      </c>
      <c r="EW42" s="37" t="s">
        <v>1543</v>
      </c>
      <c r="EX42" s="37" t="s">
        <v>1543</v>
      </c>
      <c r="EY42" s="37" t="s">
        <v>1543</v>
      </c>
      <c r="EZ42" s="37" t="s">
        <v>1451</v>
      </c>
      <c r="FA42" s="37" t="s">
        <v>1543</v>
      </c>
      <c r="FB42" s="37" t="s">
        <v>1543</v>
      </c>
      <c r="FC42" s="37" t="s">
        <v>1464</v>
      </c>
      <c r="FD42" s="37" t="s">
        <v>1543</v>
      </c>
      <c r="FE42" s="37" t="s">
        <v>1543</v>
      </c>
      <c r="FF42" s="37" t="s">
        <v>1543</v>
      </c>
      <c r="FG42" s="37" t="s">
        <v>1543</v>
      </c>
      <c r="FH42" s="37" t="s">
        <v>1482</v>
      </c>
      <c r="FI42" s="37" t="s">
        <v>1543</v>
      </c>
      <c r="FJ42" s="37" t="s">
        <v>1543</v>
      </c>
      <c r="FK42" s="37" t="s">
        <v>1494</v>
      </c>
      <c r="FL42" s="37" t="s">
        <v>1497</v>
      </c>
      <c r="FM42" s="37" t="s">
        <v>1543</v>
      </c>
    </row>
    <row r="43" customFormat="false" ht="15" hidden="false" customHeight="false" outlineLevel="0" collapsed="false">
      <c r="A43" s="37" t="s">
        <v>1382</v>
      </c>
      <c r="B43" s="37" t="str">
        <f aca="false">CONCATENATE("L",C43," ")</f>
        <v>L9</v>
      </c>
      <c r="C43" s="196" t="n">
        <v>9</v>
      </c>
      <c r="D43" s="36" t="s">
        <v>556</v>
      </c>
      <c r="E43" s="36" t="s">
        <v>557</v>
      </c>
      <c r="F43" s="36" t="s">
        <v>558</v>
      </c>
      <c r="G43" s="36" t="s">
        <v>429</v>
      </c>
      <c r="H43" s="36" t="s">
        <v>422</v>
      </c>
      <c r="I43" s="36" t="s">
        <v>611</v>
      </c>
      <c r="J43" s="36" t="s">
        <v>543</v>
      </c>
      <c r="K43" s="36" t="s">
        <v>666</v>
      </c>
      <c r="L43" s="173" t="s">
        <v>186</v>
      </c>
      <c r="M43" s="199" t="str">
        <f aca="false">IFERROR(__xludf.dummyfunction("regexreplace(N43,"" "","", "")"),"")</f>
        <v/>
      </c>
      <c r="N43" s="199" t="e">
        <f aca="false">CONCATENATE(O43:CL43)</f>
        <v>#VALUE!</v>
      </c>
      <c r="O43" s="199" t="str">
        <f aca="false">IFERROR(__xludf.dummyfunction("if(countif(ec_num_list,CO43),OFFSET(INDIRECT(CONCAT(""A"",to_text(match(CO43,ec_num_list,0)))),0,1),"""")"),"")</f>
        <v/>
      </c>
      <c r="P43" s="199" t="str">
        <f aca="false">IFERROR(__xludf.dummyfunction("if(countif(ec_num_list,CP43),OFFSET(INDIRECT(CONCAT(""A"",to_text(match(CP43,ec_num_list,0)))),0,1),"""")"),"")</f>
        <v/>
      </c>
      <c r="Q43" s="199" t="str">
        <f aca="false">IFERROR(__xludf.dummyfunction("if(countif(ec_num_list,CQ43),OFFSET(INDIRECT(CONCAT(""A"",to_text(match(CQ43,ec_num_list,0)))),0,1),"""")"),"")</f>
        <v/>
      </c>
      <c r="R43" s="199" t="str">
        <f aca="false">IFERROR(__xludf.dummyfunction("if(countif(ec_num_list,CR43),OFFSET(INDIRECT(CONCAT(""A"",to_text(match(CR43,ec_num_list,0)))),0,1),"""")"),"")</f>
        <v/>
      </c>
      <c r="S43" s="199" t="str">
        <f aca="false">IFERROR(__xludf.dummyfunction("if(countif(ec_num_list,CS43),OFFSET(INDIRECT(CONCAT(""A"",to_text(match(CS43,ec_num_list,0)))),0,1),"""")"),"")</f>
        <v/>
      </c>
      <c r="T43" s="199" t="str">
        <f aca="false">IFERROR(__xludf.dummyfunction("if(countif(ec_num_list,CT43),OFFSET(INDIRECT(CONCAT(""A"",to_text(match(CT43,ec_num_list,0)))),0,1),"""")"),"")</f>
        <v/>
      </c>
      <c r="U43" s="199" t="str">
        <f aca="false">IFERROR(__xludf.dummyfunction("if(countif(ec_num_list,CU43),OFFSET(INDIRECT(CONCAT(""A"",to_text(match(CU43,ec_num_list,0)))),0,1),"""")"),"")</f>
        <v/>
      </c>
      <c r="V43" s="199" t="str">
        <f aca="false">IFERROR(__xludf.dummyfunction("if(countif(ec_num_list,CV43),OFFSET(INDIRECT(CONCAT(""A"",to_text(match(CV43,ec_num_list,0)))),0,1),"""")"),"")</f>
        <v/>
      </c>
      <c r="W43" s="199" t="str">
        <f aca="false">IFERROR(__xludf.dummyfunction("if(countif(ec_num_list,CW43),OFFSET(INDIRECT(CONCAT(""A"",to_text(match(CW43,ec_num_list,0)))),0,1),"""")"),"")</f>
        <v/>
      </c>
      <c r="X43" s="199" t="str">
        <f aca="false">IFERROR(__xludf.dummyfunction("if(countif(ec_num_list,CX43),OFFSET(INDIRECT(CONCAT(""A"",to_text(match(CX43,ec_num_list,0)))),0,1),"""")"),"")</f>
        <v/>
      </c>
      <c r="Y43" s="199" t="str">
        <f aca="false">IFERROR(__xludf.dummyfunction("if(countif(ec_num_list,CY43),OFFSET(INDIRECT(CONCAT(""A"",to_text(match(CY43,ec_num_list,0)))),0,1),"""")"),"")</f>
        <v/>
      </c>
      <c r="Z43" s="199" t="str">
        <f aca="false">IFERROR(__xludf.dummyfunction("if(countif(ec_num_list,CZ43),OFFSET(INDIRECT(CONCAT(""A"",to_text(match(CZ43,ec_num_list,0)))),0,1),"""")"),"")</f>
        <v/>
      </c>
      <c r="AA43" s="199" t="str">
        <f aca="false">IFERROR(__xludf.dummyfunction("if(countif(ec_num_list,DA43),OFFSET(INDIRECT(CONCAT(""A"",to_text(match(DA43,ec_num_list,0)))),0,1),"""")"),"")</f>
        <v/>
      </c>
      <c r="AB43" s="199" t="str">
        <f aca="false">IFERROR(__xludf.dummyfunction("if(countif(ec_num_list,DB43),OFFSET(INDIRECT(CONCAT(""A"",to_text(match(DB43,ec_num_list,0)))),0,1),"""")"),"")</f>
        <v/>
      </c>
      <c r="AC43" s="199" t="str">
        <f aca="false">IFERROR(__xludf.dummyfunction("if(countif(ec_num_list,DC43),OFFSET(INDIRECT(CONCAT(""A"",to_text(match(DC43,ec_num_list,0)))),0,1),"""")"),"")</f>
        <v/>
      </c>
      <c r="AD43" s="199" t="str">
        <f aca="false">IFERROR(__xludf.dummyfunction("if(countif(ec_num_list,DD43),OFFSET(INDIRECT(CONCAT(""A"",to_text(match(DD43,ec_num_list,0)))),0,1),"""")"),"")</f>
        <v/>
      </c>
      <c r="AE43" s="199" t="str">
        <f aca="false">IFERROR(__xludf.dummyfunction("if(countif(ec_num_list,DE43),OFFSET(INDIRECT(CONCAT(""A"",to_text(match(DE43,ec_num_list,0)))),0,1),"""")"),"")</f>
        <v/>
      </c>
      <c r="AF43" s="199" t="str">
        <f aca="false">IFERROR(__xludf.dummyfunction("if(countif(ec_num_list,DF43),OFFSET(INDIRECT(CONCAT(""A"",to_text(match(DF43,ec_num_list,0)))),0,1),"""")"),"")</f>
        <v/>
      </c>
      <c r="AG43" s="199" t="str">
        <f aca="false">IFERROR(__xludf.dummyfunction("if(countif(ec_num_list,DG43),OFFSET(INDIRECT(CONCAT(""A"",to_text(match(DG43,ec_num_list,0)))),0,1),"""")"),"")</f>
        <v/>
      </c>
      <c r="AH43" s="199" t="str">
        <f aca="false">IFERROR(__xludf.dummyfunction("if(countif(ec_num_list,DH43),OFFSET(INDIRECT(CONCAT(""A"",to_text(match(DH43,ec_num_list,0)))),0,1),"""")"),"")</f>
        <v/>
      </c>
      <c r="AI43" s="199" t="str">
        <f aca="false">IFERROR(__xludf.dummyfunction("if(countif(ec_num_list,DI43),OFFSET(INDIRECT(CONCAT(""A"",to_text(match(DI43,ec_num_list,0)))),0,1),"""")"),"")</f>
        <v/>
      </c>
      <c r="AJ43" s="199" t="str">
        <f aca="false">IFERROR(__xludf.dummyfunction("if(countif(ec_num_list,DJ43),OFFSET(INDIRECT(CONCAT(""A"",to_text(match(DJ43,ec_num_list,0)))),0,1),"""")"),"")</f>
        <v/>
      </c>
      <c r="AK43" s="199" t="str">
        <f aca="false">IFERROR(__xludf.dummyfunction("if(countif(ec_num_list,DK43),OFFSET(INDIRECT(CONCAT(""A"",to_text(match(DK43,ec_num_list,0)))),0,1),"""")"),"")</f>
        <v/>
      </c>
      <c r="AL43" s="199" t="str">
        <f aca="false">IFERROR(__xludf.dummyfunction("if(countif(ec_num_list,DL43),OFFSET(INDIRECT(CONCAT(""A"",to_text(match(DL43,ec_num_list,0)))),0,1),"""")"),"")</f>
        <v/>
      </c>
      <c r="AM43" s="199" t="str">
        <f aca="false">IFERROR(__xludf.dummyfunction("if(countif(ec_num_list,DM43),OFFSET(INDIRECT(CONCAT(""A"",to_text(match(DM43,ec_num_list,0)))),0,1),"""")"),"")</f>
        <v/>
      </c>
      <c r="AN43" s="199" t="str">
        <f aca="false">IFERROR(__xludf.dummyfunction("if(countif(ec_num_list,DN43),OFFSET(INDIRECT(CONCAT(""A"",to_text(match(DN43,ec_num_list,0)))),0,1),"""")"),"")</f>
        <v/>
      </c>
      <c r="AO43" s="199" t="str">
        <f aca="false">IFERROR(__xludf.dummyfunction("if(countif(ec_num_list,DO43),OFFSET(INDIRECT(CONCAT(""A"",to_text(match(DO43,ec_num_list,0)))),0,1),"""")"),"")</f>
        <v/>
      </c>
      <c r="AP43" s="199" t="str">
        <f aca="false">IFERROR(__xludf.dummyfunction("if(countif(ec_num_list,DP43),OFFSET(INDIRECT(CONCAT(""A"",to_text(match(DP43,ec_num_list,0)))),0,1),"""")"),"")</f>
        <v/>
      </c>
      <c r="AQ43" s="199" t="str">
        <f aca="false">IFERROR(__xludf.dummyfunction("if(countif(ec_num_list,DQ43),OFFSET(INDIRECT(CONCAT(""A"",to_text(match(DQ43,ec_num_list,0)))),0,1),"""")"),"")</f>
        <v/>
      </c>
      <c r="AR43" s="199" t="str">
        <f aca="false">IFERROR(__xludf.dummyfunction("if(countif(ec_num_list,DR43),OFFSET(INDIRECT(CONCAT(""A"",to_text(match(DR43,ec_num_list,0)))),0,1),"""")"),"")</f>
        <v/>
      </c>
      <c r="AS43" s="199" t="str">
        <f aca="false">IFERROR(__xludf.dummyfunction("if(countif(ec_num_list,DS43),OFFSET(INDIRECT(CONCAT(""A"",to_text(match(DS43,ec_num_list,0)))),0,1),"""")"),"")</f>
        <v/>
      </c>
      <c r="AT43" s="199" t="str">
        <f aca="false">IFERROR(__xludf.dummyfunction("if(countif(ec_num_list,DT43),OFFSET(INDIRECT(CONCAT(""A"",to_text(match(DT43,ec_num_list,0)))),0,1),"""")"),"")</f>
        <v/>
      </c>
      <c r="AU43" s="199" t="str">
        <f aca="false">IFERROR(__xludf.dummyfunction("if(countif(ec_num_list,DU43),OFFSET(INDIRECT(CONCAT(""A"",to_text(match(DU43,ec_num_list,0)))),0,1),"""")"),"")</f>
        <v/>
      </c>
      <c r="AV43" s="199" t="str">
        <f aca="false">IFERROR(__xludf.dummyfunction("if(countif(ec_num_list,DV43),OFFSET(INDIRECT(CONCAT(""A"",to_text(match(DV43,ec_num_list,0)))),0,1),"""")"),"")</f>
        <v/>
      </c>
      <c r="AW43" s="199" t="str">
        <f aca="false">IFERROR(__xludf.dummyfunction("if(countif(ec_num_list,DW43),OFFSET(INDIRECT(CONCAT(""A"",to_text(match(DW43,ec_num_list,0)))),0,1),"""")"),"")</f>
        <v/>
      </c>
      <c r="AX43" s="199" t="str">
        <f aca="false">IFERROR(__xludf.dummyfunction("if(countif(ec_num_list,DX43),OFFSET(INDIRECT(CONCAT(""A"",to_text(match(DX43,ec_num_list,0)))),0,1),"""")"),"")</f>
        <v/>
      </c>
      <c r="AY43" s="199" t="str">
        <f aca="false">IFERROR(__xludf.dummyfunction("if(countif(ec_num_list,DY43),OFFSET(INDIRECT(CONCAT(""A"",to_text(match(DY43,ec_num_list,0)))),0,1),"""")"),"")</f>
        <v/>
      </c>
      <c r="AZ43" s="199" t="str">
        <f aca="false">IFERROR(__xludf.dummyfunction("if(countif(ec_num_list,DZ43),OFFSET(INDIRECT(CONCAT(""A"",to_text(match(DZ43,ec_num_list,0)))),0,1),"""")"),"")</f>
        <v/>
      </c>
      <c r="BA43" s="199" t="str">
        <f aca="false">IFERROR(__xludf.dummyfunction("if(countif(ec_num_list,EA43),OFFSET(INDIRECT(CONCAT(""A"",to_text(match(EA43,ec_num_list,0)))),0,1),"""")"),"")</f>
        <v/>
      </c>
      <c r="BB43" s="199" t="str">
        <f aca="false">IFERROR(__xludf.dummyfunction("if(countif(ec_num_list,EB43),OFFSET(INDIRECT(CONCAT(""A"",to_text(match(EB43,ec_num_list,0)))),0,1),"""")"),"")</f>
        <v/>
      </c>
      <c r="BC43" s="199" t="str">
        <f aca="false">IFERROR(__xludf.dummyfunction("if(countif(ec_num_list,EC43),OFFSET(INDIRECT(CONCAT(""A"",to_text(match(EC43,ec_num_list,0)))),0,1),"""")"),"")</f>
        <v/>
      </c>
      <c r="BD43" s="199" t="str">
        <f aca="false">IFERROR(__xludf.dummyfunction("if(countif(ec_num_list,ED43),OFFSET(INDIRECT(CONCAT(""A"",to_text(match(ED43,ec_num_list,0)))),0,1),"""")"),"")</f>
        <v/>
      </c>
      <c r="BE43" s="199" t="str">
        <f aca="false">IFERROR(__xludf.dummyfunction("if(countif(ec_num_list,EE43),OFFSET(INDIRECT(CONCAT(""A"",to_text(match(EE43,ec_num_list,0)))),0,1),"""")"),"")</f>
        <v/>
      </c>
      <c r="BF43" s="199" t="str">
        <f aca="false">IFERROR(__xludf.dummyfunction("if(countif(ec_num_list,EF43),OFFSET(INDIRECT(CONCAT(""A"",to_text(match(EF43,ec_num_list,0)))),0,1),"""")"),"")</f>
        <v/>
      </c>
      <c r="BG43" s="199" t="str">
        <f aca="false">IFERROR(__xludf.dummyfunction("if(countif(ec_num_list,EG43),OFFSET(INDIRECT(CONCAT(""A"",to_text(match(EG43,ec_num_list,0)))),0,1),"""")"),"")</f>
        <v/>
      </c>
      <c r="BH43" s="199" t="str">
        <f aca="false">IFERROR(__xludf.dummyfunction("if(countif(ec_num_list,EH43),OFFSET(INDIRECT(CONCAT(""A"",to_text(match(EH43,ec_num_list,0)))),0,1),"""")"),"")</f>
        <v/>
      </c>
      <c r="BI43" s="199" t="str">
        <f aca="false">IFERROR(__xludf.dummyfunction("if(countif(ec_num_list,EI43),OFFSET(INDIRECT(CONCAT(""A"",to_text(match(EI43,ec_num_list,0)))),0,1),"""")"),"")</f>
        <v/>
      </c>
      <c r="BJ43" s="199" t="str">
        <f aca="false">IFERROR(__xludf.dummyfunction("if(countif(ec_num_list,EJ43),OFFSET(INDIRECT(CONCAT(""A"",to_text(match(EJ43,ec_num_list,0)))),0,1),"""")"),"")</f>
        <v/>
      </c>
      <c r="BK43" s="199" t="str">
        <f aca="false">IFERROR(__xludf.dummyfunction("if(countif(ec_num_list,EK43),OFFSET(INDIRECT(CONCAT(""A"",to_text(match(EK43,ec_num_list,0)))),0,1),"""")"),"")</f>
        <v/>
      </c>
      <c r="BL43" s="199" t="str">
        <f aca="false">IFERROR(__xludf.dummyfunction("if(countif(ec_num_list,EL43),OFFSET(INDIRECT(CONCAT(""A"",to_text(match(EL43,ec_num_list,0)))),0,1),"""")"),"")</f>
        <v/>
      </c>
      <c r="BM43" s="199" t="str">
        <f aca="false">IFERROR(__xludf.dummyfunction("if(countif(ec_num_list,EM43),OFFSET(INDIRECT(CONCAT(""A"",to_text(match(EM43,ec_num_list,0)))),0,1),"""")"),"")</f>
        <v/>
      </c>
      <c r="BN43" s="199" t="str">
        <f aca="false">IFERROR(__xludf.dummyfunction("if(countif(ec_num_list,EN43),OFFSET(INDIRECT(CONCAT(""A"",to_text(match(EN43,ec_num_list,0)))),0,1),"""")"),"")</f>
        <v/>
      </c>
      <c r="BO43" s="199" t="str">
        <f aca="false">IFERROR(__xludf.dummyfunction("if(countif(ec_num_list,EO43),OFFSET(INDIRECT(CONCAT(""A"",to_text(match(EO43,ec_num_list,0)))),0,1),"""")"),"")</f>
        <v/>
      </c>
      <c r="BP43" s="199" t="str">
        <f aca="false">IFERROR(__xludf.dummyfunction("if(countif(ec_num_list,EP43),OFFSET(INDIRECT(CONCAT(""A"",to_text(match(EP43,ec_num_list,0)))),0,1),"""")"),"")</f>
        <v/>
      </c>
      <c r="BQ43" s="199" t="str">
        <f aca="false">IFERROR(__xludf.dummyfunction("if(countif(ec_num_list,EQ43),OFFSET(INDIRECT(CONCAT(""A"",to_text(match(EQ43,ec_num_list,0)))),0,1),"""")"),"")</f>
        <v/>
      </c>
      <c r="BR43" s="199" t="str">
        <f aca="false">IFERROR(__xludf.dummyfunction("if(countif(ec_num_list,ER43),OFFSET(INDIRECT(CONCAT(""A"",to_text(match(ER43,ec_num_list,0)))),0,1),"""")"),"")</f>
        <v/>
      </c>
      <c r="BS43" s="199" t="str">
        <f aca="false">IFERROR(__xludf.dummyfunction("if(countif(ec_num_list,ES43),OFFSET(INDIRECT(CONCAT(""A"",to_text(match(ES43,ec_num_list,0)))),0,1),"""")"),"")</f>
        <v/>
      </c>
      <c r="BT43" s="199" t="str">
        <f aca="false">IFERROR(__xludf.dummyfunction("if(countif(ec_num_list,ET43),OFFSET(INDIRECT(CONCAT(""A"",to_text(match(ET43,ec_num_list,0)))),0,1),"""")"),"")</f>
        <v/>
      </c>
      <c r="BU43" s="199" t="str">
        <f aca="false">IFERROR(__xludf.dummyfunction("if(countif(ec_num_list,EU43),OFFSET(INDIRECT(CONCAT(""A"",to_text(match(EU43,ec_num_list,0)))),0,1),"""")"),"")</f>
        <v/>
      </c>
      <c r="BV43" s="199" t="str">
        <f aca="false">IFERROR(__xludf.dummyfunction("if(countif(ec_num_list,EV43),OFFSET(INDIRECT(CONCAT(""A"",to_text(match(EV43,ec_num_list,0)))),0,1),"""")"),"")</f>
        <v/>
      </c>
      <c r="BW43" s="199" t="str">
        <f aca="false">IFERROR(__xludf.dummyfunction("if(countif(ec_num_list,EW43),OFFSET(INDIRECT(CONCAT(""A"",to_text(match(EW43,ec_num_list,0)))),0,1),"""")"),"")</f>
        <v/>
      </c>
      <c r="BX43" s="199" t="str">
        <f aca="false">IFERROR(__xludf.dummyfunction("if(countif(ec_num_list,EX43),OFFSET(INDIRECT(CONCAT(""A"",to_text(match(EX43,ec_num_list,0)))),0,1),"""")"),"")</f>
        <v/>
      </c>
      <c r="BY43" s="199" t="str">
        <f aca="false">IFERROR(__xludf.dummyfunction("if(countif(ec_num_list,EY43),OFFSET(INDIRECT(CONCAT(""A"",to_text(match(EY43,ec_num_list,0)))),0,1),"""")"),"")</f>
        <v/>
      </c>
      <c r="BZ43" s="199" t="str">
        <f aca="false">IFERROR(__xludf.dummyfunction("if(countif(ec_num_list,EZ43),OFFSET(INDIRECT(CONCAT(""A"",to_text(match(EZ43,ec_num_list,0)))),0,1),"""")"),"")</f>
        <v/>
      </c>
      <c r="CA43" s="199" t="str">
        <f aca="false">IFERROR(__xludf.dummyfunction("if(countif(ec_num_list,FA43),OFFSET(INDIRECT(CONCAT(""A"",to_text(match(FA43,ec_num_list,0)))),0,1),"""")"),"")</f>
        <v/>
      </c>
      <c r="CB43" s="199" t="str">
        <f aca="false">IFERROR(__xludf.dummyfunction("if(countif(ec_num_list,FB43),OFFSET(INDIRECT(CONCAT(""A"",to_text(match(FB43,ec_num_list,0)))),0,1),"""")"),"")</f>
        <v/>
      </c>
      <c r="CC43" s="199" t="str">
        <f aca="false">IFERROR(__xludf.dummyfunction("if(countif(ec_num_list,FC43),OFFSET(INDIRECT(CONCAT(""A"",to_text(match(FC43,ec_num_list,0)))),0,1),"""")"),"")</f>
        <v/>
      </c>
      <c r="CD43" s="199" t="str">
        <f aca="false">IFERROR(__xludf.dummyfunction("if(countif(ec_num_list,FD43),OFFSET(INDIRECT(CONCAT(""A"",to_text(match(FD43,ec_num_list,0)))),0,1),"""")"),"")</f>
        <v/>
      </c>
      <c r="CE43" s="199" t="str">
        <f aca="false">IFERROR(__xludf.dummyfunction("if(countif(ec_num_list,FE43),OFFSET(INDIRECT(CONCAT(""A"",to_text(match(FE43,ec_num_list,0)))),0,1),"""")"),"")</f>
        <v/>
      </c>
      <c r="CF43" s="199" t="str">
        <f aca="false">IFERROR(__xludf.dummyfunction("if(countif(ec_num_list,FF43),OFFSET(INDIRECT(CONCAT(""A"",to_text(match(FF43,ec_num_list,0)))),0,1),"""")"),"")</f>
        <v/>
      </c>
      <c r="CG43" s="199" t="str">
        <f aca="false">IFERROR(__xludf.dummyfunction("if(countif(ec_num_list,FG43),OFFSET(INDIRECT(CONCAT(""A"",to_text(match(FG43,ec_num_list,0)))),0,1),"""")"),"")</f>
        <v/>
      </c>
      <c r="CH43" s="199" t="str">
        <f aca="false">IFERROR(__xludf.dummyfunction("if(countif(ec_num_list,FH43),OFFSET(INDIRECT(CONCAT(""A"",to_text(match(FH43,ec_num_list,0)))),0,1),"""")"),"")</f>
        <v/>
      </c>
      <c r="CI43" s="199" t="str">
        <f aca="false">IFERROR(__xludf.dummyfunction("if(countif(ec_num_list,FI43),OFFSET(INDIRECT(CONCAT(""A"",to_text(match(FI43,ec_num_list,0)))),0,1),"""")"),"")</f>
        <v/>
      </c>
      <c r="CJ43" s="199" t="str">
        <f aca="false">IFERROR(__xludf.dummyfunction("if(countif(ec_num_list,FJ43),OFFSET(INDIRECT(CONCAT(""A"",to_text(match(FJ43,ec_num_list,0)))),0,1),"""")"),"")</f>
        <v/>
      </c>
      <c r="CK43" s="199" t="str">
        <f aca="false">IFERROR(__xludf.dummyfunction("if(countif(ec_num_list,FK43),OFFSET(INDIRECT(CONCAT(""A"",to_text(match(FK43,ec_num_list,0)))),0,1),"""")"),"")</f>
        <v/>
      </c>
      <c r="CL43" s="199" t="str">
        <f aca="false">IFERROR(__xludf.dummyfunction("if(countif(ec_num_list,FL43),OFFSET(INDIRECT(CONCAT(""A"",to_text(match(FL43,ec_num_list,0)))),0,1),"""")"),"")</f>
        <v/>
      </c>
      <c r="CM43" s="199" t="str">
        <f aca="false">IFERROR(__xludf.dummyfunction("if(countif(ec_num_list,FM43),OFFSET(INDIRECT(CONCAT(""A"",to_text(match(FM43,ec_num_list,0)))),0,1),"""")"),"")</f>
        <v/>
      </c>
      <c r="CN43" s="37" t="s">
        <v>186</v>
      </c>
      <c r="CO43" s="37" t="s">
        <v>1543</v>
      </c>
      <c r="CP43" s="37" t="s">
        <v>1543</v>
      </c>
      <c r="CQ43" s="37" t="s">
        <v>1543</v>
      </c>
      <c r="CR43" s="37" t="s">
        <v>1543</v>
      </c>
      <c r="CS43" s="37" t="s">
        <v>1543</v>
      </c>
      <c r="CT43" s="37" t="s">
        <v>1543</v>
      </c>
      <c r="CU43" s="37" t="s">
        <v>1543</v>
      </c>
      <c r="CV43" s="37" t="s">
        <v>1543</v>
      </c>
      <c r="CW43" s="37" t="s">
        <v>1543</v>
      </c>
      <c r="CX43" s="37" t="s">
        <v>1543</v>
      </c>
      <c r="CY43" s="37" t="s">
        <v>1543</v>
      </c>
      <c r="CZ43" s="37" t="s">
        <v>1543</v>
      </c>
      <c r="DA43" s="37" t="s">
        <v>1543</v>
      </c>
      <c r="DB43" s="37" t="s">
        <v>1543</v>
      </c>
      <c r="DC43" s="37" t="s">
        <v>1543</v>
      </c>
      <c r="DD43" s="37" t="s">
        <v>1543</v>
      </c>
      <c r="DE43" s="37" t="s">
        <v>1543</v>
      </c>
      <c r="DF43" s="37" t="s">
        <v>1543</v>
      </c>
      <c r="DG43" s="37" t="s">
        <v>1543</v>
      </c>
      <c r="DH43" s="37" t="s">
        <v>1543</v>
      </c>
      <c r="DI43" s="37" t="s">
        <v>1543</v>
      </c>
      <c r="DJ43" s="37" t="s">
        <v>1543</v>
      </c>
      <c r="DK43" s="37" t="s">
        <v>1543</v>
      </c>
      <c r="DL43" s="37" t="s">
        <v>1543</v>
      </c>
      <c r="DM43" s="37" t="s">
        <v>1543</v>
      </c>
      <c r="DN43" s="37" t="s">
        <v>1543</v>
      </c>
      <c r="DO43" s="37" t="s">
        <v>1543</v>
      </c>
      <c r="DP43" s="37" t="s">
        <v>1543</v>
      </c>
      <c r="DQ43" s="37" t="s">
        <v>1543</v>
      </c>
      <c r="DR43" s="37" t="s">
        <v>1543</v>
      </c>
      <c r="DS43" s="37" t="s">
        <v>1543</v>
      </c>
      <c r="DT43" s="37" t="s">
        <v>1543</v>
      </c>
      <c r="DU43" s="37" t="s">
        <v>1543</v>
      </c>
      <c r="DV43" s="37" t="s">
        <v>1543</v>
      </c>
      <c r="DW43" s="37" t="s">
        <v>1543</v>
      </c>
      <c r="DX43" s="37" t="s">
        <v>1543</v>
      </c>
      <c r="DY43" s="37" t="s">
        <v>1543</v>
      </c>
      <c r="DZ43" s="37" t="s">
        <v>1543</v>
      </c>
      <c r="EA43" s="37" t="s">
        <v>1543</v>
      </c>
      <c r="EB43" s="37" t="s">
        <v>1543</v>
      </c>
      <c r="EC43" s="37" t="s">
        <v>1543</v>
      </c>
      <c r="ED43" s="37" t="s">
        <v>1543</v>
      </c>
      <c r="EE43" s="37" t="s">
        <v>1543</v>
      </c>
      <c r="EF43" s="37" t="s">
        <v>1543</v>
      </c>
      <c r="EG43" s="37" t="s">
        <v>1543</v>
      </c>
      <c r="EH43" s="37" t="s">
        <v>1543</v>
      </c>
      <c r="EI43" s="37" t="s">
        <v>1543</v>
      </c>
      <c r="EJ43" s="37" t="s">
        <v>1543</v>
      </c>
      <c r="EK43" s="37" t="s">
        <v>1543</v>
      </c>
      <c r="EL43" s="37" t="s">
        <v>1543</v>
      </c>
      <c r="EM43" s="37" t="s">
        <v>1543</v>
      </c>
      <c r="EN43" s="37" t="s">
        <v>1543</v>
      </c>
      <c r="EO43" s="37" t="s">
        <v>1543</v>
      </c>
      <c r="EP43" s="37" t="s">
        <v>1543</v>
      </c>
      <c r="EQ43" s="37" t="s">
        <v>1543</v>
      </c>
      <c r="ER43" s="37" t="s">
        <v>1543</v>
      </c>
      <c r="ES43" s="37" t="s">
        <v>1543</v>
      </c>
      <c r="ET43" s="37" t="s">
        <v>1543</v>
      </c>
      <c r="EU43" s="37" t="s">
        <v>1543</v>
      </c>
      <c r="EV43" s="37" t="s">
        <v>1543</v>
      </c>
      <c r="EW43" s="37" t="s">
        <v>1543</v>
      </c>
      <c r="EX43" s="37" t="s">
        <v>1543</v>
      </c>
      <c r="EY43" s="37" t="s">
        <v>1543</v>
      </c>
      <c r="EZ43" s="37" t="s">
        <v>1543</v>
      </c>
      <c r="FA43" s="37" t="s">
        <v>1543</v>
      </c>
      <c r="FB43" s="37" t="s">
        <v>1543</v>
      </c>
      <c r="FC43" s="37" t="s">
        <v>1543</v>
      </c>
      <c r="FD43" s="37" t="s">
        <v>1543</v>
      </c>
      <c r="FE43" s="37" t="s">
        <v>1543</v>
      </c>
      <c r="FF43" s="37" t="s">
        <v>1543</v>
      </c>
      <c r="FG43" s="37" t="s">
        <v>1543</v>
      </c>
      <c r="FH43" s="37" t="s">
        <v>1543</v>
      </c>
      <c r="FI43" s="37" t="s">
        <v>1543</v>
      </c>
      <c r="FJ43" s="37" t="s">
        <v>1543</v>
      </c>
      <c r="FK43" s="37" t="s">
        <v>1543</v>
      </c>
      <c r="FL43" s="37" t="s">
        <v>1543</v>
      </c>
      <c r="FM43" s="37" t="s">
        <v>1543</v>
      </c>
    </row>
    <row r="44" customFormat="false" ht="15" hidden="false" customHeight="false" outlineLevel="0" collapsed="false">
      <c r="A44" s="37" t="s">
        <v>1385</v>
      </c>
      <c r="B44" s="37" t="str">
        <f aca="false">CONCATENATE("L",C44," ")</f>
        <v>LA</v>
      </c>
      <c r="C44" s="196" t="s">
        <v>1544</v>
      </c>
      <c r="D44" s="36" t="s">
        <v>417</v>
      </c>
      <c r="E44" s="36" t="s">
        <v>896</v>
      </c>
      <c r="F44" s="36" t="s">
        <v>897</v>
      </c>
      <c r="G44" s="36" t="s">
        <v>898</v>
      </c>
      <c r="H44" s="36" t="s">
        <v>439</v>
      </c>
      <c r="I44" s="36" t="s">
        <v>450</v>
      </c>
      <c r="J44" s="36" t="s">
        <v>911</v>
      </c>
      <c r="K44" s="36" t="s">
        <v>669</v>
      </c>
      <c r="L44" s="173" t="s">
        <v>188</v>
      </c>
      <c r="M44" s="199" t="str">
        <f aca="false">IFERROR(__xludf.dummyfunction("regexreplace(N44,"" "","", "")"),"J0, J1, J2, J3, J5, J6, J7, JA, JC, JD, JF, K0, K1, K2, K3, K4, K5, K6, K7, K8, K9, KA, KB, KC, KD, KF, L1, L2, L3, L4, L7, L8, L9, LA, LC, LF, M0, M1, M3, M4, M5, M8, MB, MF, N2, N6, N7, NA, ")</f>
        <v>J0, J1, J2, J3, J5, J6, J7, JA, JC, JD, JF, K0, K1, K2, K3, K4, K5, K6, K7, K8, K9, KA, KB, KC, KD, KF, L1, L2, L3, L4, L7, L8, L9, LA, LC, LF, M0, M1, M3, M4, M5, M8, MB, MF, N2, N6, N7, NA,</v>
      </c>
      <c r="N44" s="199" t="e">
        <f aca="false">CONCATENATE(O44:CL44)</f>
        <v>#VALUE!</v>
      </c>
      <c r="O44" s="199" t="str">
        <f aca="false">IFERROR(__xludf.dummyfunction("if(countif(ec_num_list,CO44),OFFSET(INDIRECT(CONCAT(""A"",to_text(match(CO44,ec_num_list,0)))),0,1),"""")"),"J0 ")</f>
        <v>J0</v>
      </c>
      <c r="P44" s="199" t="str">
        <f aca="false">IFERROR(__xludf.dummyfunction("if(countif(ec_num_list,CP44),OFFSET(INDIRECT(CONCAT(""A"",to_text(match(CP44,ec_num_list,0)))),0,1),"""")"),"J1 ")</f>
        <v>J1</v>
      </c>
      <c r="Q44" s="199" t="str">
        <f aca="false">IFERROR(__xludf.dummyfunction("if(countif(ec_num_list,CQ44),OFFSET(INDIRECT(CONCAT(""A"",to_text(match(CQ44,ec_num_list,0)))),0,1),"""")"),"J2 ")</f>
        <v>J2</v>
      </c>
      <c r="R44" s="199" t="str">
        <f aca="false">IFERROR(__xludf.dummyfunction("if(countif(ec_num_list,CR44),OFFSET(INDIRECT(CONCAT(""A"",to_text(match(CR44,ec_num_list,0)))),0,1),"""")"),"J3 ")</f>
        <v>J3</v>
      </c>
      <c r="S44" s="199" t="str">
        <f aca="false">IFERROR(__xludf.dummyfunction("if(countif(ec_num_list,CS44),OFFSET(INDIRECT(CONCAT(""A"",to_text(match(CS44,ec_num_list,0)))),0,1),"""")"),"")</f>
        <v/>
      </c>
      <c r="T44" s="199" t="str">
        <f aca="false">IFERROR(__xludf.dummyfunction("if(countif(ec_num_list,CT44),OFFSET(INDIRECT(CONCAT(""A"",to_text(match(CT44,ec_num_list,0)))),0,1),"""")"),"J5 ")</f>
        <v>J5</v>
      </c>
      <c r="U44" s="199" t="str">
        <f aca="false">IFERROR(__xludf.dummyfunction("if(countif(ec_num_list,CU44),OFFSET(INDIRECT(CONCAT(""A"",to_text(match(CU44,ec_num_list,0)))),0,1),"""")"),"J6 ")</f>
        <v>J6</v>
      </c>
      <c r="V44" s="199" t="str">
        <f aca="false">IFERROR(__xludf.dummyfunction("if(countif(ec_num_list,CV44),OFFSET(INDIRECT(CONCAT(""A"",to_text(match(CV44,ec_num_list,0)))),0,1),"""")"),"J7 ")</f>
        <v>J7</v>
      </c>
      <c r="W44" s="199" t="str">
        <f aca="false">IFERROR(__xludf.dummyfunction("if(countif(ec_num_list,CW44),OFFSET(INDIRECT(CONCAT(""A"",to_text(match(CW44,ec_num_list,0)))),0,1),"""")"),"")</f>
        <v/>
      </c>
      <c r="X44" s="199" t="str">
        <f aca="false">IFERROR(__xludf.dummyfunction("if(countif(ec_num_list,CX44),OFFSET(INDIRECT(CONCAT(""A"",to_text(match(CX44,ec_num_list,0)))),0,1),"""")"),"")</f>
        <v/>
      </c>
      <c r="Y44" s="199" t="str">
        <f aca="false">IFERROR(__xludf.dummyfunction("if(countif(ec_num_list,CY44),OFFSET(INDIRECT(CONCAT(""A"",to_text(match(CY44,ec_num_list,0)))),0,1),"""")"),"JA ")</f>
        <v>JA</v>
      </c>
      <c r="Z44" s="199" t="str">
        <f aca="false">IFERROR(__xludf.dummyfunction("if(countif(ec_num_list,CZ44),OFFSET(INDIRECT(CONCAT(""A"",to_text(match(CZ44,ec_num_list,0)))),0,1),"""")"),"")</f>
        <v/>
      </c>
      <c r="AA44" s="199" t="str">
        <f aca="false">IFERROR(__xludf.dummyfunction("if(countif(ec_num_list,DA44),OFFSET(INDIRECT(CONCAT(""A"",to_text(match(DA44,ec_num_list,0)))),0,1),"""")"),"JC ")</f>
        <v>JC</v>
      </c>
      <c r="AB44" s="199" t="str">
        <f aca="false">IFERROR(__xludf.dummyfunction("if(countif(ec_num_list,DB44),OFFSET(INDIRECT(CONCAT(""A"",to_text(match(DB44,ec_num_list,0)))),0,1),"""")"),"JD ")</f>
        <v>JD</v>
      </c>
      <c r="AC44" s="199" t="str">
        <f aca="false">IFERROR(__xludf.dummyfunction("if(countif(ec_num_list,DC44),OFFSET(INDIRECT(CONCAT(""A"",to_text(match(DC44,ec_num_list,0)))),0,1),"""")"),"")</f>
        <v/>
      </c>
      <c r="AD44" s="199" t="str">
        <f aca="false">IFERROR(__xludf.dummyfunction("if(countif(ec_num_list,DD44),OFFSET(INDIRECT(CONCAT(""A"",to_text(match(DD44,ec_num_list,0)))),0,1),"""")"),"JF ")</f>
        <v>JF</v>
      </c>
      <c r="AE44" s="199" t="str">
        <f aca="false">IFERROR(__xludf.dummyfunction("if(countif(ec_num_list,DE44),OFFSET(INDIRECT(CONCAT(""A"",to_text(match(DE44,ec_num_list,0)))),0,1),"""")"),"K0 ")</f>
        <v>K0</v>
      </c>
      <c r="AF44" s="199" t="str">
        <f aca="false">IFERROR(__xludf.dummyfunction("if(countif(ec_num_list,DF44),OFFSET(INDIRECT(CONCAT(""A"",to_text(match(DF44,ec_num_list,0)))),0,1),"""")"),"K1 ")</f>
        <v>K1</v>
      </c>
      <c r="AG44" s="199" t="str">
        <f aca="false">IFERROR(__xludf.dummyfunction("if(countif(ec_num_list,DG44),OFFSET(INDIRECT(CONCAT(""A"",to_text(match(DG44,ec_num_list,0)))),0,1),"""")"),"K2 ")</f>
        <v>K2</v>
      </c>
      <c r="AH44" s="199" t="str">
        <f aca="false">IFERROR(__xludf.dummyfunction("if(countif(ec_num_list,DH44),OFFSET(INDIRECT(CONCAT(""A"",to_text(match(DH44,ec_num_list,0)))),0,1),"""")"),"K3 ")</f>
        <v>K3</v>
      </c>
      <c r="AI44" s="199" t="str">
        <f aca="false">IFERROR(__xludf.dummyfunction("if(countif(ec_num_list,DI44),OFFSET(INDIRECT(CONCAT(""A"",to_text(match(DI44,ec_num_list,0)))),0,1),"""")"),"K4 ")</f>
        <v>K4</v>
      </c>
      <c r="AJ44" s="199" t="str">
        <f aca="false">IFERROR(__xludf.dummyfunction("if(countif(ec_num_list,DJ44),OFFSET(INDIRECT(CONCAT(""A"",to_text(match(DJ44,ec_num_list,0)))),0,1),"""")"),"K5 ")</f>
        <v>K5</v>
      </c>
      <c r="AK44" s="199" t="str">
        <f aca="false">IFERROR(__xludf.dummyfunction("if(countif(ec_num_list,DK44),OFFSET(INDIRECT(CONCAT(""A"",to_text(match(DK44,ec_num_list,0)))),0,1),"""")"),"K6 ")</f>
        <v>K6</v>
      </c>
      <c r="AL44" s="199" t="str">
        <f aca="false">IFERROR(__xludf.dummyfunction("if(countif(ec_num_list,DL44),OFFSET(INDIRECT(CONCAT(""A"",to_text(match(DL44,ec_num_list,0)))),0,1),"""")"),"K7 ")</f>
        <v>K7</v>
      </c>
      <c r="AM44" s="199" t="str">
        <f aca="false">IFERROR(__xludf.dummyfunction("if(countif(ec_num_list,DM44),OFFSET(INDIRECT(CONCAT(""A"",to_text(match(DM44,ec_num_list,0)))),0,1),"""")"),"K8 ")</f>
        <v>K8</v>
      </c>
      <c r="AN44" s="199" t="str">
        <f aca="false">IFERROR(__xludf.dummyfunction("if(countif(ec_num_list,DN44),OFFSET(INDIRECT(CONCAT(""A"",to_text(match(DN44,ec_num_list,0)))),0,1),"""")"),"K9 ")</f>
        <v>K9</v>
      </c>
      <c r="AO44" s="199" t="str">
        <f aca="false">IFERROR(__xludf.dummyfunction("if(countif(ec_num_list,DO44),OFFSET(INDIRECT(CONCAT(""A"",to_text(match(DO44,ec_num_list,0)))),0,1),"""")"),"KA ")</f>
        <v>KA</v>
      </c>
      <c r="AP44" s="199" t="str">
        <f aca="false">IFERROR(__xludf.dummyfunction("if(countif(ec_num_list,DP44),OFFSET(INDIRECT(CONCAT(""A"",to_text(match(DP44,ec_num_list,0)))),0,1),"""")"),"KB ")</f>
        <v>KB</v>
      </c>
      <c r="AQ44" s="199" t="str">
        <f aca="false">IFERROR(__xludf.dummyfunction("if(countif(ec_num_list,DQ44),OFFSET(INDIRECT(CONCAT(""A"",to_text(match(DQ44,ec_num_list,0)))),0,1),"""")"),"KC ")</f>
        <v>KC</v>
      </c>
      <c r="AR44" s="199" t="str">
        <f aca="false">IFERROR(__xludf.dummyfunction("if(countif(ec_num_list,DR44),OFFSET(INDIRECT(CONCAT(""A"",to_text(match(DR44,ec_num_list,0)))),0,1),"""")"),"KD ")</f>
        <v>KD</v>
      </c>
      <c r="AS44" s="199" t="str">
        <f aca="false">IFERROR(__xludf.dummyfunction("if(countif(ec_num_list,DS44),OFFSET(INDIRECT(CONCAT(""A"",to_text(match(DS44,ec_num_list,0)))),0,1),"""")"),"")</f>
        <v/>
      </c>
      <c r="AT44" s="199" t="str">
        <f aca="false">IFERROR(__xludf.dummyfunction("if(countif(ec_num_list,DT44),OFFSET(INDIRECT(CONCAT(""A"",to_text(match(DT44,ec_num_list,0)))),0,1),"""")"),"KF ")</f>
        <v>KF</v>
      </c>
      <c r="AU44" s="199" t="str">
        <f aca="false">IFERROR(__xludf.dummyfunction("if(countif(ec_num_list,DU44),OFFSET(INDIRECT(CONCAT(""A"",to_text(match(DU44,ec_num_list,0)))),0,1),"""")"),"")</f>
        <v/>
      </c>
      <c r="AV44" s="199" t="str">
        <f aca="false">IFERROR(__xludf.dummyfunction("if(countif(ec_num_list,DV44),OFFSET(INDIRECT(CONCAT(""A"",to_text(match(DV44,ec_num_list,0)))),0,1),"""")"),"L1 ")</f>
        <v>L1</v>
      </c>
      <c r="AW44" s="199" t="str">
        <f aca="false">IFERROR(__xludf.dummyfunction("if(countif(ec_num_list,DW44),OFFSET(INDIRECT(CONCAT(""A"",to_text(match(DW44,ec_num_list,0)))),0,1),"""")"),"L2 ")</f>
        <v>L2</v>
      </c>
      <c r="AX44" s="199" t="str">
        <f aca="false">IFERROR(__xludf.dummyfunction("if(countif(ec_num_list,DX44),OFFSET(INDIRECT(CONCAT(""A"",to_text(match(DX44,ec_num_list,0)))),0,1),"""")"),"L3 ")</f>
        <v>L3</v>
      </c>
      <c r="AY44" s="199" t="str">
        <f aca="false">IFERROR(__xludf.dummyfunction("if(countif(ec_num_list,DY44),OFFSET(INDIRECT(CONCAT(""A"",to_text(match(DY44,ec_num_list,0)))),0,1),"""")"),"L4 ")</f>
        <v>L4</v>
      </c>
      <c r="AZ44" s="199" t="str">
        <f aca="false">IFERROR(__xludf.dummyfunction("if(countif(ec_num_list,DZ44),OFFSET(INDIRECT(CONCAT(""A"",to_text(match(DZ44,ec_num_list,0)))),0,1),"""")"),"")</f>
        <v/>
      </c>
      <c r="BA44" s="199" t="str">
        <f aca="false">IFERROR(__xludf.dummyfunction("if(countif(ec_num_list,EA44),OFFSET(INDIRECT(CONCAT(""A"",to_text(match(EA44,ec_num_list,0)))),0,1),"""")"),"")</f>
        <v/>
      </c>
      <c r="BB44" s="199" t="str">
        <f aca="false">IFERROR(__xludf.dummyfunction("if(countif(ec_num_list,EB44),OFFSET(INDIRECT(CONCAT(""A"",to_text(match(EB44,ec_num_list,0)))),0,1),"""")"),"L7 ")</f>
        <v>L7</v>
      </c>
      <c r="BC44" s="199" t="str">
        <f aca="false">IFERROR(__xludf.dummyfunction("if(countif(ec_num_list,EC44),OFFSET(INDIRECT(CONCAT(""A"",to_text(match(EC44,ec_num_list,0)))),0,1),"""")"),"L8 ")</f>
        <v>L8</v>
      </c>
      <c r="BD44" s="199" t="str">
        <f aca="false">IFERROR(__xludf.dummyfunction("if(countif(ec_num_list,ED44),OFFSET(INDIRECT(CONCAT(""A"",to_text(match(ED44,ec_num_list,0)))),0,1),"""")"),"L9 ")</f>
        <v>L9</v>
      </c>
      <c r="BE44" s="199" t="str">
        <f aca="false">IFERROR(__xludf.dummyfunction("if(countif(ec_num_list,EE44),OFFSET(INDIRECT(CONCAT(""A"",to_text(match(EE44,ec_num_list,0)))),0,1),"""")"),"LA ")</f>
        <v>LA</v>
      </c>
      <c r="BF44" s="199" t="str">
        <f aca="false">IFERROR(__xludf.dummyfunction("if(countif(ec_num_list,EF44),OFFSET(INDIRECT(CONCAT(""A"",to_text(match(EF44,ec_num_list,0)))),0,1),"""")"),"")</f>
        <v/>
      </c>
      <c r="BG44" s="199" t="str">
        <f aca="false">IFERROR(__xludf.dummyfunction("if(countif(ec_num_list,EG44),OFFSET(INDIRECT(CONCAT(""A"",to_text(match(EG44,ec_num_list,0)))),0,1),"""")"),"LC ")</f>
        <v>LC</v>
      </c>
      <c r="BH44" s="199" t="str">
        <f aca="false">IFERROR(__xludf.dummyfunction("if(countif(ec_num_list,EH44),OFFSET(INDIRECT(CONCAT(""A"",to_text(match(EH44,ec_num_list,0)))),0,1),"""")"),"")</f>
        <v/>
      </c>
      <c r="BI44" s="199" t="str">
        <f aca="false">IFERROR(__xludf.dummyfunction("if(countif(ec_num_list,EI44),OFFSET(INDIRECT(CONCAT(""A"",to_text(match(EI44,ec_num_list,0)))),0,1),"""")"),"")</f>
        <v/>
      </c>
      <c r="BJ44" s="199" t="str">
        <f aca="false">IFERROR(__xludf.dummyfunction("if(countif(ec_num_list,EJ44),OFFSET(INDIRECT(CONCAT(""A"",to_text(match(EJ44,ec_num_list,0)))),0,1),"""")"),"LF ")</f>
        <v>LF</v>
      </c>
      <c r="BK44" s="199" t="str">
        <f aca="false">IFERROR(__xludf.dummyfunction("if(countif(ec_num_list,EK44),OFFSET(INDIRECT(CONCAT(""A"",to_text(match(EK44,ec_num_list,0)))),0,1),"""")"),"M0 ")</f>
        <v>M0</v>
      </c>
      <c r="BL44" s="199" t="str">
        <f aca="false">IFERROR(__xludf.dummyfunction("if(countif(ec_num_list,EL44),OFFSET(INDIRECT(CONCAT(""A"",to_text(match(EL44,ec_num_list,0)))),0,1),"""")"),"M1 ")</f>
        <v>M1</v>
      </c>
      <c r="BM44" s="199" t="str">
        <f aca="false">IFERROR(__xludf.dummyfunction("if(countif(ec_num_list,EM44),OFFSET(INDIRECT(CONCAT(""A"",to_text(match(EM44,ec_num_list,0)))),0,1),"""")"),"")</f>
        <v/>
      </c>
      <c r="BN44" s="199" t="str">
        <f aca="false">IFERROR(__xludf.dummyfunction("if(countif(ec_num_list,EN44),OFFSET(INDIRECT(CONCAT(""A"",to_text(match(EN44,ec_num_list,0)))),0,1),"""")"),"M3 ")</f>
        <v>M3</v>
      </c>
      <c r="BO44" s="199" t="str">
        <f aca="false">IFERROR(__xludf.dummyfunction("if(countif(ec_num_list,EO44),OFFSET(INDIRECT(CONCAT(""A"",to_text(match(EO44,ec_num_list,0)))),0,1),"""")"),"M4 ")</f>
        <v>M4</v>
      </c>
      <c r="BP44" s="199" t="str">
        <f aca="false">IFERROR(__xludf.dummyfunction("if(countif(ec_num_list,EP44),OFFSET(INDIRECT(CONCAT(""A"",to_text(match(EP44,ec_num_list,0)))),0,1),"""")"),"M5 ")</f>
        <v>M5</v>
      </c>
      <c r="BQ44" s="199" t="str">
        <f aca="false">IFERROR(__xludf.dummyfunction("if(countif(ec_num_list,EQ44),OFFSET(INDIRECT(CONCAT(""A"",to_text(match(EQ44,ec_num_list,0)))),0,1),"""")"),"")</f>
        <v/>
      </c>
      <c r="BR44" s="199" t="str">
        <f aca="false">IFERROR(__xludf.dummyfunction("if(countif(ec_num_list,ER44),OFFSET(INDIRECT(CONCAT(""A"",to_text(match(ER44,ec_num_list,0)))),0,1),"""")"),"")</f>
        <v/>
      </c>
      <c r="BS44" s="199" t="str">
        <f aca="false">IFERROR(__xludf.dummyfunction("if(countif(ec_num_list,ES44),OFFSET(INDIRECT(CONCAT(""A"",to_text(match(ES44,ec_num_list,0)))),0,1),"""")"),"M8 ")</f>
        <v>M8</v>
      </c>
      <c r="BT44" s="199" t="str">
        <f aca="false">IFERROR(__xludf.dummyfunction("if(countif(ec_num_list,ET44),OFFSET(INDIRECT(CONCAT(""A"",to_text(match(ET44,ec_num_list,0)))),0,1),"""")"),"")</f>
        <v/>
      </c>
      <c r="BU44" s="199" t="str">
        <f aca="false">IFERROR(__xludf.dummyfunction("if(countif(ec_num_list,EU44),OFFSET(INDIRECT(CONCAT(""A"",to_text(match(EU44,ec_num_list,0)))),0,1),"""")"),"")</f>
        <v/>
      </c>
      <c r="BV44" s="199" t="str">
        <f aca="false">IFERROR(__xludf.dummyfunction("if(countif(ec_num_list,EV44),OFFSET(INDIRECT(CONCAT(""A"",to_text(match(EV44,ec_num_list,0)))),0,1),"""")"),"MB ")</f>
        <v>MB</v>
      </c>
      <c r="BW44" s="199" t="str">
        <f aca="false">IFERROR(__xludf.dummyfunction("if(countif(ec_num_list,EW44),OFFSET(INDIRECT(CONCAT(""A"",to_text(match(EW44,ec_num_list,0)))),0,1),"""")"),"")</f>
        <v/>
      </c>
      <c r="BX44" s="199" t="str">
        <f aca="false">IFERROR(__xludf.dummyfunction("if(countif(ec_num_list,EX44),OFFSET(INDIRECT(CONCAT(""A"",to_text(match(EX44,ec_num_list,0)))),0,1),"""")"),"")</f>
        <v/>
      </c>
      <c r="BY44" s="199" t="str">
        <f aca="false">IFERROR(__xludf.dummyfunction("if(countif(ec_num_list,EY44),OFFSET(INDIRECT(CONCAT(""A"",to_text(match(EY44,ec_num_list,0)))),0,1),"""")"),"")</f>
        <v/>
      </c>
      <c r="BZ44" s="199" t="str">
        <f aca="false">IFERROR(__xludf.dummyfunction("if(countif(ec_num_list,EZ44),OFFSET(INDIRECT(CONCAT(""A"",to_text(match(EZ44,ec_num_list,0)))),0,1),"""")"),"MF ")</f>
        <v>MF</v>
      </c>
      <c r="CA44" s="199" t="str">
        <f aca="false">IFERROR(__xludf.dummyfunction("if(countif(ec_num_list,FA44),OFFSET(INDIRECT(CONCAT(""A"",to_text(match(FA44,ec_num_list,0)))),0,1),"""")"),"")</f>
        <v/>
      </c>
      <c r="CB44" s="199" t="str">
        <f aca="false">IFERROR(__xludf.dummyfunction("if(countif(ec_num_list,FB44),OFFSET(INDIRECT(CONCAT(""A"",to_text(match(FB44,ec_num_list,0)))),0,1),"""")"),"")</f>
        <v/>
      </c>
      <c r="CC44" s="199" t="str">
        <f aca="false">IFERROR(__xludf.dummyfunction("if(countif(ec_num_list,FC44),OFFSET(INDIRECT(CONCAT(""A"",to_text(match(FC44,ec_num_list,0)))),0,1),"""")"),"N2 ")</f>
        <v>N2</v>
      </c>
      <c r="CD44" s="199" t="str">
        <f aca="false">IFERROR(__xludf.dummyfunction("if(countif(ec_num_list,FD44),OFFSET(INDIRECT(CONCAT(""A"",to_text(match(FD44,ec_num_list,0)))),0,1),"""")"),"")</f>
        <v/>
      </c>
      <c r="CE44" s="199" t="str">
        <f aca="false">IFERROR(__xludf.dummyfunction("if(countif(ec_num_list,FE44),OFFSET(INDIRECT(CONCAT(""A"",to_text(match(FE44,ec_num_list,0)))),0,1),"""")"),"")</f>
        <v/>
      </c>
      <c r="CF44" s="199" t="str">
        <f aca="false">IFERROR(__xludf.dummyfunction("if(countif(ec_num_list,FF44),OFFSET(INDIRECT(CONCAT(""A"",to_text(match(FF44,ec_num_list,0)))),0,1),"""")"),"")</f>
        <v/>
      </c>
      <c r="CG44" s="199" t="str">
        <f aca="false">IFERROR(__xludf.dummyfunction("if(countif(ec_num_list,FG44),OFFSET(INDIRECT(CONCAT(""A"",to_text(match(FG44,ec_num_list,0)))),0,1),"""")"),"N6 ")</f>
        <v>N6</v>
      </c>
      <c r="CH44" s="199" t="str">
        <f aca="false">IFERROR(__xludf.dummyfunction("if(countif(ec_num_list,FH44),OFFSET(INDIRECT(CONCAT(""A"",to_text(match(FH44,ec_num_list,0)))),0,1),"""")"),"N7 ")</f>
        <v>N7</v>
      </c>
      <c r="CI44" s="199" t="str">
        <f aca="false">IFERROR(__xludf.dummyfunction("if(countif(ec_num_list,FI44),OFFSET(INDIRECT(CONCAT(""A"",to_text(match(FI44,ec_num_list,0)))),0,1),"""")"),"")</f>
        <v/>
      </c>
      <c r="CJ44" s="199" t="str">
        <f aca="false">IFERROR(__xludf.dummyfunction("if(countif(ec_num_list,FJ44),OFFSET(INDIRECT(CONCAT(""A"",to_text(match(FJ44,ec_num_list,0)))),0,1),"""")"),"")</f>
        <v/>
      </c>
      <c r="CK44" s="199" t="str">
        <f aca="false">IFERROR(__xludf.dummyfunction("if(countif(ec_num_list,FK44),OFFSET(INDIRECT(CONCAT(""A"",to_text(match(FK44,ec_num_list,0)))),0,1),"""")"),"NA ")</f>
        <v>NA</v>
      </c>
      <c r="CL44" s="199" t="str">
        <f aca="false">IFERROR(__xludf.dummyfunction("if(countif(ec_num_list,FL44),OFFSET(INDIRECT(CONCAT(""A"",to_text(match(FL44,ec_num_list,0)))),0,1),"""")"),"")</f>
        <v/>
      </c>
      <c r="CM44" s="199" t="str">
        <f aca="false">IFERROR(__xludf.dummyfunction("if(countif(ec_num_list,FM44),OFFSET(INDIRECT(CONCAT(""A"",to_text(match(FM44,ec_num_list,0)))),0,1),"""")"),"")</f>
        <v/>
      </c>
      <c r="CN44" s="37" t="s">
        <v>188</v>
      </c>
      <c r="CO44" s="37" t="s">
        <v>1231</v>
      </c>
      <c r="CP44" s="37" t="s">
        <v>1239</v>
      </c>
      <c r="CQ44" s="37" t="s">
        <v>1244</v>
      </c>
      <c r="CR44" s="37" t="s">
        <v>1248</v>
      </c>
      <c r="CS44" s="37" t="s">
        <v>1543</v>
      </c>
      <c r="CT44" s="37" t="s">
        <v>1254</v>
      </c>
      <c r="CU44" s="37" t="s">
        <v>1259</v>
      </c>
      <c r="CV44" s="37" t="s">
        <v>1262</v>
      </c>
      <c r="CW44" s="37" t="s">
        <v>1543</v>
      </c>
      <c r="CX44" s="37" t="s">
        <v>1543</v>
      </c>
      <c r="CY44" s="37" t="s">
        <v>1274</v>
      </c>
      <c r="CZ44" s="37" t="s">
        <v>1543</v>
      </c>
      <c r="DA44" s="37" t="s">
        <v>1280</v>
      </c>
      <c r="DB44" s="37" t="s">
        <v>1282</v>
      </c>
      <c r="DC44" s="37" t="s">
        <v>1543</v>
      </c>
      <c r="DD44" s="37" t="s">
        <v>1289</v>
      </c>
      <c r="DE44" s="37" t="s">
        <v>1292</v>
      </c>
      <c r="DF44" s="37" t="s">
        <v>1297</v>
      </c>
      <c r="DG44" s="37" t="s">
        <v>1299</v>
      </c>
      <c r="DH44" s="37" t="s">
        <v>1303</v>
      </c>
      <c r="DI44" s="37" t="s">
        <v>1305</v>
      </c>
      <c r="DJ44" s="37" t="s">
        <v>1309</v>
      </c>
      <c r="DK44" s="37" t="s">
        <v>1312</v>
      </c>
      <c r="DL44" s="37" t="s">
        <v>1314</v>
      </c>
      <c r="DM44" s="37" t="s">
        <v>1318</v>
      </c>
      <c r="DN44" s="37" t="s">
        <v>1322</v>
      </c>
      <c r="DO44" s="37" t="s">
        <v>1325</v>
      </c>
      <c r="DP44" s="37" t="s">
        <v>1329</v>
      </c>
      <c r="DQ44" s="37" t="s">
        <v>1332</v>
      </c>
      <c r="DR44" s="37" t="s">
        <v>1335</v>
      </c>
      <c r="DS44" s="37" t="s">
        <v>1543</v>
      </c>
      <c r="DT44" s="37" t="s">
        <v>1341</v>
      </c>
      <c r="DU44" s="37" t="s">
        <v>1543</v>
      </c>
      <c r="DV44" s="37" t="s">
        <v>1351</v>
      </c>
      <c r="DW44" s="37" t="s">
        <v>1357</v>
      </c>
      <c r="DX44" s="37" t="s">
        <v>1363</v>
      </c>
      <c r="DY44" s="37" t="s">
        <v>1366</v>
      </c>
      <c r="DZ44" s="37" t="s">
        <v>1543</v>
      </c>
      <c r="EA44" s="37" t="s">
        <v>1543</v>
      </c>
      <c r="EB44" s="37" t="s">
        <v>1376</v>
      </c>
      <c r="EC44" s="37" t="s">
        <v>1379</v>
      </c>
      <c r="ED44" s="37" t="s">
        <v>1382</v>
      </c>
      <c r="EE44" s="37" t="s">
        <v>1385</v>
      </c>
      <c r="EF44" s="37" t="s">
        <v>1543</v>
      </c>
      <c r="EG44" s="37" t="s">
        <v>1392</v>
      </c>
      <c r="EH44" s="37" t="s">
        <v>1543</v>
      </c>
      <c r="EI44" s="37" t="s">
        <v>1543</v>
      </c>
      <c r="EJ44" s="37" t="s">
        <v>1402</v>
      </c>
      <c r="EK44" s="37" t="s">
        <v>1405</v>
      </c>
      <c r="EL44" s="37" t="s">
        <v>1407</v>
      </c>
      <c r="EM44" s="37" t="s">
        <v>1543</v>
      </c>
      <c r="EN44" s="37" t="s">
        <v>1416</v>
      </c>
      <c r="EO44" s="37" t="s">
        <v>1418</v>
      </c>
      <c r="EP44" s="37" t="s">
        <v>1421</v>
      </c>
      <c r="EQ44" s="37" t="s">
        <v>1543</v>
      </c>
      <c r="ER44" s="37" t="s">
        <v>1543</v>
      </c>
      <c r="ES44" s="37" t="s">
        <v>1430</v>
      </c>
      <c r="ET44" s="37" t="s">
        <v>1543</v>
      </c>
      <c r="EU44" s="37" t="s">
        <v>1543</v>
      </c>
      <c r="EV44" s="37" t="s">
        <v>1439</v>
      </c>
      <c r="EW44" s="37" t="s">
        <v>1543</v>
      </c>
      <c r="EX44" s="37" t="s">
        <v>1543</v>
      </c>
      <c r="EY44" s="37" t="s">
        <v>1543</v>
      </c>
      <c r="EZ44" s="37" t="s">
        <v>1451</v>
      </c>
      <c r="FA44" s="37" t="s">
        <v>1543</v>
      </c>
      <c r="FB44" s="37" t="s">
        <v>1543</v>
      </c>
      <c r="FC44" s="37" t="s">
        <v>1464</v>
      </c>
      <c r="FD44" s="37" t="s">
        <v>1543</v>
      </c>
      <c r="FE44" s="37" t="s">
        <v>1543</v>
      </c>
      <c r="FF44" s="37" t="s">
        <v>1543</v>
      </c>
      <c r="FG44" s="37" t="s">
        <v>1480</v>
      </c>
      <c r="FH44" s="37" t="s">
        <v>1482</v>
      </c>
      <c r="FI44" s="37" t="s">
        <v>1543</v>
      </c>
      <c r="FJ44" s="37" t="s">
        <v>1543</v>
      </c>
      <c r="FK44" s="37" t="s">
        <v>1494</v>
      </c>
      <c r="FL44" s="37" t="s">
        <v>1497</v>
      </c>
      <c r="FM44" s="37" t="s">
        <v>1543</v>
      </c>
    </row>
    <row r="45" customFormat="false" ht="15" hidden="false" customHeight="false" outlineLevel="0" collapsed="false">
      <c r="A45" s="37"/>
      <c r="B45" s="37"/>
      <c r="C45" s="196"/>
      <c r="D45" s="36" t="s">
        <v>417</v>
      </c>
      <c r="E45" s="36" t="s">
        <v>896</v>
      </c>
      <c r="F45" s="36" t="s">
        <v>897</v>
      </c>
      <c r="G45" s="36" t="s">
        <v>898</v>
      </c>
      <c r="H45" s="36" t="s">
        <v>439</v>
      </c>
      <c r="I45" s="36" t="s">
        <v>450</v>
      </c>
      <c r="J45" s="36" t="s">
        <v>911</v>
      </c>
      <c r="K45" s="36" t="s">
        <v>669</v>
      </c>
      <c r="L45" s="173" t="s">
        <v>675</v>
      </c>
      <c r="M45" s="199" t="str">
        <f aca="false">IFERROR(__xludf.dummyfunction("regexreplace(N45,"" "","", "")"),"J0, J1, J2, J3, J5, J6, J7, JA, JC, JD, JF, K0, K1, K2, K3, K4, K5, K6, K7, K8, K9, KA, KB, KC, KD, KF, L1, L2, L3, L4, L7, L8, L9, LA, LC, LF, M0, M1, M3, M4, M5, M8, MB, MD, MF, N2, N6, N7, NA, ")</f>
        <v>J0, J1, J2, J3, J5, J6, J7, JA, JC, JD, JF, K0, K1, K2, K3, K4, K5, K6, K7, K8, K9, KA, KB, KC, KD, KF, L1, L2, L3, L4, L7, L8, L9, LA, LC, LF, M0, M1, M3, M4, M5, M8, MB, MD, MF, N2, N6, N7, NA,</v>
      </c>
      <c r="N45" s="199" t="e">
        <f aca="false">CONCATENATE(O45:CL45)</f>
        <v>#VALUE!</v>
      </c>
      <c r="O45" s="199" t="str">
        <f aca="false">IFERROR(__xludf.dummyfunction("if(countif(ec_num_list,CO45),OFFSET(INDIRECT(CONCAT(""A"",to_text(match(CO45,ec_num_list,0)))),0,1),"""")"),"J0 ")</f>
        <v>J0</v>
      </c>
      <c r="P45" s="199" t="str">
        <f aca="false">IFERROR(__xludf.dummyfunction("if(countif(ec_num_list,CP45),OFFSET(INDIRECT(CONCAT(""A"",to_text(match(CP45,ec_num_list,0)))),0,1),"""")"),"J1 ")</f>
        <v>J1</v>
      </c>
      <c r="Q45" s="199" t="str">
        <f aca="false">IFERROR(__xludf.dummyfunction("if(countif(ec_num_list,CQ45),OFFSET(INDIRECT(CONCAT(""A"",to_text(match(CQ45,ec_num_list,0)))),0,1),"""")"),"J2 ")</f>
        <v>J2</v>
      </c>
      <c r="R45" s="199" t="str">
        <f aca="false">IFERROR(__xludf.dummyfunction("if(countif(ec_num_list,CR45),OFFSET(INDIRECT(CONCAT(""A"",to_text(match(CR45,ec_num_list,0)))),0,1),"""")"),"J3 ")</f>
        <v>J3</v>
      </c>
      <c r="S45" s="199" t="str">
        <f aca="false">IFERROR(__xludf.dummyfunction("if(countif(ec_num_list,CS45),OFFSET(INDIRECT(CONCAT(""A"",to_text(match(CS45,ec_num_list,0)))),0,1),"""")"),"")</f>
        <v/>
      </c>
      <c r="T45" s="199" t="str">
        <f aca="false">IFERROR(__xludf.dummyfunction("if(countif(ec_num_list,CT45),OFFSET(INDIRECT(CONCAT(""A"",to_text(match(CT45,ec_num_list,0)))),0,1),"""")"),"J5 ")</f>
        <v>J5</v>
      </c>
      <c r="U45" s="199" t="str">
        <f aca="false">IFERROR(__xludf.dummyfunction("if(countif(ec_num_list,CU45),OFFSET(INDIRECT(CONCAT(""A"",to_text(match(CU45,ec_num_list,0)))),0,1),"""")"),"J6 ")</f>
        <v>J6</v>
      </c>
      <c r="V45" s="199" t="str">
        <f aca="false">IFERROR(__xludf.dummyfunction("if(countif(ec_num_list,CV45),OFFSET(INDIRECT(CONCAT(""A"",to_text(match(CV45,ec_num_list,0)))),0,1),"""")"),"J7 ")</f>
        <v>J7</v>
      </c>
      <c r="W45" s="199" t="str">
        <f aca="false">IFERROR(__xludf.dummyfunction("if(countif(ec_num_list,CW45),OFFSET(INDIRECT(CONCAT(""A"",to_text(match(CW45,ec_num_list,0)))),0,1),"""")"),"")</f>
        <v/>
      </c>
      <c r="X45" s="199" t="str">
        <f aca="false">IFERROR(__xludf.dummyfunction("if(countif(ec_num_list,CX45),OFFSET(INDIRECT(CONCAT(""A"",to_text(match(CX45,ec_num_list,0)))),0,1),"""")"),"")</f>
        <v/>
      </c>
      <c r="Y45" s="199" t="str">
        <f aca="false">IFERROR(__xludf.dummyfunction("if(countif(ec_num_list,CY45),OFFSET(INDIRECT(CONCAT(""A"",to_text(match(CY45,ec_num_list,0)))),0,1),"""")"),"JA ")</f>
        <v>JA</v>
      </c>
      <c r="Z45" s="199" t="str">
        <f aca="false">IFERROR(__xludf.dummyfunction("if(countif(ec_num_list,CZ45),OFFSET(INDIRECT(CONCAT(""A"",to_text(match(CZ45,ec_num_list,0)))),0,1),"""")"),"")</f>
        <v/>
      </c>
      <c r="AA45" s="199" t="str">
        <f aca="false">IFERROR(__xludf.dummyfunction("if(countif(ec_num_list,DA45),OFFSET(INDIRECT(CONCAT(""A"",to_text(match(DA45,ec_num_list,0)))),0,1),"""")"),"JC ")</f>
        <v>JC</v>
      </c>
      <c r="AB45" s="199" t="str">
        <f aca="false">IFERROR(__xludf.dummyfunction("if(countif(ec_num_list,DB45),OFFSET(INDIRECT(CONCAT(""A"",to_text(match(DB45,ec_num_list,0)))),0,1),"""")"),"JD ")</f>
        <v>JD</v>
      </c>
      <c r="AC45" s="199" t="str">
        <f aca="false">IFERROR(__xludf.dummyfunction("if(countif(ec_num_list,DC45),OFFSET(INDIRECT(CONCAT(""A"",to_text(match(DC45,ec_num_list,0)))),0,1),"""")"),"")</f>
        <v/>
      </c>
      <c r="AD45" s="199" t="str">
        <f aca="false">IFERROR(__xludf.dummyfunction("if(countif(ec_num_list,DD45),OFFSET(INDIRECT(CONCAT(""A"",to_text(match(DD45,ec_num_list,0)))),0,1),"""")"),"JF ")</f>
        <v>JF</v>
      </c>
      <c r="AE45" s="199" t="str">
        <f aca="false">IFERROR(__xludf.dummyfunction("if(countif(ec_num_list,DE45),OFFSET(INDIRECT(CONCAT(""A"",to_text(match(DE45,ec_num_list,0)))),0,1),"""")"),"K0 ")</f>
        <v>K0</v>
      </c>
      <c r="AF45" s="199" t="str">
        <f aca="false">IFERROR(__xludf.dummyfunction("if(countif(ec_num_list,DF45),OFFSET(INDIRECT(CONCAT(""A"",to_text(match(DF45,ec_num_list,0)))),0,1),"""")"),"K1 ")</f>
        <v>K1</v>
      </c>
      <c r="AG45" s="199" t="str">
        <f aca="false">IFERROR(__xludf.dummyfunction("if(countif(ec_num_list,DG45),OFFSET(INDIRECT(CONCAT(""A"",to_text(match(DG45,ec_num_list,0)))),0,1),"""")"),"K2 ")</f>
        <v>K2</v>
      </c>
      <c r="AH45" s="199" t="str">
        <f aca="false">IFERROR(__xludf.dummyfunction("if(countif(ec_num_list,DH45),OFFSET(INDIRECT(CONCAT(""A"",to_text(match(DH45,ec_num_list,0)))),0,1),"""")"),"K3 ")</f>
        <v>K3</v>
      </c>
      <c r="AI45" s="199" t="str">
        <f aca="false">IFERROR(__xludf.dummyfunction("if(countif(ec_num_list,DI45),OFFSET(INDIRECT(CONCAT(""A"",to_text(match(DI45,ec_num_list,0)))),0,1),"""")"),"K4 ")</f>
        <v>K4</v>
      </c>
      <c r="AJ45" s="199" t="str">
        <f aca="false">IFERROR(__xludf.dummyfunction("if(countif(ec_num_list,DJ45),OFFSET(INDIRECT(CONCAT(""A"",to_text(match(DJ45,ec_num_list,0)))),0,1),"""")"),"K5 ")</f>
        <v>K5</v>
      </c>
      <c r="AK45" s="199" t="str">
        <f aca="false">IFERROR(__xludf.dummyfunction("if(countif(ec_num_list,DK45),OFFSET(INDIRECT(CONCAT(""A"",to_text(match(DK45,ec_num_list,0)))),0,1),"""")"),"K6 ")</f>
        <v>K6</v>
      </c>
      <c r="AL45" s="199" t="str">
        <f aca="false">IFERROR(__xludf.dummyfunction("if(countif(ec_num_list,DL45),OFFSET(INDIRECT(CONCAT(""A"",to_text(match(DL45,ec_num_list,0)))),0,1),"""")"),"K7 ")</f>
        <v>K7</v>
      </c>
      <c r="AM45" s="199" t="str">
        <f aca="false">IFERROR(__xludf.dummyfunction("if(countif(ec_num_list,DM45),OFFSET(INDIRECT(CONCAT(""A"",to_text(match(DM45,ec_num_list,0)))),0,1),"""")"),"K8 ")</f>
        <v>K8</v>
      </c>
      <c r="AN45" s="199" t="str">
        <f aca="false">IFERROR(__xludf.dummyfunction("if(countif(ec_num_list,DN45),OFFSET(INDIRECT(CONCAT(""A"",to_text(match(DN45,ec_num_list,0)))),0,1),"""")"),"K9 ")</f>
        <v>K9</v>
      </c>
      <c r="AO45" s="199" t="str">
        <f aca="false">IFERROR(__xludf.dummyfunction("if(countif(ec_num_list,DO45),OFFSET(INDIRECT(CONCAT(""A"",to_text(match(DO45,ec_num_list,0)))),0,1),"""")"),"KA ")</f>
        <v>KA</v>
      </c>
      <c r="AP45" s="199" t="str">
        <f aca="false">IFERROR(__xludf.dummyfunction("if(countif(ec_num_list,DP45),OFFSET(INDIRECT(CONCAT(""A"",to_text(match(DP45,ec_num_list,0)))),0,1),"""")"),"KB ")</f>
        <v>KB</v>
      </c>
      <c r="AQ45" s="199" t="str">
        <f aca="false">IFERROR(__xludf.dummyfunction("if(countif(ec_num_list,DQ45),OFFSET(INDIRECT(CONCAT(""A"",to_text(match(DQ45,ec_num_list,0)))),0,1),"""")"),"KC ")</f>
        <v>KC</v>
      </c>
      <c r="AR45" s="199" t="str">
        <f aca="false">IFERROR(__xludf.dummyfunction("if(countif(ec_num_list,DR45),OFFSET(INDIRECT(CONCAT(""A"",to_text(match(DR45,ec_num_list,0)))),0,1),"""")"),"KD ")</f>
        <v>KD</v>
      </c>
      <c r="AS45" s="199" t="str">
        <f aca="false">IFERROR(__xludf.dummyfunction("if(countif(ec_num_list,DS45),OFFSET(INDIRECT(CONCAT(""A"",to_text(match(DS45,ec_num_list,0)))),0,1),"""")"),"")</f>
        <v/>
      </c>
      <c r="AT45" s="199" t="str">
        <f aca="false">IFERROR(__xludf.dummyfunction("if(countif(ec_num_list,DT45),OFFSET(INDIRECT(CONCAT(""A"",to_text(match(DT45,ec_num_list,0)))),0,1),"""")"),"KF ")</f>
        <v>KF</v>
      </c>
      <c r="AU45" s="199" t="str">
        <f aca="false">IFERROR(__xludf.dummyfunction("if(countif(ec_num_list,DU45),OFFSET(INDIRECT(CONCAT(""A"",to_text(match(DU45,ec_num_list,0)))),0,1),"""")"),"")</f>
        <v/>
      </c>
      <c r="AV45" s="199" t="str">
        <f aca="false">IFERROR(__xludf.dummyfunction("if(countif(ec_num_list,DV45),OFFSET(INDIRECT(CONCAT(""A"",to_text(match(DV45,ec_num_list,0)))),0,1),"""")"),"L1 ")</f>
        <v>L1</v>
      </c>
      <c r="AW45" s="199" t="str">
        <f aca="false">IFERROR(__xludf.dummyfunction("if(countif(ec_num_list,DW45),OFFSET(INDIRECT(CONCAT(""A"",to_text(match(DW45,ec_num_list,0)))),0,1),"""")"),"L2 ")</f>
        <v>L2</v>
      </c>
      <c r="AX45" s="199" t="str">
        <f aca="false">IFERROR(__xludf.dummyfunction("if(countif(ec_num_list,DX45),OFFSET(INDIRECT(CONCAT(""A"",to_text(match(DX45,ec_num_list,0)))),0,1),"""")"),"L3 ")</f>
        <v>L3</v>
      </c>
      <c r="AY45" s="199" t="str">
        <f aca="false">IFERROR(__xludf.dummyfunction("if(countif(ec_num_list,DY45),OFFSET(INDIRECT(CONCAT(""A"",to_text(match(DY45,ec_num_list,0)))),0,1),"""")"),"L4 ")</f>
        <v>L4</v>
      </c>
      <c r="AZ45" s="199" t="str">
        <f aca="false">IFERROR(__xludf.dummyfunction("if(countif(ec_num_list,DZ45),OFFSET(INDIRECT(CONCAT(""A"",to_text(match(DZ45,ec_num_list,0)))),0,1),"""")"),"")</f>
        <v/>
      </c>
      <c r="BA45" s="199" t="str">
        <f aca="false">IFERROR(__xludf.dummyfunction("if(countif(ec_num_list,EA45),OFFSET(INDIRECT(CONCAT(""A"",to_text(match(EA45,ec_num_list,0)))),0,1),"""")"),"")</f>
        <v/>
      </c>
      <c r="BB45" s="199" t="str">
        <f aca="false">IFERROR(__xludf.dummyfunction("if(countif(ec_num_list,EB45),OFFSET(INDIRECT(CONCAT(""A"",to_text(match(EB45,ec_num_list,0)))),0,1),"""")"),"L7 ")</f>
        <v>L7</v>
      </c>
      <c r="BC45" s="199" t="str">
        <f aca="false">IFERROR(__xludf.dummyfunction("if(countif(ec_num_list,EC45),OFFSET(INDIRECT(CONCAT(""A"",to_text(match(EC45,ec_num_list,0)))),0,1),"""")"),"L8 ")</f>
        <v>L8</v>
      </c>
      <c r="BD45" s="199" t="str">
        <f aca="false">IFERROR(__xludf.dummyfunction("if(countif(ec_num_list,ED45),OFFSET(INDIRECT(CONCAT(""A"",to_text(match(ED45,ec_num_list,0)))),0,1),"""")"),"L9 ")</f>
        <v>L9</v>
      </c>
      <c r="BE45" s="199" t="str">
        <f aca="false">IFERROR(__xludf.dummyfunction("if(countif(ec_num_list,EE45),OFFSET(INDIRECT(CONCAT(""A"",to_text(match(EE45,ec_num_list,0)))),0,1),"""")"),"LA ")</f>
        <v>LA</v>
      </c>
      <c r="BF45" s="199" t="str">
        <f aca="false">IFERROR(__xludf.dummyfunction("if(countif(ec_num_list,EF45),OFFSET(INDIRECT(CONCAT(""A"",to_text(match(EF45,ec_num_list,0)))),0,1),"""")"),"")</f>
        <v/>
      </c>
      <c r="BG45" s="199" t="str">
        <f aca="false">IFERROR(__xludf.dummyfunction("if(countif(ec_num_list,EG45),OFFSET(INDIRECT(CONCAT(""A"",to_text(match(EG45,ec_num_list,0)))),0,1),"""")"),"LC ")</f>
        <v>LC</v>
      </c>
      <c r="BH45" s="199" t="str">
        <f aca="false">IFERROR(__xludf.dummyfunction("if(countif(ec_num_list,EH45),OFFSET(INDIRECT(CONCAT(""A"",to_text(match(EH45,ec_num_list,0)))),0,1),"""")"),"")</f>
        <v/>
      </c>
      <c r="BI45" s="199" t="str">
        <f aca="false">IFERROR(__xludf.dummyfunction("if(countif(ec_num_list,EI45),OFFSET(INDIRECT(CONCAT(""A"",to_text(match(EI45,ec_num_list,0)))),0,1),"""")"),"")</f>
        <v/>
      </c>
      <c r="BJ45" s="199" t="str">
        <f aca="false">IFERROR(__xludf.dummyfunction("if(countif(ec_num_list,EJ45),OFFSET(INDIRECT(CONCAT(""A"",to_text(match(EJ45,ec_num_list,0)))),0,1),"""")"),"LF ")</f>
        <v>LF</v>
      </c>
      <c r="BK45" s="199" t="str">
        <f aca="false">IFERROR(__xludf.dummyfunction("if(countif(ec_num_list,EK45),OFFSET(INDIRECT(CONCAT(""A"",to_text(match(EK45,ec_num_list,0)))),0,1),"""")"),"M0 ")</f>
        <v>M0</v>
      </c>
      <c r="BL45" s="199" t="str">
        <f aca="false">IFERROR(__xludf.dummyfunction("if(countif(ec_num_list,EL45),OFFSET(INDIRECT(CONCAT(""A"",to_text(match(EL45,ec_num_list,0)))),0,1),"""")"),"M1 ")</f>
        <v>M1</v>
      </c>
      <c r="BM45" s="199" t="str">
        <f aca="false">IFERROR(__xludf.dummyfunction("if(countif(ec_num_list,EM45),OFFSET(INDIRECT(CONCAT(""A"",to_text(match(EM45,ec_num_list,0)))),0,1),"""")"),"")</f>
        <v/>
      </c>
      <c r="BN45" s="199" t="str">
        <f aca="false">IFERROR(__xludf.dummyfunction("if(countif(ec_num_list,EN45),OFFSET(INDIRECT(CONCAT(""A"",to_text(match(EN45,ec_num_list,0)))),0,1),"""")"),"M3 ")</f>
        <v>M3</v>
      </c>
      <c r="BO45" s="199" t="str">
        <f aca="false">IFERROR(__xludf.dummyfunction("if(countif(ec_num_list,EO45),OFFSET(INDIRECT(CONCAT(""A"",to_text(match(EO45,ec_num_list,0)))),0,1),"""")"),"M4 ")</f>
        <v>M4</v>
      </c>
      <c r="BP45" s="199" t="str">
        <f aca="false">IFERROR(__xludf.dummyfunction("if(countif(ec_num_list,EP45),OFFSET(INDIRECT(CONCAT(""A"",to_text(match(EP45,ec_num_list,0)))),0,1),"""")"),"M5 ")</f>
        <v>M5</v>
      </c>
      <c r="BQ45" s="199" t="str">
        <f aca="false">IFERROR(__xludf.dummyfunction("if(countif(ec_num_list,EQ45),OFFSET(INDIRECT(CONCAT(""A"",to_text(match(EQ45,ec_num_list,0)))),0,1),"""")"),"")</f>
        <v/>
      </c>
      <c r="BR45" s="199" t="str">
        <f aca="false">IFERROR(__xludf.dummyfunction("if(countif(ec_num_list,ER45),OFFSET(INDIRECT(CONCAT(""A"",to_text(match(ER45,ec_num_list,0)))),0,1),"""")"),"")</f>
        <v/>
      </c>
      <c r="BS45" s="199" t="str">
        <f aca="false">IFERROR(__xludf.dummyfunction("if(countif(ec_num_list,ES45),OFFSET(INDIRECT(CONCAT(""A"",to_text(match(ES45,ec_num_list,0)))),0,1),"""")"),"M8 ")</f>
        <v>M8</v>
      </c>
      <c r="BT45" s="199" t="str">
        <f aca="false">IFERROR(__xludf.dummyfunction("if(countif(ec_num_list,ET45),OFFSET(INDIRECT(CONCAT(""A"",to_text(match(ET45,ec_num_list,0)))),0,1),"""")"),"")</f>
        <v/>
      </c>
      <c r="BU45" s="199" t="str">
        <f aca="false">IFERROR(__xludf.dummyfunction("if(countif(ec_num_list,EU45),OFFSET(INDIRECT(CONCAT(""A"",to_text(match(EU45,ec_num_list,0)))),0,1),"""")"),"")</f>
        <v/>
      </c>
      <c r="BV45" s="199" t="str">
        <f aca="false">IFERROR(__xludf.dummyfunction("if(countif(ec_num_list,EV45),OFFSET(INDIRECT(CONCAT(""A"",to_text(match(EV45,ec_num_list,0)))),0,1),"""")"),"MB ")</f>
        <v>MB</v>
      </c>
      <c r="BW45" s="199" t="str">
        <f aca="false">IFERROR(__xludf.dummyfunction("if(countif(ec_num_list,EW45),OFFSET(INDIRECT(CONCAT(""A"",to_text(match(EW45,ec_num_list,0)))),0,1),"""")"),"")</f>
        <v/>
      </c>
      <c r="BX45" s="199" t="str">
        <f aca="false">IFERROR(__xludf.dummyfunction("if(countif(ec_num_list,EX45),OFFSET(INDIRECT(CONCAT(""A"",to_text(match(EX45,ec_num_list,0)))),0,1),"""")"),"MD ")</f>
        <v>MD</v>
      </c>
      <c r="BY45" s="199" t="str">
        <f aca="false">IFERROR(__xludf.dummyfunction("if(countif(ec_num_list,EY45),OFFSET(INDIRECT(CONCAT(""A"",to_text(match(EY45,ec_num_list,0)))),0,1),"""")"),"")</f>
        <v/>
      </c>
      <c r="BZ45" s="199" t="str">
        <f aca="false">IFERROR(__xludf.dummyfunction("if(countif(ec_num_list,EZ45),OFFSET(INDIRECT(CONCAT(""A"",to_text(match(EZ45,ec_num_list,0)))),0,1),"""")"),"MF ")</f>
        <v>MF</v>
      </c>
      <c r="CA45" s="199" t="str">
        <f aca="false">IFERROR(__xludf.dummyfunction("if(countif(ec_num_list,FA45),OFFSET(INDIRECT(CONCAT(""A"",to_text(match(FA45,ec_num_list,0)))),0,1),"""")"),"")</f>
        <v/>
      </c>
      <c r="CB45" s="199" t="str">
        <f aca="false">IFERROR(__xludf.dummyfunction("if(countif(ec_num_list,FB45),OFFSET(INDIRECT(CONCAT(""A"",to_text(match(FB45,ec_num_list,0)))),0,1),"""")"),"")</f>
        <v/>
      </c>
      <c r="CC45" s="199" t="str">
        <f aca="false">IFERROR(__xludf.dummyfunction("if(countif(ec_num_list,FC45),OFFSET(INDIRECT(CONCAT(""A"",to_text(match(FC45,ec_num_list,0)))),0,1),"""")"),"N2 ")</f>
        <v>N2</v>
      </c>
      <c r="CD45" s="199" t="str">
        <f aca="false">IFERROR(__xludf.dummyfunction("if(countif(ec_num_list,FD45),OFFSET(INDIRECT(CONCAT(""A"",to_text(match(FD45,ec_num_list,0)))),0,1),"""")"),"")</f>
        <v/>
      </c>
      <c r="CE45" s="199" t="str">
        <f aca="false">IFERROR(__xludf.dummyfunction("if(countif(ec_num_list,FE45),OFFSET(INDIRECT(CONCAT(""A"",to_text(match(FE45,ec_num_list,0)))),0,1),"""")"),"")</f>
        <v/>
      </c>
      <c r="CF45" s="199" t="str">
        <f aca="false">IFERROR(__xludf.dummyfunction("if(countif(ec_num_list,FF45),OFFSET(INDIRECT(CONCAT(""A"",to_text(match(FF45,ec_num_list,0)))),0,1),"""")"),"")</f>
        <v/>
      </c>
      <c r="CG45" s="199" t="str">
        <f aca="false">IFERROR(__xludf.dummyfunction("if(countif(ec_num_list,FG45),OFFSET(INDIRECT(CONCAT(""A"",to_text(match(FG45,ec_num_list,0)))),0,1),"""")"),"N6 ")</f>
        <v>N6</v>
      </c>
      <c r="CH45" s="199" t="str">
        <f aca="false">IFERROR(__xludf.dummyfunction("if(countif(ec_num_list,FH45),OFFSET(INDIRECT(CONCAT(""A"",to_text(match(FH45,ec_num_list,0)))),0,1),"""")"),"N7 ")</f>
        <v>N7</v>
      </c>
      <c r="CI45" s="199" t="str">
        <f aca="false">IFERROR(__xludf.dummyfunction("if(countif(ec_num_list,FI45),OFFSET(INDIRECT(CONCAT(""A"",to_text(match(FI45,ec_num_list,0)))),0,1),"""")"),"")</f>
        <v/>
      </c>
      <c r="CJ45" s="199" t="str">
        <f aca="false">IFERROR(__xludf.dummyfunction("if(countif(ec_num_list,FJ45),OFFSET(INDIRECT(CONCAT(""A"",to_text(match(FJ45,ec_num_list,0)))),0,1),"""")"),"")</f>
        <v/>
      </c>
      <c r="CK45" s="199" t="str">
        <f aca="false">IFERROR(__xludf.dummyfunction("if(countif(ec_num_list,FK45),OFFSET(INDIRECT(CONCAT(""A"",to_text(match(FK45,ec_num_list,0)))),0,1),"""")"),"NA ")</f>
        <v>NA</v>
      </c>
      <c r="CL45" s="199" t="str">
        <f aca="false">IFERROR(__xludf.dummyfunction("if(countif(ec_num_list,FL45),OFFSET(INDIRECT(CONCAT(""A"",to_text(match(FL45,ec_num_list,0)))),0,1),"""")"),"")</f>
        <v/>
      </c>
      <c r="CM45" s="199" t="str">
        <f aca="false">IFERROR(__xludf.dummyfunction("if(countif(ec_num_list,FM45),OFFSET(INDIRECT(CONCAT(""A"",to_text(match(FM45,ec_num_list,0)))),0,1),"""")"),"")</f>
        <v/>
      </c>
      <c r="CN45" s="37" t="s">
        <v>675</v>
      </c>
      <c r="CO45" s="37" t="s">
        <v>1231</v>
      </c>
      <c r="CP45" s="37" t="s">
        <v>1239</v>
      </c>
      <c r="CQ45" s="37" t="s">
        <v>1244</v>
      </c>
      <c r="CR45" s="37" t="s">
        <v>1248</v>
      </c>
      <c r="CS45" s="37" t="s">
        <v>1543</v>
      </c>
      <c r="CT45" s="37" t="s">
        <v>1254</v>
      </c>
      <c r="CU45" s="37" t="s">
        <v>1259</v>
      </c>
      <c r="CV45" s="37" t="s">
        <v>1262</v>
      </c>
      <c r="CW45" s="37" t="s">
        <v>1543</v>
      </c>
      <c r="CX45" s="37" t="s">
        <v>1543</v>
      </c>
      <c r="CY45" s="37" t="s">
        <v>1274</v>
      </c>
      <c r="CZ45" s="37" t="s">
        <v>1543</v>
      </c>
      <c r="DA45" s="37" t="s">
        <v>1280</v>
      </c>
      <c r="DB45" s="37" t="s">
        <v>1282</v>
      </c>
      <c r="DC45" s="37" t="s">
        <v>1543</v>
      </c>
      <c r="DD45" s="37" t="s">
        <v>1289</v>
      </c>
      <c r="DE45" s="37" t="s">
        <v>1292</v>
      </c>
      <c r="DF45" s="37" t="s">
        <v>1297</v>
      </c>
      <c r="DG45" s="37" t="s">
        <v>1299</v>
      </c>
      <c r="DH45" s="37" t="s">
        <v>1303</v>
      </c>
      <c r="DI45" s="37" t="s">
        <v>1305</v>
      </c>
      <c r="DJ45" s="37" t="s">
        <v>1309</v>
      </c>
      <c r="DK45" s="37" t="s">
        <v>1312</v>
      </c>
      <c r="DL45" s="37" t="s">
        <v>1314</v>
      </c>
      <c r="DM45" s="37" t="s">
        <v>1318</v>
      </c>
      <c r="DN45" s="37" t="s">
        <v>1322</v>
      </c>
      <c r="DO45" s="37" t="s">
        <v>1325</v>
      </c>
      <c r="DP45" s="37" t="s">
        <v>1329</v>
      </c>
      <c r="DQ45" s="37" t="s">
        <v>1332</v>
      </c>
      <c r="DR45" s="37" t="s">
        <v>1335</v>
      </c>
      <c r="DS45" s="37" t="s">
        <v>1543</v>
      </c>
      <c r="DT45" s="37" t="s">
        <v>1341</v>
      </c>
      <c r="DU45" s="37" t="s">
        <v>1543</v>
      </c>
      <c r="DV45" s="37" t="s">
        <v>1351</v>
      </c>
      <c r="DW45" s="37" t="s">
        <v>1357</v>
      </c>
      <c r="DX45" s="37" t="s">
        <v>1363</v>
      </c>
      <c r="DY45" s="37" t="s">
        <v>1366</v>
      </c>
      <c r="DZ45" s="37" t="s">
        <v>1543</v>
      </c>
      <c r="EA45" s="37" t="s">
        <v>1543</v>
      </c>
      <c r="EB45" s="37" t="s">
        <v>1376</v>
      </c>
      <c r="EC45" s="37" t="s">
        <v>1379</v>
      </c>
      <c r="ED45" s="37" t="s">
        <v>1382</v>
      </c>
      <c r="EE45" s="37" t="s">
        <v>1385</v>
      </c>
      <c r="EF45" s="37" t="s">
        <v>1543</v>
      </c>
      <c r="EG45" s="37" t="s">
        <v>1392</v>
      </c>
      <c r="EH45" s="37" t="s">
        <v>1543</v>
      </c>
      <c r="EI45" s="37" t="s">
        <v>1543</v>
      </c>
      <c r="EJ45" s="37" t="s">
        <v>1402</v>
      </c>
      <c r="EK45" s="37" t="s">
        <v>1405</v>
      </c>
      <c r="EL45" s="37" t="s">
        <v>1407</v>
      </c>
      <c r="EM45" s="37" t="s">
        <v>1543</v>
      </c>
      <c r="EN45" s="37" t="s">
        <v>1416</v>
      </c>
      <c r="EO45" s="37" t="s">
        <v>1418</v>
      </c>
      <c r="EP45" s="37" t="s">
        <v>1421</v>
      </c>
      <c r="EQ45" s="37" t="s">
        <v>1543</v>
      </c>
      <c r="ER45" s="37" t="s">
        <v>1543</v>
      </c>
      <c r="ES45" s="37" t="s">
        <v>1430</v>
      </c>
      <c r="ET45" s="37" t="s">
        <v>1543</v>
      </c>
      <c r="EU45" s="37" t="s">
        <v>1543</v>
      </c>
      <c r="EV45" s="37" t="s">
        <v>1439</v>
      </c>
      <c r="EW45" s="37" t="s">
        <v>1543</v>
      </c>
      <c r="EX45" s="37" t="s">
        <v>1446</v>
      </c>
      <c r="EY45" s="37" t="s">
        <v>1543</v>
      </c>
      <c r="EZ45" s="37" t="s">
        <v>1451</v>
      </c>
      <c r="FA45" s="37" t="s">
        <v>1543</v>
      </c>
      <c r="FB45" s="37" t="s">
        <v>1543</v>
      </c>
      <c r="FC45" s="37" t="s">
        <v>1464</v>
      </c>
      <c r="FD45" s="37" t="s">
        <v>1543</v>
      </c>
      <c r="FE45" s="37" t="s">
        <v>1543</v>
      </c>
      <c r="FF45" s="37" t="s">
        <v>1543</v>
      </c>
      <c r="FG45" s="37" t="s">
        <v>1480</v>
      </c>
      <c r="FH45" s="37" t="s">
        <v>1482</v>
      </c>
      <c r="FI45" s="37" t="s">
        <v>1543</v>
      </c>
      <c r="FJ45" s="37" t="s">
        <v>1543</v>
      </c>
      <c r="FK45" s="37" t="s">
        <v>1494</v>
      </c>
      <c r="FL45" s="37" t="s">
        <v>1497</v>
      </c>
      <c r="FM45" s="37" t="s">
        <v>1543</v>
      </c>
    </row>
    <row r="46" customFormat="false" ht="15" hidden="false" customHeight="false" outlineLevel="0" collapsed="false">
      <c r="A46" s="37" t="s">
        <v>1388</v>
      </c>
      <c r="B46" s="37" t="str">
        <f aca="false">CONCATENATE("L",C46," ")</f>
        <v>LB</v>
      </c>
      <c r="C46" s="196" t="s">
        <v>1545</v>
      </c>
      <c r="D46" s="36" t="s">
        <v>417</v>
      </c>
      <c r="E46" s="36" t="s">
        <v>896</v>
      </c>
      <c r="F46" s="36" t="s">
        <v>897</v>
      </c>
      <c r="G46" s="36" t="s">
        <v>898</v>
      </c>
      <c r="H46" s="36" t="s">
        <v>439</v>
      </c>
      <c r="I46" s="36" t="s">
        <v>637</v>
      </c>
      <c r="J46" s="36" t="s">
        <v>680</v>
      </c>
      <c r="K46" s="36" t="s">
        <v>681</v>
      </c>
      <c r="L46" s="173" t="s">
        <v>192</v>
      </c>
      <c r="M46" s="199" t="str">
        <f aca="false">IFERROR(__xludf.dummyfunction("regexreplace(N46,"" "","", "")"),"J0, J1, J2, J5, J6, J7, JA, JC, JF, K0, K3, K4, K5, K7, K8, K9, KA, KB, KC, KD, KF, L1, L8, LA, LC, LF, M0, M1, M3, M4, M8, MB, MD, MF, N2, N7, NA, ")</f>
        <v>J0, J1, J2, J5, J6, J7, JA, JC, JF, K0, K3, K4, K5, K7, K8, K9, KA, KB, KC, KD, KF, L1, L8, LA, LC, LF, M0, M1, M3, M4, M8, MB, MD, MF, N2, N7, NA,</v>
      </c>
      <c r="N46" s="199" t="e">
        <f aca="false">CONCATENATE(O46:CL46)</f>
        <v>#VALUE!</v>
      </c>
      <c r="O46" s="199" t="str">
        <f aca="false">IFERROR(__xludf.dummyfunction("if(countif(ec_num_list,CO46),OFFSET(INDIRECT(CONCAT(""A"",to_text(match(CO46,ec_num_list,0)))),0,1),"""")"),"J0 ")</f>
        <v>J0</v>
      </c>
      <c r="P46" s="199" t="str">
        <f aca="false">IFERROR(__xludf.dummyfunction("if(countif(ec_num_list,CP46),OFFSET(INDIRECT(CONCAT(""A"",to_text(match(CP46,ec_num_list,0)))),0,1),"""")"),"J1 ")</f>
        <v>J1</v>
      </c>
      <c r="Q46" s="199" t="str">
        <f aca="false">IFERROR(__xludf.dummyfunction("if(countif(ec_num_list,CQ46),OFFSET(INDIRECT(CONCAT(""A"",to_text(match(CQ46,ec_num_list,0)))),0,1),"""")"),"J2 ")</f>
        <v>J2</v>
      </c>
      <c r="R46" s="199" t="str">
        <f aca="false">IFERROR(__xludf.dummyfunction("if(countif(ec_num_list,CR46),OFFSET(INDIRECT(CONCAT(""A"",to_text(match(CR46,ec_num_list,0)))),0,1),"""")"),"")</f>
        <v/>
      </c>
      <c r="S46" s="199" t="str">
        <f aca="false">IFERROR(__xludf.dummyfunction("if(countif(ec_num_list,CS46),OFFSET(INDIRECT(CONCAT(""A"",to_text(match(CS46,ec_num_list,0)))),0,1),"""")"),"")</f>
        <v/>
      </c>
      <c r="T46" s="199" t="str">
        <f aca="false">IFERROR(__xludf.dummyfunction("if(countif(ec_num_list,CT46),OFFSET(INDIRECT(CONCAT(""A"",to_text(match(CT46,ec_num_list,0)))),0,1),"""")"),"J5 ")</f>
        <v>J5</v>
      </c>
      <c r="U46" s="199" t="str">
        <f aca="false">IFERROR(__xludf.dummyfunction("if(countif(ec_num_list,CU46),OFFSET(INDIRECT(CONCAT(""A"",to_text(match(CU46,ec_num_list,0)))),0,1),"""")"),"J6 ")</f>
        <v>J6</v>
      </c>
      <c r="V46" s="199" t="str">
        <f aca="false">IFERROR(__xludf.dummyfunction("if(countif(ec_num_list,CV46),OFFSET(INDIRECT(CONCAT(""A"",to_text(match(CV46,ec_num_list,0)))),0,1),"""")"),"J7 ")</f>
        <v>J7</v>
      </c>
      <c r="W46" s="199" t="str">
        <f aca="false">IFERROR(__xludf.dummyfunction("if(countif(ec_num_list,CW46),OFFSET(INDIRECT(CONCAT(""A"",to_text(match(CW46,ec_num_list,0)))),0,1),"""")"),"")</f>
        <v/>
      </c>
      <c r="X46" s="199" t="str">
        <f aca="false">IFERROR(__xludf.dummyfunction("if(countif(ec_num_list,CX46),OFFSET(INDIRECT(CONCAT(""A"",to_text(match(CX46,ec_num_list,0)))),0,1),"""")"),"")</f>
        <v/>
      </c>
      <c r="Y46" s="199" t="str">
        <f aca="false">IFERROR(__xludf.dummyfunction("if(countif(ec_num_list,CY46),OFFSET(INDIRECT(CONCAT(""A"",to_text(match(CY46,ec_num_list,0)))),0,1),"""")"),"JA ")</f>
        <v>JA</v>
      </c>
      <c r="Z46" s="199" t="str">
        <f aca="false">IFERROR(__xludf.dummyfunction("if(countif(ec_num_list,CZ46),OFFSET(INDIRECT(CONCAT(""A"",to_text(match(CZ46,ec_num_list,0)))),0,1),"""")"),"")</f>
        <v/>
      </c>
      <c r="AA46" s="199" t="str">
        <f aca="false">IFERROR(__xludf.dummyfunction("if(countif(ec_num_list,DA46),OFFSET(INDIRECT(CONCAT(""A"",to_text(match(DA46,ec_num_list,0)))),0,1),"""")"),"JC ")</f>
        <v>JC</v>
      </c>
      <c r="AB46" s="199" t="str">
        <f aca="false">IFERROR(__xludf.dummyfunction("if(countif(ec_num_list,DB46),OFFSET(INDIRECT(CONCAT(""A"",to_text(match(DB46,ec_num_list,0)))),0,1),"""")"),"")</f>
        <v/>
      </c>
      <c r="AC46" s="199" t="str">
        <f aca="false">IFERROR(__xludf.dummyfunction("if(countif(ec_num_list,DC46),OFFSET(INDIRECT(CONCAT(""A"",to_text(match(DC46,ec_num_list,0)))),0,1),"""")"),"")</f>
        <v/>
      </c>
      <c r="AD46" s="199" t="str">
        <f aca="false">IFERROR(__xludf.dummyfunction("if(countif(ec_num_list,DD46),OFFSET(INDIRECT(CONCAT(""A"",to_text(match(DD46,ec_num_list,0)))),0,1),"""")"),"JF ")</f>
        <v>JF</v>
      </c>
      <c r="AE46" s="199" t="str">
        <f aca="false">IFERROR(__xludf.dummyfunction("if(countif(ec_num_list,DE46),OFFSET(INDIRECT(CONCAT(""A"",to_text(match(DE46,ec_num_list,0)))),0,1),"""")"),"K0 ")</f>
        <v>K0</v>
      </c>
      <c r="AF46" s="199" t="str">
        <f aca="false">IFERROR(__xludf.dummyfunction("if(countif(ec_num_list,DF46),OFFSET(INDIRECT(CONCAT(""A"",to_text(match(DF46,ec_num_list,0)))),0,1),"""")"),"")</f>
        <v/>
      </c>
      <c r="AG46" s="199" t="str">
        <f aca="false">IFERROR(__xludf.dummyfunction("if(countif(ec_num_list,DG46),OFFSET(INDIRECT(CONCAT(""A"",to_text(match(DG46,ec_num_list,0)))),0,1),"""")"),"")</f>
        <v/>
      </c>
      <c r="AH46" s="199" t="str">
        <f aca="false">IFERROR(__xludf.dummyfunction("if(countif(ec_num_list,DH46),OFFSET(INDIRECT(CONCAT(""A"",to_text(match(DH46,ec_num_list,0)))),0,1),"""")"),"K3 ")</f>
        <v>K3</v>
      </c>
      <c r="AI46" s="199" t="str">
        <f aca="false">IFERROR(__xludf.dummyfunction("if(countif(ec_num_list,DI46),OFFSET(INDIRECT(CONCAT(""A"",to_text(match(DI46,ec_num_list,0)))),0,1),"""")"),"K4 ")</f>
        <v>K4</v>
      </c>
      <c r="AJ46" s="199" t="str">
        <f aca="false">IFERROR(__xludf.dummyfunction("if(countif(ec_num_list,DJ46),OFFSET(INDIRECT(CONCAT(""A"",to_text(match(DJ46,ec_num_list,0)))),0,1),"""")"),"K5 ")</f>
        <v>K5</v>
      </c>
      <c r="AK46" s="199" t="str">
        <f aca="false">IFERROR(__xludf.dummyfunction("if(countif(ec_num_list,DK46),OFFSET(INDIRECT(CONCAT(""A"",to_text(match(DK46,ec_num_list,0)))),0,1),"""")"),"")</f>
        <v/>
      </c>
      <c r="AL46" s="199" t="str">
        <f aca="false">IFERROR(__xludf.dummyfunction("if(countif(ec_num_list,DL46),OFFSET(INDIRECT(CONCAT(""A"",to_text(match(DL46,ec_num_list,0)))),0,1),"""")"),"K7 ")</f>
        <v>K7</v>
      </c>
      <c r="AM46" s="199" t="str">
        <f aca="false">IFERROR(__xludf.dummyfunction("if(countif(ec_num_list,DM46),OFFSET(INDIRECT(CONCAT(""A"",to_text(match(DM46,ec_num_list,0)))),0,1),"""")"),"K8 ")</f>
        <v>K8</v>
      </c>
      <c r="AN46" s="199" t="str">
        <f aca="false">IFERROR(__xludf.dummyfunction("if(countif(ec_num_list,DN46),OFFSET(INDIRECT(CONCAT(""A"",to_text(match(DN46,ec_num_list,0)))),0,1),"""")"),"K9 ")</f>
        <v>K9</v>
      </c>
      <c r="AO46" s="199" t="str">
        <f aca="false">IFERROR(__xludf.dummyfunction("if(countif(ec_num_list,DO46),OFFSET(INDIRECT(CONCAT(""A"",to_text(match(DO46,ec_num_list,0)))),0,1),"""")"),"KA ")</f>
        <v>KA</v>
      </c>
      <c r="AP46" s="199" t="str">
        <f aca="false">IFERROR(__xludf.dummyfunction("if(countif(ec_num_list,DP46),OFFSET(INDIRECT(CONCAT(""A"",to_text(match(DP46,ec_num_list,0)))),0,1),"""")"),"KB ")</f>
        <v>KB</v>
      </c>
      <c r="AQ46" s="199" t="str">
        <f aca="false">IFERROR(__xludf.dummyfunction("if(countif(ec_num_list,DQ46),OFFSET(INDIRECT(CONCAT(""A"",to_text(match(DQ46,ec_num_list,0)))),0,1),"""")"),"KC ")</f>
        <v>KC</v>
      </c>
      <c r="AR46" s="199" t="str">
        <f aca="false">IFERROR(__xludf.dummyfunction("if(countif(ec_num_list,DR46),OFFSET(INDIRECT(CONCAT(""A"",to_text(match(DR46,ec_num_list,0)))),0,1),"""")"),"KD ")</f>
        <v>KD</v>
      </c>
      <c r="AS46" s="199" t="str">
        <f aca="false">IFERROR(__xludf.dummyfunction("if(countif(ec_num_list,DS46),OFFSET(INDIRECT(CONCAT(""A"",to_text(match(DS46,ec_num_list,0)))),0,1),"""")"),"")</f>
        <v/>
      </c>
      <c r="AT46" s="199" t="str">
        <f aca="false">IFERROR(__xludf.dummyfunction("if(countif(ec_num_list,DT46),OFFSET(INDIRECT(CONCAT(""A"",to_text(match(DT46,ec_num_list,0)))),0,1),"""")"),"KF ")</f>
        <v>KF</v>
      </c>
      <c r="AU46" s="199" t="str">
        <f aca="false">IFERROR(__xludf.dummyfunction("if(countif(ec_num_list,DU46),OFFSET(INDIRECT(CONCAT(""A"",to_text(match(DU46,ec_num_list,0)))),0,1),"""")"),"")</f>
        <v/>
      </c>
      <c r="AV46" s="199" t="str">
        <f aca="false">IFERROR(__xludf.dummyfunction("if(countif(ec_num_list,DV46),OFFSET(INDIRECT(CONCAT(""A"",to_text(match(DV46,ec_num_list,0)))),0,1),"""")"),"L1 ")</f>
        <v>L1</v>
      </c>
      <c r="AW46" s="199" t="str">
        <f aca="false">IFERROR(__xludf.dummyfunction("if(countif(ec_num_list,DW46),OFFSET(INDIRECT(CONCAT(""A"",to_text(match(DW46,ec_num_list,0)))),0,1),"""")"),"")</f>
        <v/>
      </c>
      <c r="AX46" s="199" t="str">
        <f aca="false">IFERROR(__xludf.dummyfunction("if(countif(ec_num_list,DX46),OFFSET(INDIRECT(CONCAT(""A"",to_text(match(DX46,ec_num_list,0)))),0,1),"""")"),"")</f>
        <v/>
      </c>
      <c r="AY46" s="199" t="str">
        <f aca="false">IFERROR(__xludf.dummyfunction("if(countif(ec_num_list,DY46),OFFSET(INDIRECT(CONCAT(""A"",to_text(match(DY46,ec_num_list,0)))),0,1),"""")"),"")</f>
        <v/>
      </c>
      <c r="AZ46" s="199" t="str">
        <f aca="false">IFERROR(__xludf.dummyfunction("if(countif(ec_num_list,DZ46),OFFSET(INDIRECT(CONCAT(""A"",to_text(match(DZ46,ec_num_list,0)))),0,1),"""")"),"")</f>
        <v/>
      </c>
      <c r="BA46" s="199" t="str">
        <f aca="false">IFERROR(__xludf.dummyfunction("if(countif(ec_num_list,EA46),OFFSET(INDIRECT(CONCAT(""A"",to_text(match(EA46,ec_num_list,0)))),0,1),"""")"),"")</f>
        <v/>
      </c>
      <c r="BB46" s="199" t="str">
        <f aca="false">IFERROR(__xludf.dummyfunction("if(countif(ec_num_list,EB46),OFFSET(INDIRECT(CONCAT(""A"",to_text(match(EB46,ec_num_list,0)))),0,1),"""")"),"")</f>
        <v/>
      </c>
      <c r="BC46" s="199" t="str">
        <f aca="false">IFERROR(__xludf.dummyfunction("if(countif(ec_num_list,EC46),OFFSET(INDIRECT(CONCAT(""A"",to_text(match(EC46,ec_num_list,0)))),0,1),"""")"),"L8 ")</f>
        <v>L8</v>
      </c>
      <c r="BD46" s="199" t="str">
        <f aca="false">IFERROR(__xludf.dummyfunction("if(countif(ec_num_list,ED46),OFFSET(INDIRECT(CONCAT(""A"",to_text(match(ED46,ec_num_list,0)))),0,1),"""")"),"")</f>
        <v/>
      </c>
      <c r="BE46" s="199" t="str">
        <f aca="false">IFERROR(__xludf.dummyfunction("if(countif(ec_num_list,EE46),OFFSET(INDIRECT(CONCAT(""A"",to_text(match(EE46,ec_num_list,0)))),0,1),"""")"),"LA ")</f>
        <v>LA</v>
      </c>
      <c r="BF46" s="199" t="str">
        <f aca="false">IFERROR(__xludf.dummyfunction("if(countif(ec_num_list,EF46),OFFSET(INDIRECT(CONCAT(""A"",to_text(match(EF46,ec_num_list,0)))),0,1),"""")"),"")</f>
        <v/>
      </c>
      <c r="BG46" s="199" t="str">
        <f aca="false">IFERROR(__xludf.dummyfunction("if(countif(ec_num_list,EG46),OFFSET(INDIRECT(CONCAT(""A"",to_text(match(EG46,ec_num_list,0)))),0,1),"""")"),"LC ")</f>
        <v>LC</v>
      </c>
      <c r="BH46" s="199" t="str">
        <f aca="false">IFERROR(__xludf.dummyfunction("if(countif(ec_num_list,EH46),OFFSET(INDIRECT(CONCAT(""A"",to_text(match(EH46,ec_num_list,0)))),0,1),"""")"),"")</f>
        <v/>
      </c>
      <c r="BI46" s="199" t="str">
        <f aca="false">IFERROR(__xludf.dummyfunction("if(countif(ec_num_list,EI46),OFFSET(INDIRECT(CONCAT(""A"",to_text(match(EI46,ec_num_list,0)))),0,1),"""")"),"")</f>
        <v/>
      </c>
      <c r="BJ46" s="199" t="str">
        <f aca="false">IFERROR(__xludf.dummyfunction("if(countif(ec_num_list,EJ46),OFFSET(INDIRECT(CONCAT(""A"",to_text(match(EJ46,ec_num_list,0)))),0,1),"""")"),"LF ")</f>
        <v>LF</v>
      </c>
      <c r="BK46" s="199" t="str">
        <f aca="false">IFERROR(__xludf.dummyfunction("if(countif(ec_num_list,EK46),OFFSET(INDIRECT(CONCAT(""A"",to_text(match(EK46,ec_num_list,0)))),0,1),"""")"),"M0 ")</f>
        <v>M0</v>
      </c>
      <c r="BL46" s="199" t="str">
        <f aca="false">IFERROR(__xludf.dummyfunction("if(countif(ec_num_list,EL46),OFFSET(INDIRECT(CONCAT(""A"",to_text(match(EL46,ec_num_list,0)))),0,1),"""")"),"M1 ")</f>
        <v>M1</v>
      </c>
      <c r="BM46" s="199" t="str">
        <f aca="false">IFERROR(__xludf.dummyfunction("if(countif(ec_num_list,EM46),OFFSET(INDIRECT(CONCAT(""A"",to_text(match(EM46,ec_num_list,0)))),0,1),"""")"),"")</f>
        <v/>
      </c>
      <c r="BN46" s="199" t="str">
        <f aca="false">IFERROR(__xludf.dummyfunction("if(countif(ec_num_list,EN46),OFFSET(INDIRECT(CONCAT(""A"",to_text(match(EN46,ec_num_list,0)))),0,1),"""")"),"M3 ")</f>
        <v>M3</v>
      </c>
      <c r="BO46" s="199" t="str">
        <f aca="false">IFERROR(__xludf.dummyfunction("if(countif(ec_num_list,EO46),OFFSET(INDIRECT(CONCAT(""A"",to_text(match(EO46,ec_num_list,0)))),0,1),"""")"),"M4 ")</f>
        <v>M4</v>
      </c>
      <c r="BP46" s="199" t="str">
        <f aca="false">IFERROR(__xludf.dummyfunction("if(countif(ec_num_list,EP46),OFFSET(INDIRECT(CONCAT(""A"",to_text(match(EP46,ec_num_list,0)))),0,1),"""")"),"")</f>
        <v/>
      </c>
      <c r="BQ46" s="199" t="str">
        <f aca="false">IFERROR(__xludf.dummyfunction("if(countif(ec_num_list,EQ46),OFFSET(INDIRECT(CONCAT(""A"",to_text(match(EQ46,ec_num_list,0)))),0,1),"""")"),"")</f>
        <v/>
      </c>
      <c r="BR46" s="199" t="str">
        <f aca="false">IFERROR(__xludf.dummyfunction("if(countif(ec_num_list,ER46),OFFSET(INDIRECT(CONCAT(""A"",to_text(match(ER46,ec_num_list,0)))),0,1),"""")"),"")</f>
        <v/>
      </c>
      <c r="BS46" s="199" t="str">
        <f aca="false">IFERROR(__xludf.dummyfunction("if(countif(ec_num_list,ES46),OFFSET(INDIRECT(CONCAT(""A"",to_text(match(ES46,ec_num_list,0)))),0,1),"""")"),"M8 ")</f>
        <v>M8</v>
      </c>
      <c r="BT46" s="199" t="str">
        <f aca="false">IFERROR(__xludf.dummyfunction("if(countif(ec_num_list,ET46),OFFSET(INDIRECT(CONCAT(""A"",to_text(match(ET46,ec_num_list,0)))),0,1),"""")"),"")</f>
        <v/>
      </c>
      <c r="BU46" s="199" t="str">
        <f aca="false">IFERROR(__xludf.dummyfunction("if(countif(ec_num_list,EU46),OFFSET(INDIRECT(CONCAT(""A"",to_text(match(EU46,ec_num_list,0)))),0,1),"""")"),"")</f>
        <v/>
      </c>
      <c r="BV46" s="199" t="str">
        <f aca="false">IFERROR(__xludf.dummyfunction("if(countif(ec_num_list,EV46),OFFSET(INDIRECT(CONCAT(""A"",to_text(match(EV46,ec_num_list,0)))),0,1),"""")"),"MB ")</f>
        <v>MB</v>
      </c>
      <c r="BW46" s="199" t="str">
        <f aca="false">IFERROR(__xludf.dummyfunction("if(countif(ec_num_list,EW46),OFFSET(INDIRECT(CONCAT(""A"",to_text(match(EW46,ec_num_list,0)))),0,1),"""")"),"")</f>
        <v/>
      </c>
      <c r="BX46" s="199" t="str">
        <f aca="false">IFERROR(__xludf.dummyfunction("if(countif(ec_num_list,EX46),OFFSET(INDIRECT(CONCAT(""A"",to_text(match(EX46,ec_num_list,0)))),0,1),"""")"),"MD ")</f>
        <v>MD</v>
      </c>
      <c r="BY46" s="199" t="str">
        <f aca="false">IFERROR(__xludf.dummyfunction("if(countif(ec_num_list,EY46),OFFSET(INDIRECT(CONCAT(""A"",to_text(match(EY46,ec_num_list,0)))),0,1),"""")"),"")</f>
        <v/>
      </c>
      <c r="BZ46" s="199" t="str">
        <f aca="false">IFERROR(__xludf.dummyfunction("if(countif(ec_num_list,EZ46),OFFSET(INDIRECT(CONCAT(""A"",to_text(match(EZ46,ec_num_list,0)))),0,1),"""")"),"MF ")</f>
        <v>MF</v>
      </c>
      <c r="CA46" s="199" t="str">
        <f aca="false">IFERROR(__xludf.dummyfunction("if(countif(ec_num_list,FA46),OFFSET(INDIRECT(CONCAT(""A"",to_text(match(FA46,ec_num_list,0)))),0,1),"""")"),"")</f>
        <v/>
      </c>
      <c r="CB46" s="199" t="str">
        <f aca="false">IFERROR(__xludf.dummyfunction("if(countif(ec_num_list,FB46),OFFSET(INDIRECT(CONCAT(""A"",to_text(match(FB46,ec_num_list,0)))),0,1),"""")"),"")</f>
        <v/>
      </c>
      <c r="CC46" s="199" t="str">
        <f aca="false">IFERROR(__xludf.dummyfunction("if(countif(ec_num_list,FC46),OFFSET(INDIRECT(CONCAT(""A"",to_text(match(FC46,ec_num_list,0)))),0,1),"""")"),"N2 ")</f>
        <v>N2</v>
      </c>
      <c r="CD46" s="199" t="str">
        <f aca="false">IFERROR(__xludf.dummyfunction("if(countif(ec_num_list,FD46),OFFSET(INDIRECT(CONCAT(""A"",to_text(match(FD46,ec_num_list,0)))),0,1),"""")"),"")</f>
        <v/>
      </c>
      <c r="CE46" s="199" t="str">
        <f aca="false">IFERROR(__xludf.dummyfunction("if(countif(ec_num_list,FE46),OFFSET(INDIRECT(CONCAT(""A"",to_text(match(FE46,ec_num_list,0)))),0,1),"""")"),"")</f>
        <v/>
      </c>
      <c r="CF46" s="199" t="str">
        <f aca="false">IFERROR(__xludf.dummyfunction("if(countif(ec_num_list,FF46),OFFSET(INDIRECT(CONCAT(""A"",to_text(match(FF46,ec_num_list,0)))),0,1),"""")"),"")</f>
        <v/>
      </c>
      <c r="CG46" s="199" t="str">
        <f aca="false">IFERROR(__xludf.dummyfunction("if(countif(ec_num_list,FG46),OFFSET(INDIRECT(CONCAT(""A"",to_text(match(FG46,ec_num_list,0)))),0,1),"""")"),"")</f>
        <v/>
      </c>
      <c r="CH46" s="199" t="str">
        <f aca="false">IFERROR(__xludf.dummyfunction("if(countif(ec_num_list,FH46),OFFSET(INDIRECT(CONCAT(""A"",to_text(match(FH46,ec_num_list,0)))),0,1),"""")"),"N7 ")</f>
        <v>N7</v>
      </c>
      <c r="CI46" s="199" t="str">
        <f aca="false">IFERROR(__xludf.dummyfunction("if(countif(ec_num_list,FI46),OFFSET(INDIRECT(CONCAT(""A"",to_text(match(FI46,ec_num_list,0)))),0,1),"""")"),"")</f>
        <v/>
      </c>
      <c r="CJ46" s="199" t="str">
        <f aca="false">IFERROR(__xludf.dummyfunction("if(countif(ec_num_list,FJ46),OFFSET(INDIRECT(CONCAT(""A"",to_text(match(FJ46,ec_num_list,0)))),0,1),"""")"),"")</f>
        <v/>
      </c>
      <c r="CK46" s="199" t="str">
        <f aca="false">IFERROR(__xludf.dummyfunction("if(countif(ec_num_list,FK46),OFFSET(INDIRECT(CONCAT(""A"",to_text(match(FK46,ec_num_list,0)))),0,1),"""")"),"NA ")</f>
        <v>NA</v>
      </c>
      <c r="CL46" s="199" t="str">
        <f aca="false">IFERROR(__xludf.dummyfunction("if(countif(ec_num_list,FL46),OFFSET(INDIRECT(CONCAT(""A"",to_text(match(FL46,ec_num_list,0)))),0,1),"""")"),"")</f>
        <v/>
      </c>
      <c r="CM46" s="199" t="str">
        <f aca="false">IFERROR(__xludf.dummyfunction("if(countif(ec_num_list,FM46),OFFSET(INDIRECT(CONCAT(""A"",to_text(match(FM46,ec_num_list,0)))),0,1),"""")"),"")</f>
        <v/>
      </c>
      <c r="CN46" s="37" t="s">
        <v>192</v>
      </c>
      <c r="CO46" s="37" t="s">
        <v>1231</v>
      </c>
      <c r="CP46" s="37" t="s">
        <v>1239</v>
      </c>
      <c r="CQ46" s="37" t="s">
        <v>1244</v>
      </c>
      <c r="CR46" s="37" t="s">
        <v>1543</v>
      </c>
      <c r="CS46" s="37" t="s">
        <v>1543</v>
      </c>
      <c r="CT46" s="37" t="s">
        <v>1254</v>
      </c>
      <c r="CU46" s="37" t="s">
        <v>1259</v>
      </c>
      <c r="CV46" s="37" t="s">
        <v>1262</v>
      </c>
      <c r="CW46" s="37" t="s">
        <v>1543</v>
      </c>
      <c r="CX46" s="37" t="s">
        <v>1543</v>
      </c>
      <c r="CY46" s="37" t="s">
        <v>1274</v>
      </c>
      <c r="CZ46" s="37" t="s">
        <v>1543</v>
      </c>
      <c r="DA46" s="37" t="s">
        <v>1280</v>
      </c>
      <c r="DB46" s="37" t="s">
        <v>1543</v>
      </c>
      <c r="DC46" s="37" t="s">
        <v>1543</v>
      </c>
      <c r="DD46" s="37" t="s">
        <v>1289</v>
      </c>
      <c r="DE46" s="37" t="s">
        <v>1292</v>
      </c>
      <c r="DF46" s="37" t="s">
        <v>1543</v>
      </c>
      <c r="DG46" s="37" t="s">
        <v>1543</v>
      </c>
      <c r="DH46" s="37" t="s">
        <v>1303</v>
      </c>
      <c r="DI46" s="37" t="s">
        <v>1305</v>
      </c>
      <c r="DJ46" s="37" t="s">
        <v>1309</v>
      </c>
      <c r="DK46" s="37" t="s">
        <v>1543</v>
      </c>
      <c r="DL46" s="37" t="s">
        <v>1314</v>
      </c>
      <c r="DM46" s="37" t="s">
        <v>1318</v>
      </c>
      <c r="DN46" s="37" t="s">
        <v>1322</v>
      </c>
      <c r="DO46" s="37" t="s">
        <v>1325</v>
      </c>
      <c r="DP46" s="37" t="s">
        <v>1329</v>
      </c>
      <c r="DQ46" s="37" t="s">
        <v>1332</v>
      </c>
      <c r="DR46" s="37" t="s">
        <v>1335</v>
      </c>
      <c r="DS46" s="37" t="s">
        <v>1543</v>
      </c>
      <c r="DT46" s="37" t="s">
        <v>1341</v>
      </c>
      <c r="DU46" s="37" t="s">
        <v>1543</v>
      </c>
      <c r="DV46" s="37" t="s">
        <v>1351</v>
      </c>
      <c r="DW46" s="37" t="s">
        <v>1543</v>
      </c>
      <c r="DX46" s="37" t="s">
        <v>1543</v>
      </c>
      <c r="DY46" s="37" t="s">
        <v>1543</v>
      </c>
      <c r="DZ46" s="37" t="s">
        <v>1543</v>
      </c>
      <c r="EA46" s="37" t="s">
        <v>1543</v>
      </c>
      <c r="EB46" s="37" t="s">
        <v>1543</v>
      </c>
      <c r="EC46" s="37" t="s">
        <v>1379</v>
      </c>
      <c r="ED46" s="37" t="s">
        <v>1543</v>
      </c>
      <c r="EE46" s="37" t="s">
        <v>1385</v>
      </c>
      <c r="EF46" s="37" t="s">
        <v>1543</v>
      </c>
      <c r="EG46" s="37" t="s">
        <v>1392</v>
      </c>
      <c r="EH46" s="37" t="s">
        <v>1543</v>
      </c>
      <c r="EI46" s="37" t="s">
        <v>1543</v>
      </c>
      <c r="EJ46" s="37" t="s">
        <v>1402</v>
      </c>
      <c r="EK46" s="37" t="s">
        <v>1405</v>
      </c>
      <c r="EL46" s="37" t="s">
        <v>1407</v>
      </c>
      <c r="EM46" s="37" t="s">
        <v>1543</v>
      </c>
      <c r="EN46" s="37" t="s">
        <v>1416</v>
      </c>
      <c r="EO46" s="37" t="s">
        <v>1418</v>
      </c>
      <c r="EP46" s="37" t="s">
        <v>1543</v>
      </c>
      <c r="EQ46" s="37" t="s">
        <v>1543</v>
      </c>
      <c r="ER46" s="37" t="s">
        <v>1543</v>
      </c>
      <c r="ES46" s="37" t="s">
        <v>1430</v>
      </c>
      <c r="ET46" s="37" t="s">
        <v>1543</v>
      </c>
      <c r="EU46" s="37" t="s">
        <v>1543</v>
      </c>
      <c r="EV46" s="37" t="s">
        <v>1439</v>
      </c>
      <c r="EW46" s="37" t="s">
        <v>1543</v>
      </c>
      <c r="EX46" s="37" t="s">
        <v>1446</v>
      </c>
      <c r="EY46" s="37" t="s">
        <v>1543</v>
      </c>
      <c r="EZ46" s="37" t="s">
        <v>1451</v>
      </c>
      <c r="FA46" s="37" t="s">
        <v>1543</v>
      </c>
      <c r="FB46" s="37" t="s">
        <v>1543</v>
      </c>
      <c r="FC46" s="37" t="s">
        <v>1464</v>
      </c>
      <c r="FD46" s="37" t="s">
        <v>1543</v>
      </c>
      <c r="FE46" s="37" t="s">
        <v>1543</v>
      </c>
      <c r="FF46" s="37" t="s">
        <v>1543</v>
      </c>
      <c r="FG46" s="37" t="s">
        <v>1543</v>
      </c>
      <c r="FH46" s="37" t="s">
        <v>1482</v>
      </c>
      <c r="FI46" s="37" t="s">
        <v>1543</v>
      </c>
      <c r="FJ46" s="37" t="s">
        <v>1543</v>
      </c>
      <c r="FK46" s="37" t="s">
        <v>1494</v>
      </c>
      <c r="FL46" s="37" t="s">
        <v>1497</v>
      </c>
      <c r="FM46" s="37" t="s">
        <v>1543</v>
      </c>
    </row>
    <row r="47" customFormat="false" ht="15" hidden="false" customHeight="false" outlineLevel="0" collapsed="false">
      <c r="A47" s="37" t="s">
        <v>1392</v>
      </c>
      <c r="B47" s="37" t="str">
        <f aca="false">CONCATENATE("L",C47," ")</f>
        <v>LC</v>
      </c>
      <c r="C47" s="196" t="s">
        <v>1546</v>
      </c>
      <c r="D47" s="36" t="s">
        <v>417</v>
      </c>
      <c r="E47" s="36" t="s">
        <v>896</v>
      </c>
      <c r="F47" s="36" t="s">
        <v>897</v>
      </c>
      <c r="G47" s="36" t="s">
        <v>898</v>
      </c>
      <c r="H47" s="36" t="s">
        <v>439</v>
      </c>
      <c r="I47" s="36" t="s">
        <v>637</v>
      </c>
      <c r="J47" s="36" t="s">
        <v>680</v>
      </c>
      <c r="K47" s="36" t="s">
        <v>681</v>
      </c>
      <c r="L47" s="173" t="s">
        <v>195</v>
      </c>
      <c r="M47" s="199" t="str">
        <f aca="false">IFERROR(__xludf.dummyfunction("regexreplace(N47,"" "","", "")"),"J0, J1, J2, J5, J6, J7, JA, JC, JF, K0, K3, K4, K5, K7, K8, K9, KA, KB, KC, KD, KF, L1, L8, LA, LC, LF, M0, M1, M3, M4, M8, MB, MC, MD, MF, N2, N7, NA, ")</f>
        <v>J0, J1, J2, J5, J6, J7, JA, JC, JF, K0, K3, K4, K5, K7, K8, K9, KA, KB, KC, KD, KF, L1, L8, LA, LC, LF, M0, M1, M3, M4, M8, MB, MC, MD, MF, N2, N7, NA,</v>
      </c>
      <c r="N47" s="199" t="e">
        <f aca="false">CONCATENATE(O47:CL47)</f>
        <v>#VALUE!</v>
      </c>
      <c r="O47" s="199" t="str">
        <f aca="false">IFERROR(__xludf.dummyfunction("if(countif(ec_num_list,CO47),OFFSET(INDIRECT(CONCAT(""A"",to_text(match(CO47,ec_num_list,0)))),0,1),"""")"),"J0 ")</f>
        <v>J0</v>
      </c>
      <c r="P47" s="199" t="str">
        <f aca="false">IFERROR(__xludf.dummyfunction("if(countif(ec_num_list,CP47),OFFSET(INDIRECT(CONCAT(""A"",to_text(match(CP47,ec_num_list,0)))),0,1),"""")"),"J1 ")</f>
        <v>J1</v>
      </c>
      <c r="Q47" s="199" t="str">
        <f aca="false">IFERROR(__xludf.dummyfunction("if(countif(ec_num_list,CQ47),OFFSET(INDIRECT(CONCAT(""A"",to_text(match(CQ47,ec_num_list,0)))),0,1),"""")"),"J2 ")</f>
        <v>J2</v>
      </c>
      <c r="R47" s="199" t="str">
        <f aca="false">IFERROR(__xludf.dummyfunction("if(countif(ec_num_list,CR47),OFFSET(INDIRECT(CONCAT(""A"",to_text(match(CR47,ec_num_list,0)))),0,1),"""")"),"")</f>
        <v/>
      </c>
      <c r="S47" s="199" t="str">
        <f aca="false">IFERROR(__xludf.dummyfunction("if(countif(ec_num_list,CS47),OFFSET(INDIRECT(CONCAT(""A"",to_text(match(CS47,ec_num_list,0)))),0,1),"""")"),"")</f>
        <v/>
      </c>
      <c r="T47" s="199" t="str">
        <f aca="false">IFERROR(__xludf.dummyfunction("if(countif(ec_num_list,CT47),OFFSET(INDIRECT(CONCAT(""A"",to_text(match(CT47,ec_num_list,0)))),0,1),"""")"),"J5 ")</f>
        <v>J5</v>
      </c>
      <c r="U47" s="199" t="str">
        <f aca="false">IFERROR(__xludf.dummyfunction("if(countif(ec_num_list,CU47),OFFSET(INDIRECT(CONCAT(""A"",to_text(match(CU47,ec_num_list,0)))),0,1),"""")"),"J6 ")</f>
        <v>J6</v>
      </c>
      <c r="V47" s="199" t="str">
        <f aca="false">IFERROR(__xludf.dummyfunction("if(countif(ec_num_list,CV47),OFFSET(INDIRECT(CONCAT(""A"",to_text(match(CV47,ec_num_list,0)))),0,1),"""")"),"J7 ")</f>
        <v>J7</v>
      </c>
      <c r="W47" s="199" t="str">
        <f aca="false">IFERROR(__xludf.dummyfunction("if(countif(ec_num_list,CW47),OFFSET(INDIRECT(CONCAT(""A"",to_text(match(CW47,ec_num_list,0)))),0,1),"""")"),"")</f>
        <v/>
      </c>
      <c r="X47" s="199" t="str">
        <f aca="false">IFERROR(__xludf.dummyfunction("if(countif(ec_num_list,CX47),OFFSET(INDIRECT(CONCAT(""A"",to_text(match(CX47,ec_num_list,0)))),0,1),"""")"),"")</f>
        <v/>
      </c>
      <c r="Y47" s="199" t="str">
        <f aca="false">IFERROR(__xludf.dummyfunction("if(countif(ec_num_list,CY47),OFFSET(INDIRECT(CONCAT(""A"",to_text(match(CY47,ec_num_list,0)))),0,1),"""")"),"JA ")</f>
        <v>JA</v>
      </c>
      <c r="Z47" s="199" t="str">
        <f aca="false">IFERROR(__xludf.dummyfunction("if(countif(ec_num_list,CZ47),OFFSET(INDIRECT(CONCAT(""A"",to_text(match(CZ47,ec_num_list,0)))),0,1),"""")"),"")</f>
        <v/>
      </c>
      <c r="AA47" s="199" t="str">
        <f aca="false">IFERROR(__xludf.dummyfunction("if(countif(ec_num_list,DA47),OFFSET(INDIRECT(CONCAT(""A"",to_text(match(DA47,ec_num_list,0)))),0,1),"""")"),"JC ")</f>
        <v>JC</v>
      </c>
      <c r="AB47" s="199" t="str">
        <f aca="false">IFERROR(__xludf.dummyfunction("if(countif(ec_num_list,DB47),OFFSET(INDIRECT(CONCAT(""A"",to_text(match(DB47,ec_num_list,0)))),0,1),"""")"),"")</f>
        <v/>
      </c>
      <c r="AC47" s="199" t="str">
        <f aca="false">IFERROR(__xludf.dummyfunction("if(countif(ec_num_list,DC47),OFFSET(INDIRECT(CONCAT(""A"",to_text(match(DC47,ec_num_list,0)))),0,1),"""")"),"")</f>
        <v/>
      </c>
      <c r="AD47" s="199" t="str">
        <f aca="false">IFERROR(__xludf.dummyfunction("if(countif(ec_num_list,DD47),OFFSET(INDIRECT(CONCAT(""A"",to_text(match(DD47,ec_num_list,0)))),0,1),"""")"),"JF ")</f>
        <v>JF</v>
      </c>
      <c r="AE47" s="199" t="str">
        <f aca="false">IFERROR(__xludf.dummyfunction("if(countif(ec_num_list,DE47),OFFSET(INDIRECT(CONCAT(""A"",to_text(match(DE47,ec_num_list,0)))),0,1),"""")"),"K0 ")</f>
        <v>K0</v>
      </c>
      <c r="AF47" s="199" t="str">
        <f aca="false">IFERROR(__xludf.dummyfunction("if(countif(ec_num_list,DF47),OFFSET(INDIRECT(CONCAT(""A"",to_text(match(DF47,ec_num_list,0)))),0,1),"""")"),"")</f>
        <v/>
      </c>
      <c r="AG47" s="199" t="str">
        <f aca="false">IFERROR(__xludf.dummyfunction("if(countif(ec_num_list,DG47),OFFSET(INDIRECT(CONCAT(""A"",to_text(match(DG47,ec_num_list,0)))),0,1),"""")"),"")</f>
        <v/>
      </c>
      <c r="AH47" s="199" t="str">
        <f aca="false">IFERROR(__xludf.dummyfunction("if(countif(ec_num_list,DH47),OFFSET(INDIRECT(CONCAT(""A"",to_text(match(DH47,ec_num_list,0)))),0,1),"""")"),"K3 ")</f>
        <v>K3</v>
      </c>
      <c r="AI47" s="199" t="str">
        <f aca="false">IFERROR(__xludf.dummyfunction("if(countif(ec_num_list,DI47),OFFSET(INDIRECT(CONCAT(""A"",to_text(match(DI47,ec_num_list,0)))),0,1),"""")"),"K4 ")</f>
        <v>K4</v>
      </c>
      <c r="AJ47" s="199" t="str">
        <f aca="false">IFERROR(__xludf.dummyfunction("if(countif(ec_num_list,DJ47),OFFSET(INDIRECT(CONCAT(""A"",to_text(match(DJ47,ec_num_list,0)))),0,1),"""")"),"K5 ")</f>
        <v>K5</v>
      </c>
      <c r="AK47" s="199" t="str">
        <f aca="false">IFERROR(__xludf.dummyfunction("if(countif(ec_num_list,DK47),OFFSET(INDIRECT(CONCAT(""A"",to_text(match(DK47,ec_num_list,0)))),0,1),"""")"),"")</f>
        <v/>
      </c>
      <c r="AL47" s="199" t="str">
        <f aca="false">IFERROR(__xludf.dummyfunction("if(countif(ec_num_list,DL47),OFFSET(INDIRECT(CONCAT(""A"",to_text(match(DL47,ec_num_list,0)))),0,1),"""")"),"K7 ")</f>
        <v>K7</v>
      </c>
      <c r="AM47" s="199" t="str">
        <f aca="false">IFERROR(__xludf.dummyfunction("if(countif(ec_num_list,DM47),OFFSET(INDIRECT(CONCAT(""A"",to_text(match(DM47,ec_num_list,0)))),0,1),"""")"),"K8 ")</f>
        <v>K8</v>
      </c>
      <c r="AN47" s="199" t="str">
        <f aca="false">IFERROR(__xludf.dummyfunction("if(countif(ec_num_list,DN47),OFFSET(INDIRECT(CONCAT(""A"",to_text(match(DN47,ec_num_list,0)))),0,1),"""")"),"K9 ")</f>
        <v>K9</v>
      </c>
      <c r="AO47" s="199" t="str">
        <f aca="false">IFERROR(__xludf.dummyfunction("if(countif(ec_num_list,DO47),OFFSET(INDIRECT(CONCAT(""A"",to_text(match(DO47,ec_num_list,0)))),0,1),"""")"),"KA ")</f>
        <v>KA</v>
      </c>
      <c r="AP47" s="199" t="str">
        <f aca="false">IFERROR(__xludf.dummyfunction("if(countif(ec_num_list,DP47),OFFSET(INDIRECT(CONCAT(""A"",to_text(match(DP47,ec_num_list,0)))),0,1),"""")"),"KB ")</f>
        <v>KB</v>
      </c>
      <c r="AQ47" s="199" t="str">
        <f aca="false">IFERROR(__xludf.dummyfunction("if(countif(ec_num_list,DQ47),OFFSET(INDIRECT(CONCAT(""A"",to_text(match(DQ47,ec_num_list,0)))),0,1),"""")"),"KC ")</f>
        <v>KC</v>
      </c>
      <c r="AR47" s="199" t="str">
        <f aca="false">IFERROR(__xludf.dummyfunction("if(countif(ec_num_list,DR47),OFFSET(INDIRECT(CONCAT(""A"",to_text(match(DR47,ec_num_list,0)))),0,1),"""")"),"KD ")</f>
        <v>KD</v>
      </c>
      <c r="AS47" s="199" t="str">
        <f aca="false">IFERROR(__xludf.dummyfunction("if(countif(ec_num_list,DS47),OFFSET(INDIRECT(CONCAT(""A"",to_text(match(DS47,ec_num_list,0)))),0,1),"""")"),"")</f>
        <v/>
      </c>
      <c r="AT47" s="199" t="str">
        <f aca="false">IFERROR(__xludf.dummyfunction("if(countif(ec_num_list,DT47),OFFSET(INDIRECT(CONCAT(""A"",to_text(match(DT47,ec_num_list,0)))),0,1),"""")"),"KF ")</f>
        <v>KF</v>
      </c>
      <c r="AU47" s="199" t="str">
        <f aca="false">IFERROR(__xludf.dummyfunction("if(countif(ec_num_list,DU47),OFFSET(INDIRECT(CONCAT(""A"",to_text(match(DU47,ec_num_list,0)))),0,1),"""")"),"")</f>
        <v/>
      </c>
      <c r="AV47" s="199" t="str">
        <f aca="false">IFERROR(__xludf.dummyfunction("if(countif(ec_num_list,DV47),OFFSET(INDIRECT(CONCAT(""A"",to_text(match(DV47,ec_num_list,0)))),0,1),"""")"),"L1 ")</f>
        <v>L1</v>
      </c>
      <c r="AW47" s="199" t="str">
        <f aca="false">IFERROR(__xludf.dummyfunction("if(countif(ec_num_list,DW47),OFFSET(INDIRECT(CONCAT(""A"",to_text(match(DW47,ec_num_list,0)))),0,1),"""")"),"")</f>
        <v/>
      </c>
      <c r="AX47" s="199" t="str">
        <f aca="false">IFERROR(__xludf.dummyfunction("if(countif(ec_num_list,DX47),OFFSET(INDIRECT(CONCAT(""A"",to_text(match(DX47,ec_num_list,0)))),0,1),"""")"),"")</f>
        <v/>
      </c>
      <c r="AY47" s="199" t="str">
        <f aca="false">IFERROR(__xludf.dummyfunction("if(countif(ec_num_list,DY47),OFFSET(INDIRECT(CONCAT(""A"",to_text(match(DY47,ec_num_list,0)))),0,1),"""")"),"")</f>
        <v/>
      </c>
      <c r="AZ47" s="199" t="str">
        <f aca="false">IFERROR(__xludf.dummyfunction("if(countif(ec_num_list,DZ47),OFFSET(INDIRECT(CONCAT(""A"",to_text(match(DZ47,ec_num_list,0)))),0,1),"""")"),"")</f>
        <v/>
      </c>
      <c r="BA47" s="199" t="str">
        <f aca="false">IFERROR(__xludf.dummyfunction("if(countif(ec_num_list,EA47),OFFSET(INDIRECT(CONCAT(""A"",to_text(match(EA47,ec_num_list,0)))),0,1),"""")"),"")</f>
        <v/>
      </c>
      <c r="BB47" s="199" t="str">
        <f aca="false">IFERROR(__xludf.dummyfunction("if(countif(ec_num_list,EB47),OFFSET(INDIRECT(CONCAT(""A"",to_text(match(EB47,ec_num_list,0)))),0,1),"""")"),"")</f>
        <v/>
      </c>
      <c r="BC47" s="199" t="str">
        <f aca="false">IFERROR(__xludf.dummyfunction("if(countif(ec_num_list,EC47),OFFSET(INDIRECT(CONCAT(""A"",to_text(match(EC47,ec_num_list,0)))),0,1),"""")"),"L8 ")</f>
        <v>L8</v>
      </c>
      <c r="BD47" s="199" t="str">
        <f aca="false">IFERROR(__xludf.dummyfunction("if(countif(ec_num_list,ED47),OFFSET(INDIRECT(CONCAT(""A"",to_text(match(ED47,ec_num_list,0)))),0,1),"""")"),"")</f>
        <v/>
      </c>
      <c r="BE47" s="199" t="str">
        <f aca="false">IFERROR(__xludf.dummyfunction("if(countif(ec_num_list,EE47),OFFSET(INDIRECT(CONCAT(""A"",to_text(match(EE47,ec_num_list,0)))),0,1),"""")"),"LA ")</f>
        <v>LA</v>
      </c>
      <c r="BF47" s="199" t="str">
        <f aca="false">IFERROR(__xludf.dummyfunction("if(countif(ec_num_list,EF47),OFFSET(INDIRECT(CONCAT(""A"",to_text(match(EF47,ec_num_list,0)))),0,1),"""")"),"")</f>
        <v/>
      </c>
      <c r="BG47" s="199" t="str">
        <f aca="false">IFERROR(__xludf.dummyfunction("if(countif(ec_num_list,EG47),OFFSET(INDIRECT(CONCAT(""A"",to_text(match(EG47,ec_num_list,0)))),0,1),"""")"),"LC ")</f>
        <v>LC</v>
      </c>
      <c r="BH47" s="199" t="str">
        <f aca="false">IFERROR(__xludf.dummyfunction("if(countif(ec_num_list,EH47),OFFSET(INDIRECT(CONCAT(""A"",to_text(match(EH47,ec_num_list,0)))),0,1),"""")"),"")</f>
        <v/>
      </c>
      <c r="BI47" s="199" t="str">
        <f aca="false">IFERROR(__xludf.dummyfunction("if(countif(ec_num_list,EI47),OFFSET(INDIRECT(CONCAT(""A"",to_text(match(EI47,ec_num_list,0)))),0,1),"""")"),"")</f>
        <v/>
      </c>
      <c r="BJ47" s="199" t="str">
        <f aca="false">IFERROR(__xludf.dummyfunction("if(countif(ec_num_list,EJ47),OFFSET(INDIRECT(CONCAT(""A"",to_text(match(EJ47,ec_num_list,0)))),0,1),"""")"),"LF ")</f>
        <v>LF</v>
      </c>
      <c r="BK47" s="199" t="str">
        <f aca="false">IFERROR(__xludf.dummyfunction("if(countif(ec_num_list,EK47),OFFSET(INDIRECT(CONCAT(""A"",to_text(match(EK47,ec_num_list,0)))),0,1),"""")"),"M0 ")</f>
        <v>M0</v>
      </c>
      <c r="BL47" s="199" t="str">
        <f aca="false">IFERROR(__xludf.dummyfunction("if(countif(ec_num_list,EL47),OFFSET(INDIRECT(CONCAT(""A"",to_text(match(EL47,ec_num_list,0)))),0,1),"""")"),"M1 ")</f>
        <v>M1</v>
      </c>
      <c r="BM47" s="199" t="str">
        <f aca="false">IFERROR(__xludf.dummyfunction("if(countif(ec_num_list,EM47),OFFSET(INDIRECT(CONCAT(""A"",to_text(match(EM47,ec_num_list,0)))),0,1),"""")"),"")</f>
        <v/>
      </c>
      <c r="BN47" s="199" t="str">
        <f aca="false">IFERROR(__xludf.dummyfunction("if(countif(ec_num_list,EN47),OFFSET(INDIRECT(CONCAT(""A"",to_text(match(EN47,ec_num_list,0)))),0,1),"""")"),"M3 ")</f>
        <v>M3</v>
      </c>
      <c r="BO47" s="199" t="str">
        <f aca="false">IFERROR(__xludf.dummyfunction("if(countif(ec_num_list,EO47),OFFSET(INDIRECT(CONCAT(""A"",to_text(match(EO47,ec_num_list,0)))),0,1),"""")"),"M4 ")</f>
        <v>M4</v>
      </c>
      <c r="BP47" s="199" t="str">
        <f aca="false">IFERROR(__xludf.dummyfunction("if(countif(ec_num_list,EP47),OFFSET(INDIRECT(CONCAT(""A"",to_text(match(EP47,ec_num_list,0)))),0,1),"""")"),"")</f>
        <v/>
      </c>
      <c r="BQ47" s="199" t="str">
        <f aca="false">IFERROR(__xludf.dummyfunction("if(countif(ec_num_list,EQ47),OFFSET(INDIRECT(CONCAT(""A"",to_text(match(EQ47,ec_num_list,0)))),0,1),"""")"),"")</f>
        <v/>
      </c>
      <c r="BR47" s="199" t="str">
        <f aca="false">IFERROR(__xludf.dummyfunction("if(countif(ec_num_list,ER47),OFFSET(INDIRECT(CONCAT(""A"",to_text(match(ER47,ec_num_list,0)))),0,1),"""")"),"")</f>
        <v/>
      </c>
      <c r="BS47" s="199" t="str">
        <f aca="false">IFERROR(__xludf.dummyfunction("if(countif(ec_num_list,ES47),OFFSET(INDIRECT(CONCAT(""A"",to_text(match(ES47,ec_num_list,0)))),0,1),"""")"),"M8 ")</f>
        <v>M8</v>
      </c>
      <c r="BT47" s="199" t="str">
        <f aca="false">IFERROR(__xludf.dummyfunction("if(countif(ec_num_list,ET47),OFFSET(INDIRECT(CONCAT(""A"",to_text(match(ET47,ec_num_list,0)))),0,1),"""")"),"")</f>
        <v/>
      </c>
      <c r="BU47" s="199" t="str">
        <f aca="false">IFERROR(__xludf.dummyfunction("if(countif(ec_num_list,EU47),OFFSET(INDIRECT(CONCAT(""A"",to_text(match(EU47,ec_num_list,0)))),0,1),"""")"),"")</f>
        <v/>
      </c>
      <c r="BV47" s="199" t="str">
        <f aca="false">IFERROR(__xludf.dummyfunction("if(countif(ec_num_list,EV47),OFFSET(INDIRECT(CONCAT(""A"",to_text(match(EV47,ec_num_list,0)))),0,1),"""")"),"MB ")</f>
        <v>MB</v>
      </c>
      <c r="BW47" s="199" t="str">
        <f aca="false">IFERROR(__xludf.dummyfunction("if(countif(ec_num_list,EW47),OFFSET(INDIRECT(CONCAT(""A"",to_text(match(EW47,ec_num_list,0)))),0,1),"""")"),"MC ")</f>
        <v>MC</v>
      </c>
      <c r="BX47" s="199" t="str">
        <f aca="false">IFERROR(__xludf.dummyfunction("if(countif(ec_num_list,EX47),OFFSET(INDIRECT(CONCAT(""A"",to_text(match(EX47,ec_num_list,0)))),0,1),"""")"),"MD ")</f>
        <v>MD</v>
      </c>
      <c r="BY47" s="199" t="str">
        <f aca="false">IFERROR(__xludf.dummyfunction("if(countif(ec_num_list,EY47),OFFSET(INDIRECT(CONCAT(""A"",to_text(match(EY47,ec_num_list,0)))),0,1),"""")"),"")</f>
        <v/>
      </c>
      <c r="BZ47" s="199" t="str">
        <f aca="false">IFERROR(__xludf.dummyfunction("if(countif(ec_num_list,EZ47),OFFSET(INDIRECT(CONCAT(""A"",to_text(match(EZ47,ec_num_list,0)))),0,1),"""")"),"MF ")</f>
        <v>MF</v>
      </c>
      <c r="CA47" s="199" t="str">
        <f aca="false">IFERROR(__xludf.dummyfunction("if(countif(ec_num_list,FA47),OFFSET(INDIRECT(CONCAT(""A"",to_text(match(FA47,ec_num_list,0)))),0,1),"""")"),"")</f>
        <v/>
      </c>
      <c r="CB47" s="199" t="str">
        <f aca="false">IFERROR(__xludf.dummyfunction("if(countif(ec_num_list,FB47),OFFSET(INDIRECT(CONCAT(""A"",to_text(match(FB47,ec_num_list,0)))),0,1),"""")"),"")</f>
        <v/>
      </c>
      <c r="CC47" s="199" t="str">
        <f aca="false">IFERROR(__xludf.dummyfunction("if(countif(ec_num_list,FC47),OFFSET(INDIRECT(CONCAT(""A"",to_text(match(FC47,ec_num_list,0)))),0,1),"""")"),"N2 ")</f>
        <v>N2</v>
      </c>
      <c r="CD47" s="199" t="str">
        <f aca="false">IFERROR(__xludf.dummyfunction("if(countif(ec_num_list,FD47),OFFSET(INDIRECT(CONCAT(""A"",to_text(match(FD47,ec_num_list,0)))),0,1),"""")"),"")</f>
        <v/>
      </c>
      <c r="CE47" s="199" t="str">
        <f aca="false">IFERROR(__xludf.dummyfunction("if(countif(ec_num_list,FE47),OFFSET(INDIRECT(CONCAT(""A"",to_text(match(FE47,ec_num_list,0)))),0,1),"""")"),"")</f>
        <v/>
      </c>
      <c r="CF47" s="199" t="str">
        <f aca="false">IFERROR(__xludf.dummyfunction("if(countif(ec_num_list,FF47),OFFSET(INDIRECT(CONCAT(""A"",to_text(match(FF47,ec_num_list,0)))),0,1),"""")"),"")</f>
        <v/>
      </c>
      <c r="CG47" s="199" t="str">
        <f aca="false">IFERROR(__xludf.dummyfunction("if(countif(ec_num_list,FG47),OFFSET(INDIRECT(CONCAT(""A"",to_text(match(FG47,ec_num_list,0)))),0,1),"""")"),"")</f>
        <v/>
      </c>
      <c r="CH47" s="199" t="str">
        <f aca="false">IFERROR(__xludf.dummyfunction("if(countif(ec_num_list,FH47),OFFSET(INDIRECT(CONCAT(""A"",to_text(match(FH47,ec_num_list,0)))),0,1),"""")"),"N7 ")</f>
        <v>N7</v>
      </c>
      <c r="CI47" s="199" t="str">
        <f aca="false">IFERROR(__xludf.dummyfunction("if(countif(ec_num_list,FI47),OFFSET(INDIRECT(CONCAT(""A"",to_text(match(FI47,ec_num_list,0)))),0,1),"""")"),"")</f>
        <v/>
      </c>
      <c r="CJ47" s="199" t="str">
        <f aca="false">IFERROR(__xludf.dummyfunction("if(countif(ec_num_list,FJ47),OFFSET(INDIRECT(CONCAT(""A"",to_text(match(FJ47,ec_num_list,0)))),0,1),"""")"),"")</f>
        <v/>
      </c>
      <c r="CK47" s="199" t="str">
        <f aca="false">IFERROR(__xludf.dummyfunction("if(countif(ec_num_list,FK47),OFFSET(INDIRECT(CONCAT(""A"",to_text(match(FK47,ec_num_list,0)))),0,1),"""")"),"NA ")</f>
        <v>NA</v>
      </c>
      <c r="CL47" s="199" t="str">
        <f aca="false">IFERROR(__xludf.dummyfunction("if(countif(ec_num_list,FL47),OFFSET(INDIRECT(CONCAT(""A"",to_text(match(FL47,ec_num_list,0)))),0,1),"""")"),"")</f>
        <v/>
      </c>
      <c r="CM47" s="199" t="str">
        <f aca="false">IFERROR(__xludf.dummyfunction("if(countif(ec_num_list,FM47),OFFSET(INDIRECT(CONCAT(""A"",to_text(match(FM47,ec_num_list,0)))),0,1),"""")"),"")</f>
        <v/>
      </c>
      <c r="CN47" s="37" t="s">
        <v>195</v>
      </c>
      <c r="CO47" s="37" t="s">
        <v>1231</v>
      </c>
      <c r="CP47" s="37" t="s">
        <v>1239</v>
      </c>
      <c r="CQ47" s="37" t="s">
        <v>1244</v>
      </c>
      <c r="CR47" s="37" t="s">
        <v>1543</v>
      </c>
      <c r="CS47" s="37" t="s">
        <v>1543</v>
      </c>
      <c r="CT47" s="37" t="s">
        <v>1254</v>
      </c>
      <c r="CU47" s="37" t="s">
        <v>1259</v>
      </c>
      <c r="CV47" s="37" t="s">
        <v>1262</v>
      </c>
      <c r="CW47" s="37" t="s">
        <v>1543</v>
      </c>
      <c r="CX47" s="37" t="s">
        <v>1543</v>
      </c>
      <c r="CY47" s="37" t="s">
        <v>1274</v>
      </c>
      <c r="CZ47" s="37" t="s">
        <v>1543</v>
      </c>
      <c r="DA47" s="37" t="s">
        <v>1280</v>
      </c>
      <c r="DB47" s="37" t="s">
        <v>1543</v>
      </c>
      <c r="DC47" s="37" t="s">
        <v>1543</v>
      </c>
      <c r="DD47" s="37" t="s">
        <v>1289</v>
      </c>
      <c r="DE47" s="37" t="s">
        <v>1292</v>
      </c>
      <c r="DF47" s="37" t="s">
        <v>1543</v>
      </c>
      <c r="DG47" s="37" t="s">
        <v>1543</v>
      </c>
      <c r="DH47" s="37" t="s">
        <v>1303</v>
      </c>
      <c r="DI47" s="37" t="s">
        <v>1305</v>
      </c>
      <c r="DJ47" s="37" t="s">
        <v>1309</v>
      </c>
      <c r="DK47" s="37" t="s">
        <v>1543</v>
      </c>
      <c r="DL47" s="37" t="s">
        <v>1314</v>
      </c>
      <c r="DM47" s="37" t="s">
        <v>1318</v>
      </c>
      <c r="DN47" s="37" t="s">
        <v>1322</v>
      </c>
      <c r="DO47" s="37" t="s">
        <v>1325</v>
      </c>
      <c r="DP47" s="37" t="s">
        <v>1329</v>
      </c>
      <c r="DQ47" s="37" t="s">
        <v>1332</v>
      </c>
      <c r="DR47" s="37" t="s">
        <v>1335</v>
      </c>
      <c r="DS47" s="37" t="s">
        <v>1543</v>
      </c>
      <c r="DT47" s="37" t="s">
        <v>1341</v>
      </c>
      <c r="DU47" s="37" t="s">
        <v>1543</v>
      </c>
      <c r="DV47" s="37" t="s">
        <v>1351</v>
      </c>
      <c r="DW47" s="37" t="s">
        <v>1543</v>
      </c>
      <c r="DX47" s="37" t="s">
        <v>1543</v>
      </c>
      <c r="DY47" s="37" t="s">
        <v>1543</v>
      </c>
      <c r="DZ47" s="37" t="s">
        <v>1543</v>
      </c>
      <c r="EA47" s="37" t="s">
        <v>1543</v>
      </c>
      <c r="EB47" s="37" t="s">
        <v>1543</v>
      </c>
      <c r="EC47" s="37" t="s">
        <v>1379</v>
      </c>
      <c r="ED47" s="37" t="s">
        <v>1543</v>
      </c>
      <c r="EE47" s="37" t="s">
        <v>1385</v>
      </c>
      <c r="EF47" s="37" t="s">
        <v>1543</v>
      </c>
      <c r="EG47" s="37" t="s">
        <v>1392</v>
      </c>
      <c r="EH47" s="37" t="s">
        <v>1543</v>
      </c>
      <c r="EI47" s="37" t="s">
        <v>1543</v>
      </c>
      <c r="EJ47" s="37" t="s">
        <v>1402</v>
      </c>
      <c r="EK47" s="37" t="s">
        <v>1405</v>
      </c>
      <c r="EL47" s="37" t="s">
        <v>1407</v>
      </c>
      <c r="EM47" s="37" t="s">
        <v>1543</v>
      </c>
      <c r="EN47" s="37" t="s">
        <v>1416</v>
      </c>
      <c r="EO47" s="37" t="s">
        <v>1418</v>
      </c>
      <c r="EP47" s="37" t="s">
        <v>1543</v>
      </c>
      <c r="EQ47" s="37" t="s">
        <v>1543</v>
      </c>
      <c r="ER47" s="37" t="s">
        <v>1543</v>
      </c>
      <c r="ES47" s="37" t="s">
        <v>1430</v>
      </c>
      <c r="ET47" s="37" t="s">
        <v>1543</v>
      </c>
      <c r="EU47" s="37" t="s">
        <v>1543</v>
      </c>
      <c r="EV47" s="37" t="s">
        <v>1439</v>
      </c>
      <c r="EW47" s="37" t="s">
        <v>1442</v>
      </c>
      <c r="EX47" s="37" t="s">
        <v>1446</v>
      </c>
      <c r="EY47" s="37" t="s">
        <v>1543</v>
      </c>
      <c r="EZ47" s="37" t="s">
        <v>1451</v>
      </c>
      <c r="FA47" s="37" t="s">
        <v>1543</v>
      </c>
      <c r="FB47" s="37" t="s">
        <v>1543</v>
      </c>
      <c r="FC47" s="37" t="s">
        <v>1464</v>
      </c>
      <c r="FD47" s="37" t="s">
        <v>1543</v>
      </c>
      <c r="FE47" s="37" t="s">
        <v>1543</v>
      </c>
      <c r="FF47" s="37" t="s">
        <v>1543</v>
      </c>
      <c r="FG47" s="37" t="s">
        <v>1543</v>
      </c>
      <c r="FH47" s="37" t="s">
        <v>1482</v>
      </c>
      <c r="FI47" s="37" t="s">
        <v>1543</v>
      </c>
      <c r="FJ47" s="37" t="s">
        <v>1543</v>
      </c>
      <c r="FK47" s="37" t="s">
        <v>1494</v>
      </c>
      <c r="FL47" s="37" t="s">
        <v>1497</v>
      </c>
      <c r="FM47" s="37" t="s">
        <v>1543</v>
      </c>
    </row>
    <row r="48" customFormat="false" ht="15" hidden="false" customHeight="false" outlineLevel="0" collapsed="false">
      <c r="A48" s="37" t="s">
        <v>1395</v>
      </c>
      <c r="B48" s="37" t="str">
        <f aca="false">CONCATENATE("L",C48," ")</f>
        <v>LD</v>
      </c>
      <c r="C48" s="196" t="s">
        <v>1547</v>
      </c>
      <c r="D48" s="36" t="s">
        <v>417</v>
      </c>
      <c r="E48" s="36" t="s">
        <v>896</v>
      </c>
      <c r="F48" s="36" t="s">
        <v>897</v>
      </c>
      <c r="G48" s="36" t="s">
        <v>898</v>
      </c>
      <c r="H48" s="36" t="s">
        <v>439</v>
      </c>
      <c r="I48" s="36" t="s">
        <v>637</v>
      </c>
      <c r="J48" s="36" t="s">
        <v>680</v>
      </c>
      <c r="K48" s="36" t="s">
        <v>681</v>
      </c>
      <c r="L48" s="173" t="s">
        <v>197</v>
      </c>
      <c r="M48" s="199" t="str">
        <f aca="false">IFERROR(__xludf.dummyfunction("regexreplace(N48,"" "","", "")"),"J0, J1, J2, J5, J6, J7, JA, JC, JF, K0, K3, K4, K5, K7, K8, K9, KA, KB, KC, KD, KF, L1, L8, LA, LC, LF, M0, M1, M3, M4, M8, MB, MF, N2, N7, NA, ")</f>
        <v>J0, J1, J2, J5, J6, J7, JA, JC, JF, K0, K3, K4, K5, K7, K8, K9, KA, KB, KC, KD, KF, L1, L8, LA, LC, LF, M0, M1, M3, M4, M8, MB, MF, N2, N7, NA,</v>
      </c>
      <c r="N48" s="199" t="e">
        <f aca="false">CONCATENATE(O48:CL48)</f>
        <v>#VALUE!</v>
      </c>
      <c r="O48" s="199" t="str">
        <f aca="false">IFERROR(__xludf.dummyfunction("if(countif(ec_num_list,CO48),OFFSET(INDIRECT(CONCAT(""A"",to_text(match(CO48,ec_num_list,0)))),0,1),"""")"),"J0 ")</f>
        <v>J0</v>
      </c>
      <c r="P48" s="199" t="str">
        <f aca="false">IFERROR(__xludf.dummyfunction("if(countif(ec_num_list,CP48),OFFSET(INDIRECT(CONCAT(""A"",to_text(match(CP48,ec_num_list,0)))),0,1),"""")"),"J1 ")</f>
        <v>J1</v>
      </c>
      <c r="Q48" s="199" t="str">
        <f aca="false">IFERROR(__xludf.dummyfunction("if(countif(ec_num_list,CQ48),OFFSET(INDIRECT(CONCAT(""A"",to_text(match(CQ48,ec_num_list,0)))),0,1),"""")"),"J2 ")</f>
        <v>J2</v>
      </c>
      <c r="R48" s="199" t="str">
        <f aca="false">IFERROR(__xludf.dummyfunction("if(countif(ec_num_list,CR48),OFFSET(INDIRECT(CONCAT(""A"",to_text(match(CR48,ec_num_list,0)))),0,1),"""")"),"")</f>
        <v/>
      </c>
      <c r="S48" s="199" t="str">
        <f aca="false">IFERROR(__xludf.dummyfunction("if(countif(ec_num_list,CS48),OFFSET(INDIRECT(CONCAT(""A"",to_text(match(CS48,ec_num_list,0)))),0,1),"""")"),"")</f>
        <v/>
      </c>
      <c r="T48" s="199" t="str">
        <f aca="false">IFERROR(__xludf.dummyfunction("if(countif(ec_num_list,CT48),OFFSET(INDIRECT(CONCAT(""A"",to_text(match(CT48,ec_num_list,0)))),0,1),"""")"),"J5 ")</f>
        <v>J5</v>
      </c>
      <c r="U48" s="199" t="str">
        <f aca="false">IFERROR(__xludf.dummyfunction("if(countif(ec_num_list,CU48),OFFSET(INDIRECT(CONCAT(""A"",to_text(match(CU48,ec_num_list,0)))),0,1),"""")"),"J6 ")</f>
        <v>J6</v>
      </c>
      <c r="V48" s="199" t="str">
        <f aca="false">IFERROR(__xludf.dummyfunction("if(countif(ec_num_list,CV48),OFFSET(INDIRECT(CONCAT(""A"",to_text(match(CV48,ec_num_list,0)))),0,1),"""")"),"J7 ")</f>
        <v>J7</v>
      </c>
      <c r="W48" s="199" t="str">
        <f aca="false">IFERROR(__xludf.dummyfunction("if(countif(ec_num_list,CW48),OFFSET(INDIRECT(CONCAT(""A"",to_text(match(CW48,ec_num_list,0)))),0,1),"""")"),"")</f>
        <v/>
      </c>
      <c r="X48" s="199" t="str">
        <f aca="false">IFERROR(__xludf.dummyfunction("if(countif(ec_num_list,CX48),OFFSET(INDIRECT(CONCAT(""A"",to_text(match(CX48,ec_num_list,0)))),0,1),"""")"),"")</f>
        <v/>
      </c>
      <c r="Y48" s="199" t="str">
        <f aca="false">IFERROR(__xludf.dummyfunction("if(countif(ec_num_list,CY48),OFFSET(INDIRECT(CONCAT(""A"",to_text(match(CY48,ec_num_list,0)))),0,1),"""")"),"JA ")</f>
        <v>JA</v>
      </c>
      <c r="Z48" s="199" t="str">
        <f aca="false">IFERROR(__xludf.dummyfunction("if(countif(ec_num_list,CZ48),OFFSET(INDIRECT(CONCAT(""A"",to_text(match(CZ48,ec_num_list,0)))),0,1),"""")"),"")</f>
        <v/>
      </c>
      <c r="AA48" s="199" t="str">
        <f aca="false">IFERROR(__xludf.dummyfunction("if(countif(ec_num_list,DA48),OFFSET(INDIRECT(CONCAT(""A"",to_text(match(DA48,ec_num_list,0)))),0,1),"""")"),"JC ")</f>
        <v>JC</v>
      </c>
      <c r="AB48" s="199" t="str">
        <f aca="false">IFERROR(__xludf.dummyfunction("if(countif(ec_num_list,DB48),OFFSET(INDIRECT(CONCAT(""A"",to_text(match(DB48,ec_num_list,0)))),0,1),"""")"),"")</f>
        <v/>
      </c>
      <c r="AC48" s="199" t="str">
        <f aca="false">IFERROR(__xludf.dummyfunction("if(countif(ec_num_list,DC48),OFFSET(INDIRECT(CONCAT(""A"",to_text(match(DC48,ec_num_list,0)))),0,1),"""")"),"")</f>
        <v/>
      </c>
      <c r="AD48" s="199" t="str">
        <f aca="false">IFERROR(__xludf.dummyfunction("if(countif(ec_num_list,DD48),OFFSET(INDIRECT(CONCAT(""A"",to_text(match(DD48,ec_num_list,0)))),0,1),"""")"),"JF ")</f>
        <v>JF</v>
      </c>
      <c r="AE48" s="199" t="str">
        <f aca="false">IFERROR(__xludf.dummyfunction("if(countif(ec_num_list,DE48),OFFSET(INDIRECT(CONCAT(""A"",to_text(match(DE48,ec_num_list,0)))),0,1),"""")"),"K0 ")</f>
        <v>K0</v>
      </c>
      <c r="AF48" s="199" t="str">
        <f aca="false">IFERROR(__xludf.dummyfunction("if(countif(ec_num_list,DF48),OFFSET(INDIRECT(CONCAT(""A"",to_text(match(DF48,ec_num_list,0)))),0,1),"""")"),"")</f>
        <v/>
      </c>
      <c r="AG48" s="199" t="str">
        <f aca="false">IFERROR(__xludf.dummyfunction("if(countif(ec_num_list,DG48),OFFSET(INDIRECT(CONCAT(""A"",to_text(match(DG48,ec_num_list,0)))),0,1),"""")"),"")</f>
        <v/>
      </c>
      <c r="AH48" s="199" t="str">
        <f aca="false">IFERROR(__xludf.dummyfunction("if(countif(ec_num_list,DH48),OFFSET(INDIRECT(CONCAT(""A"",to_text(match(DH48,ec_num_list,0)))),0,1),"""")"),"K3 ")</f>
        <v>K3</v>
      </c>
      <c r="AI48" s="199" t="str">
        <f aca="false">IFERROR(__xludf.dummyfunction("if(countif(ec_num_list,DI48),OFFSET(INDIRECT(CONCAT(""A"",to_text(match(DI48,ec_num_list,0)))),0,1),"""")"),"K4 ")</f>
        <v>K4</v>
      </c>
      <c r="AJ48" s="199" t="str">
        <f aca="false">IFERROR(__xludf.dummyfunction("if(countif(ec_num_list,DJ48),OFFSET(INDIRECT(CONCAT(""A"",to_text(match(DJ48,ec_num_list,0)))),0,1),"""")"),"K5 ")</f>
        <v>K5</v>
      </c>
      <c r="AK48" s="199" t="str">
        <f aca="false">IFERROR(__xludf.dummyfunction("if(countif(ec_num_list,DK48),OFFSET(INDIRECT(CONCAT(""A"",to_text(match(DK48,ec_num_list,0)))),0,1),"""")"),"")</f>
        <v/>
      </c>
      <c r="AL48" s="199" t="str">
        <f aca="false">IFERROR(__xludf.dummyfunction("if(countif(ec_num_list,DL48),OFFSET(INDIRECT(CONCAT(""A"",to_text(match(DL48,ec_num_list,0)))),0,1),"""")"),"K7 ")</f>
        <v>K7</v>
      </c>
      <c r="AM48" s="199" t="str">
        <f aca="false">IFERROR(__xludf.dummyfunction("if(countif(ec_num_list,DM48),OFFSET(INDIRECT(CONCAT(""A"",to_text(match(DM48,ec_num_list,0)))),0,1),"""")"),"K8 ")</f>
        <v>K8</v>
      </c>
      <c r="AN48" s="199" t="str">
        <f aca="false">IFERROR(__xludf.dummyfunction("if(countif(ec_num_list,DN48),OFFSET(INDIRECT(CONCAT(""A"",to_text(match(DN48,ec_num_list,0)))),0,1),"""")"),"K9 ")</f>
        <v>K9</v>
      </c>
      <c r="AO48" s="199" t="str">
        <f aca="false">IFERROR(__xludf.dummyfunction("if(countif(ec_num_list,DO48),OFFSET(INDIRECT(CONCAT(""A"",to_text(match(DO48,ec_num_list,0)))),0,1),"""")"),"KA ")</f>
        <v>KA</v>
      </c>
      <c r="AP48" s="199" t="str">
        <f aca="false">IFERROR(__xludf.dummyfunction("if(countif(ec_num_list,DP48),OFFSET(INDIRECT(CONCAT(""A"",to_text(match(DP48,ec_num_list,0)))),0,1),"""")"),"KB ")</f>
        <v>KB</v>
      </c>
      <c r="AQ48" s="199" t="str">
        <f aca="false">IFERROR(__xludf.dummyfunction("if(countif(ec_num_list,DQ48),OFFSET(INDIRECT(CONCAT(""A"",to_text(match(DQ48,ec_num_list,0)))),0,1),"""")"),"KC ")</f>
        <v>KC</v>
      </c>
      <c r="AR48" s="199" t="str">
        <f aca="false">IFERROR(__xludf.dummyfunction("if(countif(ec_num_list,DR48),OFFSET(INDIRECT(CONCAT(""A"",to_text(match(DR48,ec_num_list,0)))),0,1),"""")"),"KD ")</f>
        <v>KD</v>
      </c>
      <c r="AS48" s="199" t="str">
        <f aca="false">IFERROR(__xludf.dummyfunction("if(countif(ec_num_list,DS48),OFFSET(INDIRECT(CONCAT(""A"",to_text(match(DS48,ec_num_list,0)))),0,1),"""")"),"")</f>
        <v/>
      </c>
      <c r="AT48" s="199" t="str">
        <f aca="false">IFERROR(__xludf.dummyfunction("if(countif(ec_num_list,DT48),OFFSET(INDIRECT(CONCAT(""A"",to_text(match(DT48,ec_num_list,0)))),0,1),"""")"),"KF ")</f>
        <v>KF</v>
      </c>
      <c r="AU48" s="199" t="str">
        <f aca="false">IFERROR(__xludf.dummyfunction("if(countif(ec_num_list,DU48),OFFSET(INDIRECT(CONCAT(""A"",to_text(match(DU48,ec_num_list,0)))),0,1),"""")"),"")</f>
        <v/>
      </c>
      <c r="AV48" s="199" t="str">
        <f aca="false">IFERROR(__xludf.dummyfunction("if(countif(ec_num_list,DV48),OFFSET(INDIRECT(CONCAT(""A"",to_text(match(DV48,ec_num_list,0)))),0,1),"""")"),"L1 ")</f>
        <v>L1</v>
      </c>
      <c r="AW48" s="199" t="str">
        <f aca="false">IFERROR(__xludf.dummyfunction("if(countif(ec_num_list,DW48),OFFSET(INDIRECT(CONCAT(""A"",to_text(match(DW48,ec_num_list,0)))),0,1),"""")"),"")</f>
        <v/>
      </c>
      <c r="AX48" s="199" t="str">
        <f aca="false">IFERROR(__xludf.dummyfunction("if(countif(ec_num_list,DX48),OFFSET(INDIRECT(CONCAT(""A"",to_text(match(DX48,ec_num_list,0)))),0,1),"""")"),"")</f>
        <v/>
      </c>
      <c r="AY48" s="199" t="str">
        <f aca="false">IFERROR(__xludf.dummyfunction("if(countif(ec_num_list,DY48),OFFSET(INDIRECT(CONCAT(""A"",to_text(match(DY48,ec_num_list,0)))),0,1),"""")"),"")</f>
        <v/>
      </c>
      <c r="AZ48" s="199" t="str">
        <f aca="false">IFERROR(__xludf.dummyfunction("if(countif(ec_num_list,DZ48),OFFSET(INDIRECT(CONCAT(""A"",to_text(match(DZ48,ec_num_list,0)))),0,1),"""")"),"")</f>
        <v/>
      </c>
      <c r="BA48" s="199" t="str">
        <f aca="false">IFERROR(__xludf.dummyfunction("if(countif(ec_num_list,EA48),OFFSET(INDIRECT(CONCAT(""A"",to_text(match(EA48,ec_num_list,0)))),0,1),"""")"),"")</f>
        <v/>
      </c>
      <c r="BB48" s="199" t="str">
        <f aca="false">IFERROR(__xludf.dummyfunction("if(countif(ec_num_list,EB48),OFFSET(INDIRECT(CONCAT(""A"",to_text(match(EB48,ec_num_list,0)))),0,1),"""")"),"")</f>
        <v/>
      </c>
      <c r="BC48" s="199" t="str">
        <f aca="false">IFERROR(__xludf.dummyfunction("if(countif(ec_num_list,EC48),OFFSET(INDIRECT(CONCAT(""A"",to_text(match(EC48,ec_num_list,0)))),0,1),"""")"),"L8 ")</f>
        <v>L8</v>
      </c>
      <c r="BD48" s="199" t="str">
        <f aca="false">IFERROR(__xludf.dummyfunction("if(countif(ec_num_list,ED48),OFFSET(INDIRECT(CONCAT(""A"",to_text(match(ED48,ec_num_list,0)))),0,1),"""")"),"")</f>
        <v/>
      </c>
      <c r="BE48" s="199" t="str">
        <f aca="false">IFERROR(__xludf.dummyfunction("if(countif(ec_num_list,EE48),OFFSET(INDIRECT(CONCAT(""A"",to_text(match(EE48,ec_num_list,0)))),0,1),"""")"),"LA ")</f>
        <v>LA</v>
      </c>
      <c r="BF48" s="199" t="str">
        <f aca="false">IFERROR(__xludf.dummyfunction("if(countif(ec_num_list,EF48),OFFSET(INDIRECT(CONCAT(""A"",to_text(match(EF48,ec_num_list,0)))),0,1),"""")"),"")</f>
        <v/>
      </c>
      <c r="BG48" s="199" t="str">
        <f aca="false">IFERROR(__xludf.dummyfunction("if(countif(ec_num_list,EG48),OFFSET(INDIRECT(CONCAT(""A"",to_text(match(EG48,ec_num_list,0)))),0,1),"""")"),"LC ")</f>
        <v>LC</v>
      </c>
      <c r="BH48" s="199" t="str">
        <f aca="false">IFERROR(__xludf.dummyfunction("if(countif(ec_num_list,EH48),OFFSET(INDIRECT(CONCAT(""A"",to_text(match(EH48,ec_num_list,0)))),0,1),"""")"),"")</f>
        <v/>
      </c>
      <c r="BI48" s="199" t="str">
        <f aca="false">IFERROR(__xludf.dummyfunction("if(countif(ec_num_list,EI48),OFFSET(INDIRECT(CONCAT(""A"",to_text(match(EI48,ec_num_list,0)))),0,1),"""")"),"")</f>
        <v/>
      </c>
      <c r="BJ48" s="199" t="str">
        <f aca="false">IFERROR(__xludf.dummyfunction("if(countif(ec_num_list,EJ48),OFFSET(INDIRECT(CONCAT(""A"",to_text(match(EJ48,ec_num_list,0)))),0,1),"""")"),"LF ")</f>
        <v>LF</v>
      </c>
      <c r="BK48" s="199" t="str">
        <f aca="false">IFERROR(__xludf.dummyfunction("if(countif(ec_num_list,EK48),OFFSET(INDIRECT(CONCAT(""A"",to_text(match(EK48,ec_num_list,0)))),0,1),"""")"),"M0 ")</f>
        <v>M0</v>
      </c>
      <c r="BL48" s="199" t="str">
        <f aca="false">IFERROR(__xludf.dummyfunction("if(countif(ec_num_list,EL48),OFFSET(INDIRECT(CONCAT(""A"",to_text(match(EL48,ec_num_list,0)))),0,1),"""")"),"M1 ")</f>
        <v>M1</v>
      </c>
      <c r="BM48" s="199" t="str">
        <f aca="false">IFERROR(__xludf.dummyfunction("if(countif(ec_num_list,EM48),OFFSET(INDIRECT(CONCAT(""A"",to_text(match(EM48,ec_num_list,0)))),0,1),"""")"),"")</f>
        <v/>
      </c>
      <c r="BN48" s="199" t="str">
        <f aca="false">IFERROR(__xludf.dummyfunction("if(countif(ec_num_list,EN48),OFFSET(INDIRECT(CONCAT(""A"",to_text(match(EN48,ec_num_list,0)))),0,1),"""")"),"M3 ")</f>
        <v>M3</v>
      </c>
      <c r="BO48" s="199" t="str">
        <f aca="false">IFERROR(__xludf.dummyfunction("if(countif(ec_num_list,EO48),OFFSET(INDIRECT(CONCAT(""A"",to_text(match(EO48,ec_num_list,0)))),0,1),"""")"),"M4 ")</f>
        <v>M4</v>
      </c>
      <c r="BP48" s="199" t="str">
        <f aca="false">IFERROR(__xludf.dummyfunction("if(countif(ec_num_list,EP48),OFFSET(INDIRECT(CONCAT(""A"",to_text(match(EP48,ec_num_list,0)))),0,1),"""")"),"")</f>
        <v/>
      </c>
      <c r="BQ48" s="199" t="str">
        <f aca="false">IFERROR(__xludf.dummyfunction("if(countif(ec_num_list,EQ48),OFFSET(INDIRECT(CONCAT(""A"",to_text(match(EQ48,ec_num_list,0)))),0,1),"""")"),"")</f>
        <v/>
      </c>
      <c r="BR48" s="199" t="str">
        <f aca="false">IFERROR(__xludf.dummyfunction("if(countif(ec_num_list,ER48),OFFSET(INDIRECT(CONCAT(""A"",to_text(match(ER48,ec_num_list,0)))),0,1),"""")"),"")</f>
        <v/>
      </c>
      <c r="BS48" s="199" t="str">
        <f aca="false">IFERROR(__xludf.dummyfunction("if(countif(ec_num_list,ES48),OFFSET(INDIRECT(CONCAT(""A"",to_text(match(ES48,ec_num_list,0)))),0,1),"""")"),"M8 ")</f>
        <v>M8</v>
      </c>
      <c r="BT48" s="199" t="str">
        <f aca="false">IFERROR(__xludf.dummyfunction("if(countif(ec_num_list,ET48),OFFSET(INDIRECT(CONCAT(""A"",to_text(match(ET48,ec_num_list,0)))),0,1),"""")"),"")</f>
        <v/>
      </c>
      <c r="BU48" s="199" t="str">
        <f aca="false">IFERROR(__xludf.dummyfunction("if(countif(ec_num_list,EU48),OFFSET(INDIRECT(CONCAT(""A"",to_text(match(EU48,ec_num_list,0)))),0,1),"""")"),"")</f>
        <v/>
      </c>
      <c r="BV48" s="199" t="str">
        <f aca="false">IFERROR(__xludf.dummyfunction("if(countif(ec_num_list,EV48),OFFSET(INDIRECT(CONCAT(""A"",to_text(match(EV48,ec_num_list,0)))),0,1),"""")"),"MB ")</f>
        <v>MB</v>
      </c>
      <c r="BW48" s="199" t="str">
        <f aca="false">IFERROR(__xludf.dummyfunction("if(countif(ec_num_list,EW48),OFFSET(INDIRECT(CONCAT(""A"",to_text(match(EW48,ec_num_list,0)))),0,1),"""")"),"")</f>
        <v/>
      </c>
      <c r="BX48" s="199" t="str">
        <f aca="false">IFERROR(__xludf.dummyfunction("if(countif(ec_num_list,EX48),OFFSET(INDIRECT(CONCAT(""A"",to_text(match(EX48,ec_num_list,0)))),0,1),"""")"),"")</f>
        <v/>
      </c>
      <c r="BY48" s="199" t="str">
        <f aca="false">IFERROR(__xludf.dummyfunction("if(countif(ec_num_list,EY48),OFFSET(INDIRECT(CONCAT(""A"",to_text(match(EY48,ec_num_list,0)))),0,1),"""")"),"")</f>
        <v/>
      </c>
      <c r="BZ48" s="199" t="str">
        <f aca="false">IFERROR(__xludf.dummyfunction("if(countif(ec_num_list,EZ48),OFFSET(INDIRECT(CONCAT(""A"",to_text(match(EZ48,ec_num_list,0)))),0,1),"""")"),"MF ")</f>
        <v>MF</v>
      </c>
      <c r="CA48" s="199" t="str">
        <f aca="false">IFERROR(__xludf.dummyfunction("if(countif(ec_num_list,FA48),OFFSET(INDIRECT(CONCAT(""A"",to_text(match(FA48,ec_num_list,0)))),0,1),"""")"),"")</f>
        <v/>
      </c>
      <c r="CB48" s="199" t="str">
        <f aca="false">IFERROR(__xludf.dummyfunction("if(countif(ec_num_list,FB48),OFFSET(INDIRECT(CONCAT(""A"",to_text(match(FB48,ec_num_list,0)))),0,1),"""")"),"")</f>
        <v/>
      </c>
      <c r="CC48" s="199" t="str">
        <f aca="false">IFERROR(__xludf.dummyfunction("if(countif(ec_num_list,FC48),OFFSET(INDIRECT(CONCAT(""A"",to_text(match(FC48,ec_num_list,0)))),0,1),"""")"),"N2 ")</f>
        <v>N2</v>
      </c>
      <c r="CD48" s="199" t="str">
        <f aca="false">IFERROR(__xludf.dummyfunction("if(countif(ec_num_list,FD48),OFFSET(INDIRECT(CONCAT(""A"",to_text(match(FD48,ec_num_list,0)))),0,1),"""")"),"")</f>
        <v/>
      </c>
      <c r="CE48" s="199" t="str">
        <f aca="false">IFERROR(__xludf.dummyfunction("if(countif(ec_num_list,FE48),OFFSET(INDIRECT(CONCAT(""A"",to_text(match(FE48,ec_num_list,0)))),0,1),"""")"),"")</f>
        <v/>
      </c>
      <c r="CF48" s="199" t="str">
        <f aca="false">IFERROR(__xludf.dummyfunction("if(countif(ec_num_list,FF48),OFFSET(INDIRECT(CONCAT(""A"",to_text(match(FF48,ec_num_list,0)))),0,1),"""")"),"")</f>
        <v/>
      </c>
      <c r="CG48" s="199" t="str">
        <f aca="false">IFERROR(__xludf.dummyfunction("if(countif(ec_num_list,FG48),OFFSET(INDIRECT(CONCAT(""A"",to_text(match(FG48,ec_num_list,0)))),0,1),"""")"),"")</f>
        <v/>
      </c>
      <c r="CH48" s="199" t="str">
        <f aca="false">IFERROR(__xludf.dummyfunction("if(countif(ec_num_list,FH48),OFFSET(INDIRECT(CONCAT(""A"",to_text(match(FH48,ec_num_list,0)))),0,1),"""")"),"N7 ")</f>
        <v>N7</v>
      </c>
      <c r="CI48" s="199" t="str">
        <f aca="false">IFERROR(__xludf.dummyfunction("if(countif(ec_num_list,FI48),OFFSET(INDIRECT(CONCAT(""A"",to_text(match(FI48,ec_num_list,0)))),0,1),"""")"),"")</f>
        <v/>
      </c>
      <c r="CJ48" s="199" t="str">
        <f aca="false">IFERROR(__xludf.dummyfunction("if(countif(ec_num_list,FJ48),OFFSET(INDIRECT(CONCAT(""A"",to_text(match(FJ48,ec_num_list,0)))),0,1),"""")"),"")</f>
        <v/>
      </c>
      <c r="CK48" s="199" t="str">
        <f aca="false">IFERROR(__xludf.dummyfunction("if(countif(ec_num_list,FK48),OFFSET(INDIRECT(CONCAT(""A"",to_text(match(FK48,ec_num_list,0)))),0,1),"""")"),"NA ")</f>
        <v>NA</v>
      </c>
      <c r="CL48" s="199" t="str">
        <f aca="false">IFERROR(__xludf.dummyfunction("if(countif(ec_num_list,FL48),OFFSET(INDIRECT(CONCAT(""A"",to_text(match(FL48,ec_num_list,0)))),0,1),"""")"),"")</f>
        <v/>
      </c>
      <c r="CM48" s="199" t="str">
        <f aca="false">IFERROR(__xludf.dummyfunction("if(countif(ec_num_list,FM48),OFFSET(INDIRECT(CONCAT(""A"",to_text(match(FM48,ec_num_list,0)))),0,1),"""")"),"")</f>
        <v/>
      </c>
      <c r="CN48" s="37" t="s">
        <v>197</v>
      </c>
      <c r="CO48" s="37" t="s">
        <v>1231</v>
      </c>
      <c r="CP48" s="37" t="s">
        <v>1239</v>
      </c>
      <c r="CQ48" s="37" t="s">
        <v>1244</v>
      </c>
      <c r="CR48" s="37" t="s">
        <v>1543</v>
      </c>
      <c r="CS48" s="37" t="s">
        <v>1543</v>
      </c>
      <c r="CT48" s="37" t="s">
        <v>1254</v>
      </c>
      <c r="CU48" s="37" t="s">
        <v>1259</v>
      </c>
      <c r="CV48" s="37" t="s">
        <v>1262</v>
      </c>
      <c r="CW48" s="37" t="s">
        <v>1543</v>
      </c>
      <c r="CX48" s="37" t="s">
        <v>1543</v>
      </c>
      <c r="CY48" s="37" t="s">
        <v>1274</v>
      </c>
      <c r="CZ48" s="37" t="s">
        <v>1543</v>
      </c>
      <c r="DA48" s="37" t="s">
        <v>1280</v>
      </c>
      <c r="DB48" s="37" t="s">
        <v>1543</v>
      </c>
      <c r="DC48" s="37" t="s">
        <v>1543</v>
      </c>
      <c r="DD48" s="37" t="s">
        <v>1289</v>
      </c>
      <c r="DE48" s="37" t="s">
        <v>1292</v>
      </c>
      <c r="DF48" s="37" t="s">
        <v>1543</v>
      </c>
      <c r="DG48" s="37" t="s">
        <v>1543</v>
      </c>
      <c r="DH48" s="37" t="s">
        <v>1303</v>
      </c>
      <c r="DI48" s="37" t="s">
        <v>1305</v>
      </c>
      <c r="DJ48" s="37" t="s">
        <v>1309</v>
      </c>
      <c r="DK48" s="37" t="s">
        <v>1543</v>
      </c>
      <c r="DL48" s="37" t="s">
        <v>1314</v>
      </c>
      <c r="DM48" s="37" t="s">
        <v>1318</v>
      </c>
      <c r="DN48" s="37" t="s">
        <v>1322</v>
      </c>
      <c r="DO48" s="37" t="s">
        <v>1325</v>
      </c>
      <c r="DP48" s="37" t="s">
        <v>1329</v>
      </c>
      <c r="DQ48" s="37" t="s">
        <v>1332</v>
      </c>
      <c r="DR48" s="37" t="s">
        <v>1335</v>
      </c>
      <c r="DS48" s="37" t="s">
        <v>1543</v>
      </c>
      <c r="DT48" s="37" t="s">
        <v>1341</v>
      </c>
      <c r="DU48" s="37" t="s">
        <v>1543</v>
      </c>
      <c r="DV48" s="37" t="s">
        <v>1351</v>
      </c>
      <c r="DW48" s="37" t="s">
        <v>1543</v>
      </c>
      <c r="DX48" s="37" t="s">
        <v>1543</v>
      </c>
      <c r="DY48" s="37" t="s">
        <v>1543</v>
      </c>
      <c r="DZ48" s="37" t="s">
        <v>1543</v>
      </c>
      <c r="EA48" s="37" t="s">
        <v>1543</v>
      </c>
      <c r="EB48" s="37" t="s">
        <v>1543</v>
      </c>
      <c r="EC48" s="37" t="s">
        <v>1379</v>
      </c>
      <c r="ED48" s="37" t="s">
        <v>1543</v>
      </c>
      <c r="EE48" s="37" t="s">
        <v>1385</v>
      </c>
      <c r="EF48" s="37" t="s">
        <v>1543</v>
      </c>
      <c r="EG48" s="37" t="s">
        <v>1392</v>
      </c>
      <c r="EH48" s="37" t="s">
        <v>1543</v>
      </c>
      <c r="EI48" s="37" t="s">
        <v>1543</v>
      </c>
      <c r="EJ48" s="37" t="s">
        <v>1402</v>
      </c>
      <c r="EK48" s="37" t="s">
        <v>1405</v>
      </c>
      <c r="EL48" s="37" t="s">
        <v>1407</v>
      </c>
      <c r="EM48" s="37" t="s">
        <v>1543</v>
      </c>
      <c r="EN48" s="37" t="s">
        <v>1416</v>
      </c>
      <c r="EO48" s="37" t="s">
        <v>1418</v>
      </c>
      <c r="EP48" s="37" t="s">
        <v>1543</v>
      </c>
      <c r="EQ48" s="37" t="s">
        <v>1543</v>
      </c>
      <c r="ER48" s="37" t="s">
        <v>1543</v>
      </c>
      <c r="ES48" s="37" t="s">
        <v>1430</v>
      </c>
      <c r="ET48" s="37" t="s">
        <v>1543</v>
      </c>
      <c r="EU48" s="37" t="s">
        <v>1543</v>
      </c>
      <c r="EV48" s="37" t="s">
        <v>1439</v>
      </c>
      <c r="EW48" s="37" t="s">
        <v>1543</v>
      </c>
      <c r="EX48" s="37" t="s">
        <v>1543</v>
      </c>
      <c r="EY48" s="37" t="s">
        <v>1543</v>
      </c>
      <c r="EZ48" s="37" t="s">
        <v>1451</v>
      </c>
      <c r="FA48" s="37" t="s">
        <v>1543</v>
      </c>
      <c r="FB48" s="37" t="s">
        <v>1543</v>
      </c>
      <c r="FC48" s="37" t="s">
        <v>1464</v>
      </c>
      <c r="FD48" s="37" t="s">
        <v>1543</v>
      </c>
      <c r="FE48" s="37" t="s">
        <v>1543</v>
      </c>
      <c r="FF48" s="37" t="s">
        <v>1543</v>
      </c>
      <c r="FG48" s="37" t="s">
        <v>1543</v>
      </c>
      <c r="FH48" s="37" t="s">
        <v>1482</v>
      </c>
      <c r="FI48" s="37" t="s">
        <v>1543</v>
      </c>
      <c r="FJ48" s="37" t="s">
        <v>1543</v>
      </c>
      <c r="FK48" s="37" t="s">
        <v>1494</v>
      </c>
      <c r="FL48" s="37" t="s">
        <v>1497</v>
      </c>
      <c r="FM48" s="37" t="s">
        <v>1543</v>
      </c>
    </row>
    <row r="49" customFormat="false" ht="15" hidden="false" customHeight="false" outlineLevel="0" collapsed="false">
      <c r="A49" s="37" t="s">
        <v>1399</v>
      </c>
      <c r="B49" s="37" t="str">
        <f aca="false">CONCATENATE("L",C49," ")</f>
        <v>LE</v>
      </c>
      <c r="C49" s="196" t="s">
        <v>1548</v>
      </c>
      <c r="D49" s="36" t="s">
        <v>417</v>
      </c>
      <c r="E49" s="36" t="s">
        <v>896</v>
      </c>
      <c r="F49" s="36" t="s">
        <v>897</v>
      </c>
      <c r="G49" s="36" t="s">
        <v>898</v>
      </c>
      <c r="H49" s="36" t="s">
        <v>432</v>
      </c>
      <c r="I49" s="36" t="s">
        <v>616</v>
      </c>
      <c r="J49" s="36" t="s">
        <v>617</v>
      </c>
      <c r="K49" s="36" t="s">
        <v>693</v>
      </c>
      <c r="L49" s="173" t="s">
        <v>199</v>
      </c>
      <c r="M49" s="199" t="str">
        <f aca="false">IFERROR(__xludf.dummyfunction("regexreplace(N49,"" "","", "")"),"J0, J1, J2, J5, J6, J7, JA, JC, K0, K5, K7, K8, K9, KA, KB, KC, KD, L1, L8, LA, LC, M0, M1, M3, M4, MB, MF, N2, N7, NA, ")</f>
        <v>J0, J1, J2, J5, J6, J7, JA, JC, K0, K5, K7, K8, K9, KA, KB, KC, KD, L1, L8, LA, LC, M0, M1, M3, M4, MB, MF, N2, N7, NA,</v>
      </c>
      <c r="N49" s="199" t="e">
        <f aca="false">CONCATENATE(O49:CL49)</f>
        <v>#VALUE!</v>
      </c>
      <c r="O49" s="199" t="str">
        <f aca="false">IFERROR(__xludf.dummyfunction("if(countif(ec_num_list,CO49),OFFSET(INDIRECT(CONCAT(""A"",to_text(match(CO49,ec_num_list,0)))),0,1),"""")"),"J0 ")</f>
        <v>J0</v>
      </c>
      <c r="P49" s="199" t="str">
        <f aca="false">IFERROR(__xludf.dummyfunction("if(countif(ec_num_list,CP49),OFFSET(INDIRECT(CONCAT(""A"",to_text(match(CP49,ec_num_list,0)))),0,1),"""")"),"J1 ")</f>
        <v>J1</v>
      </c>
      <c r="Q49" s="199" t="str">
        <f aca="false">IFERROR(__xludf.dummyfunction("if(countif(ec_num_list,CQ49),OFFSET(INDIRECT(CONCAT(""A"",to_text(match(CQ49,ec_num_list,0)))),0,1),"""")"),"J2 ")</f>
        <v>J2</v>
      </c>
      <c r="R49" s="199" t="str">
        <f aca="false">IFERROR(__xludf.dummyfunction("if(countif(ec_num_list,CR49),OFFSET(INDIRECT(CONCAT(""A"",to_text(match(CR49,ec_num_list,0)))),0,1),"""")"),"")</f>
        <v/>
      </c>
      <c r="S49" s="199" t="str">
        <f aca="false">IFERROR(__xludf.dummyfunction("if(countif(ec_num_list,CS49),OFFSET(INDIRECT(CONCAT(""A"",to_text(match(CS49,ec_num_list,0)))),0,1),"""")"),"")</f>
        <v/>
      </c>
      <c r="T49" s="199" t="str">
        <f aca="false">IFERROR(__xludf.dummyfunction("if(countif(ec_num_list,CT49),OFFSET(INDIRECT(CONCAT(""A"",to_text(match(CT49,ec_num_list,0)))),0,1),"""")"),"J5 ")</f>
        <v>J5</v>
      </c>
      <c r="U49" s="199" t="str">
        <f aca="false">IFERROR(__xludf.dummyfunction("if(countif(ec_num_list,CU49),OFFSET(INDIRECT(CONCAT(""A"",to_text(match(CU49,ec_num_list,0)))),0,1),"""")"),"J6 ")</f>
        <v>J6</v>
      </c>
      <c r="V49" s="199" t="str">
        <f aca="false">IFERROR(__xludf.dummyfunction("if(countif(ec_num_list,CV49),OFFSET(INDIRECT(CONCAT(""A"",to_text(match(CV49,ec_num_list,0)))),0,1),"""")"),"J7 ")</f>
        <v>J7</v>
      </c>
      <c r="W49" s="199" t="str">
        <f aca="false">IFERROR(__xludf.dummyfunction("if(countif(ec_num_list,CW49),OFFSET(INDIRECT(CONCAT(""A"",to_text(match(CW49,ec_num_list,0)))),0,1),"""")"),"")</f>
        <v/>
      </c>
      <c r="X49" s="199" t="str">
        <f aca="false">IFERROR(__xludf.dummyfunction("if(countif(ec_num_list,CX49),OFFSET(INDIRECT(CONCAT(""A"",to_text(match(CX49,ec_num_list,0)))),0,1),"""")"),"")</f>
        <v/>
      </c>
      <c r="Y49" s="199" t="str">
        <f aca="false">IFERROR(__xludf.dummyfunction("if(countif(ec_num_list,CY49),OFFSET(INDIRECT(CONCAT(""A"",to_text(match(CY49,ec_num_list,0)))),0,1),"""")"),"JA ")</f>
        <v>JA</v>
      </c>
      <c r="Z49" s="199" t="str">
        <f aca="false">IFERROR(__xludf.dummyfunction("if(countif(ec_num_list,CZ49),OFFSET(INDIRECT(CONCAT(""A"",to_text(match(CZ49,ec_num_list,0)))),0,1),"""")"),"")</f>
        <v/>
      </c>
      <c r="AA49" s="199" t="str">
        <f aca="false">IFERROR(__xludf.dummyfunction("if(countif(ec_num_list,DA49),OFFSET(INDIRECT(CONCAT(""A"",to_text(match(DA49,ec_num_list,0)))),0,1),"""")"),"JC ")</f>
        <v>JC</v>
      </c>
      <c r="AB49" s="199" t="str">
        <f aca="false">IFERROR(__xludf.dummyfunction("if(countif(ec_num_list,DB49),OFFSET(INDIRECT(CONCAT(""A"",to_text(match(DB49,ec_num_list,0)))),0,1),"""")"),"")</f>
        <v/>
      </c>
      <c r="AC49" s="199" t="str">
        <f aca="false">IFERROR(__xludf.dummyfunction("if(countif(ec_num_list,DC49),OFFSET(INDIRECT(CONCAT(""A"",to_text(match(DC49,ec_num_list,0)))),0,1),"""")"),"")</f>
        <v/>
      </c>
      <c r="AD49" s="199" t="str">
        <f aca="false">IFERROR(__xludf.dummyfunction("if(countif(ec_num_list,DD49),OFFSET(INDIRECT(CONCAT(""A"",to_text(match(DD49,ec_num_list,0)))),0,1),"""")"),"")</f>
        <v/>
      </c>
      <c r="AE49" s="199" t="str">
        <f aca="false">IFERROR(__xludf.dummyfunction("if(countif(ec_num_list,DE49),OFFSET(INDIRECT(CONCAT(""A"",to_text(match(DE49,ec_num_list,0)))),0,1),"""")"),"K0 ")</f>
        <v>K0</v>
      </c>
      <c r="AF49" s="199" t="str">
        <f aca="false">IFERROR(__xludf.dummyfunction("if(countif(ec_num_list,DF49),OFFSET(INDIRECT(CONCAT(""A"",to_text(match(DF49,ec_num_list,0)))),0,1),"""")"),"")</f>
        <v/>
      </c>
      <c r="AG49" s="199" t="str">
        <f aca="false">IFERROR(__xludf.dummyfunction("if(countif(ec_num_list,DG49),OFFSET(INDIRECT(CONCAT(""A"",to_text(match(DG49,ec_num_list,0)))),0,1),"""")"),"")</f>
        <v/>
      </c>
      <c r="AH49" s="199" t="str">
        <f aca="false">IFERROR(__xludf.dummyfunction("if(countif(ec_num_list,DH49),OFFSET(INDIRECT(CONCAT(""A"",to_text(match(DH49,ec_num_list,0)))),0,1),"""")"),"")</f>
        <v/>
      </c>
      <c r="AI49" s="199" t="str">
        <f aca="false">IFERROR(__xludf.dummyfunction("if(countif(ec_num_list,DI49),OFFSET(INDIRECT(CONCAT(""A"",to_text(match(DI49,ec_num_list,0)))),0,1),"""")"),"")</f>
        <v/>
      </c>
      <c r="AJ49" s="199" t="str">
        <f aca="false">IFERROR(__xludf.dummyfunction("if(countif(ec_num_list,DJ49),OFFSET(INDIRECT(CONCAT(""A"",to_text(match(DJ49,ec_num_list,0)))),0,1),"""")"),"K5 ")</f>
        <v>K5</v>
      </c>
      <c r="AK49" s="199" t="str">
        <f aca="false">IFERROR(__xludf.dummyfunction("if(countif(ec_num_list,DK49),OFFSET(INDIRECT(CONCAT(""A"",to_text(match(DK49,ec_num_list,0)))),0,1),"""")"),"")</f>
        <v/>
      </c>
      <c r="AL49" s="199" t="str">
        <f aca="false">IFERROR(__xludf.dummyfunction("if(countif(ec_num_list,DL49),OFFSET(INDIRECT(CONCAT(""A"",to_text(match(DL49,ec_num_list,0)))),0,1),"""")"),"K7 ")</f>
        <v>K7</v>
      </c>
      <c r="AM49" s="199" t="str">
        <f aca="false">IFERROR(__xludf.dummyfunction("if(countif(ec_num_list,DM49),OFFSET(INDIRECT(CONCAT(""A"",to_text(match(DM49,ec_num_list,0)))),0,1),"""")"),"K8 ")</f>
        <v>K8</v>
      </c>
      <c r="AN49" s="199" t="str">
        <f aca="false">IFERROR(__xludf.dummyfunction("if(countif(ec_num_list,DN49),OFFSET(INDIRECT(CONCAT(""A"",to_text(match(DN49,ec_num_list,0)))),0,1),"""")"),"K9 ")</f>
        <v>K9</v>
      </c>
      <c r="AO49" s="199" t="str">
        <f aca="false">IFERROR(__xludf.dummyfunction("if(countif(ec_num_list,DO49),OFFSET(INDIRECT(CONCAT(""A"",to_text(match(DO49,ec_num_list,0)))),0,1),"""")"),"KA ")</f>
        <v>KA</v>
      </c>
      <c r="AP49" s="199" t="str">
        <f aca="false">IFERROR(__xludf.dummyfunction("if(countif(ec_num_list,DP49),OFFSET(INDIRECT(CONCAT(""A"",to_text(match(DP49,ec_num_list,0)))),0,1),"""")"),"KB ")</f>
        <v>KB</v>
      </c>
      <c r="AQ49" s="199" t="str">
        <f aca="false">IFERROR(__xludf.dummyfunction("if(countif(ec_num_list,DQ49),OFFSET(INDIRECT(CONCAT(""A"",to_text(match(DQ49,ec_num_list,0)))),0,1),"""")"),"KC ")</f>
        <v>KC</v>
      </c>
      <c r="AR49" s="199" t="str">
        <f aca="false">IFERROR(__xludf.dummyfunction("if(countif(ec_num_list,DR49),OFFSET(INDIRECT(CONCAT(""A"",to_text(match(DR49,ec_num_list,0)))),0,1),"""")"),"KD ")</f>
        <v>KD</v>
      </c>
      <c r="AS49" s="199" t="str">
        <f aca="false">IFERROR(__xludf.dummyfunction("if(countif(ec_num_list,DS49),OFFSET(INDIRECT(CONCAT(""A"",to_text(match(DS49,ec_num_list,0)))),0,1),"""")"),"")</f>
        <v/>
      </c>
      <c r="AT49" s="199" t="str">
        <f aca="false">IFERROR(__xludf.dummyfunction("if(countif(ec_num_list,DT49),OFFSET(INDIRECT(CONCAT(""A"",to_text(match(DT49,ec_num_list,0)))),0,1),"""")"),"")</f>
        <v/>
      </c>
      <c r="AU49" s="199" t="str">
        <f aca="false">IFERROR(__xludf.dummyfunction("if(countif(ec_num_list,DU49),OFFSET(INDIRECT(CONCAT(""A"",to_text(match(DU49,ec_num_list,0)))),0,1),"""")"),"")</f>
        <v/>
      </c>
      <c r="AV49" s="199" t="str">
        <f aca="false">IFERROR(__xludf.dummyfunction("if(countif(ec_num_list,DV49),OFFSET(INDIRECT(CONCAT(""A"",to_text(match(DV49,ec_num_list,0)))),0,1),"""")"),"L1 ")</f>
        <v>L1</v>
      </c>
      <c r="AW49" s="199" t="str">
        <f aca="false">IFERROR(__xludf.dummyfunction("if(countif(ec_num_list,DW49),OFFSET(INDIRECT(CONCAT(""A"",to_text(match(DW49,ec_num_list,0)))),0,1),"""")"),"")</f>
        <v/>
      </c>
      <c r="AX49" s="199" t="str">
        <f aca="false">IFERROR(__xludf.dummyfunction("if(countif(ec_num_list,DX49),OFFSET(INDIRECT(CONCAT(""A"",to_text(match(DX49,ec_num_list,0)))),0,1),"""")"),"")</f>
        <v/>
      </c>
      <c r="AY49" s="199" t="str">
        <f aca="false">IFERROR(__xludf.dummyfunction("if(countif(ec_num_list,DY49),OFFSET(INDIRECT(CONCAT(""A"",to_text(match(DY49,ec_num_list,0)))),0,1),"""")"),"")</f>
        <v/>
      </c>
      <c r="AZ49" s="199" t="str">
        <f aca="false">IFERROR(__xludf.dummyfunction("if(countif(ec_num_list,DZ49),OFFSET(INDIRECT(CONCAT(""A"",to_text(match(DZ49,ec_num_list,0)))),0,1),"""")"),"")</f>
        <v/>
      </c>
      <c r="BA49" s="199" t="str">
        <f aca="false">IFERROR(__xludf.dummyfunction("if(countif(ec_num_list,EA49),OFFSET(INDIRECT(CONCAT(""A"",to_text(match(EA49,ec_num_list,0)))),0,1),"""")"),"")</f>
        <v/>
      </c>
      <c r="BB49" s="199" t="str">
        <f aca="false">IFERROR(__xludf.dummyfunction("if(countif(ec_num_list,EB49),OFFSET(INDIRECT(CONCAT(""A"",to_text(match(EB49,ec_num_list,0)))),0,1),"""")"),"")</f>
        <v/>
      </c>
      <c r="BC49" s="199" t="str">
        <f aca="false">IFERROR(__xludf.dummyfunction("if(countif(ec_num_list,EC49),OFFSET(INDIRECT(CONCAT(""A"",to_text(match(EC49,ec_num_list,0)))),0,1),"""")"),"L8 ")</f>
        <v>L8</v>
      </c>
      <c r="BD49" s="199" t="str">
        <f aca="false">IFERROR(__xludf.dummyfunction("if(countif(ec_num_list,ED49),OFFSET(INDIRECT(CONCAT(""A"",to_text(match(ED49,ec_num_list,0)))),0,1),"""")"),"")</f>
        <v/>
      </c>
      <c r="BE49" s="199" t="str">
        <f aca="false">IFERROR(__xludf.dummyfunction("if(countif(ec_num_list,EE49),OFFSET(INDIRECT(CONCAT(""A"",to_text(match(EE49,ec_num_list,0)))),0,1),"""")"),"LA ")</f>
        <v>LA</v>
      </c>
      <c r="BF49" s="199" t="str">
        <f aca="false">IFERROR(__xludf.dummyfunction("if(countif(ec_num_list,EF49),OFFSET(INDIRECT(CONCAT(""A"",to_text(match(EF49,ec_num_list,0)))),0,1),"""")"),"")</f>
        <v/>
      </c>
      <c r="BG49" s="199" t="str">
        <f aca="false">IFERROR(__xludf.dummyfunction("if(countif(ec_num_list,EG49),OFFSET(INDIRECT(CONCAT(""A"",to_text(match(EG49,ec_num_list,0)))),0,1),"""")"),"LC ")</f>
        <v>LC</v>
      </c>
      <c r="BH49" s="199" t="str">
        <f aca="false">IFERROR(__xludf.dummyfunction("if(countif(ec_num_list,EH49),OFFSET(INDIRECT(CONCAT(""A"",to_text(match(EH49,ec_num_list,0)))),0,1),"""")"),"")</f>
        <v/>
      </c>
      <c r="BI49" s="199" t="str">
        <f aca="false">IFERROR(__xludf.dummyfunction("if(countif(ec_num_list,EI49),OFFSET(INDIRECT(CONCAT(""A"",to_text(match(EI49,ec_num_list,0)))),0,1),"""")"),"")</f>
        <v/>
      </c>
      <c r="BJ49" s="199" t="str">
        <f aca="false">IFERROR(__xludf.dummyfunction("if(countif(ec_num_list,EJ49),OFFSET(INDIRECT(CONCAT(""A"",to_text(match(EJ49,ec_num_list,0)))),0,1),"""")"),"")</f>
        <v/>
      </c>
      <c r="BK49" s="199" t="str">
        <f aca="false">IFERROR(__xludf.dummyfunction("if(countif(ec_num_list,EK49),OFFSET(INDIRECT(CONCAT(""A"",to_text(match(EK49,ec_num_list,0)))),0,1),"""")"),"M0 ")</f>
        <v>M0</v>
      </c>
      <c r="BL49" s="199" t="str">
        <f aca="false">IFERROR(__xludf.dummyfunction("if(countif(ec_num_list,EL49),OFFSET(INDIRECT(CONCAT(""A"",to_text(match(EL49,ec_num_list,0)))),0,1),"""")"),"M1 ")</f>
        <v>M1</v>
      </c>
      <c r="BM49" s="199" t="str">
        <f aca="false">IFERROR(__xludf.dummyfunction("if(countif(ec_num_list,EM49),OFFSET(INDIRECT(CONCAT(""A"",to_text(match(EM49,ec_num_list,0)))),0,1),"""")"),"")</f>
        <v/>
      </c>
      <c r="BN49" s="199" t="str">
        <f aca="false">IFERROR(__xludf.dummyfunction("if(countif(ec_num_list,EN49),OFFSET(INDIRECT(CONCAT(""A"",to_text(match(EN49,ec_num_list,0)))),0,1),"""")"),"M3 ")</f>
        <v>M3</v>
      </c>
      <c r="BO49" s="199" t="str">
        <f aca="false">IFERROR(__xludf.dummyfunction("if(countif(ec_num_list,EO49),OFFSET(INDIRECT(CONCAT(""A"",to_text(match(EO49,ec_num_list,0)))),0,1),"""")"),"M4 ")</f>
        <v>M4</v>
      </c>
      <c r="BP49" s="199" t="str">
        <f aca="false">IFERROR(__xludf.dummyfunction("if(countif(ec_num_list,EP49),OFFSET(INDIRECT(CONCAT(""A"",to_text(match(EP49,ec_num_list,0)))),0,1),"""")"),"")</f>
        <v/>
      </c>
      <c r="BQ49" s="199" t="str">
        <f aca="false">IFERROR(__xludf.dummyfunction("if(countif(ec_num_list,EQ49),OFFSET(INDIRECT(CONCAT(""A"",to_text(match(EQ49,ec_num_list,0)))),0,1),"""")"),"")</f>
        <v/>
      </c>
      <c r="BR49" s="199" t="str">
        <f aca="false">IFERROR(__xludf.dummyfunction("if(countif(ec_num_list,ER49),OFFSET(INDIRECT(CONCAT(""A"",to_text(match(ER49,ec_num_list,0)))),0,1),"""")"),"")</f>
        <v/>
      </c>
      <c r="BS49" s="199" t="str">
        <f aca="false">IFERROR(__xludf.dummyfunction("if(countif(ec_num_list,ES49),OFFSET(INDIRECT(CONCAT(""A"",to_text(match(ES49,ec_num_list,0)))),0,1),"""")"),"")</f>
        <v/>
      </c>
      <c r="BT49" s="199" t="str">
        <f aca="false">IFERROR(__xludf.dummyfunction("if(countif(ec_num_list,ET49),OFFSET(INDIRECT(CONCAT(""A"",to_text(match(ET49,ec_num_list,0)))),0,1),"""")"),"")</f>
        <v/>
      </c>
      <c r="BU49" s="199" t="str">
        <f aca="false">IFERROR(__xludf.dummyfunction("if(countif(ec_num_list,EU49),OFFSET(INDIRECT(CONCAT(""A"",to_text(match(EU49,ec_num_list,0)))),0,1),"""")"),"")</f>
        <v/>
      </c>
      <c r="BV49" s="199" t="str">
        <f aca="false">IFERROR(__xludf.dummyfunction("if(countif(ec_num_list,EV49),OFFSET(INDIRECT(CONCAT(""A"",to_text(match(EV49,ec_num_list,0)))),0,1),"""")"),"MB ")</f>
        <v>MB</v>
      </c>
      <c r="BW49" s="199" t="str">
        <f aca="false">IFERROR(__xludf.dummyfunction("if(countif(ec_num_list,EW49),OFFSET(INDIRECT(CONCAT(""A"",to_text(match(EW49,ec_num_list,0)))),0,1),"""")"),"")</f>
        <v/>
      </c>
      <c r="BX49" s="199" t="str">
        <f aca="false">IFERROR(__xludf.dummyfunction("if(countif(ec_num_list,EX49),OFFSET(INDIRECT(CONCAT(""A"",to_text(match(EX49,ec_num_list,0)))),0,1),"""")"),"")</f>
        <v/>
      </c>
      <c r="BY49" s="199" t="str">
        <f aca="false">IFERROR(__xludf.dummyfunction("if(countif(ec_num_list,EY49),OFFSET(INDIRECT(CONCAT(""A"",to_text(match(EY49,ec_num_list,0)))),0,1),"""")"),"")</f>
        <v/>
      </c>
      <c r="BZ49" s="199" t="str">
        <f aca="false">IFERROR(__xludf.dummyfunction("if(countif(ec_num_list,EZ49),OFFSET(INDIRECT(CONCAT(""A"",to_text(match(EZ49,ec_num_list,0)))),0,1),"""")"),"MF ")</f>
        <v>MF</v>
      </c>
      <c r="CA49" s="199" t="str">
        <f aca="false">IFERROR(__xludf.dummyfunction("if(countif(ec_num_list,FA49),OFFSET(INDIRECT(CONCAT(""A"",to_text(match(FA49,ec_num_list,0)))),0,1),"""")"),"")</f>
        <v/>
      </c>
      <c r="CB49" s="199" t="str">
        <f aca="false">IFERROR(__xludf.dummyfunction("if(countif(ec_num_list,FB49),OFFSET(INDIRECT(CONCAT(""A"",to_text(match(FB49,ec_num_list,0)))),0,1),"""")"),"")</f>
        <v/>
      </c>
      <c r="CC49" s="199" t="str">
        <f aca="false">IFERROR(__xludf.dummyfunction("if(countif(ec_num_list,FC49),OFFSET(INDIRECT(CONCAT(""A"",to_text(match(FC49,ec_num_list,0)))),0,1),"""")"),"N2 ")</f>
        <v>N2</v>
      </c>
      <c r="CD49" s="199" t="str">
        <f aca="false">IFERROR(__xludf.dummyfunction("if(countif(ec_num_list,FD49),OFFSET(INDIRECT(CONCAT(""A"",to_text(match(FD49,ec_num_list,0)))),0,1),"""")"),"")</f>
        <v/>
      </c>
      <c r="CE49" s="199" t="str">
        <f aca="false">IFERROR(__xludf.dummyfunction("if(countif(ec_num_list,FE49),OFFSET(INDIRECT(CONCAT(""A"",to_text(match(FE49,ec_num_list,0)))),0,1),"""")"),"")</f>
        <v/>
      </c>
      <c r="CF49" s="199" t="str">
        <f aca="false">IFERROR(__xludf.dummyfunction("if(countif(ec_num_list,FF49),OFFSET(INDIRECT(CONCAT(""A"",to_text(match(FF49,ec_num_list,0)))),0,1),"""")"),"")</f>
        <v/>
      </c>
      <c r="CG49" s="199" t="str">
        <f aca="false">IFERROR(__xludf.dummyfunction("if(countif(ec_num_list,FG49),OFFSET(INDIRECT(CONCAT(""A"",to_text(match(FG49,ec_num_list,0)))),0,1),"""")"),"")</f>
        <v/>
      </c>
      <c r="CH49" s="199" t="str">
        <f aca="false">IFERROR(__xludf.dummyfunction("if(countif(ec_num_list,FH49),OFFSET(INDIRECT(CONCAT(""A"",to_text(match(FH49,ec_num_list,0)))),0,1),"""")"),"N7 ")</f>
        <v>N7</v>
      </c>
      <c r="CI49" s="199" t="str">
        <f aca="false">IFERROR(__xludf.dummyfunction("if(countif(ec_num_list,FI49),OFFSET(INDIRECT(CONCAT(""A"",to_text(match(FI49,ec_num_list,0)))),0,1),"""")"),"")</f>
        <v/>
      </c>
      <c r="CJ49" s="199" t="str">
        <f aca="false">IFERROR(__xludf.dummyfunction("if(countif(ec_num_list,FJ49),OFFSET(INDIRECT(CONCAT(""A"",to_text(match(FJ49,ec_num_list,0)))),0,1),"""")"),"")</f>
        <v/>
      </c>
      <c r="CK49" s="199" t="str">
        <f aca="false">IFERROR(__xludf.dummyfunction("if(countif(ec_num_list,FK49),OFFSET(INDIRECT(CONCAT(""A"",to_text(match(FK49,ec_num_list,0)))),0,1),"""")"),"NA ")</f>
        <v>NA</v>
      </c>
      <c r="CL49" s="199" t="str">
        <f aca="false">IFERROR(__xludf.dummyfunction("if(countif(ec_num_list,FL49),OFFSET(INDIRECT(CONCAT(""A"",to_text(match(FL49,ec_num_list,0)))),0,1),"""")"),"")</f>
        <v/>
      </c>
      <c r="CM49" s="199" t="str">
        <f aca="false">IFERROR(__xludf.dummyfunction("if(countif(ec_num_list,FM49),OFFSET(INDIRECT(CONCAT(""A"",to_text(match(FM49,ec_num_list,0)))),0,1),"""")"),"")</f>
        <v/>
      </c>
      <c r="CN49" s="37" t="s">
        <v>199</v>
      </c>
      <c r="CO49" s="37" t="s">
        <v>1231</v>
      </c>
      <c r="CP49" s="37" t="s">
        <v>1239</v>
      </c>
      <c r="CQ49" s="37" t="s">
        <v>1244</v>
      </c>
      <c r="CR49" s="37" t="s">
        <v>1543</v>
      </c>
      <c r="CS49" s="37" t="s">
        <v>1543</v>
      </c>
      <c r="CT49" s="37" t="s">
        <v>1254</v>
      </c>
      <c r="CU49" s="37" t="s">
        <v>1259</v>
      </c>
      <c r="CV49" s="37" t="s">
        <v>1262</v>
      </c>
      <c r="CW49" s="37" t="s">
        <v>1543</v>
      </c>
      <c r="CX49" s="37" t="s">
        <v>1543</v>
      </c>
      <c r="CY49" s="37" t="s">
        <v>1274</v>
      </c>
      <c r="CZ49" s="37" t="s">
        <v>1543</v>
      </c>
      <c r="DA49" s="37" t="s">
        <v>1280</v>
      </c>
      <c r="DB49" s="37" t="s">
        <v>1543</v>
      </c>
      <c r="DC49" s="37" t="s">
        <v>1543</v>
      </c>
      <c r="DD49" s="37" t="s">
        <v>1543</v>
      </c>
      <c r="DE49" s="37" t="s">
        <v>1292</v>
      </c>
      <c r="DF49" s="37" t="s">
        <v>1543</v>
      </c>
      <c r="DG49" s="37" t="s">
        <v>1543</v>
      </c>
      <c r="DH49" s="37" t="s">
        <v>1543</v>
      </c>
      <c r="DI49" s="37" t="s">
        <v>1543</v>
      </c>
      <c r="DJ49" s="37" t="s">
        <v>1309</v>
      </c>
      <c r="DK49" s="37" t="s">
        <v>1543</v>
      </c>
      <c r="DL49" s="37" t="s">
        <v>1314</v>
      </c>
      <c r="DM49" s="37" t="s">
        <v>1318</v>
      </c>
      <c r="DN49" s="37" t="s">
        <v>1322</v>
      </c>
      <c r="DO49" s="37" t="s">
        <v>1325</v>
      </c>
      <c r="DP49" s="37" t="s">
        <v>1329</v>
      </c>
      <c r="DQ49" s="37" t="s">
        <v>1332</v>
      </c>
      <c r="DR49" s="37" t="s">
        <v>1335</v>
      </c>
      <c r="DS49" s="37" t="s">
        <v>1543</v>
      </c>
      <c r="DT49" s="37" t="s">
        <v>1543</v>
      </c>
      <c r="DU49" s="37" t="s">
        <v>1543</v>
      </c>
      <c r="DV49" s="37" t="s">
        <v>1351</v>
      </c>
      <c r="DW49" s="37" t="s">
        <v>1543</v>
      </c>
      <c r="DX49" s="37" t="s">
        <v>1543</v>
      </c>
      <c r="DY49" s="37" t="s">
        <v>1543</v>
      </c>
      <c r="DZ49" s="37" t="s">
        <v>1543</v>
      </c>
      <c r="EA49" s="37" t="s">
        <v>1543</v>
      </c>
      <c r="EB49" s="37" t="s">
        <v>1543</v>
      </c>
      <c r="EC49" s="37" t="s">
        <v>1379</v>
      </c>
      <c r="ED49" s="37" t="s">
        <v>1543</v>
      </c>
      <c r="EE49" s="37" t="s">
        <v>1385</v>
      </c>
      <c r="EF49" s="37" t="s">
        <v>1543</v>
      </c>
      <c r="EG49" s="37" t="s">
        <v>1392</v>
      </c>
      <c r="EH49" s="37" t="s">
        <v>1543</v>
      </c>
      <c r="EI49" s="37" t="s">
        <v>1543</v>
      </c>
      <c r="EJ49" s="37" t="s">
        <v>1543</v>
      </c>
      <c r="EK49" s="37" t="s">
        <v>1405</v>
      </c>
      <c r="EL49" s="37" t="s">
        <v>1407</v>
      </c>
      <c r="EM49" s="37" t="s">
        <v>1543</v>
      </c>
      <c r="EN49" s="37" t="s">
        <v>1416</v>
      </c>
      <c r="EO49" s="37" t="s">
        <v>1418</v>
      </c>
      <c r="EP49" s="37" t="s">
        <v>1543</v>
      </c>
      <c r="EQ49" s="37" t="s">
        <v>1543</v>
      </c>
      <c r="ER49" s="37" t="s">
        <v>1543</v>
      </c>
      <c r="ES49" s="37" t="s">
        <v>1543</v>
      </c>
      <c r="ET49" s="37" t="s">
        <v>1543</v>
      </c>
      <c r="EU49" s="37" t="s">
        <v>1543</v>
      </c>
      <c r="EV49" s="37" t="s">
        <v>1439</v>
      </c>
      <c r="EW49" s="37" t="s">
        <v>1543</v>
      </c>
      <c r="EX49" s="37" t="s">
        <v>1543</v>
      </c>
      <c r="EY49" s="37" t="s">
        <v>1543</v>
      </c>
      <c r="EZ49" s="37" t="s">
        <v>1451</v>
      </c>
      <c r="FA49" s="37" t="s">
        <v>1543</v>
      </c>
      <c r="FB49" s="37" t="s">
        <v>1543</v>
      </c>
      <c r="FC49" s="37" t="s">
        <v>1464</v>
      </c>
      <c r="FD49" s="37" t="s">
        <v>1543</v>
      </c>
      <c r="FE49" s="37" t="s">
        <v>1543</v>
      </c>
      <c r="FF49" s="37" t="s">
        <v>1543</v>
      </c>
      <c r="FG49" s="37" t="s">
        <v>1543</v>
      </c>
      <c r="FH49" s="37" t="s">
        <v>1482</v>
      </c>
      <c r="FI49" s="37" t="s">
        <v>1543</v>
      </c>
      <c r="FJ49" s="37" t="s">
        <v>1543</v>
      </c>
      <c r="FK49" s="37" t="s">
        <v>1494</v>
      </c>
      <c r="FL49" s="37" t="s">
        <v>1497</v>
      </c>
      <c r="FM49" s="37" t="s">
        <v>1543</v>
      </c>
    </row>
    <row r="50" customFormat="false" ht="15" hidden="false" customHeight="false" outlineLevel="0" collapsed="false">
      <c r="A50" s="37" t="s">
        <v>1402</v>
      </c>
      <c r="B50" s="37" t="str">
        <f aca="false">CONCATENATE("L",C50," ")</f>
        <v>LF</v>
      </c>
      <c r="C50" s="196" t="s">
        <v>1549</v>
      </c>
      <c r="D50" s="36" t="s">
        <v>417</v>
      </c>
      <c r="E50" s="36" t="s">
        <v>896</v>
      </c>
      <c r="F50" s="36" t="s">
        <v>897</v>
      </c>
      <c r="G50" s="36" t="s">
        <v>898</v>
      </c>
      <c r="H50" s="36" t="s">
        <v>439</v>
      </c>
      <c r="I50" s="36" t="s">
        <v>696</v>
      </c>
      <c r="J50" s="36" t="s">
        <v>697</v>
      </c>
      <c r="K50" s="36" t="s">
        <v>700</v>
      </c>
      <c r="L50" s="173" t="s">
        <v>202</v>
      </c>
      <c r="M50" s="199" t="str">
        <f aca="false">IFERROR(__xludf.dummyfunction("regexreplace(N50,"" "","", "")"),"J0, J1, J2, J5, J6, J7, JA, JC, JF, K0, K3, K4, K5, K7, K8, K9, KA, KB, KC, KD, KF, L1, L8, LA, LC, LF, M0, M1, M3, M4, M8, MB, MF, N2, N7, NA, ")</f>
        <v>J0, J1, J2, J5, J6, J7, JA, JC, JF, K0, K3, K4, K5, K7, K8, K9, KA, KB, KC, KD, KF, L1, L8, LA, LC, LF, M0, M1, M3, M4, M8, MB, MF, N2, N7, NA,</v>
      </c>
      <c r="N50" s="199" t="e">
        <f aca="false">CONCATENATE(O50:CL50)</f>
        <v>#VALUE!</v>
      </c>
      <c r="O50" s="199" t="str">
        <f aca="false">IFERROR(__xludf.dummyfunction("if(countif(ec_num_list,CO50),OFFSET(INDIRECT(CONCAT(""A"",to_text(match(CO50,ec_num_list,0)))),0,1),"""")"),"J0 ")</f>
        <v>J0</v>
      </c>
      <c r="P50" s="199" t="str">
        <f aca="false">IFERROR(__xludf.dummyfunction("if(countif(ec_num_list,CP50),OFFSET(INDIRECT(CONCAT(""A"",to_text(match(CP50,ec_num_list,0)))),0,1),"""")"),"J1 ")</f>
        <v>J1</v>
      </c>
      <c r="Q50" s="199" t="str">
        <f aca="false">IFERROR(__xludf.dummyfunction("if(countif(ec_num_list,CQ50),OFFSET(INDIRECT(CONCAT(""A"",to_text(match(CQ50,ec_num_list,0)))),0,1),"""")"),"J2 ")</f>
        <v>J2</v>
      </c>
      <c r="R50" s="199" t="str">
        <f aca="false">IFERROR(__xludf.dummyfunction("if(countif(ec_num_list,CR50),OFFSET(INDIRECT(CONCAT(""A"",to_text(match(CR50,ec_num_list,0)))),0,1),"""")"),"")</f>
        <v/>
      </c>
      <c r="S50" s="199" t="str">
        <f aca="false">IFERROR(__xludf.dummyfunction("if(countif(ec_num_list,CS50),OFFSET(INDIRECT(CONCAT(""A"",to_text(match(CS50,ec_num_list,0)))),0,1),"""")"),"")</f>
        <v/>
      </c>
      <c r="T50" s="199" t="str">
        <f aca="false">IFERROR(__xludf.dummyfunction("if(countif(ec_num_list,CT50),OFFSET(INDIRECT(CONCAT(""A"",to_text(match(CT50,ec_num_list,0)))),0,1),"""")"),"J5 ")</f>
        <v>J5</v>
      </c>
      <c r="U50" s="199" t="str">
        <f aca="false">IFERROR(__xludf.dummyfunction("if(countif(ec_num_list,CU50),OFFSET(INDIRECT(CONCAT(""A"",to_text(match(CU50,ec_num_list,0)))),0,1),"""")"),"J6 ")</f>
        <v>J6</v>
      </c>
      <c r="V50" s="199" t="str">
        <f aca="false">IFERROR(__xludf.dummyfunction("if(countif(ec_num_list,CV50),OFFSET(INDIRECT(CONCAT(""A"",to_text(match(CV50,ec_num_list,0)))),0,1),"""")"),"J7 ")</f>
        <v>J7</v>
      </c>
      <c r="W50" s="199" t="str">
        <f aca="false">IFERROR(__xludf.dummyfunction("if(countif(ec_num_list,CW50),OFFSET(INDIRECT(CONCAT(""A"",to_text(match(CW50,ec_num_list,0)))),0,1),"""")"),"")</f>
        <v/>
      </c>
      <c r="X50" s="199" t="str">
        <f aca="false">IFERROR(__xludf.dummyfunction("if(countif(ec_num_list,CX50),OFFSET(INDIRECT(CONCAT(""A"",to_text(match(CX50,ec_num_list,0)))),0,1),"""")"),"")</f>
        <v/>
      </c>
      <c r="Y50" s="199" t="str">
        <f aca="false">IFERROR(__xludf.dummyfunction("if(countif(ec_num_list,CY50),OFFSET(INDIRECT(CONCAT(""A"",to_text(match(CY50,ec_num_list,0)))),0,1),"""")"),"JA ")</f>
        <v>JA</v>
      </c>
      <c r="Z50" s="199" t="str">
        <f aca="false">IFERROR(__xludf.dummyfunction("if(countif(ec_num_list,CZ50),OFFSET(INDIRECT(CONCAT(""A"",to_text(match(CZ50,ec_num_list,0)))),0,1),"""")"),"")</f>
        <v/>
      </c>
      <c r="AA50" s="199" t="str">
        <f aca="false">IFERROR(__xludf.dummyfunction("if(countif(ec_num_list,DA50),OFFSET(INDIRECT(CONCAT(""A"",to_text(match(DA50,ec_num_list,0)))),0,1),"""")"),"JC ")</f>
        <v>JC</v>
      </c>
      <c r="AB50" s="199" t="str">
        <f aca="false">IFERROR(__xludf.dummyfunction("if(countif(ec_num_list,DB50),OFFSET(INDIRECT(CONCAT(""A"",to_text(match(DB50,ec_num_list,0)))),0,1),"""")"),"")</f>
        <v/>
      </c>
      <c r="AC50" s="199" t="str">
        <f aca="false">IFERROR(__xludf.dummyfunction("if(countif(ec_num_list,DC50),OFFSET(INDIRECT(CONCAT(""A"",to_text(match(DC50,ec_num_list,0)))),0,1),"""")"),"")</f>
        <v/>
      </c>
      <c r="AD50" s="199" t="str">
        <f aca="false">IFERROR(__xludf.dummyfunction("if(countif(ec_num_list,DD50),OFFSET(INDIRECT(CONCAT(""A"",to_text(match(DD50,ec_num_list,0)))),0,1),"""")"),"JF ")</f>
        <v>JF</v>
      </c>
      <c r="AE50" s="199" t="str">
        <f aca="false">IFERROR(__xludf.dummyfunction("if(countif(ec_num_list,DE50),OFFSET(INDIRECT(CONCAT(""A"",to_text(match(DE50,ec_num_list,0)))),0,1),"""")"),"K0 ")</f>
        <v>K0</v>
      </c>
      <c r="AF50" s="199" t="str">
        <f aca="false">IFERROR(__xludf.dummyfunction("if(countif(ec_num_list,DF50),OFFSET(INDIRECT(CONCAT(""A"",to_text(match(DF50,ec_num_list,0)))),0,1),"""")"),"")</f>
        <v/>
      </c>
      <c r="AG50" s="199" t="str">
        <f aca="false">IFERROR(__xludf.dummyfunction("if(countif(ec_num_list,DG50),OFFSET(INDIRECT(CONCAT(""A"",to_text(match(DG50,ec_num_list,0)))),0,1),"""")"),"")</f>
        <v/>
      </c>
      <c r="AH50" s="199" t="str">
        <f aca="false">IFERROR(__xludf.dummyfunction("if(countif(ec_num_list,DH50),OFFSET(INDIRECT(CONCAT(""A"",to_text(match(DH50,ec_num_list,0)))),0,1),"""")"),"K3 ")</f>
        <v>K3</v>
      </c>
      <c r="AI50" s="199" t="str">
        <f aca="false">IFERROR(__xludf.dummyfunction("if(countif(ec_num_list,DI50),OFFSET(INDIRECT(CONCAT(""A"",to_text(match(DI50,ec_num_list,0)))),0,1),"""")"),"K4 ")</f>
        <v>K4</v>
      </c>
      <c r="AJ50" s="199" t="str">
        <f aca="false">IFERROR(__xludf.dummyfunction("if(countif(ec_num_list,DJ50),OFFSET(INDIRECT(CONCAT(""A"",to_text(match(DJ50,ec_num_list,0)))),0,1),"""")"),"K5 ")</f>
        <v>K5</v>
      </c>
      <c r="AK50" s="199" t="str">
        <f aca="false">IFERROR(__xludf.dummyfunction("if(countif(ec_num_list,DK50),OFFSET(INDIRECT(CONCAT(""A"",to_text(match(DK50,ec_num_list,0)))),0,1),"""")"),"")</f>
        <v/>
      </c>
      <c r="AL50" s="199" t="str">
        <f aca="false">IFERROR(__xludf.dummyfunction("if(countif(ec_num_list,DL50),OFFSET(INDIRECT(CONCAT(""A"",to_text(match(DL50,ec_num_list,0)))),0,1),"""")"),"K7 ")</f>
        <v>K7</v>
      </c>
      <c r="AM50" s="199" t="str">
        <f aca="false">IFERROR(__xludf.dummyfunction("if(countif(ec_num_list,DM50),OFFSET(INDIRECT(CONCAT(""A"",to_text(match(DM50,ec_num_list,0)))),0,1),"""")"),"K8 ")</f>
        <v>K8</v>
      </c>
      <c r="AN50" s="199" t="str">
        <f aca="false">IFERROR(__xludf.dummyfunction("if(countif(ec_num_list,DN50),OFFSET(INDIRECT(CONCAT(""A"",to_text(match(DN50,ec_num_list,0)))),0,1),"""")"),"K9 ")</f>
        <v>K9</v>
      </c>
      <c r="AO50" s="199" t="str">
        <f aca="false">IFERROR(__xludf.dummyfunction("if(countif(ec_num_list,DO50),OFFSET(INDIRECT(CONCAT(""A"",to_text(match(DO50,ec_num_list,0)))),0,1),"""")"),"KA ")</f>
        <v>KA</v>
      </c>
      <c r="AP50" s="199" t="str">
        <f aca="false">IFERROR(__xludf.dummyfunction("if(countif(ec_num_list,DP50),OFFSET(INDIRECT(CONCAT(""A"",to_text(match(DP50,ec_num_list,0)))),0,1),"""")"),"KB ")</f>
        <v>KB</v>
      </c>
      <c r="AQ50" s="199" t="str">
        <f aca="false">IFERROR(__xludf.dummyfunction("if(countif(ec_num_list,DQ50),OFFSET(INDIRECT(CONCAT(""A"",to_text(match(DQ50,ec_num_list,0)))),0,1),"""")"),"KC ")</f>
        <v>KC</v>
      </c>
      <c r="AR50" s="199" t="str">
        <f aca="false">IFERROR(__xludf.dummyfunction("if(countif(ec_num_list,DR50),OFFSET(INDIRECT(CONCAT(""A"",to_text(match(DR50,ec_num_list,0)))),0,1),"""")"),"KD ")</f>
        <v>KD</v>
      </c>
      <c r="AS50" s="199" t="str">
        <f aca="false">IFERROR(__xludf.dummyfunction("if(countif(ec_num_list,DS50),OFFSET(INDIRECT(CONCAT(""A"",to_text(match(DS50,ec_num_list,0)))),0,1),"""")"),"")</f>
        <v/>
      </c>
      <c r="AT50" s="199" t="str">
        <f aca="false">IFERROR(__xludf.dummyfunction("if(countif(ec_num_list,DT50),OFFSET(INDIRECT(CONCAT(""A"",to_text(match(DT50,ec_num_list,0)))),0,1),"""")"),"KF ")</f>
        <v>KF</v>
      </c>
      <c r="AU50" s="199" t="str">
        <f aca="false">IFERROR(__xludf.dummyfunction("if(countif(ec_num_list,DU50),OFFSET(INDIRECT(CONCAT(""A"",to_text(match(DU50,ec_num_list,0)))),0,1),"""")"),"")</f>
        <v/>
      </c>
      <c r="AV50" s="199" t="str">
        <f aca="false">IFERROR(__xludf.dummyfunction("if(countif(ec_num_list,DV50),OFFSET(INDIRECT(CONCAT(""A"",to_text(match(DV50,ec_num_list,0)))),0,1),"""")"),"L1 ")</f>
        <v>L1</v>
      </c>
      <c r="AW50" s="199" t="str">
        <f aca="false">IFERROR(__xludf.dummyfunction("if(countif(ec_num_list,DW50),OFFSET(INDIRECT(CONCAT(""A"",to_text(match(DW50,ec_num_list,0)))),0,1),"""")"),"")</f>
        <v/>
      </c>
      <c r="AX50" s="199" t="str">
        <f aca="false">IFERROR(__xludf.dummyfunction("if(countif(ec_num_list,DX50),OFFSET(INDIRECT(CONCAT(""A"",to_text(match(DX50,ec_num_list,0)))),0,1),"""")"),"")</f>
        <v/>
      </c>
      <c r="AY50" s="199" t="str">
        <f aca="false">IFERROR(__xludf.dummyfunction("if(countif(ec_num_list,DY50),OFFSET(INDIRECT(CONCAT(""A"",to_text(match(DY50,ec_num_list,0)))),0,1),"""")"),"")</f>
        <v/>
      </c>
      <c r="AZ50" s="199" t="str">
        <f aca="false">IFERROR(__xludf.dummyfunction("if(countif(ec_num_list,DZ50),OFFSET(INDIRECT(CONCAT(""A"",to_text(match(DZ50,ec_num_list,0)))),0,1),"""")"),"")</f>
        <v/>
      </c>
      <c r="BA50" s="199" t="str">
        <f aca="false">IFERROR(__xludf.dummyfunction("if(countif(ec_num_list,EA50),OFFSET(INDIRECT(CONCAT(""A"",to_text(match(EA50,ec_num_list,0)))),0,1),"""")"),"")</f>
        <v/>
      </c>
      <c r="BB50" s="199" t="str">
        <f aca="false">IFERROR(__xludf.dummyfunction("if(countif(ec_num_list,EB50),OFFSET(INDIRECT(CONCAT(""A"",to_text(match(EB50,ec_num_list,0)))),0,1),"""")"),"")</f>
        <v/>
      </c>
      <c r="BC50" s="199" t="str">
        <f aca="false">IFERROR(__xludf.dummyfunction("if(countif(ec_num_list,EC50),OFFSET(INDIRECT(CONCAT(""A"",to_text(match(EC50,ec_num_list,0)))),0,1),"""")"),"L8 ")</f>
        <v>L8</v>
      </c>
      <c r="BD50" s="199" t="str">
        <f aca="false">IFERROR(__xludf.dummyfunction("if(countif(ec_num_list,ED50),OFFSET(INDIRECT(CONCAT(""A"",to_text(match(ED50,ec_num_list,0)))),0,1),"""")"),"")</f>
        <v/>
      </c>
      <c r="BE50" s="199" t="str">
        <f aca="false">IFERROR(__xludf.dummyfunction("if(countif(ec_num_list,EE50),OFFSET(INDIRECT(CONCAT(""A"",to_text(match(EE50,ec_num_list,0)))),0,1),"""")"),"LA ")</f>
        <v>LA</v>
      </c>
      <c r="BF50" s="199" t="str">
        <f aca="false">IFERROR(__xludf.dummyfunction("if(countif(ec_num_list,EF50),OFFSET(INDIRECT(CONCAT(""A"",to_text(match(EF50,ec_num_list,0)))),0,1),"""")"),"")</f>
        <v/>
      </c>
      <c r="BG50" s="199" t="str">
        <f aca="false">IFERROR(__xludf.dummyfunction("if(countif(ec_num_list,EG50),OFFSET(INDIRECT(CONCAT(""A"",to_text(match(EG50,ec_num_list,0)))),0,1),"""")"),"LC ")</f>
        <v>LC</v>
      </c>
      <c r="BH50" s="199" t="str">
        <f aca="false">IFERROR(__xludf.dummyfunction("if(countif(ec_num_list,EH50),OFFSET(INDIRECT(CONCAT(""A"",to_text(match(EH50,ec_num_list,0)))),0,1),"""")"),"")</f>
        <v/>
      </c>
      <c r="BI50" s="199" t="str">
        <f aca="false">IFERROR(__xludf.dummyfunction("if(countif(ec_num_list,EI50),OFFSET(INDIRECT(CONCAT(""A"",to_text(match(EI50,ec_num_list,0)))),0,1),"""")"),"")</f>
        <v/>
      </c>
      <c r="BJ50" s="199" t="str">
        <f aca="false">IFERROR(__xludf.dummyfunction("if(countif(ec_num_list,EJ50),OFFSET(INDIRECT(CONCAT(""A"",to_text(match(EJ50,ec_num_list,0)))),0,1),"""")"),"LF ")</f>
        <v>LF</v>
      </c>
      <c r="BK50" s="199" t="str">
        <f aca="false">IFERROR(__xludf.dummyfunction("if(countif(ec_num_list,EK50),OFFSET(INDIRECT(CONCAT(""A"",to_text(match(EK50,ec_num_list,0)))),0,1),"""")"),"M0 ")</f>
        <v>M0</v>
      </c>
      <c r="BL50" s="199" t="str">
        <f aca="false">IFERROR(__xludf.dummyfunction("if(countif(ec_num_list,EL50),OFFSET(INDIRECT(CONCAT(""A"",to_text(match(EL50,ec_num_list,0)))),0,1),"""")"),"M1 ")</f>
        <v>M1</v>
      </c>
      <c r="BM50" s="199" t="str">
        <f aca="false">IFERROR(__xludf.dummyfunction("if(countif(ec_num_list,EM50),OFFSET(INDIRECT(CONCAT(""A"",to_text(match(EM50,ec_num_list,0)))),0,1),"""")"),"")</f>
        <v/>
      </c>
      <c r="BN50" s="199" t="str">
        <f aca="false">IFERROR(__xludf.dummyfunction("if(countif(ec_num_list,EN50),OFFSET(INDIRECT(CONCAT(""A"",to_text(match(EN50,ec_num_list,0)))),0,1),"""")"),"M3 ")</f>
        <v>M3</v>
      </c>
      <c r="BO50" s="199" t="str">
        <f aca="false">IFERROR(__xludf.dummyfunction("if(countif(ec_num_list,EO50),OFFSET(INDIRECT(CONCAT(""A"",to_text(match(EO50,ec_num_list,0)))),0,1),"""")"),"M4 ")</f>
        <v>M4</v>
      </c>
      <c r="BP50" s="199" t="str">
        <f aca="false">IFERROR(__xludf.dummyfunction("if(countif(ec_num_list,EP50),OFFSET(INDIRECT(CONCAT(""A"",to_text(match(EP50,ec_num_list,0)))),0,1),"""")"),"")</f>
        <v/>
      </c>
      <c r="BQ50" s="199" t="str">
        <f aca="false">IFERROR(__xludf.dummyfunction("if(countif(ec_num_list,EQ50),OFFSET(INDIRECT(CONCAT(""A"",to_text(match(EQ50,ec_num_list,0)))),0,1),"""")"),"")</f>
        <v/>
      </c>
      <c r="BR50" s="199" t="str">
        <f aca="false">IFERROR(__xludf.dummyfunction("if(countif(ec_num_list,ER50),OFFSET(INDIRECT(CONCAT(""A"",to_text(match(ER50,ec_num_list,0)))),0,1),"""")"),"")</f>
        <v/>
      </c>
      <c r="BS50" s="199" t="str">
        <f aca="false">IFERROR(__xludf.dummyfunction("if(countif(ec_num_list,ES50),OFFSET(INDIRECT(CONCAT(""A"",to_text(match(ES50,ec_num_list,0)))),0,1),"""")"),"M8 ")</f>
        <v>M8</v>
      </c>
      <c r="BT50" s="199" t="str">
        <f aca="false">IFERROR(__xludf.dummyfunction("if(countif(ec_num_list,ET50),OFFSET(INDIRECT(CONCAT(""A"",to_text(match(ET50,ec_num_list,0)))),0,1),"""")"),"")</f>
        <v/>
      </c>
      <c r="BU50" s="199" t="str">
        <f aca="false">IFERROR(__xludf.dummyfunction("if(countif(ec_num_list,EU50),OFFSET(INDIRECT(CONCAT(""A"",to_text(match(EU50,ec_num_list,0)))),0,1),"""")"),"")</f>
        <v/>
      </c>
      <c r="BV50" s="199" t="str">
        <f aca="false">IFERROR(__xludf.dummyfunction("if(countif(ec_num_list,EV50),OFFSET(INDIRECT(CONCAT(""A"",to_text(match(EV50,ec_num_list,0)))),0,1),"""")"),"MB ")</f>
        <v>MB</v>
      </c>
      <c r="BW50" s="199" t="str">
        <f aca="false">IFERROR(__xludf.dummyfunction("if(countif(ec_num_list,EW50),OFFSET(INDIRECT(CONCAT(""A"",to_text(match(EW50,ec_num_list,0)))),0,1),"""")"),"")</f>
        <v/>
      </c>
      <c r="BX50" s="199" t="str">
        <f aca="false">IFERROR(__xludf.dummyfunction("if(countif(ec_num_list,EX50),OFFSET(INDIRECT(CONCAT(""A"",to_text(match(EX50,ec_num_list,0)))),0,1),"""")"),"")</f>
        <v/>
      </c>
      <c r="BY50" s="199" t="str">
        <f aca="false">IFERROR(__xludf.dummyfunction("if(countif(ec_num_list,EY50),OFFSET(INDIRECT(CONCAT(""A"",to_text(match(EY50,ec_num_list,0)))),0,1),"""")"),"")</f>
        <v/>
      </c>
      <c r="BZ50" s="199" t="str">
        <f aca="false">IFERROR(__xludf.dummyfunction("if(countif(ec_num_list,EZ50),OFFSET(INDIRECT(CONCAT(""A"",to_text(match(EZ50,ec_num_list,0)))),0,1),"""")"),"MF ")</f>
        <v>MF</v>
      </c>
      <c r="CA50" s="199" t="str">
        <f aca="false">IFERROR(__xludf.dummyfunction("if(countif(ec_num_list,FA50),OFFSET(INDIRECT(CONCAT(""A"",to_text(match(FA50,ec_num_list,0)))),0,1),"""")"),"")</f>
        <v/>
      </c>
      <c r="CB50" s="199" t="str">
        <f aca="false">IFERROR(__xludf.dummyfunction("if(countif(ec_num_list,FB50),OFFSET(INDIRECT(CONCAT(""A"",to_text(match(FB50,ec_num_list,0)))),0,1),"""")"),"")</f>
        <v/>
      </c>
      <c r="CC50" s="199" t="str">
        <f aca="false">IFERROR(__xludf.dummyfunction("if(countif(ec_num_list,FC50),OFFSET(INDIRECT(CONCAT(""A"",to_text(match(FC50,ec_num_list,0)))),0,1),"""")"),"N2 ")</f>
        <v>N2</v>
      </c>
      <c r="CD50" s="199" t="str">
        <f aca="false">IFERROR(__xludf.dummyfunction("if(countif(ec_num_list,FD50),OFFSET(INDIRECT(CONCAT(""A"",to_text(match(FD50,ec_num_list,0)))),0,1),"""")"),"")</f>
        <v/>
      </c>
      <c r="CE50" s="199" t="str">
        <f aca="false">IFERROR(__xludf.dummyfunction("if(countif(ec_num_list,FE50),OFFSET(INDIRECT(CONCAT(""A"",to_text(match(FE50,ec_num_list,0)))),0,1),"""")"),"")</f>
        <v/>
      </c>
      <c r="CF50" s="199" t="str">
        <f aca="false">IFERROR(__xludf.dummyfunction("if(countif(ec_num_list,FF50),OFFSET(INDIRECT(CONCAT(""A"",to_text(match(FF50,ec_num_list,0)))),0,1),"""")"),"")</f>
        <v/>
      </c>
      <c r="CG50" s="199" t="str">
        <f aca="false">IFERROR(__xludf.dummyfunction("if(countif(ec_num_list,FG50),OFFSET(INDIRECT(CONCAT(""A"",to_text(match(FG50,ec_num_list,0)))),0,1),"""")"),"")</f>
        <v/>
      </c>
      <c r="CH50" s="199" t="str">
        <f aca="false">IFERROR(__xludf.dummyfunction("if(countif(ec_num_list,FH50),OFFSET(INDIRECT(CONCAT(""A"",to_text(match(FH50,ec_num_list,0)))),0,1),"""")"),"N7 ")</f>
        <v>N7</v>
      </c>
      <c r="CI50" s="199" t="str">
        <f aca="false">IFERROR(__xludf.dummyfunction("if(countif(ec_num_list,FI50),OFFSET(INDIRECT(CONCAT(""A"",to_text(match(FI50,ec_num_list,0)))),0,1),"""")"),"")</f>
        <v/>
      </c>
      <c r="CJ50" s="199" t="str">
        <f aca="false">IFERROR(__xludf.dummyfunction("if(countif(ec_num_list,FJ50),OFFSET(INDIRECT(CONCAT(""A"",to_text(match(FJ50,ec_num_list,0)))),0,1),"""")"),"")</f>
        <v/>
      </c>
      <c r="CK50" s="199" t="str">
        <f aca="false">IFERROR(__xludf.dummyfunction("if(countif(ec_num_list,FK50),OFFSET(INDIRECT(CONCAT(""A"",to_text(match(FK50,ec_num_list,0)))),0,1),"""")"),"NA ")</f>
        <v>NA</v>
      </c>
      <c r="CL50" s="199" t="str">
        <f aca="false">IFERROR(__xludf.dummyfunction("if(countif(ec_num_list,FL50),OFFSET(INDIRECT(CONCAT(""A"",to_text(match(FL50,ec_num_list,0)))),0,1),"""")"),"")</f>
        <v/>
      </c>
      <c r="CM50" s="199" t="str">
        <f aca="false">IFERROR(__xludf.dummyfunction("if(countif(ec_num_list,FM50),OFFSET(INDIRECT(CONCAT(""A"",to_text(match(FM50,ec_num_list,0)))),0,1),"""")"),"")</f>
        <v/>
      </c>
      <c r="CN50" s="37" t="s">
        <v>202</v>
      </c>
      <c r="CO50" s="37" t="s">
        <v>1231</v>
      </c>
      <c r="CP50" s="37" t="s">
        <v>1239</v>
      </c>
      <c r="CQ50" s="37" t="s">
        <v>1244</v>
      </c>
      <c r="CR50" s="37" t="s">
        <v>1543</v>
      </c>
      <c r="CS50" s="37" t="s">
        <v>1543</v>
      </c>
      <c r="CT50" s="37" t="s">
        <v>1254</v>
      </c>
      <c r="CU50" s="37" t="s">
        <v>1259</v>
      </c>
      <c r="CV50" s="37" t="s">
        <v>1262</v>
      </c>
      <c r="CW50" s="37" t="s">
        <v>1543</v>
      </c>
      <c r="CX50" s="37" t="s">
        <v>1543</v>
      </c>
      <c r="CY50" s="37" t="s">
        <v>1274</v>
      </c>
      <c r="CZ50" s="37" t="s">
        <v>1543</v>
      </c>
      <c r="DA50" s="37" t="s">
        <v>1280</v>
      </c>
      <c r="DB50" s="37" t="s">
        <v>1543</v>
      </c>
      <c r="DC50" s="37" t="s">
        <v>1543</v>
      </c>
      <c r="DD50" s="37" t="s">
        <v>1289</v>
      </c>
      <c r="DE50" s="37" t="s">
        <v>1292</v>
      </c>
      <c r="DF50" s="37" t="s">
        <v>1543</v>
      </c>
      <c r="DG50" s="37" t="s">
        <v>1543</v>
      </c>
      <c r="DH50" s="37" t="s">
        <v>1303</v>
      </c>
      <c r="DI50" s="37" t="s">
        <v>1305</v>
      </c>
      <c r="DJ50" s="37" t="s">
        <v>1309</v>
      </c>
      <c r="DK50" s="37" t="s">
        <v>1543</v>
      </c>
      <c r="DL50" s="37" t="s">
        <v>1314</v>
      </c>
      <c r="DM50" s="37" t="s">
        <v>1318</v>
      </c>
      <c r="DN50" s="37" t="s">
        <v>1322</v>
      </c>
      <c r="DO50" s="37" t="s">
        <v>1325</v>
      </c>
      <c r="DP50" s="37" t="s">
        <v>1329</v>
      </c>
      <c r="DQ50" s="37" t="s">
        <v>1332</v>
      </c>
      <c r="DR50" s="37" t="s">
        <v>1335</v>
      </c>
      <c r="DS50" s="37" t="s">
        <v>1543</v>
      </c>
      <c r="DT50" s="37" t="s">
        <v>1341</v>
      </c>
      <c r="DU50" s="37" t="s">
        <v>1543</v>
      </c>
      <c r="DV50" s="37" t="s">
        <v>1351</v>
      </c>
      <c r="DW50" s="37" t="s">
        <v>1543</v>
      </c>
      <c r="DX50" s="37" t="s">
        <v>1543</v>
      </c>
      <c r="DY50" s="37" t="s">
        <v>1543</v>
      </c>
      <c r="DZ50" s="37" t="s">
        <v>1543</v>
      </c>
      <c r="EA50" s="37" t="s">
        <v>1543</v>
      </c>
      <c r="EB50" s="37" t="s">
        <v>1543</v>
      </c>
      <c r="EC50" s="37" t="s">
        <v>1379</v>
      </c>
      <c r="ED50" s="37" t="s">
        <v>1543</v>
      </c>
      <c r="EE50" s="37" t="s">
        <v>1385</v>
      </c>
      <c r="EF50" s="37" t="s">
        <v>1543</v>
      </c>
      <c r="EG50" s="37" t="s">
        <v>1392</v>
      </c>
      <c r="EH50" s="37" t="s">
        <v>1543</v>
      </c>
      <c r="EI50" s="37" t="s">
        <v>1543</v>
      </c>
      <c r="EJ50" s="37" t="s">
        <v>1402</v>
      </c>
      <c r="EK50" s="37" t="s">
        <v>1405</v>
      </c>
      <c r="EL50" s="37" t="s">
        <v>1407</v>
      </c>
      <c r="EM50" s="37" t="s">
        <v>1543</v>
      </c>
      <c r="EN50" s="37" t="s">
        <v>1416</v>
      </c>
      <c r="EO50" s="37" t="s">
        <v>1418</v>
      </c>
      <c r="EP50" s="37" t="s">
        <v>1543</v>
      </c>
      <c r="EQ50" s="37" t="s">
        <v>1543</v>
      </c>
      <c r="ER50" s="37" t="s">
        <v>1543</v>
      </c>
      <c r="ES50" s="37" t="s">
        <v>1430</v>
      </c>
      <c r="ET50" s="37" t="s">
        <v>1543</v>
      </c>
      <c r="EU50" s="37" t="s">
        <v>1543</v>
      </c>
      <c r="EV50" s="37" t="s">
        <v>1439</v>
      </c>
      <c r="EW50" s="37" t="s">
        <v>1543</v>
      </c>
      <c r="EX50" s="37" t="s">
        <v>1543</v>
      </c>
      <c r="EY50" s="37" t="s">
        <v>1543</v>
      </c>
      <c r="EZ50" s="37" t="s">
        <v>1451</v>
      </c>
      <c r="FA50" s="37" t="s">
        <v>1543</v>
      </c>
      <c r="FB50" s="37" t="s">
        <v>1543</v>
      </c>
      <c r="FC50" s="37" t="s">
        <v>1464</v>
      </c>
      <c r="FD50" s="37" t="s">
        <v>1543</v>
      </c>
      <c r="FE50" s="37" t="s">
        <v>1543</v>
      </c>
      <c r="FF50" s="37" t="s">
        <v>1543</v>
      </c>
      <c r="FG50" s="37" t="s">
        <v>1543</v>
      </c>
      <c r="FH50" s="37" t="s">
        <v>1482</v>
      </c>
      <c r="FI50" s="37" t="s">
        <v>1543</v>
      </c>
      <c r="FJ50" s="37" t="s">
        <v>1543</v>
      </c>
      <c r="FK50" s="37" t="s">
        <v>1494</v>
      </c>
      <c r="FL50" s="37" t="s">
        <v>1497</v>
      </c>
      <c r="FM50" s="37" t="s">
        <v>1543</v>
      </c>
    </row>
    <row r="51" customFormat="false" ht="15" hidden="false" customHeight="false" outlineLevel="0" collapsed="false">
      <c r="A51" s="37" t="s">
        <v>1405</v>
      </c>
      <c r="B51" s="37" t="str">
        <f aca="false">CONCATENATE("M",C51," ")</f>
        <v>M0</v>
      </c>
      <c r="C51" s="196" t="n">
        <v>0</v>
      </c>
      <c r="D51" s="36" t="s">
        <v>417</v>
      </c>
      <c r="E51" s="36" t="s">
        <v>896</v>
      </c>
      <c r="F51" s="36" t="s">
        <v>897</v>
      </c>
      <c r="G51" s="36" t="s">
        <v>898</v>
      </c>
      <c r="H51" s="36" t="s">
        <v>432</v>
      </c>
      <c r="I51" s="36" t="s">
        <v>524</v>
      </c>
      <c r="J51" s="36" t="s">
        <v>591</v>
      </c>
      <c r="K51" s="36" t="s">
        <v>705</v>
      </c>
      <c r="L51" s="173" t="s">
        <v>205</v>
      </c>
      <c r="M51" s="199" t="str">
        <f aca="false">IFERROR(__xludf.dummyfunction("regexreplace(N51,"" "","", "")"),"J0, J1, J2, J5, J6, J7, JA, JB, JC, K0, K3, K4, K5, K7, K9, KA, KC, KD, L1, L8, LA, LC, M0, M1, M3, M4, M9, MD, MF, N2, N7, NA, ")</f>
        <v>J0, J1, J2, J5, J6, J7, JA, JB, JC, K0, K3, K4, K5, K7, K9, KA, KC, KD, L1, L8, LA, LC, M0, M1, M3, M4, M9, MD, MF, N2, N7, NA,</v>
      </c>
      <c r="N51" s="199" t="e">
        <f aca="false">CONCATENATE(O51:CL51)</f>
        <v>#VALUE!</v>
      </c>
      <c r="O51" s="199" t="str">
        <f aca="false">IFERROR(__xludf.dummyfunction("if(countif(ec_num_list,CO51),OFFSET(INDIRECT(CONCAT(""A"",to_text(match(CO51,ec_num_list,0)))),0,1),"""")"),"J0 ")</f>
        <v>J0</v>
      </c>
      <c r="P51" s="199" t="str">
        <f aca="false">IFERROR(__xludf.dummyfunction("if(countif(ec_num_list,CP51),OFFSET(INDIRECT(CONCAT(""A"",to_text(match(CP51,ec_num_list,0)))),0,1),"""")"),"J1 ")</f>
        <v>J1</v>
      </c>
      <c r="Q51" s="199" t="str">
        <f aca="false">IFERROR(__xludf.dummyfunction("if(countif(ec_num_list,CQ51),OFFSET(INDIRECT(CONCAT(""A"",to_text(match(CQ51,ec_num_list,0)))),0,1),"""")"),"J2 ")</f>
        <v>J2</v>
      </c>
      <c r="R51" s="199" t="str">
        <f aca="false">IFERROR(__xludf.dummyfunction("if(countif(ec_num_list,CR51),OFFSET(INDIRECT(CONCAT(""A"",to_text(match(CR51,ec_num_list,0)))),0,1),"""")"),"")</f>
        <v/>
      </c>
      <c r="S51" s="199" t="str">
        <f aca="false">IFERROR(__xludf.dummyfunction("if(countif(ec_num_list,CS51),OFFSET(INDIRECT(CONCAT(""A"",to_text(match(CS51,ec_num_list,0)))),0,1),"""")"),"")</f>
        <v/>
      </c>
      <c r="T51" s="199" t="str">
        <f aca="false">IFERROR(__xludf.dummyfunction("if(countif(ec_num_list,CT51),OFFSET(INDIRECT(CONCAT(""A"",to_text(match(CT51,ec_num_list,0)))),0,1),"""")"),"J5 ")</f>
        <v>J5</v>
      </c>
      <c r="U51" s="199" t="str">
        <f aca="false">IFERROR(__xludf.dummyfunction("if(countif(ec_num_list,CU51),OFFSET(INDIRECT(CONCAT(""A"",to_text(match(CU51,ec_num_list,0)))),0,1),"""")"),"J6 ")</f>
        <v>J6</v>
      </c>
      <c r="V51" s="199" t="str">
        <f aca="false">IFERROR(__xludf.dummyfunction("if(countif(ec_num_list,CV51),OFFSET(INDIRECT(CONCAT(""A"",to_text(match(CV51,ec_num_list,0)))),0,1),"""")"),"J7 ")</f>
        <v>J7</v>
      </c>
      <c r="W51" s="199" t="str">
        <f aca="false">IFERROR(__xludf.dummyfunction("if(countif(ec_num_list,CW51),OFFSET(INDIRECT(CONCAT(""A"",to_text(match(CW51,ec_num_list,0)))),0,1),"""")"),"")</f>
        <v/>
      </c>
      <c r="X51" s="199" t="str">
        <f aca="false">IFERROR(__xludf.dummyfunction("if(countif(ec_num_list,CX51),OFFSET(INDIRECT(CONCAT(""A"",to_text(match(CX51,ec_num_list,0)))),0,1),"""")"),"")</f>
        <v/>
      </c>
      <c r="Y51" s="199" t="str">
        <f aca="false">IFERROR(__xludf.dummyfunction("if(countif(ec_num_list,CY51),OFFSET(INDIRECT(CONCAT(""A"",to_text(match(CY51,ec_num_list,0)))),0,1),"""")"),"JA ")</f>
        <v>JA</v>
      </c>
      <c r="Z51" s="199" t="str">
        <f aca="false">IFERROR(__xludf.dummyfunction("if(countif(ec_num_list,CZ51),OFFSET(INDIRECT(CONCAT(""A"",to_text(match(CZ51,ec_num_list,0)))),0,1),"""")"),"JB ")</f>
        <v>JB</v>
      </c>
      <c r="AA51" s="199" t="str">
        <f aca="false">IFERROR(__xludf.dummyfunction("if(countif(ec_num_list,DA51),OFFSET(INDIRECT(CONCAT(""A"",to_text(match(DA51,ec_num_list,0)))),0,1),"""")"),"JC ")</f>
        <v>JC</v>
      </c>
      <c r="AB51" s="199" t="str">
        <f aca="false">IFERROR(__xludf.dummyfunction("if(countif(ec_num_list,DB51),OFFSET(INDIRECT(CONCAT(""A"",to_text(match(DB51,ec_num_list,0)))),0,1),"""")"),"")</f>
        <v/>
      </c>
      <c r="AC51" s="199" t="str">
        <f aca="false">IFERROR(__xludf.dummyfunction("if(countif(ec_num_list,DC51),OFFSET(INDIRECT(CONCAT(""A"",to_text(match(DC51,ec_num_list,0)))),0,1),"""")"),"")</f>
        <v/>
      </c>
      <c r="AD51" s="199" t="str">
        <f aca="false">IFERROR(__xludf.dummyfunction("if(countif(ec_num_list,DD51),OFFSET(INDIRECT(CONCAT(""A"",to_text(match(DD51,ec_num_list,0)))),0,1),"""")"),"")</f>
        <v/>
      </c>
      <c r="AE51" s="199" t="str">
        <f aca="false">IFERROR(__xludf.dummyfunction("if(countif(ec_num_list,DE51),OFFSET(INDIRECT(CONCAT(""A"",to_text(match(DE51,ec_num_list,0)))),0,1),"""")"),"K0 ")</f>
        <v>K0</v>
      </c>
      <c r="AF51" s="199" t="str">
        <f aca="false">IFERROR(__xludf.dummyfunction("if(countif(ec_num_list,DF51),OFFSET(INDIRECT(CONCAT(""A"",to_text(match(DF51,ec_num_list,0)))),0,1),"""")"),"")</f>
        <v/>
      </c>
      <c r="AG51" s="199" t="str">
        <f aca="false">IFERROR(__xludf.dummyfunction("if(countif(ec_num_list,DG51),OFFSET(INDIRECT(CONCAT(""A"",to_text(match(DG51,ec_num_list,0)))),0,1),"""")"),"")</f>
        <v/>
      </c>
      <c r="AH51" s="199" t="str">
        <f aca="false">IFERROR(__xludf.dummyfunction("if(countif(ec_num_list,DH51),OFFSET(INDIRECT(CONCAT(""A"",to_text(match(DH51,ec_num_list,0)))),0,1),"""")"),"K3 ")</f>
        <v>K3</v>
      </c>
      <c r="AI51" s="199" t="str">
        <f aca="false">IFERROR(__xludf.dummyfunction("if(countif(ec_num_list,DI51),OFFSET(INDIRECT(CONCAT(""A"",to_text(match(DI51,ec_num_list,0)))),0,1),"""")"),"K4 ")</f>
        <v>K4</v>
      </c>
      <c r="AJ51" s="199" t="str">
        <f aca="false">IFERROR(__xludf.dummyfunction("if(countif(ec_num_list,DJ51),OFFSET(INDIRECT(CONCAT(""A"",to_text(match(DJ51,ec_num_list,0)))),0,1),"""")"),"K5 ")</f>
        <v>K5</v>
      </c>
      <c r="AK51" s="199" t="str">
        <f aca="false">IFERROR(__xludf.dummyfunction("if(countif(ec_num_list,DK51),OFFSET(INDIRECT(CONCAT(""A"",to_text(match(DK51,ec_num_list,0)))),0,1),"""")"),"")</f>
        <v/>
      </c>
      <c r="AL51" s="199" t="str">
        <f aca="false">IFERROR(__xludf.dummyfunction("if(countif(ec_num_list,DL51),OFFSET(INDIRECT(CONCAT(""A"",to_text(match(DL51,ec_num_list,0)))),0,1),"""")"),"K7 ")</f>
        <v>K7</v>
      </c>
      <c r="AM51" s="199" t="str">
        <f aca="false">IFERROR(__xludf.dummyfunction("if(countif(ec_num_list,DM51),OFFSET(INDIRECT(CONCAT(""A"",to_text(match(DM51,ec_num_list,0)))),0,1),"""")"),"")</f>
        <v/>
      </c>
      <c r="AN51" s="199" t="str">
        <f aca="false">IFERROR(__xludf.dummyfunction("if(countif(ec_num_list,DN51),OFFSET(INDIRECT(CONCAT(""A"",to_text(match(DN51,ec_num_list,0)))),0,1),"""")"),"K9 ")</f>
        <v>K9</v>
      </c>
      <c r="AO51" s="199" t="str">
        <f aca="false">IFERROR(__xludf.dummyfunction("if(countif(ec_num_list,DO51),OFFSET(INDIRECT(CONCAT(""A"",to_text(match(DO51,ec_num_list,0)))),0,1),"""")"),"KA ")</f>
        <v>KA</v>
      </c>
      <c r="AP51" s="199" t="str">
        <f aca="false">IFERROR(__xludf.dummyfunction("if(countif(ec_num_list,DP51),OFFSET(INDIRECT(CONCAT(""A"",to_text(match(DP51,ec_num_list,0)))),0,1),"""")"),"")</f>
        <v/>
      </c>
      <c r="AQ51" s="199" t="str">
        <f aca="false">IFERROR(__xludf.dummyfunction("if(countif(ec_num_list,DQ51),OFFSET(INDIRECT(CONCAT(""A"",to_text(match(DQ51,ec_num_list,0)))),0,1),"""")"),"KC ")</f>
        <v>KC</v>
      </c>
      <c r="AR51" s="199" t="str">
        <f aca="false">IFERROR(__xludf.dummyfunction("if(countif(ec_num_list,DR51),OFFSET(INDIRECT(CONCAT(""A"",to_text(match(DR51,ec_num_list,0)))),0,1),"""")"),"KD ")</f>
        <v>KD</v>
      </c>
      <c r="AS51" s="199" t="str">
        <f aca="false">IFERROR(__xludf.dummyfunction("if(countif(ec_num_list,DS51),OFFSET(INDIRECT(CONCAT(""A"",to_text(match(DS51,ec_num_list,0)))),0,1),"""")"),"")</f>
        <v/>
      </c>
      <c r="AT51" s="199" t="str">
        <f aca="false">IFERROR(__xludf.dummyfunction("if(countif(ec_num_list,DT51),OFFSET(INDIRECT(CONCAT(""A"",to_text(match(DT51,ec_num_list,0)))),0,1),"""")"),"")</f>
        <v/>
      </c>
      <c r="AU51" s="199" t="str">
        <f aca="false">IFERROR(__xludf.dummyfunction("if(countif(ec_num_list,DU51),OFFSET(INDIRECT(CONCAT(""A"",to_text(match(DU51,ec_num_list,0)))),0,1),"""")"),"")</f>
        <v/>
      </c>
      <c r="AV51" s="199" t="str">
        <f aca="false">IFERROR(__xludf.dummyfunction("if(countif(ec_num_list,DV51),OFFSET(INDIRECT(CONCAT(""A"",to_text(match(DV51,ec_num_list,0)))),0,1),"""")"),"L1 ")</f>
        <v>L1</v>
      </c>
      <c r="AW51" s="199" t="str">
        <f aca="false">IFERROR(__xludf.dummyfunction("if(countif(ec_num_list,DW51),OFFSET(INDIRECT(CONCAT(""A"",to_text(match(DW51,ec_num_list,0)))),0,1),"""")"),"")</f>
        <v/>
      </c>
      <c r="AX51" s="199" t="str">
        <f aca="false">IFERROR(__xludf.dummyfunction("if(countif(ec_num_list,DX51),OFFSET(INDIRECT(CONCAT(""A"",to_text(match(DX51,ec_num_list,0)))),0,1),"""")"),"")</f>
        <v/>
      </c>
      <c r="AY51" s="199" t="str">
        <f aca="false">IFERROR(__xludf.dummyfunction("if(countif(ec_num_list,DY51),OFFSET(INDIRECT(CONCAT(""A"",to_text(match(DY51,ec_num_list,0)))),0,1),"""")"),"")</f>
        <v/>
      </c>
      <c r="AZ51" s="199" t="str">
        <f aca="false">IFERROR(__xludf.dummyfunction("if(countif(ec_num_list,DZ51),OFFSET(INDIRECT(CONCAT(""A"",to_text(match(DZ51,ec_num_list,0)))),0,1),"""")"),"")</f>
        <v/>
      </c>
      <c r="BA51" s="199" t="str">
        <f aca="false">IFERROR(__xludf.dummyfunction("if(countif(ec_num_list,EA51),OFFSET(INDIRECT(CONCAT(""A"",to_text(match(EA51,ec_num_list,0)))),0,1),"""")"),"")</f>
        <v/>
      </c>
      <c r="BB51" s="199" t="str">
        <f aca="false">IFERROR(__xludf.dummyfunction("if(countif(ec_num_list,EB51),OFFSET(INDIRECT(CONCAT(""A"",to_text(match(EB51,ec_num_list,0)))),0,1),"""")"),"")</f>
        <v/>
      </c>
      <c r="BC51" s="199" t="str">
        <f aca="false">IFERROR(__xludf.dummyfunction("if(countif(ec_num_list,EC51),OFFSET(INDIRECT(CONCAT(""A"",to_text(match(EC51,ec_num_list,0)))),0,1),"""")"),"L8 ")</f>
        <v>L8</v>
      </c>
      <c r="BD51" s="199" t="str">
        <f aca="false">IFERROR(__xludf.dummyfunction("if(countif(ec_num_list,ED51),OFFSET(INDIRECT(CONCAT(""A"",to_text(match(ED51,ec_num_list,0)))),0,1),"""")"),"")</f>
        <v/>
      </c>
      <c r="BE51" s="199" t="str">
        <f aca="false">IFERROR(__xludf.dummyfunction("if(countif(ec_num_list,EE51),OFFSET(INDIRECT(CONCAT(""A"",to_text(match(EE51,ec_num_list,0)))),0,1),"""")"),"LA ")</f>
        <v>LA</v>
      </c>
      <c r="BF51" s="199" t="str">
        <f aca="false">IFERROR(__xludf.dummyfunction("if(countif(ec_num_list,EF51),OFFSET(INDIRECT(CONCAT(""A"",to_text(match(EF51,ec_num_list,0)))),0,1),"""")"),"")</f>
        <v/>
      </c>
      <c r="BG51" s="199" t="str">
        <f aca="false">IFERROR(__xludf.dummyfunction("if(countif(ec_num_list,EG51),OFFSET(INDIRECT(CONCAT(""A"",to_text(match(EG51,ec_num_list,0)))),0,1),"""")"),"LC ")</f>
        <v>LC</v>
      </c>
      <c r="BH51" s="199" t="str">
        <f aca="false">IFERROR(__xludf.dummyfunction("if(countif(ec_num_list,EH51),OFFSET(INDIRECT(CONCAT(""A"",to_text(match(EH51,ec_num_list,0)))),0,1),"""")"),"")</f>
        <v/>
      </c>
      <c r="BI51" s="199" t="str">
        <f aca="false">IFERROR(__xludf.dummyfunction("if(countif(ec_num_list,EI51),OFFSET(INDIRECT(CONCAT(""A"",to_text(match(EI51,ec_num_list,0)))),0,1),"""")"),"")</f>
        <v/>
      </c>
      <c r="BJ51" s="199" t="str">
        <f aca="false">IFERROR(__xludf.dummyfunction("if(countif(ec_num_list,EJ51),OFFSET(INDIRECT(CONCAT(""A"",to_text(match(EJ51,ec_num_list,0)))),0,1),"""")"),"")</f>
        <v/>
      </c>
      <c r="BK51" s="199" t="str">
        <f aca="false">IFERROR(__xludf.dummyfunction("if(countif(ec_num_list,EK51),OFFSET(INDIRECT(CONCAT(""A"",to_text(match(EK51,ec_num_list,0)))),0,1),"""")"),"M0 ")</f>
        <v>M0</v>
      </c>
      <c r="BL51" s="199" t="str">
        <f aca="false">IFERROR(__xludf.dummyfunction("if(countif(ec_num_list,EL51),OFFSET(INDIRECT(CONCAT(""A"",to_text(match(EL51,ec_num_list,0)))),0,1),"""")"),"M1 ")</f>
        <v>M1</v>
      </c>
      <c r="BM51" s="199" t="str">
        <f aca="false">IFERROR(__xludf.dummyfunction("if(countif(ec_num_list,EM51),OFFSET(INDIRECT(CONCAT(""A"",to_text(match(EM51,ec_num_list,0)))),0,1),"""")"),"")</f>
        <v/>
      </c>
      <c r="BN51" s="199" t="str">
        <f aca="false">IFERROR(__xludf.dummyfunction("if(countif(ec_num_list,EN51),OFFSET(INDIRECT(CONCAT(""A"",to_text(match(EN51,ec_num_list,0)))),0,1),"""")"),"M3 ")</f>
        <v>M3</v>
      </c>
      <c r="BO51" s="199" t="str">
        <f aca="false">IFERROR(__xludf.dummyfunction("if(countif(ec_num_list,EO51),OFFSET(INDIRECT(CONCAT(""A"",to_text(match(EO51,ec_num_list,0)))),0,1),"""")"),"M4 ")</f>
        <v>M4</v>
      </c>
      <c r="BP51" s="199" t="str">
        <f aca="false">IFERROR(__xludf.dummyfunction("if(countif(ec_num_list,EP51),OFFSET(INDIRECT(CONCAT(""A"",to_text(match(EP51,ec_num_list,0)))),0,1),"""")"),"")</f>
        <v/>
      </c>
      <c r="BQ51" s="199" t="str">
        <f aca="false">IFERROR(__xludf.dummyfunction("if(countif(ec_num_list,EQ51),OFFSET(INDIRECT(CONCAT(""A"",to_text(match(EQ51,ec_num_list,0)))),0,1),"""")"),"")</f>
        <v/>
      </c>
      <c r="BR51" s="199" t="str">
        <f aca="false">IFERROR(__xludf.dummyfunction("if(countif(ec_num_list,ER51),OFFSET(INDIRECT(CONCAT(""A"",to_text(match(ER51,ec_num_list,0)))),0,1),"""")"),"")</f>
        <v/>
      </c>
      <c r="BS51" s="199" t="str">
        <f aca="false">IFERROR(__xludf.dummyfunction("if(countif(ec_num_list,ES51),OFFSET(INDIRECT(CONCAT(""A"",to_text(match(ES51,ec_num_list,0)))),0,1),"""")"),"")</f>
        <v/>
      </c>
      <c r="BT51" s="199" t="str">
        <f aca="false">IFERROR(__xludf.dummyfunction("if(countif(ec_num_list,ET51),OFFSET(INDIRECT(CONCAT(""A"",to_text(match(ET51,ec_num_list,0)))),0,1),"""")"),"M9 ")</f>
        <v>M9</v>
      </c>
      <c r="BU51" s="199" t="str">
        <f aca="false">IFERROR(__xludf.dummyfunction("if(countif(ec_num_list,EU51),OFFSET(INDIRECT(CONCAT(""A"",to_text(match(EU51,ec_num_list,0)))),0,1),"""")"),"")</f>
        <v/>
      </c>
      <c r="BV51" s="199" t="str">
        <f aca="false">IFERROR(__xludf.dummyfunction("if(countif(ec_num_list,EV51),OFFSET(INDIRECT(CONCAT(""A"",to_text(match(EV51,ec_num_list,0)))),0,1),"""")"),"")</f>
        <v/>
      </c>
      <c r="BW51" s="199" t="str">
        <f aca="false">IFERROR(__xludf.dummyfunction("if(countif(ec_num_list,EW51),OFFSET(INDIRECT(CONCAT(""A"",to_text(match(EW51,ec_num_list,0)))),0,1),"""")"),"")</f>
        <v/>
      </c>
      <c r="BX51" s="199" t="str">
        <f aca="false">IFERROR(__xludf.dummyfunction("if(countif(ec_num_list,EX51),OFFSET(INDIRECT(CONCAT(""A"",to_text(match(EX51,ec_num_list,0)))),0,1),"""")"),"MD ")</f>
        <v>MD</v>
      </c>
      <c r="BY51" s="199" t="str">
        <f aca="false">IFERROR(__xludf.dummyfunction("if(countif(ec_num_list,EY51),OFFSET(INDIRECT(CONCAT(""A"",to_text(match(EY51,ec_num_list,0)))),0,1),"""")"),"")</f>
        <v/>
      </c>
      <c r="BZ51" s="199" t="str">
        <f aca="false">IFERROR(__xludf.dummyfunction("if(countif(ec_num_list,EZ51),OFFSET(INDIRECT(CONCAT(""A"",to_text(match(EZ51,ec_num_list,0)))),0,1),"""")"),"MF ")</f>
        <v>MF</v>
      </c>
      <c r="CA51" s="199" t="str">
        <f aca="false">IFERROR(__xludf.dummyfunction("if(countif(ec_num_list,FA51),OFFSET(INDIRECT(CONCAT(""A"",to_text(match(FA51,ec_num_list,0)))),0,1),"""")"),"")</f>
        <v/>
      </c>
      <c r="CB51" s="199" t="str">
        <f aca="false">IFERROR(__xludf.dummyfunction("if(countif(ec_num_list,FB51),OFFSET(INDIRECT(CONCAT(""A"",to_text(match(FB51,ec_num_list,0)))),0,1),"""")"),"")</f>
        <v/>
      </c>
      <c r="CC51" s="199" t="str">
        <f aca="false">IFERROR(__xludf.dummyfunction("if(countif(ec_num_list,FC51),OFFSET(INDIRECT(CONCAT(""A"",to_text(match(FC51,ec_num_list,0)))),0,1),"""")"),"N2 ")</f>
        <v>N2</v>
      </c>
      <c r="CD51" s="199" t="str">
        <f aca="false">IFERROR(__xludf.dummyfunction("if(countif(ec_num_list,FD51),OFFSET(INDIRECT(CONCAT(""A"",to_text(match(FD51,ec_num_list,0)))),0,1),"""")"),"")</f>
        <v/>
      </c>
      <c r="CE51" s="199" t="str">
        <f aca="false">IFERROR(__xludf.dummyfunction("if(countif(ec_num_list,FE51),OFFSET(INDIRECT(CONCAT(""A"",to_text(match(FE51,ec_num_list,0)))),0,1),"""")"),"")</f>
        <v/>
      </c>
      <c r="CF51" s="199" t="str">
        <f aca="false">IFERROR(__xludf.dummyfunction("if(countif(ec_num_list,FF51),OFFSET(INDIRECT(CONCAT(""A"",to_text(match(FF51,ec_num_list,0)))),0,1),"""")"),"")</f>
        <v/>
      </c>
      <c r="CG51" s="199" t="str">
        <f aca="false">IFERROR(__xludf.dummyfunction("if(countif(ec_num_list,FG51),OFFSET(INDIRECT(CONCAT(""A"",to_text(match(FG51,ec_num_list,0)))),0,1),"""")"),"")</f>
        <v/>
      </c>
      <c r="CH51" s="199" t="str">
        <f aca="false">IFERROR(__xludf.dummyfunction("if(countif(ec_num_list,FH51),OFFSET(INDIRECT(CONCAT(""A"",to_text(match(FH51,ec_num_list,0)))),0,1),"""")"),"N7 ")</f>
        <v>N7</v>
      </c>
      <c r="CI51" s="199" t="str">
        <f aca="false">IFERROR(__xludf.dummyfunction("if(countif(ec_num_list,FI51),OFFSET(INDIRECT(CONCAT(""A"",to_text(match(FI51,ec_num_list,0)))),0,1),"""")"),"")</f>
        <v/>
      </c>
      <c r="CJ51" s="199" t="str">
        <f aca="false">IFERROR(__xludf.dummyfunction("if(countif(ec_num_list,FJ51),OFFSET(INDIRECT(CONCAT(""A"",to_text(match(FJ51,ec_num_list,0)))),0,1),"""")"),"")</f>
        <v/>
      </c>
      <c r="CK51" s="199" t="str">
        <f aca="false">IFERROR(__xludf.dummyfunction("if(countif(ec_num_list,FK51),OFFSET(INDIRECT(CONCAT(""A"",to_text(match(FK51,ec_num_list,0)))),0,1),"""")"),"NA ")</f>
        <v>NA</v>
      </c>
      <c r="CL51" s="199" t="str">
        <f aca="false">IFERROR(__xludf.dummyfunction("if(countif(ec_num_list,FL51),OFFSET(INDIRECT(CONCAT(""A"",to_text(match(FL51,ec_num_list,0)))),0,1),"""")"),"")</f>
        <v/>
      </c>
      <c r="CM51" s="199" t="str">
        <f aca="false">IFERROR(__xludf.dummyfunction("if(countif(ec_num_list,FM51),OFFSET(INDIRECT(CONCAT(""A"",to_text(match(FM51,ec_num_list,0)))),0,1),"""")"),"")</f>
        <v/>
      </c>
      <c r="CN51" s="37" t="s">
        <v>205</v>
      </c>
      <c r="CO51" s="37" t="s">
        <v>1231</v>
      </c>
      <c r="CP51" s="37" t="s">
        <v>1239</v>
      </c>
      <c r="CQ51" s="37" t="s">
        <v>1244</v>
      </c>
      <c r="CR51" s="37" t="s">
        <v>1543</v>
      </c>
      <c r="CS51" s="37" t="s">
        <v>1543</v>
      </c>
      <c r="CT51" s="37" t="s">
        <v>1254</v>
      </c>
      <c r="CU51" s="37" t="s">
        <v>1259</v>
      </c>
      <c r="CV51" s="37" t="s">
        <v>1262</v>
      </c>
      <c r="CW51" s="37" t="s">
        <v>1543</v>
      </c>
      <c r="CX51" s="37" t="s">
        <v>1543</v>
      </c>
      <c r="CY51" s="37" t="s">
        <v>1274</v>
      </c>
      <c r="CZ51" s="37" t="s">
        <v>1277</v>
      </c>
      <c r="DA51" s="37" t="s">
        <v>1280</v>
      </c>
      <c r="DB51" s="37" t="s">
        <v>1543</v>
      </c>
      <c r="DC51" s="37" t="s">
        <v>1543</v>
      </c>
      <c r="DD51" s="37" t="s">
        <v>1543</v>
      </c>
      <c r="DE51" s="37" t="s">
        <v>1292</v>
      </c>
      <c r="DF51" s="37" t="s">
        <v>1543</v>
      </c>
      <c r="DG51" s="37" t="s">
        <v>1543</v>
      </c>
      <c r="DH51" s="37" t="s">
        <v>1303</v>
      </c>
      <c r="DI51" s="37" t="s">
        <v>1305</v>
      </c>
      <c r="DJ51" s="37" t="s">
        <v>1309</v>
      </c>
      <c r="DK51" s="37" t="s">
        <v>1543</v>
      </c>
      <c r="DL51" s="37" t="s">
        <v>1314</v>
      </c>
      <c r="DM51" s="37" t="s">
        <v>1543</v>
      </c>
      <c r="DN51" s="37" t="s">
        <v>1322</v>
      </c>
      <c r="DO51" s="37" t="s">
        <v>1325</v>
      </c>
      <c r="DP51" s="37" t="s">
        <v>1543</v>
      </c>
      <c r="DQ51" s="37" t="s">
        <v>1332</v>
      </c>
      <c r="DR51" s="37" t="s">
        <v>1335</v>
      </c>
      <c r="DS51" s="37" t="s">
        <v>1543</v>
      </c>
      <c r="DT51" s="37" t="s">
        <v>1543</v>
      </c>
      <c r="DU51" s="37" t="s">
        <v>1543</v>
      </c>
      <c r="DV51" s="37" t="s">
        <v>1351</v>
      </c>
      <c r="DW51" s="37" t="s">
        <v>1543</v>
      </c>
      <c r="DX51" s="37" t="s">
        <v>1543</v>
      </c>
      <c r="DY51" s="37" t="s">
        <v>1543</v>
      </c>
      <c r="DZ51" s="37" t="s">
        <v>1543</v>
      </c>
      <c r="EA51" s="37" t="s">
        <v>1543</v>
      </c>
      <c r="EB51" s="37" t="s">
        <v>1543</v>
      </c>
      <c r="EC51" s="37" t="s">
        <v>1379</v>
      </c>
      <c r="ED51" s="37" t="s">
        <v>1543</v>
      </c>
      <c r="EE51" s="37" t="s">
        <v>1385</v>
      </c>
      <c r="EF51" s="37" t="s">
        <v>1543</v>
      </c>
      <c r="EG51" s="37" t="s">
        <v>1392</v>
      </c>
      <c r="EH51" s="37" t="s">
        <v>1543</v>
      </c>
      <c r="EI51" s="37" t="s">
        <v>1543</v>
      </c>
      <c r="EJ51" s="37" t="s">
        <v>1543</v>
      </c>
      <c r="EK51" s="37" t="s">
        <v>1405</v>
      </c>
      <c r="EL51" s="37" t="s">
        <v>1407</v>
      </c>
      <c r="EM51" s="37" t="s">
        <v>1543</v>
      </c>
      <c r="EN51" s="37" t="s">
        <v>1416</v>
      </c>
      <c r="EO51" s="37" t="s">
        <v>1418</v>
      </c>
      <c r="EP51" s="37" t="s">
        <v>1543</v>
      </c>
      <c r="EQ51" s="37" t="s">
        <v>1543</v>
      </c>
      <c r="ER51" s="37" t="s">
        <v>1543</v>
      </c>
      <c r="ES51" s="37" t="s">
        <v>1543</v>
      </c>
      <c r="ET51" s="37" t="s">
        <v>1433</v>
      </c>
      <c r="EU51" s="37" t="s">
        <v>1543</v>
      </c>
      <c r="EV51" s="37" t="s">
        <v>1543</v>
      </c>
      <c r="EW51" s="37" t="s">
        <v>1543</v>
      </c>
      <c r="EX51" s="37" t="s">
        <v>1446</v>
      </c>
      <c r="EY51" s="37" t="s">
        <v>1543</v>
      </c>
      <c r="EZ51" s="37" t="s">
        <v>1451</v>
      </c>
      <c r="FA51" s="37" t="s">
        <v>1543</v>
      </c>
      <c r="FB51" s="37" t="s">
        <v>1543</v>
      </c>
      <c r="FC51" s="37" t="s">
        <v>1464</v>
      </c>
      <c r="FD51" s="37" t="s">
        <v>1543</v>
      </c>
      <c r="FE51" s="37" t="s">
        <v>1543</v>
      </c>
      <c r="FF51" s="37" t="s">
        <v>1543</v>
      </c>
      <c r="FG51" s="37" t="s">
        <v>1543</v>
      </c>
      <c r="FH51" s="37" t="s">
        <v>1482</v>
      </c>
      <c r="FI51" s="37" t="s">
        <v>1543</v>
      </c>
      <c r="FJ51" s="37" t="s">
        <v>1543</v>
      </c>
      <c r="FK51" s="37" t="s">
        <v>1494</v>
      </c>
      <c r="FL51" s="37" t="s">
        <v>1497</v>
      </c>
      <c r="FM51" s="37" t="s">
        <v>1543</v>
      </c>
    </row>
    <row r="52" customFormat="false" ht="15" hidden="false" customHeight="false" outlineLevel="0" collapsed="false">
      <c r="A52" s="37" t="s">
        <v>1407</v>
      </c>
      <c r="B52" s="37" t="str">
        <f aca="false">CONCATENATE("M",C52," ")</f>
        <v>M1</v>
      </c>
      <c r="C52" s="196" t="n">
        <v>1</v>
      </c>
      <c r="D52" s="36" t="s">
        <v>417</v>
      </c>
      <c r="E52" s="36" t="s">
        <v>896</v>
      </c>
      <c r="F52" s="36" t="s">
        <v>897</v>
      </c>
      <c r="G52" s="36" t="s">
        <v>898</v>
      </c>
      <c r="H52" s="36" t="s">
        <v>439</v>
      </c>
      <c r="I52" s="36" t="s">
        <v>696</v>
      </c>
      <c r="J52" s="36" t="s">
        <v>697</v>
      </c>
      <c r="K52" s="36" t="s">
        <v>709</v>
      </c>
      <c r="L52" s="173" t="s">
        <v>207</v>
      </c>
      <c r="M52" s="199" t="str">
        <f aca="false">IFERROR(__xludf.dummyfunction("regexreplace(N52,"" "","", "")"),"J0, J1, J2, J5, J6, J7, JA, JC, JF, K0, K3, K4, K5, K7, K8, K9, KA, KB, KC, KD, KF, L1, L8, LA, LC, LF, M0, M1, M3, M8, MB, MF, N2, N7, NA, ")</f>
        <v>J0, J1, J2, J5, J6, J7, JA, JC, JF, K0, K3, K4, K5, K7, K8, K9, KA, KB, KC, KD, KF, L1, L8, LA, LC, LF, M0, M1, M3, M8, MB, MF, N2, N7, NA,</v>
      </c>
      <c r="N52" s="199" t="e">
        <f aca="false">CONCATENATE(O52:CL52)</f>
        <v>#VALUE!</v>
      </c>
      <c r="O52" s="199" t="str">
        <f aca="false">IFERROR(__xludf.dummyfunction("if(countif(ec_num_list,CO52),OFFSET(INDIRECT(CONCAT(""A"",to_text(match(CO52,ec_num_list,0)))),0,1),"""")"),"J0 ")</f>
        <v>J0</v>
      </c>
      <c r="P52" s="199" t="str">
        <f aca="false">IFERROR(__xludf.dummyfunction("if(countif(ec_num_list,CP52),OFFSET(INDIRECT(CONCAT(""A"",to_text(match(CP52,ec_num_list,0)))),0,1),"""")"),"J1 ")</f>
        <v>J1</v>
      </c>
      <c r="Q52" s="199" t="str">
        <f aca="false">IFERROR(__xludf.dummyfunction("if(countif(ec_num_list,CQ52),OFFSET(INDIRECT(CONCAT(""A"",to_text(match(CQ52,ec_num_list,0)))),0,1),"""")"),"J2 ")</f>
        <v>J2</v>
      </c>
      <c r="R52" s="199" t="str">
        <f aca="false">IFERROR(__xludf.dummyfunction("if(countif(ec_num_list,CR52),OFFSET(INDIRECT(CONCAT(""A"",to_text(match(CR52,ec_num_list,0)))),0,1),"""")"),"")</f>
        <v/>
      </c>
      <c r="S52" s="199" t="str">
        <f aca="false">IFERROR(__xludf.dummyfunction("if(countif(ec_num_list,CS52),OFFSET(INDIRECT(CONCAT(""A"",to_text(match(CS52,ec_num_list,0)))),0,1),"""")"),"")</f>
        <v/>
      </c>
      <c r="T52" s="199" t="str">
        <f aca="false">IFERROR(__xludf.dummyfunction("if(countif(ec_num_list,CT52),OFFSET(INDIRECT(CONCAT(""A"",to_text(match(CT52,ec_num_list,0)))),0,1),"""")"),"J5 ")</f>
        <v>J5</v>
      </c>
      <c r="U52" s="199" t="str">
        <f aca="false">IFERROR(__xludf.dummyfunction("if(countif(ec_num_list,CU52),OFFSET(INDIRECT(CONCAT(""A"",to_text(match(CU52,ec_num_list,0)))),0,1),"""")"),"J6 ")</f>
        <v>J6</v>
      </c>
      <c r="V52" s="199" t="str">
        <f aca="false">IFERROR(__xludf.dummyfunction("if(countif(ec_num_list,CV52),OFFSET(INDIRECT(CONCAT(""A"",to_text(match(CV52,ec_num_list,0)))),0,1),"""")"),"J7 ")</f>
        <v>J7</v>
      </c>
      <c r="W52" s="199" t="str">
        <f aca="false">IFERROR(__xludf.dummyfunction("if(countif(ec_num_list,CW52),OFFSET(INDIRECT(CONCAT(""A"",to_text(match(CW52,ec_num_list,0)))),0,1),"""")"),"")</f>
        <v/>
      </c>
      <c r="X52" s="199" t="str">
        <f aca="false">IFERROR(__xludf.dummyfunction("if(countif(ec_num_list,CX52),OFFSET(INDIRECT(CONCAT(""A"",to_text(match(CX52,ec_num_list,0)))),0,1),"""")"),"")</f>
        <v/>
      </c>
      <c r="Y52" s="199" t="str">
        <f aca="false">IFERROR(__xludf.dummyfunction("if(countif(ec_num_list,CY52),OFFSET(INDIRECT(CONCAT(""A"",to_text(match(CY52,ec_num_list,0)))),0,1),"""")"),"JA ")</f>
        <v>JA</v>
      </c>
      <c r="Z52" s="199" t="str">
        <f aca="false">IFERROR(__xludf.dummyfunction("if(countif(ec_num_list,CZ52),OFFSET(INDIRECT(CONCAT(""A"",to_text(match(CZ52,ec_num_list,0)))),0,1),"""")"),"")</f>
        <v/>
      </c>
      <c r="AA52" s="199" t="str">
        <f aca="false">IFERROR(__xludf.dummyfunction("if(countif(ec_num_list,DA52),OFFSET(INDIRECT(CONCAT(""A"",to_text(match(DA52,ec_num_list,0)))),0,1),"""")"),"JC ")</f>
        <v>JC</v>
      </c>
      <c r="AB52" s="199" t="str">
        <f aca="false">IFERROR(__xludf.dummyfunction("if(countif(ec_num_list,DB52),OFFSET(INDIRECT(CONCAT(""A"",to_text(match(DB52,ec_num_list,0)))),0,1),"""")"),"")</f>
        <v/>
      </c>
      <c r="AC52" s="199" t="str">
        <f aca="false">IFERROR(__xludf.dummyfunction("if(countif(ec_num_list,DC52),OFFSET(INDIRECT(CONCAT(""A"",to_text(match(DC52,ec_num_list,0)))),0,1),"""")"),"")</f>
        <v/>
      </c>
      <c r="AD52" s="199" t="str">
        <f aca="false">IFERROR(__xludf.dummyfunction("if(countif(ec_num_list,DD52),OFFSET(INDIRECT(CONCAT(""A"",to_text(match(DD52,ec_num_list,0)))),0,1),"""")"),"JF ")</f>
        <v>JF</v>
      </c>
      <c r="AE52" s="199" t="str">
        <f aca="false">IFERROR(__xludf.dummyfunction("if(countif(ec_num_list,DE52),OFFSET(INDIRECT(CONCAT(""A"",to_text(match(DE52,ec_num_list,0)))),0,1),"""")"),"K0 ")</f>
        <v>K0</v>
      </c>
      <c r="AF52" s="199" t="str">
        <f aca="false">IFERROR(__xludf.dummyfunction("if(countif(ec_num_list,DF52),OFFSET(INDIRECT(CONCAT(""A"",to_text(match(DF52,ec_num_list,0)))),0,1),"""")"),"")</f>
        <v/>
      </c>
      <c r="AG52" s="199" t="str">
        <f aca="false">IFERROR(__xludf.dummyfunction("if(countif(ec_num_list,DG52),OFFSET(INDIRECT(CONCAT(""A"",to_text(match(DG52,ec_num_list,0)))),0,1),"""")"),"")</f>
        <v/>
      </c>
      <c r="AH52" s="199" t="str">
        <f aca="false">IFERROR(__xludf.dummyfunction("if(countif(ec_num_list,DH52),OFFSET(INDIRECT(CONCAT(""A"",to_text(match(DH52,ec_num_list,0)))),0,1),"""")"),"K3 ")</f>
        <v>K3</v>
      </c>
      <c r="AI52" s="199" t="str">
        <f aca="false">IFERROR(__xludf.dummyfunction("if(countif(ec_num_list,DI52),OFFSET(INDIRECT(CONCAT(""A"",to_text(match(DI52,ec_num_list,0)))),0,1),"""")"),"K4 ")</f>
        <v>K4</v>
      </c>
      <c r="AJ52" s="199" t="str">
        <f aca="false">IFERROR(__xludf.dummyfunction("if(countif(ec_num_list,DJ52),OFFSET(INDIRECT(CONCAT(""A"",to_text(match(DJ52,ec_num_list,0)))),0,1),"""")"),"K5 ")</f>
        <v>K5</v>
      </c>
      <c r="AK52" s="199" t="str">
        <f aca="false">IFERROR(__xludf.dummyfunction("if(countif(ec_num_list,DK52),OFFSET(INDIRECT(CONCAT(""A"",to_text(match(DK52,ec_num_list,0)))),0,1),"""")"),"")</f>
        <v/>
      </c>
      <c r="AL52" s="199" t="str">
        <f aca="false">IFERROR(__xludf.dummyfunction("if(countif(ec_num_list,DL52),OFFSET(INDIRECT(CONCAT(""A"",to_text(match(DL52,ec_num_list,0)))),0,1),"""")"),"K7 ")</f>
        <v>K7</v>
      </c>
      <c r="AM52" s="199" t="str">
        <f aca="false">IFERROR(__xludf.dummyfunction("if(countif(ec_num_list,DM52),OFFSET(INDIRECT(CONCAT(""A"",to_text(match(DM52,ec_num_list,0)))),0,1),"""")"),"K8 ")</f>
        <v>K8</v>
      </c>
      <c r="AN52" s="199" t="str">
        <f aca="false">IFERROR(__xludf.dummyfunction("if(countif(ec_num_list,DN52),OFFSET(INDIRECT(CONCAT(""A"",to_text(match(DN52,ec_num_list,0)))),0,1),"""")"),"K9 ")</f>
        <v>K9</v>
      </c>
      <c r="AO52" s="199" t="str">
        <f aca="false">IFERROR(__xludf.dummyfunction("if(countif(ec_num_list,DO52),OFFSET(INDIRECT(CONCAT(""A"",to_text(match(DO52,ec_num_list,0)))),0,1),"""")"),"KA ")</f>
        <v>KA</v>
      </c>
      <c r="AP52" s="199" t="str">
        <f aca="false">IFERROR(__xludf.dummyfunction("if(countif(ec_num_list,DP52),OFFSET(INDIRECT(CONCAT(""A"",to_text(match(DP52,ec_num_list,0)))),0,1),"""")"),"KB ")</f>
        <v>KB</v>
      </c>
      <c r="AQ52" s="199" t="str">
        <f aca="false">IFERROR(__xludf.dummyfunction("if(countif(ec_num_list,DQ52),OFFSET(INDIRECT(CONCAT(""A"",to_text(match(DQ52,ec_num_list,0)))),0,1),"""")"),"KC ")</f>
        <v>KC</v>
      </c>
      <c r="AR52" s="199" t="str">
        <f aca="false">IFERROR(__xludf.dummyfunction("if(countif(ec_num_list,DR52),OFFSET(INDIRECT(CONCAT(""A"",to_text(match(DR52,ec_num_list,0)))),0,1),"""")"),"KD ")</f>
        <v>KD</v>
      </c>
      <c r="AS52" s="199" t="str">
        <f aca="false">IFERROR(__xludf.dummyfunction("if(countif(ec_num_list,DS52),OFFSET(INDIRECT(CONCAT(""A"",to_text(match(DS52,ec_num_list,0)))),0,1),"""")"),"")</f>
        <v/>
      </c>
      <c r="AT52" s="199" t="str">
        <f aca="false">IFERROR(__xludf.dummyfunction("if(countif(ec_num_list,DT52),OFFSET(INDIRECT(CONCAT(""A"",to_text(match(DT52,ec_num_list,0)))),0,1),"""")"),"KF ")</f>
        <v>KF</v>
      </c>
      <c r="AU52" s="199" t="str">
        <f aca="false">IFERROR(__xludf.dummyfunction("if(countif(ec_num_list,DU52),OFFSET(INDIRECT(CONCAT(""A"",to_text(match(DU52,ec_num_list,0)))),0,1),"""")"),"")</f>
        <v/>
      </c>
      <c r="AV52" s="199" t="str">
        <f aca="false">IFERROR(__xludf.dummyfunction("if(countif(ec_num_list,DV52),OFFSET(INDIRECT(CONCAT(""A"",to_text(match(DV52,ec_num_list,0)))),0,1),"""")"),"L1 ")</f>
        <v>L1</v>
      </c>
      <c r="AW52" s="199" t="str">
        <f aca="false">IFERROR(__xludf.dummyfunction("if(countif(ec_num_list,DW52),OFFSET(INDIRECT(CONCAT(""A"",to_text(match(DW52,ec_num_list,0)))),0,1),"""")"),"")</f>
        <v/>
      </c>
      <c r="AX52" s="199" t="str">
        <f aca="false">IFERROR(__xludf.dummyfunction("if(countif(ec_num_list,DX52),OFFSET(INDIRECT(CONCAT(""A"",to_text(match(DX52,ec_num_list,0)))),0,1),"""")"),"")</f>
        <v/>
      </c>
      <c r="AY52" s="199" t="str">
        <f aca="false">IFERROR(__xludf.dummyfunction("if(countif(ec_num_list,DY52),OFFSET(INDIRECT(CONCAT(""A"",to_text(match(DY52,ec_num_list,0)))),0,1),"""")"),"")</f>
        <v/>
      </c>
      <c r="AZ52" s="199" t="str">
        <f aca="false">IFERROR(__xludf.dummyfunction("if(countif(ec_num_list,DZ52),OFFSET(INDIRECT(CONCAT(""A"",to_text(match(DZ52,ec_num_list,0)))),0,1),"""")"),"")</f>
        <v/>
      </c>
      <c r="BA52" s="199" t="str">
        <f aca="false">IFERROR(__xludf.dummyfunction("if(countif(ec_num_list,EA52),OFFSET(INDIRECT(CONCAT(""A"",to_text(match(EA52,ec_num_list,0)))),0,1),"""")"),"")</f>
        <v/>
      </c>
      <c r="BB52" s="199" t="str">
        <f aca="false">IFERROR(__xludf.dummyfunction("if(countif(ec_num_list,EB52),OFFSET(INDIRECT(CONCAT(""A"",to_text(match(EB52,ec_num_list,0)))),0,1),"""")"),"")</f>
        <v/>
      </c>
      <c r="BC52" s="199" t="str">
        <f aca="false">IFERROR(__xludf.dummyfunction("if(countif(ec_num_list,EC52),OFFSET(INDIRECT(CONCAT(""A"",to_text(match(EC52,ec_num_list,0)))),0,1),"""")"),"L8 ")</f>
        <v>L8</v>
      </c>
      <c r="BD52" s="199" t="str">
        <f aca="false">IFERROR(__xludf.dummyfunction("if(countif(ec_num_list,ED52),OFFSET(INDIRECT(CONCAT(""A"",to_text(match(ED52,ec_num_list,0)))),0,1),"""")"),"")</f>
        <v/>
      </c>
      <c r="BE52" s="199" t="str">
        <f aca="false">IFERROR(__xludf.dummyfunction("if(countif(ec_num_list,EE52),OFFSET(INDIRECT(CONCAT(""A"",to_text(match(EE52,ec_num_list,0)))),0,1),"""")"),"LA ")</f>
        <v>LA</v>
      </c>
      <c r="BF52" s="199" t="str">
        <f aca="false">IFERROR(__xludf.dummyfunction("if(countif(ec_num_list,EF52),OFFSET(INDIRECT(CONCAT(""A"",to_text(match(EF52,ec_num_list,0)))),0,1),"""")"),"")</f>
        <v/>
      </c>
      <c r="BG52" s="199" t="str">
        <f aca="false">IFERROR(__xludf.dummyfunction("if(countif(ec_num_list,EG52),OFFSET(INDIRECT(CONCAT(""A"",to_text(match(EG52,ec_num_list,0)))),0,1),"""")"),"LC ")</f>
        <v>LC</v>
      </c>
      <c r="BH52" s="199" t="str">
        <f aca="false">IFERROR(__xludf.dummyfunction("if(countif(ec_num_list,EH52),OFFSET(INDIRECT(CONCAT(""A"",to_text(match(EH52,ec_num_list,0)))),0,1),"""")"),"")</f>
        <v/>
      </c>
      <c r="BI52" s="199" t="str">
        <f aca="false">IFERROR(__xludf.dummyfunction("if(countif(ec_num_list,EI52),OFFSET(INDIRECT(CONCAT(""A"",to_text(match(EI52,ec_num_list,0)))),0,1),"""")"),"")</f>
        <v/>
      </c>
      <c r="BJ52" s="199" t="str">
        <f aca="false">IFERROR(__xludf.dummyfunction("if(countif(ec_num_list,EJ52),OFFSET(INDIRECT(CONCAT(""A"",to_text(match(EJ52,ec_num_list,0)))),0,1),"""")"),"LF ")</f>
        <v>LF</v>
      </c>
      <c r="BK52" s="199" t="str">
        <f aca="false">IFERROR(__xludf.dummyfunction("if(countif(ec_num_list,EK52),OFFSET(INDIRECT(CONCAT(""A"",to_text(match(EK52,ec_num_list,0)))),0,1),"""")"),"M0 ")</f>
        <v>M0</v>
      </c>
      <c r="BL52" s="199" t="str">
        <f aca="false">IFERROR(__xludf.dummyfunction("if(countif(ec_num_list,EL52),OFFSET(INDIRECT(CONCAT(""A"",to_text(match(EL52,ec_num_list,0)))),0,1),"""")"),"M1 ")</f>
        <v>M1</v>
      </c>
      <c r="BM52" s="199" t="str">
        <f aca="false">IFERROR(__xludf.dummyfunction("if(countif(ec_num_list,EM52),OFFSET(INDIRECT(CONCAT(""A"",to_text(match(EM52,ec_num_list,0)))),0,1),"""")"),"")</f>
        <v/>
      </c>
      <c r="BN52" s="199" t="str">
        <f aca="false">IFERROR(__xludf.dummyfunction("if(countif(ec_num_list,EN52),OFFSET(INDIRECT(CONCAT(""A"",to_text(match(EN52,ec_num_list,0)))),0,1),"""")"),"M3 ")</f>
        <v>M3</v>
      </c>
      <c r="BO52" s="199" t="str">
        <f aca="false">IFERROR(__xludf.dummyfunction("if(countif(ec_num_list,EO52),OFFSET(INDIRECT(CONCAT(""A"",to_text(match(EO52,ec_num_list,0)))),0,1),"""")"),"")</f>
        <v/>
      </c>
      <c r="BP52" s="199" t="str">
        <f aca="false">IFERROR(__xludf.dummyfunction("if(countif(ec_num_list,EP52),OFFSET(INDIRECT(CONCAT(""A"",to_text(match(EP52,ec_num_list,0)))),0,1),"""")"),"")</f>
        <v/>
      </c>
      <c r="BQ52" s="199" t="str">
        <f aca="false">IFERROR(__xludf.dummyfunction("if(countif(ec_num_list,EQ52),OFFSET(INDIRECT(CONCAT(""A"",to_text(match(EQ52,ec_num_list,0)))),0,1),"""")"),"")</f>
        <v/>
      </c>
      <c r="BR52" s="199" t="str">
        <f aca="false">IFERROR(__xludf.dummyfunction("if(countif(ec_num_list,ER52),OFFSET(INDIRECT(CONCAT(""A"",to_text(match(ER52,ec_num_list,0)))),0,1),"""")"),"")</f>
        <v/>
      </c>
      <c r="BS52" s="199" t="str">
        <f aca="false">IFERROR(__xludf.dummyfunction("if(countif(ec_num_list,ES52),OFFSET(INDIRECT(CONCAT(""A"",to_text(match(ES52,ec_num_list,0)))),0,1),"""")"),"M8 ")</f>
        <v>M8</v>
      </c>
      <c r="BT52" s="199" t="str">
        <f aca="false">IFERROR(__xludf.dummyfunction("if(countif(ec_num_list,ET52),OFFSET(INDIRECT(CONCAT(""A"",to_text(match(ET52,ec_num_list,0)))),0,1),"""")"),"")</f>
        <v/>
      </c>
      <c r="BU52" s="199" t="str">
        <f aca="false">IFERROR(__xludf.dummyfunction("if(countif(ec_num_list,EU52),OFFSET(INDIRECT(CONCAT(""A"",to_text(match(EU52,ec_num_list,0)))),0,1),"""")"),"")</f>
        <v/>
      </c>
      <c r="BV52" s="199" t="str">
        <f aca="false">IFERROR(__xludf.dummyfunction("if(countif(ec_num_list,EV52),OFFSET(INDIRECT(CONCAT(""A"",to_text(match(EV52,ec_num_list,0)))),0,1),"""")"),"MB ")</f>
        <v>MB</v>
      </c>
      <c r="BW52" s="199" t="str">
        <f aca="false">IFERROR(__xludf.dummyfunction("if(countif(ec_num_list,EW52),OFFSET(INDIRECT(CONCAT(""A"",to_text(match(EW52,ec_num_list,0)))),0,1),"""")"),"")</f>
        <v/>
      </c>
      <c r="BX52" s="199" t="str">
        <f aca="false">IFERROR(__xludf.dummyfunction("if(countif(ec_num_list,EX52),OFFSET(INDIRECT(CONCAT(""A"",to_text(match(EX52,ec_num_list,0)))),0,1),"""")"),"")</f>
        <v/>
      </c>
      <c r="BY52" s="199" t="str">
        <f aca="false">IFERROR(__xludf.dummyfunction("if(countif(ec_num_list,EY52),OFFSET(INDIRECT(CONCAT(""A"",to_text(match(EY52,ec_num_list,0)))),0,1),"""")"),"")</f>
        <v/>
      </c>
      <c r="BZ52" s="199" t="str">
        <f aca="false">IFERROR(__xludf.dummyfunction("if(countif(ec_num_list,EZ52),OFFSET(INDIRECT(CONCAT(""A"",to_text(match(EZ52,ec_num_list,0)))),0,1),"""")"),"MF ")</f>
        <v>MF</v>
      </c>
      <c r="CA52" s="199" t="str">
        <f aca="false">IFERROR(__xludf.dummyfunction("if(countif(ec_num_list,FA52),OFFSET(INDIRECT(CONCAT(""A"",to_text(match(FA52,ec_num_list,0)))),0,1),"""")"),"")</f>
        <v/>
      </c>
      <c r="CB52" s="199" t="str">
        <f aca="false">IFERROR(__xludf.dummyfunction("if(countif(ec_num_list,FB52),OFFSET(INDIRECT(CONCAT(""A"",to_text(match(FB52,ec_num_list,0)))),0,1),"""")"),"")</f>
        <v/>
      </c>
      <c r="CC52" s="199" t="str">
        <f aca="false">IFERROR(__xludf.dummyfunction("if(countif(ec_num_list,FC52),OFFSET(INDIRECT(CONCAT(""A"",to_text(match(FC52,ec_num_list,0)))),0,1),"""")"),"N2 ")</f>
        <v>N2</v>
      </c>
      <c r="CD52" s="199" t="str">
        <f aca="false">IFERROR(__xludf.dummyfunction("if(countif(ec_num_list,FD52),OFFSET(INDIRECT(CONCAT(""A"",to_text(match(FD52,ec_num_list,0)))),0,1),"""")"),"")</f>
        <v/>
      </c>
      <c r="CE52" s="199" t="str">
        <f aca="false">IFERROR(__xludf.dummyfunction("if(countif(ec_num_list,FE52),OFFSET(INDIRECT(CONCAT(""A"",to_text(match(FE52,ec_num_list,0)))),0,1),"""")"),"")</f>
        <v/>
      </c>
      <c r="CF52" s="199" t="str">
        <f aca="false">IFERROR(__xludf.dummyfunction("if(countif(ec_num_list,FF52),OFFSET(INDIRECT(CONCAT(""A"",to_text(match(FF52,ec_num_list,0)))),0,1),"""")"),"")</f>
        <v/>
      </c>
      <c r="CG52" s="199" t="str">
        <f aca="false">IFERROR(__xludf.dummyfunction("if(countif(ec_num_list,FG52),OFFSET(INDIRECT(CONCAT(""A"",to_text(match(FG52,ec_num_list,0)))),0,1),"""")"),"")</f>
        <v/>
      </c>
      <c r="CH52" s="199" t="str">
        <f aca="false">IFERROR(__xludf.dummyfunction("if(countif(ec_num_list,FH52),OFFSET(INDIRECT(CONCAT(""A"",to_text(match(FH52,ec_num_list,0)))),0,1),"""")"),"N7 ")</f>
        <v>N7</v>
      </c>
      <c r="CI52" s="199" t="str">
        <f aca="false">IFERROR(__xludf.dummyfunction("if(countif(ec_num_list,FI52),OFFSET(INDIRECT(CONCAT(""A"",to_text(match(FI52,ec_num_list,0)))),0,1),"""")"),"")</f>
        <v/>
      </c>
      <c r="CJ52" s="199" t="str">
        <f aca="false">IFERROR(__xludf.dummyfunction("if(countif(ec_num_list,FJ52),OFFSET(INDIRECT(CONCAT(""A"",to_text(match(FJ52,ec_num_list,0)))),0,1),"""")"),"")</f>
        <v/>
      </c>
      <c r="CK52" s="199" t="str">
        <f aca="false">IFERROR(__xludf.dummyfunction("if(countif(ec_num_list,FK52),OFFSET(INDIRECT(CONCAT(""A"",to_text(match(FK52,ec_num_list,0)))),0,1),"""")"),"NA ")</f>
        <v>NA</v>
      </c>
      <c r="CL52" s="199" t="str">
        <f aca="false">IFERROR(__xludf.dummyfunction("if(countif(ec_num_list,FL52),OFFSET(INDIRECT(CONCAT(""A"",to_text(match(FL52,ec_num_list,0)))),0,1),"""")"),"")</f>
        <v/>
      </c>
      <c r="CM52" s="199" t="str">
        <f aca="false">IFERROR(__xludf.dummyfunction("if(countif(ec_num_list,FM52),OFFSET(INDIRECT(CONCAT(""A"",to_text(match(FM52,ec_num_list,0)))),0,1),"""")"),"")</f>
        <v/>
      </c>
      <c r="CN52" s="37" t="s">
        <v>207</v>
      </c>
      <c r="CO52" s="37" t="s">
        <v>1231</v>
      </c>
      <c r="CP52" s="37" t="s">
        <v>1239</v>
      </c>
      <c r="CQ52" s="37" t="s">
        <v>1244</v>
      </c>
      <c r="CR52" s="37" t="s">
        <v>1543</v>
      </c>
      <c r="CS52" s="37" t="s">
        <v>1543</v>
      </c>
      <c r="CT52" s="37" t="s">
        <v>1254</v>
      </c>
      <c r="CU52" s="37" t="s">
        <v>1259</v>
      </c>
      <c r="CV52" s="37" t="s">
        <v>1262</v>
      </c>
      <c r="CW52" s="37" t="s">
        <v>1543</v>
      </c>
      <c r="CX52" s="37" t="s">
        <v>1543</v>
      </c>
      <c r="CY52" s="37" t="s">
        <v>1274</v>
      </c>
      <c r="CZ52" s="37" t="s">
        <v>1543</v>
      </c>
      <c r="DA52" s="37" t="s">
        <v>1280</v>
      </c>
      <c r="DB52" s="37" t="s">
        <v>1543</v>
      </c>
      <c r="DC52" s="37" t="s">
        <v>1543</v>
      </c>
      <c r="DD52" s="37" t="s">
        <v>1289</v>
      </c>
      <c r="DE52" s="37" t="s">
        <v>1292</v>
      </c>
      <c r="DF52" s="37" t="s">
        <v>1543</v>
      </c>
      <c r="DG52" s="37" t="s">
        <v>1543</v>
      </c>
      <c r="DH52" s="37" t="s">
        <v>1303</v>
      </c>
      <c r="DI52" s="37" t="s">
        <v>1305</v>
      </c>
      <c r="DJ52" s="37" t="s">
        <v>1309</v>
      </c>
      <c r="DK52" s="37" t="s">
        <v>1543</v>
      </c>
      <c r="DL52" s="37" t="s">
        <v>1314</v>
      </c>
      <c r="DM52" s="37" t="s">
        <v>1318</v>
      </c>
      <c r="DN52" s="37" t="s">
        <v>1322</v>
      </c>
      <c r="DO52" s="37" t="s">
        <v>1325</v>
      </c>
      <c r="DP52" s="37" t="s">
        <v>1329</v>
      </c>
      <c r="DQ52" s="37" t="s">
        <v>1332</v>
      </c>
      <c r="DR52" s="37" t="s">
        <v>1335</v>
      </c>
      <c r="DS52" s="37" t="s">
        <v>1543</v>
      </c>
      <c r="DT52" s="37" t="s">
        <v>1341</v>
      </c>
      <c r="DU52" s="37" t="s">
        <v>1543</v>
      </c>
      <c r="DV52" s="37" t="s">
        <v>1351</v>
      </c>
      <c r="DW52" s="37" t="s">
        <v>1543</v>
      </c>
      <c r="DX52" s="37" t="s">
        <v>1543</v>
      </c>
      <c r="DY52" s="37" t="s">
        <v>1543</v>
      </c>
      <c r="DZ52" s="37" t="s">
        <v>1543</v>
      </c>
      <c r="EA52" s="37" t="s">
        <v>1543</v>
      </c>
      <c r="EB52" s="37" t="s">
        <v>1543</v>
      </c>
      <c r="EC52" s="37" t="s">
        <v>1379</v>
      </c>
      <c r="ED52" s="37" t="s">
        <v>1543</v>
      </c>
      <c r="EE52" s="37" t="s">
        <v>1385</v>
      </c>
      <c r="EF52" s="37" t="s">
        <v>1543</v>
      </c>
      <c r="EG52" s="37" t="s">
        <v>1392</v>
      </c>
      <c r="EH52" s="37" t="s">
        <v>1543</v>
      </c>
      <c r="EI52" s="37" t="s">
        <v>1543</v>
      </c>
      <c r="EJ52" s="37" t="s">
        <v>1402</v>
      </c>
      <c r="EK52" s="37" t="s">
        <v>1405</v>
      </c>
      <c r="EL52" s="37" t="s">
        <v>1407</v>
      </c>
      <c r="EM52" s="37" t="s">
        <v>1543</v>
      </c>
      <c r="EN52" s="37" t="s">
        <v>1416</v>
      </c>
      <c r="EO52" s="37" t="s">
        <v>1543</v>
      </c>
      <c r="EP52" s="37" t="s">
        <v>1543</v>
      </c>
      <c r="EQ52" s="37" t="s">
        <v>1543</v>
      </c>
      <c r="ER52" s="37" t="s">
        <v>1543</v>
      </c>
      <c r="ES52" s="37" t="s">
        <v>1430</v>
      </c>
      <c r="ET52" s="37" t="s">
        <v>1543</v>
      </c>
      <c r="EU52" s="37" t="s">
        <v>1543</v>
      </c>
      <c r="EV52" s="37" t="s">
        <v>1439</v>
      </c>
      <c r="EW52" s="37" t="s">
        <v>1543</v>
      </c>
      <c r="EX52" s="37" t="s">
        <v>1543</v>
      </c>
      <c r="EY52" s="37" t="s">
        <v>1543</v>
      </c>
      <c r="EZ52" s="37" t="s">
        <v>1451</v>
      </c>
      <c r="FA52" s="37" t="s">
        <v>1543</v>
      </c>
      <c r="FB52" s="37" t="s">
        <v>1543</v>
      </c>
      <c r="FC52" s="37" t="s">
        <v>1464</v>
      </c>
      <c r="FD52" s="37" t="s">
        <v>1543</v>
      </c>
      <c r="FE52" s="37" t="s">
        <v>1543</v>
      </c>
      <c r="FF52" s="37" t="s">
        <v>1543</v>
      </c>
      <c r="FG52" s="37" t="s">
        <v>1543</v>
      </c>
      <c r="FH52" s="37" t="s">
        <v>1482</v>
      </c>
      <c r="FI52" s="37" t="s">
        <v>1543</v>
      </c>
      <c r="FJ52" s="37" t="s">
        <v>1543</v>
      </c>
      <c r="FK52" s="37" t="s">
        <v>1494</v>
      </c>
      <c r="FL52" s="37" t="s">
        <v>1497</v>
      </c>
      <c r="FM52" s="37" t="s">
        <v>1543</v>
      </c>
    </row>
    <row r="53" customFormat="false" ht="15" hidden="false" customHeight="false" outlineLevel="0" collapsed="false">
      <c r="A53" s="37" t="s">
        <v>1410</v>
      </c>
      <c r="B53" s="37" t="str">
        <f aca="false">CONCATENATE("M",C53," ")</f>
        <v>M2</v>
      </c>
      <c r="C53" s="196" t="n">
        <v>2</v>
      </c>
      <c r="D53" s="36" t="s">
        <v>417</v>
      </c>
      <c r="E53" s="36" t="s">
        <v>896</v>
      </c>
      <c r="F53" s="36" t="s">
        <v>897</v>
      </c>
      <c r="G53" s="36" t="s">
        <v>898</v>
      </c>
      <c r="H53" s="36" t="s">
        <v>439</v>
      </c>
      <c r="I53" s="36" t="s">
        <v>590</v>
      </c>
      <c r="J53" s="36" t="s">
        <v>1550</v>
      </c>
      <c r="K53" s="36" t="s">
        <v>712</v>
      </c>
      <c r="L53" s="173" t="s">
        <v>211</v>
      </c>
      <c r="M53" s="199" t="str">
        <f aca="false">IFERROR(__xludf.dummyfunction("regexreplace(N53,"" "","", "")"),"J0, J1, J2, J5, J6, J7, JA, JC, JF, K0, K3, K4, K5, K7, K9, KA, KB, KC, KD, KF, L1, L8, LA, LC, LF, M0, M3, M8, MB, MF, N2, N7, NA, ")</f>
        <v>J0, J1, J2, J5, J6, J7, JA, JC, JF, K0, K3, K4, K5, K7, K9, KA, KB, KC, KD, KF, L1, L8, LA, LC, LF, M0, M3, M8, MB, MF, N2, N7, NA,</v>
      </c>
      <c r="N53" s="199" t="e">
        <f aca="false">CONCATENATE(O53:CL53)</f>
        <v>#VALUE!</v>
      </c>
      <c r="O53" s="199" t="str">
        <f aca="false">IFERROR(__xludf.dummyfunction("if(countif(ec_num_list,CO53),OFFSET(INDIRECT(CONCAT(""A"",to_text(match(CO53,ec_num_list,0)))),0,1),"""")"),"J0 ")</f>
        <v>J0</v>
      </c>
      <c r="P53" s="199" t="str">
        <f aca="false">IFERROR(__xludf.dummyfunction("if(countif(ec_num_list,CP53),OFFSET(INDIRECT(CONCAT(""A"",to_text(match(CP53,ec_num_list,0)))),0,1),"""")"),"J1 ")</f>
        <v>J1</v>
      </c>
      <c r="Q53" s="199" t="str">
        <f aca="false">IFERROR(__xludf.dummyfunction("if(countif(ec_num_list,CQ53),OFFSET(INDIRECT(CONCAT(""A"",to_text(match(CQ53,ec_num_list,0)))),0,1),"""")"),"J2 ")</f>
        <v>J2</v>
      </c>
      <c r="R53" s="199" t="str">
        <f aca="false">IFERROR(__xludf.dummyfunction("if(countif(ec_num_list,CR53),OFFSET(INDIRECT(CONCAT(""A"",to_text(match(CR53,ec_num_list,0)))),0,1),"""")"),"")</f>
        <v/>
      </c>
      <c r="S53" s="199" t="str">
        <f aca="false">IFERROR(__xludf.dummyfunction("if(countif(ec_num_list,CS53),OFFSET(INDIRECT(CONCAT(""A"",to_text(match(CS53,ec_num_list,0)))),0,1),"""")"),"")</f>
        <v/>
      </c>
      <c r="T53" s="199" t="str">
        <f aca="false">IFERROR(__xludf.dummyfunction("if(countif(ec_num_list,CT53),OFFSET(INDIRECT(CONCAT(""A"",to_text(match(CT53,ec_num_list,0)))),0,1),"""")"),"J5 ")</f>
        <v>J5</v>
      </c>
      <c r="U53" s="199" t="str">
        <f aca="false">IFERROR(__xludf.dummyfunction("if(countif(ec_num_list,CU53),OFFSET(INDIRECT(CONCAT(""A"",to_text(match(CU53,ec_num_list,0)))),0,1),"""")"),"J6 ")</f>
        <v>J6</v>
      </c>
      <c r="V53" s="199" t="str">
        <f aca="false">IFERROR(__xludf.dummyfunction("if(countif(ec_num_list,CV53),OFFSET(INDIRECT(CONCAT(""A"",to_text(match(CV53,ec_num_list,0)))),0,1),"""")"),"J7 ")</f>
        <v>J7</v>
      </c>
      <c r="W53" s="199" t="str">
        <f aca="false">IFERROR(__xludf.dummyfunction("if(countif(ec_num_list,CW53),OFFSET(INDIRECT(CONCAT(""A"",to_text(match(CW53,ec_num_list,0)))),0,1),"""")"),"")</f>
        <v/>
      </c>
      <c r="X53" s="199" t="str">
        <f aca="false">IFERROR(__xludf.dummyfunction("if(countif(ec_num_list,CX53),OFFSET(INDIRECT(CONCAT(""A"",to_text(match(CX53,ec_num_list,0)))),0,1),"""")"),"")</f>
        <v/>
      </c>
      <c r="Y53" s="199" t="str">
        <f aca="false">IFERROR(__xludf.dummyfunction("if(countif(ec_num_list,CY53),OFFSET(INDIRECT(CONCAT(""A"",to_text(match(CY53,ec_num_list,0)))),0,1),"""")"),"JA ")</f>
        <v>JA</v>
      </c>
      <c r="Z53" s="199" t="str">
        <f aca="false">IFERROR(__xludf.dummyfunction("if(countif(ec_num_list,CZ53),OFFSET(INDIRECT(CONCAT(""A"",to_text(match(CZ53,ec_num_list,0)))),0,1),"""")"),"")</f>
        <v/>
      </c>
      <c r="AA53" s="199" t="str">
        <f aca="false">IFERROR(__xludf.dummyfunction("if(countif(ec_num_list,DA53),OFFSET(INDIRECT(CONCAT(""A"",to_text(match(DA53,ec_num_list,0)))),0,1),"""")"),"JC ")</f>
        <v>JC</v>
      </c>
      <c r="AB53" s="199" t="str">
        <f aca="false">IFERROR(__xludf.dummyfunction("if(countif(ec_num_list,DB53),OFFSET(INDIRECT(CONCAT(""A"",to_text(match(DB53,ec_num_list,0)))),0,1),"""")"),"")</f>
        <v/>
      </c>
      <c r="AC53" s="199" t="str">
        <f aca="false">IFERROR(__xludf.dummyfunction("if(countif(ec_num_list,DC53),OFFSET(INDIRECT(CONCAT(""A"",to_text(match(DC53,ec_num_list,0)))),0,1),"""")"),"")</f>
        <v/>
      </c>
      <c r="AD53" s="199" t="str">
        <f aca="false">IFERROR(__xludf.dummyfunction("if(countif(ec_num_list,DD53),OFFSET(INDIRECT(CONCAT(""A"",to_text(match(DD53,ec_num_list,0)))),0,1),"""")"),"JF ")</f>
        <v>JF</v>
      </c>
      <c r="AE53" s="199" t="str">
        <f aca="false">IFERROR(__xludf.dummyfunction("if(countif(ec_num_list,DE53),OFFSET(INDIRECT(CONCAT(""A"",to_text(match(DE53,ec_num_list,0)))),0,1),"""")"),"K0 ")</f>
        <v>K0</v>
      </c>
      <c r="AF53" s="199" t="str">
        <f aca="false">IFERROR(__xludf.dummyfunction("if(countif(ec_num_list,DF53),OFFSET(INDIRECT(CONCAT(""A"",to_text(match(DF53,ec_num_list,0)))),0,1),"""")"),"")</f>
        <v/>
      </c>
      <c r="AG53" s="199" t="str">
        <f aca="false">IFERROR(__xludf.dummyfunction("if(countif(ec_num_list,DG53),OFFSET(INDIRECT(CONCAT(""A"",to_text(match(DG53,ec_num_list,0)))),0,1),"""")"),"")</f>
        <v/>
      </c>
      <c r="AH53" s="199" t="str">
        <f aca="false">IFERROR(__xludf.dummyfunction("if(countif(ec_num_list,DH53),OFFSET(INDIRECT(CONCAT(""A"",to_text(match(DH53,ec_num_list,0)))),0,1),"""")"),"K3 ")</f>
        <v>K3</v>
      </c>
      <c r="AI53" s="199" t="str">
        <f aca="false">IFERROR(__xludf.dummyfunction("if(countif(ec_num_list,DI53),OFFSET(INDIRECT(CONCAT(""A"",to_text(match(DI53,ec_num_list,0)))),0,1),"""")"),"K4 ")</f>
        <v>K4</v>
      </c>
      <c r="AJ53" s="199" t="str">
        <f aca="false">IFERROR(__xludf.dummyfunction("if(countif(ec_num_list,DJ53),OFFSET(INDIRECT(CONCAT(""A"",to_text(match(DJ53,ec_num_list,0)))),0,1),"""")"),"K5 ")</f>
        <v>K5</v>
      </c>
      <c r="AK53" s="199" t="str">
        <f aca="false">IFERROR(__xludf.dummyfunction("if(countif(ec_num_list,DK53),OFFSET(INDIRECT(CONCAT(""A"",to_text(match(DK53,ec_num_list,0)))),0,1),"""")"),"")</f>
        <v/>
      </c>
      <c r="AL53" s="199" t="str">
        <f aca="false">IFERROR(__xludf.dummyfunction("if(countif(ec_num_list,DL53),OFFSET(INDIRECT(CONCAT(""A"",to_text(match(DL53,ec_num_list,0)))),0,1),"""")"),"K7 ")</f>
        <v>K7</v>
      </c>
      <c r="AM53" s="199" t="str">
        <f aca="false">IFERROR(__xludf.dummyfunction("if(countif(ec_num_list,DM53),OFFSET(INDIRECT(CONCAT(""A"",to_text(match(DM53,ec_num_list,0)))),0,1),"""")"),"")</f>
        <v/>
      </c>
      <c r="AN53" s="199" t="str">
        <f aca="false">IFERROR(__xludf.dummyfunction("if(countif(ec_num_list,DN53),OFFSET(INDIRECT(CONCAT(""A"",to_text(match(DN53,ec_num_list,0)))),0,1),"""")"),"K9 ")</f>
        <v>K9</v>
      </c>
      <c r="AO53" s="199" t="str">
        <f aca="false">IFERROR(__xludf.dummyfunction("if(countif(ec_num_list,DO53),OFFSET(INDIRECT(CONCAT(""A"",to_text(match(DO53,ec_num_list,0)))),0,1),"""")"),"KA ")</f>
        <v>KA</v>
      </c>
      <c r="AP53" s="199" t="str">
        <f aca="false">IFERROR(__xludf.dummyfunction("if(countif(ec_num_list,DP53),OFFSET(INDIRECT(CONCAT(""A"",to_text(match(DP53,ec_num_list,0)))),0,1),"""")"),"KB ")</f>
        <v>KB</v>
      </c>
      <c r="AQ53" s="199" t="str">
        <f aca="false">IFERROR(__xludf.dummyfunction("if(countif(ec_num_list,DQ53),OFFSET(INDIRECT(CONCAT(""A"",to_text(match(DQ53,ec_num_list,0)))),0,1),"""")"),"KC ")</f>
        <v>KC</v>
      </c>
      <c r="AR53" s="199" t="str">
        <f aca="false">IFERROR(__xludf.dummyfunction("if(countif(ec_num_list,DR53),OFFSET(INDIRECT(CONCAT(""A"",to_text(match(DR53,ec_num_list,0)))),0,1),"""")"),"KD ")</f>
        <v>KD</v>
      </c>
      <c r="AS53" s="199" t="str">
        <f aca="false">IFERROR(__xludf.dummyfunction("if(countif(ec_num_list,DS53),OFFSET(INDIRECT(CONCAT(""A"",to_text(match(DS53,ec_num_list,0)))),0,1),"""")"),"")</f>
        <v/>
      </c>
      <c r="AT53" s="199" t="str">
        <f aca="false">IFERROR(__xludf.dummyfunction("if(countif(ec_num_list,DT53),OFFSET(INDIRECT(CONCAT(""A"",to_text(match(DT53,ec_num_list,0)))),0,1),"""")"),"KF ")</f>
        <v>KF</v>
      </c>
      <c r="AU53" s="199" t="str">
        <f aca="false">IFERROR(__xludf.dummyfunction("if(countif(ec_num_list,DU53),OFFSET(INDIRECT(CONCAT(""A"",to_text(match(DU53,ec_num_list,0)))),0,1),"""")"),"")</f>
        <v/>
      </c>
      <c r="AV53" s="199" t="str">
        <f aca="false">IFERROR(__xludf.dummyfunction("if(countif(ec_num_list,DV53),OFFSET(INDIRECT(CONCAT(""A"",to_text(match(DV53,ec_num_list,0)))),0,1),"""")"),"L1 ")</f>
        <v>L1</v>
      </c>
      <c r="AW53" s="199" t="str">
        <f aca="false">IFERROR(__xludf.dummyfunction("if(countif(ec_num_list,DW53),OFFSET(INDIRECT(CONCAT(""A"",to_text(match(DW53,ec_num_list,0)))),0,1),"""")"),"")</f>
        <v/>
      </c>
      <c r="AX53" s="199" t="str">
        <f aca="false">IFERROR(__xludf.dummyfunction("if(countif(ec_num_list,DX53),OFFSET(INDIRECT(CONCAT(""A"",to_text(match(DX53,ec_num_list,0)))),0,1),"""")"),"")</f>
        <v/>
      </c>
      <c r="AY53" s="199" t="str">
        <f aca="false">IFERROR(__xludf.dummyfunction("if(countif(ec_num_list,DY53),OFFSET(INDIRECT(CONCAT(""A"",to_text(match(DY53,ec_num_list,0)))),0,1),"""")"),"")</f>
        <v/>
      </c>
      <c r="AZ53" s="199" t="str">
        <f aca="false">IFERROR(__xludf.dummyfunction("if(countif(ec_num_list,DZ53),OFFSET(INDIRECT(CONCAT(""A"",to_text(match(DZ53,ec_num_list,0)))),0,1),"""")"),"")</f>
        <v/>
      </c>
      <c r="BA53" s="199" t="str">
        <f aca="false">IFERROR(__xludf.dummyfunction("if(countif(ec_num_list,EA53),OFFSET(INDIRECT(CONCAT(""A"",to_text(match(EA53,ec_num_list,0)))),0,1),"""")"),"")</f>
        <v/>
      </c>
      <c r="BB53" s="199" t="str">
        <f aca="false">IFERROR(__xludf.dummyfunction("if(countif(ec_num_list,EB53),OFFSET(INDIRECT(CONCAT(""A"",to_text(match(EB53,ec_num_list,0)))),0,1),"""")"),"")</f>
        <v/>
      </c>
      <c r="BC53" s="199" t="str">
        <f aca="false">IFERROR(__xludf.dummyfunction("if(countif(ec_num_list,EC53),OFFSET(INDIRECT(CONCAT(""A"",to_text(match(EC53,ec_num_list,0)))),0,1),"""")"),"L8 ")</f>
        <v>L8</v>
      </c>
      <c r="BD53" s="199" t="str">
        <f aca="false">IFERROR(__xludf.dummyfunction("if(countif(ec_num_list,ED53),OFFSET(INDIRECT(CONCAT(""A"",to_text(match(ED53,ec_num_list,0)))),0,1),"""")"),"")</f>
        <v/>
      </c>
      <c r="BE53" s="199" t="str">
        <f aca="false">IFERROR(__xludf.dummyfunction("if(countif(ec_num_list,EE53),OFFSET(INDIRECT(CONCAT(""A"",to_text(match(EE53,ec_num_list,0)))),0,1),"""")"),"LA ")</f>
        <v>LA</v>
      </c>
      <c r="BF53" s="199" t="str">
        <f aca="false">IFERROR(__xludf.dummyfunction("if(countif(ec_num_list,EF53),OFFSET(INDIRECT(CONCAT(""A"",to_text(match(EF53,ec_num_list,0)))),0,1),"""")"),"")</f>
        <v/>
      </c>
      <c r="BG53" s="199" t="str">
        <f aca="false">IFERROR(__xludf.dummyfunction("if(countif(ec_num_list,EG53),OFFSET(INDIRECT(CONCAT(""A"",to_text(match(EG53,ec_num_list,0)))),0,1),"""")"),"LC ")</f>
        <v>LC</v>
      </c>
      <c r="BH53" s="199" t="str">
        <f aca="false">IFERROR(__xludf.dummyfunction("if(countif(ec_num_list,EH53),OFFSET(INDIRECT(CONCAT(""A"",to_text(match(EH53,ec_num_list,0)))),0,1),"""")"),"")</f>
        <v/>
      </c>
      <c r="BI53" s="199" t="str">
        <f aca="false">IFERROR(__xludf.dummyfunction("if(countif(ec_num_list,EI53),OFFSET(INDIRECT(CONCAT(""A"",to_text(match(EI53,ec_num_list,0)))),0,1),"""")"),"")</f>
        <v/>
      </c>
      <c r="BJ53" s="199" t="str">
        <f aca="false">IFERROR(__xludf.dummyfunction("if(countif(ec_num_list,EJ53),OFFSET(INDIRECT(CONCAT(""A"",to_text(match(EJ53,ec_num_list,0)))),0,1),"""")"),"LF ")</f>
        <v>LF</v>
      </c>
      <c r="BK53" s="199" t="str">
        <f aca="false">IFERROR(__xludf.dummyfunction("if(countif(ec_num_list,EK53),OFFSET(INDIRECT(CONCAT(""A"",to_text(match(EK53,ec_num_list,0)))),0,1),"""")"),"M0 ")</f>
        <v>M0</v>
      </c>
      <c r="BL53" s="199" t="str">
        <f aca="false">IFERROR(__xludf.dummyfunction("if(countif(ec_num_list,EL53),OFFSET(INDIRECT(CONCAT(""A"",to_text(match(EL53,ec_num_list,0)))),0,1),"""")"),"")</f>
        <v/>
      </c>
      <c r="BM53" s="199" t="str">
        <f aca="false">IFERROR(__xludf.dummyfunction("if(countif(ec_num_list,EM53),OFFSET(INDIRECT(CONCAT(""A"",to_text(match(EM53,ec_num_list,0)))),0,1),"""")"),"")</f>
        <v/>
      </c>
      <c r="BN53" s="199" t="str">
        <f aca="false">IFERROR(__xludf.dummyfunction("if(countif(ec_num_list,EN53),OFFSET(INDIRECT(CONCAT(""A"",to_text(match(EN53,ec_num_list,0)))),0,1),"""")"),"M3 ")</f>
        <v>M3</v>
      </c>
      <c r="BO53" s="199" t="str">
        <f aca="false">IFERROR(__xludf.dummyfunction("if(countif(ec_num_list,EO53),OFFSET(INDIRECT(CONCAT(""A"",to_text(match(EO53,ec_num_list,0)))),0,1),"""")"),"")</f>
        <v/>
      </c>
      <c r="BP53" s="199" t="str">
        <f aca="false">IFERROR(__xludf.dummyfunction("if(countif(ec_num_list,EP53),OFFSET(INDIRECT(CONCAT(""A"",to_text(match(EP53,ec_num_list,0)))),0,1),"""")"),"")</f>
        <v/>
      </c>
      <c r="BQ53" s="199" t="str">
        <f aca="false">IFERROR(__xludf.dummyfunction("if(countif(ec_num_list,EQ53),OFFSET(INDIRECT(CONCAT(""A"",to_text(match(EQ53,ec_num_list,0)))),0,1),"""")"),"")</f>
        <v/>
      </c>
      <c r="BR53" s="199" t="str">
        <f aca="false">IFERROR(__xludf.dummyfunction("if(countif(ec_num_list,ER53),OFFSET(INDIRECT(CONCAT(""A"",to_text(match(ER53,ec_num_list,0)))),0,1),"""")"),"")</f>
        <v/>
      </c>
      <c r="BS53" s="199" t="str">
        <f aca="false">IFERROR(__xludf.dummyfunction("if(countif(ec_num_list,ES53),OFFSET(INDIRECT(CONCAT(""A"",to_text(match(ES53,ec_num_list,0)))),0,1),"""")"),"M8 ")</f>
        <v>M8</v>
      </c>
      <c r="BT53" s="199" t="str">
        <f aca="false">IFERROR(__xludf.dummyfunction("if(countif(ec_num_list,ET53),OFFSET(INDIRECT(CONCAT(""A"",to_text(match(ET53,ec_num_list,0)))),0,1),"""")"),"")</f>
        <v/>
      </c>
      <c r="BU53" s="199" t="str">
        <f aca="false">IFERROR(__xludf.dummyfunction("if(countif(ec_num_list,EU53),OFFSET(INDIRECT(CONCAT(""A"",to_text(match(EU53,ec_num_list,0)))),0,1),"""")"),"")</f>
        <v/>
      </c>
      <c r="BV53" s="199" t="str">
        <f aca="false">IFERROR(__xludf.dummyfunction("if(countif(ec_num_list,EV53),OFFSET(INDIRECT(CONCAT(""A"",to_text(match(EV53,ec_num_list,0)))),0,1),"""")"),"MB ")</f>
        <v>MB</v>
      </c>
      <c r="BW53" s="199" t="str">
        <f aca="false">IFERROR(__xludf.dummyfunction("if(countif(ec_num_list,EW53),OFFSET(INDIRECT(CONCAT(""A"",to_text(match(EW53,ec_num_list,0)))),0,1),"""")"),"")</f>
        <v/>
      </c>
      <c r="BX53" s="199" t="str">
        <f aca="false">IFERROR(__xludf.dummyfunction("if(countif(ec_num_list,EX53),OFFSET(INDIRECT(CONCAT(""A"",to_text(match(EX53,ec_num_list,0)))),0,1),"""")"),"")</f>
        <v/>
      </c>
      <c r="BY53" s="199" t="str">
        <f aca="false">IFERROR(__xludf.dummyfunction("if(countif(ec_num_list,EY53),OFFSET(INDIRECT(CONCAT(""A"",to_text(match(EY53,ec_num_list,0)))),0,1),"""")"),"")</f>
        <v/>
      </c>
      <c r="BZ53" s="199" t="str">
        <f aca="false">IFERROR(__xludf.dummyfunction("if(countif(ec_num_list,EZ53),OFFSET(INDIRECT(CONCAT(""A"",to_text(match(EZ53,ec_num_list,0)))),0,1),"""")"),"MF ")</f>
        <v>MF</v>
      </c>
      <c r="CA53" s="199" t="str">
        <f aca="false">IFERROR(__xludf.dummyfunction("if(countif(ec_num_list,FA53),OFFSET(INDIRECT(CONCAT(""A"",to_text(match(FA53,ec_num_list,0)))),0,1),"""")"),"")</f>
        <v/>
      </c>
      <c r="CB53" s="199" t="str">
        <f aca="false">IFERROR(__xludf.dummyfunction("if(countif(ec_num_list,FB53),OFFSET(INDIRECT(CONCAT(""A"",to_text(match(FB53,ec_num_list,0)))),0,1),"""")"),"")</f>
        <v/>
      </c>
      <c r="CC53" s="199" t="str">
        <f aca="false">IFERROR(__xludf.dummyfunction("if(countif(ec_num_list,FC53),OFFSET(INDIRECT(CONCAT(""A"",to_text(match(FC53,ec_num_list,0)))),0,1),"""")"),"N2 ")</f>
        <v>N2</v>
      </c>
      <c r="CD53" s="199" t="str">
        <f aca="false">IFERROR(__xludf.dummyfunction("if(countif(ec_num_list,FD53),OFFSET(INDIRECT(CONCAT(""A"",to_text(match(FD53,ec_num_list,0)))),0,1),"""")"),"")</f>
        <v/>
      </c>
      <c r="CE53" s="199" t="str">
        <f aca="false">IFERROR(__xludf.dummyfunction("if(countif(ec_num_list,FE53),OFFSET(INDIRECT(CONCAT(""A"",to_text(match(FE53,ec_num_list,0)))),0,1),"""")"),"")</f>
        <v/>
      </c>
      <c r="CF53" s="199" t="str">
        <f aca="false">IFERROR(__xludf.dummyfunction("if(countif(ec_num_list,FF53),OFFSET(INDIRECT(CONCAT(""A"",to_text(match(FF53,ec_num_list,0)))),0,1),"""")"),"")</f>
        <v/>
      </c>
      <c r="CG53" s="199" t="str">
        <f aca="false">IFERROR(__xludf.dummyfunction("if(countif(ec_num_list,FG53),OFFSET(INDIRECT(CONCAT(""A"",to_text(match(FG53,ec_num_list,0)))),0,1),"""")"),"")</f>
        <v/>
      </c>
      <c r="CH53" s="199" t="str">
        <f aca="false">IFERROR(__xludf.dummyfunction("if(countif(ec_num_list,FH53),OFFSET(INDIRECT(CONCAT(""A"",to_text(match(FH53,ec_num_list,0)))),0,1),"""")"),"N7 ")</f>
        <v>N7</v>
      </c>
      <c r="CI53" s="199" t="str">
        <f aca="false">IFERROR(__xludf.dummyfunction("if(countif(ec_num_list,FI53),OFFSET(INDIRECT(CONCAT(""A"",to_text(match(FI53,ec_num_list,0)))),0,1),"""")"),"")</f>
        <v/>
      </c>
      <c r="CJ53" s="199" t="str">
        <f aca="false">IFERROR(__xludf.dummyfunction("if(countif(ec_num_list,FJ53),OFFSET(INDIRECT(CONCAT(""A"",to_text(match(FJ53,ec_num_list,0)))),0,1),"""")"),"")</f>
        <v/>
      </c>
      <c r="CK53" s="199" t="str">
        <f aca="false">IFERROR(__xludf.dummyfunction("if(countif(ec_num_list,FK53),OFFSET(INDIRECT(CONCAT(""A"",to_text(match(FK53,ec_num_list,0)))),0,1),"""")"),"NA ")</f>
        <v>NA</v>
      </c>
      <c r="CL53" s="199" t="str">
        <f aca="false">IFERROR(__xludf.dummyfunction("if(countif(ec_num_list,FL53),OFFSET(INDIRECT(CONCAT(""A"",to_text(match(FL53,ec_num_list,0)))),0,1),"""")"),"")</f>
        <v/>
      </c>
      <c r="CM53" s="199" t="str">
        <f aca="false">IFERROR(__xludf.dummyfunction("if(countif(ec_num_list,FM53),OFFSET(INDIRECT(CONCAT(""A"",to_text(match(FM53,ec_num_list,0)))),0,1),"""")"),"")</f>
        <v/>
      </c>
      <c r="CN53" s="37" t="s">
        <v>211</v>
      </c>
      <c r="CO53" s="37" t="s">
        <v>1231</v>
      </c>
      <c r="CP53" s="37" t="s">
        <v>1239</v>
      </c>
      <c r="CQ53" s="37" t="s">
        <v>1244</v>
      </c>
      <c r="CR53" s="37" t="s">
        <v>1543</v>
      </c>
      <c r="CS53" s="37" t="s">
        <v>1543</v>
      </c>
      <c r="CT53" s="37" t="s">
        <v>1254</v>
      </c>
      <c r="CU53" s="37" t="s">
        <v>1259</v>
      </c>
      <c r="CV53" s="37" t="s">
        <v>1262</v>
      </c>
      <c r="CW53" s="37" t="s">
        <v>1543</v>
      </c>
      <c r="CX53" s="37" t="s">
        <v>1543</v>
      </c>
      <c r="CY53" s="37" t="s">
        <v>1274</v>
      </c>
      <c r="CZ53" s="37" t="s">
        <v>1543</v>
      </c>
      <c r="DA53" s="37" t="s">
        <v>1280</v>
      </c>
      <c r="DB53" s="37" t="s">
        <v>1543</v>
      </c>
      <c r="DC53" s="37" t="s">
        <v>1543</v>
      </c>
      <c r="DD53" s="37" t="s">
        <v>1289</v>
      </c>
      <c r="DE53" s="37" t="s">
        <v>1292</v>
      </c>
      <c r="DF53" s="37" t="s">
        <v>1543</v>
      </c>
      <c r="DG53" s="37" t="s">
        <v>1543</v>
      </c>
      <c r="DH53" s="37" t="s">
        <v>1303</v>
      </c>
      <c r="DI53" s="37" t="s">
        <v>1305</v>
      </c>
      <c r="DJ53" s="37" t="s">
        <v>1309</v>
      </c>
      <c r="DK53" s="37" t="s">
        <v>1543</v>
      </c>
      <c r="DL53" s="37" t="s">
        <v>1314</v>
      </c>
      <c r="DM53" s="37" t="s">
        <v>1543</v>
      </c>
      <c r="DN53" s="37" t="s">
        <v>1322</v>
      </c>
      <c r="DO53" s="37" t="s">
        <v>1325</v>
      </c>
      <c r="DP53" s="37" t="s">
        <v>1329</v>
      </c>
      <c r="DQ53" s="37" t="s">
        <v>1332</v>
      </c>
      <c r="DR53" s="37" t="s">
        <v>1335</v>
      </c>
      <c r="DS53" s="37" t="s">
        <v>1543</v>
      </c>
      <c r="DT53" s="37" t="s">
        <v>1341</v>
      </c>
      <c r="DU53" s="37" t="s">
        <v>1543</v>
      </c>
      <c r="DV53" s="37" t="s">
        <v>1351</v>
      </c>
      <c r="DW53" s="37" t="s">
        <v>1543</v>
      </c>
      <c r="DX53" s="37" t="s">
        <v>1543</v>
      </c>
      <c r="DY53" s="37" t="s">
        <v>1543</v>
      </c>
      <c r="DZ53" s="37" t="s">
        <v>1543</v>
      </c>
      <c r="EA53" s="37" t="s">
        <v>1543</v>
      </c>
      <c r="EB53" s="37" t="s">
        <v>1543</v>
      </c>
      <c r="EC53" s="37" t="s">
        <v>1379</v>
      </c>
      <c r="ED53" s="37" t="s">
        <v>1543</v>
      </c>
      <c r="EE53" s="37" t="s">
        <v>1385</v>
      </c>
      <c r="EF53" s="37" t="s">
        <v>1543</v>
      </c>
      <c r="EG53" s="37" t="s">
        <v>1392</v>
      </c>
      <c r="EH53" s="37" t="s">
        <v>1543</v>
      </c>
      <c r="EI53" s="37" t="s">
        <v>1543</v>
      </c>
      <c r="EJ53" s="37" t="s">
        <v>1402</v>
      </c>
      <c r="EK53" s="37" t="s">
        <v>1405</v>
      </c>
      <c r="EL53" s="37" t="s">
        <v>1543</v>
      </c>
      <c r="EM53" s="37" t="s">
        <v>1543</v>
      </c>
      <c r="EN53" s="37" t="s">
        <v>1416</v>
      </c>
      <c r="EO53" s="37" t="s">
        <v>1543</v>
      </c>
      <c r="EP53" s="37" t="s">
        <v>1543</v>
      </c>
      <c r="EQ53" s="37" t="s">
        <v>1543</v>
      </c>
      <c r="ER53" s="37" t="s">
        <v>1543</v>
      </c>
      <c r="ES53" s="37" t="s">
        <v>1430</v>
      </c>
      <c r="ET53" s="37" t="s">
        <v>1543</v>
      </c>
      <c r="EU53" s="37" t="s">
        <v>1543</v>
      </c>
      <c r="EV53" s="37" t="s">
        <v>1439</v>
      </c>
      <c r="EW53" s="37" t="s">
        <v>1543</v>
      </c>
      <c r="EX53" s="37" t="s">
        <v>1543</v>
      </c>
      <c r="EY53" s="37" t="s">
        <v>1543</v>
      </c>
      <c r="EZ53" s="37" t="s">
        <v>1451</v>
      </c>
      <c r="FA53" s="37" t="s">
        <v>1543</v>
      </c>
      <c r="FB53" s="37" t="s">
        <v>1543</v>
      </c>
      <c r="FC53" s="37" t="s">
        <v>1464</v>
      </c>
      <c r="FD53" s="37" t="s">
        <v>1543</v>
      </c>
      <c r="FE53" s="37" t="s">
        <v>1543</v>
      </c>
      <c r="FF53" s="37" t="s">
        <v>1543</v>
      </c>
      <c r="FG53" s="37" t="s">
        <v>1543</v>
      </c>
      <c r="FH53" s="37" t="s">
        <v>1482</v>
      </c>
      <c r="FI53" s="37" t="s">
        <v>1543</v>
      </c>
      <c r="FJ53" s="37" t="s">
        <v>1543</v>
      </c>
      <c r="FK53" s="37" t="s">
        <v>1494</v>
      </c>
      <c r="FL53" s="37" t="s">
        <v>1497</v>
      </c>
      <c r="FM53" s="37" t="s">
        <v>1543</v>
      </c>
    </row>
    <row r="54" customFormat="false" ht="15" hidden="false" customHeight="false" outlineLevel="0" collapsed="false">
      <c r="A54" s="37" t="s">
        <v>1416</v>
      </c>
      <c r="B54" s="37" t="str">
        <f aca="false">CONCATENATE("M",C54," ")</f>
        <v>M3</v>
      </c>
      <c r="C54" s="196" t="n">
        <v>3</v>
      </c>
      <c r="D54" s="36" t="s">
        <v>417</v>
      </c>
      <c r="E54" s="36" t="s">
        <v>896</v>
      </c>
      <c r="F54" s="36" t="s">
        <v>897</v>
      </c>
      <c r="G54" s="36" t="s">
        <v>898</v>
      </c>
      <c r="H54" s="36" t="s">
        <v>432</v>
      </c>
      <c r="I54" s="36" t="s">
        <v>616</v>
      </c>
      <c r="J54" s="36" t="s">
        <v>617</v>
      </c>
      <c r="K54" s="36" t="s">
        <v>715</v>
      </c>
      <c r="L54" s="173" t="s">
        <v>213</v>
      </c>
      <c r="M54" s="199" t="str">
        <f aca="false">IFERROR(__xludf.dummyfunction("regexreplace(N54,"" "","", "")"),"J0, J1, J2, J5, J6, J7, JA, JC, K0, K5, K7, K8, KA, KC, KD, L1, L8, LA, LC, M0, M1, M3, M4, MB, MF, N2, N7, NA, ")</f>
        <v>J0, J1, J2, J5, J6, J7, JA, JC, K0, K5, K7, K8, KA, KC, KD, L1, L8, LA, LC, M0, M1, M3, M4, MB, MF, N2, N7, NA,</v>
      </c>
      <c r="N54" s="199" t="e">
        <f aca="false">CONCATENATE(O54:CL54)</f>
        <v>#VALUE!</v>
      </c>
      <c r="O54" s="199" t="str">
        <f aca="false">IFERROR(__xludf.dummyfunction("if(countif(ec_num_list,CO54),OFFSET(INDIRECT(CONCAT(""A"",to_text(match(CO54,ec_num_list,0)))),0,1),"""")"),"J0 ")</f>
        <v>J0</v>
      </c>
      <c r="P54" s="199" t="str">
        <f aca="false">IFERROR(__xludf.dummyfunction("if(countif(ec_num_list,CP54),OFFSET(INDIRECT(CONCAT(""A"",to_text(match(CP54,ec_num_list,0)))),0,1),"""")"),"J1 ")</f>
        <v>J1</v>
      </c>
      <c r="Q54" s="199" t="str">
        <f aca="false">IFERROR(__xludf.dummyfunction("if(countif(ec_num_list,CQ54),OFFSET(INDIRECT(CONCAT(""A"",to_text(match(CQ54,ec_num_list,0)))),0,1),"""")"),"J2 ")</f>
        <v>J2</v>
      </c>
      <c r="R54" s="199" t="str">
        <f aca="false">IFERROR(__xludf.dummyfunction("if(countif(ec_num_list,CR54),OFFSET(INDIRECT(CONCAT(""A"",to_text(match(CR54,ec_num_list,0)))),0,1),"""")"),"")</f>
        <v/>
      </c>
      <c r="S54" s="199" t="str">
        <f aca="false">IFERROR(__xludf.dummyfunction("if(countif(ec_num_list,CS54),OFFSET(INDIRECT(CONCAT(""A"",to_text(match(CS54,ec_num_list,0)))),0,1),"""")"),"")</f>
        <v/>
      </c>
      <c r="T54" s="199" t="str">
        <f aca="false">IFERROR(__xludf.dummyfunction("if(countif(ec_num_list,CT54),OFFSET(INDIRECT(CONCAT(""A"",to_text(match(CT54,ec_num_list,0)))),0,1),"""")"),"J5 ")</f>
        <v>J5</v>
      </c>
      <c r="U54" s="199" t="str">
        <f aca="false">IFERROR(__xludf.dummyfunction("if(countif(ec_num_list,CU54),OFFSET(INDIRECT(CONCAT(""A"",to_text(match(CU54,ec_num_list,0)))),0,1),"""")"),"J6 ")</f>
        <v>J6</v>
      </c>
      <c r="V54" s="199" t="str">
        <f aca="false">IFERROR(__xludf.dummyfunction("if(countif(ec_num_list,CV54),OFFSET(INDIRECT(CONCAT(""A"",to_text(match(CV54,ec_num_list,0)))),0,1),"""")"),"J7 ")</f>
        <v>J7</v>
      </c>
      <c r="W54" s="199" t="str">
        <f aca="false">IFERROR(__xludf.dummyfunction("if(countif(ec_num_list,CW54),OFFSET(INDIRECT(CONCAT(""A"",to_text(match(CW54,ec_num_list,0)))),0,1),"""")"),"")</f>
        <v/>
      </c>
      <c r="X54" s="199" t="str">
        <f aca="false">IFERROR(__xludf.dummyfunction("if(countif(ec_num_list,CX54),OFFSET(INDIRECT(CONCAT(""A"",to_text(match(CX54,ec_num_list,0)))),0,1),"""")"),"")</f>
        <v/>
      </c>
      <c r="Y54" s="199" t="str">
        <f aca="false">IFERROR(__xludf.dummyfunction("if(countif(ec_num_list,CY54),OFFSET(INDIRECT(CONCAT(""A"",to_text(match(CY54,ec_num_list,0)))),0,1),"""")"),"JA ")</f>
        <v>JA</v>
      </c>
      <c r="Z54" s="199" t="str">
        <f aca="false">IFERROR(__xludf.dummyfunction("if(countif(ec_num_list,CZ54),OFFSET(INDIRECT(CONCAT(""A"",to_text(match(CZ54,ec_num_list,0)))),0,1),"""")"),"")</f>
        <v/>
      </c>
      <c r="AA54" s="199" t="str">
        <f aca="false">IFERROR(__xludf.dummyfunction("if(countif(ec_num_list,DA54),OFFSET(INDIRECT(CONCAT(""A"",to_text(match(DA54,ec_num_list,0)))),0,1),"""")"),"JC ")</f>
        <v>JC</v>
      </c>
      <c r="AB54" s="199" t="str">
        <f aca="false">IFERROR(__xludf.dummyfunction("if(countif(ec_num_list,DB54),OFFSET(INDIRECT(CONCAT(""A"",to_text(match(DB54,ec_num_list,0)))),0,1),"""")"),"")</f>
        <v/>
      </c>
      <c r="AC54" s="199" t="str">
        <f aca="false">IFERROR(__xludf.dummyfunction("if(countif(ec_num_list,DC54),OFFSET(INDIRECT(CONCAT(""A"",to_text(match(DC54,ec_num_list,0)))),0,1),"""")"),"")</f>
        <v/>
      </c>
      <c r="AD54" s="199" t="str">
        <f aca="false">IFERROR(__xludf.dummyfunction("if(countif(ec_num_list,DD54),OFFSET(INDIRECT(CONCAT(""A"",to_text(match(DD54,ec_num_list,0)))),0,1),"""")"),"")</f>
        <v/>
      </c>
      <c r="AE54" s="199" t="str">
        <f aca="false">IFERROR(__xludf.dummyfunction("if(countif(ec_num_list,DE54),OFFSET(INDIRECT(CONCAT(""A"",to_text(match(DE54,ec_num_list,0)))),0,1),"""")"),"K0 ")</f>
        <v>K0</v>
      </c>
      <c r="AF54" s="199" t="str">
        <f aca="false">IFERROR(__xludf.dummyfunction("if(countif(ec_num_list,DF54),OFFSET(INDIRECT(CONCAT(""A"",to_text(match(DF54,ec_num_list,0)))),0,1),"""")"),"")</f>
        <v/>
      </c>
      <c r="AG54" s="199" t="str">
        <f aca="false">IFERROR(__xludf.dummyfunction("if(countif(ec_num_list,DG54),OFFSET(INDIRECT(CONCAT(""A"",to_text(match(DG54,ec_num_list,0)))),0,1),"""")"),"")</f>
        <v/>
      </c>
      <c r="AH54" s="199" t="str">
        <f aca="false">IFERROR(__xludf.dummyfunction("if(countif(ec_num_list,DH54),OFFSET(INDIRECT(CONCAT(""A"",to_text(match(DH54,ec_num_list,0)))),0,1),"""")"),"")</f>
        <v/>
      </c>
      <c r="AI54" s="199" t="str">
        <f aca="false">IFERROR(__xludf.dummyfunction("if(countif(ec_num_list,DI54),OFFSET(INDIRECT(CONCAT(""A"",to_text(match(DI54,ec_num_list,0)))),0,1),"""")"),"")</f>
        <v/>
      </c>
      <c r="AJ54" s="199" t="str">
        <f aca="false">IFERROR(__xludf.dummyfunction("if(countif(ec_num_list,DJ54),OFFSET(INDIRECT(CONCAT(""A"",to_text(match(DJ54,ec_num_list,0)))),0,1),"""")"),"K5 ")</f>
        <v>K5</v>
      </c>
      <c r="AK54" s="199" t="str">
        <f aca="false">IFERROR(__xludf.dummyfunction("if(countif(ec_num_list,DK54),OFFSET(INDIRECT(CONCAT(""A"",to_text(match(DK54,ec_num_list,0)))),0,1),"""")"),"")</f>
        <v/>
      </c>
      <c r="AL54" s="199" t="str">
        <f aca="false">IFERROR(__xludf.dummyfunction("if(countif(ec_num_list,DL54),OFFSET(INDIRECT(CONCAT(""A"",to_text(match(DL54,ec_num_list,0)))),0,1),"""")"),"K7 ")</f>
        <v>K7</v>
      </c>
      <c r="AM54" s="199" t="str">
        <f aca="false">IFERROR(__xludf.dummyfunction("if(countif(ec_num_list,DM54),OFFSET(INDIRECT(CONCAT(""A"",to_text(match(DM54,ec_num_list,0)))),0,1),"""")"),"K8 ")</f>
        <v>K8</v>
      </c>
      <c r="AN54" s="199" t="str">
        <f aca="false">IFERROR(__xludf.dummyfunction("if(countif(ec_num_list,DN54),OFFSET(INDIRECT(CONCAT(""A"",to_text(match(DN54,ec_num_list,0)))),0,1),"""")"),"")</f>
        <v/>
      </c>
      <c r="AO54" s="199" t="str">
        <f aca="false">IFERROR(__xludf.dummyfunction("if(countif(ec_num_list,DO54),OFFSET(INDIRECT(CONCAT(""A"",to_text(match(DO54,ec_num_list,0)))),0,1),"""")"),"KA ")</f>
        <v>KA</v>
      </c>
      <c r="AP54" s="199" t="str">
        <f aca="false">IFERROR(__xludf.dummyfunction("if(countif(ec_num_list,DP54),OFFSET(INDIRECT(CONCAT(""A"",to_text(match(DP54,ec_num_list,0)))),0,1),"""")"),"")</f>
        <v/>
      </c>
      <c r="AQ54" s="199" t="str">
        <f aca="false">IFERROR(__xludf.dummyfunction("if(countif(ec_num_list,DQ54),OFFSET(INDIRECT(CONCAT(""A"",to_text(match(DQ54,ec_num_list,0)))),0,1),"""")"),"KC ")</f>
        <v>KC</v>
      </c>
      <c r="AR54" s="199" t="str">
        <f aca="false">IFERROR(__xludf.dummyfunction("if(countif(ec_num_list,DR54),OFFSET(INDIRECT(CONCAT(""A"",to_text(match(DR54,ec_num_list,0)))),0,1),"""")"),"KD ")</f>
        <v>KD</v>
      </c>
      <c r="AS54" s="199" t="str">
        <f aca="false">IFERROR(__xludf.dummyfunction("if(countif(ec_num_list,DS54),OFFSET(INDIRECT(CONCAT(""A"",to_text(match(DS54,ec_num_list,0)))),0,1),"""")"),"")</f>
        <v/>
      </c>
      <c r="AT54" s="199" t="str">
        <f aca="false">IFERROR(__xludf.dummyfunction("if(countif(ec_num_list,DT54),OFFSET(INDIRECT(CONCAT(""A"",to_text(match(DT54,ec_num_list,0)))),0,1),"""")"),"")</f>
        <v/>
      </c>
      <c r="AU54" s="199" t="str">
        <f aca="false">IFERROR(__xludf.dummyfunction("if(countif(ec_num_list,DU54),OFFSET(INDIRECT(CONCAT(""A"",to_text(match(DU54,ec_num_list,0)))),0,1),"""")"),"")</f>
        <v/>
      </c>
      <c r="AV54" s="199" t="str">
        <f aca="false">IFERROR(__xludf.dummyfunction("if(countif(ec_num_list,DV54),OFFSET(INDIRECT(CONCAT(""A"",to_text(match(DV54,ec_num_list,0)))),0,1),"""")"),"L1 ")</f>
        <v>L1</v>
      </c>
      <c r="AW54" s="199" t="str">
        <f aca="false">IFERROR(__xludf.dummyfunction("if(countif(ec_num_list,DW54),OFFSET(INDIRECT(CONCAT(""A"",to_text(match(DW54,ec_num_list,0)))),0,1),"""")"),"")</f>
        <v/>
      </c>
      <c r="AX54" s="199" t="str">
        <f aca="false">IFERROR(__xludf.dummyfunction("if(countif(ec_num_list,DX54),OFFSET(INDIRECT(CONCAT(""A"",to_text(match(DX54,ec_num_list,0)))),0,1),"""")"),"")</f>
        <v/>
      </c>
      <c r="AY54" s="199" t="str">
        <f aca="false">IFERROR(__xludf.dummyfunction("if(countif(ec_num_list,DY54),OFFSET(INDIRECT(CONCAT(""A"",to_text(match(DY54,ec_num_list,0)))),0,1),"""")"),"")</f>
        <v/>
      </c>
      <c r="AZ54" s="199" t="str">
        <f aca="false">IFERROR(__xludf.dummyfunction("if(countif(ec_num_list,DZ54),OFFSET(INDIRECT(CONCAT(""A"",to_text(match(DZ54,ec_num_list,0)))),0,1),"""")"),"")</f>
        <v/>
      </c>
      <c r="BA54" s="199" t="str">
        <f aca="false">IFERROR(__xludf.dummyfunction("if(countif(ec_num_list,EA54),OFFSET(INDIRECT(CONCAT(""A"",to_text(match(EA54,ec_num_list,0)))),0,1),"""")"),"")</f>
        <v/>
      </c>
      <c r="BB54" s="199" t="str">
        <f aca="false">IFERROR(__xludf.dummyfunction("if(countif(ec_num_list,EB54),OFFSET(INDIRECT(CONCAT(""A"",to_text(match(EB54,ec_num_list,0)))),0,1),"""")"),"")</f>
        <v/>
      </c>
      <c r="BC54" s="199" t="str">
        <f aca="false">IFERROR(__xludf.dummyfunction("if(countif(ec_num_list,EC54),OFFSET(INDIRECT(CONCAT(""A"",to_text(match(EC54,ec_num_list,0)))),0,1),"""")"),"L8 ")</f>
        <v>L8</v>
      </c>
      <c r="BD54" s="199" t="str">
        <f aca="false">IFERROR(__xludf.dummyfunction("if(countif(ec_num_list,ED54),OFFSET(INDIRECT(CONCAT(""A"",to_text(match(ED54,ec_num_list,0)))),0,1),"""")"),"")</f>
        <v/>
      </c>
      <c r="BE54" s="199" t="str">
        <f aca="false">IFERROR(__xludf.dummyfunction("if(countif(ec_num_list,EE54),OFFSET(INDIRECT(CONCAT(""A"",to_text(match(EE54,ec_num_list,0)))),0,1),"""")"),"LA ")</f>
        <v>LA</v>
      </c>
      <c r="BF54" s="199" t="str">
        <f aca="false">IFERROR(__xludf.dummyfunction("if(countif(ec_num_list,EF54),OFFSET(INDIRECT(CONCAT(""A"",to_text(match(EF54,ec_num_list,0)))),0,1),"""")"),"")</f>
        <v/>
      </c>
      <c r="BG54" s="199" t="str">
        <f aca="false">IFERROR(__xludf.dummyfunction("if(countif(ec_num_list,EG54),OFFSET(INDIRECT(CONCAT(""A"",to_text(match(EG54,ec_num_list,0)))),0,1),"""")"),"LC ")</f>
        <v>LC</v>
      </c>
      <c r="BH54" s="199" t="str">
        <f aca="false">IFERROR(__xludf.dummyfunction("if(countif(ec_num_list,EH54),OFFSET(INDIRECT(CONCAT(""A"",to_text(match(EH54,ec_num_list,0)))),0,1),"""")"),"")</f>
        <v/>
      </c>
      <c r="BI54" s="199" t="str">
        <f aca="false">IFERROR(__xludf.dummyfunction("if(countif(ec_num_list,EI54),OFFSET(INDIRECT(CONCAT(""A"",to_text(match(EI54,ec_num_list,0)))),0,1),"""")"),"")</f>
        <v/>
      </c>
      <c r="BJ54" s="199" t="str">
        <f aca="false">IFERROR(__xludf.dummyfunction("if(countif(ec_num_list,EJ54),OFFSET(INDIRECT(CONCAT(""A"",to_text(match(EJ54,ec_num_list,0)))),0,1),"""")"),"")</f>
        <v/>
      </c>
      <c r="BK54" s="199" t="str">
        <f aca="false">IFERROR(__xludf.dummyfunction("if(countif(ec_num_list,EK54),OFFSET(INDIRECT(CONCAT(""A"",to_text(match(EK54,ec_num_list,0)))),0,1),"""")"),"M0 ")</f>
        <v>M0</v>
      </c>
      <c r="BL54" s="199" t="str">
        <f aca="false">IFERROR(__xludf.dummyfunction("if(countif(ec_num_list,EL54),OFFSET(INDIRECT(CONCAT(""A"",to_text(match(EL54,ec_num_list,0)))),0,1),"""")"),"M1 ")</f>
        <v>M1</v>
      </c>
      <c r="BM54" s="199" t="str">
        <f aca="false">IFERROR(__xludf.dummyfunction("if(countif(ec_num_list,EM54),OFFSET(INDIRECT(CONCAT(""A"",to_text(match(EM54,ec_num_list,0)))),0,1),"""")"),"")</f>
        <v/>
      </c>
      <c r="BN54" s="199" t="str">
        <f aca="false">IFERROR(__xludf.dummyfunction("if(countif(ec_num_list,EN54),OFFSET(INDIRECT(CONCAT(""A"",to_text(match(EN54,ec_num_list,0)))),0,1),"""")"),"M3 ")</f>
        <v>M3</v>
      </c>
      <c r="BO54" s="199" t="str">
        <f aca="false">IFERROR(__xludf.dummyfunction("if(countif(ec_num_list,EO54),OFFSET(INDIRECT(CONCAT(""A"",to_text(match(EO54,ec_num_list,0)))),0,1),"""")"),"M4 ")</f>
        <v>M4</v>
      </c>
      <c r="BP54" s="199" t="str">
        <f aca="false">IFERROR(__xludf.dummyfunction("if(countif(ec_num_list,EP54),OFFSET(INDIRECT(CONCAT(""A"",to_text(match(EP54,ec_num_list,0)))),0,1),"""")"),"")</f>
        <v/>
      </c>
      <c r="BQ54" s="199" t="str">
        <f aca="false">IFERROR(__xludf.dummyfunction("if(countif(ec_num_list,EQ54),OFFSET(INDIRECT(CONCAT(""A"",to_text(match(EQ54,ec_num_list,0)))),0,1),"""")"),"")</f>
        <v/>
      </c>
      <c r="BR54" s="199" t="str">
        <f aca="false">IFERROR(__xludf.dummyfunction("if(countif(ec_num_list,ER54),OFFSET(INDIRECT(CONCAT(""A"",to_text(match(ER54,ec_num_list,0)))),0,1),"""")"),"")</f>
        <v/>
      </c>
      <c r="BS54" s="199" t="str">
        <f aca="false">IFERROR(__xludf.dummyfunction("if(countif(ec_num_list,ES54),OFFSET(INDIRECT(CONCAT(""A"",to_text(match(ES54,ec_num_list,0)))),0,1),"""")"),"")</f>
        <v/>
      </c>
      <c r="BT54" s="199" t="str">
        <f aca="false">IFERROR(__xludf.dummyfunction("if(countif(ec_num_list,ET54),OFFSET(INDIRECT(CONCAT(""A"",to_text(match(ET54,ec_num_list,0)))),0,1),"""")"),"")</f>
        <v/>
      </c>
      <c r="BU54" s="199" t="str">
        <f aca="false">IFERROR(__xludf.dummyfunction("if(countif(ec_num_list,EU54),OFFSET(INDIRECT(CONCAT(""A"",to_text(match(EU54,ec_num_list,0)))),0,1),"""")"),"")</f>
        <v/>
      </c>
      <c r="BV54" s="199" t="str">
        <f aca="false">IFERROR(__xludf.dummyfunction("if(countif(ec_num_list,EV54),OFFSET(INDIRECT(CONCAT(""A"",to_text(match(EV54,ec_num_list,0)))),0,1),"""")"),"MB ")</f>
        <v>MB</v>
      </c>
      <c r="BW54" s="199" t="str">
        <f aca="false">IFERROR(__xludf.dummyfunction("if(countif(ec_num_list,EW54),OFFSET(INDIRECT(CONCAT(""A"",to_text(match(EW54,ec_num_list,0)))),0,1),"""")"),"")</f>
        <v/>
      </c>
      <c r="BX54" s="199" t="str">
        <f aca="false">IFERROR(__xludf.dummyfunction("if(countif(ec_num_list,EX54),OFFSET(INDIRECT(CONCAT(""A"",to_text(match(EX54,ec_num_list,0)))),0,1),"""")"),"")</f>
        <v/>
      </c>
      <c r="BY54" s="199" t="str">
        <f aca="false">IFERROR(__xludf.dummyfunction("if(countif(ec_num_list,EY54),OFFSET(INDIRECT(CONCAT(""A"",to_text(match(EY54,ec_num_list,0)))),0,1),"""")"),"")</f>
        <v/>
      </c>
      <c r="BZ54" s="199" t="str">
        <f aca="false">IFERROR(__xludf.dummyfunction("if(countif(ec_num_list,EZ54),OFFSET(INDIRECT(CONCAT(""A"",to_text(match(EZ54,ec_num_list,0)))),0,1),"""")"),"MF ")</f>
        <v>MF</v>
      </c>
      <c r="CA54" s="199" t="str">
        <f aca="false">IFERROR(__xludf.dummyfunction("if(countif(ec_num_list,FA54),OFFSET(INDIRECT(CONCAT(""A"",to_text(match(FA54,ec_num_list,0)))),0,1),"""")"),"")</f>
        <v/>
      </c>
      <c r="CB54" s="199" t="str">
        <f aca="false">IFERROR(__xludf.dummyfunction("if(countif(ec_num_list,FB54),OFFSET(INDIRECT(CONCAT(""A"",to_text(match(FB54,ec_num_list,0)))),0,1),"""")"),"")</f>
        <v/>
      </c>
      <c r="CC54" s="199" t="str">
        <f aca="false">IFERROR(__xludf.dummyfunction("if(countif(ec_num_list,FC54),OFFSET(INDIRECT(CONCAT(""A"",to_text(match(FC54,ec_num_list,0)))),0,1),"""")"),"N2 ")</f>
        <v>N2</v>
      </c>
      <c r="CD54" s="199" t="str">
        <f aca="false">IFERROR(__xludf.dummyfunction("if(countif(ec_num_list,FD54),OFFSET(INDIRECT(CONCAT(""A"",to_text(match(FD54,ec_num_list,0)))),0,1),"""")"),"")</f>
        <v/>
      </c>
      <c r="CE54" s="199" t="str">
        <f aca="false">IFERROR(__xludf.dummyfunction("if(countif(ec_num_list,FE54),OFFSET(INDIRECT(CONCAT(""A"",to_text(match(FE54,ec_num_list,0)))),0,1),"""")"),"")</f>
        <v/>
      </c>
      <c r="CF54" s="199" t="str">
        <f aca="false">IFERROR(__xludf.dummyfunction("if(countif(ec_num_list,FF54),OFFSET(INDIRECT(CONCAT(""A"",to_text(match(FF54,ec_num_list,0)))),0,1),"""")"),"")</f>
        <v/>
      </c>
      <c r="CG54" s="199" t="str">
        <f aca="false">IFERROR(__xludf.dummyfunction("if(countif(ec_num_list,FG54),OFFSET(INDIRECT(CONCAT(""A"",to_text(match(FG54,ec_num_list,0)))),0,1),"""")"),"")</f>
        <v/>
      </c>
      <c r="CH54" s="199" t="str">
        <f aca="false">IFERROR(__xludf.dummyfunction("if(countif(ec_num_list,FH54),OFFSET(INDIRECT(CONCAT(""A"",to_text(match(FH54,ec_num_list,0)))),0,1),"""")"),"N7 ")</f>
        <v>N7</v>
      </c>
      <c r="CI54" s="199" t="str">
        <f aca="false">IFERROR(__xludf.dummyfunction("if(countif(ec_num_list,FI54),OFFSET(INDIRECT(CONCAT(""A"",to_text(match(FI54,ec_num_list,0)))),0,1),"""")"),"")</f>
        <v/>
      </c>
      <c r="CJ54" s="199" t="str">
        <f aca="false">IFERROR(__xludf.dummyfunction("if(countif(ec_num_list,FJ54),OFFSET(INDIRECT(CONCAT(""A"",to_text(match(FJ54,ec_num_list,0)))),0,1),"""")"),"")</f>
        <v/>
      </c>
      <c r="CK54" s="199" t="str">
        <f aca="false">IFERROR(__xludf.dummyfunction("if(countif(ec_num_list,FK54),OFFSET(INDIRECT(CONCAT(""A"",to_text(match(FK54,ec_num_list,0)))),0,1),"""")"),"NA ")</f>
        <v>NA</v>
      </c>
      <c r="CL54" s="199" t="str">
        <f aca="false">IFERROR(__xludf.dummyfunction("if(countif(ec_num_list,FL54),OFFSET(INDIRECT(CONCAT(""A"",to_text(match(FL54,ec_num_list,0)))),0,1),"""")"),"")</f>
        <v/>
      </c>
      <c r="CM54" s="199" t="str">
        <f aca="false">IFERROR(__xludf.dummyfunction("if(countif(ec_num_list,FM54),OFFSET(INDIRECT(CONCAT(""A"",to_text(match(FM54,ec_num_list,0)))),0,1),"""")"),"")</f>
        <v/>
      </c>
      <c r="CN54" s="37" t="s">
        <v>213</v>
      </c>
      <c r="CO54" s="37" t="s">
        <v>1231</v>
      </c>
      <c r="CP54" s="37" t="s">
        <v>1239</v>
      </c>
      <c r="CQ54" s="37" t="s">
        <v>1244</v>
      </c>
      <c r="CR54" s="37" t="s">
        <v>1543</v>
      </c>
      <c r="CS54" s="37" t="s">
        <v>1543</v>
      </c>
      <c r="CT54" s="37" t="s">
        <v>1254</v>
      </c>
      <c r="CU54" s="37" t="s">
        <v>1259</v>
      </c>
      <c r="CV54" s="37" t="s">
        <v>1262</v>
      </c>
      <c r="CW54" s="37" t="s">
        <v>1543</v>
      </c>
      <c r="CX54" s="37" t="s">
        <v>1543</v>
      </c>
      <c r="CY54" s="37" t="s">
        <v>1274</v>
      </c>
      <c r="CZ54" s="37" t="s">
        <v>1543</v>
      </c>
      <c r="DA54" s="37" t="s">
        <v>1280</v>
      </c>
      <c r="DB54" s="37" t="s">
        <v>1543</v>
      </c>
      <c r="DC54" s="37" t="s">
        <v>1543</v>
      </c>
      <c r="DD54" s="37" t="s">
        <v>1543</v>
      </c>
      <c r="DE54" s="37" t="s">
        <v>1292</v>
      </c>
      <c r="DF54" s="37" t="s">
        <v>1543</v>
      </c>
      <c r="DG54" s="37" t="s">
        <v>1543</v>
      </c>
      <c r="DH54" s="37" t="s">
        <v>1543</v>
      </c>
      <c r="DI54" s="37" t="s">
        <v>1543</v>
      </c>
      <c r="DJ54" s="37" t="s">
        <v>1309</v>
      </c>
      <c r="DK54" s="37" t="s">
        <v>1543</v>
      </c>
      <c r="DL54" s="37" t="s">
        <v>1314</v>
      </c>
      <c r="DM54" s="37" t="s">
        <v>1318</v>
      </c>
      <c r="DN54" s="37" t="s">
        <v>1543</v>
      </c>
      <c r="DO54" s="37" t="s">
        <v>1325</v>
      </c>
      <c r="DP54" s="37" t="s">
        <v>1543</v>
      </c>
      <c r="DQ54" s="37" t="s">
        <v>1332</v>
      </c>
      <c r="DR54" s="37" t="s">
        <v>1335</v>
      </c>
      <c r="DS54" s="37" t="s">
        <v>1543</v>
      </c>
      <c r="DT54" s="37" t="s">
        <v>1543</v>
      </c>
      <c r="DU54" s="37" t="s">
        <v>1543</v>
      </c>
      <c r="DV54" s="37" t="s">
        <v>1351</v>
      </c>
      <c r="DW54" s="37" t="s">
        <v>1543</v>
      </c>
      <c r="DX54" s="37" t="s">
        <v>1543</v>
      </c>
      <c r="DY54" s="37" t="s">
        <v>1543</v>
      </c>
      <c r="DZ54" s="37" t="s">
        <v>1543</v>
      </c>
      <c r="EA54" s="37" t="s">
        <v>1543</v>
      </c>
      <c r="EB54" s="37" t="s">
        <v>1543</v>
      </c>
      <c r="EC54" s="37" t="s">
        <v>1379</v>
      </c>
      <c r="ED54" s="37" t="s">
        <v>1543</v>
      </c>
      <c r="EE54" s="37" t="s">
        <v>1385</v>
      </c>
      <c r="EF54" s="37" t="s">
        <v>1543</v>
      </c>
      <c r="EG54" s="37" t="s">
        <v>1392</v>
      </c>
      <c r="EH54" s="37" t="s">
        <v>1543</v>
      </c>
      <c r="EI54" s="37" t="s">
        <v>1543</v>
      </c>
      <c r="EJ54" s="37" t="s">
        <v>1543</v>
      </c>
      <c r="EK54" s="37" t="s">
        <v>1405</v>
      </c>
      <c r="EL54" s="37" t="s">
        <v>1407</v>
      </c>
      <c r="EM54" s="37" t="s">
        <v>1543</v>
      </c>
      <c r="EN54" s="37" t="s">
        <v>1416</v>
      </c>
      <c r="EO54" s="37" t="s">
        <v>1418</v>
      </c>
      <c r="EP54" s="37" t="s">
        <v>1543</v>
      </c>
      <c r="EQ54" s="37" t="s">
        <v>1543</v>
      </c>
      <c r="ER54" s="37" t="s">
        <v>1543</v>
      </c>
      <c r="ES54" s="37" t="s">
        <v>1543</v>
      </c>
      <c r="ET54" s="37" t="s">
        <v>1543</v>
      </c>
      <c r="EU54" s="37" t="s">
        <v>1543</v>
      </c>
      <c r="EV54" s="37" t="s">
        <v>1439</v>
      </c>
      <c r="EW54" s="37" t="s">
        <v>1543</v>
      </c>
      <c r="EX54" s="37" t="s">
        <v>1543</v>
      </c>
      <c r="EY54" s="37" t="s">
        <v>1543</v>
      </c>
      <c r="EZ54" s="37" t="s">
        <v>1451</v>
      </c>
      <c r="FA54" s="37" t="s">
        <v>1543</v>
      </c>
      <c r="FB54" s="37" t="s">
        <v>1543</v>
      </c>
      <c r="FC54" s="37" t="s">
        <v>1464</v>
      </c>
      <c r="FD54" s="37" t="s">
        <v>1543</v>
      </c>
      <c r="FE54" s="37" t="s">
        <v>1543</v>
      </c>
      <c r="FF54" s="37" t="s">
        <v>1543</v>
      </c>
      <c r="FG54" s="37" t="s">
        <v>1543</v>
      </c>
      <c r="FH54" s="37" t="s">
        <v>1482</v>
      </c>
      <c r="FI54" s="37" t="s">
        <v>1543</v>
      </c>
      <c r="FJ54" s="37" t="s">
        <v>1543</v>
      </c>
      <c r="FK54" s="37" t="s">
        <v>1494</v>
      </c>
      <c r="FL54" s="37" t="s">
        <v>1497</v>
      </c>
      <c r="FM54" s="37" t="s">
        <v>1543</v>
      </c>
    </row>
    <row r="55" customFormat="false" ht="15" hidden="false" customHeight="false" outlineLevel="0" collapsed="false">
      <c r="A55" s="37" t="s">
        <v>1418</v>
      </c>
      <c r="B55" s="37" t="str">
        <f aca="false">CONCATENATE("M",C55," ")</f>
        <v>M4</v>
      </c>
      <c r="C55" s="196" t="n">
        <v>4</v>
      </c>
      <c r="D55" s="36" t="s">
        <v>417</v>
      </c>
      <c r="E55" s="36" t="s">
        <v>896</v>
      </c>
      <c r="F55" s="36" t="s">
        <v>897</v>
      </c>
      <c r="G55" s="36" t="s">
        <v>898</v>
      </c>
      <c r="H55" s="36" t="s">
        <v>439</v>
      </c>
      <c r="I55" s="36" t="s">
        <v>450</v>
      </c>
      <c r="J55" s="36" t="s">
        <v>911</v>
      </c>
      <c r="K55" s="36" t="s">
        <v>237</v>
      </c>
      <c r="L55" s="173" t="s">
        <v>215</v>
      </c>
      <c r="M55" s="199" t="str">
        <f aca="false">IFERROR(__xludf.dummyfunction("regexreplace(N55,"" "","", "")"),"J0, J1, J2, J3, J5, J6, JA, JC, JF, K0, K1, K3, K4, K5, K7, K9, KA, KB, KC, KD, KE, KF, L1, L2, L3, L7, L8, L9, LA, LC, LF, M0, M1, M3, M8, MB, MF, N2, N7, NA, ")</f>
        <v>J0, J1, J2, J3, J5, J6, JA, JC, JF, K0, K1, K3, K4, K5, K7, K9, KA, KB, KC, KD, KE, KF, L1, L2, L3, L7, L8, L9, LA, LC, LF, M0, M1, M3, M8, MB, MF, N2, N7, NA,</v>
      </c>
      <c r="N55" s="199" t="e">
        <f aca="false">CONCATENATE(O55:CL55)</f>
        <v>#VALUE!</v>
      </c>
      <c r="O55" s="199" t="str">
        <f aca="false">IFERROR(__xludf.dummyfunction("if(countif(ec_num_list,CO55),OFFSET(INDIRECT(CONCAT(""A"",to_text(match(CO55,ec_num_list,0)))),0,1),"""")"),"J0 ")</f>
        <v>J0</v>
      </c>
      <c r="P55" s="199" t="str">
        <f aca="false">IFERROR(__xludf.dummyfunction("if(countif(ec_num_list,CP55),OFFSET(INDIRECT(CONCAT(""A"",to_text(match(CP55,ec_num_list,0)))),0,1),"""")"),"J1 ")</f>
        <v>J1</v>
      </c>
      <c r="Q55" s="199" t="str">
        <f aca="false">IFERROR(__xludf.dummyfunction("if(countif(ec_num_list,CQ55),OFFSET(INDIRECT(CONCAT(""A"",to_text(match(CQ55,ec_num_list,0)))),0,1),"""")"),"J2 ")</f>
        <v>J2</v>
      </c>
      <c r="R55" s="199" t="str">
        <f aca="false">IFERROR(__xludf.dummyfunction("if(countif(ec_num_list,CR55),OFFSET(INDIRECT(CONCAT(""A"",to_text(match(CR55,ec_num_list,0)))),0,1),"""")"),"J3 ")</f>
        <v>J3</v>
      </c>
      <c r="S55" s="199" t="str">
        <f aca="false">IFERROR(__xludf.dummyfunction("if(countif(ec_num_list,CS55),OFFSET(INDIRECT(CONCAT(""A"",to_text(match(CS55,ec_num_list,0)))),0,1),"""")"),"")</f>
        <v/>
      </c>
      <c r="T55" s="199" t="str">
        <f aca="false">IFERROR(__xludf.dummyfunction("if(countif(ec_num_list,CT55),OFFSET(INDIRECT(CONCAT(""A"",to_text(match(CT55,ec_num_list,0)))),0,1),"""")"),"J5 ")</f>
        <v>J5</v>
      </c>
      <c r="U55" s="199" t="str">
        <f aca="false">IFERROR(__xludf.dummyfunction("if(countif(ec_num_list,CU55),OFFSET(INDIRECT(CONCAT(""A"",to_text(match(CU55,ec_num_list,0)))),0,1),"""")"),"J6 ")</f>
        <v>J6</v>
      </c>
      <c r="V55" s="199" t="str">
        <f aca="false">IFERROR(__xludf.dummyfunction("if(countif(ec_num_list,CV55),OFFSET(INDIRECT(CONCAT(""A"",to_text(match(CV55,ec_num_list,0)))),0,1),"""")"),"")</f>
        <v/>
      </c>
      <c r="W55" s="199" t="str">
        <f aca="false">IFERROR(__xludf.dummyfunction("if(countif(ec_num_list,CW55),OFFSET(INDIRECT(CONCAT(""A"",to_text(match(CW55,ec_num_list,0)))),0,1),"""")"),"")</f>
        <v/>
      </c>
      <c r="X55" s="199" t="str">
        <f aca="false">IFERROR(__xludf.dummyfunction("if(countif(ec_num_list,CX55),OFFSET(INDIRECT(CONCAT(""A"",to_text(match(CX55,ec_num_list,0)))),0,1),"""")"),"")</f>
        <v/>
      </c>
      <c r="Y55" s="199" t="str">
        <f aca="false">IFERROR(__xludf.dummyfunction("if(countif(ec_num_list,CY55),OFFSET(INDIRECT(CONCAT(""A"",to_text(match(CY55,ec_num_list,0)))),0,1),"""")"),"JA ")</f>
        <v>JA</v>
      </c>
      <c r="Z55" s="199" t="str">
        <f aca="false">IFERROR(__xludf.dummyfunction("if(countif(ec_num_list,CZ55),OFFSET(INDIRECT(CONCAT(""A"",to_text(match(CZ55,ec_num_list,0)))),0,1),"""")"),"")</f>
        <v/>
      </c>
      <c r="AA55" s="199" t="str">
        <f aca="false">IFERROR(__xludf.dummyfunction("if(countif(ec_num_list,DA55),OFFSET(INDIRECT(CONCAT(""A"",to_text(match(DA55,ec_num_list,0)))),0,1),"""")"),"JC ")</f>
        <v>JC</v>
      </c>
      <c r="AB55" s="199" t="str">
        <f aca="false">IFERROR(__xludf.dummyfunction("if(countif(ec_num_list,DB55),OFFSET(INDIRECT(CONCAT(""A"",to_text(match(DB55,ec_num_list,0)))),0,1),"""")"),"")</f>
        <v/>
      </c>
      <c r="AC55" s="199" t="str">
        <f aca="false">IFERROR(__xludf.dummyfunction("if(countif(ec_num_list,DC55),OFFSET(INDIRECT(CONCAT(""A"",to_text(match(DC55,ec_num_list,0)))),0,1),"""")"),"")</f>
        <v/>
      </c>
      <c r="AD55" s="199" t="str">
        <f aca="false">IFERROR(__xludf.dummyfunction("if(countif(ec_num_list,DD55),OFFSET(INDIRECT(CONCAT(""A"",to_text(match(DD55,ec_num_list,0)))),0,1),"""")"),"JF ")</f>
        <v>JF</v>
      </c>
      <c r="AE55" s="199" t="str">
        <f aca="false">IFERROR(__xludf.dummyfunction("if(countif(ec_num_list,DE55),OFFSET(INDIRECT(CONCAT(""A"",to_text(match(DE55,ec_num_list,0)))),0,1),"""")"),"K0 ")</f>
        <v>K0</v>
      </c>
      <c r="AF55" s="199" t="str">
        <f aca="false">IFERROR(__xludf.dummyfunction("if(countif(ec_num_list,DF55),OFFSET(INDIRECT(CONCAT(""A"",to_text(match(DF55,ec_num_list,0)))),0,1),"""")"),"K1 ")</f>
        <v>K1</v>
      </c>
      <c r="AG55" s="199" t="str">
        <f aca="false">IFERROR(__xludf.dummyfunction("if(countif(ec_num_list,DG55),OFFSET(INDIRECT(CONCAT(""A"",to_text(match(DG55,ec_num_list,0)))),0,1),"""")"),"")</f>
        <v/>
      </c>
      <c r="AH55" s="199" t="str">
        <f aca="false">IFERROR(__xludf.dummyfunction("if(countif(ec_num_list,DH55),OFFSET(INDIRECT(CONCAT(""A"",to_text(match(DH55,ec_num_list,0)))),0,1),"""")"),"K3 ")</f>
        <v>K3</v>
      </c>
      <c r="AI55" s="199" t="str">
        <f aca="false">IFERROR(__xludf.dummyfunction("if(countif(ec_num_list,DI55),OFFSET(INDIRECT(CONCAT(""A"",to_text(match(DI55,ec_num_list,0)))),0,1),"""")"),"K4 ")</f>
        <v>K4</v>
      </c>
      <c r="AJ55" s="199" t="str">
        <f aca="false">IFERROR(__xludf.dummyfunction("if(countif(ec_num_list,DJ55),OFFSET(INDIRECT(CONCAT(""A"",to_text(match(DJ55,ec_num_list,0)))),0,1),"""")"),"K5 ")</f>
        <v>K5</v>
      </c>
      <c r="AK55" s="199" t="str">
        <f aca="false">IFERROR(__xludf.dummyfunction("if(countif(ec_num_list,DK55),OFFSET(INDIRECT(CONCAT(""A"",to_text(match(DK55,ec_num_list,0)))),0,1),"""")"),"")</f>
        <v/>
      </c>
      <c r="AL55" s="199" t="str">
        <f aca="false">IFERROR(__xludf.dummyfunction("if(countif(ec_num_list,DL55),OFFSET(INDIRECT(CONCAT(""A"",to_text(match(DL55,ec_num_list,0)))),0,1),"""")"),"K7 ")</f>
        <v>K7</v>
      </c>
      <c r="AM55" s="199" t="str">
        <f aca="false">IFERROR(__xludf.dummyfunction("if(countif(ec_num_list,DM55),OFFSET(INDIRECT(CONCAT(""A"",to_text(match(DM55,ec_num_list,0)))),0,1),"""")"),"")</f>
        <v/>
      </c>
      <c r="AN55" s="199" t="str">
        <f aca="false">IFERROR(__xludf.dummyfunction("if(countif(ec_num_list,DN55),OFFSET(INDIRECT(CONCAT(""A"",to_text(match(DN55,ec_num_list,0)))),0,1),"""")"),"K9 ")</f>
        <v>K9</v>
      </c>
      <c r="AO55" s="199" t="str">
        <f aca="false">IFERROR(__xludf.dummyfunction("if(countif(ec_num_list,DO55),OFFSET(INDIRECT(CONCAT(""A"",to_text(match(DO55,ec_num_list,0)))),0,1),"""")"),"KA ")</f>
        <v>KA</v>
      </c>
      <c r="AP55" s="199" t="str">
        <f aca="false">IFERROR(__xludf.dummyfunction("if(countif(ec_num_list,DP55),OFFSET(INDIRECT(CONCAT(""A"",to_text(match(DP55,ec_num_list,0)))),0,1),"""")"),"KB ")</f>
        <v>KB</v>
      </c>
      <c r="AQ55" s="199" t="str">
        <f aca="false">IFERROR(__xludf.dummyfunction("if(countif(ec_num_list,DQ55),OFFSET(INDIRECT(CONCAT(""A"",to_text(match(DQ55,ec_num_list,0)))),0,1),"""")"),"KC ")</f>
        <v>KC</v>
      </c>
      <c r="AR55" s="199" t="str">
        <f aca="false">IFERROR(__xludf.dummyfunction("if(countif(ec_num_list,DR55),OFFSET(INDIRECT(CONCAT(""A"",to_text(match(DR55,ec_num_list,0)))),0,1),"""")"),"KD ")</f>
        <v>KD</v>
      </c>
      <c r="AS55" s="199" t="str">
        <f aca="false">IFERROR(__xludf.dummyfunction("if(countif(ec_num_list,DS55),OFFSET(INDIRECT(CONCAT(""A"",to_text(match(DS55,ec_num_list,0)))),0,1),"""")"),"KE ")</f>
        <v>KE</v>
      </c>
      <c r="AT55" s="199" t="str">
        <f aca="false">IFERROR(__xludf.dummyfunction("if(countif(ec_num_list,DT55),OFFSET(INDIRECT(CONCAT(""A"",to_text(match(DT55,ec_num_list,0)))),0,1),"""")"),"KF ")</f>
        <v>KF</v>
      </c>
      <c r="AU55" s="199" t="str">
        <f aca="false">IFERROR(__xludf.dummyfunction("if(countif(ec_num_list,DU55),OFFSET(INDIRECT(CONCAT(""A"",to_text(match(DU55,ec_num_list,0)))),0,1),"""")"),"")</f>
        <v/>
      </c>
      <c r="AV55" s="199" t="str">
        <f aca="false">IFERROR(__xludf.dummyfunction("if(countif(ec_num_list,DV55),OFFSET(INDIRECT(CONCAT(""A"",to_text(match(DV55,ec_num_list,0)))),0,1),"""")"),"L1 ")</f>
        <v>L1</v>
      </c>
      <c r="AW55" s="199" t="str">
        <f aca="false">IFERROR(__xludf.dummyfunction("if(countif(ec_num_list,DW55),OFFSET(INDIRECT(CONCAT(""A"",to_text(match(DW55,ec_num_list,0)))),0,1),"""")"),"L2 ")</f>
        <v>L2</v>
      </c>
      <c r="AX55" s="199" t="str">
        <f aca="false">IFERROR(__xludf.dummyfunction("if(countif(ec_num_list,DX55),OFFSET(INDIRECT(CONCAT(""A"",to_text(match(DX55,ec_num_list,0)))),0,1),"""")"),"L3 ")</f>
        <v>L3</v>
      </c>
      <c r="AY55" s="199" t="str">
        <f aca="false">IFERROR(__xludf.dummyfunction("if(countif(ec_num_list,DY55),OFFSET(INDIRECT(CONCAT(""A"",to_text(match(DY55,ec_num_list,0)))),0,1),"""")"),"")</f>
        <v/>
      </c>
      <c r="AZ55" s="199" t="str">
        <f aca="false">IFERROR(__xludf.dummyfunction("if(countif(ec_num_list,DZ55),OFFSET(INDIRECT(CONCAT(""A"",to_text(match(DZ55,ec_num_list,0)))),0,1),"""")"),"")</f>
        <v/>
      </c>
      <c r="BA55" s="199" t="str">
        <f aca="false">IFERROR(__xludf.dummyfunction("if(countif(ec_num_list,EA55),OFFSET(INDIRECT(CONCAT(""A"",to_text(match(EA55,ec_num_list,0)))),0,1),"""")"),"")</f>
        <v/>
      </c>
      <c r="BB55" s="199" t="str">
        <f aca="false">IFERROR(__xludf.dummyfunction("if(countif(ec_num_list,EB55),OFFSET(INDIRECT(CONCAT(""A"",to_text(match(EB55,ec_num_list,0)))),0,1),"""")"),"L7 ")</f>
        <v>L7</v>
      </c>
      <c r="BC55" s="199" t="str">
        <f aca="false">IFERROR(__xludf.dummyfunction("if(countif(ec_num_list,EC55),OFFSET(INDIRECT(CONCAT(""A"",to_text(match(EC55,ec_num_list,0)))),0,1),"""")"),"L8 ")</f>
        <v>L8</v>
      </c>
      <c r="BD55" s="199" t="str">
        <f aca="false">IFERROR(__xludf.dummyfunction("if(countif(ec_num_list,ED55),OFFSET(INDIRECT(CONCAT(""A"",to_text(match(ED55,ec_num_list,0)))),0,1),"""")"),"L9 ")</f>
        <v>L9</v>
      </c>
      <c r="BE55" s="199" t="str">
        <f aca="false">IFERROR(__xludf.dummyfunction("if(countif(ec_num_list,EE55),OFFSET(INDIRECT(CONCAT(""A"",to_text(match(EE55,ec_num_list,0)))),0,1),"""")"),"LA ")</f>
        <v>LA</v>
      </c>
      <c r="BF55" s="199" t="str">
        <f aca="false">IFERROR(__xludf.dummyfunction("if(countif(ec_num_list,EF55),OFFSET(INDIRECT(CONCAT(""A"",to_text(match(EF55,ec_num_list,0)))),0,1),"""")"),"")</f>
        <v/>
      </c>
      <c r="BG55" s="199" t="str">
        <f aca="false">IFERROR(__xludf.dummyfunction("if(countif(ec_num_list,EG55),OFFSET(INDIRECT(CONCAT(""A"",to_text(match(EG55,ec_num_list,0)))),0,1),"""")"),"LC ")</f>
        <v>LC</v>
      </c>
      <c r="BH55" s="199" t="str">
        <f aca="false">IFERROR(__xludf.dummyfunction("if(countif(ec_num_list,EH55),OFFSET(INDIRECT(CONCAT(""A"",to_text(match(EH55,ec_num_list,0)))),0,1),"""")"),"")</f>
        <v/>
      </c>
      <c r="BI55" s="199" t="str">
        <f aca="false">IFERROR(__xludf.dummyfunction("if(countif(ec_num_list,EI55),OFFSET(INDIRECT(CONCAT(""A"",to_text(match(EI55,ec_num_list,0)))),0,1),"""")"),"")</f>
        <v/>
      </c>
      <c r="BJ55" s="199" t="str">
        <f aca="false">IFERROR(__xludf.dummyfunction("if(countif(ec_num_list,EJ55),OFFSET(INDIRECT(CONCAT(""A"",to_text(match(EJ55,ec_num_list,0)))),0,1),"""")"),"LF ")</f>
        <v>LF</v>
      </c>
      <c r="BK55" s="199" t="str">
        <f aca="false">IFERROR(__xludf.dummyfunction("if(countif(ec_num_list,EK55),OFFSET(INDIRECT(CONCAT(""A"",to_text(match(EK55,ec_num_list,0)))),0,1),"""")"),"M0 ")</f>
        <v>M0</v>
      </c>
      <c r="BL55" s="199" t="str">
        <f aca="false">IFERROR(__xludf.dummyfunction("if(countif(ec_num_list,EL55),OFFSET(INDIRECT(CONCAT(""A"",to_text(match(EL55,ec_num_list,0)))),0,1),"""")"),"M1 ")</f>
        <v>M1</v>
      </c>
      <c r="BM55" s="199" t="str">
        <f aca="false">IFERROR(__xludf.dummyfunction("if(countif(ec_num_list,EM55),OFFSET(INDIRECT(CONCAT(""A"",to_text(match(EM55,ec_num_list,0)))),0,1),"""")"),"")</f>
        <v/>
      </c>
      <c r="BN55" s="199" t="str">
        <f aca="false">IFERROR(__xludf.dummyfunction("if(countif(ec_num_list,EN55),OFFSET(INDIRECT(CONCAT(""A"",to_text(match(EN55,ec_num_list,0)))),0,1),"""")"),"M3 ")</f>
        <v>M3</v>
      </c>
      <c r="BO55" s="199" t="str">
        <f aca="false">IFERROR(__xludf.dummyfunction("if(countif(ec_num_list,EO55),OFFSET(INDIRECT(CONCAT(""A"",to_text(match(EO55,ec_num_list,0)))),0,1),"""")"),"")</f>
        <v/>
      </c>
      <c r="BP55" s="199" t="str">
        <f aca="false">IFERROR(__xludf.dummyfunction("if(countif(ec_num_list,EP55),OFFSET(INDIRECT(CONCAT(""A"",to_text(match(EP55,ec_num_list,0)))),0,1),"""")"),"")</f>
        <v/>
      </c>
      <c r="BQ55" s="199" t="str">
        <f aca="false">IFERROR(__xludf.dummyfunction("if(countif(ec_num_list,EQ55),OFFSET(INDIRECT(CONCAT(""A"",to_text(match(EQ55,ec_num_list,0)))),0,1),"""")"),"")</f>
        <v/>
      </c>
      <c r="BR55" s="199" t="str">
        <f aca="false">IFERROR(__xludf.dummyfunction("if(countif(ec_num_list,ER55),OFFSET(INDIRECT(CONCAT(""A"",to_text(match(ER55,ec_num_list,0)))),0,1),"""")"),"")</f>
        <v/>
      </c>
      <c r="BS55" s="199" t="str">
        <f aca="false">IFERROR(__xludf.dummyfunction("if(countif(ec_num_list,ES55),OFFSET(INDIRECT(CONCAT(""A"",to_text(match(ES55,ec_num_list,0)))),0,1),"""")"),"M8 ")</f>
        <v>M8</v>
      </c>
      <c r="BT55" s="199" t="str">
        <f aca="false">IFERROR(__xludf.dummyfunction("if(countif(ec_num_list,ET55),OFFSET(INDIRECT(CONCAT(""A"",to_text(match(ET55,ec_num_list,0)))),0,1),"""")"),"")</f>
        <v/>
      </c>
      <c r="BU55" s="199" t="str">
        <f aca="false">IFERROR(__xludf.dummyfunction("if(countif(ec_num_list,EU55),OFFSET(INDIRECT(CONCAT(""A"",to_text(match(EU55,ec_num_list,0)))),0,1),"""")"),"")</f>
        <v/>
      </c>
      <c r="BV55" s="199" t="str">
        <f aca="false">IFERROR(__xludf.dummyfunction("if(countif(ec_num_list,EV55),OFFSET(INDIRECT(CONCAT(""A"",to_text(match(EV55,ec_num_list,0)))),0,1),"""")"),"MB ")</f>
        <v>MB</v>
      </c>
      <c r="BW55" s="199" t="str">
        <f aca="false">IFERROR(__xludf.dummyfunction("if(countif(ec_num_list,EW55),OFFSET(INDIRECT(CONCAT(""A"",to_text(match(EW55,ec_num_list,0)))),0,1),"""")"),"")</f>
        <v/>
      </c>
      <c r="BX55" s="199" t="str">
        <f aca="false">IFERROR(__xludf.dummyfunction("if(countif(ec_num_list,EX55),OFFSET(INDIRECT(CONCAT(""A"",to_text(match(EX55,ec_num_list,0)))),0,1),"""")"),"")</f>
        <v/>
      </c>
      <c r="BY55" s="199" t="str">
        <f aca="false">IFERROR(__xludf.dummyfunction("if(countif(ec_num_list,EY55),OFFSET(INDIRECT(CONCAT(""A"",to_text(match(EY55,ec_num_list,0)))),0,1),"""")"),"")</f>
        <v/>
      </c>
      <c r="BZ55" s="199" t="str">
        <f aca="false">IFERROR(__xludf.dummyfunction("if(countif(ec_num_list,EZ55),OFFSET(INDIRECT(CONCAT(""A"",to_text(match(EZ55,ec_num_list,0)))),0,1),"""")"),"MF ")</f>
        <v>MF</v>
      </c>
      <c r="CA55" s="199" t="str">
        <f aca="false">IFERROR(__xludf.dummyfunction("if(countif(ec_num_list,FA55),OFFSET(INDIRECT(CONCAT(""A"",to_text(match(FA55,ec_num_list,0)))),0,1),"""")"),"")</f>
        <v/>
      </c>
      <c r="CB55" s="199" t="str">
        <f aca="false">IFERROR(__xludf.dummyfunction("if(countif(ec_num_list,FB55),OFFSET(INDIRECT(CONCAT(""A"",to_text(match(FB55,ec_num_list,0)))),0,1),"""")"),"")</f>
        <v/>
      </c>
      <c r="CC55" s="199" t="str">
        <f aca="false">IFERROR(__xludf.dummyfunction("if(countif(ec_num_list,FC55),OFFSET(INDIRECT(CONCAT(""A"",to_text(match(FC55,ec_num_list,0)))),0,1),"""")"),"N2 ")</f>
        <v>N2</v>
      </c>
      <c r="CD55" s="199" t="str">
        <f aca="false">IFERROR(__xludf.dummyfunction("if(countif(ec_num_list,FD55),OFFSET(INDIRECT(CONCAT(""A"",to_text(match(FD55,ec_num_list,0)))),0,1),"""")"),"")</f>
        <v/>
      </c>
      <c r="CE55" s="199" t="str">
        <f aca="false">IFERROR(__xludf.dummyfunction("if(countif(ec_num_list,FE55),OFFSET(INDIRECT(CONCAT(""A"",to_text(match(FE55,ec_num_list,0)))),0,1),"""")"),"")</f>
        <v/>
      </c>
      <c r="CF55" s="199" t="str">
        <f aca="false">IFERROR(__xludf.dummyfunction("if(countif(ec_num_list,FF55),OFFSET(INDIRECT(CONCAT(""A"",to_text(match(FF55,ec_num_list,0)))),0,1),"""")"),"")</f>
        <v/>
      </c>
      <c r="CG55" s="199" t="str">
        <f aca="false">IFERROR(__xludf.dummyfunction("if(countif(ec_num_list,FG55),OFFSET(INDIRECT(CONCAT(""A"",to_text(match(FG55,ec_num_list,0)))),0,1),"""")"),"")</f>
        <v/>
      </c>
      <c r="CH55" s="199" t="str">
        <f aca="false">IFERROR(__xludf.dummyfunction("if(countif(ec_num_list,FH55),OFFSET(INDIRECT(CONCAT(""A"",to_text(match(FH55,ec_num_list,0)))),0,1),"""")"),"N7 ")</f>
        <v>N7</v>
      </c>
      <c r="CI55" s="199" t="str">
        <f aca="false">IFERROR(__xludf.dummyfunction("if(countif(ec_num_list,FI55),OFFSET(INDIRECT(CONCAT(""A"",to_text(match(FI55,ec_num_list,0)))),0,1),"""")"),"")</f>
        <v/>
      </c>
      <c r="CJ55" s="199" t="str">
        <f aca="false">IFERROR(__xludf.dummyfunction("if(countif(ec_num_list,FJ55),OFFSET(INDIRECT(CONCAT(""A"",to_text(match(FJ55,ec_num_list,0)))),0,1),"""")"),"")</f>
        <v/>
      </c>
      <c r="CK55" s="199" t="str">
        <f aca="false">IFERROR(__xludf.dummyfunction("if(countif(ec_num_list,FK55),OFFSET(INDIRECT(CONCAT(""A"",to_text(match(FK55,ec_num_list,0)))),0,1),"""")"),"NA ")</f>
        <v>NA</v>
      </c>
      <c r="CL55" s="199" t="str">
        <f aca="false">IFERROR(__xludf.dummyfunction("if(countif(ec_num_list,FL55),OFFSET(INDIRECT(CONCAT(""A"",to_text(match(FL55,ec_num_list,0)))),0,1),"""")"),"")</f>
        <v/>
      </c>
      <c r="CM55" s="199" t="str">
        <f aca="false">IFERROR(__xludf.dummyfunction("if(countif(ec_num_list,FM55),OFFSET(INDIRECT(CONCAT(""A"",to_text(match(FM55,ec_num_list,0)))),0,1),"""")"),"")</f>
        <v/>
      </c>
      <c r="CN55" s="37" t="s">
        <v>215</v>
      </c>
      <c r="CO55" s="37" t="s">
        <v>1231</v>
      </c>
      <c r="CP55" s="37" t="s">
        <v>1239</v>
      </c>
      <c r="CQ55" s="37" t="s">
        <v>1244</v>
      </c>
      <c r="CR55" s="37" t="s">
        <v>1248</v>
      </c>
      <c r="CS55" s="37" t="s">
        <v>1543</v>
      </c>
      <c r="CT55" s="37" t="s">
        <v>1254</v>
      </c>
      <c r="CU55" s="37" t="s">
        <v>1259</v>
      </c>
      <c r="CV55" s="37" t="s">
        <v>1543</v>
      </c>
      <c r="CW55" s="37" t="s">
        <v>1543</v>
      </c>
      <c r="CX55" s="37" t="s">
        <v>1543</v>
      </c>
      <c r="CY55" s="37" t="s">
        <v>1274</v>
      </c>
      <c r="CZ55" s="37" t="s">
        <v>1543</v>
      </c>
      <c r="DA55" s="37" t="s">
        <v>1280</v>
      </c>
      <c r="DB55" s="37" t="s">
        <v>1543</v>
      </c>
      <c r="DC55" s="37" t="s">
        <v>1543</v>
      </c>
      <c r="DD55" s="37" t="s">
        <v>1289</v>
      </c>
      <c r="DE55" s="37" t="s">
        <v>1292</v>
      </c>
      <c r="DF55" s="37" t="s">
        <v>1297</v>
      </c>
      <c r="DG55" s="37" t="s">
        <v>1543</v>
      </c>
      <c r="DH55" s="37" t="s">
        <v>1303</v>
      </c>
      <c r="DI55" s="37" t="s">
        <v>1305</v>
      </c>
      <c r="DJ55" s="37" t="s">
        <v>1309</v>
      </c>
      <c r="DK55" s="37" t="s">
        <v>1543</v>
      </c>
      <c r="DL55" s="37" t="s">
        <v>1314</v>
      </c>
      <c r="DM55" s="37" t="s">
        <v>1543</v>
      </c>
      <c r="DN55" s="37" t="s">
        <v>1322</v>
      </c>
      <c r="DO55" s="37" t="s">
        <v>1325</v>
      </c>
      <c r="DP55" s="37" t="s">
        <v>1329</v>
      </c>
      <c r="DQ55" s="37" t="s">
        <v>1332</v>
      </c>
      <c r="DR55" s="37" t="s">
        <v>1335</v>
      </c>
      <c r="DS55" s="37" t="s">
        <v>1338</v>
      </c>
      <c r="DT55" s="37" t="s">
        <v>1341</v>
      </c>
      <c r="DU55" s="37" t="s">
        <v>1543</v>
      </c>
      <c r="DV55" s="37" t="s">
        <v>1351</v>
      </c>
      <c r="DW55" s="37" t="s">
        <v>1357</v>
      </c>
      <c r="DX55" s="37" t="s">
        <v>1363</v>
      </c>
      <c r="DY55" s="37" t="s">
        <v>1543</v>
      </c>
      <c r="DZ55" s="37" t="s">
        <v>1543</v>
      </c>
      <c r="EA55" s="37" t="s">
        <v>1543</v>
      </c>
      <c r="EB55" s="37" t="s">
        <v>1376</v>
      </c>
      <c r="EC55" s="37" t="s">
        <v>1379</v>
      </c>
      <c r="ED55" s="37" t="s">
        <v>1382</v>
      </c>
      <c r="EE55" s="37" t="s">
        <v>1385</v>
      </c>
      <c r="EF55" s="37" t="s">
        <v>1543</v>
      </c>
      <c r="EG55" s="37" t="s">
        <v>1392</v>
      </c>
      <c r="EH55" s="37" t="s">
        <v>1543</v>
      </c>
      <c r="EI55" s="37" t="s">
        <v>1543</v>
      </c>
      <c r="EJ55" s="37" t="s">
        <v>1402</v>
      </c>
      <c r="EK55" s="37" t="s">
        <v>1405</v>
      </c>
      <c r="EL55" s="37" t="s">
        <v>1407</v>
      </c>
      <c r="EM55" s="37" t="s">
        <v>1543</v>
      </c>
      <c r="EN55" s="37" t="s">
        <v>1416</v>
      </c>
      <c r="EO55" s="37" t="s">
        <v>1543</v>
      </c>
      <c r="EP55" s="37" t="s">
        <v>1543</v>
      </c>
      <c r="EQ55" s="37" t="s">
        <v>1543</v>
      </c>
      <c r="ER55" s="37" t="s">
        <v>1543</v>
      </c>
      <c r="ES55" s="37" t="s">
        <v>1430</v>
      </c>
      <c r="ET55" s="37" t="s">
        <v>1543</v>
      </c>
      <c r="EU55" s="37" t="s">
        <v>1543</v>
      </c>
      <c r="EV55" s="37" t="s">
        <v>1439</v>
      </c>
      <c r="EW55" s="37" t="s">
        <v>1543</v>
      </c>
      <c r="EX55" s="37" t="s">
        <v>1543</v>
      </c>
      <c r="EY55" s="37" t="s">
        <v>1543</v>
      </c>
      <c r="EZ55" s="37" t="s">
        <v>1451</v>
      </c>
      <c r="FA55" s="37" t="s">
        <v>1543</v>
      </c>
      <c r="FB55" s="37" t="s">
        <v>1543</v>
      </c>
      <c r="FC55" s="37" t="s">
        <v>1464</v>
      </c>
      <c r="FD55" s="37" t="s">
        <v>1543</v>
      </c>
      <c r="FE55" s="37" t="s">
        <v>1543</v>
      </c>
      <c r="FF55" s="37" t="s">
        <v>1543</v>
      </c>
      <c r="FG55" s="37" t="s">
        <v>1543</v>
      </c>
      <c r="FH55" s="37" t="s">
        <v>1482</v>
      </c>
      <c r="FI55" s="37" t="s">
        <v>1543</v>
      </c>
      <c r="FJ55" s="37" t="s">
        <v>1543</v>
      </c>
      <c r="FK55" s="37" t="s">
        <v>1494</v>
      </c>
      <c r="FL55" s="37" t="s">
        <v>1497</v>
      </c>
      <c r="FM55" s="37" t="s">
        <v>1543</v>
      </c>
    </row>
    <row r="56" customFormat="false" ht="15" hidden="false" customHeight="false" outlineLevel="0" collapsed="false">
      <c r="A56" s="37" t="s">
        <v>1421</v>
      </c>
      <c r="B56" s="37" t="str">
        <f aca="false">CONCATENATE("M",C56," ")</f>
        <v>M5</v>
      </c>
      <c r="C56" s="196" t="n">
        <v>5</v>
      </c>
      <c r="D56" s="36" t="s">
        <v>417</v>
      </c>
      <c r="E56" s="36" t="s">
        <v>896</v>
      </c>
      <c r="F56" s="36" t="s">
        <v>897</v>
      </c>
      <c r="G56" s="36" t="s">
        <v>898</v>
      </c>
      <c r="H56" s="36" t="s">
        <v>439</v>
      </c>
      <c r="I56" s="36" t="s">
        <v>450</v>
      </c>
      <c r="J56" s="36" t="s">
        <v>911</v>
      </c>
      <c r="K56" s="36" t="s">
        <v>722</v>
      </c>
      <c r="L56" s="173" t="s">
        <v>218</v>
      </c>
      <c r="M56" s="199" t="str">
        <f aca="false">IFERROR(__xludf.dummyfunction("regexreplace(N56,"" "","", "")"),"J0, J1, J2, J5, J6, J7, JA, JC, JD, JF, K0, K1, K3, K4, K5, K7, K8, K9, KA, KB, KC, KD, KF, L1, L2, L3, L7, L8, L9, LA, LC, LF, M0, M3, M4, M8, MB, MD, MF, N2, N6, N7, NA, ")</f>
        <v>J0, J1, J2, J5, J6, J7, JA, JC, JD, JF, K0, K1, K3, K4, K5, K7, K8, K9, KA, KB, KC, KD, KF, L1, L2, L3, L7, L8, L9, LA, LC, LF, M0, M3, M4, M8, MB, MD, MF, N2, N6, N7, NA,</v>
      </c>
      <c r="N56" s="199" t="e">
        <f aca="false">CONCATENATE(O56:CL56)</f>
        <v>#VALUE!</v>
      </c>
      <c r="O56" s="199" t="str">
        <f aca="false">IFERROR(__xludf.dummyfunction("if(countif(ec_num_list,CO56),OFFSET(INDIRECT(CONCAT(""A"",to_text(match(CO56,ec_num_list,0)))),0,1),"""")"),"J0 ")</f>
        <v>J0</v>
      </c>
      <c r="P56" s="199" t="str">
        <f aca="false">IFERROR(__xludf.dummyfunction("if(countif(ec_num_list,CP56),OFFSET(INDIRECT(CONCAT(""A"",to_text(match(CP56,ec_num_list,0)))),0,1),"""")"),"J1 ")</f>
        <v>J1</v>
      </c>
      <c r="Q56" s="199" t="str">
        <f aca="false">IFERROR(__xludf.dummyfunction("if(countif(ec_num_list,CQ56),OFFSET(INDIRECT(CONCAT(""A"",to_text(match(CQ56,ec_num_list,0)))),0,1),"""")"),"J2 ")</f>
        <v>J2</v>
      </c>
      <c r="R56" s="199" t="str">
        <f aca="false">IFERROR(__xludf.dummyfunction("if(countif(ec_num_list,CR56),OFFSET(INDIRECT(CONCAT(""A"",to_text(match(CR56,ec_num_list,0)))),0,1),"""")"),"")</f>
        <v/>
      </c>
      <c r="S56" s="199" t="str">
        <f aca="false">IFERROR(__xludf.dummyfunction("if(countif(ec_num_list,CS56),OFFSET(INDIRECT(CONCAT(""A"",to_text(match(CS56,ec_num_list,0)))),0,1),"""")"),"")</f>
        <v/>
      </c>
      <c r="T56" s="199" t="str">
        <f aca="false">IFERROR(__xludf.dummyfunction("if(countif(ec_num_list,CT56),OFFSET(INDIRECT(CONCAT(""A"",to_text(match(CT56,ec_num_list,0)))),0,1),"""")"),"J5 ")</f>
        <v>J5</v>
      </c>
      <c r="U56" s="199" t="str">
        <f aca="false">IFERROR(__xludf.dummyfunction("if(countif(ec_num_list,CU56),OFFSET(INDIRECT(CONCAT(""A"",to_text(match(CU56,ec_num_list,0)))),0,1),"""")"),"J6 ")</f>
        <v>J6</v>
      </c>
      <c r="V56" s="199" t="str">
        <f aca="false">IFERROR(__xludf.dummyfunction("if(countif(ec_num_list,CV56),OFFSET(INDIRECT(CONCAT(""A"",to_text(match(CV56,ec_num_list,0)))),0,1),"""")"),"J7 ")</f>
        <v>J7</v>
      </c>
      <c r="W56" s="199" t="str">
        <f aca="false">IFERROR(__xludf.dummyfunction("if(countif(ec_num_list,CW56),OFFSET(INDIRECT(CONCAT(""A"",to_text(match(CW56,ec_num_list,0)))),0,1),"""")"),"")</f>
        <v/>
      </c>
      <c r="X56" s="199" t="str">
        <f aca="false">IFERROR(__xludf.dummyfunction("if(countif(ec_num_list,CX56),OFFSET(INDIRECT(CONCAT(""A"",to_text(match(CX56,ec_num_list,0)))),0,1),"""")"),"")</f>
        <v/>
      </c>
      <c r="Y56" s="199" t="str">
        <f aca="false">IFERROR(__xludf.dummyfunction("if(countif(ec_num_list,CY56),OFFSET(INDIRECT(CONCAT(""A"",to_text(match(CY56,ec_num_list,0)))),0,1),"""")"),"JA ")</f>
        <v>JA</v>
      </c>
      <c r="Z56" s="199" t="str">
        <f aca="false">IFERROR(__xludf.dummyfunction("if(countif(ec_num_list,CZ56),OFFSET(INDIRECT(CONCAT(""A"",to_text(match(CZ56,ec_num_list,0)))),0,1),"""")"),"")</f>
        <v/>
      </c>
      <c r="AA56" s="199" t="str">
        <f aca="false">IFERROR(__xludf.dummyfunction("if(countif(ec_num_list,DA56),OFFSET(INDIRECT(CONCAT(""A"",to_text(match(DA56,ec_num_list,0)))),0,1),"""")"),"JC ")</f>
        <v>JC</v>
      </c>
      <c r="AB56" s="199" t="str">
        <f aca="false">IFERROR(__xludf.dummyfunction("if(countif(ec_num_list,DB56),OFFSET(INDIRECT(CONCAT(""A"",to_text(match(DB56,ec_num_list,0)))),0,1),"""")"),"JD ")</f>
        <v>JD</v>
      </c>
      <c r="AC56" s="199" t="str">
        <f aca="false">IFERROR(__xludf.dummyfunction("if(countif(ec_num_list,DC56),OFFSET(INDIRECT(CONCAT(""A"",to_text(match(DC56,ec_num_list,0)))),0,1),"""")"),"")</f>
        <v/>
      </c>
      <c r="AD56" s="199" t="str">
        <f aca="false">IFERROR(__xludf.dummyfunction("if(countif(ec_num_list,DD56),OFFSET(INDIRECT(CONCAT(""A"",to_text(match(DD56,ec_num_list,0)))),0,1),"""")"),"JF ")</f>
        <v>JF</v>
      </c>
      <c r="AE56" s="199" t="str">
        <f aca="false">IFERROR(__xludf.dummyfunction("if(countif(ec_num_list,DE56),OFFSET(INDIRECT(CONCAT(""A"",to_text(match(DE56,ec_num_list,0)))),0,1),"""")"),"K0 ")</f>
        <v>K0</v>
      </c>
      <c r="AF56" s="199" t="str">
        <f aca="false">IFERROR(__xludf.dummyfunction("if(countif(ec_num_list,DF56),OFFSET(INDIRECT(CONCAT(""A"",to_text(match(DF56,ec_num_list,0)))),0,1),"""")"),"K1 ")</f>
        <v>K1</v>
      </c>
      <c r="AG56" s="199" t="str">
        <f aca="false">IFERROR(__xludf.dummyfunction("if(countif(ec_num_list,DG56),OFFSET(INDIRECT(CONCAT(""A"",to_text(match(DG56,ec_num_list,0)))),0,1),"""")"),"")</f>
        <v/>
      </c>
      <c r="AH56" s="199" t="str">
        <f aca="false">IFERROR(__xludf.dummyfunction("if(countif(ec_num_list,DH56),OFFSET(INDIRECT(CONCAT(""A"",to_text(match(DH56,ec_num_list,0)))),0,1),"""")"),"K3 ")</f>
        <v>K3</v>
      </c>
      <c r="AI56" s="199" t="str">
        <f aca="false">IFERROR(__xludf.dummyfunction("if(countif(ec_num_list,DI56),OFFSET(INDIRECT(CONCAT(""A"",to_text(match(DI56,ec_num_list,0)))),0,1),"""")"),"K4 ")</f>
        <v>K4</v>
      </c>
      <c r="AJ56" s="199" t="str">
        <f aca="false">IFERROR(__xludf.dummyfunction("if(countif(ec_num_list,DJ56),OFFSET(INDIRECT(CONCAT(""A"",to_text(match(DJ56,ec_num_list,0)))),0,1),"""")"),"K5 ")</f>
        <v>K5</v>
      </c>
      <c r="AK56" s="199" t="str">
        <f aca="false">IFERROR(__xludf.dummyfunction("if(countif(ec_num_list,DK56),OFFSET(INDIRECT(CONCAT(""A"",to_text(match(DK56,ec_num_list,0)))),0,1),"""")"),"")</f>
        <v/>
      </c>
      <c r="AL56" s="199" t="str">
        <f aca="false">IFERROR(__xludf.dummyfunction("if(countif(ec_num_list,DL56),OFFSET(INDIRECT(CONCAT(""A"",to_text(match(DL56,ec_num_list,0)))),0,1),"""")"),"K7 ")</f>
        <v>K7</v>
      </c>
      <c r="AM56" s="199" t="str">
        <f aca="false">IFERROR(__xludf.dummyfunction("if(countif(ec_num_list,DM56),OFFSET(INDIRECT(CONCAT(""A"",to_text(match(DM56,ec_num_list,0)))),0,1),"""")"),"K8 ")</f>
        <v>K8</v>
      </c>
      <c r="AN56" s="199" t="str">
        <f aca="false">IFERROR(__xludf.dummyfunction("if(countif(ec_num_list,DN56),OFFSET(INDIRECT(CONCAT(""A"",to_text(match(DN56,ec_num_list,0)))),0,1),"""")"),"K9 ")</f>
        <v>K9</v>
      </c>
      <c r="AO56" s="199" t="str">
        <f aca="false">IFERROR(__xludf.dummyfunction("if(countif(ec_num_list,DO56),OFFSET(INDIRECT(CONCAT(""A"",to_text(match(DO56,ec_num_list,0)))),0,1),"""")"),"KA ")</f>
        <v>KA</v>
      </c>
      <c r="AP56" s="199" t="str">
        <f aca="false">IFERROR(__xludf.dummyfunction("if(countif(ec_num_list,DP56),OFFSET(INDIRECT(CONCAT(""A"",to_text(match(DP56,ec_num_list,0)))),0,1),"""")"),"KB ")</f>
        <v>KB</v>
      </c>
      <c r="AQ56" s="199" t="str">
        <f aca="false">IFERROR(__xludf.dummyfunction("if(countif(ec_num_list,DQ56),OFFSET(INDIRECT(CONCAT(""A"",to_text(match(DQ56,ec_num_list,0)))),0,1),"""")"),"KC ")</f>
        <v>KC</v>
      </c>
      <c r="AR56" s="199" t="str">
        <f aca="false">IFERROR(__xludf.dummyfunction("if(countif(ec_num_list,DR56),OFFSET(INDIRECT(CONCAT(""A"",to_text(match(DR56,ec_num_list,0)))),0,1),"""")"),"KD ")</f>
        <v>KD</v>
      </c>
      <c r="AS56" s="199" t="str">
        <f aca="false">IFERROR(__xludf.dummyfunction("if(countif(ec_num_list,DS56),OFFSET(INDIRECT(CONCAT(""A"",to_text(match(DS56,ec_num_list,0)))),0,1),"""")"),"")</f>
        <v/>
      </c>
      <c r="AT56" s="199" t="str">
        <f aca="false">IFERROR(__xludf.dummyfunction("if(countif(ec_num_list,DT56),OFFSET(INDIRECT(CONCAT(""A"",to_text(match(DT56,ec_num_list,0)))),0,1),"""")"),"KF ")</f>
        <v>KF</v>
      </c>
      <c r="AU56" s="199" t="str">
        <f aca="false">IFERROR(__xludf.dummyfunction("if(countif(ec_num_list,DU56),OFFSET(INDIRECT(CONCAT(""A"",to_text(match(DU56,ec_num_list,0)))),0,1),"""")"),"")</f>
        <v/>
      </c>
      <c r="AV56" s="199" t="str">
        <f aca="false">IFERROR(__xludf.dummyfunction("if(countif(ec_num_list,DV56),OFFSET(INDIRECT(CONCAT(""A"",to_text(match(DV56,ec_num_list,0)))),0,1),"""")"),"L1 ")</f>
        <v>L1</v>
      </c>
      <c r="AW56" s="199" t="str">
        <f aca="false">IFERROR(__xludf.dummyfunction("if(countif(ec_num_list,DW56),OFFSET(INDIRECT(CONCAT(""A"",to_text(match(DW56,ec_num_list,0)))),0,1),"""")"),"L2 ")</f>
        <v>L2</v>
      </c>
      <c r="AX56" s="199" t="str">
        <f aca="false">IFERROR(__xludf.dummyfunction("if(countif(ec_num_list,DX56),OFFSET(INDIRECT(CONCAT(""A"",to_text(match(DX56,ec_num_list,0)))),0,1),"""")"),"L3 ")</f>
        <v>L3</v>
      </c>
      <c r="AY56" s="199" t="str">
        <f aca="false">IFERROR(__xludf.dummyfunction("if(countif(ec_num_list,DY56),OFFSET(INDIRECT(CONCAT(""A"",to_text(match(DY56,ec_num_list,0)))),0,1),"""")"),"")</f>
        <v/>
      </c>
      <c r="AZ56" s="199" t="str">
        <f aca="false">IFERROR(__xludf.dummyfunction("if(countif(ec_num_list,DZ56),OFFSET(INDIRECT(CONCAT(""A"",to_text(match(DZ56,ec_num_list,0)))),0,1),"""")"),"")</f>
        <v/>
      </c>
      <c r="BA56" s="199" t="str">
        <f aca="false">IFERROR(__xludf.dummyfunction("if(countif(ec_num_list,EA56),OFFSET(INDIRECT(CONCAT(""A"",to_text(match(EA56,ec_num_list,0)))),0,1),"""")"),"")</f>
        <v/>
      </c>
      <c r="BB56" s="199" t="str">
        <f aca="false">IFERROR(__xludf.dummyfunction("if(countif(ec_num_list,EB56),OFFSET(INDIRECT(CONCAT(""A"",to_text(match(EB56,ec_num_list,0)))),0,1),"""")"),"L7 ")</f>
        <v>L7</v>
      </c>
      <c r="BC56" s="199" t="str">
        <f aca="false">IFERROR(__xludf.dummyfunction("if(countif(ec_num_list,EC56),OFFSET(INDIRECT(CONCAT(""A"",to_text(match(EC56,ec_num_list,0)))),0,1),"""")"),"L8 ")</f>
        <v>L8</v>
      </c>
      <c r="BD56" s="199" t="str">
        <f aca="false">IFERROR(__xludf.dummyfunction("if(countif(ec_num_list,ED56),OFFSET(INDIRECT(CONCAT(""A"",to_text(match(ED56,ec_num_list,0)))),0,1),"""")"),"L9 ")</f>
        <v>L9</v>
      </c>
      <c r="BE56" s="199" t="str">
        <f aca="false">IFERROR(__xludf.dummyfunction("if(countif(ec_num_list,EE56),OFFSET(INDIRECT(CONCAT(""A"",to_text(match(EE56,ec_num_list,0)))),0,1),"""")"),"LA ")</f>
        <v>LA</v>
      </c>
      <c r="BF56" s="199" t="str">
        <f aca="false">IFERROR(__xludf.dummyfunction("if(countif(ec_num_list,EF56),OFFSET(INDIRECT(CONCAT(""A"",to_text(match(EF56,ec_num_list,0)))),0,1),"""")"),"")</f>
        <v/>
      </c>
      <c r="BG56" s="199" t="str">
        <f aca="false">IFERROR(__xludf.dummyfunction("if(countif(ec_num_list,EG56),OFFSET(INDIRECT(CONCAT(""A"",to_text(match(EG56,ec_num_list,0)))),0,1),"""")"),"LC ")</f>
        <v>LC</v>
      </c>
      <c r="BH56" s="199" t="str">
        <f aca="false">IFERROR(__xludf.dummyfunction("if(countif(ec_num_list,EH56),OFFSET(INDIRECT(CONCAT(""A"",to_text(match(EH56,ec_num_list,0)))),0,1),"""")"),"")</f>
        <v/>
      </c>
      <c r="BI56" s="199" t="str">
        <f aca="false">IFERROR(__xludf.dummyfunction("if(countif(ec_num_list,EI56),OFFSET(INDIRECT(CONCAT(""A"",to_text(match(EI56,ec_num_list,0)))),0,1),"""")"),"")</f>
        <v/>
      </c>
      <c r="BJ56" s="199" t="str">
        <f aca="false">IFERROR(__xludf.dummyfunction("if(countif(ec_num_list,EJ56),OFFSET(INDIRECT(CONCAT(""A"",to_text(match(EJ56,ec_num_list,0)))),0,1),"""")"),"LF ")</f>
        <v>LF</v>
      </c>
      <c r="BK56" s="199" t="str">
        <f aca="false">IFERROR(__xludf.dummyfunction("if(countif(ec_num_list,EK56),OFFSET(INDIRECT(CONCAT(""A"",to_text(match(EK56,ec_num_list,0)))),0,1),"""")"),"M0 ")</f>
        <v>M0</v>
      </c>
      <c r="BL56" s="199" t="str">
        <f aca="false">IFERROR(__xludf.dummyfunction("if(countif(ec_num_list,EL56),OFFSET(INDIRECT(CONCAT(""A"",to_text(match(EL56,ec_num_list,0)))),0,1),"""")"),"")</f>
        <v/>
      </c>
      <c r="BM56" s="199" t="str">
        <f aca="false">IFERROR(__xludf.dummyfunction("if(countif(ec_num_list,EM56),OFFSET(INDIRECT(CONCAT(""A"",to_text(match(EM56,ec_num_list,0)))),0,1),"""")"),"")</f>
        <v/>
      </c>
      <c r="BN56" s="199" t="str">
        <f aca="false">IFERROR(__xludf.dummyfunction("if(countif(ec_num_list,EN56),OFFSET(INDIRECT(CONCAT(""A"",to_text(match(EN56,ec_num_list,0)))),0,1),"""")"),"M3 ")</f>
        <v>M3</v>
      </c>
      <c r="BO56" s="199" t="str">
        <f aca="false">IFERROR(__xludf.dummyfunction("if(countif(ec_num_list,EO56),OFFSET(INDIRECT(CONCAT(""A"",to_text(match(EO56,ec_num_list,0)))),0,1),"""")"),"M4 ")</f>
        <v>M4</v>
      </c>
      <c r="BP56" s="199" t="str">
        <f aca="false">IFERROR(__xludf.dummyfunction("if(countif(ec_num_list,EP56),OFFSET(INDIRECT(CONCAT(""A"",to_text(match(EP56,ec_num_list,0)))),0,1),"""")"),"")</f>
        <v/>
      </c>
      <c r="BQ56" s="199" t="str">
        <f aca="false">IFERROR(__xludf.dummyfunction("if(countif(ec_num_list,EQ56),OFFSET(INDIRECT(CONCAT(""A"",to_text(match(EQ56,ec_num_list,0)))),0,1),"""")"),"")</f>
        <v/>
      </c>
      <c r="BR56" s="199" t="str">
        <f aca="false">IFERROR(__xludf.dummyfunction("if(countif(ec_num_list,ER56),OFFSET(INDIRECT(CONCAT(""A"",to_text(match(ER56,ec_num_list,0)))),0,1),"""")"),"")</f>
        <v/>
      </c>
      <c r="BS56" s="199" t="str">
        <f aca="false">IFERROR(__xludf.dummyfunction("if(countif(ec_num_list,ES56),OFFSET(INDIRECT(CONCAT(""A"",to_text(match(ES56,ec_num_list,0)))),0,1),"""")"),"M8 ")</f>
        <v>M8</v>
      </c>
      <c r="BT56" s="199" t="str">
        <f aca="false">IFERROR(__xludf.dummyfunction("if(countif(ec_num_list,ET56),OFFSET(INDIRECT(CONCAT(""A"",to_text(match(ET56,ec_num_list,0)))),0,1),"""")"),"")</f>
        <v/>
      </c>
      <c r="BU56" s="199" t="str">
        <f aca="false">IFERROR(__xludf.dummyfunction("if(countif(ec_num_list,EU56),OFFSET(INDIRECT(CONCAT(""A"",to_text(match(EU56,ec_num_list,0)))),0,1),"""")"),"")</f>
        <v/>
      </c>
      <c r="BV56" s="199" t="str">
        <f aca="false">IFERROR(__xludf.dummyfunction("if(countif(ec_num_list,EV56),OFFSET(INDIRECT(CONCAT(""A"",to_text(match(EV56,ec_num_list,0)))),0,1),"""")"),"MB ")</f>
        <v>MB</v>
      </c>
      <c r="BW56" s="199" t="str">
        <f aca="false">IFERROR(__xludf.dummyfunction("if(countif(ec_num_list,EW56),OFFSET(INDIRECT(CONCAT(""A"",to_text(match(EW56,ec_num_list,0)))),0,1),"""")"),"")</f>
        <v/>
      </c>
      <c r="BX56" s="199" t="str">
        <f aca="false">IFERROR(__xludf.dummyfunction("if(countif(ec_num_list,EX56),OFFSET(INDIRECT(CONCAT(""A"",to_text(match(EX56,ec_num_list,0)))),0,1),"""")"),"MD ")</f>
        <v>MD</v>
      </c>
      <c r="BY56" s="199" t="str">
        <f aca="false">IFERROR(__xludf.dummyfunction("if(countif(ec_num_list,EY56),OFFSET(INDIRECT(CONCAT(""A"",to_text(match(EY56,ec_num_list,0)))),0,1),"""")"),"")</f>
        <v/>
      </c>
      <c r="BZ56" s="199" t="str">
        <f aca="false">IFERROR(__xludf.dummyfunction("if(countif(ec_num_list,EZ56),OFFSET(INDIRECT(CONCAT(""A"",to_text(match(EZ56,ec_num_list,0)))),0,1),"""")"),"MF ")</f>
        <v>MF</v>
      </c>
      <c r="CA56" s="199" t="str">
        <f aca="false">IFERROR(__xludf.dummyfunction("if(countif(ec_num_list,FA56),OFFSET(INDIRECT(CONCAT(""A"",to_text(match(FA56,ec_num_list,0)))),0,1),"""")"),"")</f>
        <v/>
      </c>
      <c r="CB56" s="199" t="str">
        <f aca="false">IFERROR(__xludf.dummyfunction("if(countif(ec_num_list,FB56),OFFSET(INDIRECT(CONCAT(""A"",to_text(match(FB56,ec_num_list,0)))),0,1),"""")"),"")</f>
        <v/>
      </c>
      <c r="CC56" s="199" t="str">
        <f aca="false">IFERROR(__xludf.dummyfunction("if(countif(ec_num_list,FC56),OFFSET(INDIRECT(CONCAT(""A"",to_text(match(FC56,ec_num_list,0)))),0,1),"""")"),"N2 ")</f>
        <v>N2</v>
      </c>
      <c r="CD56" s="199" t="str">
        <f aca="false">IFERROR(__xludf.dummyfunction("if(countif(ec_num_list,FD56),OFFSET(INDIRECT(CONCAT(""A"",to_text(match(FD56,ec_num_list,0)))),0,1),"""")"),"")</f>
        <v/>
      </c>
      <c r="CE56" s="199" t="str">
        <f aca="false">IFERROR(__xludf.dummyfunction("if(countif(ec_num_list,FE56),OFFSET(INDIRECT(CONCAT(""A"",to_text(match(FE56,ec_num_list,0)))),0,1),"""")"),"")</f>
        <v/>
      </c>
      <c r="CF56" s="199" t="str">
        <f aca="false">IFERROR(__xludf.dummyfunction("if(countif(ec_num_list,FF56),OFFSET(INDIRECT(CONCAT(""A"",to_text(match(FF56,ec_num_list,0)))),0,1),"""")"),"")</f>
        <v/>
      </c>
      <c r="CG56" s="199" t="str">
        <f aca="false">IFERROR(__xludf.dummyfunction("if(countif(ec_num_list,FG56),OFFSET(INDIRECT(CONCAT(""A"",to_text(match(FG56,ec_num_list,0)))),0,1),"""")"),"N6 ")</f>
        <v>N6</v>
      </c>
      <c r="CH56" s="199" t="str">
        <f aca="false">IFERROR(__xludf.dummyfunction("if(countif(ec_num_list,FH56),OFFSET(INDIRECT(CONCAT(""A"",to_text(match(FH56,ec_num_list,0)))),0,1),"""")"),"N7 ")</f>
        <v>N7</v>
      </c>
      <c r="CI56" s="199" t="str">
        <f aca="false">IFERROR(__xludf.dummyfunction("if(countif(ec_num_list,FI56),OFFSET(INDIRECT(CONCAT(""A"",to_text(match(FI56,ec_num_list,0)))),0,1),"""")"),"")</f>
        <v/>
      </c>
      <c r="CJ56" s="199" t="str">
        <f aca="false">IFERROR(__xludf.dummyfunction("if(countif(ec_num_list,FJ56),OFFSET(INDIRECT(CONCAT(""A"",to_text(match(FJ56,ec_num_list,0)))),0,1),"""")"),"")</f>
        <v/>
      </c>
      <c r="CK56" s="199" t="str">
        <f aca="false">IFERROR(__xludf.dummyfunction("if(countif(ec_num_list,FK56),OFFSET(INDIRECT(CONCAT(""A"",to_text(match(FK56,ec_num_list,0)))),0,1),"""")"),"NA ")</f>
        <v>NA</v>
      </c>
      <c r="CL56" s="199" t="str">
        <f aca="false">IFERROR(__xludf.dummyfunction("if(countif(ec_num_list,FL56),OFFSET(INDIRECT(CONCAT(""A"",to_text(match(FL56,ec_num_list,0)))),0,1),"""")"),"")</f>
        <v/>
      </c>
      <c r="CM56" s="199" t="str">
        <f aca="false">IFERROR(__xludf.dummyfunction("if(countif(ec_num_list,FM56),OFFSET(INDIRECT(CONCAT(""A"",to_text(match(FM56,ec_num_list,0)))),0,1),"""")"),"")</f>
        <v/>
      </c>
      <c r="CN56" s="37" t="s">
        <v>218</v>
      </c>
      <c r="CO56" s="37" t="s">
        <v>1231</v>
      </c>
      <c r="CP56" s="37" t="s">
        <v>1239</v>
      </c>
      <c r="CQ56" s="37" t="s">
        <v>1244</v>
      </c>
      <c r="CR56" s="37" t="s">
        <v>1543</v>
      </c>
      <c r="CS56" s="37" t="s">
        <v>1543</v>
      </c>
      <c r="CT56" s="37" t="s">
        <v>1254</v>
      </c>
      <c r="CU56" s="37" t="s">
        <v>1259</v>
      </c>
      <c r="CV56" s="37" t="s">
        <v>1262</v>
      </c>
      <c r="CW56" s="37" t="s">
        <v>1543</v>
      </c>
      <c r="CX56" s="37" t="s">
        <v>1543</v>
      </c>
      <c r="CY56" s="37" t="s">
        <v>1274</v>
      </c>
      <c r="CZ56" s="37" t="s">
        <v>1543</v>
      </c>
      <c r="DA56" s="37" t="s">
        <v>1280</v>
      </c>
      <c r="DB56" s="37" t="s">
        <v>1282</v>
      </c>
      <c r="DC56" s="37" t="s">
        <v>1543</v>
      </c>
      <c r="DD56" s="37" t="s">
        <v>1289</v>
      </c>
      <c r="DE56" s="37" t="s">
        <v>1292</v>
      </c>
      <c r="DF56" s="37" t="s">
        <v>1297</v>
      </c>
      <c r="DG56" s="37" t="s">
        <v>1543</v>
      </c>
      <c r="DH56" s="37" t="s">
        <v>1303</v>
      </c>
      <c r="DI56" s="37" t="s">
        <v>1305</v>
      </c>
      <c r="DJ56" s="37" t="s">
        <v>1309</v>
      </c>
      <c r="DK56" s="37" t="s">
        <v>1543</v>
      </c>
      <c r="DL56" s="37" t="s">
        <v>1314</v>
      </c>
      <c r="DM56" s="37" t="s">
        <v>1318</v>
      </c>
      <c r="DN56" s="37" t="s">
        <v>1322</v>
      </c>
      <c r="DO56" s="37" t="s">
        <v>1325</v>
      </c>
      <c r="DP56" s="37" t="s">
        <v>1329</v>
      </c>
      <c r="DQ56" s="37" t="s">
        <v>1332</v>
      </c>
      <c r="DR56" s="37" t="s">
        <v>1335</v>
      </c>
      <c r="DS56" s="37" t="s">
        <v>1543</v>
      </c>
      <c r="DT56" s="37" t="s">
        <v>1341</v>
      </c>
      <c r="DU56" s="37" t="s">
        <v>1543</v>
      </c>
      <c r="DV56" s="37" t="s">
        <v>1351</v>
      </c>
      <c r="DW56" s="37" t="s">
        <v>1357</v>
      </c>
      <c r="DX56" s="37" t="s">
        <v>1363</v>
      </c>
      <c r="DY56" s="37" t="s">
        <v>1543</v>
      </c>
      <c r="DZ56" s="37" t="s">
        <v>1543</v>
      </c>
      <c r="EA56" s="37" t="s">
        <v>1543</v>
      </c>
      <c r="EB56" s="37" t="s">
        <v>1376</v>
      </c>
      <c r="EC56" s="37" t="s">
        <v>1379</v>
      </c>
      <c r="ED56" s="37" t="s">
        <v>1382</v>
      </c>
      <c r="EE56" s="37" t="s">
        <v>1385</v>
      </c>
      <c r="EF56" s="37" t="s">
        <v>1543</v>
      </c>
      <c r="EG56" s="37" t="s">
        <v>1392</v>
      </c>
      <c r="EH56" s="37" t="s">
        <v>1543</v>
      </c>
      <c r="EI56" s="37" t="s">
        <v>1543</v>
      </c>
      <c r="EJ56" s="37" t="s">
        <v>1402</v>
      </c>
      <c r="EK56" s="37" t="s">
        <v>1405</v>
      </c>
      <c r="EL56" s="37" t="s">
        <v>1543</v>
      </c>
      <c r="EM56" s="37" t="s">
        <v>1543</v>
      </c>
      <c r="EN56" s="37" t="s">
        <v>1416</v>
      </c>
      <c r="EO56" s="37" t="s">
        <v>1418</v>
      </c>
      <c r="EP56" s="37" t="s">
        <v>1543</v>
      </c>
      <c r="EQ56" s="37" t="s">
        <v>1543</v>
      </c>
      <c r="ER56" s="37" t="s">
        <v>1543</v>
      </c>
      <c r="ES56" s="37" t="s">
        <v>1430</v>
      </c>
      <c r="ET56" s="37" t="s">
        <v>1543</v>
      </c>
      <c r="EU56" s="37" t="s">
        <v>1543</v>
      </c>
      <c r="EV56" s="37" t="s">
        <v>1439</v>
      </c>
      <c r="EW56" s="37" t="s">
        <v>1543</v>
      </c>
      <c r="EX56" s="37" t="s">
        <v>1446</v>
      </c>
      <c r="EY56" s="37" t="s">
        <v>1543</v>
      </c>
      <c r="EZ56" s="37" t="s">
        <v>1451</v>
      </c>
      <c r="FA56" s="37" t="s">
        <v>1543</v>
      </c>
      <c r="FB56" s="37" t="s">
        <v>1543</v>
      </c>
      <c r="FC56" s="37" t="s">
        <v>1464</v>
      </c>
      <c r="FD56" s="37" t="s">
        <v>1543</v>
      </c>
      <c r="FE56" s="37" t="s">
        <v>1543</v>
      </c>
      <c r="FF56" s="37" t="s">
        <v>1543</v>
      </c>
      <c r="FG56" s="37" t="s">
        <v>1480</v>
      </c>
      <c r="FH56" s="37" t="s">
        <v>1482</v>
      </c>
      <c r="FI56" s="37" t="s">
        <v>1543</v>
      </c>
      <c r="FJ56" s="37" t="s">
        <v>1543</v>
      </c>
      <c r="FK56" s="37" t="s">
        <v>1494</v>
      </c>
      <c r="FL56" s="37" t="s">
        <v>1497</v>
      </c>
      <c r="FM56" s="37" t="s">
        <v>1543</v>
      </c>
    </row>
    <row r="57" customFormat="false" ht="15" hidden="false" customHeight="false" outlineLevel="0" collapsed="false">
      <c r="A57" s="37" t="s">
        <v>1424</v>
      </c>
      <c r="B57" s="37" t="str">
        <f aca="false">CONCATENATE("M",C57," ")</f>
        <v>M6</v>
      </c>
      <c r="C57" s="196" t="n">
        <v>6</v>
      </c>
      <c r="D57" s="36" t="s">
        <v>417</v>
      </c>
      <c r="E57" s="36" t="s">
        <v>896</v>
      </c>
      <c r="F57" s="36" t="s">
        <v>897</v>
      </c>
      <c r="G57" s="36" t="s">
        <v>898</v>
      </c>
      <c r="H57" s="36" t="s">
        <v>439</v>
      </c>
      <c r="I57" s="36" t="s">
        <v>648</v>
      </c>
      <c r="J57" s="36" t="s">
        <v>660</v>
      </c>
      <c r="K57" s="36" t="s">
        <v>725</v>
      </c>
      <c r="L57" s="173" t="s">
        <v>221</v>
      </c>
      <c r="M57" s="199" t="str">
        <f aca="false">IFERROR(__xludf.dummyfunction("regexreplace(N57,"" "","", "")"),"J0, J1, J2, J5, J6, J7, JA, JC, K0, K3, K4, K5, K7, K9, KA, KB, KC, KD, KF, L1, L8, LA, LC, LF, M0, M1, M3, M8, MB, MF, N2, N7, NA, ")</f>
        <v>J0, J1, J2, J5, J6, J7, JA, JC, K0, K3, K4, K5, K7, K9, KA, KB, KC, KD, KF, L1, L8, LA, LC, LF, M0, M1, M3, M8, MB, MF, N2, N7, NA,</v>
      </c>
      <c r="N57" s="199" t="e">
        <f aca="false">CONCATENATE(O57:CL57)</f>
        <v>#VALUE!</v>
      </c>
      <c r="O57" s="199" t="str">
        <f aca="false">IFERROR(__xludf.dummyfunction("if(countif(ec_num_list,CO57),OFFSET(INDIRECT(CONCAT(""A"",to_text(match(CO57,ec_num_list,0)))),0,1),"""")"),"J0 ")</f>
        <v>J0</v>
      </c>
      <c r="P57" s="199" t="str">
        <f aca="false">IFERROR(__xludf.dummyfunction("if(countif(ec_num_list,CP57),OFFSET(INDIRECT(CONCAT(""A"",to_text(match(CP57,ec_num_list,0)))),0,1),"""")"),"J1 ")</f>
        <v>J1</v>
      </c>
      <c r="Q57" s="199" t="str">
        <f aca="false">IFERROR(__xludf.dummyfunction("if(countif(ec_num_list,CQ57),OFFSET(INDIRECT(CONCAT(""A"",to_text(match(CQ57,ec_num_list,0)))),0,1),"""")"),"J2 ")</f>
        <v>J2</v>
      </c>
      <c r="R57" s="199" t="str">
        <f aca="false">IFERROR(__xludf.dummyfunction("if(countif(ec_num_list,CR57),OFFSET(INDIRECT(CONCAT(""A"",to_text(match(CR57,ec_num_list,0)))),0,1),"""")"),"")</f>
        <v/>
      </c>
      <c r="S57" s="199" t="str">
        <f aca="false">IFERROR(__xludf.dummyfunction("if(countif(ec_num_list,CS57),OFFSET(INDIRECT(CONCAT(""A"",to_text(match(CS57,ec_num_list,0)))),0,1),"""")"),"")</f>
        <v/>
      </c>
      <c r="T57" s="199" t="str">
        <f aca="false">IFERROR(__xludf.dummyfunction("if(countif(ec_num_list,CT57),OFFSET(INDIRECT(CONCAT(""A"",to_text(match(CT57,ec_num_list,0)))),0,1),"""")"),"J5 ")</f>
        <v>J5</v>
      </c>
      <c r="U57" s="199" t="str">
        <f aca="false">IFERROR(__xludf.dummyfunction("if(countif(ec_num_list,CU57),OFFSET(INDIRECT(CONCAT(""A"",to_text(match(CU57,ec_num_list,0)))),0,1),"""")"),"J6 ")</f>
        <v>J6</v>
      </c>
      <c r="V57" s="199" t="str">
        <f aca="false">IFERROR(__xludf.dummyfunction("if(countif(ec_num_list,CV57),OFFSET(INDIRECT(CONCAT(""A"",to_text(match(CV57,ec_num_list,0)))),0,1),"""")"),"J7 ")</f>
        <v>J7</v>
      </c>
      <c r="W57" s="199" t="str">
        <f aca="false">IFERROR(__xludf.dummyfunction("if(countif(ec_num_list,CW57),OFFSET(INDIRECT(CONCAT(""A"",to_text(match(CW57,ec_num_list,0)))),0,1),"""")"),"")</f>
        <v/>
      </c>
      <c r="X57" s="199" t="str">
        <f aca="false">IFERROR(__xludf.dummyfunction("if(countif(ec_num_list,CX57),OFFSET(INDIRECT(CONCAT(""A"",to_text(match(CX57,ec_num_list,0)))),0,1),"""")"),"")</f>
        <v/>
      </c>
      <c r="Y57" s="199" t="str">
        <f aca="false">IFERROR(__xludf.dummyfunction("if(countif(ec_num_list,CY57),OFFSET(INDIRECT(CONCAT(""A"",to_text(match(CY57,ec_num_list,0)))),0,1),"""")"),"JA ")</f>
        <v>JA</v>
      </c>
      <c r="Z57" s="199" t="str">
        <f aca="false">IFERROR(__xludf.dummyfunction("if(countif(ec_num_list,CZ57),OFFSET(INDIRECT(CONCAT(""A"",to_text(match(CZ57,ec_num_list,0)))),0,1),"""")"),"")</f>
        <v/>
      </c>
      <c r="AA57" s="199" t="str">
        <f aca="false">IFERROR(__xludf.dummyfunction("if(countif(ec_num_list,DA57),OFFSET(INDIRECT(CONCAT(""A"",to_text(match(DA57,ec_num_list,0)))),0,1),"""")"),"JC ")</f>
        <v>JC</v>
      </c>
      <c r="AB57" s="199" t="str">
        <f aca="false">IFERROR(__xludf.dummyfunction("if(countif(ec_num_list,DB57),OFFSET(INDIRECT(CONCAT(""A"",to_text(match(DB57,ec_num_list,0)))),0,1),"""")"),"")</f>
        <v/>
      </c>
      <c r="AC57" s="199" t="str">
        <f aca="false">IFERROR(__xludf.dummyfunction("if(countif(ec_num_list,DC57),OFFSET(INDIRECT(CONCAT(""A"",to_text(match(DC57,ec_num_list,0)))),0,1),"""")"),"")</f>
        <v/>
      </c>
      <c r="AD57" s="199" t="str">
        <f aca="false">IFERROR(__xludf.dummyfunction("if(countif(ec_num_list,DD57),OFFSET(INDIRECT(CONCAT(""A"",to_text(match(DD57,ec_num_list,0)))),0,1),"""")"),"")</f>
        <v/>
      </c>
      <c r="AE57" s="199" t="str">
        <f aca="false">IFERROR(__xludf.dummyfunction("if(countif(ec_num_list,DE57),OFFSET(INDIRECT(CONCAT(""A"",to_text(match(DE57,ec_num_list,0)))),0,1),"""")"),"K0 ")</f>
        <v>K0</v>
      </c>
      <c r="AF57" s="199" t="str">
        <f aca="false">IFERROR(__xludf.dummyfunction("if(countif(ec_num_list,DF57),OFFSET(INDIRECT(CONCAT(""A"",to_text(match(DF57,ec_num_list,0)))),0,1),"""")"),"")</f>
        <v/>
      </c>
      <c r="AG57" s="199" t="str">
        <f aca="false">IFERROR(__xludf.dummyfunction("if(countif(ec_num_list,DG57),OFFSET(INDIRECT(CONCAT(""A"",to_text(match(DG57,ec_num_list,0)))),0,1),"""")"),"")</f>
        <v/>
      </c>
      <c r="AH57" s="199" t="str">
        <f aca="false">IFERROR(__xludf.dummyfunction("if(countif(ec_num_list,DH57),OFFSET(INDIRECT(CONCAT(""A"",to_text(match(DH57,ec_num_list,0)))),0,1),"""")"),"K3 ")</f>
        <v>K3</v>
      </c>
      <c r="AI57" s="199" t="str">
        <f aca="false">IFERROR(__xludf.dummyfunction("if(countif(ec_num_list,DI57),OFFSET(INDIRECT(CONCAT(""A"",to_text(match(DI57,ec_num_list,0)))),0,1),"""")"),"K4 ")</f>
        <v>K4</v>
      </c>
      <c r="AJ57" s="199" t="str">
        <f aca="false">IFERROR(__xludf.dummyfunction("if(countif(ec_num_list,DJ57),OFFSET(INDIRECT(CONCAT(""A"",to_text(match(DJ57,ec_num_list,0)))),0,1),"""")"),"K5 ")</f>
        <v>K5</v>
      </c>
      <c r="AK57" s="199" t="str">
        <f aca="false">IFERROR(__xludf.dummyfunction("if(countif(ec_num_list,DK57),OFFSET(INDIRECT(CONCAT(""A"",to_text(match(DK57,ec_num_list,0)))),0,1),"""")"),"")</f>
        <v/>
      </c>
      <c r="AL57" s="199" t="str">
        <f aca="false">IFERROR(__xludf.dummyfunction("if(countif(ec_num_list,DL57),OFFSET(INDIRECT(CONCAT(""A"",to_text(match(DL57,ec_num_list,0)))),0,1),"""")"),"K7 ")</f>
        <v>K7</v>
      </c>
      <c r="AM57" s="199" t="str">
        <f aca="false">IFERROR(__xludf.dummyfunction("if(countif(ec_num_list,DM57),OFFSET(INDIRECT(CONCAT(""A"",to_text(match(DM57,ec_num_list,0)))),0,1),"""")"),"")</f>
        <v/>
      </c>
      <c r="AN57" s="199" t="str">
        <f aca="false">IFERROR(__xludf.dummyfunction("if(countif(ec_num_list,DN57),OFFSET(INDIRECT(CONCAT(""A"",to_text(match(DN57,ec_num_list,0)))),0,1),"""")"),"K9 ")</f>
        <v>K9</v>
      </c>
      <c r="AO57" s="199" t="str">
        <f aca="false">IFERROR(__xludf.dummyfunction("if(countif(ec_num_list,DO57),OFFSET(INDIRECT(CONCAT(""A"",to_text(match(DO57,ec_num_list,0)))),0,1),"""")"),"KA ")</f>
        <v>KA</v>
      </c>
      <c r="AP57" s="199" t="str">
        <f aca="false">IFERROR(__xludf.dummyfunction("if(countif(ec_num_list,DP57),OFFSET(INDIRECT(CONCAT(""A"",to_text(match(DP57,ec_num_list,0)))),0,1),"""")"),"KB ")</f>
        <v>KB</v>
      </c>
      <c r="AQ57" s="199" t="str">
        <f aca="false">IFERROR(__xludf.dummyfunction("if(countif(ec_num_list,DQ57),OFFSET(INDIRECT(CONCAT(""A"",to_text(match(DQ57,ec_num_list,0)))),0,1),"""")"),"KC ")</f>
        <v>KC</v>
      </c>
      <c r="AR57" s="199" t="str">
        <f aca="false">IFERROR(__xludf.dummyfunction("if(countif(ec_num_list,DR57),OFFSET(INDIRECT(CONCAT(""A"",to_text(match(DR57,ec_num_list,0)))),0,1),"""")"),"KD ")</f>
        <v>KD</v>
      </c>
      <c r="AS57" s="199" t="str">
        <f aca="false">IFERROR(__xludf.dummyfunction("if(countif(ec_num_list,DS57),OFFSET(INDIRECT(CONCAT(""A"",to_text(match(DS57,ec_num_list,0)))),0,1),"""")"),"")</f>
        <v/>
      </c>
      <c r="AT57" s="199" t="str">
        <f aca="false">IFERROR(__xludf.dummyfunction("if(countif(ec_num_list,DT57),OFFSET(INDIRECT(CONCAT(""A"",to_text(match(DT57,ec_num_list,0)))),0,1),"""")"),"KF ")</f>
        <v>KF</v>
      </c>
      <c r="AU57" s="199" t="str">
        <f aca="false">IFERROR(__xludf.dummyfunction("if(countif(ec_num_list,DU57),OFFSET(INDIRECT(CONCAT(""A"",to_text(match(DU57,ec_num_list,0)))),0,1),"""")"),"")</f>
        <v/>
      </c>
      <c r="AV57" s="199" t="str">
        <f aca="false">IFERROR(__xludf.dummyfunction("if(countif(ec_num_list,DV57),OFFSET(INDIRECT(CONCAT(""A"",to_text(match(DV57,ec_num_list,0)))),0,1),"""")"),"L1 ")</f>
        <v>L1</v>
      </c>
      <c r="AW57" s="199" t="str">
        <f aca="false">IFERROR(__xludf.dummyfunction("if(countif(ec_num_list,DW57),OFFSET(INDIRECT(CONCAT(""A"",to_text(match(DW57,ec_num_list,0)))),0,1),"""")"),"")</f>
        <v/>
      </c>
      <c r="AX57" s="199" t="str">
        <f aca="false">IFERROR(__xludf.dummyfunction("if(countif(ec_num_list,DX57),OFFSET(INDIRECT(CONCAT(""A"",to_text(match(DX57,ec_num_list,0)))),0,1),"""")"),"")</f>
        <v/>
      </c>
      <c r="AY57" s="199" t="str">
        <f aca="false">IFERROR(__xludf.dummyfunction("if(countif(ec_num_list,DY57),OFFSET(INDIRECT(CONCAT(""A"",to_text(match(DY57,ec_num_list,0)))),0,1),"""")"),"")</f>
        <v/>
      </c>
      <c r="AZ57" s="199" t="str">
        <f aca="false">IFERROR(__xludf.dummyfunction("if(countif(ec_num_list,DZ57),OFFSET(INDIRECT(CONCAT(""A"",to_text(match(DZ57,ec_num_list,0)))),0,1),"""")"),"")</f>
        <v/>
      </c>
      <c r="BA57" s="199" t="str">
        <f aca="false">IFERROR(__xludf.dummyfunction("if(countif(ec_num_list,EA57),OFFSET(INDIRECT(CONCAT(""A"",to_text(match(EA57,ec_num_list,0)))),0,1),"""")"),"")</f>
        <v/>
      </c>
      <c r="BB57" s="199" t="str">
        <f aca="false">IFERROR(__xludf.dummyfunction("if(countif(ec_num_list,EB57),OFFSET(INDIRECT(CONCAT(""A"",to_text(match(EB57,ec_num_list,0)))),0,1),"""")"),"")</f>
        <v/>
      </c>
      <c r="BC57" s="199" t="str">
        <f aca="false">IFERROR(__xludf.dummyfunction("if(countif(ec_num_list,EC57),OFFSET(INDIRECT(CONCAT(""A"",to_text(match(EC57,ec_num_list,0)))),0,1),"""")"),"L8 ")</f>
        <v>L8</v>
      </c>
      <c r="BD57" s="199" t="str">
        <f aca="false">IFERROR(__xludf.dummyfunction("if(countif(ec_num_list,ED57),OFFSET(INDIRECT(CONCAT(""A"",to_text(match(ED57,ec_num_list,0)))),0,1),"""")"),"")</f>
        <v/>
      </c>
      <c r="BE57" s="199" t="str">
        <f aca="false">IFERROR(__xludf.dummyfunction("if(countif(ec_num_list,EE57),OFFSET(INDIRECT(CONCAT(""A"",to_text(match(EE57,ec_num_list,0)))),0,1),"""")"),"LA ")</f>
        <v>LA</v>
      </c>
      <c r="BF57" s="199" t="str">
        <f aca="false">IFERROR(__xludf.dummyfunction("if(countif(ec_num_list,EF57),OFFSET(INDIRECT(CONCAT(""A"",to_text(match(EF57,ec_num_list,0)))),0,1),"""")"),"")</f>
        <v/>
      </c>
      <c r="BG57" s="199" t="str">
        <f aca="false">IFERROR(__xludf.dummyfunction("if(countif(ec_num_list,EG57),OFFSET(INDIRECT(CONCAT(""A"",to_text(match(EG57,ec_num_list,0)))),0,1),"""")"),"LC ")</f>
        <v>LC</v>
      </c>
      <c r="BH57" s="199" t="str">
        <f aca="false">IFERROR(__xludf.dummyfunction("if(countif(ec_num_list,EH57),OFFSET(INDIRECT(CONCAT(""A"",to_text(match(EH57,ec_num_list,0)))),0,1),"""")"),"")</f>
        <v/>
      </c>
      <c r="BI57" s="199" t="str">
        <f aca="false">IFERROR(__xludf.dummyfunction("if(countif(ec_num_list,EI57),OFFSET(INDIRECT(CONCAT(""A"",to_text(match(EI57,ec_num_list,0)))),0,1),"""")"),"")</f>
        <v/>
      </c>
      <c r="BJ57" s="199" t="str">
        <f aca="false">IFERROR(__xludf.dummyfunction("if(countif(ec_num_list,EJ57),OFFSET(INDIRECT(CONCAT(""A"",to_text(match(EJ57,ec_num_list,0)))),0,1),"""")"),"LF ")</f>
        <v>LF</v>
      </c>
      <c r="BK57" s="199" t="str">
        <f aca="false">IFERROR(__xludf.dummyfunction("if(countif(ec_num_list,EK57),OFFSET(INDIRECT(CONCAT(""A"",to_text(match(EK57,ec_num_list,0)))),0,1),"""")"),"M0 ")</f>
        <v>M0</v>
      </c>
      <c r="BL57" s="199" t="str">
        <f aca="false">IFERROR(__xludf.dummyfunction("if(countif(ec_num_list,EL57),OFFSET(INDIRECT(CONCAT(""A"",to_text(match(EL57,ec_num_list,0)))),0,1),"""")"),"M1 ")</f>
        <v>M1</v>
      </c>
      <c r="BM57" s="199" t="str">
        <f aca="false">IFERROR(__xludf.dummyfunction("if(countif(ec_num_list,EM57),OFFSET(INDIRECT(CONCAT(""A"",to_text(match(EM57,ec_num_list,0)))),0,1),"""")"),"")</f>
        <v/>
      </c>
      <c r="BN57" s="199" t="str">
        <f aca="false">IFERROR(__xludf.dummyfunction("if(countif(ec_num_list,EN57),OFFSET(INDIRECT(CONCAT(""A"",to_text(match(EN57,ec_num_list,0)))),0,1),"""")"),"M3 ")</f>
        <v>M3</v>
      </c>
      <c r="BO57" s="199" t="str">
        <f aca="false">IFERROR(__xludf.dummyfunction("if(countif(ec_num_list,EO57),OFFSET(INDIRECT(CONCAT(""A"",to_text(match(EO57,ec_num_list,0)))),0,1),"""")"),"")</f>
        <v/>
      </c>
      <c r="BP57" s="199" t="str">
        <f aca="false">IFERROR(__xludf.dummyfunction("if(countif(ec_num_list,EP57),OFFSET(INDIRECT(CONCAT(""A"",to_text(match(EP57,ec_num_list,0)))),0,1),"""")"),"")</f>
        <v/>
      </c>
      <c r="BQ57" s="199" t="str">
        <f aca="false">IFERROR(__xludf.dummyfunction("if(countif(ec_num_list,EQ57),OFFSET(INDIRECT(CONCAT(""A"",to_text(match(EQ57,ec_num_list,0)))),0,1),"""")"),"")</f>
        <v/>
      </c>
      <c r="BR57" s="199" t="str">
        <f aca="false">IFERROR(__xludf.dummyfunction("if(countif(ec_num_list,ER57),OFFSET(INDIRECT(CONCAT(""A"",to_text(match(ER57,ec_num_list,0)))),0,1),"""")"),"")</f>
        <v/>
      </c>
      <c r="BS57" s="199" t="str">
        <f aca="false">IFERROR(__xludf.dummyfunction("if(countif(ec_num_list,ES57),OFFSET(INDIRECT(CONCAT(""A"",to_text(match(ES57,ec_num_list,0)))),0,1),"""")"),"M8 ")</f>
        <v>M8</v>
      </c>
      <c r="BT57" s="199" t="str">
        <f aca="false">IFERROR(__xludf.dummyfunction("if(countif(ec_num_list,ET57),OFFSET(INDIRECT(CONCAT(""A"",to_text(match(ET57,ec_num_list,0)))),0,1),"""")"),"")</f>
        <v/>
      </c>
      <c r="BU57" s="199" t="str">
        <f aca="false">IFERROR(__xludf.dummyfunction("if(countif(ec_num_list,EU57),OFFSET(INDIRECT(CONCAT(""A"",to_text(match(EU57,ec_num_list,0)))),0,1),"""")"),"")</f>
        <v/>
      </c>
      <c r="BV57" s="199" t="str">
        <f aca="false">IFERROR(__xludf.dummyfunction("if(countif(ec_num_list,EV57),OFFSET(INDIRECT(CONCAT(""A"",to_text(match(EV57,ec_num_list,0)))),0,1),"""")"),"MB ")</f>
        <v>MB</v>
      </c>
      <c r="BW57" s="199" t="str">
        <f aca="false">IFERROR(__xludf.dummyfunction("if(countif(ec_num_list,EW57),OFFSET(INDIRECT(CONCAT(""A"",to_text(match(EW57,ec_num_list,0)))),0,1),"""")"),"")</f>
        <v/>
      </c>
      <c r="BX57" s="199" t="str">
        <f aca="false">IFERROR(__xludf.dummyfunction("if(countif(ec_num_list,EX57),OFFSET(INDIRECT(CONCAT(""A"",to_text(match(EX57,ec_num_list,0)))),0,1),"""")"),"")</f>
        <v/>
      </c>
      <c r="BY57" s="199" t="str">
        <f aca="false">IFERROR(__xludf.dummyfunction("if(countif(ec_num_list,EY57),OFFSET(INDIRECT(CONCAT(""A"",to_text(match(EY57,ec_num_list,0)))),0,1),"""")"),"")</f>
        <v/>
      </c>
      <c r="BZ57" s="199" t="str">
        <f aca="false">IFERROR(__xludf.dummyfunction("if(countif(ec_num_list,EZ57),OFFSET(INDIRECT(CONCAT(""A"",to_text(match(EZ57,ec_num_list,0)))),0,1),"""")"),"MF ")</f>
        <v>MF</v>
      </c>
      <c r="CA57" s="199" t="str">
        <f aca="false">IFERROR(__xludf.dummyfunction("if(countif(ec_num_list,FA57),OFFSET(INDIRECT(CONCAT(""A"",to_text(match(FA57,ec_num_list,0)))),0,1),"""")"),"")</f>
        <v/>
      </c>
      <c r="CB57" s="199" t="str">
        <f aca="false">IFERROR(__xludf.dummyfunction("if(countif(ec_num_list,FB57),OFFSET(INDIRECT(CONCAT(""A"",to_text(match(FB57,ec_num_list,0)))),0,1),"""")"),"")</f>
        <v/>
      </c>
      <c r="CC57" s="199" t="str">
        <f aca="false">IFERROR(__xludf.dummyfunction("if(countif(ec_num_list,FC57),OFFSET(INDIRECT(CONCAT(""A"",to_text(match(FC57,ec_num_list,0)))),0,1),"""")"),"N2 ")</f>
        <v>N2</v>
      </c>
      <c r="CD57" s="199" t="str">
        <f aca="false">IFERROR(__xludf.dummyfunction("if(countif(ec_num_list,FD57),OFFSET(INDIRECT(CONCAT(""A"",to_text(match(FD57,ec_num_list,0)))),0,1),"""")"),"")</f>
        <v/>
      </c>
      <c r="CE57" s="199" t="str">
        <f aca="false">IFERROR(__xludf.dummyfunction("if(countif(ec_num_list,FE57),OFFSET(INDIRECT(CONCAT(""A"",to_text(match(FE57,ec_num_list,0)))),0,1),"""")"),"")</f>
        <v/>
      </c>
      <c r="CF57" s="199" t="str">
        <f aca="false">IFERROR(__xludf.dummyfunction("if(countif(ec_num_list,FF57),OFFSET(INDIRECT(CONCAT(""A"",to_text(match(FF57,ec_num_list,0)))),0,1),"""")"),"")</f>
        <v/>
      </c>
      <c r="CG57" s="199" t="str">
        <f aca="false">IFERROR(__xludf.dummyfunction("if(countif(ec_num_list,FG57),OFFSET(INDIRECT(CONCAT(""A"",to_text(match(FG57,ec_num_list,0)))),0,1),"""")"),"")</f>
        <v/>
      </c>
      <c r="CH57" s="199" t="str">
        <f aca="false">IFERROR(__xludf.dummyfunction("if(countif(ec_num_list,FH57),OFFSET(INDIRECT(CONCAT(""A"",to_text(match(FH57,ec_num_list,0)))),0,1),"""")"),"N7 ")</f>
        <v>N7</v>
      </c>
      <c r="CI57" s="199" t="str">
        <f aca="false">IFERROR(__xludf.dummyfunction("if(countif(ec_num_list,FI57),OFFSET(INDIRECT(CONCAT(""A"",to_text(match(FI57,ec_num_list,0)))),0,1),"""")"),"")</f>
        <v/>
      </c>
      <c r="CJ57" s="199" t="str">
        <f aca="false">IFERROR(__xludf.dummyfunction("if(countif(ec_num_list,FJ57),OFFSET(INDIRECT(CONCAT(""A"",to_text(match(FJ57,ec_num_list,0)))),0,1),"""")"),"")</f>
        <v/>
      </c>
      <c r="CK57" s="199" t="str">
        <f aca="false">IFERROR(__xludf.dummyfunction("if(countif(ec_num_list,FK57),OFFSET(INDIRECT(CONCAT(""A"",to_text(match(FK57,ec_num_list,0)))),0,1),"""")"),"NA ")</f>
        <v>NA</v>
      </c>
      <c r="CL57" s="199" t="str">
        <f aca="false">IFERROR(__xludf.dummyfunction("if(countif(ec_num_list,FL57),OFFSET(INDIRECT(CONCAT(""A"",to_text(match(FL57,ec_num_list,0)))),0,1),"""")"),"")</f>
        <v/>
      </c>
      <c r="CM57" s="199" t="str">
        <f aca="false">IFERROR(__xludf.dummyfunction("if(countif(ec_num_list,FM57),OFFSET(INDIRECT(CONCAT(""A"",to_text(match(FM57,ec_num_list,0)))),0,1),"""")"),"")</f>
        <v/>
      </c>
      <c r="CN57" s="37" t="s">
        <v>221</v>
      </c>
      <c r="CO57" s="37" t="s">
        <v>1231</v>
      </c>
      <c r="CP57" s="37" t="s">
        <v>1239</v>
      </c>
      <c r="CQ57" s="37" t="s">
        <v>1244</v>
      </c>
      <c r="CR57" s="37" t="s">
        <v>1543</v>
      </c>
      <c r="CS57" s="37" t="s">
        <v>1543</v>
      </c>
      <c r="CT57" s="37" t="s">
        <v>1254</v>
      </c>
      <c r="CU57" s="37" t="s">
        <v>1259</v>
      </c>
      <c r="CV57" s="37" t="s">
        <v>1262</v>
      </c>
      <c r="CW57" s="37" t="s">
        <v>1543</v>
      </c>
      <c r="CX57" s="37" t="s">
        <v>1543</v>
      </c>
      <c r="CY57" s="37" t="s">
        <v>1274</v>
      </c>
      <c r="CZ57" s="37" t="s">
        <v>1543</v>
      </c>
      <c r="DA57" s="37" t="s">
        <v>1280</v>
      </c>
      <c r="DB57" s="37" t="s">
        <v>1543</v>
      </c>
      <c r="DC57" s="37" t="s">
        <v>1543</v>
      </c>
      <c r="DD57" s="37" t="s">
        <v>1543</v>
      </c>
      <c r="DE57" s="37" t="s">
        <v>1292</v>
      </c>
      <c r="DF57" s="37" t="s">
        <v>1543</v>
      </c>
      <c r="DG57" s="37" t="s">
        <v>1543</v>
      </c>
      <c r="DH57" s="37" t="s">
        <v>1303</v>
      </c>
      <c r="DI57" s="37" t="s">
        <v>1305</v>
      </c>
      <c r="DJ57" s="37" t="s">
        <v>1309</v>
      </c>
      <c r="DK57" s="37" t="s">
        <v>1543</v>
      </c>
      <c r="DL57" s="37" t="s">
        <v>1314</v>
      </c>
      <c r="DM57" s="37" t="s">
        <v>1543</v>
      </c>
      <c r="DN57" s="37" t="s">
        <v>1322</v>
      </c>
      <c r="DO57" s="37" t="s">
        <v>1325</v>
      </c>
      <c r="DP57" s="37" t="s">
        <v>1329</v>
      </c>
      <c r="DQ57" s="37" t="s">
        <v>1332</v>
      </c>
      <c r="DR57" s="37" t="s">
        <v>1335</v>
      </c>
      <c r="DS57" s="37" t="s">
        <v>1543</v>
      </c>
      <c r="DT57" s="37" t="s">
        <v>1341</v>
      </c>
      <c r="DU57" s="37" t="s">
        <v>1543</v>
      </c>
      <c r="DV57" s="37" t="s">
        <v>1351</v>
      </c>
      <c r="DW57" s="37" t="s">
        <v>1543</v>
      </c>
      <c r="DX57" s="37" t="s">
        <v>1543</v>
      </c>
      <c r="DY57" s="37" t="s">
        <v>1543</v>
      </c>
      <c r="DZ57" s="37" t="s">
        <v>1543</v>
      </c>
      <c r="EA57" s="37" t="s">
        <v>1543</v>
      </c>
      <c r="EB57" s="37" t="s">
        <v>1543</v>
      </c>
      <c r="EC57" s="37" t="s">
        <v>1379</v>
      </c>
      <c r="ED57" s="37" t="s">
        <v>1543</v>
      </c>
      <c r="EE57" s="37" t="s">
        <v>1385</v>
      </c>
      <c r="EF57" s="37" t="s">
        <v>1543</v>
      </c>
      <c r="EG57" s="37" t="s">
        <v>1392</v>
      </c>
      <c r="EH57" s="37" t="s">
        <v>1543</v>
      </c>
      <c r="EI57" s="37" t="s">
        <v>1543</v>
      </c>
      <c r="EJ57" s="37" t="s">
        <v>1402</v>
      </c>
      <c r="EK57" s="37" t="s">
        <v>1405</v>
      </c>
      <c r="EL57" s="37" t="s">
        <v>1407</v>
      </c>
      <c r="EM57" s="37" t="s">
        <v>1543</v>
      </c>
      <c r="EN57" s="37" t="s">
        <v>1416</v>
      </c>
      <c r="EO57" s="37" t="s">
        <v>1543</v>
      </c>
      <c r="EP57" s="37" t="s">
        <v>1543</v>
      </c>
      <c r="EQ57" s="37" t="s">
        <v>1543</v>
      </c>
      <c r="ER57" s="37" t="s">
        <v>1543</v>
      </c>
      <c r="ES57" s="37" t="s">
        <v>1430</v>
      </c>
      <c r="ET57" s="37" t="s">
        <v>1543</v>
      </c>
      <c r="EU57" s="37" t="s">
        <v>1543</v>
      </c>
      <c r="EV57" s="37" t="s">
        <v>1439</v>
      </c>
      <c r="EW57" s="37" t="s">
        <v>1543</v>
      </c>
      <c r="EX57" s="37" t="s">
        <v>1543</v>
      </c>
      <c r="EY57" s="37" t="s">
        <v>1543</v>
      </c>
      <c r="EZ57" s="37" t="s">
        <v>1451</v>
      </c>
      <c r="FA57" s="37" t="s">
        <v>1543</v>
      </c>
      <c r="FB57" s="37" t="s">
        <v>1543</v>
      </c>
      <c r="FC57" s="37" t="s">
        <v>1464</v>
      </c>
      <c r="FD57" s="37" t="s">
        <v>1543</v>
      </c>
      <c r="FE57" s="37" t="s">
        <v>1543</v>
      </c>
      <c r="FF57" s="37" t="s">
        <v>1543</v>
      </c>
      <c r="FG57" s="37" t="s">
        <v>1543</v>
      </c>
      <c r="FH57" s="37" t="s">
        <v>1482</v>
      </c>
      <c r="FI57" s="37" t="s">
        <v>1543</v>
      </c>
      <c r="FJ57" s="37" t="s">
        <v>1543</v>
      </c>
      <c r="FK57" s="37" t="s">
        <v>1494</v>
      </c>
      <c r="FL57" s="37" t="s">
        <v>1497</v>
      </c>
      <c r="FM57" s="37" t="s">
        <v>1543</v>
      </c>
    </row>
    <row r="58" customFormat="false" ht="15" hidden="false" customHeight="false" outlineLevel="0" collapsed="false">
      <c r="A58" s="37" t="s">
        <v>1427</v>
      </c>
      <c r="B58" s="37" t="str">
        <f aca="false">CONCATENATE("M",C58," ")</f>
        <v>M7</v>
      </c>
      <c r="C58" s="196" t="n">
        <v>7</v>
      </c>
      <c r="D58" s="36" t="s">
        <v>417</v>
      </c>
      <c r="E58" s="36" t="s">
        <v>896</v>
      </c>
      <c r="F58" s="36" t="s">
        <v>897</v>
      </c>
      <c r="G58" s="36" t="s">
        <v>898</v>
      </c>
      <c r="H58" s="36" t="s">
        <v>439</v>
      </c>
      <c r="I58" s="36" t="s">
        <v>696</v>
      </c>
      <c r="J58" s="36" t="s">
        <v>697</v>
      </c>
      <c r="K58" s="36" t="s">
        <v>728</v>
      </c>
      <c r="L58" s="173" t="s">
        <v>223</v>
      </c>
      <c r="M58" s="199" t="str">
        <f aca="false">IFERROR(__xludf.dummyfunction("regexreplace(N58,"" "","", "")"),"J0, J1, J2, J5, J6, J7, JA, JC, JF, K0, K3, K4, K5, K7, K8, K9, KA, KB, KC, KD, KF, L1, L8, LA, LC, LF, M0, M1, M3, M4, M8, MB, MD, MF, N2, N7, NA, ")</f>
        <v>J0, J1, J2, J5, J6, J7, JA, JC, JF, K0, K3, K4, K5, K7, K8, K9, KA, KB, KC, KD, KF, L1, L8, LA, LC, LF, M0, M1, M3, M4, M8, MB, MD, MF, N2, N7, NA,</v>
      </c>
      <c r="N58" s="199" t="e">
        <f aca="false">CONCATENATE(O58:CL58)</f>
        <v>#VALUE!</v>
      </c>
      <c r="O58" s="199" t="str">
        <f aca="false">IFERROR(__xludf.dummyfunction("if(countif(ec_num_list,CO58),OFFSET(INDIRECT(CONCAT(""A"",to_text(match(CO58,ec_num_list,0)))),0,1),"""")"),"J0 ")</f>
        <v>J0</v>
      </c>
      <c r="P58" s="199" t="str">
        <f aca="false">IFERROR(__xludf.dummyfunction("if(countif(ec_num_list,CP58),OFFSET(INDIRECT(CONCAT(""A"",to_text(match(CP58,ec_num_list,0)))),0,1),"""")"),"J1 ")</f>
        <v>J1</v>
      </c>
      <c r="Q58" s="199" t="str">
        <f aca="false">IFERROR(__xludf.dummyfunction("if(countif(ec_num_list,CQ58),OFFSET(INDIRECT(CONCAT(""A"",to_text(match(CQ58,ec_num_list,0)))),0,1),"""")"),"J2 ")</f>
        <v>J2</v>
      </c>
      <c r="R58" s="199" t="str">
        <f aca="false">IFERROR(__xludf.dummyfunction("if(countif(ec_num_list,CR58),OFFSET(INDIRECT(CONCAT(""A"",to_text(match(CR58,ec_num_list,0)))),0,1),"""")"),"")</f>
        <v/>
      </c>
      <c r="S58" s="199" t="str">
        <f aca="false">IFERROR(__xludf.dummyfunction("if(countif(ec_num_list,CS58),OFFSET(INDIRECT(CONCAT(""A"",to_text(match(CS58,ec_num_list,0)))),0,1),"""")"),"")</f>
        <v/>
      </c>
      <c r="T58" s="199" t="str">
        <f aca="false">IFERROR(__xludf.dummyfunction("if(countif(ec_num_list,CT58),OFFSET(INDIRECT(CONCAT(""A"",to_text(match(CT58,ec_num_list,0)))),0,1),"""")"),"J5 ")</f>
        <v>J5</v>
      </c>
      <c r="U58" s="199" t="str">
        <f aca="false">IFERROR(__xludf.dummyfunction("if(countif(ec_num_list,CU58),OFFSET(INDIRECT(CONCAT(""A"",to_text(match(CU58,ec_num_list,0)))),0,1),"""")"),"J6 ")</f>
        <v>J6</v>
      </c>
      <c r="V58" s="199" t="str">
        <f aca="false">IFERROR(__xludf.dummyfunction("if(countif(ec_num_list,CV58),OFFSET(INDIRECT(CONCAT(""A"",to_text(match(CV58,ec_num_list,0)))),0,1),"""")"),"J7 ")</f>
        <v>J7</v>
      </c>
      <c r="W58" s="199" t="str">
        <f aca="false">IFERROR(__xludf.dummyfunction("if(countif(ec_num_list,CW58),OFFSET(INDIRECT(CONCAT(""A"",to_text(match(CW58,ec_num_list,0)))),0,1),"""")"),"")</f>
        <v/>
      </c>
      <c r="X58" s="199" t="str">
        <f aca="false">IFERROR(__xludf.dummyfunction("if(countif(ec_num_list,CX58),OFFSET(INDIRECT(CONCAT(""A"",to_text(match(CX58,ec_num_list,0)))),0,1),"""")"),"")</f>
        <v/>
      </c>
      <c r="Y58" s="199" t="str">
        <f aca="false">IFERROR(__xludf.dummyfunction("if(countif(ec_num_list,CY58),OFFSET(INDIRECT(CONCAT(""A"",to_text(match(CY58,ec_num_list,0)))),0,1),"""")"),"JA ")</f>
        <v>JA</v>
      </c>
      <c r="Z58" s="199" t="str">
        <f aca="false">IFERROR(__xludf.dummyfunction("if(countif(ec_num_list,CZ58),OFFSET(INDIRECT(CONCAT(""A"",to_text(match(CZ58,ec_num_list,0)))),0,1),"""")"),"")</f>
        <v/>
      </c>
      <c r="AA58" s="199" t="str">
        <f aca="false">IFERROR(__xludf.dummyfunction("if(countif(ec_num_list,DA58),OFFSET(INDIRECT(CONCAT(""A"",to_text(match(DA58,ec_num_list,0)))),0,1),"""")"),"JC ")</f>
        <v>JC</v>
      </c>
      <c r="AB58" s="199" t="str">
        <f aca="false">IFERROR(__xludf.dummyfunction("if(countif(ec_num_list,DB58),OFFSET(INDIRECT(CONCAT(""A"",to_text(match(DB58,ec_num_list,0)))),0,1),"""")"),"")</f>
        <v/>
      </c>
      <c r="AC58" s="199" t="str">
        <f aca="false">IFERROR(__xludf.dummyfunction("if(countif(ec_num_list,DC58),OFFSET(INDIRECT(CONCAT(""A"",to_text(match(DC58,ec_num_list,0)))),0,1),"""")"),"")</f>
        <v/>
      </c>
      <c r="AD58" s="199" t="str">
        <f aca="false">IFERROR(__xludf.dummyfunction("if(countif(ec_num_list,DD58),OFFSET(INDIRECT(CONCAT(""A"",to_text(match(DD58,ec_num_list,0)))),0,1),"""")"),"JF ")</f>
        <v>JF</v>
      </c>
      <c r="AE58" s="199" t="str">
        <f aca="false">IFERROR(__xludf.dummyfunction("if(countif(ec_num_list,DE58),OFFSET(INDIRECT(CONCAT(""A"",to_text(match(DE58,ec_num_list,0)))),0,1),"""")"),"K0 ")</f>
        <v>K0</v>
      </c>
      <c r="AF58" s="199" t="str">
        <f aca="false">IFERROR(__xludf.dummyfunction("if(countif(ec_num_list,DF58),OFFSET(INDIRECT(CONCAT(""A"",to_text(match(DF58,ec_num_list,0)))),0,1),"""")"),"")</f>
        <v/>
      </c>
      <c r="AG58" s="199" t="str">
        <f aca="false">IFERROR(__xludf.dummyfunction("if(countif(ec_num_list,DG58),OFFSET(INDIRECT(CONCAT(""A"",to_text(match(DG58,ec_num_list,0)))),0,1),"""")"),"")</f>
        <v/>
      </c>
      <c r="AH58" s="199" t="str">
        <f aca="false">IFERROR(__xludf.dummyfunction("if(countif(ec_num_list,DH58),OFFSET(INDIRECT(CONCAT(""A"",to_text(match(DH58,ec_num_list,0)))),0,1),"""")"),"K3 ")</f>
        <v>K3</v>
      </c>
      <c r="AI58" s="199" t="str">
        <f aca="false">IFERROR(__xludf.dummyfunction("if(countif(ec_num_list,DI58),OFFSET(INDIRECT(CONCAT(""A"",to_text(match(DI58,ec_num_list,0)))),0,1),"""")"),"K4 ")</f>
        <v>K4</v>
      </c>
      <c r="AJ58" s="199" t="str">
        <f aca="false">IFERROR(__xludf.dummyfunction("if(countif(ec_num_list,DJ58),OFFSET(INDIRECT(CONCAT(""A"",to_text(match(DJ58,ec_num_list,0)))),0,1),"""")"),"K5 ")</f>
        <v>K5</v>
      </c>
      <c r="AK58" s="199" t="str">
        <f aca="false">IFERROR(__xludf.dummyfunction("if(countif(ec_num_list,DK58),OFFSET(INDIRECT(CONCAT(""A"",to_text(match(DK58,ec_num_list,0)))),0,1),"""")"),"")</f>
        <v/>
      </c>
      <c r="AL58" s="199" t="str">
        <f aca="false">IFERROR(__xludf.dummyfunction("if(countif(ec_num_list,DL58),OFFSET(INDIRECT(CONCAT(""A"",to_text(match(DL58,ec_num_list,0)))),0,1),"""")"),"K7 ")</f>
        <v>K7</v>
      </c>
      <c r="AM58" s="199" t="str">
        <f aca="false">IFERROR(__xludf.dummyfunction("if(countif(ec_num_list,DM58),OFFSET(INDIRECT(CONCAT(""A"",to_text(match(DM58,ec_num_list,0)))),0,1),"""")"),"K8 ")</f>
        <v>K8</v>
      </c>
      <c r="AN58" s="199" t="str">
        <f aca="false">IFERROR(__xludf.dummyfunction("if(countif(ec_num_list,DN58),OFFSET(INDIRECT(CONCAT(""A"",to_text(match(DN58,ec_num_list,0)))),0,1),"""")"),"K9 ")</f>
        <v>K9</v>
      </c>
      <c r="AO58" s="199" t="str">
        <f aca="false">IFERROR(__xludf.dummyfunction("if(countif(ec_num_list,DO58),OFFSET(INDIRECT(CONCAT(""A"",to_text(match(DO58,ec_num_list,0)))),0,1),"""")"),"KA ")</f>
        <v>KA</v>
      </c>
      <c r="AP58" s="199" t="str">
        <f aca="false">IFERROR(__xludf.dummyfunction("if(countif(ec_num_list,DP58),OFFSET(INDIRECT(CONCAT(""A"",to_text(match(DP58,ec_num_list,0)))),0,1),"""")"),"KB ")</f>
        <v>KB</v>
      </c>
      <c r="AQ58" s="199" t="str">
        <f aca="false">IFERROR(__xludf.dummyfunction("if(countif(ec_num_list,DQ58),OFFSET(INDIRECT(CONCAT(""A"",to_text(match(DQ58,ec_num_list,0)))),0,1),"""")"),"KC ")</f>
        <v>KC</v>
      </c>
      <c r="AR58" s="199" t="str">
        <f aca="false">IFERROR(__xludf.dummyfunction("if(countif(ec_num_list,DR58),OFFSET(INDIRECT(CONCAT(""A"",to_text(match(DR58,ec_num_list,0)))),0,1),"""")"),"KD ")</f>
        <v>KD</v>
      </c>
      <c r="AS58" s="199" t="str">
        <f aca="false">IFERROR(__xludf.dummyfunction("if(countif(ec_num_list,DS58),OFFSET(INDIRECT(CONCAT(""A"",to_text(match(DS58,ec_num_list,0)))),0,1),"""")"),"")</f>
        <v/>
      </c>
      <c r="AT58" s="199" t="str">
        <f aca="false">IFERROR(__xludf.dummyfunction("if(countif(ec_num_list,DT58),OFFSET(INDIRECT(CONCAT(""A"",to_text(match(DT58,ec_num_list,0)))),0,1),"""")"),"KF ")</f>
        <v>KF</v>
      </c>
      <c r="AU58" s="199" t="str">
        <f aca="false">IFERROR(__xludf.dummyfunction("if(countif(ec_num_list,DU58),OFFSET(INDIRECT(CONCAT(""A"",to_text(match(DU58,ec_num_list,0)))),0,1),"""")"),"")</f>
        <v/>
      </c>
      <c r="AV58" s="199" t="str">
        <f aca="false">IFERROR(__xludf.dummyfunction("if(countif(ec_num_list,DV58),OFFSET(INDIRECT(CONCAT(""A"",to_text(match(DV58,ec_num_list,0)))),0,1),"""")"),"L1 ")</f>
        <v>L1</v>
      </c>
      <c r="AW58" s="199" t="str">
        <f aca="false">IFERROR(__xludf.dummyfunction("if(countif(ec_num_list,DW58),OFFSET(INDIRECT(CONCAT(""A"",to_text(match(DW58,ec_num_list,0)))),0,1),"""")"),"")</f>
        <v/>
      </c>
      <c r="AX58" s="199" t="str">
        <f aca="false">IFERROR(__xludf.dummyfunction("if(countif(ec_num_list,DX58),OFFSET(INDIRECT(CONCAT(""A"",to_text(match(DX58,ec_num_list,0)))),0,1),"""")"),"")</f>
        <v/>
      </c>
      <c r="AY58" s="199" t="str">
        <f aca="false">IFERROR(__xludf.dummyfunction("if(countif(ec_num_list,DY58),OFFSET(INDIRECT(CONCAT(""A"",to_text(match(DY58,ec_num_list,0)))),0,1),"""")"),"")</f>
        <v/>
      </c>
      <c r="AZ58" s="199" t="str">
        <f aca="false">IFERROR(__xludf.dummyfunction("if(countif(ec_num_list,DZ58),OFFSET(INDIRECT(CONCAT(""A"",to_text(match(DZ58,ec_num_list,0)))),0,1),"""")"),"")</f>
        <v/>
      </c>
      <c r="BA58" s="199" t="str">
        <f aca="false">IFERROR(__xludf.dummyfunction("if(countif(ec_num_list,EA58),OFFSET(INDIRECT(CONCAT(""A"",to_text(match(EA58,ec_num_list,0)))),0,1),"""")"),"")</f>
        <v/>
      </c>
      <c r="BB58" s="199" t="str">
        <f aca="false">IFERROR(__xludf.dummyfunction("if(countif(ec_num_list,EB58),OFFSET(INDIRECT(CONCAT(""A"",to_text(match(EB58,ec_num_list,0)))),0,1),"""")"),"")</f>
        <v/>
      </c>
      <c r="BC58" s="199" t="str">
        <f aca="false">IFERROR(__xludf.dummyfunction("if(countif(ec_num_list,EC58),OFFSET(INDIRECT(CONCAT(""A"",to_text(match(EC58,ec_num_list,0)))),0,1),"""")"),"L8 ")</f>
        <v>L8</v>
      </c>
      <c r="BD58" s="199" t="str">
        <f aca="false">IFERROR(__xludf.dummyfunction("if(countif(ec_num_list,ED58),OFFSET(INDIRECT(CONCAT(""A"",to_text(match(ED58,ec_num_list,0)))),0,1),"""")"),"")</f>
        <v/>
      </c>
      <c r="BE58" s="199" t="str">
        <f aca="false">IFERROR(__xludf.dummyfunction("if(countif(ec_num_list,EE58),OFFSET(INDIRECT(CONCAT(""A"",to_text(match(EE58,ec_num_list,0)))),0,1),"""")"),"LA ")</f>
        <v>LA</v>
      </c>
      <c r="BF58" s="199" t="str">
        <f aca="false">IFERROR(__xludf.dummyfunction("if(countif(ec_num_list,EF58),OFFSET(INDIRECT(CONCAT(""A"",to_text(match(EF58,ec_num_list,0)))),0,1),"""")"),"")</f>
        <v/>
      </c>
      <c r="BG58" s="199" t="str">
        <f aca="false">IFERROR(__xludf.dummyfunction("if(countif(ec_num_list,EG58),OFFSET(INDIRECT(CONCAT(""A"",to_text(match(EG58,ec_num_list,0)))),0,1),"""")"),"LC ")</f>
        <v>LC</v>
      </c>
      <c r="BH58" s="199" t="str">
        <f aca="false">IFERROR(__xludf.dummyfunction("if(countif(ec_num_list,EH58),OFFSET(INDIRECT(CONCAT(""A"",to_text(match(EH58,ec_num_list,0)))),0,1),"""")"),"")</f>
        <v/>
      </c>
      <c r="BI58" s="199" t="str">
        <f aca="false">IFERROR(__xludf.dummyfunction("if(countif(ec_num_list,EI58),OFFSET(INDIRECT(CONCAT(""A"",to_text(match(EI58,ec_num_list,0)))),0,1),"""")"),"")</f>
        <v/>
      </c>
      <c r="BJ58" s="199" t="str">
        <f aca="false">IFERROR(__xludf.dummyfunction("if(countif(ec_num_list,EJ58),OFFSET(INDIRECT(CONCAT(""A"",to_text(match(EJ58,ec_num_list,0)))),0,1),"""")"),"LF ")</f>
        <v>LF</v>
      </c>
      <c r="BK58" s="199" t="str">
        <f aca="false">IFERROR(__xludf.dummyfunction("if(countif(ec_num_list,EK58),OFFSET(INDIRECT(CONCAT(""A"",to_text(match(EK58,ec_num_list,0)))),0,1),"""")"),"M0 ")</f>
        <v>M0</v>
      </c>
      <c r="BL58" s="199" t="str">
        <f aca="false">IFERROR(__xludf.dummyfunction("if(countif(ec_num_list,EL58),OFFSET(INDIRECT(CONCAT(""A"",to_text(match(EL58,ec_num_list,0)))),0,1),"""")"),"M1 ")</f>
        <v>M1</v>
      </c>
      <c r="BM58" s="199" t="str">
        <f aca="false">IFERROR(__xludf.dummyfunction("if(countif(ec_num_list,EM58),OFFSET(INDIRECT(CONCAT(""A"",to_text(match(EM58,ec_num_list,0)))),0,1),"""")"),"")</f>
        <v/>
      </c>
      <c r="BN58" s="199" t="str">
        <f aca="false">IFERROR(__xludf.dummyfunction("if(countif(ec_num_list,EN58),OFFSET(INDIRECT(CONCAT(""A"",to_text(match(EN58,ec_num_list,0)))),0,1),"""")"),"M3 ")</f>
        <v>M3</v>
      </c>
      <c r="BO58" s="199" t="str">
        <f aca="false">IFERROR(__xludf.dummyfunction("if(countif(ec_num_list,EO58),OFFSET(INDIRECT(CONCAT(""A"",to_text(match(EO58,ec_num_list,0)))),0,1),"""")"),"M4 ")</f>
        <v>M4</v>
      </c>
      <c r="BP58" s="199" t="str">
        <f aca="false">IFERROR(__xludf.dummyfunction("if(countif(ec_num_list,EP58),OFFSET(INDIRECT(CONCAT(""A"",to_text(match(EP58,ec_num_list,0)))),0,1),"""")"),"")</f>
        <v/>
      </c>
      <c r="BQ58" s="199" t="str">
        <f aca="false">IFERROR(__xludf.dummyfunction("if(countif(ec_num_list,EQ58),OFFSET(INDIRECT(CONCAT(""A"",to_text(match(EQ58,ec_num_list,0)))),0,1),"""")"),"")</f>
        <v/>
      </c>
      <c r="BR58" s="199" t="str">
        <f aca="false">IFERROR(__xludf.dummyfunction("if(countif(ec_num_list,ER58),OFFSET(INDIRECT(CONCAT(""A"",to_text(match(ER58,ec_num_list,0)))),0,1),"""")"),"")</f>
        <v/>
      </c>
      <c r="BS58" s="199" t="str">
        <f aca="false">IFERROR(__xludf.dummyfunction("if(countif(ec_num_list,ES58),OFFSET(INDIRECT(CONCAT(""A"",to_text(match(ES58,ec_num_list,0)))),0,1),"""")"),"M8 ")</f>
        <v>M8</v>
      </c>
      <c r="BT58" s="199" t="str">
        <f aca="false">IFERROR(__xludf.dummyfunction("if(countif(ec_num_list,ET58),OFFSET(INDIRECT(CONCAT(""A"",to_text(match(ET58,ec_num_list,0)))),0,1),"""")"),"")</f>
        <v/>
      </c>
      <c r="BU58" s="199" t="str">
        <f aca="false">IFERROR(__xludf.dummyfunction("if(countif(ec_num_list,EU58),OFFSET(INDIRECT(CONCAT(""A"",to_text(match(EU58,ec_num_list,0)))),0,1),"""")"),"")</f>
        <v/>
      </c>
      <c r="BV58" s="199" t="str">
        <f aca="false">IFERROR(__xludf.dummyfunction("if(countif(ec_num_list,EV58),OFFSET(INDIRECT(CONCAT(""A"",to_text(match(EV58,ec_num_list,0)))),0,1),"""")"),"MB ")</f>
        <v>MB</v>
      </c>
      <c r="BW58" s="199" t="str">
        <f aca="false">IFERROR(__xludf.dummyfunction("if(countif(ec_num_list,EW58),OFFSET(INDIRECT(CONCAT(""A"",to_text(match(EW58,ec_num_list,0)))),0,1),"""")"),"")</f>
        <v/>
      </c>
      <c r="BX58" s="199" t="str">
        <f aca="false">IFERROR(__xludf.dummyfunction("if(countif(ec_num_list,EX58),OFFSET(INDIRECT(CONCAT(""A"",to_text(match(EX58,ec_num_list,0)))),0,1),"""")"),"MD ")</f>
        <v>MD</v>
      </c>
      <c r="BY58" s="199" t="str">
        <f aca="false">IFERROR(__xludf.dummyfunction("if(countif(ec_num_list,EY58),OFFSET(INDIRECT(CONCAT(""A"",to_text(match(EY58,ec_num_list,0)))),0,1),"""")"),"")</f>
        <v/>
      </c>
      <c r="BZ58" s="199" t="str">
        <f aca="false">IFERROR(__xludf.dummyfunction("if(countif(ec_num_list,EZ58),OFFSET(INDIRECT(CONCAT(""A"",to_text(match(EZ58,ec_num_list,0)))),0,1),"""")"),"MF ")</f>
        <v>MF</v>
      </c>
      <c r="CA58" s="199" t="str">
        <f aca="false">IFERROR(__xludf.dummyfunction("if(countif(ec_num_list,FA58),OFFSET(INDIRECT(CONCAT(""A"",to_text(match(FA58,ec_num_list,0)))),0,1),"""")"),"")</f>
        <v/>
      </c>
      <c r="CB58" s="199" t="str">
        <f aca="false">IFERROR(__xludf.dummyfunction("if(countif(ec_num_list,FB58),OFFSET(INDIRECT(CONCAT(""A"",to_text(match(FB58,ec_num_list,0)))),0,1),"""")"),"")</f>
        <v/>
      </c>
      <c r="CC58" s="199" t="str">
        <f aca="false">IFERROR(__xludf.dummyfunction("if(countif(ec_num_list,FC58),OFFSET(INDIRECT(CONCAT(""A"",to_text(match(FC58,ec_num_list,0)))),0,1),"""")"),"N2 ")</f>
        <v>N2</v>
      </c>
      <c r="CD58" s="199" t="str">
        <f aca="false">IFERROR(__xludf.dummyfunction("if(countif(ec_num_list,FD58),OFFSET(INDIRECT(CONCAT(""A"",to_text(match(FD58,ec_num_list,0)))),0,1),"""")"),"")</f>
        <v/>
      </c>
      <c r="CE58" s="199" t="str">
        <f aca="false">IFERROR(__xludf.dummyfunction("if(countif(ec_num_list,FE58),OFFSET(INDIRECT(CONCAT(""A"",to_text(match(FE58,ec_num_list,0)))),0,1),"""")"),"")</f>
        <v/>
      </c>
      <c r="CF58" s="199" t="str">
        <f aca="false">IFERROR(__xludf.dummyfunction("if(countif(ec_num_list,FF58),OFFSET(INDIRECT(CONCAT(""A"",to_text(match(FF58,ec_num_list,0)))),0,1),"""")"),"")</f>
        <v/>
      </c>
      <c r="CG58" s="199" t="str">
        <f aca="false">IFERROR(__xludf.dummyfunction("if(countif(ec_num_list,FG58),OFFSET(INDIRECT(CONCAT(""A"",to_text(match(FG58,ec_num_list,0)))),0,1),"""")"),"")</f>
        <v/>
      </c>
      <c r="CH58" s="199" t="str">
        <f aca="false">IFERROR(__xludf.dummyfunction("if(countif(ec_num_list,FH58),OFFSET(INDIRECT(CONCAT(""A"",to_text(match(FH58,ec_num_list,0)))),0,1),"""")"),"N7 ")</f>
        <v>N7</v>
      </c>
      <c r="CI58" s="199" t="str">
        <f aca="false">IFERROR(__xludf.dummyfunction("if(countif(ec_num_list,FI58),OFFSET(INDIRECT(CONCAT(""A"",to_text(match(FI58,ec_num_list,0)))),0,1),"""")"),"")</f>
        <v/>
      </c>
      <c r="CJ58" s="199" t="str">
        <f aca="false">IFERROR(__xludf.dummyfunction("if(countif(ec_num_list,FJ58),OFFSET(INDIRECT(CONCAT(""A"",to_text(match(FJ58,ec_num_list,0)))),0,1),"""")"),"")</f>
        <v/>
      </c>
      <c r="CK58" s="199" t="str">
        <f aca="false">IFERROR(__xludf.dummyfunction("if(countif(ec_num_list,FK58),OFFSET(INDIRECT(CONCAT(""A"",to_text(match(FK58,ec_num_list,0)))),0,1),"""")"),"NA ")</f>
        <v>NA</v>
      </c>
      <c r="CL58" s="199" t="str">
        <f aca="false">IFERROR(__xludf.dummyfunction("if(countif(ec_num_list,FL58),OFFSET(INDIRECT(CONCAT(""A"",to_text(match(FL58,ec_num_list,0)))),0,1),"""")"),"")</f>
        <v/>
      </c>
      <c r="CM58" s="199" t="str">
        <f aca="false">IFERROR(__xludf.dummyfunction("if(countif(ec_num_list,FM58),OFFSET(INDIRECT(CONCAT(""A"",to_text(match(FM58,ec_num_list,0)))),0,1),"""")"),"")</f>
        <v/>
      </c>
      <c r="CN58" s="37" t="s">
        <v>223</v>
      </c>
      <c r="CO58" s="37" t="s">
        <v>1231</v>
      </c>
      <c r="CP58" s="37" t="s">
        <v>1239</v>
      </c>
      <c r="CQ58" s="37" t="s">
        <v>1244</v>
      </c>
      <c r="CR58" s="37" t="s">
        <v>1543</v>
      </c>
      <c r="CS58" s="37" t="s">
        <v>1543</v>
      </c>
      <c r="CT58" s="37" t="s">
        <v>1254</v>
      </c>
      <c r="CU58" s="37" t="s">
        <v>1259</v>
      </c>
      <c r="CV58" s="37" t="s">
        <v>1262</v>
      </c>
      <c r="CW58" s="37" t="s">
        <v>1543</v>
      </c>
      <c r="CX58" s="37" t="s">
        <v>1543</v>
      </c>
      <c r="CY58" s="37" t="s">
        <v>1274</v>
      </c>
      <c r="CZ58" s="37" t="s">
        <v>1543</v>
      </c>
      <c r="DA58" s="37" t="s">
        <v>1280</v>
      </c>
      <c r="DB58" s="37" t="s">
        <v>1543</v>
      </c>
      <c r="DC58" s="37" t="s">
        <v>1543</v>
      </c>
      <c r="DD58" s="37" t="s">
        <v>1289</v>
      </c>
      <c r="DE58" s="37" t="s">
        <v>1292</v>
      </c>
      <c r="DF58" s="37" t="s">
        <v>1543</v>
      </c>
      <c r="DG58" s="37" t="s">
        <v>1543</v>
      </c>
      <c r="DH58" s="37" t="s">
        <v>1303</v>
      </c>
      <c r="DI58" s="37" t="s">
        <v>1305</v>
      </c>
      <c r="DJ58" s="37" t="s">
        <v>1309</v>
      </c>
      <c r="DK58" s="37" t="s">
        <v>1543</v>
      </c>
      <c r="DL58" s="37" t="s">
        <v>1314</v>
      </c>
      <c r="DM58" s="37" t="s">
        <v>1318</v>
      </c>
      <c r="DN58" s="37" t="s">
        <v>1322</v>
      </c>
      <c r="DO58" s="37" t="s">
        <v>1325</v>
      </c>
      <c r="DP58" s="37" t="s">
        <v>1329</v>
      </c>
      <c r="DQ58" s="37" t="s">
        <v>1332</v>
      </c>
      <c r="DR58" s="37" t="s">
        <v>1335</v>
      </c>
      <c r="DS58" s="37" t="s">
        <v>1543</v>
      </c>
      <c r="DT58" s="37" t="s">
        <v>1341</v>
      </c>
      <c r="DU58" s="37" t="s">
        <v>1543</v>
      </c>
      <c r="DV58" s="37" t="s">
        <v>1351</v>
      </c>
      <c r="DW58" s="37" t="s">
        <v>1543</v>
      </c>
      <c r="DX58" s="37" t="s">
        <v>1543</v>
      </c>
      <c r="DY58" s="37" t="s">
        <v>1543</v>
      </c>
      <c r="DZ58" s="37" t="s">
        <v>1543</v>
      </c>
      <c r="EA58" s="37" t="s">
        <v>1543</v>
      </c>
      <c r="EB58" s="37" t="s">
        <v>1543</v>
      </c>
      <c r="EC58" s="37" t="s">
        <v>1379</v>
      </c>
      <c r="ED58" s="37" t="s">
        <v>1543</v>
      </c>
      <c r="EE58" s="37" t="s">
        <v>1385</v>
      </c>
      <c r="EF58" s="37" t="s">
        <v>1543</v>
      </c>
      <c r="EG58" s="37" t="s">
        <v>1392</v>
      </c>
      <c r="EH58" s="37" t="s">
        <v>1543</v>
      </c>
      <c r="EI58" s="37" t="s">
        <v>1543</v>
      </c>
      <c r="EJ58" s="37" t="s">
        <v>1402</v>
      </c>
      <c r="EK58" s="37" t="s">
        <v>1405</v>
      </c>
      <c r="EL58" s="37" t="s">
        <v>1407</v>
      </c>
      <c r="EM58" s="37" t="s">
        <v>1543</v>
      </c>
      <c r="EN58" s="37" t="s">
        <v>1416</v>
      </c>
      <c r="EO58" s="37" t="s">
        <v>1418</v>
      </c>
      <c r="EP58" s="37" t="s">
        <v>1543</v>
      </c>
      <c r="EQ58" s="37" t="s">
        <v>1543</v>
      </c>
      <c r="ER58" s="37" t="s">
        <v>1543</v>
      </c>
      <c r="ES58" s="37" t="s">
        <v>1430</v>
      </c>
      <c r="ET58" s="37" t="s">
        <v>1543</v>
      </c>
      <c r="EU58" s="37" t="s">
        <v>1543</v>
      </c>
      <c r="EV58" s="37" t="s">
        <v>1439</v>
      </c>
      <c r="EW58" s="37" t="s">
        <v>1543</v>
      </c>
      <c r="EX58" s="37" t="s">
        <v>1446</v>
      </c>
      <c r="EY58" s="37" t="s">
        <v>1543</v>
      </c>
      <c r="EZ58" s="37" t="s">
        <v>1451</v>
      </c>
      <c r="FA58" s="37" t="s">
        <v>1543</v>
      </c>
      <c r="FB58" s="37" t="s">
        <v>1543</v>
      </c>
      <c r="FC58" s="37" t="s">
        <v>1464</v>
      </c>
      <c r="FD58" s="37" t="s">
        <v>1543</v>
      </c>
      <c r="FE58" s="37" t="s">
        <v>1543</v>
      </c>
      <c r="FF58" s="37" t="s">
        <v>1543</v>
      </c>
      <c r="FG58" s="37" t="s">
        <v>1543</v>
      </c>
      <c r="FH58" s="37" t="s">
        <v>1482</v>
      </c>
      <c r="FI58" s="37" t="s">
        <v>1543</v>
      </c>
      <c r="FJ58" s="37" t="s">
        <v>1543</v>
      </c>
      <c r="FK58" s="37" t="s">
        <v>1494</v>
      </c>
      <c r="FL58" s="37" t="s">
        <v>1497</v>
      </c>
      <c r="FM58" s="37" t="s">
        <v>1543</v>
      </c>
    </row>
    <row r="59" customFormat="false" ht="15" hidden="false" customHeight="false" outlineLevel="0" collapsed="false">
      <c r="A59" s="37"/>
      <c r="B59" s="37"/>
      <c r="C59" s="196"/>
      <c r="D59" s="36" t="s">
        <v>417</v>
      </c>
      <c r="E59" s="36" t="s">
        <v>896</v>
      </c>
      <c r="F59" s="36" t="s">
        <v>897</v>
      </c>
      <c r="G59" s="36" t="s">
        <v>898</v>
      </c>
      <c r="H59" s="36" t="s">
        <v>439</v>
      </c>
      <c r="I59" s="36" t="s">
        <v>450</v>
      </c>
      <c r="J59" s="36" t="s">
        <v>911</v>
      </c>
      <c r="K59" s="36" t="s">
        <v>731</v>
      </c>
      <c r="L59" s="173" t="s">
        <v>225</v>
      </c>
      <c r="M59" s="199" t="str">
        <f aca="false">IFERROR(__xludf.dummyfunction("regexreplace(N59,"" "","", "")"),"J0, J1, J2, J3, J5, J6, J7, JA, JC, JD, JF, K0, K1, K2, K3, K4, K5, K8, K9, KA, KB, KC, KD, KF, L1, L2, L3, L7, L8, L9, LA, LC, LF, M0, M3, M4, M8, MB, MF, N2, N7, NA, ")</f>
        <v>J0, J1, J2, J3, J5, J6, J7, JA, JC, JD, JF, K0, K1, K2, K3, K4, K5, K8, K9, KA, KB, KC, KD, KF, L1, L2, L3, L7, L8, L9, LA, LC, LF, M0, M3, M4, M8, MB, MF, N2, N7, NA,</v>
      </c>
      <c r="N59" s="199" t="e">
        <f aca="false">CONCATENATE(O59:CL59)</f>
        <v>#VALUE!</v>
      </c>
      <c r="O59" s="199" t="str">
        <f aca="false">IFERROR(__xludf.dummyfunction("if(countif(ec_num_list,CO59),OFFSET(INDIRECT(CONCAT(""A"",to_text(match(CO59,ec_num_list,0)))),0,1),"""")"),"J0 ")</f>
        <v>J0</v>
      </c>
      <c r="P59" s="199" t="str">
        <f aca="false">IFERROR(__xludf.dummyfunction("if(countif(ec_num_list,CP59),OFFSET(INDIRECT(CONCAT(""A"",to_text(match(CP59,ec_num_list,0)))),0,1),"""")"),"J1 ")</f>
        <v>J1</v>
      </c>
      <c r="Q59" s="199" t="str">
        <f aca="false">IFERROR(__xludf.dummyfunction("if(countif(ec_num_list,CQ59),OFFSET(INDIRECT(CONCAT(""A"",to_text(match(CQ59,ec_num_list,0)))),0,1),"""")"),"J2 ")</f>
        <v>J2</v>
      </c>
      <c r="R59" s="199" t="str">
        <f aca="false">IFERROR(__xludf.dummyfunction("if(countif(ec_num_list,CR59),OFFSET(INDIRECT(CONCAT(""A"",to_text(match(CR59,ec_num_list,0)))),0,1),"""")"),"J3 ")</f>
        <v>J3</v>
      </c>
      <c r="S59" s="199" t="str">
        <f aca="false">IFERROR(__xludf.dummyfunction("if(countif(ec_num_list,CS59),OFFSET(INDIRECT(CONCAT(""A"",to_text(match(CS59,ec_num_list,0)))),0,1),"""")"),"")</f>
        <v/>
      </c>
      <c r="T59" s="199" t="str">
        <f aca="false">IFERROR(__xludf.dummyfunction("if(countif(ec_num_list,CT59),OFFSET(INDIRECT(CONCAT(""A"",to_text(match(CT59,ec_num_list,0)))),0,1),"""")"),"J5 ")</f>
        <v>J5</v>
      </c>
      <c r="U59" s="199" t="str">
        <f aca="false">IFERROR(__xludf.dummyfunction("if(countif(ec_num_list,CU59),OFFSET(INDIRECT(CONCAT(""A"",to_text(match(CU59,ec_num_list,0)))),0,1),"""")"),"J6 ")</f>
        <v>J6</v>
      </c>
      <c r="V59" s="199" t="str">
        <f aca="false">IFERROR(__xludf.dummyfunction("if(countif(ec_num_list,CV59),OFFSET(INDIRECT(CONCAT(""A"",to_text(match(CV59,ec_num_list,0)))),0,1),"""")"),"J7 ")</f>
        <v>J7</v>
      </c>
      <c r="W59" s="199" t="str">
        <f aca="false">IFERROR(__xludf.dummyfunction("if(countif(ec_num_list,CW59),OFFSET(INDIRECT(CONCAT(""A"",to_text(match(CW59,ec_num_list,0)))),0,1),"""")"),"")</f>
        <v/>
      </c>
      <c r="X59" s="199" t="str">
        <f aca="false">IFERROR(__xludf.dummyfunction("if(countif(ec_num_list,CX59),OFFSET(INDIRECT(CONCAT(""A"",to_text(match(CX59,ec_num_list,0)))),0,1),"""")"),"")</f>
        <v/>
      </c>
      <c r="Y59" s="199" t="str">
        <f aca="false">IFERROR(__xludf.dummyfunction("if(countif(ec_num_list,CY59),OFFSET(INDIRECT(CONCAT(""A"",to_text(match(CY59,ec_num_list,0)))),0,1),"""")"),"JA ")</f>
        <v>JA</v>
      </c>
      <c r="Z59" s="199" t="str">
        <f aca="false">IFERROR(__xludf.dummyfunction("if(countif(ec_num_list,CZ59),OFFSET(INDIRECT(CONCAT(""A"",to_text(match(CZ59,ec_num_list,0)))),0,1),"""")"),"")</f>
        <v/>
      </c>
      <c r="AA59" s="199" t="str">
        <f aca="false">IFERROR(__xludf.dummyfunction("if(countif(ec_num_list,DA59),OFFSET(INDIRECT(CONCAT(""A"",to_text(match(DA59,ec_num_list,0)))),0,1),"""")"),"JC ")</f>
        <v>JC</v>
      </c>
      <c r="AB59" s="199" t="str">
        <f aca="false">IFERROR(__xludf.dummyfunction("if(countif(ec_num_list,DB59),OFFSET(INDIRECT(CONCAT(""A"",to_text(match(DB59,ec_num_list,0)))),0,1),"""")"),"JD ")</f>
        <v>JD</v>
      </c>
      <c r="AC59" s="199" t="str">
        <f aca="false">IFERROR(__xludf.dummyfunction("if(countif(ec_num_list,DC59),OFFSET(INDIRECT(CONCAT(""A"",to_text(match(DC59,ec_num_list,0)))),0,1),"""")"),"")</f>
        <v/>
      </c>
      <c r="AD59" s="199" t="str">
        <f aca="false">IFERROR(__xludf.dummyfunction("if(countif(ec_num_list,DD59),OFFSET(INDIRECT(CONCAT(""A"",to_text(match(DD59,ec_num_list,0)))),0,1),"""")"),"JF ")</f>
        <v>JF</v>
      </c>
      <c r="AE59" s="199" t="str">
        <f aca="false">IFERROR(__xludf.dummyfunction("if(countif(ec_num_list,DE59),OFFSET(INDIRECT(CONCAT(""A"",to_text(match(DE59,ec_num_list,0)))),0,1),"""")"),"K0 ")</f>
        <v>K0</v>
      </c>
      <c r="AF59" s="199" t="str">
        <f aca="false">IFERROR(__xludf.dummyfunction("if(countif(ec_num_list,DF59),OFFSET(INDIRECT(CONCAT(""A"",to_text(match(DF59,ec_num_list,0)))),0,1),"""")"),"K1 ")</f>
        <v>K1</v>
      </c>
      <c r="AG59" s="199" t="str">
        <f aca="false">IFERROR(__xludf.dummyfunction("if(countif(ec_num_list,DG59),OFFSET(INDIRECT(CONCAT(""A"",to_text(match(DG59,ec_num_list,0)))),0,1),"""")"),"K2 ")</f>
        <v>K2</v>
      </c>
      <c r="AH59" s="199" t="str">
        <f aca="false">IFERROR(__xludf.dummyfunction("if(countif(ec_num_list,DH59),OFFSET(INDIRECT(CONCAT(""A"",to_text(match(DH59,ec_num_list,0)))),0,1),"""")"),"K3 ")</f>
        <v>K3</v>
      </c>
      <c r="AI59" s="199" t="str">
        <f aca="false">IFERROR(__xludf.dummyfunction("if(countif(ec_num_list,DI59),OFFSET(INDIRECT(CONCAT(""A"",to_text(match(DI59,ec_num_list,0)))),0,1),"""")"),"K4 ")</f>
        <v>K4</v>
      </c>
      <c r="AJ59" s="199" t="str">
        <f aca="false">IFERROR(__xludf.dummyfunction("if(countif(ec_num_list,DJ59),OFFSET(INDIRECT(CONCAT(""A"",to_text(match(DJ59,ec_num_list,0)))),0,1),"""")"),"K5 ")</f>
        <v>K5</v>
      </c>
      <c r="AK59" s="199" t="str">
        <f aca="false">IFERROR(__xludf.dummyfunction("if(countif(ec_num_list,DK59),OFFSET(INDIRECT(CONCAT(""A"",to_text(match(DK59,ec_num_list,0)))),0,1),"""")"),"")</f>
        <v/>
      </c>
      <c r="AL59" s="199" t="str">
        <f aca="false">IFERROR(__xludf.dummyfunction("if(countif(ec_num_list,DL59),OFFSET(INDIRECT(CONCAT(""A"",to_text(match(DL59,ec_num_list,0)))),0,1),"""")"),"")</f>
        <v/>
      </c>
      <c r="AM59" s="199" t="str">
        <f aca="false">IFERROR(__xludf.dummyfunction("if(countif(ec_num_list,DM59),OFFSET(INDIRECT(CONCAT(""A"",to_text(match(DM59,ec_num_list,0)))),0,1),"""")"),"K8 ")</f>
        <v>K8</v>
      </c>
      <c r="AN59" s="199" t="str">
        <f aca="false">IFERROR(__xludf.dummyfunction("if(countif(ec_num_list,DN59),OFFSET(INDIRECT(CONCAT(""A"",to_text(match(DN59,ec_num_list,0)))),0,1),"""")"),"K9 ")</f>
        <v>K9</v>
      </c>
      <c r="AO59" s="199" t="str">
        <f aca="false">IFERROR(__xludf.dummyfunction("if(countif(ec_num_list,DO59),OFFSET(INDIRECT(CONCAT(""A"",to_text(match(DO59,ec_num_list,0)))),0,1),"""")"),"KA ")</f>
        <v>KA</v>
      </c>
      <c r="AP59" s="199" t="str">
        <f aca="false">IFERROR(__xludf.dummyfunction("if(countif(ec_num_list,DP59),OFFSET(INDIRECT(CONCAT(""A"",to_text(match(DP59,ec_num_list,0)))),0,1),"""")"),"KB ")</f>
        <v>KB</v>
      </c>
      <c r="AQ59" s="199" t="str">
        <f aca="false">IFERROR(__xludf.dummyfunction("if(countif(ec_num_list,DQ59),OFFSET(INDIRECT(CONCAT(""A"",to_text(match(DQ59,ec_num_list,0)))),0,1),"""")"),"KC ")</f>
        <v>KC</v>
      </c>
      <c r="AR59" s="199" t="str">
        <f aca="false">IFERROR(__xludf.dummyfunction("if(countif(ec_num_list,DR59),OFFSET(INDIRECT(CONCAT(""A"",to_text(match(DR59,ec_num_list,0)))),0,1),"""")"),"KD ")</f>
        <v>KD</v>
      </c>
      <c r="AS59" s="199" t="str">
        <f aca="false">IFERROR(__xludf.dummyfunction("if(countif(ec_num_list,DS59),OFFSET(INDIRECT(CONCAT(""A"",to_text(match(DS59,ec_num_list,0)))),0,1),"""")"),"")</f>
        <v/>
      </c>
      <c r="AT59" s="199" t="str">
        <f aca="false">IFERROR(__xludf.dummyfunction("if(countif(ec_num_list,DT59),OFFSET(INDIRECT(CONCAT(""A"",to_text(match(DT59,ec_num_list,0)))),0,1),"""")"),"KF ")</f>
        <v>KF</v>
      </c>
      <c r="AU59" s="199" t="str">
        <f aca="false">IFERROR(__xludf.dummyfunction("if(countif(ec_num_list,DU59),OFFSET(INDIRECT(CONCAT(""A"",to_text(match(DU59,ec_num_list,0)))),0,1),"""")"),"")</f>
        <v/>
      </c>
      <c r="AV59" s="199" t="str">
        <f aca="false">IFERROR(__xludf.dummyfunction("if(countif(ec_num_list,DV59),OFFSET(INDIRECT(CONCAT(""A"",to_text(match(DV59,ec_num_list,0)))),0,1),"""")"),"L1 ")</f>
        <v>L1</v>
      </c>
      <c r="AW59" s="199" t="str">
        <f aca="false">IFERROR(__xludf.dummyfunction("if(countif(ec_num_list,DW59),OFFSET(INDIRECT(CONCAT(""A"",to_text(match(DW59,ec_num_list,0)))),0,1),"""")"),"L2 ")</f>
        <v>L2</v>
      </c>
      <c r="AX59" s="199" t="str">
        <f aca="false">IFERROR(__xludf.dummyfunction("if(countif(ec_num_list,DX59),OFFSET(INDIRECT(CONCAT(""A"",to_text(match(DX59,ec_num_list,0)))),0,1),"""")"),"L3 ")</f>
        <v>L3</v>
      </c>
      <c r="AY59" s="199" t="str">
        <f aca="false">IFERROR(__xludf.dummyfunction("if(countif(ec_num_list,DY59),OFFSET(INDIRECT(CONCAT(""A"",to_text(match(DY59,ec_num_list,0)))),0,1),"""")"),"")</f>
        <v/>
      </c>
      <c r="AZ59" s="199" t="str">
        <f aca="false">IFERROR(__xludf.dummyfunction("if(countif(ec_num_list,DZ59),OFFSET(INDIRECT(CONCAT(""A"",to_text(match(DZ59,ec_num_list,0)))),0,1),"""")"),"")</f>
        <v/>
      </c>
      <c r="BA59" s="199" t="str">
        <f aca="false">IFERROR(__xludf.dummyfunction("if(countif(ec_num_list,EA59),OFFSET(INDIRECT(CONCAT(""A"",to_text(match(EA59,ec_num_list,0)))),0,1),"""")"),"")</f>
        <v/>
      </c>
      <c r="BB59" s="199" t="str">
        <f aca="false">IFERROR(__xludf.dummyfunction("if(countif(ec_num_list,EB59),OFFSET(INDIRECT(CONCAT(""A"",to_text(match(EB59,ec_num_list,0)))),0,1),"""")"),"L7 ")</f>
        <v>L7</v>
      </c>
      <c r="BC59" s="199" t="str">
        <f aca="false">IFERROR(__xludf.dummyfunction("if(countif(ec_num_list,EC59),OFFSET(INDIRECT(CONCAT(""A"",to_text(match(EC59,ec_num_list,0)))),0,1),"""")"),"L8 ")</f>
        <v>L8</v>
      </c>
      <c r="BD59" s="199" t="str">
        <f aca="false">IFERROR(__xludf.dummyfunction("if(countif(ec_num_list,ED59),OFFSET(INDIRECT(CONCAT(""A"",to_text(match(ED59,ec_num_list,0)))),0,1),"""")"),"L9 ")</f>
        <v>L9</v>
      </c>
      <c r="BE59" s="199" t="str">
        <f aca="false">IFERROR(__xludf.dummyfunction("if(countif(ec_num_list,EE59),OFFSET(INDIRECT(CONCAT(""A"",to_text(match(EE59,ec_num_list,0)))),0,1),"""")"),"LA ")</f>
        <v>LA</v>
      </c>
      <c r="BF59" s="199" t="str">
        <f aca="false">IFERROR(__xludf.dummyfunction("if(countif(ec_num_list,EF59),OFFSET(INDIRECT(CONCAT(""A"",to_text(match(EF59,ec_num_list,0)))),0,1),"""")"),"")</f>
        <v/>
      </c>
      <c r="BG59" s="199" t="str">
        <f aca="false">IFERROR(__xludf.dummyfunction("if(countif(ec_num_list,EG59),OFFSET(INDIRECT(CONCAT(""A"",to_text(match(EG59,ec_num_list,0)))),0,1),"""")"),"LC ")</f>
        <v>LC</v>
      </c>
      <c r="BH59" s="199" t="str">
        <f aca="false">IFERROR(__xludf.dummyfunction("if(countif(ec_num_list,EH59),OFFSET(INDIRECT(CONCAT(""A"",to_text(match(EH59,ec_num_list,0)))),0,1),"""")"),"")</f>
        <v/>
      </c>
      <c r="BI59" s="199" t="str">
        <f aca="false">IFERROR(__xludf.dummyfunction("if(countif(ec_num_list,EI59),OFFSET(INDIRECT(CONCAT(""A"",to_text(match(EI59,ec_num_list,0)))),0,1),"""")"),"")</f>
        <v/>
      </c>
      <c r="BJ59" s="199" t="str">
        <f aca="false">IFERROR(__xludf.dummyfunction("if(countif(ec_num_list,EJ59),OFFSET(INDIRECT(CONCAT(""A"",to_text(match(EJ59,ec_num_list,0)))),0,1),"""")"),"LF ")</f>
        <v>LF</v>
      </c>
      <c r="BK59" s="199" t="str">
        <f aca="false">IFERROR(__xludf.dummyfunction("if(countif(ec_num_list,EK59),OFFSET(INDIRECT(CONCAT(""A"",to_text(match(EK59,ec_num_list,0)))),0,1),"""")"),"M0 ")</f>
        <v>M0</v>
      </c>
      <c r="BL59" s="199" t="str">
        <f aca="false">IFERROR(__xludf.dummyfunction("if(countif(ec_num_list,EL59),OFFSET(INDIRECT(CONCAT(""A"",to_text(match(EL59,ec_num_list,0)))),0,1),"""")"),"")</f>
        <v/>
      </c>
      <c r="BM59" s="199" t="str">
        <f aca="false">IFERROR(__xludf.dummyfunction("if(countif(ec_num_list,EM59),OFFSET(INDIRECT(CONCAT(""A"",to_text(match(EM59,ec_num_list,0)))),0,1),"""")"),"")</f>
        <v/>
      </c>
      <c r="BN59" s="199" t="str">
        <f aca="false">IFERROR(__xludf.dummyfunction("if(countif(ec_num_list,EN59),OFFSET(INDIRECT(CONCAT(""A"",to_text(match(EN59,ec_num_list,0)))),0,1),"""")"),"M3 ")</f>
        <v>M3</v>
      </c>
      <c r="BO59" s="199" t="str">
        <f aca="false">IFERROR(__xludf.dummyfunction("if(countif(ec_num_list,EO59),OFFSET(INDIRECT(CONCAT(""A"",to_text(match(EO59,ec_num_list,0)))),0,1),"""")"),"M4 ")</f>
        <v>M4</v>
      </c>
      <c r="BP59" s="199" t="str">
        <f aca="false">IFERROR(__xludf.dummyfunction("if(countif(ec_num_list,EP59),OFFSET(INDIRECT(CONCAT(""A"",to_text(match(EP59,ec_num_list,0)))),0,1),"""")"),"")</f>
        <v/>
      </c>
      <c r="BQ59" s="199" t="str">
        <f aca="false">IFERROR(__xludf.dummyfunction("if(countif(ec_num_list,EQ59),OFFSET(INDIRECT(CONCAT(""A"",to_text(match(EQ59,ec_num_list,0)))),0,1),"""")"),"")</f>
        <v/>
      </c>
      <c r="BR59" s="199" t="str">
        <f aca="false">IFERROR(__xludf.dummyfunction("if(countif(ec_num_list,ER59),OFFSET(INDIRECT(CONCAT(""A"",to_text(match(ER59,ec_num_list,0)))),0,1),"""")"),"")</f>
        <v/>
      </c>
      <c r="BS59" s="199" t="str">
        <f aca="false">IFERROR(__xludf.dummyfunction("if(countif(ec_num_list,ES59),OFFSET(INDIRECT(CONCAT(""A"",to_text(match(ES59,ec_num_list,0)))),0,1),"""")"),"M8 ")</f>
        <v>M8</v>
      </c>
      <c r="BT59" s="199" t="str">
        <f aca="false">IFERROR(__xludf.dummyfunction("if(countif(ec_num_list,ET59),OFFSET(INDIRECT(CONCAT(""A"",to_text(match(ET59,ec_num_list,0)))),0,1),"""")"),"")</f>
        <v/>
      </c>
      <c r="BU59" s="199" t="str">
        <f aca="false">IFERROR(__xludf.dummyfunction("if(countif(ec_num_list,EU59),OFFSET(INDIRECT(CONCAT(""A"",to_text(match(EU59,ec_num_list,0)))),0,1),"""")"),"")</f>
        <v/>
      </c>
      <c r="BV59" s="199" t="str">
        <f aca="false">IFERROR(__xludf.dummyfunction("if(countif(ec_num_list,EV59),OFFSET(INDIRECT(CONCAT(""A"",to_text(match(EV59,ec_num_list,0)))),0,1),"""")"),"MB ")</f>
        <v>MB</v>
      </c>
      <c r="BW59" s="199" t="str">
        <f aca="false">IFERROR(__xludf.dummyfunction("if(countif(ec_num_list,EW59),OFFSET(INDIRECT(CONCAT(""A"",to_text(match(EW59,ec_num_list,0)))),0,1),"""")"),"")</f>
        <v/>
      </c>
      <c r="BX59" s="199" t="str">
        <f aca="false">IFERROR(__xludf.dummyfunction("if(countif(ec_num_list,EX59),OFFSET(INDIRECT(CONCAT(""A"",to_text(match(EX59,ec_num_list,0)))),0,1),"""")"),"")</f>
        <v/>
      </c>
      <c r="BY59" s="199" t="str">
        <f aca="false">IFERROR(__xludf.dummyfunction("if(countif(ec_num_list,EY59),OFFSET(INDIRECT(CONCAT(""A"",to_text(match(EY59,ec_num_list,0)))),0,1),"""")"),"")</f>
        <v/>
      </c>
      <c r="BZ59" s="199" t="str">
        <f aca="false">IFERROR(__xludf.dummyfunction("if(countif(ec_num_list,EZ59),OFFSET(INDIRECT(CONCAT(""A"",to_text(match(EZ59,ec_num_list,0)))),0,1),"""")"),"MF ")</f>
        <v>MF</v>
      </c>
      <c r="CA59" s="199" t="str">
        <f aca="false">IFERROR(__xludf.dummyfunction("if(countif(ec_num_list,FA59),OFFSET(INDIRECT(CONCAT(""A"",to_text(match(FA59,ec_num_list,0)))),0,1),"""")"),"")</f>
        <v/>
      </c>
      <c r="CB59" s="199" t="str">
        <f aca="false">IFERROR(__xludf.dummyfunction("if(countif(ec_num_list,FB59),OFFSET(INDIRECT(CONCAT(""A"",to_text(match(FB59,ec_num_list,0)))),0,1),"""")"),"")</f>
        <v/>
      </c>
      <c r="CC59" s="199" t="str">
        <f aca="false">IFERROR(__xludf.dummyfunction("if(countif(ec_num_list,FC59),OFFSET(INDIRECT(CONCAT(""A"",to_text(match(FC59,ec_num_list,0)))),0,1),"""")"),"N2 ")</f>
        <v>N2</v>
      </c>
      <c r="CD59" s="199" t="str">
        <f aca="false">IFERROR(__xludf.dummyfunction("if(countif(ec_num_list,FD59),OFFSET(INDIRECT(CONCAT(""A"",to_text(match(FD59,ec_num_list,0)))),0,1),"""")"),"")</f>
        <v/>
      </c>
      <c r="CE59" s="199" t="str">
        <f aca="false">IFERROR(__xludf.dummyfunction("if(countif(ec_num_list,FE59),OFFSET(INDIRECT(CONCAT(""A"",to_text(match(FE59,ec_num_list,0)))),0,1),"""")"),"")</f>
        <v/>
      </c>
      <c r="CF59" s="199" t="str">
        <f aca="false">IFERROR(__xludf.dummyfunction("if(countif(ec_num_list,FF59),OFFSET(INDIRECT(CONCAT(""A"",to_text(match(FF59,ec_num_list,0)))),0,1),"""")"),"")</f>
        <v/>
      </c>
      <c r="CG59" s="199" t="str">
        <f aca="false">IFERROR(__xludf.dummyfunction("if(countif(ec_num_list,FG59),OFFSET(INDIRECT(CONCAT(""A"",to_text(match(FG59,ec_num_list,0)))),0,1),"""")"),"")</f>
        <v/>
      </c>
      <c r="CH59" s="199" t="str">
        <f aca="false">IFERROR(__xludf.dummyfunction("if(countif(ec_num_list,FH59),OFFSET(INDIRECT(CONCAT(""A"",to_text(match(FH59,ec_num_list,0)))),0,1),"""")"),"N7 ")</f>
        <v>N7</v>
      </c>
      <c r="CI59" s="199" t="str">
        <f aca="false">IFERROR(__xludf.dummyfunction("if(countif(ec_num_list,FI59),OFFSET(INDIRECT(CONCAT(""A"",to_text(match(FI59,ec_num_list,0)))),0,1),"""")"),"")</f>
        <v/>
      </c>
      <c r="CJ59" s="199" t="str">
        <f aca="false">IFERROR(__xludf.dummyfunction("if(countif(ec_num_list,FJ59),OFFSET(INDIRECT(CONCAT(""A"",to_text(match(FJ59,ec_num_list,0)))),0,1),"""")"),"")</f>
        <v/>
      </c>
      <c r="CK59" s="199" t="str">
        <f aca="false">IFERROR(__xludf.dummyfunction("if(countif(ec_num_list,FK59),OFFSET(INDIRECT(CONCAT(""A"",to_text(match(FK59,ec_num_list,0)))),0,1),"""")"),"NA ")</f>
        <v>NA</v>
      </c>
      <c r="CL59" s="199" t="str">
        <f aca="false">IFERROR(__xludf.dummyfunction("if(countif(ec_num_list,FL59),OFFSET(INDIRECT(CONCAT(""A"",to_text(match(FL59,ec_num_list,0)))),0,1),"""")"),"")</f>
        <v/>
      </c>
      <c r="CM59" s="199" t="str">
        <f aca="false">IFERROR(__xludf.dummyfunction("if(countif(ec_num_list,FM59),OFFSET(INDIRECT(CONCAT(""A"",to_text(match(FM59,ec_num_list,0)))),0,1),"""")"),"")</f>
        <v/>
      </c>
      <c r="CN59" s="37" t="s">
        <v>225</v>
      </c>
      <c r="CO59" s="37" t="s">
        <v>1231</v>
      </c>
      <c r="CP59" s="37" t="s">
        <v>1239</v>
      </c>
      <c r="CQ59" s="37" t="s">
        <v>1244</v>
      </c>
      <c r="CR59" s="37" t="s">
        <v>1248</v>
      </c>
      <c r="CS59" s="37" t="s">
        <v>1543</v>
      </c>
      <c r="CT59" s="37" t="s">
        <v>1254</v>
      </c>
      <c r="CU59" s="37" t="s">
        <v>1259</v>
      </c>
      <c r="CV59" s="37" t="s">
        <v>1262</v>
      </c>
      <c r="CW59" s="37" t="s">
        <v>1543</v>
      </c>
      <c r="CX59" s="37" t="s">
        <v>1543</v>
      </c>
      <c r="CY59" s="37" t="s">
        <v>1274</v>
      </c>
      <c r="CZ59" s="37" t="s">
        <v>1543</v>
      </c>
      <c r="DA59" s="37" t="s">
        <v>1280</v>
      </c>
      <c r="DB59" s="37" t="s">
        <v>1282</v>
      </c>
      <c r="DC59" s="37" t="s">
        <v>1543</v>
      </c>
      <c r="DD59" s="37" t="s">
        <v>1289</v>
      </c>
      <c r="DE59" s="37" t="s">
        <v>1292</v>
      </c>
      <c r="DF59" s="37" t="s">
        <v>1297</v>
      </c>
      <c r="DG59" s="37" t="s">
        <v>1299</v>
      </c>
      <c r="DH59" s="37" t="s">
        <v>1303</v>
      </c>
      <c r="DI59" s="37" t="s">
        <v>1305</v>
      </c>
      <c r="DJ59" s="37" t="s">
        <v>1309</v>
      </c>
      <c r="DK59" s="37" t="s">
        <v>1543</v>
      </c>
      <c r="DL59" s="37" t="s">
        <v>1543</v>
      </c>
      <c r="DM59" s="37" t="s">
        <v>1318</v>
      </c>
      <c r="DN59" s="37" t="s">
        <v>1322</v>
      </c>
      <c r="DO59" s="37" t="s">
        <v>1325</v>
      </c>
      <c r="DP59" s="37" t="s">
        <v>1329</v>
      </c>
      <c r="DQ59" s="37" t="s">
        <v>1332</v>
      </c>
      <c r="DR59" s="37" t="s">
        <v>1335</v>
      </c>
      <c r="DS59" s="37" t="s">
        <v>1543</v>
      </c>
      <c r="DT59" s="37" t="s">
        <v>1341</v>
      </c>
      <c r="DU59" s="37" t="s">
        <v>1543</v>
      </c>
      <c r="DV59" s="37" t="s">
        <v>1351</v>
      </c>
      <c r="DW59" s="37" t="s">
        <v>1357</v>
      </c>
      <c r="DX59" s="37" t="s">
        <v>1363</v>
      </c>
      <c r="DY59" s="37" t="s">
        <v>1543</v>
      </c>
      <c r="DZ59" s="37" t="s">
        <v>1543</v>
      </c>
      <c r="EA59" s="37" t="s">
        <v>1543</v>
      </c>
      <c r="EB59" s="37" t="s">
        <v>1376</v>
      </c>
      <c r="EC59" s="37" t="s">
        <v>1379</v>
      </c>
      <c r="ED59" s="37" t="s">
        <v>1382</v>
      </c>
      <c r="EE59" s="37" t="s">
        <v>1385</v>
      </c>
      <c r="EF59" s="37" t="s">
        <v>1543</v>
      </c>
      <c r="EG59" s="37" t="s">
        <v>1392</v>
      </c>
      <c r="EH59" s="37" t="s">
        <v>1543</v>
      </c>
      <c r="EI59" s="37" t="s">
        <v>1543</v>
      </c>
      <c r="EJ59" s="37" t="s">
        <v>1402</v>
      </c>
      <c r="EK59" s="37" t="s">
        <v>1405</v>
      </c>
      <c r="EL59" s="37" t="s">
        <v>1543</v>
      </c>
      <c r="EM59" s="37" t="s">
        <v>1543</v>
      </c>
      <c r="EN59" s="37" t="s">
        <v>1416</v>
      </c>
      <c r="EO59" s="37" t="s">
        <v>1418</v>
      </c>
      <c r="EP59" s="37" t="s">
        <v>1543</v>
      </c>
      <c r="EQ59" s="37" t="s">
        <v>1543</v>
      </c>
      <c r="ER59" s="37" t="s">
        <v>1543</v>
      </c>
      <c r="ES59" s="37" t="s">
        <v>1430</v>
      </c>
      <c r="ET59" s="37" t="s">
        <v>1543</v>
      </c>
      <c r="EU59" s="37" t="s">
        <v>1543</v>
      </c>
      <c r="EV59" s="37" t="s">
        <v>1439</v>
      </c>
      <c r="EW59" s="37" t="s">
        <v>1543</v>
      </c>
      <c r="EX59" s="37" t="s">
        <v>1543</v>
      </c>
      <c r="EY59" s="37" t="s">
        <v>1543</v>
      </c>
      <c r="EZ59" s="37" t="s">
        <v>1451</v>
      </c>
      <c r="FA59" s="37" t="s">
        <v>1543</v>
      </c>
      <c r="FB59" s="37" t="s">
        <v>1543</v>
      </c>
      <c r="FC59" s="37" t="s">
        <v>1464</v>
      </c>
      <c r="FD59" s="37" t="s">
        <v>1543</v>
      </c>
      <c r="FE59" s="37" t="s">
        <v>1543</v>
      </c>
      <c r="FF59" s="37" t="s">
        <v>1543</v>
      </c>
      <c r="FG59" s="37" t="s">
        <v>1543</v>
      </c>
      <c r="FH59" s="37" t="s">
        <v>1482</v>
      </c>
      <c r="FI59" s="37" t="s">
        <v>1543</v>
      </c>
      <c r="FJ59" s="37" t="s">
        <v>1543</v>
      </c>
      <c r="FK59" s="37" t="s">
        <v>1494</v>
      </c>
      <c r="FL59" s="37" t="s">
        <v>1497</v>
      </c>
      <c r="FM59" s="37" t="s">
        <v>1543</v>
      </c>
    </row>
    <row r="60" customFormat="false" ht="15" hidden="false" customHeight="false" outlineLevel="0" collapsed="false">
      <c r="A60" s="37" t="s">
        <v>1430</v>
      </c>
      <c r="B60" s="37" t="str">
        <f aca="false">CONCATENATE("M",C60," ")</f>
        <v>M8</v>
      </c>
      <c r="C60" s="196" t="n">
        <v>8</v>
      </c>
      <c r="D60" s="36" t="s">
        <v>472</v>
      </c>
      <c r="E60" s="36" t="s">
        <v>473</v>
      </c>
      <c r="F60" s="36" t="s">
        <v>481</v>
      </c>
      <c r="G60" s="36" t="s">
        <v>456</v>
      </c>
      <c r="H60" s="36" t="s">
        <v>422</v>
      </c>
      <c r="I60" s="36" t="s">
        <v>457</v>
      </c>
      <c r="J60" s="36" t="s">
        <v>458</v>
      </c>
      <c r="K60" s="36" t="s">
        <v>734</v>
      </c>
      <c r="L60" s="173" t="s">
        <v>227</v>
      </c>
      <c r="M60" s="199" t="str">
        <f aca="false">IFERROR(__xludf.dummyfunction("regexreplace(N60,"" "","", "")"),"")</f>
        <v/>
      </c>
      <c r="N60" s="199" t="e">
        <f aca="false">CONCATENATE(O60:CL60)</f>
        <v>#VALUE!</v>
      </c>
      <c r="O60" s="199" t="str">
        <f aca="false">IFERROR(__xludf.dummyfunction("if(countif(ec_num_list,CO60),OFFSET(INDIRECT(CONCAT(""A"",to_text(match(CO60,ec_num_list,0)))),0,1),"""")"),"")</f>
        <v/>
      </c>
      <c r="P60" s="199" t="str">
        <f aca="false">IFERROR(__xludf.dummyfunction("if(countif(ec_num_list,CP60),OFFSET(INDIRECT(CONCAT(""A"",to_text(match(CP60,ec_num_list,0)))),0,1),"""")"),"")</f>
        <v/>
      </c>
      <c r="Q60" s="199" t="str">
        <f aca="false">IFERROR(__xludf.dummyfunction("if(countif(ec_num_list,CQ60),OFFSET(INDIRECT(CONCAT(""A"",to_text(match(CQ60,ec_num_list,0)))),0,1),"""")"),"")</f>
        <v/>
      </c>
      <c r="R60" s="199" t="str">
        <f aca="false">IFERROR(__xludf.dummyfunction("if(countif(ec_num_list,CR60),OFFSET(INDIRECT(CONCAT(""A"",to_text(match(CR60,ec_num_list,0)))),0,1),"""")"),"")</f>
        <v/>
      </c>
      <c r="S60" s="199" t="str">
        <f aca="false">IFERROR(__xludf.dummyfunction("if(countif(ec_num_list,CS60),OFFSET(INDIRECT(CONCAT(""A"",to_text(match(CS60,ec_num_list,0)))),0,1),"""")"),"")</f>
        <v/>
      </c>
      <c r="T60" s="199" t="str">
        <f aca="false">IFERROR(__xludf.dummyfunction("if(countif(ec_num_list,CT60),OFFSET(INDIRECT(CONCAT(""A"",to_text(match(CT60,ec_num_list,0)))),0,1),"""")"),"")</f>
        <v/>
      </c>
      <c r="U60" s="199" t="str">
        <f aca="false">IFERROR(__xludf.dummyfunction("if(countif(ec_num_list,CU60),OFFSET(INDIRECT(CONCAT(""A"",to_text(match(CU60,ec_num_list,0)))),0,1),"""")"),"")</f>
        <v/>
      </c>
      <c r="V60" s="199" t="str">
        <f aca="false">IFERROR(__xludf.dummyfunction("if(countif(ec_num_list,CV60),OFFSET(INDIRECT(CONCAT(""A"",to_text(match(CV60,ec_num_list,0)))),0,1),"""")"),"")</f>
        <v/>
      </c>
      <c r="W60" s="199" t="str">
        <f aca="false">IFERROR(__xludf.dummyfunction("if(countif(ec_num_list,CW60),OFFSET(INDIRECT(CONCAT(""A"",to_text(match(CW60,ec_num_list,0)))),0,1),"""")"),"")</f>
        <v/>
      </c>
      <c r="X60" s="199" t="str">
        <f aca="false">IFERROR(__xludf.dummyfunction("if(countif(ec_num_list,CX60),OFFSET(INDIRECT(CONCAT(""A"",to_text(match(CX60,ec_num_list,0)))),0,1),"""")"),"")</f>
        <v/>
      </c>
      <c r="Y60" s="199" t="str">
        <f aca="false">IFERROR(__xludf.dummyfunction("if(countif(ec_num_list,CY60),OFFSET(INDIRECT(CONCAT(""A"",to_text(match(CY60,ec_num_list,0)))),0,1),"""")"),"")</f>
        <v/>
      </c>
      <c r="Z60" s="199" t="str">
        <f aca="false">IFERROR(__xludf.dummyfunction("if(countif(ec_num_list,CZ60),OFFSET(INDIRECT(CONCAT(""A"",to_text(match(CZ60,ec_num_list,0)))),0,1),"""")"),"")</f>
        <v/>
      </c>
      <c r="AA60" s="199" t="str">
        <f aca="false">IFERROR(__xludf.dummyfunction("if(countif(ec_num_list,DA60),OFFSET(INDIRECT(CONCAT(""A"",to_text(match(DA60,ec_num_list,0)))),0,1),"""")"),"")</f>
        <v/>
      </c>
      <c r="AB60" s="199" t="str">
        <f aca="false">IFERROR(__xludf.dummyfunction("if(countif(ec_num_list,DB60),OFFSET(INDIRECT(CONCAT(""A"",to_text(match(DB60,ec_num_list,0)))),0,1),"""")"),"")</f>
        <v/>
      </c>
      <c r="AC60" s="199" t="str">
        <f aca="false">IFERROR(__xludf.dummyfunction("if(countif(ec_num_list,DC60),OFFSET(INDIRECT(CONCAT(""A"",to_text(match(DC60,ec_num_list,0)))),0,1),"""")"),"")</f>
        <v/>
      </c>
      <c r="AD60" s="199" t="str">
        <f aca="false">IFERROR(__xludf.dummyfunction("if(countif(ec_num_list,DD60),OFFSET(INDIRECT(CONCAT(""A"",to_text(match(DD60,ec_num_list,0)))),0,1),"""")"),"")</f>
        <v/>
      </c>
      <c r="AE60" s="199" t="str">
        <f aca="false">IFERROR(__xludf.dummyfunction("if(countif(ec_num_list,DE60),OFFSET(INDIRECT(CONCAT(""A"",to_text(match(DE60,ec_num_list,0)))),0,1),"""")"),"")</f>
        <v/>
      </c>
      <c r="AF60" s="199" t="str">
        <f aca="false">IFERROR(__xludf.dummyfunction("if(countif(ec_num_list,DF60),OFFSET(INDIRECT(CONCAT(""A"",to_text(match(DF60,ec_num_list,0)))),0,1),"""")"),"")</f>
        <v/>
      </c>
      <c r="AG60" s="199" t="str">
        <f aca="false">IFERROR(__xludf.dummyfunction("if(countif(ec_num_list,DG60),OFFSET(INDIRECT(CONCAT(""A"",to_text(match(DG60,ec_num_list,0)))),0,1),"""")"),"")</f>
        <v/>
      </c>
      <c r="AH60" s="199" t="str">
        <f aca="false">IFERROR(__xludf.dummyfunction("if(countif(ec_num_list,DH60),OFFSET(INDIRECT(CONCAT(""A"",to_text(match(DH60,ec_num_list,0)))),0,1),"""")"),"")</f>
        <v/>
      </c>
      <c r="AI60" s="199" t="str">
        <f aca="false">IFERROR(__xludf.dummyfunction("if(countif(ec_num_list,DI60),OFFSET(INDIRECT(CONCAT(""A"",to_text(match(DI60,ec_num_list,0)))),0,1),"""")"),"")</f>
        <v/>
      </c>
      <c r="AJ60" s="199" t="str">
        <f aca="false">IFERROR(__xludf.dummyfunction("if(countif(ec_num_list,DJ60),OFFSET(INDIRECT(CONCAT(""A"",to_text(match(DJ60,ec_num_list,0)))),0,1),"""")"),"")</f>
        <v/>
      </c>
      <c r="AK60" s="199" t="str">
        <f aca="false">IFERROR(__xludf.dummyfunction("if(countif(ec_num_list,DK60),OFFSET(INDIRECT(CONCAT(""A"",to_text(match(DK60,ec_num_list,0)))),0,1),"""")"),"")</f>
        <v/>
      </c>
      <c r="AL60" s="199" t="str">
        <f aca="false">IFERROR(__xludf.dummyfunction("if(countif(ec_num_list,DL60),OFFSET(INDIRECT(CONCAT(""A"",to_text(match(DL60,ec_num_list,0)))),0,1),"""")"),"")</f>
        <v/>
      </c>
      <c r="AM60" s="199" t="str">
        <f aca="false">IFERROR(__xludf.dummyfunction("if(countif(ec_num_list,DM60),OFFSET(INDIRECT(CONCAT(""A"",to_text(match(DM60,ec_num_list,0)))),0,1),"""")"),"")</f>
        <v/>
      </c>
      <c r="AN60" s="199" t="str">
        <f aca="false">IFERROR(__xludf.dummyfunction("if(countif(ec_num_list,DN60),OFFSET(INDIRECT(CONCAT(""A"",to_text(match(DN60,ec_num_list,0)))),0,1),"""")"),"")</f>
        <v/>
      </c>
      <c r="AO60" s="199" t="str">
        <f aca="false">IFERROR(__xludf.dummyfunction("if(countif(ec_num_list,DO60),OFFSET(INDIRECT(CONCAT(""A"",to_text(match(DO60,ec_num_list,0)))),0,1),"""")"),"")</f>
        <v/>
      </c>
      <c r="AP60" s="199" t="str">
        <f aca="false">IFERROR(__xludf.dummyfunction("if(countif(ec_num_list,DP60),OFFSET(INDIRECT(CONCAT(""A"",to_text(match(DP60,ec_num_list,0)))),0,1),"""")"),"")</f>
        <v/>
      </c>
      <c r="AQ60" s="199" t="str">
        <f aca="false">IFERROR(__xludf.dummyfunction("if(countif(ec_num_list,DQ60),OFFSET(INDIRECT(CONCAT(""A"",to_text(match(DQ60,ec_num_list,0)))),0,1),"""")"),"")</f>
        <v/>
      </c>
      <c r="AR60" s="199" t="str">
        <f aca="false">IFERROR(__xludf.dummyfunction("if(countif(ec_num_list,DR60),OFFSET(INDIRECT(CONCAT(""A"",to_text(match(DR60,ec_num_list,0)))),0,1),"""")"),"")</f>
        <v/>
      </c>
      <c r="AS60" s="199" t="str">
        <f aca="false">IFERROR(__xludf.dummyfunction("if(countif(ec_num_list,DS60),OFFSET(INDIRECT(CONCAT(""A"",to_text(match(DS60,ec_num_list,0)))),0,1),"""")"),"")</f>
        <v/>
      </c>
      <c r="AT60" s="199" t="str">
        <f aca="false">IFERROR(__xludf.dummyfunction("if(countif(ec_num_list,DT60),OFFSET(INDIRECT(CONCAT(""A"",to_text(match(DT60,ec_num_list,0)))),0,1),"""")"),"")</f>
        <v/>
      </c>
      <c r="AU60" s="199" t="str">
        <f aca="false">IFERROR(__xludf.dummyfunction("if(countif(ec_num_list,DU60),OFFSET(INDIRECT(CONCAT(""A"",to_text(match(DU60,ec_num_list,0)))),0,1),"""")"),"")</f>
        <v/>
      </c>
      <c r="AV60" s="199" t="str">
        <f aca="false">IFERROR(__xludf.dummyfunction("if(countif(ec_num_list,DV60),OFFSET(INDIRECT(CONCAT(""A"",to_text(match(DV60,ec_num_list,0)))),0,1),"""")"),"")</f>
        <v/>
      </c>
      <c r="AW60" s="199" t="str">
        <f aca="false">IFERROR(__xludf.dummyfunction("if(countif(ec_num_list,DW60),OFFSET(INDIRECT(CONCAT(""A"",to_text(match(DW60,ec_num_list,0)))),0,1),"""")"),"")</f>
        <v/>
      </c>
      <c r="AX60" s="199" t="str">
        <f aca="false">IFERROR(__xludf.dummyfunction("if(countif(ec_num_list,DX60),OFFSET(INDIRECT(CONCAT(""A"",to_text(match(DX60,ec_num_list,0)))),0,1),"""")"),"")</f>
        <v/>
      </c>
      <c r="AY60" s="199" t="str">
        <f aca="false">IFERROR(__xludf.dummyfunction("if(countif(ec_num_list,DY60),OFFSET(INDIRECT(CONCAT(""A"",to_text(match(DY60,ec_num_list,0)))),0,1),"""")"),"")</f>
        <v/>
      </c>
      <c r="AZ60" s="199" t="str">
        <f aca="false">IFERROR(__xludf.dummyfunction("if(countif(ec_num_list,DZ60),OFFSET(INDIRECT(CONCAT(""A"",to_text(match(DZ60,ec_num_list,0)))),0,1),"""")"),"")</f>
        <v/>
      </c>
      <c r="BA60" s="199" t="str">
        <f aca="false">IFERROR(__xludf.dummyfunction("if(countif(ec_num_list,EA60),OFFSET(INDIRECT(CONCAT(""A"",to_text(match(EA60,ec_num_list,0)))),0,1),"""")"),"")</f>
        <v/>
      </c>
      <c r="BB60" s="199" t="str">
        <f aca="false">IFERROR(__xludf.dummyfunction("if(countif(ec_num_list,EB60),OFFSET(INDIRECT(CONCAT(""A"",to_text(match(EB60,ec_num_list,0)))),0,1),"""")"),"")</f>
        <v/>
      </c>
      <c r="BC60" s="199" t="str">
        <f aca="false">IFERROR(__xludf.dummyfunction("if(countif(ec_num_list,EC60),OFFSET(INDIRECT(CONCAT(""A"",to_text(match(EC60,ec_num_list,0)))),0,1),"""")"),"")</f>
        <v/>
      </c>
      <c r="BD60" s="199" t="str">
        <f aca="false">IFERROR(__xludf.dummyfunction("if(countif(ec_num_list,ED60),OFFSET(INDIRECT(CONCAT(""A"",to_text(match(ED60,ec_num_list,0)))),0,1),"""")"),"")</f>
        <v/>
      </c>
      <c r="BE60" s="199" t="str">
        <f aca="false">IFERROR(__xludf.dummyfunction("if(countif(ec_num_list,EE60),OFFSET(INDIRECT(CONCAT(""A"",to_text(match(EE60,ec_num_list,0)))),0,1),"""")"),"")</f>
        <v/>
      </c>
      <c r="BF60" s="199" t="str">
        <f aca="false">IFERROR(__xludf.dummyfunction("if(countif(ec_num_list,EF60),OFFSET(INDIRECT(CONCAT(""A"",to_text(match(EF60,ec_num_list,0)))),0,1),"""")"),"")</f>
        <v/>
      </c>
      <c r="BG60" s="199" t="str">
        <f aca="false">IFERROR(__xludf.dummyfunction("if(countif(ec_num_list,EG60),OFFSET(INDIRECT(CONCAT(""A"",to_text(match(EG60,ec_num_list,0)))),0,1),"""")"),"")</f>
        <v/>
      </c>
      <c r="BH60" s="199" t="str">
        <f aca="false">IFERROR(__xludf.dummyfunction("if(countif(ec_num_list,EH60),OFFSET(INDIRECT(CONCAT(""A"",to_text(match(EH60,ec_num_list,0)))),0,1),"""")"),"")</f>
        <v/>
      </c>
      <c r="BI60" s="199" t="str">
        <f aca="false">IFERROR(__xludf.dummyfunction("if(countif(ec_num_list,EI60),OFFSET(INDIRECT(CONCAT(""A"",to_text(match(EI60,ec_num_list,0)))),0,1),"""")"),"")</f>
        <v/>
      </c>
      <c r="BJ60" s="199" t="str">
        <f aca="false">IFERROR(__xludf.dummyfunction("if(countif(ec_num_list,EJ60),OFFSET(INDIRECT(CONCAT(""A"",to_text(match(EJ60,ec_num_list,0)))),0,1),"""")"),"")</f>
        <v/>
      </c>
      <c r="BK60" s="199" t="str">
        <f aca="false">IFERROR(__xludf.dummyfunction("if(countif(ec_num_list,EK60),OFFSET(INDIRECT(CONCAT(""A"",to_text(match(EK60,ec_num_list,0)))),0,1),"""")"),"")</f>
        <v/>
      </c>
      <c r="BL60" s="199" t="str">
        <f aca="false">IFERROR(__xludf.dummyfunction("if(countif(ec_num_list,EL60),OFFSET(INDIRECT(CONCAT(""A"",to_text(match(EL60,ec_num_list,0)))),0,1),"""")"),"")</f>
        <v/>
      </c>
      <c r="BM60" s="199" t="str">
        <f aca="false">IFERROR(__xludf.dummyfunction("if(countif(ec_num_list,EM60),OFFSET(INDIRECT(CONCAT(""A"",to_text(match(EM60,ec_num_list,0)))),0,1),"""")"),"")</f>
        <v/>
      </c>
      <c r="BN60" s="199" t="str">
        <f aca="false">IFERROR(__xludf.dummyfunction("if(countif(ec_num_list,EN60),OFFSET(INDIRECT(CONCAT(""A"",to_text(match(EN60,ec_num_list,0)))),0,1),"""")"),"")</f>
        <v/>
      </c>
      <c r="BO60" s="199" t="str">
        <f aca="false">IFERROR(__xludf.dummyfunction("if(countif(ec_num_list,EO60),OFFSET(INDIRECT(CONCAT(""A"",to_text(match(EO60,ec_num_list,0)))),0,1),"""")"),"")</f>
        <v/>
      </c>
      <c r="BP60" s="199" t="str">
        <f aca="false">IFERROR(__xludf.dummyfunction("if(countif(ec_num_list,EP60),OFFSET(INDIRECT(CONCAT(""A"",to_text(match(EP60,ec_num_list,0)))),0,1),"""")"),"")</f>
        <v/>
      </c>
      <c r="BQ60" s="199" t="str">
        <f aca="false">IFERROR(__xludf.dummyfunction("if(countif(ec_num_list,EQ60),OFFSET(INDIRECT(CONCAT(""A"",to_text(match(EQ60,ec_num_list,0)))),0,1),"""")"),"")</f>
        <v/>
      </c>
      <c r="BR60" s="199" t="str">
        <f aca="false">IFERROR(__xludf.dummyfunction("if(countif(ec_num_list,ER60),OFFSET(INDIRECT(CONCAT(""A"",to_text(match(ER60,ec_num_list,0)))),0,1),"""")"),"")</f>
        <v/>
      </c>
      <c r="BS60" s="199" t="str">
        <f aca="false">IFERROR(__xludf.dummyfunction("if(countif(ec_num_list,ES60),OFFSET(INDIRECT(CONCAT(""A"",to_text(match(ES60,ec_num_list,0)))),0,1),"""")"),"")</f>
        <v/>
      </c>
      <c r="BT60" s="199" t="str">
        <f aca="false">IFERROR(__xludf.dummyfunction("if(countif(ec_num_list,ET60),OFFSET(INDIRECT(CONCAT(""A"",to_text(match(ET60,ec_num_list,0)))),0,1),"""")"),"")</f>
        <v/>
      </c>
      <c r="BU60" s="199" t="str">
        <f aca="false">IFERROR(__xludf.dummyfunction("if(countif(ec_num_list,EU60),OFFSET(INDIRECT(CONCAT(""A"",to_text(match(EU60,ec_num_list,0)))),0,1),"""")"),"")</f>
        <v/>
      </c>
      <c r="BV60" s="199" t="str">
        <f aca="false">IFERROR(__xludf.dummyfunction("if(countif(ec_num_list,EV60),OFFSET(INDIRECT(CONCAT(""A"",to_text(match(EV60,ec_num_list,0)))),0,1),"""")"),"")</f>
        <v/>
      </c>
      <c r="BW60" s="199" t="str">
        <f aca="false">IFERROR(__xludf.dummyfunction("if(countif(ec_num_list,EW60),OFFSET(INDIRECT(CONCAT(""A"",to_text(match(EW60,ec_num_list,0)))),0,1),"""")"),"")</f>
        <v/>
      </c>
      <c r="BX60" s="199" t="str">
        <f aca="false">IFERROR(__xludf.dummyfunction("if(countif(ec_num_list,EX60),OFFSET(INDIRECT(CONCAT(""A"",to_text(match(EX60,ec_num_list,0)))),0,1),"""")"),"")</f>
        <v/>
      </c>
      <c r="BY60" s="199" t="str">
        <f aca="false">IFERROR(__xludf.dummyfunction("if(countif(ec_num_list,EY60),OFFSET(INDIRECT(CONCAT(""A"",to_text(match(EY60,ec_num_list,0)))),0,1),"""")"),"")</f>
        <v/>
      </c>
      <c r="BZ60" s="199" t="str">
        <f aca="false">IFERROR(__xludf.dummyfunction("if(countif(ec_num_list,EZ60),OFFSET(INDIRECT(CONCAT(""A"",to_text(match(EZ60,ec_num_list,0)))),0,1),"""")"),"")</f>
        <v/>
      </c>
      <c r="CA60" s="199" t="str">
        <f aca="false">IFERROR(__xludf.dummyfunction("if(countif(ec_num_list,FA60),OFFSET(INDIRECT(CONCAT(""A"",to_text(match(FA60,ec_num_list,0)))),0,1),"""")"),"")</f>
        <v/>
      </c>
      <c r="CB60" s="199" t="str">
        <f aca="false">IFERROR(__xludf.dummyfunction("if(countif(ec_num_list,FB60),OFFSET(INDIRECT(CONCAT(""A"",to_text(match(FB60,ec_num_list,0)))),0,1),"""")"),"")</f>
        <v/>
      </c>
      <c r="CC60" s="199" t="str">
        <f aca="false">IFERROR(__xludf.dummyfunction("if(countif(ec_num_list,FC60),OFFSET(INDIRECT(CONCAT(""A"",to_text(match(FC60,ec_num_list,0)))),0,1),"""")"),"")</f>
        <v/>
      </c>
      <c r="CD60" s="199" t="str">
        <f aca="false">IFERROR(__xludf.dummyfunction("if(countif(ec_num_list,FD60),OFFSET(INDIRECT(CONCAT(""A"",to_text(match(FD60,ec_num_list,0)))),0,1),"""")"),"")</f>
        <v/>
      </c>
      <c r="CE60" s="199" t="str">
        <f aca="false">IFERROR(__xludf.dummyfunction("if(countif(ec_num_list,FE60),OFFSET(INDIRECT(CONCAT(""A"",to_text(match(FE60,ec_num_list,0)))),0,1),"""")"),"")</f>
        <v/>
      </c>
      <c r="CF60" s="199" t="str">
        <f aca="false">IFERROR(__xludf.dummyfunction("if(countif(ec_num_list,FF60),OFFSET(INDIRECT(CONCAT(""A"",to_text(match(FF60,ec_num_list,0)))),0,1),"""")"),"")</f>
        <v/>
      </c>
      <c r="CG60" s="199" t="str">
        <f aca="false">IFERROR(__xludf.dummyfunction("if(countif(ec_num_list,FG60),OFFSET(INDIRECT(CONCAT(""A"",to_text(match(FG60,ec_num_list,0)))),0,1),"""")"),"")</f>
        <v/>
      </c>
      <c r="CH60" s="199" t="str">
        <f aca="false">IFERROR(__xludf.dummyfunction("if(countif(ec_num_list,FH60),OFFSET(INDIRECT(CONCAT(""A"",to_text(match(FH60,ec_num_list,0)))),0,1),"""")"),"")</f>
        <v/>
      </c>
      <c r="CI60" s="199" t="str">
        <f aca="false">IFERROR(__xludf.dummyfunction("if(countif(ec_num_list,FI60),OFFSET(INDIRECT(CONCAT(""A"",to_text(match(FI60,ec_num_list,0)))),0,1),"""")"),"")</f>
        <v/>
      </c>
      <c r="CJ60" s="199" t="str">
        <f aca="false">IFERROR(__xludf.dummyfunction("if(countif(ec_num_list,FJ60),OFFSET(INDIRECT(CONCAT(""A"",to_text(match(FJ60,ec_num_list,0)))),0,1),"""")"),"")</f>
        <v/>
      </c>
      <c r="CK60" s="199" t="str">
        <f aca="false">IFERROR(__xludf.dummyfunction("if(countif(ec_num_list,FK60),OFFSET(INDIRECT(CONCAT(""A"",to_text(match(FK60,ec_num_list,0)))),0,1),"""")"),"")</f>
        <v/>
      </c>
      <c r="CL60" s="199" t="str">
        <f aca="false">IFERROR(__xludf.dummyfunction("if(countif(ec_num_list,FL60),OFFSET(INDIRECT(CONCAT(""A"",to_text(match(FL60,ec_num_list,0)))),0,1),"""")"),"")</f>
        <v/>
      </c>
      <c r="CM60" s="199" t="str">
        <f aca="false">IFERROR(__xludf.dummyfunction("if(countif(ec_num_list,FM60),OFFSET(INDIRECT(CONCAT(""A"",to_text(match(FM60,ec_num_list,0)))),0,1),"""")"),"")</f>
        <v/>
      </c>
      <c r="CN60" s="37" t="s">
        <v>227</v>
      </c>
      <c r="CO60" s="37" t="s">
        <v>1543</v>
      </c>
      <c r="CP60" s="37" t="s">
        <v>1543</v>
      </c>
      <c r="CQ60" s="37" t="s">
        <v>1543</v>
      </c>
      <c r="CR60" s="37" t="s">
        <v>1543</v>
      </c>
      <c r="CS60" s="37" t="s">
        <v>1543</v>
      </c>
      <c r="CT60" s="37" t="s">
        <v>1543</v>
      </c>
      <c r="CU60" s="37" t="s">
        <v>1543</v>
      </c>
      <c r="CV60" s="37" t="s">
        <v>1543</v>
      </c>
      <c r="CW60" s="37" t="s">
        <v>1543</v>
      </c>
      <c r="CX60" s="37" t="s">
        <v>1543</v>
      </c>
      <c r="CY60" s="37" t="s">
        <v>1543</v>
      </c>
      <c r="CZ60" s="37" t="s">
        <v>1543</v>
      </c>
      <c r="DA60" s="37" t="s">
        <v>1543</v>
      </c>
      <c r="DB60" s="37" t="s">
        <v>1543</v>
      </c>
      <c r="DC60" s="37" t="s">
        <v>1543</v>
      </c>
      <c r="DD60" s="37" t="s">
        <v>1543</v>
      </c>
      <c r="DE60" s="37" t="s">
        <v>1543</v>
      </c>
      <c r="DF60" s="37" t="s">
        <v>1543</v>
      </c>
      <c r="DG60" s="37" t="s">
        <v>1543</v>
      </c>
      <c r="DH60" s="37" t="s">
        <v>1543</v>
      </c>
      <c r="DI60" s="37" t="s">
        <v>1543</v>
      </c>
      <c r="DJ60" s="37" t="s">
        <v>1543</v>
      </c>
      <c r="DK60" s="37" t="s">
        <v>1543</v>
      </c>
      <c r="DL60" s="37" t="s">
        <v>1543</v>
      </c>
      <c r="DM60" s="37" t="s">
        <v>1543</v>
      </c>
      <c r="DN60" s="37" t="s">
        <v>1543</v>
      </c>
      <c r="DO60" s="37" t="s">
        <v>1543</v>
      </c>
      <c r="DP60" s="37" t="s">
        <v>1543</v>
      </c>
      <c r="DQ60" s="37" t="s">
        <v>1543</v>
      </c>
      <c r="DR60" s="37" t="s">
        <v>1543</v>
      </c>
      <c r="DS60" s="37" t="s">
        <v>1543</v>
      </c>
      <c r="DT60" s="37" t="s">
        <v>1543</v>
      </c>
      <c r="DU60" s="37" t="s">
        <v>1543</v>
      </c>
      <c r="DV60" s="37" t="s">
        <v>1543</v>
      </c>
      <c r="DW60" s="37" t="s">
        <v>1543</v>
      </c>
      <c r="DX60" s="37" t="s">
        <v>1543</v>
      </c>
      <c r="DY60" s="37" t="s">
        <v>1543</v>
      </c>
      <c r="DZ60" s="37" t="s">
        <v>1543</v>
      </c>
      <c r="EA60" s="37" t="s">
        <v>1543</v>
      </c>
      <c r="EB60" s="37" t="s">
        <v>1543</v>
      </c>
      <c r="EC60" s="37" t="s">
        <v>1543</v>
      </c>
      <c r="ED60" s="37" t="s">
        <v>1543</v>
      </c>
      <c r="EE60" s="37" t="s">
        <v>1543</v>
      </c>
      <c r="EF60" s="37" t="s">
        <v>1543</v>
      </c>
      <c r="EG60" s="37" t="s">
        <v>1543</v>
      </c>
      <c r="EH60" s="37" t="s">
        <v>1543</v>
      </c>
      <c r="EI60" s="37" t="s">
        <v>1543</v>
      </c>
      <c r="EJ60" s="37" t="s">
        <v>1543</v>
      </c>
      <c r="EK60" s="37" t="s">
        <v>1543</v>
      </c>
      <c r="EL60" s="37" t="s">
        <v>1543</v>
      </c>
      <c r="EM60" s="37" t="s">
        <v>1543</v>
      </c>
      <c r="EN60" s="37" t="s">
        <v>1543</v>
      </c>
      <c r="EO60" s="37" t="s">
        <v>1543</v>
      </c>
      <c r="EP60" s="37" t="s">
        <v>1543</v>
      </c>
      <c r="EQ60" s="37" t="s">
        <v>1543</v>
      </c>
      <c r="ER60" s="37" t="s">
        <v>1543</v>
      </c>
      <c r="ES60" s="37" t="s">
        <v>1543</v>
      </c>
      <c r="ET60" s="37" t="s">
        <v>1543</v>
      </c>
      <c r="EU60" s="37" t="s">
        <v>1543</v>
      </c>
      <c r="EV60" s="37" t="s">
        <v>1543</v>
      </c>
      <c r="EW60" s="37" t="s">
        <v>1543</v>
      </c>
      <c r="EX60" s="37" t="s">
        <v>1543</v>
      </c>
      <c r="EY60" s="37" t="s">
        <v>1543</v>
      </c>
      <c r="EZ60" s="37" t="s">
        <v>1543</v>
      </c>
      <c r="FA60" s="37" t="s">
        <v>1543</v>
      </c>
      <c r="FB60" s="37" t="s">
        <v>1543</v>
      </c>
      <c r="FC60" s="37" t="s">
        <v>1543</v>
      </c>
      <c r="FD60" s="37" t="s">
        <v>1543</v>
      </c>
      <c r="FE60" s="37" t="s">
        <v>1543</v>
      </c>
      <c r="FF60" s="37" t="s">
        <v>1543</v>
      </c>
      <c r="FG60" s="37" t="s">
        <v>1543</v>
      </c>
      <c r="FH60" s="37" t="s">
        <v>1543</v>
      </c>
      <c r="FI60" s="37" t="s">
        <v>1543</v>
      </c>
      <c r="FJ60" s="37" t="s">
        <v>1543</v>
      </c>
      <c r="FK60" s="37" t="s">
        <v>1543</v>
      </c>
      <c r="FL60" s="37" t="s">
        <v>1543</v>
      </c>
      <c r="FM60" s="37" t="s">
        <v>1543</v>
      </c>
    </row>
    <row r="61" customFormat="false" ht="15" hidden="false" customHeight="false" outlineLevel="0" collapsed="false">
      <c r="A61" s="37" t="s">
        <v>1433</v>
      </c>
      <c r="B61" s="37" t="str">
        <f aca="false">CONCATENATE("M",C61," ")</f>
        <v>M9</v>
      </c>
      <c r="C61" s="196" t="n">
        <v>9</v>
      </c>
      <c r="D61" s="36" t="s">
        <v>472</v>
      </c>
      <c r="E61" s="36" t="s">
        <v>473</v>
      </c>
      <c r="F61" s="36" t="s">
        <v>481</v>
      </c>
      <c r="G61" s="36" t="s">
        <v>456</v>
      </c>
      <c r="H61" s="36" t="s">
        <v>422</v>
      </c>
      <c r="I61" s="36" t="s">
        <v>457</v>
      </c>
      <c r="J61" s="36" t="s">
        <v>458</v>
      </c>
      <c r="K61" s="36" t="s">
        <v>734</v>
      </c>
      <c r="L61" s="173" t="s">
        <v>229</v>
      </c>
      <c r="M61" s="199" t="str">
        <f aca="false">IFERROR(__xludf.dummyfunction("regexreplace(N61,"" "","", "")"),"")</f>
        <v/>
      </c>
      <c r="N61" s="199" t="e">
        <f aca="false">CONCATENATE(O61:CL61)</f>
        <v>#VALUE!</v>
      </c>
      <c r="O61" s="199" t="str">
        <f aca="false">IFERROR(__xludf.dummyfunction("if(countif(ec_num_list,CO61),OFFSET(INDIRECT(CONCAT(""A"",to_text(match(CO61,ec_num_list,0)))),0,1),"""")"),"")</f>
        <v/>
      </c>
      <c r="P61" s="199" t="str">
        <f aca="false">IFERROR(__xludf.dummyfunction("if(countif(ec_num_list,CP61),OFFSET(INDIRECT(CONCAT(""A"",to_text(match(CP61,ec_num_list,0)))),0,1),"""")"),"")</f>
        <v/>
      </c>
      <c r="Q61" s="199" t="str">
        <f aca="false">IFERROR(__xludf.dummyfunction("if(countif(ec_num_list,CQ61),OFFSET(INDIRECT(CONCAT(""A"",to_text(match(CQ61,ec_num_list,0)))),0,1),"""")"),"")</f>
        <v/>
      </c>
      <c r="R61" s="199" t="str">
        <f aca="false">IFERROR(__xludf.dummyfunction("if(countif(ec_num_list,CR61),OFFSET(INDIRECT(CONCAT(""A"",to_text(match(CR61,ec_num_list,0)))),0,1),"""")"),"")</f>
        <v/>
      </c>
      <c r="S61" s="199" t="str">
        <f aca="false">IFERROR(__xludf.dummyfunction("if(countif(ec_num_list,CS61),OFFSET(INDIRECT(CONCAT(""A"",to_text(match(CS61,ec_num_list,0)))),0,1),"""")"),"")</f>
        <v/>
      </c>
      <c r="T61" s="199" t="str">
        <f aca="false">IFERROR(__xludf.dummyfunction("if(countif(ec_num_list,CT61),OFFSET(INDIRECT(CONCAT(""A"",to_text(match(CT61,ec_num_list,0)))),0,1),"""")"),"")</f>
        <v/>
      </c>
      <c r="U61" s="199" t="str">
        <f aca="false">IFERROR(__xludf.dummyfunction("if(countif(ec_num_list,CU61),OFFSET(INDIRECT(CONCAT(""A"",to_text(match(CU61,ec_num_list,0)))),0,1),"""")"),"")</f>
        <v/>
      </c>
      <c r="V61" s="199" t="str">
        <f aca="false">IFERROR(__xludf.dummyfunction("if(countif(ec_num_list,CV61),OFFSET(INDIRECT(CONCAT(""A"",to_text(match(CV61,ec_num_list,0)))),0,1),"""")"),"")</f>
        <v/>
      </c>
      <c r="W61" s="199" t="str">
        <f aca="false">IFERROR(__xludf.dummyfunction("if(countif(ec_num_list,CW61),OFFSET(INDIRECT(CONCAT(""A"",to_text(match(CW61,ec_num_list,0)))),0,1),"""")"),"")</f>
        <v/>
      </c>
      <c r="X61" s="199" t="str">
        <f aca="false">IFERROR(__xludf.dummyfunction("if(countif(ec_num_list,CX61),OFFSET(INDIRECT(CONCAT(""A"",to_text(match(CX61,ec_num_list,0)))),0,1),"""")"),"")</f>
        <v/>
      </c>
      <c r="Y61" s="199" t="str">
        <f aca="false">IFERROR(__xludf.dummyfunction("if(countif(ec_num_list,CY61),OFFSET(INDIRECT(CONCAT(""A"",to_text(match(CY61,ec_num_list,0)))),0,1),"""")"),"")</f>
        <v/>
      </c>
      <c r="Z61" s="199" t="str">
        <f aca="false">IFERROR(__xludf.dummyfunction("if(countif(ec_num_list,CZ61),OFFSET(INDIRECT(CONCAT(""A"",to_text(match(CZ61,ec_num_list,0)))),0,1),"""")"),"")</f>
        <v/>
      </c>
      <c r="AA61" s="199" t="str">
        <f aca="false">IFERROR(__xludf.dummyfunction("if(countif(ec_num_list,DA61),OFFSET(INDIRECT(CONCAT(""A"",to_text(match(DA61,ec_num_list,0)))),0,1),"""")"),"")</f>
        <v/>
      </c>
      <c r="AB61" s="199" t="str">
        <f aca="false">IFERROR(__xludf.dummyfunction("if(countif(ec_num_list,DB61),OFFSET(INDIRECT(CONCAT(""A"",to_text(match(DB61,ec_num_list,0)))),0,1),"""")"),"")</f>
        <v/>
      </c>
      <c r="AC61" s="199" t="str">
        <f aca="false">IFERROR(__xludf.dummyfunction("if(countif(ec_num_list,DC61),OFFSET(INDIRECT(CONCAT(""A"",to_text(match(DC61,ec_num_list,0)))),0,1),"""")"),"")</f>
        <v/>
      </c>
      <c r="AD61" s="199" t="str">
        <f aca="false">IFERROR(__xludf.dummyfunction("if(countif(ec_num_list,DD61),OFFSET(INDIRECT(CONCAT(""A"",to_text(match(DD61,ec_num_list,0)))),0,1),"""")"),"")</f>
        <v/>
      </c>
      <c r="AE61" s="199" t="str">
        <f aca="false">IFERROR(__xludf.dummyfunction("if(countif(ec_num_list,DE61),OFFSET(INDIRECT(CONCAT(""A"",to_text(match(DE61,ec_num_list,0)))),0,1),"""")"),"")</f>
        <v/>
      </c>
      <c r="AF61" s="199" t="str">
        <f aca="false">IFERROR(__xludf.dummyfunction("if(countif(ec_num_list,DF61),OFFSET(INDIRECT(CONCAT(""A"",to_text(match(DF61,ec_num_list,0)))),0,1),"""")"),"")</f>
        <v/>
      </c>
      <c r="AG61" s="199" t="str">
        <f aca="false">IFERROR(__xludf.dummyfunction("if(countif(ec_num_list,DG61),OFFSET(INDIRECT(CONCAT(""A"",to_text(match(DG61,ec_num_list,0)))),0,1),"""")"),"")</f>
        <v/>
      </c>
      <c r="AH61" s="199" t="str">
        <f aca="false">IFERROR(__xludf.dummyfunction("if(countif(ec_num_list,DH61),OFFSET(INDIRECT(CONCAT(""A"",to_text(match(DH61,ec_num_list,0)))),0,1),"""")"),"")</f>
        <v/>
      </c>
      <c r="AI61" s="199" t="str">
        <f aca="false">IFERROR(__xludf.dummyfunction("if(countif(ec_num_list,DI61),OFFSET(INDIRECT(CONCAT(""A"",to_text(match(DI61,ec_num_list,0)))),0,1),"""")"),"")</f>
        <v/>
      </c>
      <c r="AJ61" s="199" t="str">
        <f aca="false">IFERROR(__xludf.dummyfunction("if(countif(ec_num_list,DJ61),OFFSET(INDIRECT(CONCAT(""A"",to_text(match(DJ61,ec_num_list,0)))),0,1),"""")"),"")</f>
        <v/>
      </c>
      <c r="AK61" s="199" t="str">
        <f aca="false">IFERROR(__xludf.dummyfunction("if(countif(ec_num_list,DK61),OFFSET(INDIRECT(CONCAT(""A"",to_text(match(DK61,ec_num_list,0)))),0,1),"""")"),"")</f>
        <v/>
      </c>
      <c r="AL61" s="199" t="str">
        <f aca="false">IFERROR(__xludf.dummyfunction("if(countif(ec_num_list,DL61),OFFSET(INDIRECT(CONCAT(""A"",to_text(match(DL61,ec_num_list,0)))),0,1),"""")"),"")</f>
        <v/>
      </c>
      <c r="AM61" s="199" t="str">
        <f aca="false">IFERROR(__xludf.dummyfunction("if(countif(ec_num_list,DM61),OFFSET(INDIRECT(CONCAT(""A"",to_text(match(DM61,ec_num_list,0)))),0,1),"""")"),"")</f>
        <v/>
      </c>
      <c r="AN61" s="199" t="str">
        <f aca="false">IFERROR(__xludf.dummyfunction("if(countif(ec_num_list,DN61),OFFSET(INDIRECT(CONCAT(""A"",to_text(match(DN61,ec_num_list,0)))),0,1),"""")"),"")</f>
        <v/>
      </c>
      <c r="AO61" s="199" t="str">
        <f aca="false">IFERROR(__xludf.dummyfunction("if(countif(ec_num_list,DO61),OFFSET(INDIRECT(CONCAT(""A"",to_text(match(DO61,ec_num_list,0)))),0,1),"""")"),"")</f>
        <v/>
      </c>
      <c r="AP61" s="199" t="str">
        <f aca="false">IFERROR(__xludf.dummyfunction("if(countif(ec_num_list,DP61),OFFSET(INDIRECT(CONCAT(""A"",to_text(match(DP61,ec_num_list,0)))),0,1),"""")"),"")</f>
        <v/>
      </c>
      <c r="AQ61" s="199" t="str">
        <f aca="false">IFERROR(__xludf.dummyfunction("if(countif(ec_num_list,DQ61),OFFSET(INDIRECT(CONCAT(""A"",to_text(match(DQ61,ec_num_list,0)))),0,1),"""")"),"")</f>
        <v/>
      </c>
      <c r="AR61" s="199" t="str">
        <f aca="false">IFERROR(__xludf.dummyfunction("if(countif(ec_num_list,DR61),OFFSET(INDIRECT(CONCAT(""A"",to_text(match(DR61,ec_num_list,0)))),0,1),"""")"),"")</f>
        <v/>
      </c>
      <c r="AS61" s="199" t="str">
        <f aca="false">IFERROR(__xludf.dummyfunction("if(countif(ec_num_list,DS61),OFFSET(INDIRECT(CONCAT(""A"",to_text(match(DS61,ec_num_list,0)))),0,1),"""")"),"")</f>
        <v/>
      </c>
      <c r="AT61" s="199" t="str">
        <f aca="false">IFERROR(__xludf.dummyfunction("if(countif(ec_num_list,DT61),OFFSET(INDIRECT(CONCAT(""A"",to_text(match(DT61,ec_num_list,0)))),0,1),"""")"),"")</f>
        <v/>
      </c>
      <c r="AU61" s="199" t="str">
        <f aca="false">IFERROR(__xludf.dummyfunction("if(countif(ec_num_list,DU61),OFFSET(INDIRECT(CONCAT(""A"",to_text(match(DU61,ec_num_list,0)))),0,1),"""")"),"")</f>
        <v/>
      </c>
      <c r="AV61" s="199" t="str">
        <f aca="false">IFERROR(__xludf.dummyfunction("if(countif(ec_num_list,DV61),OFFSET(INDIRECT(CONCAT(""A"",to_text(match(DV61,ec_num_list,0)))),0,1),"""")"),"")</f>
        <v/>
      </c>
      <c r="AW61" s="199" t="str">
        <f aca="false">IFERROR(__xludf.dummyfunction("if(countif(ec_num_list,DW61),OFFSET(INDIRECT(CONCAT(""A"",to_text(match(DW61,ec_num_list,0)))),0,1),"""")"),"")</f>
        <v/>
      </c>
      <c r="AX61" s="199" t="str">
        <f aca="false">IFERROR(__xludf.dummyfunction("if(countif(ec_num_list,DX61),OFFSET(INDIRECT(CONCAT(""A"",to_text(match(DX61,ec_num_list,0)))),0,1),"""")"),"")</f>
        <v/>
      </c>
      <c r="AY61" s="199" t="str">
        <f aca="false">IFERROR(__xludf.dummyfunction("if(countif(ec_num_list,DY61),OFFSET(INDIRECT(CONCAT(""A"",to_text(match(DY61,ec_num_list,0)))),0,1),"""")"),"")</f>
        <v/>
      </c>
      <c r="AZ61" s="199" t="str">
        <f aca="false">IFERROR(__xludf.dummyfunction("if(countif(ec_num_list,DZ61),OFFSET(INDIRECT(CONCAT(""A"",to_text(match(DZ61,ec_num_list,0)))),0,1),"""")"),"")</f>
        <v/>
      </c>
      <c r="BA61" s="199" t="str">
        <f aca="false">IFERROR(__xludf.dummyfunction("if(countif(ec_num_list,EA61),OFFSET(INDIRECT(CONCAT(""A"",to_text(match(EA61,ec_num_list,0)))),0,1),"""")"),"")</f>
        <v/>
      </c>
      <c r="BB61" s="199" t="str">
        <f aca="false">IFERROR(__xludf.dummyfunction("if(countif(ec_num_list,EB61),OFFSET(INDIRECT(CONCAT(""A"",to_text(match(EB61,ec_num_list,0)))),0,1),"""")"),"")</f>
        <v/>
      </c>
      <c r="BC61" s="199" t="str">
        <f aca="false">IFERROR(__xludf.dummyfunction("if(countif(ec_num_list,EC61),OFFSET(INDIRECT(CONCAT(""A"",to_text(match(EC61,ec_num_list,0)))),0,1),"""")"),"")</f>
        <v/>
      </c>
      <c r="BD61" s="199" t="str">
        <f aca="false">IFERROR(__xludf.dummyfunction("if(countif(ec_num_list,ED61),OFFSET(INDIRECT(CONCAT(""A"",to_text(match(ED61,ec_num_list,0)))),0,1),"""")"),"")</f>
        <v/>
      </c>
      <c r="BE61" s="199" t="str">
        <f aca="false">IFERROR(__xludf.dummyfunction("if(countif(ec_num_list,EE61),OFFSET(INDIRECT(CONCAT(""A"",to_text(match(EE61,ec_num_list,0)))),0,1),"""")"),"")</f>
        <v/>
      </c>
      <c r="BF61" s="199" t="str">
        <f aca="false">IFERROR(__xludf.dummyfunction("if(countif(ec_num_list,EF61),OFFSET(INDIRECT(CONCAT(""A"",to_text(match(EF61,ec_num_list,0)))),0,1),"""")"),"")</f>
        <v/>
      </c>
      <c r="BG61" s="199" t="str">
        <f aca="false">IFERROR(__xludf.dummyfunction("if(countif(ec_num_list,EG61),OFFSET(INDIRECT(CONCAT(""A"",to_text(match(EG61,ec_num_list,0)))),0,1),"""")"),"")</f>
        <v/>
      </c>
      <c r="BH61" s="199" t="str">
        <f aca="false">IFERROR(__xludf.dummyfunction("if(countif(ec_num_list,EH61),OFFSET(INDIRECT(CONCAT(""A"",to_text(match(EH61,ec_num_list,0)))),0,1),"""")"),"")</f>
        <v/>
      </c>
      <c r="BI61" s="199" t="str">
        <f aca="false">IFERROR(__xludf.dummyfunction("if(countif(ec_num_list,EI61),OFFSET(INDIRECT(CONCAT(""A"",to_text(match(EI61,ec_num_list,0)))),0,1),"""")"),"")</f>
        <v/>
      </c>
      <c r="BJ61" s="199" t="str">
        <f aca="false">IFERROR(__xludf.dummyfunction("if(countif(ec_num_list,EJ61),OFFSET(INDIRECT(CONCAT(""A"",to_text(match(EJ61,ec_num_list,0)))),0,1),"""")"),"")</f>
        <v/>
      </c>
      <c r="BK61" s="199" t="str">
        <f aca="false">IFERROR(__xludf.dummyfunction("if(countif(ec_num_list,EK61),OFFSET(INDIRECT(CONCAT(""A"",to_text(match(EK61,ec_num_list,0)))),0,1),"""")"),"")</f>
        <v/>
      </c>
      <c r="BL61" s="199" t="str">
        <f aca="false">IFERROR(__xludf.dummyfunction("if(countif(ec_num_list,EL61),OFFSET(INDIRECT(CONCAT(""A"",to_text(match(EL61,ec_num_list,0)))),0,1),"""")"),"")</f>
        <v/>
      </c>
      <c r="BM61" s="199" t="str">
        <f aca="false">IFERROR(__xludf.dummyfunction("if(countif(ec_num_list,EM61),OFFSET(INDIRECT(CONCAT(""A"",to_text(match(EM61,ec_num_list,0)))),0,1),"""")"),"")</f>
        <v/>
      </c>
      <c r="BN61" s="199" t="str">
        <f aca="false">IFERROR(__xludf.dummyfunction("if(countif(ec_num_list,EN61),OFFSET(INDIRECT(CONCAT(""A"",to_text(match(EN61,ec_num_list,0)))),0,1),"""")"),"")</f>
        <v/>
      </c>
      <c r="BO61" s="199" t="str">
        <f aca="false">IFERROR(__xludf.dummyfunction("if(countif(ec_num_list,EO61),OFFSET(INDIRECT(CONCAT(""A"",to_text(match(EO61,ec_num_list,0)))),0,1),"""")"),"")</f>
        <v/>
      </c>
      <c r="BP61" s="199" t="str">
        <f aca="false">IFERROR(__xludf.dummyfunction("if(countif(ec_num_list,EP61),OFFSET(INDIRECT(CONCAT(""A"",to_text(match(EP61,ec_num_list,0)))),0,1),"""")"),"")</f>
        <v/>
      </c>
      <c r="BQ61" s="199" t="str">
        <f aca="false">IFERROR(__xludf.dummyfunction("if(countif(ec_num_list,EQ61),OFFSET(INDIRECT(CONCAT(""A"",to_text(match(EQ61,ec_num_list,0)))),0,1),"""")"),"")</f>
        <v/>
      </c>
      <c r="BR61" s="199" t="str">
        <f aca="false">IFERROR(__xludf.dummyfunction("if(countif(ec_num_list,ER61),OFFSET(INDIRECT(CONCAT(""A"",to_text(match(ER61,ec_num_list,0)))),0,1),"""")"),"")</f>
        <v/>
      </c>
      <c r="BS61" s="199" t="str">
        <f aca="false">IFERROR(__xludf.dummyfunction("if(countif(ec_num_list,ES61),OFFSET(INDIRECT(CONCAT(""A"",to_text(match(ES61,ec_num_list,0)))),0,1),"""")"),"")</f>
        <v/>
      </c>
      <c r="BT61" s="199" t="str">
        <f aca="false">IFERROR(__xludf.dummyfunction("if(countif(ec_num_list,ET61),OFFSET(INDIRECT(CONCAT(""A"",to_text(match(ET61,ec_num_list,0)))),0,1),"""")"),"")</f>
        <v/>
      </c>
      <c r="BU61" s="199" t="str">
        <f aca="false">IFERROR(__xludf.dummyfunction("if(countif(ec_num_list,EU61),OFFSET(INDIRECT(CONCAT(""A"",to_text(match(EU61,ec_num_list,0)))),0,1),"""")"),"")</f>
        <v/>
      </c>
      <c r="BV61" s="199" t="str">
        <f aca="false">IFERROR(__xludf.dummyfunction("if(countif(ec_num_list,EV61),OFFSET(INDIRECT(CONCAT(""A"",to_text(match(EV61,ec_num_list,0)))),0,1),"""")"),"")</f>
        <v/>
      </c>
      <c r="BW61" s="199" t="str">
        <f aca="false">IFERROR(__xludf.dummyfunction("if(countif(ec_num_list,EW61),OFFSET(INDIRECT(CONCAT(""A"",to_text(match(EW61,ec_num_list,0)))),0,1),"""")"),"")</f>
        <v/>
      </c>
      <c r="BX61" s="199" t="str">
        <f aca="false">IFERROR(__xludf.dummyfunction("if(countif(ec_num_list,EX61),OFFSET(INDIRECT(CONCAT(""A"",to_text(match(EX61,ec_num_list,0)))),0,1),"""")"),"")</f>
        <v/>
      </c>
      <c r="BY61" s="199" t="str">
        <f aca="false">IFERROR(__xludf.dummyfunction("if(countif(ec_num_list,EY61),OFFSET(INDIRECT(CONCAT(""A"",to_text(match(EY61,ec_num_list,0)))),0,1),"""")"),"")</f>
        <v/>
      </c>
      <c r="BZ61" s="199" t="str">
        <f aca="false">IFERROR(__xludf.dummyfunction("if(countif(ec_num_list,EZ61),OFFSET(INDIRECT(CONCAT(""A"",to_text(match(EZ61,ec_num_list,0)))),0,1),"""")"),"")</f>
        <v/>
      </c>
      <c r="CA61" s="199" t="str">
        <f aca="false">IFERROR(__xludf.dummyfunction("if(countif(ec_num_list,FA61),OFFSET(INDIRECT(CONCAT(""A"",to_text(match(FA61,ec_num_list,0)))),0,1),"""")"),"")</f>
        <v/>
      </c>
      <c r="CB61" s="199" t="str">
        <f aca="false">IFERROR(__xludf.dummyfunction("if(countif(ec_num_list,FB61),OFFSET(INDIRECT(CONCAT(""A"",to_text(match(FB61,ec_num_list,0)))),0,1),"""")"),"")</f>
        <v/>
      </c>
      <c r="CC61" s="199" t="str">
        <f aca="false">IFERROR(__xludf.dummyfunction("if(countif(ec_num_list,FC61),OFFSET(INDIRECT(CONCAT(""A"",to_text(match(FC61,ec_num_list,0)))),0,1),"""")"),"")</f>
        <v/>
      </c>
      <c r="CD61" s="199" t="str">
        <f aca="false">IFERROR(__xludf.dummyfunction("if(countif(ec_num_list,FD61),OFFSET(INDIRECT(CONCAT(""A"",to_text(match(FD61,ec_num_list,0)))),0,1),"""")"),"")</f>
        <v/>
      </c>
      <c r="CE61" s="199" t="str">
        <f aca="false">IFERROR(__xludf.dummyfunction("if(countif(ec_num_list,FE61),OFFSET(INDIRECT(CONCAT(""A"",to_text(match(FE61,ec_num_list,0)))),0,1),"""")"),"")</f>
        <v/>
      </c>
      <c r="CF61" s="199" t="str">
        <f aca="false">IFERROR(__xludf.dummyfunction("if(countif(ec_num_list,FF61),OFFSET(INDIRECT(CONCAT(""A"",to_text(match(FF61,ec_num_list,0)))),0,1),"""")"),"")</f>
        <v/>
      </c>
      <c r="CG61" s="199" t="str">
        <f aca="false">IFERROR(__xludf.dummyfunction("if(countif(ec_num_list,FG61),OFFSET(INDIRECT(CONCAT(""A"",to_text(match(FG61,ec_num_list,0)))),0,1),"""")"),"")</f>
        <v/>
      </c>
      <c r="CH61" s="199" t="str">
        <f aca="false">IFERROR(__xludf.dummyfunction("if(countif(ec_num_list,FH61),OFFSET(INDIRECT(CONCAT(""A"",to_text(match(FH61,ec_num_list,0)))),0,1),"""")"),"")</f>
        <v/>
      </c>
      <c r="CI61" s="199" t="str">
        <f aca="false">IFERROR(__xludf.dummyfunction("if(countif(ec_num_list,FI61),OFFSET(INDIRECT(CONCAT(""A"",to_text(match(FI61,ec_num_list,0)))),0,1),"""")"),"")</f>
        <v/>
      </c>
      <c r="CJ61" s="199" t="str">
        <f aca="false">IFERROR(__xludf.dummyfunction("if(countif(ec_num_list,FJ61),OFFSET(INDIRECT(CONCAT(""A"",to_text(match(FJ61,ec_num_list,0)))),0,1),"""")"),"")</f>
        <v/>
      </c>
      <c r="CK61" s="199" t="str">
        <f aca="false">IFERROR(__xludf.dummyfunction("if(countif(ec_num_list,FK61),OFFSET(INDIRECT(CONCAT(""A"",to_text(match(FK61,ec_num_list,0)))),0,1),"""")"),"")</f>
        <v/>
      </c>
      <c r="CL61" s="199" t="str">
        <f aca="false">IFERROR(__xludf.dummyfunction("if(countif(ec_num_list,FL61),OFFSET(INDIRECT(CONCAT(""A"",to_text(match(FL61,ec_num_list,0)))),0,1),"""")"),"")</f>
        <v/>
      </c>
      <c r="CM61" s="199" t="str">
        <f aca="false">IFERROR(__xludf.dummyfunction("if(countif(ec_num_list,FM61),OFFSET(INDIRECT(CONCAT(""A"",to_text(match(FM61,ec_num_list,0)))),0,1),"""")"),"")</f>
        <v/>
      </c>
      <c r="CN61" s="37" t="s">
        <v>229</v>
      </c>
      <c r="CO61" s="37" t="s">
        <v>1543</v>
      </c>
      <c r="CP61" s="37" t="s">
        <v>1543</v>
      </c>
      <c r="CQ61" s="37" t="s">
        <v>1543</v>
      </c>
      <c r="CR61" s="37" t="s">
        <v>1543</v>
      </c>
      <c r="CS61" s="37" t="s">
        <v>1543</v>
      </c>
      <c r="CT61" s="37" t="s">
        <v>1543</v>
      </c>
      <c r="CU61" s="37" t="s">
        <v>1543</v>
      </c>
      <c r="CV61" s="37" t="s">
        <v>1543</v>
      </c>
      <c r="CW61" s="37" t="s">
        <v>1543</v>
      </c>
      <c r="CX61" s="37" t="s">
        <v>1543</v>
      </c>
      <c r="CY61" s="37" t="s">
        <v>1543</v>
      </c>
      <c r="CZ61" s="37" t="s">
        <v>1543</v>
      </c>
      <c r="DA61" s="37" t="s">
        <v>1543</v>
      </c>
      <c r="DB61" s="37" t="s">
        <v>1543</v>
      </c>
      <c r="DC61" s="37" t="s">
        <v>1543</v>
      </c>
      <c r="DD61" s="37" t="s">
        <v>1543</v>
      </c>
      <c r="DE61" s="37" t="s">
        <v>1543</v>
      </c>
      <c r="DF61" s="37" t="s">
        <v>1543</v>
      </c>
      <c r="DG61" s="37" t="s">
        <v>1543</v>
      </c>
      <c r="DH61" s="37" t="s">
        <v>1543</v>
      </c>
      <c r="DI61" s="37" t="s">
        <v>1543</v>
      </c>
      <c r="DJ61" s="37" t="s">
        <v>1543</v>
      </c>
      <c r="DK61" s="37" t="s">
        <v>1543</v>
      </c>
      <c r="DL61" s="37" t="s">
        <v>1543</v>
      </c>
      <c r="DM61" s="37" t="s">
        <v>1543</v>
      </c>
      <c r="DN61" s="37" t="s">
        <v>1543</v>
      </c>
      <c r="DO61" s="37" t="s">
        <v>1543</v>
      </c>
      <c r="DP61" s="37" t="s">
        <v>1543</v>
      </c>
      <c r="DQ61" s="37" t="s">
        <v>1543</v>
      </c>
      <c r="DR61" s="37" t="s">
        <v>1543</v>
      </c>
      <c r="DS61" s="37" t="s">
        <v>1543</v>
      </c>
      <c r="DT61" s="37" t="s">
        <v>1543</v>
      </c>
      <c r="DU61" s="37" t="s">
        <v>1543</v>
      </c>
      <c r="DV61" s="37" t="s">
        <v>1543</v>
      </c>
      <c r="DW61" s="37" t="s">
        <v>1543</v>
      </c>
      <c r="DX61" s="37" t="s">
        <v>1543</v>
      </c>
      <c r="DY61" s="37" t="s">
        <v>1543</v>
      </c>
      <c r="DZ61" s="37" t="s">
        <v>1543</v>
      </c>
      <c r="EA61" s="37" t="s">
        <v>1543</v>
      </c>
      <c r="EB61" s="37" t="s">
        <v>1543</v>
      </c>
      <c r="EC61" s="37" t="s">
        <v>1543</v>
      </c>
      <c r="ED61" s="37" t="s">
        <v>1543</v>
      </c>
      <c r="EE61" s="37" t="s">
        <v>1543</v>
      </c>
      <c r="EF61" s="37" t="s">
        <v>1543</v>
      </c>
      <c r="EG61" s="37" t="s">
        <v>1543</v>
      </c>
      <c r="EH61" s="37" t="s">
        <v>1543</v>
      </c>
      <c r="EI61" s="37" t="s">
        <v>1543</v>
      </c>
      <c r="EJ61" s="37" t="s">
        <v>1543</v>
      </c>
      <c r="EK61" s="37" t="s">
        <v>1543</v>
      </c>
      <c r="EL61" s="37" t="s">
        <v>1543</v>
      </c>
      <c r="EM61" s="37" t="s">
        <v>1543</v>
      </c>
      <c r="EN61" s="37" t="s">
        <v>1543</v>
      </c>
      <c r="EO61" s="37" t="s">
        <v>1543</v>
      </c>
      <c r="EP61" s="37" t="s">
        <v>1543</v>
      </c>
      <c r="EQ61" s="37" t="s">
        <v>1543</v>
      </c>
      <c r="ER61" s="37" t="s">
        <v>1543</v>
      </c>
      <c r="ES61" s="37" t="s">
        <v>1543</v>
      </c>
      <c r="ET61" s="37" t="s">
        <v>1543</v>
      </c>
      <c r="EU61" s="37" t="s">
        <v>1543</v>
      </c>
      <c r="EV61" s="37" t="s">
        <v>1543</v>
      </c>
      <c r="EW61" s="37" t="s">
        <v>1543</v>
      </c>
      <c r="EX61" s="37" t="s">
        <v>1543</v>
      </c>
      <c r="EY61" s="37" t="s">
        <v>1543</v>
      </c>
      <c r="EZ61" s="37" t="s">
        <v>1543</v>
      </c>
      <c r="FA61" s="37" t="s">
        <v>1543</v>
      </c>
      <c r="FB61" s="37" t="s">
        <v>1543</v>
      </c>
      <c r="FC61" s="37" t="s">
        <v>1543</v>
      </c>
      <c r="FD61" s="37" t="s">
        <v>1543</v>
      </c>
      <c r="FE61" s="37" t="s">
        <v>1543</v>
      </c>
      <c r="FF61" s="37" t="s">
        <v>1543</v>
      </c>
      <c r="FG61" s="37" t="s">
        <v>1543</v>
      </c>
      <c r="FH61" s="37" t="s">
        <v>1543</v>
      </c>
      <c r="FI61" s="37" t="s">
        <v>1543</v>
      </c>
      <c r="FJ61" s="37" t="s">
        <v>1543</v>
      </c>
      <c r="FK61" s="37" t="s">
        <v>1543</v>
      </c>
      <c r="FL61" s="37" t="s">
        <v>1543</v>
      </c>
      <c r="FM61" s="37" t="s">
        <v>1543</v>
      </c>
    </row>
    <row r="62" customFormat="false" ht="15" hidden="false" customHeight="false" outlineLevel="0" collapsed="false">
      <c r="A62" s="37" t="s">
        <v>1436</v>
      </c>
      <c r="B62" s="37" t="str">
        <f aca="false">CONCATENATE("M",C62," ")</f>
        <v>MA</v>
      </c>
      <c r="C62" s="196" t="s">
        <v>1544</v>
      </c>
      <c r="D62" s="36" t="s">
        <v>417</v>
      </c>
      <c r="E62" s="36" t="s">
        <v>896</v>
      </c>
      <c r="F62" s="36" t="s">
        <v>897</v>
      </c>
      <c r="G62" s="36" t="s">
        <v>898</v>
      </c>
      <c r="H62" s="36" t="s">
        <v>439</v>
      </c>
      <c r="I62" s="36" t="s">
        <v>585</v>
      </c>
      <c r="J62" s="36" t="s">
        <v>586</v>
      </c>
      <c r="K62" s="36" t="s">
        <v>742</v>
      </c>
      <c r="L62" s="173" t="s">
        <v>231</v>
      </c>
      <c r="M62" s="199" t="str">
        <f aca="false">IFERROR(__xludf.dummyfunction("regexreplace(N62,"" "","", "")"),"J0, J5, J6, JA, JC, K3, K4, K5, KA, KC, KD, L1, L8, LA, LC, LF, M3, M8, MF, N2, N7, NA, ")</f>
        <v>J0, J5, J6, JA, JC, K3, K4, K5, KA, KC, KD, L1, L8, LA, LC, LF, M3, M8, MF, N2, N7, NA,</v>
      </c>
      <c r="N62" s="199" t="e">
        <f aca="false">CONCATENATE(O62:CL62)</f>
        <v>#VALUE!</v>
      </c>
      <c r="O62" s="199" t="str">
        <f aca="false">IFERROR(__xludf.dummyfunction("if(countif(ec_num_list,CO62),OFFSET(INDIRECT(CONCAT(""A"",to_text(match(CO62,ec_num_list,0)))),0,1),"""")"),"J0 ")</f>
        <v>J0</v>
      </c>
      <c r="P62" s="199" t="str">
        <f aca="false">IFERROR(__xludf.dummyfunction("if(countif(ec_num_list,CP62),OFFSET(INDIRECT(CONCAT(""A"",to_text(match(CP62,ec_num_list,0)))),0,1),"""")"),"")</f>
        <v/>
      </c>
      <c r="Q62" s="199" t="str">
        <f aca="false">IFERROR(__xludf.dummyfunction("if(countif(ec_num_list,CQ62),OFFSET(INDIRECT(CONCAT(""A"",to_text(match(CQ62,ec_num_list,0)))),0,1),"""")"),"")</f>
        <v/>
      </c>
      <c r="R62" s="199" t="str">
        <f aca="false">IFERROR(__xludf.dummyfunction("if(countif(ec_num_list,CR62),OFFSET(INDIRECT(CONCAT(""A"",to_text(match(CR62,ec_num_list,0)))),0,1),"""")"),"")</f>
        <v/>
      </c>
      <c r="S62" s="199" t="str">
        <f aca="false">IFERROR(__xludf.dummyfunction("if(countif(ec_num_list,CS62),OFFSET(INDIRECT(CONCAT(""A"",to_text(match(CS62,ec_num_list,0)))),0,1),"""")"),"")</f>
        <v/>
      </c>
      <c r="T62" s="199" t="str">
        <f aca="false">IFERROR(__xludf.dummyfunction("if(countif(ec_num_list,CT62),OFFSET(INDIRECT(CONCAT(""A"",to_text(match(CT62,ec_num_list,0)))),0,1),"""")"),"J5 ")</f>
        <v>J5</v>
      </c>
      <c r="U62" s="199" t="str">
        <f aca="false">IFERROR(__xludf.dummyfunction("if(countif(ec_num_list,CU62),OFFSET(INDIRECT(CONCAT(""A"",to_text(match(CU62,ec_num_list,0)))),0,1),"""")"),"J6 ")</f>
        <v>J6</v>
      </c>
      <c r="V62" s="199" t="str">
        <f aca="false">IFERROR(__xludf.dummyfunction("if(countif(ec_num_list,CV62),OFFSET(INDIRECT(CONCAT(""A"",to_text(match(CV62,ec_num_list,0)))),0,1),"""")"),"")</f>
        <v/>
      </c>
      <c r="W62" s="199" t="str">
        <f aca="false">IFERROR(__xludf.dummyfunction("if(countif(ec_num_list,CW62),OFFSET(INDIRECT(CONCAT(""A"",to_text(match(CW62,ec_num_list,0)))),0,1),"""")"),"")</f>
        <v/>
      </c>
      <c r="X62" s="199" t="str">
        <f aca="false">IFERROR(__xludf.dummyfunction("if(countif(ec_num_list,CX62),OFFSET(INDIRECT(CONCAT(""A"",to_text(match(CX62,ec_num_list,0)))),0,1),"""")"),"")</f>
        <v/>
      </c>
      <c r="Y62" s="199" t="str">
        <f aca="false">IFERROR(__xludf.dummyfunction("if(countif(ec_num_list,CY62),OFFSET(INDIRECT(CONCAT(""A"",to_text(match(CY62,ec_num_list,0)))),0,1),"""")"),"JA ")</f>
        <v>JA</v>
      </c>
      <c r="Z62" s="199" t="str">
        <f aca="false">IFERROR(__xludf.dummyfunction("if(countif(ec_num_list,CZ62),OFFSET(INDIRECT(CONCAT(""A"",to_text(match(CZ62,ec_num_list,0)))),0,1),"""")"),"")</f>
        <v/>
      </c>
      <c r="AA62" s="199" t="str">
        <f aca="false">IFERROR(__xludf.dummyfunction("if(countif(ec_num_list,DA62),OFFSET(INDIRECT(CONCAT(""A"",to_text(match(DA62,ec_num_list,0)))),0,1),"""")"),"JC ")</f>
        <v>JC</v>
      </c>
      <c r="AB62" s="199" t="str">
        <f aca="false">IFERROR(__xludf.dummyfunction("if(countif(ec_num_list,DB62),OFFSET(INDIRECT(CONCAT(""A"",to_text(match(DB62,ec_num_list,0)))),0,1),"""")"),"")</f>
        <v/>
      </c>
      <c r="AC62" s="199" t="str">
        <f aca="false">IFERROR(__xludf.dummyfunction("if(countif(ec_num_list,DC62),OFFSET(INDIRECT(CONCAT(""A"",to_text(match(DC62,ec_num_list,0)))),0,1),"""")"),"")</f>
        <v/>
      </c>
      <c r="AD62" s="199" t="str">
        <f aca="false">IFERROR(__xludf.dummyfunction("if(countif(ec_num_list,DD62),OFFSET(INDIRECT(CONCAT(""A"",to_text(match(DD62,ec_num_list,0)))),0,1),"""")"),"")</f>
        <v/>
      </c>
      <c r="AE62" s="199" t="str">
        <f aca="false">IFERROR(__xludf.dummyfunction("if(countif(ec_num_list,DE62),OFFSET(INDIRECT(CONCAT(""A"",to_text(match(DE62,ec_num_list,0)))),0,1),"""")"),"")</f>
        <v/>
      </c>
      <c r="AF62" s="199" t="str">
        <f aca="false">IFERROR(__xludf.dummyfunction("if(countif(ec_num_list,DF62),OFFSET(INDIRECT(CONCAT(""A"",to_text(match(DF62,ec_num_list,0)))),0,1),"""")"),"")</f>
        <v/>
      </c>
      <c r="AG62" s="199" t="str">
        <f aca="false">IFERROR(__xludf.dummyfunction("if(countif(ec_num_list,DG62),OFFSET(INDIRECT(CONCAT(""A"",to_text(match(DG62,ec_num_list,0)))),0,1),"""")"),"")</f>
        <v/>
      </c>
      <c r="AH62" s="199" t="str">
        <f aca="false">IFERROR(__xludf.dummyfunction("if(countif(ec_num_list,DH62),OFFSET(INDIRECT(CONCAT(""A"",to_text(match(DH62,ec_num_list,0)))),0,1),"""")"),"K3 ")</f>
        <v>K3</v>
      </c>
      <c r="AI62" s="199" t="str">
        <f aca="false">IFERROR(__xludf.dummyfunction("if(countif(ec_num_list,DI62),OFFSET(INDIRECT(CONCAT(""A"",to_text(match(DI62,ec_num_list,0)))),0,1),"""")"),"K4 ")</f>
        <v>K4</v>
      </c>
      <c r="AJ62" s="199" t="str">
        <f aca="false">IFERROR(__xludf.dummyfunction("if(countif(ec_num_list,DJ62),OFFSET(INDIRECT(CONCAT(""A"",to_text(match(DJ62,ec_num_list,0)))),0,1),"""")"),"K5 ")</f>
        <v>K5</v>
      </c>
      <c r="AK62" s="199" t="str">
        <f aca="false">IFERROR(__xludf.dummyfunction("if(countif(ec_num_list,DK62),OFFSET(INDIRECT(CONCAT(""A"",to_text(match(DK62,ec_num_list,0)))),0,1),"""")"),"")</f>
        <v/>
      </c>
      <c r="AL62" s="199" t="str">
        <f aca="false">IFERROR(__xludf.dummyfunction("if(countif(ec_num_list,DL62),OFFSET(INDIRECT(CONCAT(""A"",to_text(match(DL62,ec_num_list,0)))),0,1),"""")"),"")</f>
        <v/>
      </c>
      <c r="AM62" s="199" t="str">
        <f aca="false">IFERROR(__xludf.dummyfunction("if(countif(ec_num_list,DM62),OFFSET(INDIRECT(CONCAT(""A"",to_text(match(DM62,ec_num_list,0)))),0,1),"""")"),"")</f>
        <v/>
      </c>
      <c r="AN62" s="199" t="str">
        <f aca="false">IFERROR(__xludf.dummyfunction("if(countif(ec_num_list,DN62),OFFSET(INDIRECT(CONCAT(""A"",to_text(match(DN62,ec_num_list,0)))),0,1),"""")"),"")</f>
        <v/>
      </c>
      <c r="AO62" s="199" t="str">
        <f aca="false">IFERROR(__xludf.dummyfunction("if(countif(ec_num_list,DO62),OFFSET(INDIRECT(CONCAT(""A"",to_text(match(DO62,ec_num_list,0)))),0,1),"""")"),"KA ")</f>
        <v>KA</v>
      </c>
      <c r="AP62" s="199" t="str">
        <f aca="false">IFERROR(__xludf.dummyfunction("if(countif(ec_num_list,DP62),OFFSET(INDIRECT(CONCAT(""A"",to_text(match(DP62,ec_num_list,0)))),0,1),"""")"),"")</f>
        <v/>
      </c>
      <c r="AQ62" s="199" t="str">
        <f aca="false">IFERROR(__xludf.dummyfunction("if(countif(ec_num_list,DQ62),OFFSET(INDIRECT(CONCAT(""A"",to_text(match(DQ62,ec_num_list,0)))),0,1),"""")"),"KC ")</f>
        <v>KC</v>
      </c>
      <c r="AR62" s="199" t="str">
        <f aca="false">IFERROR(__xludf.dummyfunction("if(countif(ec_num_list,DR62),OFFSET(INDIRECT(CONCAT(""A"",to_text(match(DR62,ec_num_list,0)))),0,1),"""")"),"KD ")</f>
        <v>KD</v>
      </c>
      <c r="AS62" s="199" t="str">
        <f aca="false">IFERROR(__xludf.dummyfunction("if(countif(ec_num_list,DS62),OFFSET(INDIRECT(CONCAT(""A"",to_text(match(DS62,ec_num_list,0)))),0,1),"""")"),"")</f>
        <v/>
      </c>
      <c r="AT62" s="199" t="str">
        <f aca="false">IFERROR(__xludf.dummyfunction("if(countif(ec_num_list,DT62),OFFSET(INDIRECT(CONCAT(""A"",to_text(match(DT62,ec_num_list,0)))),0,1),"""")"),"")</f>
        <v/>
      </c>
      <c r="AU62" s="199" t="str">
        <f aca="false">IFERROR(__xludf.dummyfunction("if(countif(ec_num_list,DU62),OFFSET(INDIRECT(CONCAT(""A"",to_text(match(DU62,ec_num_list,0)))),0,1),"""")"),"")</f>
        <v/>
      </c>
      <c r="AV62" s="199" t="str">
        <f aca="false">IFERROR(__xludf.dummyfunction("if(countif(ec_num_list,DV62),OFFSET(INDIRECT(CONCAT(""A"",to_text(match(DV62,ec_num_list,0)))),0,1),"""")"),"L1 ")</f>
        <v>L1</v>
      </c>
      <c r="AW62" s="199" t="str">
        <f aca="false">IFERROR(__xludf.dummyfunction("if(countif(ec_num_list,DW62),OFFSET(INDIRECT(CONCAT(""A"",to_text(match(DW62,ec_num_list,0)))),0,1),"""")"),"")</f>
        <v/>
      </c>
      <c r="AX62" s="199" t="str">
        <f aca="false">IFERROR(__xludf.dummyfunction("if(countif(ec_num_list,DX62),OFFSET(INDIRECT(CONCAT(""A"",to_text(match(DX62,ec_num_list,0)))),0,1),"""")"),"")</f>
        <v/>
      </c>
      <c r="AY62" s="199" t="str">
        <f aca="false">IFERROR(__xludf.dummyfunction("if(countif(ec_num_list,DY62),OFFSET(INDIRECT(CONCAT(""A"",to_text(match(DY62,ec_num_list,0)))),0,1),"""")"),"")</f>
        <v/>
      </c>
      <c r="AZ62" s="199" t="str">
        <f aca="false">IFERROR(__xludf.dummyfunction("if(countif(ec_num_list,DZ62),OFFSET(INDIRECT(CONCAT(""A"",to_text(match(DZ62,ec_num_list,0)))),0,1),"""")"),"")</f>
        <v/>
      </c>
      <c r="BA62" s="199" t="str">
        <f aca="false">IFERROR(__xludf.dummyfunction("if(countif(ec_num_list,EA62),OFFSET(INDIRECT(CONCAT(""A"",to_text(match(EA62,ec_num_list,0)))),0,1),"""")"),"")</f>
        <v/>
      </c>
      <c r="BB62" s="199" t="str">
        <f aca="false">IFERROR(__xludf.dummyfunction("if(countif(ec_num_list,EB62),OFFSET(INDIRECT(CONCAT(""A"",to_text(match(EB62,ec_num_list,0)))),0,1),"""")"),"")</f>
        <v/>
      </c>
      <c r="BC62" s="199" t="str">
        <f aca="false">IFERROR(__xludf.dummyfunction("if(countif(ec_num_list,EC62),OFFSET(INDIRECT(CONCAT(""A"",to_text(match(EC62,ec_num_list,0)))),0,1),"""")"),"L8 ")</f>
        <v>L8</v>
      </c>
      <c r="BD62" s="199" t="str">
        <f aca="false">IFERROR(__xludf.dummyfunction("if(countif(ec_num_list,ED62),OFFSET(INDIRECT(CONCAT(""A"",to_text(match(ED62,ec_num_list,0)))),0,1),"""")"),"")</f>
        <v/>
      </c>
      <c r="BE62" s="199" t="str">
        <f aca="false">IFERROR(__xludf.dummyfunction("if(countif(ec_num_list,EE62),OFFSET(INDIRECT(CONCAT(""A"",to_text(match(EE62,ec_num_list,0)))),0,1),"""")"),"LA ")</f>
        <v>LA</v>
      </c>
      <c r="BF62" s="199" t="str">
        <f aca="false">IFERROR(__xludf.dummyfunction("if(countif(ec_num_list,EF62),OFFSET(INDIRECT(CONCAT(""A"",to_text(match(EF62,ec_num_list,0)))),0,1),"""")"),"")</f>
        <v/>
      </c>
      <c r="BG62" s="199" t="str">
        <f aca="false">IFERROR(__xludf.dummyfunction("if(countif(ec_num_list,EG62),OFFSET(INDIRECT(CONCAT(""A"",to_text(match(EG62,ec_num_list,0)))),0,1),"""")"),"LC ")</f>
        <v>LC</v>
      </c>
      <c r="BH62" s="199" t="str">
        <f aca="false">IFERROR(__xludf.dummyfunction("if(countif(ec_num_list,EH62),OFFSET(INDIRECT(CONCAT(""A"",to_text(match(EH62,ec_num_list,0)))),0,1),"""")"),"")</f>
        <v/>
      </c>
      <c r="BI62" s="199" t="str">
        <f aca="false">IFERROR(__xludf.dummyfunction("if(countif(ec_num_list,EI62),OFFSET(INDIRECT(CONCAT(""A"",to_text(match(EI62,ec_num_list,0)))),0,1),"""")"),"")</f>
        <v/>
      </c>
      <c r="BJ62" s="199" t="str">
        <f aca="false">IFERROR(__xludf.dummyfunction("if(countif(ec_num_list,EJ62),OFFSET(INDIRECT(CONCAT(""A"",to_text(match(EJ62,ec_num_list,0)))),0,1),"""")"),"LF ")</f>
        <v>LF</v>
      </c>
      <c r="BK62" s="199" t="str">
        <f aca="false">IFERROR(__xludf.dummyfunction("if(countif(ec_num_list,EK62),OFFSET(INDIRECT(CONCAT(""A"",to_text(match(EK62,ec_num_list,0)))),0,1),"""")"),"")</f>
        <v/>
      </c>
      <c r="BL62" s="199" t="str">
        <f aca="false">IFERROR(__xludf.dummyfunction("if(countif(ec_num_list,EL62),OFFSET(INDIRECT(CONCAT(""A"",to_text(match(EL62,ec_num_list,0)))),0,1),"""")"),"")</f>
        <v/>
      </c>
      <c r="BM62" s="199" t="str">
        <f aca="false">IFERROR(__xludf.dummyfunction("if(countif(ec_num_list,EM62),OFFSET(INDIRECT(CONCAT(""A"",to_text(match(EM62,ec_num_list,0)))),0,1),"""")"),"")</f>
        <v/>
      </c>
      <c r="BN62" s="199" t="str">
        <f aca="false">IFERROR(__xludf.dummyfunction("if(countif(ec_num_list,EN62),OFFSET(INDIRECT(CONCAT(""A"",to_text(match(EN62,ec_num_list,0)))),0,1),"""")"),"M3 ")</f>
        <v>M3</v>
      </c>
      <c r="BO62" s="199" t="str">
        <f aca="false">IFERROR(__xludf.dummyfunction("if(countif(ec_num_list,EO62),OFFSET(INDIRECT(CONCAT(""A"",to_text(match(EO62,ec_num_list,0)))),0,1),"""")"),"")</f>
        <v/>
      </c>
      <c r="BP62" s="199" t="str">
        <f aca="false">IFERROR(__xludf.dummyfunction("if(countif(ec_num_list,EP62),OFFSET(INDIRECT(CONCAT(""A"",to_text(match(EP62,ec_num_list,0)))),0,1),"""")"),"")</f>
        <v/>
      </c>
      <c r="BQ62" s="199" t="str">
        <f aca="false">IFERROR(__xludf.dummyfunction("if(countif(ec_num_list,EQ62),OFFSET(INDIRECT(CONCAT(""A"",to_text(match(EQ62,ec_num_list,0)))),0,1),"""")"),"")</f>
        <v/>
      </c>
      <c r="BR62" s="199" t="str">
        <f aca="false">IFERROR(__xludf.dummyfunction("if(countif(ec_num_list,ER62),OFFSET(INDIRECT(CONCAT(""A"",to_text(match(ER62,ec_num_list,0)))),0,1),"""")"),"")</f>
        <v/>
      </c>
      <c r="BS62" s="199" t="str">
        <f aca="false">IFERROR(__xludf.dummyfunction("if(countif(ec_num_list,ES62),OFFSET(INDIRECT(CONCAT(""A"",to_text(match(ES62,ec_num_list,0)))),0,1),"""")"),"M8 ")</f>
        <v>M8</v>
      </c>
      <c r="BT62" s="199" t="str">
        <f aca="false">IFERROR(__xludf.dummyfunction("if(countif(ec_num_list,ET62),OFFSET(INDIRECT(CONCAT(""A"",to_text(match(ET62,ec_num_list,0)))),0,1),"""")"),"")</f>
        <v/>
      </c>
      <c r="BU62" s="199" t="str">
        <f aca="false">IFERROR(__xludf.dummyfunction("if(countif(ec_num_list,EU62),OFFSET(INDIRECT(CONCAT(""A"",to_text(match(EU62,ec_num_list,0)))),0,1),"""")"),"")</f>
        <v/>
      </c>
      <c r="BV62" s="199" t="str">
        <f aca="false">IFERROR(__xludf.dummyfunction("if(countif(ec_num_list,EV62),OFFSET(INDIRECT(CONCAT(""A"",to_text(match(EV62,ec_num_list,0)))),0,1),"""")"),"")</f>
        <v/>
      </c>
      <c r="BW62" s="199" t="str">
        <f aca="false">IFERROR(__xludf.dummyfunction("if(countif(ec_num_list,EW62),OFFSET(INDIRECT(CONCAT(""A"",to_text(match(EW62,ec_num_list,0)))),0,1),"""")"),"")</f>
        <v/>
      </c>
      <c r="BX62" s="199" t="str">
        <f aca="false">IFERROR(__xludf.dummyfunction("if(countif(ec_num_list,EX62),OFFSET(INDIRECT(CONCAT(""A"",to_text(match(EX62,ec_num_list,0)))),0,1),"""")"),"")</f>
        <v/>
      </c>
      <c r="BY62" s="199" t="str">
        <f aca="false">IFERROR(__xludf.dummyfunction("if(countif(ec_num_list,EY62),OFFSET(INDIRECT(CONCAT(""A"",to_text(match(EY62,ec_num_list,0)))),0,1),"""")"),"")</f>
        <v/>
      </c>
      <c r="BZ62" s="199" t="str">
        <f aca="false">IFERROR(__xludf.dummyfunction("if(countif(ec_num_list,EZ62),OFFSET(INDIRECT(CONCAT(""A"",to_text(match(EZ62,ec_num_list,0)))),0,1),"""")"),"MF ")</f>
        <v>MF</v>
      </c>
      <c r="CA62" s="199" t="str">
        <f aca="false">IFERROR(__xludf.dummyfunction("if(countif(ec_num_list,FA62),OFFSET(INDIRECT(CONCAT(""A"",to_text(match(FA62,ec_num_list,0)))),0,1),"""")"),"")</f>
        <v/>
      </c>
      <c r="CB62" s="199" t="str">
        <f aca="false">IFERROR(__xludf.dummyfunction("if(countif(ec_num_list,FB62),OFFSET(INDIRECT(CONCAT(""A"",to_text(match(FB62,ec_num_list,0)))),0,1),"""")"),"")</f>
        <v/>
      </c>
      <c r="CC62" s="199" t="str">
        <f aca="false">IFERROR(__xludf.dummyfunction("if(countif(ec_num_list,FC62),OFFSET(INDIRECT(CONCAT(""A"",to_text(match(FC62,ec_num_list,0)))),0,1),"""")"),"N2 ")</f>
        <v>N2</v>
      </c>
      <c r="CD62" s="199" t="str">
        <f aca="false">IFERROR(__xludf.dummyfunction("if(countif(ec_num_list,FD62),OFFSET(INDIRECT(CONCAT(""A"",to_text(match(FD62,ec_num_list,0)))),0,1),"""")"),"")</f>
        <v/>
      </c>
      <c r="CE62" s="199" t="str">
        <f aca="false">IFERROR(__xludf.dummyfunction("if(countif(ec_num_list,FE62),OFFSET(INDIRECT(CONCAT(""A"",to_text(match(FE62,ec_num_list,0)))),0,1),"""")"),"")</f>
        <v/>
      </c>
      <c r="CF62" s="199" t="str">
        <f aca="false">IFERROR(__xludf.dummyfunction("if(countif(ec_num_list,FF62),OFFSET(INDIRECT(CONCAT(""A"",to_text(match(FF62,ec_num_list,0)))),0,1),"""")"),"")</f>
        <v/>
      </c>
      <c r="CG62" s="199" t="str">
        <f aca="false">IFERROR(__xludf.dummyfunction("if(countif(ec_num_list,FG62),OFFSET(INDIRECT(CONCAT(""A"",to_text(match(FG62,ec_num_list,0)))),0,1),"""")"),"")</f>
        <v/>
      </c>
      <c r="CH62" s="199" t="str">
        <f aca="false">IFERROR(__xludf.dummyfunction("if(countif(ec_num_list,FH62),OFFSET(INDIRECT(CONCAT(""A"",to_text(match(FH62,ec_num_list,0)))),0,1),"""")"),"N7 ")</f>
        <v>N7</v>
      </c>
      <c r="CI62" s="199" t="str">
        <f aca="false">IFERROR(__xludf.dummyfunction("if(countif(ec_num_list,FI62),OFFSET(INDIRECT(CONCAT(""A"",to_text(match(FI62,ec_num_list,0)))),0,1),"""")"),"")</f>
        <v/>
      </c>
      <c r="CJ62" s="199" t="str">
        <f aca="false">IFERROR(__xludf.dummyfunction("if(countif(ec_num_list,FJ62),OFFSET(INDIRECT(CONCAT(""A"",to_text(match(FJ62,ec_num_list,0)))),0,1),"""")"),"")</f>
        <v/>
      </c>
      <c r="CK62" s="199" t="str">
        <f aca="false">IFERROR(__xludf.dummyfunction("if(countif(ec_num_list,FK62),OFFSET(INDIRECT(CONCAT(""A"",to_text(match(FK62,ec_num_list,0)))),0,1),"""")"),"NA ")</f>
        <v>NA</v>
      </c>
      <c r="CL62" s="199" t="str">
        <f aca="false">IFERROR(__xludf.dummyfunction("if(countif(ec_num_list,FL62),OFFSET(INDIRECT(CONCAT(""A"",to_text(match(FL62,ec_num_list,0)))),0,1),"""")"),"")</f>
        <v/>
      </c>
      <c r="CM62" s="199" t="str">
        <f aca="false">IFERROR(__xludf.dummyfunction("if(countif(ec_num_list,FM62),OFFSET(INDIRECT(CONCAT(""A"",to_text(match(FM62,ec_num_list,0)))),0,1),"""")"),"")</f>
        <v/>
      </c>
      <c r="CN62" s="37" t="s">
        <v>231</v>
      </c>
      <c r="CO62" s="37" t="s">
        <v>1231</v>
      </c>
      <c r="CP62" s="37" t="s">
        <v>1543</v>
      </c>
      <c r="CQ62" s="37" t="s">
        <v>1543</v>
      </c>
      <c r="CR62" s="37" t="s">
        <v>1543</v>
      </c>
      <c r="CS62" s="37" t="s">
        <v>1543</v>
      </c>
      <c r="CT62" s="37" t="s">
        <v>1254</v>
      </c>
      <c r="CU62" s="37" t="s">
        <v>1259</v>
      </c>
      <c r="CV62" s="37" t="s">
        <v>1543</v>
      </c>
      <c r="CW62" s="37" t="s">
        <v>1543</v>
      </c>
      <c r="CX62" s="37" t="s">
        <v>1543</v>
      </c>
      <c r="CY62" s="37" t="s">
        <v>1274</v>
      </c>
      <c r="CZ62" s="37" t="s">
        <v>1543</v>
      </c>
      <c r="DA62" s="37" t="s">
        <v>1280</v>
      </c>
      <c r="DB62" s="37" t="s">
        <v>1543</v>
      </c>
      <c r="DC62" s="37" t="s">
        <v>1543</v>
      </c>
      <c r="DD62" s="37" t="s">
        <v>1543</v>
      </c>
      <c r="DE62" s="37" t="s">
        <v>1543</v>
      </c>
      <c r="DF62" s="37" t="s">
        <v>1543</v>
      </c>
      <c r="DG62" s="37" t="s">
        <v>1543</v>
      </c>
      <c r="DH62" s="37" t="s">
        <v>1303</v>
      </c>
      <c r="DI62" s="37" t="s">
        <v>1305</v>
      </c>
      <c r="DJ62" s="37" t="s">
        <v>1309</v>
      </c>
      <c r="DK62" s="37" t="s">
        <v>1543</v>
      </c>
      <c r="DL62" s="37" t="s">
        <v>1543</v>
      </c>
      <c r="DM62" s="37" t="s">
        <v>1543</v>
      </c>
      <c r="DN62" s="37" t="s">
        <v>1543</v>
      </c>
      <c r="DO62" s="37" t="s">
        <v>1325</v>
      </c>
      <c r="DP62" s="37" t="s">
        <v>1543</v>
      </c>
      <c r="DQ62" s="37" t="s">
        <v>1332</v>
      </c>
      <c r="DR62" s="37" t="s">
        <v>1335</v>
      </c>
      <c r="DS62" s="37" t="s">
        <v>1543</v>
      </c>
      <c r="DT62" s="37" t="s">
        <v>1543</v>
      </c>
      <c r="DU62" s="37" t="s">
        <v>1543</v>
      </c>
      <c r="DV62" s="37" t="s">
        <v>1351</v>
      </c>
      <c r="DW62" s="37" t="s">
        <v>1543</v>
      </c>
      <c r="DX62" s="37" t="s">
        <v>1543</v>
      </c>
      <c r="DY62" s="37" t="s">
        <v>1543</v>
      </c>
      <c r="DZ62" s="37" t="s">
        <v>1543</v>
      </c>
      <c r="EA62" s="37" t="s">
        <v>1543</v>
      </c>
      <c r="EB62" s="37" t="s">
        <v>1543</v>
      </c>
      <c r="EC62" s="37" t="s">
        <v>1379</v>
      </c>
      <c r="ED62" s="37" t="s">
        <v>1543</v>
      </c>
      <c r="EE62" s="37" t="s">
        <v>1385</v>
      </c>
      <c r="EF62" s="37" t="s">
        <v>1543</v>
      </c>
      <c r="EG62" s="37" t="s">
        <v>1392</v>
      </c>
      <c r="EH62" s="37" t="s">
        <v>1543</v>
      </c>
      <c r="EI62" s="37" t="s">
        <v>1543</v>
      </c>
      <c r="EJ62" s="37" t="s">
        <v>1402</v>
      </c>
      <c r="EK62" s="37" t="s">
        <v>1543</v>
      </c>
      <c r="EL62" s="37" t="s">
        <v>1543</v>
      </c>
      <c r="EM62" s="37" t="s">
        <v>1543</v>
      </c>
      <c r="EN62" s="37" t="s">
        <v>1416</v>
      </c>
      <c r="EO62" s="37" t="s">
        <v>1543</v>
      </c>
      <c r="EP62" s="37" t="s">
        <v>1543</v>
      </c>
      <c r="EQ62" s="37" t="s">
        <v>1543</v>
      </c>
      <c r="ER62" s="37" t="s">
        <v>1543</v>
      </c>
      <c r="ES62" s="37" t="s">
        <v>1430</v>
      </c>
      <c r="ET62" s="37" t="s">
        <v>1543</v>
      </c>
      <c r="EU62" s="37" t="s">
        <v>1543</v>
      </c>
      <c r="EV62" s="37" t="s">
        <v>1543</v>
      </c>
      <c r="EW62" s="37" t="s">
        <v>1543</v>
      </c>
      <c r="EX62" s="37" t="s">
        <v>1543</v>
      </c>
      <c r="EY62" s="37" t="s">
        <v>1543</v>
      </c>
      <c r="EZ62" s="37" t="s">
        <v>1451</v>
      </c>
      <c r="FA62" s="37" t="s">
        <v>1543</v>
      </c>
      <c r="FB62" s="37" t="s">
        <v>1543</v>
      </c>
      <c r="FC62" s="37" t="s">
        <v>1464</v>
      </c>
      <c r="FD62" s="37" t="s">
        <v>1543</v>
      </c>
      <c r="FE62" s="37" t="s">
        <v>1543</v>
      </c>
      <c r="FF62" s="37" t="s">
        <v>1543</v>
      </c>
      <c r="FG62" s="37" t="s">
        <v>1543</v>
      </c>
      <c r="FH62" s="37" t="s">
        <v>1482</v>
      </c>
      <c r="FI62" s="37" t="s">
        <v>1543</v>
      </c>
      <c r="FJ62" s="37" t="s">
        <v>1543</v>
      </c>
      <c r="FK62" s="37" t="s">
        <v>1494</v>
      </c>
      <c r="FL62" s="37" t="s">
        <v>1497</v>
      </c>
      <c r="FM62" s="37" t="s">
        <v>1543</v>
      </c>
    </row>
    <row r="63" customFormat="false" ht="15" hidden="false" customHeight="false" outlineLevel="0" collapsed="false">
      <c r="A63" s="37" t="s">
        <v>1439</v>
      </c>
      <c r="B63" s="37" t="str">
        <f aca="false">CONCATENATE("M",C63," ")</f>
        <v>MB</v>
      </c>
      <c r="C63" s="196" t="s">
        <v>1545</v>
      </c>
      <c r="D63" s="36" t="s">
        <v>472</v>
      </c>
      <c r="E63" s="36" t="s">
        <v>473</v>
      </c>
      <c r="F63" s="36" t="s">
        <v>474</v>
      </c>
      <c r="G63" s="36" t="s">
        <v>444</v>
      </c>
      <c r="H63" s="36" t="s">
        <v>422</v>
      </c>
      <c r="I63" s="36" t="s">
        <v>719</v>
      </c>
      <c r="J63" s="36" t="s">
        <v>720</v>
      </c>
      <c r="K63" s="36" t="s">
        <v>744</v>
      </c>
      <c r="L63" s="173" t="s">
        <v>233</v>
      </c>
      <c r="M63" s="199" t="str">
        <f aca="false">IFERROR(__xludf.dummyfunction("regexreplace(N63,"" "","", "")"),"J5, J6, MF, ")</f>
        <v>J5, J6, MF,</v>
      </c>
      <c r="N63" s="199" t="e">
        <f aca="false">CONCATENATE(O63:CL63)</f>
        <v>#VALUE!</v>
      </c>
      <c r="O63" s="199" t="str">
        <f aca="false">IFERROR(__xludf.dummyfunction("if(countif(ec_num_list,CO63),OFFSET(INDIRECT(CONCAT(""A"",to_text(match(CO63,ec_num_list,0)))),0,1),"""")"),"")</f>
        <v/>
      </c>
      <c r="P63" s="199" t="str">
        <f aca="false">IFERROR(__xludf.dummyfunction("if(countif(ec_num_list,CP63),OFFSET(INDIRECT(CONCAT(""A"",to_text(match(CP63,ec_num_list,0)))),0,1),"""")"),"")</f>
        <v/>
      </c>
      <c r="Q63" s="199" t="str">
        <f aca="false">IFERROR(__xludf.dummyfunction("if(countif(ec_num_list,CQ63),OFFSET(INDIRECT(CONCAT(""A"",to_text(match(CQ63,ec_num_list,0)))),0,1),"""")"),"")</f>
        <v/>
      </c>
      <c r="R63" s="199" t="str">
        <f aca="false">IFERROR(__xludf.dummyfunction("if(countif(ec_num_list,CR63),OFFSET(INDIRECT(CONCAT(""A"",to_text(match(CR63,ec_num_list,0)))),0,1),"""")"),"")</f>
        <v/>
      </c>
      <c r="S63" s="199" t="str">
        <f aca="false">IFERROR(__xludf.dummyfunction("if(countif(ec_num_list,CS63),OFFSET(INDIRECT(CONCAT(""A"",to_text(match(CS63,ec_num_list,0)))),0,1),"""")"),"")</f>
        <v/>
      </c>
      <c r="T63" s="199" t="str">
        <f aca="false">IFERROR(__xludf.dummyfunction("if(countif(ec_num_list,CT63),OFFSET(INDIRECT(CONCAT(""A"",to_text(match(CT63,ec_num_list,0)))),0,1),"""")"),"J5 ")</f>
        <v>J5</v>
      </c>
      <c r="U63" s="199" t="str">
        <f aca="false">IFERROR(__xludf.dummyfunction("if(countif(ec_num_list,CU63),OFFSET(INDIRECT(CONCAT(""A"",to_text(match(CU63,ec_num_list,0)))),0,1),"""")"),"J6 ")</f>
        <v>J6</v>
      </c>
      <c r="V63" s="199" t="str">
        <f aca="false">IFERROR(__xludf.dummyfunction("if(countif(ec_num_list,CV63),OFFSET(INDIRECT(CONCAT(""A"",to_text(match(CV63,ec_num_list,0)))),0,1),"""")"),"")</f>
        <v/>
      </c>
      <c r="W63" s="199" t="str">
        <f aca="false">IFERROR(__xludf.dummyfunction("if(countif(ec_num_list,CW63),OFFSET(INDIRECT(CONCAT(""A"",to_text(match(CW63,ec_num_list,0)))),0,1),"""")"),"")</f>
        <v/>
      </c>
      <c r="X63" s="199" t="str">
        <f aca="false">IFERROR(__xludf.dummyfunction("if(countif(ec_num_list,CX63),OFFSET(INDIRECT(CONCAT(""A"",to_text(match(CX63,ec_num_list,0)))),0,1),"""")"),"")</f>
        <v/>
      </c>
      <c r="Y63" s="199" t="str">
        <f aca="false">IFERROR(__xludf.dummyfunction("if(countif(ec_num_list,CY63),OFFSET(INDIRECT(CONCAT(""A"",to_text(match(CY63,ec_num_list,0)))),0,1),"""")"),"")</f>
        <v/>
      </c>
      <c r="Z63" s="199" t="str">
        <f aca="false">IFERROR(__xludf.dummyfunction("if(countif(ec_num_list,CZ63),OFFSET(INDIRECT(CONCAT(""A"",to_text(match(CZ63,ec_num_list,0)))),0,1),"""")"),"")</f>
        <v/>
      </c>
      <c r="AA63" s="199" t="str">
        <f aca="false">IFERROR(__xludf.dummyfunction("if(countif(ec_num_list,DA63),OFFSET(INDIRECT(CONCAT(""A"",to_text(match(DA63,ec_num_list,0)))),0,1),"""")"),"")</f>
        <v/>
      </c>
      <c r="AB63" s="199" t="str">
        <f aca="false">IFERROR(__xludf.dummyfunction("if(countif(ec_num_list,DB63),OFFSET(INDIRECT(CONCAT(""A"",to_text(match(DB63,ec_num_list,0)))),0,1),"""")"),"")</f>
        <v/>
      </c>
      <c r="AC63" s="199" t="str">
        <f aca="false">IFERROR(__xludf.dummyfunction("if(countif(ec_num_list,DC63),OFFSET(INDIRECT(CONCAT(""A"",to_text(match(DC63,ec_num_list,0)))),0,1),"""")"),"")</f>
        <v/>
      </c>
      <c r="AD63" s="199" t="str">
        <f aca="false">IFERROR(__xludf.dummyfunction("if(countif(ec_num_list,DD63),OFFSET(INDIRECT(CONCAT(""A"",to_text(match(DD63,ec_num_list,0)))),0,1),"""")"),"")</f>
        <v/>
      </c>
      <c r="AE63" s="199" t="str">
        <f aca="false">IFERROR(__xludf.dummyfunction("if(countif(ec_num_list,DE63),OFFSET(INDIRECT(CONCAT(""A"",to_text(match(DE63,ec_num_list,0)))),0,1),"""")"),"")</f>
        <v/>
      </c>
      <c r="AF63" s="199" t="str">
        <f aca="false">IFERROR(__xludf.dummyfunction("if(countif(ec_num_list,DF63),OFFSET(INDIRECT(CONCAT(""A"",to_text(match(DF63,ec_num_list,0)))),0,1),"""")"),"")</f>
        <v/>
      </c>
      <c r="AG63" s="199" t="str">
        <f aca="false">IFERROR(__xludf.dummyfunction("if(countif(ec_num_list,DG63),OFFSET(INDIRECT(CONCAT(""A"",to_text(match(DG63,ec_num_list,0)))),0,1),"""")"),"")</f>
        <v/>
      </c>
      <c r="AH63" s="199" t="str">
        <f aca="false">IFERROR(__xludf.dummyfunction("if(countif(ec_num_list,DH63),OFFSET(INDIRECT(CONCAT(""A"",to_text(match(DH63,ec_num_list,0)))),0,1),"""")"),"")</f>
        <v/>
      </c>
      <c r="AI63" s="199" t="str">
        <f aca="false">IFERROR(__xludf.dummyfunction("if(countif(ec_num_list,DI63),OFFSET(INDIRECT(CONCAT(""A"",to_text(match(DI63,ec_num_list,0)))),0,1),"""")"),"")</f>
        <v/>
      </c>
      <c r="AJ63" s="199" t="str">
        <f aca="false">IFERROR(__xludf.dummyfunction("if(countif(ec_num_list,DJ63),OFFSET(INDIRECT(CONCAT(""A"",to_text(match(DJ63,ec_num_list,0)))),0,1),"""")"),"")</f>
        <v/>
      </c>
      <c r="AK63" s="199" t="str">
        <f aca="false">IFERROR(__xludf.dummyfunction("if(countif(ec_num_list,DK63),OFFSET(INDIRECT(CONCAT(""A"",to_text(match(DK63,ec_num_list,0)))),0,1),"""")"),"")</f>
        <v/>
      </c>
      <c r="AL63" s="199" t="str">
        <f aca="false">IFERROR(__xludf.dummyfunction("if(countif(ec_num_list,DL63),OFFSET(INDIRECT(CONCAT(""A"",to_text(match(DL63,ec_num_list,0)))),0,1),"""")"),"")</f>
        <v/>
      </c>
      <c r="AM63" s="199" t="str">
        <f aca="false">IFERROR(__xludf.dummyfunction("if(countif(ec_num_list,DM63),OFFSET(INDIRECT(CONCAT(""A"",to_text(match(DM63,ec_num_list,0)))),0,1),"""")"),"")</f>
        <v/>
      </c>
      <c r="AN63" s="199" t="str">
        <f aca="false">IFERROR(__xludf.dummyfunction("if(countif(ec_num_list,DN63),OFFSET(INDIRECT(CONCAT(""A"",to_text(match(DN63,ec_num_list,0)))),0,1),"""")"),"")</f>
        <v/>
      </c>
      <c r="AO63" s="199" t="str">
        <f aca="false">IFERROR(__xludf.dummyfunction("if(countif(ec_num_list,DO63),OFFSET(INDIRECT(CONCAT(""A"",to_text(match(DO63,ec_num_list,0)))),0,1),"""")"),"")</f>
        <v/>
      </c>
      <c r="AP63" s="199" t="str">
        <f aca="false">IFERROR(__xludf.dummyfunction("if(countif(ec_num_list,DP63),OFFSET(INDIRECT(CONCAT(""A"",to_text(match(DP63,ec_num_list,0)))),0,1),"""")"),"")</f>
        <v/>
      </c>
      <c r="AQ63" s="199" t="str">
        <f aca="false">IFERROR(__xludf.dummyfunction("if(countif(ec_num_list,DQ63),OFFSET(INDIRECT(CONCAT(""A"",to_text(match(DQ63,ec_num_list,0)))),0,1),"""")"),"")</f>
        <v/>
      </c>
      <c r="AR63" s="199" t="str">
        <f aca="false">IFERROR(__xludf.dummyfunction("if(countif(ec_num_list,DR63),OFFSET(INDIRECT(CONCAT(""A"",to_text(match(DR63,ec_num_list,0)))),0,1),"""")"),"")</f>
        <v/>
      </c>
      <c r="AS63" s="199" t="str">
        <f aca="false">IFERROR(__xludf.dummyfunction("if(countif(ec_num_list,DS63),OFFSET(INDIRECT(CONCAT(""A"",to_text(match(DS63,ec_num_list,0)))),0,1),"""")"),"")</f>
        <v/>
      </c>
      <c r="AT63" s="199" t="str">
        <f aca="false">IFERROR(__xludf.dummyfunction("if(countif(ec_num_list,DT63),OFFSET(INDIRECT(CONCAT(""A"",to_text(match(DT63,ec_num_list,0)))),0,1),"""")"),"")</f>
        <v/>
      </c>
      <c r="AU63" s="199" t="str">
        <f aca="false">IFERROR(__xludf.dummyfunction("if(countif(ec_num_list,DU63),OFFSET(INDIRECT(CONCAT(""A"",to_text(match(DU63,ec_num_list,0)))),0,1),"""")"),"")</f>
        <v/>
      </c>
      <c r="AV63" s="199" t="str">
        <f aca="false">IFERROR(__xludf.dummyfunction("if(countif(ec_num_list,DV63),OFFSET(INDIRECT(CONCAT(""A"",to_text(match(DV63,ec_num_list,0)))),0,1),"""")"),"")</f>
        <v/>
      </c>
      <c r="AW63" s="199" t="str">
        <f aca="false">IFERROR(__xludf.dummyfunction("if(countif(ec_num_list,DW63),OFFSET(INDIRECT(CONCAT(""A"",to_text(match(DW63,ec_num_list,0)))),0,1),"""")"),"")</f>
        <v/>
      </c>
      <c r="AX63" s="199" t="str">
        <f aca="false">IFERROR(__xludf.dummyfunction("if(countif(ec_num_list,DX63),OFFSET(INDIRECT(CONCAT(""A"",to_text(match(DX63,ec_num_list,0)))),0,1),"""")"),"")</f>
        <v/>
      </c>
      <c r="AY63" s="199" t="str">
        <f aca="false">IFERROR(__xludf.dummyfunction("if(countif(ec_num_list,DY63),OFFSET(INDIRECT(CONCAT(""A"",to_text(match(DY63,ec_num_list,0)))),0,1),"""")"),"")</f>
        <v/>
      </c>
      <c r="AZ63" s="199" t="str">
        <f aca="false">IFERROR(__xludf.dummyfunction("if(countif(ec_num_list,DZ63),OFFSET(INDIRECT(CONCAT(""A"",to_text(match(DZ63,ec_num_list,0)))),0,1),"""")"),"")</f>
        <v/>
      </c>
      <c r="BA63" s="199" t="str">
        <f aca="false">IFERROR(__xludf.dummyfunction("if(countif(ec_num_list,EA63),OFFSET(INDIRECT(CONCAT(""A"",to_text(match(EA63,ec_num_list,0)))),0,1),"""")"),"")</f>
        <v/>
      </c>
      <c r="BB63" s="199" t="str">
        <f aca="false">IFERROR(__xludf.dummyfunction("if(countif(ec_num_list,EB63),OFFSET(INDIRECT(CONCAT(""A"",to_text(match(EB63,ec_num_list,0)))),0,1),"""")"),"")</f>
        <v/>
      </c>
      <c r="BC63" s="199" t="str">
        <f aca="false">IFERROR(__xludf.dummyfunction("if(countif(ec_num_list,EC63),OFFSET(INDIRECT(CONCAT(""A"",to_text(match(EC63,ec_num_list,0)))),0,1),"""")"),"")</f>
        <v/>
      </c>
      <c r="BD63" s="199" t="str">
        <f aca="false">IFERROR(__xludf.dummyfunction("if(countif(ec_num_list,ED63),OFFSET(INDIRECT(CONCAT(""A"",to_text(match(ED63,ec_num_list,0)))),0,1),"""")"),"")</f>
        <v/>
      </c>
      <c r="BE63" s="199" t="str">
        <f aca="false">IFERROR(__xludf.dummyfunction("if(countif(ec_num_list,EE63),OFFSET(INDIRECT(CONCAT(""A"",to_text(match(EE63,ec_num_list,0)))),0,1),"""")"),"")</f>
        <v/>
      </c>
      <c r="BF63" s="199" t="str">
        <f aca="false">IFERROR(__xludf.dummyfunction("if(countif(ec_num_list,EF63),OFFSET(INDIRECT(CONCAT(""A"",to_text(match(EF63,ec_num_list,0)))),0,1),"""")"),"")</f>
        <v/>
      </c>
      <c r="BG63" s="199" t="str">
        <f aca="false">IFERROR(__xludf.dummyfunction("if(countif(ec_num_list,EG63),OFFSET(INDIRECT(CONCAT(""A"",to_text(match(EG63,ec_num_list,0)))),0,1),"""")"),"")</f>
        <v/>
      </c>
      <c r="BH63" s="199" t="str">
        <f aca="false">IFERROR(__xludf.dummyfunction("if(countif(ec_num_list,EH63),OFFSET(INDIRECT(CONCAT(""A"",to_text(match(EH63,ec_num_list,0)))),0,1),"""")"),"")</f>
        <v/>
      </c>
      <c r="BI63" s="199" t="str">
        <f aca="false">IFERROR(__xludf.dummyfunction("if(countif(ec_num_list,EI63),OFFSET(INDIRECT(CONCAT(""A"",to_text(match(EI63,ec_num_list,0)))),0,1),"""")"),"")</f>
        <v/>
      </c>
      <c r="BJ63" s="199" t="str">
        <f aca="false">IFERROR(__xludf.dummyfunction("if(countif(ec_num_list,EJ63),OFFSET(INDIRECT(CONCAT(""A"",to_text(match(EJ63,ec_num_list,0)))),0,1),"""")"),"")</f>
        <v/>
      </c>
      <c r="BK63" s="199" t="str">
        <f aca="false">IFERROR(__xludf.dummyfunction("if(countif(ec_num_list,EK63),OFFSET(INDIRECT(CONCAT(""A"",to_text(match(EK63,ec_num_list,0)))),0,1),"""")"),"")</f>
        <v/>
      </c>
      <c r="BL63" s="199" t="str">
        <f aca="false">IFERROR(__xludf.dummyfunction("if(countif(ec_num_list,EL63),OFFSET(INDIRECT(CONCAT(""A"",to_text(match(EL63,ec_num_list,0)))),0,1),"""")"),"")</f>
        <v/>
      </c>
      <c r="BM63" s="199" t="str">
        <f aca="false">IFERROR(__xludf.dummyfunction("if(countif(ec_num_list,EM63),OFFSET(INDIRECT(CONCAT(""A"",to_text(match(EM63,ec_num_list,0)))),0,1),"""")"),"")</f>
        <v/>
      </c>
      <c r="BN63" s="199" t="str">
        <f aca="false">IFERROR(__xludf.dummyfunction("if(countif(ec_num_list,EN63),OFFSET(INDIRECT(CONCAT(""A"",to_text(match(EN63,ec_num_list,0)))),0,1),"""")"),"")</f>
        <v/>
      </c>
      <c r="BO63" s="199" t="str">
        <f aca="false">IFERROR(__xludf.dummyfunction("if(countif(ec_num_list,EO63),OFFSET(INDIRECT(CONCAT(""A"",to_text(match(EO63,ec_num_list,0)))),0,1),"""")"),"")</f>
        <v/>
      </c>
      <c r="BP63" s="199" t="str">
        <f aca="false">IFERROR(__xludf.dummyfunction("if(countif(ec_num_list,EP63),OFFSET(INDIRECT(CONCAT(""A"",to_text(match(EP63,ec_num_list,0)))),0,1),"""")"),"")</f>
        <v/>
      </c>
      <c r="BQ63" s="199" t="str">
        <f aca="false">IFERROR(__xludf.dummyfunction("if(countif(ec_num_list,EQ63),OFFSET(INDIRECT(CONCAT(""A"",to_text(match(EQ63,ec_num_list,0)))),0,1),"""")"),"")</f>
        <v/>
      </c>
      <c r="BR63" s="199" t="str">
        <f aca="false">IFERROR(__xludf.dummyfunction("if(countif(ec_num_list,ER63),OFFSET(INDIRECT(CONCAT(""A"",to_text(match(ER63,ec_num_list,0)))),0,1),"""")"),"")</f>
        <v/>
      </c>
      <c r="BS63" s="199" t="str">
        <f aca="false">IFERROR(__xludf.dummyfunction("if(countif(ec_num_list,ES63),OFFSET(INDIRECT(CONCAT(""A"",to_text(match(ES63,ec_num_list,0)))),0,1),"""")"),"")</f>
        <v/>
      </c>
      <c r="BT63" s="199" t="str">
        <f aca="false">IFERROR(__xludf.dummyfunction("if(countif(ec_num_list,ET63),OFFSET(INDIRECT(CONCAT(""A"",to_text(match(ET63,ec_num_list,0)))),0,1),"""")"),"")</f>
        <v/>
      </c>
      <c r="BU63" s="199" t="str">
        <f aca="false">IFERROR(__xludf.dummyfunction("if(countif(ec_num_list,EU63),OFFSET(INDIRECT(CONCAT(""A"",to_text(match(EU63,ec_num_list,0)))),0,1),"""")"),"")</f>
        <v/>
      </c>
      <c r="BV63" s="199" t="str">
        <f aca="false">IFERROR(__xludf.dummyfunction("if(countif(ec_num_list,EV63),OFFSET(INDIRECT(CONCAT(""A"",to_text(match(EV63,ec_num_list,0)))),0,1),"""")"),"")</f>
        <v/>
      </c>
      <c r="BW63" s="199" t="str">
        <f aca="false">IFERROR(__xludf.dummyfunction("if(countif(ec_num_list,EW63),OFFSET(INDIRECT(CONCAT(""A"",to_text(match(EW63,ec_num_list,0)))),0,1),"""")"),"")</f>
        <v/>
      </c>
      <c r="BX63" s="199" t="str">
        <f aca="false">IFERROR(__xludf.dummyfunction("if(countif(ec_num_list,EX63),OFFSET(INDIRECT(CONCAT(""A"",to_text(match(EX63,ec_num_list,0)))),0,1),"""")"),"")</f>
        <v/>
      </c>
      <c r="BY63" s="199" t="str">
        <f aca="false">IFERROR(__xludf.dummyfunction("if(countif(ec_num_list,EY63),OFFSET(INDIRECT(CONCAT(""A"",to_text(match(EY63,ec_num_list,0)))),0,1),"""")"),"")</f>
        <v/>
      </c>
      <c r="BZ63" s="199" t="str">
        <f aca="false">IFERROR(__xludf.dummyfunction("if(countif(ec_num_list,EZ63),OFFSET(INDIRECT(CONCAT(""A"",to_text(match(EZ63,ec_num_list,0)))),0,1),"""")"),"MF ")</f>
        <v>MF</v>
      </c>
      <c r="CA63" s="199" t="str">
        <f aca="false">IFERROR(__xludf.dummyfunction("if(countif(ec_num_list,FA63),OFFSET(INDIRECT(CONCAT(""A"",to_text(match(FA63,ec_num_list,0)))),0,1),"""")"),"")</f>
        <v/>
      </c>
      <c r="CB63" s="199" t="str">
        <f aca="false">IFERROR(__xludf.dummyfunction("if(countif(ec_num_list,FB63),OFFSET(INDIRECT(CONCAT(""A"",to_text(match(FB63,ec_num_list,0)))),0,1),"""")"),"")</f>
        <v/>
      </c>
      <c r="CC63" s="199" t="str">
        <f aca="false">IFERROR(__xludf.dummyfunction("if(countif(ec_num_list,FC63),OFFSET(INDIRECT(CONCAT(""A"",to_text(match(FC63,ec_num_list,0)))),0,1),"""")"),"")</f>
        <v/>
      </c>
      <c r="CD63" s="199" t="str">
        <f aca="false">IFERROR(__xludf.dummyfunction("if(countif(ec_num_list,FD63),OFFSET(INDIRECT(CONCAT(""A"",to_text(match(FD63,ec_num_list,0)))),0,1),"""")"),"")</f>
        <v/>
      </c>
      <c r="CE63" s="199" t="str">
        <f aca="false">IFERROR(__xludf.dummyfunction("if(countif(ec_num_list,FE63),OFFSET(INDIRECT(CONCAT(""A"",to_text(match(FE63,ec_num_list,0)))),0,1),"""")"),"")</f>
        <v/>
      </c>
      <c r="CF63" s="199" t="str">
        <f aca="false">IFERROR(__xludf.dummyfunction("if(countif(ec_num_list,FF63),OFFSET(INDIRECT(CONCAT(""A"",to_text(match(FF63,ec_num_list,0)))),0,1),"""")"),"")</f>
        <v/>
      </c>
      <c r="CG63" s="199" t="str">
        <f aca="false">IFERROR(__xludf.dummyfunction("if(countif(ec_num_list,FG63),OFFSET(INDIRECT(CONCAT(""A"",to_text(match(FG63,ec_num_list,0)))),0,1),"""")"),"")</f>
        <v/>
      </c>
      <c r="CH63" s="199" t="str">
        <f aca="false">IFERROR(__xludf.dummyfunction("if(countif(ec_num_list,FH63),OFFSET(INDIRECT(CONCAT(""A"",to_text(match(FH63,ec_num_list,0)))),0,1),"""")"),"")</f>
        <v/>
      </c>
      <c r="CI63" s="199" t="str">
        <f aca="false">IFERROR(__xludf.dummyfunction("if(countif(ec_num_list,FI63),OFFSET(INDIRECT(CONCAT(""A"",to_text(match(FI63,ec_num_list,0)))),0,1),"""")"),"")</f>
        <v/>
      </c>
      <c r="CJ63" s="199" t="str">
        <f aca="false">IFERROR(__xludf.dummyfunction("if(countif(ec_num_list,FJ63),OFFSET(INDIRECT(CONCAT(""A"",to_text(match(FJ63,ec_num_list,0)))),0,1),"""")"),"")</f>
        <v/>
      </c>
      <c r="CK63" s="199" t="str">
        <f aca="false">IFERROR(__xludf.dummyfunction("if(countif(ec_num_list,FK63),OFFSET(INDIRECT(CONCAT(""A"",to_text(match(FK63,ec_num_list,0)))),0,1),"""")"),"")</f>
        <v/>
      </c>
      <c r="CL63" s="199" t="str">
        <f aca="false">IFERROR(__xludf.dummyfunction("if(countif(ec_num_list,FL63),OFFSET(INDIRECT(CONCAT(""A"",to_text(match(FL63,ec_num_list,0)))),0,1),"""")"),"")</f>
        <v/>
      </c>
      <c r="CM63" s="199" t="str">
        <f aca="false">IFERROR(__xludf.dummyfunction("if(countif(ec_num_list,FM63),OFFSET(INDIRECT(CONCAT(""A"",to_text(match(FM63,ec_num_list,0)))),0,1),"""")"),"")</f>
        <v/>
      </c>
      <c r="CN63" s="37" t="s">
        <v>233</v>
      </c>
      <c r="CO63" s="37" t="s">
        <v>1543</v>
      </c>
      <c r="CP63" s="37" t="s">
        <v>1543</v>
      </c>
      <c r="CQ63" s="37" t="s">
        <v>1543</v>
      </c>
      <c r="CR63" s="37" t="s">
        <v>1543</v>
      </c>
      <c r="CS63" s="37" t="s">
        <v>1543</v>
      </c>
      <c r="CT63" s="37" t="s">
        <v>1254</v>
      </c>
      <c r="CU63" s="37" t="s">
        <v>1259</v>
      </c>
      <c r="CV63" s="37" t="s">
        <v>1543</v>
      </c>
      <c r="CW63" s="37" t="s">
        <v>1543</v>
      </c>
      <c r="CX63" s="37" t="s">
        <v>1543</v>
      </c>
      <c r="CY63" s="37" t="s">
        <v>1543</v>
      </c>
      <c r="CZ63" s="37" t="s">
        <v>1543</v>
      </c>
      <c r="DA63" s="37" t="s">
        <v>1543</v>
      </c>
      <c r="DB63" s="37" t="s">
        <v>1543</v>
      </c>
      <c r="DC63" s="37" t="s">
        <v>1543</v>
      </c>
      <c r="DD63" s="37" t="s">
        <v>1543</v>
      </c>
      <c r="DE63" s="37" t="s">
        <v>1543</v>
      </c>
      <c r="DF63" s="37" t="s">
        <v>1543</v>
      </c>
      <c r="DG63" s="37" t="s">
        <v>1543</v>
      </c>
      <c r="DH63" s="37" t="s">
        <v>1543</v>
      </c>
      <c r="DI63" s="37" t="s">
        <v>1543</v>
      </c>
      <c r="DJ63" s="37" t="s">
        <v>1543</v>
      </c>
      <c r="DK63" s="37" t="s">
        <v>1543</v>
      </c>
      <c r="DL63" s="37" t="s">
        <v>1543</v>
      </c>
      <c r="DM63" s="37" t="s">
        <v>1543</v>
      </c>
      <c r="DN63" s="37" t="s">
        <v>1543</v>
      </c>
      <c r="DO63" s="37" t="s">
        <v>1543</v>
      </c>
      <c r="DP63" s="37" t="s">
        <v>1543</v>
      </c>
      <c r="DQ63" s="37" t="s">
        <v>1543</v>
      </c>
      <c r="DR63" s="37" t="s">
        <v>1543</v>
      </c>
      <c r="DS63" s="37" t="s">
        <v>1543</v>
      </c>
      <c r="DT63" s="37" t="s">
        <v>1543</v>
      </c>
      <c r="DU63" s="37" t="s">
        <v>1543</v>
      </c>
      <c r="DV63" s="37" t="s">
        <v>1543</v>
      </c>
      <c r="DW63" s="37" t="s">
        <v>1543</v>
      </c>
      <c r="DX63" s="37" t="s">
        <v>1543</v>
      </c>
      <c r="DY63" s="37" t="s">
        <v>1543</v>
      </c>
      <c r="DZ63" s="37" t="s">
        <v>1543</v>
      </c>
      <c r="EA63" s="37" t="s">
        <v>1543</v>
      </c>
      <c r="EB63" s="37" t="s">
        <v>1543</v>
      </c>
      <c r="EC63" s="37" t="s">
        <v>1543</v>
      </c>
      <c r="ED63" s="37" t="s">
        <v>1543</v>
      </c>
      <c r="EE63" s="37" t="s">
        <v>1543</v>
      </c>
      <c r="EF63" s="37" t="s">
        <v>1543</v>
      </c>
      <c r="EG63" s="37" t="s">
        <v>1543</v>
      </c>
      <c r="EH63" s="37" t="s">
        <v>1543</v>
      </c>
      <c r="EI63" s="37" t="s">
        <v>1543</v>
      </c>
      <c r="EJ63" s="37" t="s">
        <v>1543</v>
      </c>
      <c r="EK63" s="37" t="s">
        <v>1543</v>
      </c>
      <c r="EL63" s="37" t="s">
        <v>1543</v>
      </c>
      <c r="EM63" s="37" t="s">
        <v>1543</v>
      </c>
      <c r="EN63" s="37" t="s">
        <v>1543</v>
      </c>
      <c r="EO63" s="37" t="s">
        <v>1543</v>
      </c>
      <c r="EP63" s="37" t="s">
        <v>1543</v>
      </c>
      <c r="EQ63" s="37" t="s">
        <v>1543</v>
      </c>
      <c r="ER63" s="37" t="s">
        <v>1543</v>
      </c>
      <c r="ES63" s="37" t="s">
        <v>1543</v>
      </c>
      <c r="ET63" s="37" t="s">
        <v>1543</v>
      </c>
      <c r="EU63" s="37" t="s">
        <v>1543</v>
      </c>
      <c r="EV63" s="37" t="s">
        <v>1543</v>
      </c>
      <c r="EW63" s="37" t="s">
        <v>1543</v>
      </c>
      <c r="EX63" s="37" t="s">
        <v>1543</v>
      </c>
      <c r="EY63" s="37" t="s">
        <v>1543</v>
      </c>
      <c r="EZ63" s="37" t="s">
        <v>1451</v>
      </c>
      <c r="FA63" s="37" t="s">
        <v>1543</v>
      </c>
      <c r="FB63" s="37" t="s">
        <v>1543</v>
      </c>
      <c r="FC63" s="37" t="s">
        <v>1543</v>
      </c>
      <c r="FD63" s="37" t="s">
        <v>1543</v>
      </c>
      <c r="FE63" s="37" t="s">
        <v>1543</v>
      </c>
      <c r="FF63" s="37" t="s">
        <v>1543</v>
      </c>
      <c r="FG63" s="37" t="s">
        <v>1543</v>
      </c>
      <c r="FH63" s="37" t="s">
        <v>1543</v>
      </c>
      <c r="FI63" s="37" t="s">
        <v>1543</v>
      </c>
      <c r="FJ63" s="37" t="s">
        <v>1543</v>
      </c>
      <c r="FK63" s="37" t="s">
        <v>1543</v>
      </c>
      <c r="FL63" s="37" t="s">
        <v>1543</v>
      </c>
      <c r="FM63" s="37" t="s">
        <v>1543</v>
      </c>
    </row>
    <row r="64" customFormat="false" ht="15" hidden="false" customHeight="false" outlineLevel="0" collapsed="false">
      <c r="A64" s="37" t="s">
        <v>1442</v>
      </c>
      <c r="B64" s="37" t="str">
        <f aca="false">CONCATENATE("M",C64," ")</f>
        <v>MC</v>
      </c>
      <c r="C64" s="196" t="s">
        <v>1546</v>
      </c>
      <c r="D64" s="36" t="s">
        <v>417</v>
      </c>
      <c r="E64" s="36" t="s">
        <v>896</v>
      </c>
      <c r="F64" s="36" t="s">
        <v>897</v>
      </c>
      <c r="G64" s="36" t="s">
        <v>898</v>
      </c>
      <c r="H64" s="36" t="s">
        <v>513</v>
      </c>
      <c r="I64" s="36" t="s">
        <v>514</v>
      </c>
      <c r="J64" s="36" t="s">
        <v>1551</v>
      </c>
      <c r="K64" s="36" t="s">
        <v>747</v>
      </c>
      <c r="L64" s="173" t="s">
        <v>236</v>
      </c>
      <c r="M64" s="199" t="str">
        <f aca="false">IFERROR(__xludf.dummyfunction("regexreplace(N64,"" "","", "")"),"J0, J1, J2, J5, J6, J7, JC, JF, K0, K5, K7, K9, KA, KB, KC, KD, KF, L1, L8, LA, LC, LF, M1, M3, M4, MB, MF, N2, N7, NA, ")</f>
        <v>J0, J1, J2, J5, J6, J7, JC, JF, K0, K5, K7, K9, KA, KB, KC, KD, KF, L1, L8, LA, LC, LF, M1, M3, M4, MB, MF, N2, N7, NA,</v>
      </c>
      <c r="N64" s="199" t="e">
        <f aca="false">CONCATENATE(O64:CL64)</f>
        <v>#VALUE!</v>
      </c>
      <c r="O64" s="199" t="str">
        <f aca="false">IFERROR(__xludf.dummyfunction("if(countif(ec_num_list,CO64),OFFSET(INDIRECT(CONCAT(""A"",to_text(match(CO64,ec_num_list,0)))),0,1),"""")"),"J0 ")</f>
        <v>J0</v>
      </c>
      <c r="P64" s="199" t="str">
        <f aca="false">IFERROR(__xludf.dummyfunction("if(countif(ec_num_list,CP64),OFFSET(INDIRECT(CONCAT(""A"",to_text(match(CP64,ec_num_list,0)))),0,1),"""")"),"J1 ")</f>
        <v>J1</v>
      </c>
      <c r="Q64" s="199" t="str">
        <f aca="false">IFERROR(__xludf.dummyfunction("if(countif(ec_num_list,CQ64),OFFSET(INDIRECT(CONCAT(""A"",to_text(match(CQ64,ec_num_list,0)))),0,1),"""")"),"J2 ")</f>
        <v>J2</v>
      </c>
      <c r="R64" s="199" t="str">
        <f aca="false">IFERROR(__xludf.dummyfunction("if(countif(ec_num_list,CR64),OFFSET(INDIRECT(CONCAT(""A"",to_text(match(CR64,ec_num_list,0)))),0,1),"""")"),"")</f>
        <v/>
      </c>
      <c r="S64" s="199" t="str">
        <f aca="false">IFERROR(__xludf.dummyfunction("if(countif(ec_num_list,CS64),OFFSET(INDIRECT(CONCAT(""A"",to_text(match(CS64,ec_num_list,0)))),0,1),"""")"),"")</f>
        <v/>
      </c>
      <c r="T64" s="199" t="str">
        <f aca="false">IFERROR(__xludf.dummyfunction("if(countif(ec_num_list,CT64),OFFSET(INDIRECT(CONCAT(""A"",to_text(match(CT64,ec_num_list,0)))),0,1),"""")"),"J5 ")</f>
        <v>J5</v>
      </c>
      <c r="U64" s="199" t="str">
        <f aca="false">IFERROR(__xludf.dummyfunction("if(countif(ec_num_list,CU64),OFFSET(INDIRECT(CONCAT(""A"",to_text(match(CU64,ec_num_list,0)))),0,1),"""")"),"J6 ")</f>
        <v>J6</v>
      </c>
      <c r="V64" s="199" t="str">
        <f aca="false">IFERROR(__xludf.dummyfunction("if(countif(ec_num_list,CV64),OFFSET(INDIRECT(CONCAT(""A"",to_text(match(CV64,ec_num_list,0)))),0,1),"""")"),"J7 ")</f>
        <v>J7</v>
      </c>
      <c r="W64" s="199" t="str">
        <f aca="false">IFERROR(__xludf.dummyfunction("if(countif(ec_num_list,CW64),OFFSET(INDIRECT(CONCAT(""A"",to_text(match(CW64,ec_num_list,0)))),0,1),"""")"),"")</f>
        <v/>
      </c>
      <c r="X64" s="199" t="str">
        <f aca="false">IFERROR(__xludf.dummyfunction("if(countif(ec_num_list,CX64),OFFSET(INDIRECT(CONCAT(""A"",to_text(match(CX64,ec_num_list,0)))),0,1),"""")"),"")</f>
        <v/>
      </c>
      <c r="Y64" s="199" t="str">
        <f aca="false">IFERROR(__xludf.dummyfunction("if(countif(ec_num_list,CY64),OFFSET(INDIRECT(CONCAT(""A"",to_text(match(CY64,ec_num_list,0)))),0,1),"""")"),"")</f>
        <v/>
      </c>
      <c r="Z64" s="199" t="str">
        <f aca="false">IFERROR(__xludf.dummyfunction("if(countif(ec_num_list,CZ64),OFFSET(INDIRECT(CONCAT(""A"",to_text(match(CZ64,ec_num_list,0)))),0,1),"""")"),"")</f>
        <v/>
      </c>
      <c r="AA64" s="199" t="str">
        <f aca="false">IFERROR(__xludf.dummyfunction("if(countif(ec_num_list,DA64),OFFSET(INDIRECT(CONCAT(""A"",to_text(match(DA64,ec_num_list,0)))),0,1),"""")"),"JC ")</f>
        <v>JC</v>
      </c>
      <c r="AB64" s="199" t="str">
        <f aca="false">IFERROR(__xludf.dummyfunction("if(countif(ec_num_list,DB64),OFFSET(INDIRECT(CONCAT(""A"",to_text(match(DB64,ec_num_list,0)))),0,1),"""")"),"")</f>
        <v/>
      </c>
      <c r="AC64" s="199" t="str">
        <f aca="false">IFERROR(__xludf.dummyfunction("if(countif(ec_num_list,DC64),OFFSET(INDIRECT(CONCAT(""A"",to_text(match(DC64,ec_num_list,0)))),0,1),"""")"),"")</f>
        <v/>
      </c>
      <c r="AD64" s="199" t="str">
        <f aca="false">IFERROR(__xludf.dummyfunction("if(countif(ec_num_list,DD64),OFFSET(INDIRECT(CONCAT(""A"",to_text(match(DD64,ec_num_list,0)))),0,1),"""")"),"JF ")</f>
        <v>JF</v>
      </c>
      <c r="AE64" s="199" t="str">
        <f aca="false">IFERROR(__xludf.dummyfunction("if(countif(ec_num_list,DE64),OFFSET(INDIRECT(CONCAT(""A"",to_text(match(DE64,ec_num_list,0)))),0,1),"""")"),"K0 ")</f>
        <v>K0</v>
      </c>
      <c r="AF64" s="199" t="str">
        <f aca="false">IFERROR(__xludf.dummyfunction("if(countif(ec_num_list,DF64),OFFSET(INDIRECT(CONCAT(""A"",to_text(match(DF64,ec_num_list,0)))),0,1),"""")"),"")</f>
        <v/>
      </c>
      <c r="AG64" s="199" t="str">
        <f aca="false">IFERROR(__xludf.dummyfunction("if(countif(ec_num_list,DG64),OFFSET(INDIRECT(CONCAT(""A"",to_text(match(DG64,ec_num_list,0)))),0,1),"""")"),"")</f>
        <v/>
      </c>
      <c r="AH64" s="199" t="str">
        <f aca="false">IFERROR(__xludf.dummyfunction("if(countif(ec_num_list,DH64),OFFSET(INDIRECT(CONCAT(""A"",to_text(match(DH64,ec_num_list,0)))),0,1),"""")"),"")</f>
        <v/>
      </c>
      <c r="AI64" s="199" t="str">
        <f aca="false">IFERROR(__xludf.dummyfunction("if(countif(ec_num_list,DI64),OFFSET(INDIRECT(CONCAT(""A"",to_text(match(DI64,ec_num_list,0)))),0,1),"""")"),"")</f>
        <v/>
      </c>
      <c r="AJ64" s="199" t="str">
        <f aca="false">IFERROR(__xludf.dummyfunction("if(countif(ec_num_list,DJ64),OFFSET(INDIRECT(CONCAT(""A"",to_text(match(DJ64,ec_num_list,0)))),0,1),"""")"),"K5 ")</f>
        <v>K5</v>
      </c>
      <c r="AK64" s="199" t="str">
        <f aca="false">IFERROR(__xludf.dummyfunction("if(countif(ec_num_list,DK64),OFFSET(INDIRECT(CONCAT(""A"",to_text(match(DK64,ec_num_list,0)))),0,1),"""")"),"")</f>
        <v/>
      </c>
      <c r="AL64" s="199" t="str">
        <f aca="false">IFERROR(__xludf.dummyfunction("if(countif(ec_num_list,DL64),OFFSET(INDIRECT(CONCAT(""A"",to_text(match(DL64,ec_num_list,0)))),0,1),"""")"),"K7 ")</f>
        <v>K7</v>
      </c>
      <c r="AM64" s="199" t="str">
        <f aca="false">IFERROR(__xludf.dummyfunction("if(countif(ec_num_list,DM64),OFFSET(INDIRECT(CONCAT(""A"",to_text(match(DM64,ec_num_list,0)))),0,1),"""")"),"")</f>
        <v/>
      </c>
      <c r="AN64" s="199" t="str">
        <f aca="false">IFERROR(__xludf.dummyfunction("if(countif(ec_num_list,DN64),OFFSET(INDIRECT(CONCAT(""A"",to_text(match(DN64,ec_num_list,0)))),0,1),"""")"),"K9 ")</f>
        <v>K9</v>
      </c>
      <c r="AO64" s="199" t="str">
        <f aca="false">IFERROR(__xludf.dummyfunction("if(countif(ec_num_list,DO64),OFFSET(INDIRECT(CONCAT(""A"",to_text(match(DO64,ec_num_list,0)))),0,1),"""")"),"KA ")</f>
        <v>KA</v>
      </c>
      <c r="AP64" s="199" t="str">
        <f aca="false">IFERROR(__xludf.dummyfunction("if(countif(ec_num_list,DP64),OFFSET(INDIRECT(CONCAT(""A"",to_text(match(DP64,ec_num_list,0)))),0,1),"""")"),"KB ")</f>
        <v>KB</v>
      </c>
      <c r="AQ64" s="199" t="str">
        <f aca="false">IFERROR(__xludf.dummyfunction("if(countif(ec_num_list,DQ64),OFFSET(INDIRECT(CONCAT(""A"",to_text(match(DQ64,ec_num_list,0)))),0,1),"""")"),"KC ")</f>
        <v>KC</v>
      </c>
      <c r="AR64" s="199" t="str">
        <f aca="false">IFERROR(__xludf.dummyfunction("if(countif(ec_num_list,DR64),OFFSET(INDIRECT(CONCAT(""A"",to_text(match(DR64,ec_num_list,0)))),0,1),"""")"),"KD ")</f>
        <v>KD</v>
      </c>
      <c r="AS64" s="199" t="str">
        <f aca="false">IFERROR(__xludf.dummyfunction("if(countif(ec_num_list,DS64),OFFSET(INDIRECT(CONCAT(""A"",to_text(match(DS64,ec_num_list,0)))),0,1),"""")"),"")</f>
        <v/>
      </c>
      <c r="AT64" s="199" t="str">
        <f aca="false">IFERROR(__xludf.dummyfunction("if(countif(ec_num_list,DT64),OFFSET(INDIRECT(CONCAT(""A"",to_text(match(DT64,ec_num_list,0)))),0,1),"""")"),"KF ")</f>
        <v>KF</v>
      </c>
      <c r="AU64" s="199" t="str">
        <f aca="false">IFERROR(__xludf.dummyfunction("if(countif(ec_num_list,DU64),OFFSET(INDIRECT(CONCAT(""A"",to_text(match(DU64,ec_num_list,0)))),0,1),"""")"),"")</f>
        <v/>
      </c>
      <c r="AV64" s="199" t="str">
        <f aca="false">IFERROR(__xludf.dummyfunction("if(countif(ec_num_list,DV64),OFFSET(INDIRECT(CONCAT(""A"",to_text(match(DV64,ec_num_list,0)))),0,1),"""")"),"L1 ")</f>
        <v>L1</v>
      </c>
      <c r="AW64" s="199" t="str">
        <f aca="false">IFERROR(__xludf.dummyfunction("if(countif(ec_num_list,DW64),OFFSET(INDIRECT(CONCAT(""A"",to_text(match(DW64,ec_num_list,0)))),0,1),"""")"),"")</f>
        <v/>
      </c>
      <c r="AX64" s="199" t="str">
        <f aca="false">IFERROR(__xludf.dummyfunction("if(countif(ec_num_list,DX64),OFFSET(INDIRECT(CONCAT(""A"",to_text(match(DX64,ec_num_list,0)))),0,1),"""")"),"")</f>
        <v/>
      </c>
      <c r="AY64" s="199" t="str">
        <f aca="false">IFERROR(__xludf.dummyfunction("if(countif(ec_num_list,DY64),OFFSET(INDIRECT(CONCAT(""A"",to_text(match(DY64,ec_num_list,0)))),0,1),"""")"),"")</f>
        <v/>
      </c>
      <c r="AZ64" s="199" t="str">
        <f aca="false">IFERROR(__xludf.dummyfunction("if(countif(ec_num_list,DZ64),OFFSET(INDIRECT(CONCAT(""A"",to_text(match(DZ64,ec_num_list,0)))),0,1),"""")"),"")</f>
        <v/>
      </c>
      <c r="BA64" s="199" t="str">
        <f aca="false">IFERROR(__xludf.dummyfunction("if(countif(ec_num_list,EA64),OFFSET(INDIRECT(CONCAT(""A"",to_text(match(EA64,ec_num_list,0)))),0,1),"""")"),"")</f>
        <v/>
      </c>
      <c r="BB64" s="199" t="str">
        <f aca="false">IFERROR(__xludf.dummyfunction("if(countif(ec_num_list,EB64),OFFSET(INDIRECT(CONCAT(""A"",to_text(match(EB64,ec_num_list,0)))),0,1),"""")"),"")</f>
        <v/>
      </c>
      <c r="BC64" s="199" t="str">
        <f aca="false">IFERROR(__xludf.dummyfunction("if(countif(ec_num_list,EC64),OFFSET(INDIRECT(CONCAT(""A"",to_text(match(EC64,ec_num_list,0)))),0,1),"""")"),"L8 ")</f>
        <v>L8</v>
      </c>
      <c r="BD64" s="199" t="str">
        <f aca="false">IFERROR(__xludf.dummyfunction("if(countif(ec_num_list,ED64),OFFSET(INDIRECT(CONCAT(""A"",to_text(match(ED64,ec_num_list,0)))),0,1),"""")"),"")</f>
        <v/>
      </c>
      <c r="BE64" s="199" t="str">
        <f aca="false">IFERROR(__xludf.dummyfunction("if(countif(ec_num_list,EE64),OFFSET(INDIRECT(CONCAT(""A"",to_text(match(EE64,ec_num_list,0)))),0,1),"""")"),"LA ")</f>
        <v>LA</v>
      </c>
      <c r="BF64" s="199" t="str">
        <f aca="false">IFERROR(__xludf.dummyfunction("if(countif(ec_num_list,EF64),OFFSET(INDIRECT(CONCAT(""A"",to_text(match(EF64,ec_num_list,0)))),0,1),"""")"),"")</f>
        <v/>
      </c>
      <c r="BG64" s="199" t="str">
        <f aca="false">IFERROR(__xludf.dummyfunction("if(countif(ec_num_list,EG64),OFFSET(INDIRECT(CONCAT(""A"",to_text(match(EG64,ec_num_list,0)))),0,1),"""")"),"LC ")</f>
        <v>LC</v>
      </c>
      <c r="BH64" s="199" t="str">
        <f aca="false">IFERROR(__xludf.dummyfunction("if(countif(ec_num_list,EH64),OFFSET(INDIRECT(CONCAT(""A"",to_text(match(EH64,ec_num_list,0)))),0,1),"""")"),"")</f>
        <v/>
      </c>
      <c r="BI64" s="199" t="str">
        <f aca="false">IFERROR(__xludf.dummyfunction("if(countif(ec_num_list,EI64),OFFSET(INDIRECT(CONCAT(""A"",to_text(match(EI64,ec_num_list,0)))),0,1),"""")"),"")</f>
        <v/>
      </c>
      <c r="BJ64" s="199" t="str">
        <f aca="false">IFERROR(__xludf.dummyfunction("if(countif(ec_num_list,EJ64),OFFSET(INDIRECT(CONCAT(""A"",to_text(match(EJ64,ec_num_list,0)))),0,1),"""")"),"LF ")</f>
        <v>LF</v>
      </c>
      <c r="BK64" s="199" t="str">
        <f aca="false">IFERROR(__xludf.dummyfunction("if(countif(ec_num_list,EK64),OFFSET(INDIRECT(CONCAT(""A"",to_text(match(EK64,ec_num_list,0)))),0,1),"""")"),"")</f>
        <v/>
      </c>
      <c r="BL64" s="199" t="str">
        <f aca="false">IFERROR(__xludf.dummyfunction("if(countif(ec_num_list,EL64),OFFSET(INDIRECT(CONCAT(""A"",to_text(match(EL64,ec_num_list,0)))),0,1),"""")"),"M1 ")</f>
        <v>M1</v>
      </c>
      <c r="BM64" s="199" t="str">
        <f aca="false">IFERROR(__xludf.dummyfunction("if(countif(ec_num_list,EM64),OFFSET(INDIRECT(CONCAT(""A"",to_text(match(EM64,ec_num_list,0)))),0,1),"""")"),"")</f>
        <v/>
      </c>
      <c r="BN64" s="199" t="str">
        <f aca="false">IFERROR(__xludf.dummyfunction("if(countif(ec_num_list,EN64),OFFSET(INDIRECT(CONCAT(""A"",to_text(match(EN64,ec_num_list,0)))),0,1),"""")"),"M3 ")</f>
        <v>M3</v>
      </c>
      <c r="BO64" s="199" t="str">
        <f aca="false">IFERROR(__xludf.dummyfunction("if(countif(ec_num_list,EO64),OFFSET(INDIRECT(CONCAT(""A"",to_text(match(EO64,ec_num_list,0)))),0,1),"""")"),"M4 ")</f>
        <v>M4</v>
      </c>
      <c r="BP64" s="199" t="str">
        <f aca="false">IFERROR(__xludf.dummyfunction("if(countif(ec_num_list,EP64),OFFSET(INDIRECT(CONCAT(""A"",to_text(match(EP64,ec_num_list,0)))),0,1),"""")"),"")</f>
        <v/>
      </c>
      <c r="BQ64" s="199" t="str">
        <f aca="false">IFERROR(__xludf.dummyfunction("if(countif(ec_num_list,EQ64),OFFSET(INDIRECT(CONCAT(""A"",to_text(match(EQ64,ec_num_list,0)))),0,1),"""")"),"")</f>
        <v/>
      </c>
      <c r="BR64" s="199" t="str">
        <f aca="false">IFERROR(__xludf.dummyfunction("if(countif(ec_num_list,ER64),OFFSET(INDIRECT(CONCAT(""A"",to_text(match(ER64,ec_num_list,0)))),0,1),"""")"),"")</f>
        <v/>
      </c>
      <c r="BS64" s="199" t="str">
        <f aca="false">IFERROR(__xludf.dummyfunction("if(countif(ec_num_list,ES64),OFFSET(INDIRECT(CONCAT(""A"",to_text(match(ES64,ec_num_list,0)))),0,1),"""")"),"")</f>
        <v/>
      </c>
      <c r="BT64" s="199" t="str">
        <f aca="false">IFERROR(__xludf.dummyfunction("if(countif(ec_num_list,ET64),OFFSET(INDIRECT(CONCAT(""A"",to_text(match(ET64,ec_num_list,0)))),0,1),"""")"),"")</f>
        <v/>
      </c>
      <c r="BU64" s="199" t="str">
        <f aca="false">IFERROR(__xludf.dummyfunction("if(countif(ec_num_list,EU64),OFFSET(INDIRECT(CONCAT(""A"",to_text(match(EU64,ec_num_list,0)))),0,1),"""")"),"")</f>
        <v/>
      </c>
      <c r="BV64" s="199" t="str">
        <f aca="false">IFERROR(__xludf.dummyfunction("if(countif(ec_num_list,EV64),OFFSET(INDIRECT(CONCAT(""A"",to_text(match(EV64,ec_num_list,0)))),0,1),"""")"),"MB ")</f>
        <v>MB</v>
      </c>
      <c r="BW64" s="199" t="str">
        <f aca="false">IFERROR(__xludf.dummyfunction("if(countif(ec_num_list,EW64),OFFSET(INDIRECT(CONCAT(""A"",to_text(match(EW64,ec_num_list,0)))),0,1),"""")"),"")</f>
        <v/>
      </c>
      <c r="BX64" s="199" t="str">
        <f aca="false">IFERROR(__xludf.dummyfunction("if(countif(ec_num_list,EX64),OFFSET(INDIRECT(CONCAT(""A"",to_text(match(EX64,ec_num_list,0)))),0,1),"""")"),"")</f>
        <v/>
      </c>
      <c r="BY64" s="199" t="str">
        <f aca="false">IFERROR(__xludf.dummyfunction("if(countif(ec_num_list,EY64),OFFSET(INDIRECT(CONCAT(""A"",to_text(match(EY64,ec_num_list,0)))),0,1),"""")"),"")</f>
        <v/>
      </c>
      <c r="BZ64" s="199" t="str">
        <f aca="false">IFERROR(__xludf.dummyfunction("if(countif(ec_num_list,EZ64),OFFSET(INDIRECT(CONCAT(""A"",to_text(match(EZ64,ec_num_list,0)))),0,1),"""")"),"MF ")</f>
        <v>MF</v>
      </c>
      <c r="CA64" s="199" t="str">
        <f aca="false">IFERROR(__xludf.dummyfunction("if(countif(ec_num_list,FA64),OFFSET(INDIRECT(CONCAT(""A"",to_text(match(FA64,ec_num_list,0)))),0,1),"""")"),"")</f>
        <v/>
      </c>
      <c r="CB64" s="199" t="str">
        <f aca="false">IFERROR(__xludf.dummyfunction("if(countif(ec_num_list,FB64),OFFSET(INDIRECT(CONCAT(""A"",to_text(match(FB64,ec_num_list,0)))),0,1),"""")"),"")</f>
        <v/>
      </c>
      <c r="CC64" s="199" t="str">
        <f aca="false">IFERROR(__xludf.dummyfunction("if(countif(ec_num_list,FC64),OFFSET(INDIRECT(CONCAT(""A"",to_text(match(FC64,ec_num_list,0)))),0,1),"""")"),"N2 ")</f>
        <v>N2</v>
      </c>
      <c r="CD64" s="199" t="str">
        <f aca="false">IFERROR(__xludf.dummyfunction("if(countif(ec_num_list,FD64),OFFSET(INDIRECT(CONCAT(""A"",to_text(match(FD64,ec_num_list,0)))),0,1),"""")"),"")</f>
        <v/>
      </c>
      <c r="CE64" s="199" t="str">
        <f aca="false">IFERROR(__xludf.dummyfunction("if(countif(ec_num_list,FE64),OFFSET(INDIRECT(CONCAT(""A"",to_text(match(FE64,ec_num_list,0)))),0,1),"""")"),"")</f>
        <v/>
      </c>
      <c r="CF64" s="199" t="str">
        <f aca="false">IFERROR(__xludf.dummyfunction("if(countif(ec_num_list,FF64),OFFSET(INDIRECT(CONCAT(""A"",to_text(match(FF64,ec_num_list,0)))),0,1),"""")"),"")</f>
        <v/>
      </c>
      <c r="CG64" s="199" t="str">
        <f aca="false">IFERROR(__xludf.dummyfunction("if(countif(ec_num_list,FG64),OFFSET(INDIRECT(CONCAT(""A"",to_text(match(FG64,ec_num_list,0)))),0,1),"""")"),"")</f>
        <v/>
      </c>
      <c r="CH64" s="199" t="str">
        <f aca="false">IFERROR(__xludf.dummyfunction("if(countif(ec_num_list,FH64),OFFSET(INDIRECT(CONCAT(""A"",to_text(match(FH64,ec_num_list,0)))),0,1),"""")"),"N7 ")</f>
        <v>N7</v>
      </c>
      <c r="CI64" s="199" t="str">
        <f aca="false">IFERROR(__xludf.dummyfunction("if(countif(ec_num_list,FI64),OFFSET(INDIRECT(CONCAT(""A"",to_text(match(FI64,ec_num_list,0)))),0,1),"""")"),"")</f>
        <v/>
      </c>
      <c r="CJ64" s="199" t="str">
        <f aca="false">IFERROR(__xludf.dummyfunction("if(countif(ec_num_list,FJ64),OFFSET(INDIRECT(CONCAT(""A"",to_text(match(FJ64,ec_num_list,0)))),0,1),"""")"),"")</f>
        <v/>
      </c>
      <c r="CK64" s="199" t="str">
        <f aca="false">IFERROR(__xludf.dummyfunction("if(countif(ec_num_list,FK64),OFFSET(INDIRECT(CONCAT(""A"",to_text(match(FK64,ec_num_list,0)))),0,1),"""")"),"NA ")</f>
        <v>NA</v>
      </c>
      <c r="CL64" s="199" t="str">
        <f aca="false">IFERROR(__xludf.dummyfunction("if(countif(ec_num_list,FL64),OFFSET(INDIRECT(CONCAT(""A"",to_text(match(FL64,ec_num_list,0)))),0,1),"""")"),"")</f>
        <v/>
      </c>
      <c r="CM64" s="199" t="str">
        <f aca="false">IFERROR(__xludf.dummyfunction("if(countif(ec_num_list,FM64),OFFSET(INDIRECT(CONCAT(""A"",to_text(match(FM64,ec_num_list,0)))),0,1),"""")"),"")</f>
        <v/>
      </c>
      <c r="CN64" s="37" t="s">
        <v>236</v>
      </c>
      <c r="CO64" s="37" t="s">
        <v>1231</v>
      </c>
      <c r="CP64" s="37" t="s">
        <v>1239</v>
      </c>
      <c r="CQ64" s="37" t="s">
        <v>1244</v>
      </c>
      <c r="CR64" s="37" t="s">
        <v>1543</v>
      </c>
      <c r="CS64" s="37" t="s">
        <v>1543</v>
      </c>
      <c r="CT64" s="37" t="s">
        <v>1254</v>
      </c>
      <c r="CU64" s="37" t="s">
        <v>1259</v>
      </c>
      <c r="CV64" s="37" t="s">
        <v>1262</v>
      </c>
      <c r="CW64" s="37" t="s">
        <v>1543</v>
      </c>
      <c r="CX64" s="37" t="s">
        <v>1543</v>
      </c>
      <c r="CY64" s="37" t="s">
        <v>1543</v>
      </c>
      <c r="CZ64" s="37" t="s">
        <v>1543</v>
      </c>
      <c r="DA64" s="37" t="s">
        <v>1280</v>
      </c>
      <c r="DB64" s="37" t="s">
        <v>1543</v>
      </c>
      <c r="DC64" s="37" t="s">
        <v>1543</v>
      </c>
      <c r="DD64" s="37" t="s">
        <v>1289</v>
      </c>
      <c r="DE64" s="37" t="s">
        <v>1292</v>
      </c>
      <c r="DF64" s="37" t="s">
        <v>1543</v>
      </c>
      <c r="DG64" s="37" t="s">
        <v>1543</v>
      </c>
      <c r="DH64" s="37" t="s">
        <v>1543</v>
      </c>
      <c r="DI64" s="37" t="s">
        <v>1543</v>
      </c>
      <c r="DJ64" s="37" t="s">
        <v>1309</v>
      </c>
      <c r="DK64" s="37" t="s">
        <v>1543</v>
      </c>
      <c r="DL64" s="37" t="s">
        <v>1314</v>
      </c>
      <c r="DM64" s="37" t="s">
        <v>1543</v>
      </c>
      <c r="DN64" s="37" t="s">
        <v>1322</v>
      </c>
      <c r="DO64" s="37" t="s">
        <v>1325</v>
      </c>
      <c r="DP64" s="37" t="s">
        <v>1329</v>
      </c>
      <c r="DQ64" s="37" t="s">
        <v>1332</v>
      </c>
      <c r="DR64" s="37" t="s">
        <v>1335</v>
      </c>
      <c r="DS64" s="37" t="s">
        <v>1543</v>
      </c>
      <c r="DT64" s="37" t="s">
        <v>1341</v>
      </c>
      <c r="DU64" s="37" t="s">
        <v>1543</v>
      </c>
      <c r="DV64" s="37" t="s">
        <v>1351</v>
      </c>
      <c r="DW64" s="37" t="s">
        <v>1543</v>
      </c>
      <c r="DX64" s="37" t="s">
        <v>1543</v>
      </c>
      <c r="DY64" s="37" t="s">
        <v>1543</v>
      </c>
      <c r="DZ64" s="37" t="s">
        <v>1543</v>
      </c>
      <c r="EA64" s="37" t="s">
        <v>1543</v>
      </c>
      <c r="EB64" s="37" t="s">
        <v>1543</v>
      </c>
      <c r="EC64" s="37" t="s">
        <v>1379</v>
      </c>
      <c r="ED64" s="37" t="s">
        <v>1543</v>
      </c>
      <c r="EE64" s="37" t="s">
        <v>1385</v>
      </c>
      <c r="EF64" s="37" t="s">
        <v>1543</v>
      </c>
      <c r="EG64" s="37" t="s">
        <v>1392</v>
      </c>
      <c r="EH64" s="37" t="s">
        <v>1543</v>
      </c>
      <c r="EI64" s="37" t="s">
        <v>1543</v>
      </c>
      <c r="EJ64" s="37" t="s">
        <v>1402</v>
      </c>
      <c r="EK64" s="37" t="s">
        <v>1543</v>
      </c>
      <c r="EL64" s="37" t="s">
        <v>1407</v>
      </c>
      <c r="EM64" s="37" t="s">
        <v>1543</v>
      </c>
      <c r="EN64" s="37" t="s">
        <v>1416</v>
      </c>
      <c r="EO64" s="37" t="s">
        <v>1418</v>
      </c>
      <c r="EP64" s="37" t="s">
        <v>1543</v>
      </c>
      <c r="EQ64" s="37" t="s">
        <v>1543</v>
      </c>
      <c r="ER64" s="37" t="s">
        <v>1543</v>
      </c>
      <c r="ES64" s="37" t="s">
        <v>1543</v>
      </c>
      <c r="ET64" s="37" t="s">
        <v>1543</v>
      </c>
      <c r="EU64" s="37" t="s">
        <v>1543</v>
      </c>
      <c r="EV64" s="37" t="s">
        <v>1439</v>
      </c>
      <c r="EW64" s="37" t="s">
        <v>1543</v>
      </c>
      <c r="EX64" s="37" t="s">
        <v>1543</v>
      </c>
      <c r="EY64" s="37" t="s">
        <v>1543</v>
      </c>
      <c r="EZ64" s="37" t="s">
        <v>1451</v>
      </c>
      <c r="FA64" s="37" t="s">
        <v>1543</v>
      </c>
      <c r="FB64" s="37" t="s">
        <v>1543</v>
      </c>
      <c r="FC64" s="37" t="s">
        <v>1464</v>
      </c>
      <c r="FD64" s="37" t="s">
        <v>1543</v>
      </c>
      <c r="FE64" s="37" t="s">
        <v>1543</v>
      </c>
      <c r="FF64" s="37" t="s">
        <v>1543</v>
      </c>
      <c r="FG64" s="37" t="s">
        <v>1543</v>
      </c>
      <c r="FH64" s="37" t="s">
        <v>1482</v>
      </c>
      <c r="FI64" s="37" t="s">
        <v>1543</v>
      </c>
      <c r="FJ64" s="37" t="s">
        <v>1543</v>
      </c>
      <c r="FK64" s="37" t="s">
        <v>1494</v>
      </c>
      <c r="FL64" s="37" t="s">
        <v>1497</v>
      </c>
      <c r="FM64" s="37" t="s">
        <v>1543</v>
      </c>
    </row>
    <row r="65" customFormat="false" ht="15" hidden="false" customHeight="false" outlineLevel="0" collapsed="false">
      <c r="A65" s="37" t="s">
        <v>1446</v>
      </c>
      <c r="B65" s="37" t="str">
        <f aca="false">CONCATENATE("M",C65," ")</f>
        <v>MD</v>
      </c>
      <c r="C65" s="196" t="s">
        <v>1547</v>
      </c>
      <c r="D65" s="36" t="s">
        <v>417</v>
      </c>
      <c r="E65" s="36" t="s">
        <v>896</v>
      </c>
      <c r="F65" s="36" t="s">
        <v>897</v>
      </c>
      <c r="G65" s="36" t="s">
        <v>898</v>
      </c>
      <c r="H65" s="36" t="s">
        <v>750</v>
      </c>
      <c r="I65" s="36" t="s">
        <v>671</v>
      </c>
      <c r="J65" s="36" t="s">
        <v>1552</v>
      </c>
      <c r="K65" s="36" t="s">
        <v>751</v>
      </c>
      <c r="L65" s="173" t="s">
        <v>239</v>
      </c>
      <c r="M65" s="199" t="str">
        <f aca="false">IFERROR(__xludf.dummyfunction("regexreplace(N65,"" "","", "")"),"J0, J1, J2, J5, J6, J7, JA, JC, JF, K0, K5, K7, K9, KA, KB, KC, KD, KF, L1, L8, LA, LC, LF, M1, M8, MB, MF, N2, N7, NA, ")</f>
        <v>J0, J1, J2, J5, J6, J7, JA, JC, JF, K0, K5, K7, K9, KA, KB, KC, KD, KF, L1, L8, LA, LC, LF, M1, M8, MB, MF, N2, N7, NA,</v>
      </c>
      <c r="N65" s="199" t="e">
        <f aca="false">CONCATENATE(O65:CL65)</f>
        <v>#VALUE!</v>
      </c>
      <c r="O65" s="199" t="str">
        <f aca="false">IFERROR(__xludf.dummyfunction("if(countif(ec_num_list,CO65),OFFSET(INDIRECT(CONCAT(""A"",to_text(match(CO65,ec_num_list,0)))),0,1),"""")"),"J0 ")</f>
        <v>J0</v>
      </c>
      <c r="P65" s="199" t="str">
        <f aca="false">IFERROR(__xludf.dummyfunction("if(countif(ec_num_list,CP65),OFFSET(INDIRECT(CONCAT(""A"",to_text(match(CP65,ec_num_list,0)))),0,1),"""")"),"J1 ")</f>
        <v>J1</v>
      </c>
      <c r="Q65" s="199" t="str">
        <f aca="false">IFERROR(__xludf.dummyfunction("if(countif(ec_num_list,CQ65),OFFSET(INDIRECT(CONCAT(""A"",to_text(match(CQ65,ec_num_list,0)))),0,1),"""")"),"J2 ")</f>
        <v>J2</v>
      </c>
      <c r="R65" s="199" t="str">
        <f aca="false">IFERROR(__xludf.dummyfunction("if(countif(ec_num_list,CR65),OFFSET(INDIRECT(CONCAT(""A"",to_text(match(CR65,ec_num_list,0)))),0,1),"""")"),"")</f>
        <v/>
      </c>
      <c r="S65" s="199" t="str">
        <f aca="false">IFERROR(__xludf.dummyfunction("if(countif(ec_num_list,CS65),OFFSET(INDIRECT(CONCAT(""A"",to_text(match(CS65,ec_num_list,0)))),0,1),"""")"),"")</f>
        <v/>
      </c>
      <c r="T65" s="199" t="str">
        <f aca="false">IFERROR(__xludf.dummyfunction("if(countif(ec_num_list,CT65),OFFSET(INDIRECT(CONCAT(""A"",to_text(match(CT65,ec_num_list,0)))),0,1),"""")"),"J5 ")</f>
        <v>J5</v>
      </c>
      <c r="U65" s="199" t="str">
        <f aca="false">IFERROR(__xludf.dummyfunction("if(countif(ec_num_list,CU65),OFFSET(INDIRECT(CONCAT(""A"",to_text(match(CU65,ec_num_list,0)))),0,1),"""")"),"J6 ")</f>
        <v>J6</v>
      </c>
      <c r="V65" s="199" t="str">
        <f aca="false">IFERROR(__xludf.dummyfunction("if(countif(ec_num_list,CV65),OFFSET(INDIRECT(CONCAT(""A"",to_text(match(CV65,ec_num_list,0)))),0,1),"""")"),"J7 ")</f>
        <v>J7</v>
      </c>
      <c r="W65" s="199" t="str">
        <f aca="false">IFERROR(__xludf.dummyfunction("if(countif(ec_num_list,CW65),OFFSET(INDIRECT(CONCAT(""A"",to_text(match(CW65,ec_num_list,0)))),0,1),"""")"),"")</f>
        <v/>
      </c>
      <c r="X65" s="199" t="str">
        <f aca="false">IFERROR(__xludf.dummyfunction("if(countif(ec_num_list,CX65),OFFSET(INDIRECT(CONCAT(""A"",to_text(match(CX65,ec_num_list,0)))),0,1),"""")"),"")</f>
        <v/>
      </c>
      <c r="Y65" s="199" t="str">
        <f aca="false">IFERROR(__xludf.dummyfunction("if(countif(ec_num_list,CY65),OFFSET(INDIRECT(CONCAT(""A"",to_text(match(CY65,ec_num_list,0)))),0,1),"""")"),"JA ")</f>
        <v>JA</v>
      </c>
      <c r="Z65" s="199" t="str">
        <f aca="false">IFERROR(__xludf.dummyfunction("if(countif(ec_num_list,CZ65),OFFSET(INDIRECT(CONCAT(""A"",to_text(match(CZ65,ec_num_list,0)))),0,1),"""")"),"")</f>
        <v/>
      </c>
      <c r="AA65" s="199" t="str">
        <f aca="false">IFERROR(__xludf.dummyfunction("if(countif(ec_num_list,DA65),OFFSET(INDIRECT(CONCAT(""A"",to_text(match(DA65,ec_num_list,0)))),0,1),"""")"),"JC ")</f>
        <v>JC</v>
      </c>
      <c r="AB65" s="199" t="str">
        <f aca="false">IFERROR(__xludf.dummyfunction("if(countif(ec_num_list,DB65),OFFSET(INDIRECT(CONCAT(""A"",to_text(match(DB65,ec_num_list,0)))),0,1),"""")"),"")</f>
        <v/>
      </c>
      <c r="AC65" s="199" t="str">
        <f aca="false">IFERROR(__xludf.dummyfunction("if(countif(ec_num_list,DC65),OFFSET(INDIRECT(CONCAT(""A"",to_text(match(DC65,ec_num_list,0)))),0,1),"""")"),"")</f>
        <v/>
      </c>
      <c r="AD65" s="199" t="str">
        <f aca="false">IFERROR(__xludf.dummyfunction("if(countif(ec_num_list,DD65),OFFSET(INDIRECT(CONCAT(""A"",to_text(match(DD65,ec_num_list,0)))),0,1),"""")"),"JF ")</f>
        <v>JF</v>
      </c>
      <c r="AE65" s="199" t="str">
        <f aca="false">IFERROR(__xludf.dummyfunction("if(countif(ec_num_list,DE65),OFFSET(INDIRECT(CONCAT(""A"",to_text(match(DE65,ec_num_list,0)))),0,1),"""")"),"K0 ")</f>
        <v>K0</v>
      </c>
      <c r="AF65" s="199" t="str">
        <f aca="false">IFERROR(__xludf.dummyfunction("if(countif(ec_num_list,DF65),OFFSET(INDIRECT(CONCAT(""A"",to_text(match(DF65,ec_num_list,0)))),0,1),"""")"),"")</f>
        <v/>
      </c>
      <c r="AG65" s="199" t="str">
        <f aca="false">IFERROR(__xludf.dummyfunction("if(countif(ec_num_list,DG65),OFFSET(INDIRECT(CONCAT(""A"",to_text(match(DG65,ec_num_list,0)))),0,1),"""")"),"")</f>
        <v/>
      </c>
      <c r="AH65" s="199" t="str">
        <f aca="false">IFERROR(__xludf.dummyfunction("if(countif(ec_num_list,DH65),OFFSET(INDIRECT(CONCAT(""A"",to_text(match(DH65,ec_num_list,0)))),0,1),"""")"),"")</f>
        <v/>
      </c>
      <c r="AI65" s="199" t="str">
        <f aca="false">IFERROR(__xludf.dummyfunction("if(countif(ec_num_list,DI65),OFFSET(INDIRECT(CONCAT(""A"",to_text(match(DI65,ec_num_list,0)))),0,1),"""")"),"")</f>
        <v/>
      </c>
      <c r="AJ65" s="199" t="str">
        <f aca="false">IFERROR(__xludf.dummyfunction("if(countif(ec_num_list,DJ65),OFFSET(INDIRECT(CONCAT(""A"",to_text(match(DJ65,ec_num_list,0)))),0,1),"""")"),"K5 ")</f>
        <v>K5</v>
      </c>
      <c r="AK65" s="199" t="str">
        <f aca="false">IFERROR(__xludf.dummyfunction("if(countif(ec_num_list,DK65),OFFSET(INDIRECT(CONCAT(""A"",to_text(match(DK65,ec_num_list,0)))),0,1),"""")"),"")</f>
        <v/>
      </c>
      <c r="AL65" s="199" t="str">
        <f aca="false">IFERROR(__xludf.dummyfunction("if(countif(ec_num_list,DL65),OFFSET(INDIRECT(CONCAT(""A"",to_text(match(DL65,ec_num_list,0)))),0,1),"""")"),"K7 ")</f>
        <v>K7</v>
      </c>
      <c r="AM65" s="199" t="str">
        <f aca="false">IFERROR(__xludf.dummyfunction("if(countif(ec_num_list,DM65),OFFSET(INDIRECT(CONCAT(""A"",to_text(match(DM65,ec_num_list,0)))),0,1),"""")"),"")</f>
        <v/>
      </c>
      <c r="AN65" s="199" t="str">
        <f aca="false">IFERROR(__xludf.dummyfunction("if(countif(ec_num_list,DN65),OFFSET(INDIRECT(CONCAT(""A"",to_text(match(DN65,ec_num_list,0)))),0,1),"""")"),"K9 ")</f>
        <v>K9</v>
      </c>
      <c r="AO65" s="199" t="str">
        <f aca="false">IFERROR(__xludf.dummyfunction("if(countif(ec_num_list,DO65),OFFSET(INDIRECT(CONCAT(""A"",to_text(match(DO65,ec_num_list,0)))),0,1),"""")"),"KA ")</f>
        <v>KA</v>
      </c>
      <c r="AP65" s="199" t="str">
        <f aca="false">IFERROR(__xludf.dummyfunction("if(countif(ec_num_list,DP65),OFFSET(INDIRECT(CONCAT(""A"",to_text(match(DP65,ec_num_list,0)))),0,1),"""")"),"KB ")</f>
        <v>KB</v>
      </c>
      <c r="AQ65" s="199" t="str">
        <f aca="false">IFERROR(__xludf.dummyfunction("if(countif(ec_num_list,DQ65),OFFSET(INDIRECT(CONCAT(""A"",to_text(match(DQ65,ec_num_list,0)))),0,1),"""")"),"KC ")</f>
        <v>KC</v>
      </c>
      <c r="AR65" s="199" t="str">
        <f aca="false">IFERROR(__xludf.dummyfunction("if(countif(ec_num_list,DR65),OFFSET(INDIRECT(CONCAT(""A"",to_text(match(DR65,ec_num_list,0)))),0,1),"""")"),"KD ")</f>
        <v>KD</v>
      </c>
      <c r="AS65" s="199" t="str">
        <f aca="false">IFERROR(__xludf.dummyfunction("if(countif(ec_num_list,DS65),OFFSET(INDIRECT(CONCAT(""A"",to_text(match(DS65,ec_num_list,0)))),0,1),"""")"),"")</f>
        <v/>
      </c>
      <c r="AT65" s="199" t="str">
        <f aca="false">IFERROR(__xludf.dummyfunction("if(countif(ec_num_list,DT65),OFFSET(INDIRECT(CONCAT(""A"",to_text(match(DT65,ec_num_list,0)))),0,1),"""")"),"KF ")</f>
        <v>KF</v>
      </c>
      <c r="AU65" s="199" t="str">
        <f aca="false">IFERROR(__xludf.dummyfunction("if(countif(ec_num_list,DU65),OFFSET(INDIRECT(CONCAT(""A"",to_text(match(DU65,ec_num_list,0)))),0,1),"""")"),"")</f>
        <v/>
      </c>
      <c r="AV65" s="199" t="str">
        <f aca="false">IFERROR(__xludf.dummyfunction("if(countif(ec_num_list,DV65),OFFSET(INDIRECT(CONCAT(""A"",to_text(match(DV65,ec_num_list,0)))),0,1),"""")"),"L1 ")</f>
        <v>L1</v>
      </c>
      <c r="AW65" s="199" t="str">
        <f aca="false">IFERROR(__xludf.dummyfunction("if(countif(ec_num_list,DW65),OFFSET(INDIRECT(CONCAT(""A"",to_text(match(DW65,ec_num_list,0)))),0,1),"""")"),"")</f>
        <v/>
      </c>
      <c r="AX65" s="199" t="str">
        <f aca="false">IFERROR(__xludf.dummyfunction("if(countif(ec_num_list,DX65),OFFSET(INDIRECT(CONCAT(""A"",to_text(match(DX65,ec_num_list,0)))),0,1),"""")"),"")</f>
        <v/>
      </c>
      <c r="AY65" s="199" t="str">
        <f aca="false">IFERROR(__xludf.dummyfunction("if(countif(ec_num_list,DY65),OFFSET(INDIRECT(CONCAT(""A"",to_text(match(DY65,ec_num_list,0)))),0,1),"""")"),"")</f>
        <v/>
      </c>
      <c r="AZ65" s="199" t="str">
        <f aca="false">IFERROR(__xludf.dummyfunction("if(countif(ec_num_list,DZ65),OFFSET(INDIRECT(CONCAT(""A"",to_text(match(DZ65,ec_num_list,0)))),0,1),"""")"),"")</f>
        <v/>
      </c>
      <c r="BA65" s="199" t="str">
        <f aca="false">IFERROR(__xludf.dummyfunction("if(countif(ec_num_list,EA65),OFFSET(INDIRECT(CONCAT(""A"",to_text(match(EA65,ec_num_list,0)))),0,1),"""")"),"")</f>
        <v/>
      </c>
      <c r="BB65" s="199" t="str">
        <f aca="false">IFERROR(__xludf.dummyfunction("if(countif(ec_num_list,EB65),OFFSET(INDIRECT(CONCAT(""A"",to_text(match(EB65,ec_num_list,0)))),0,1),"""")"),"")</f>
        <v/>
      </c>
      <c r="BC65" s="199" t="str">
        <f aca="false">IFERROR(__xludf.dummyfunction("if(countif(ec_num_list,EC65),OFFSET(INDIRECT(CONCAT(""A"",to_text(match(EC65,ec_num_list,0)))),0,1),"""")"),"L8 ")</f>
        <v>L8</v>
      </c>
      <c r="BD65" s="199" t="str">
        <f aca="false">IFERROR(__xludf.dummyfunction("if(countif(ec_num_list,ED65),OFFSET(INDIRECT(CONCAT(""A"",to_text(match(ED65,ec_num_list,0)))),0,1),"""")"),"")</f>
        <v/>
      </c>
      <c r="BE65" s="199" t="str">
        <f aca="false">IFERROR(__xludf.dummyfunction("if(countif(ec_num_list,EE65),OFFSET(INDIRECT(CONCAT(""A"",to_text(match(EE65,ec_num_list,0)))),0,1),"""")"),"LA ")</f>
        <v>LA</v>
      </c>
      <c r="BF65" s="199" t="str">
        <f aca="false">IFERROR(__xludf.dummyfunction("if(countif(ec_num_list,EF65),OFFSET(INDIRECT(CONCAT(""A"",to_text(match(EF65,ec_num_list,0)))),0,1),"""")"),"")</f>
        <v/>
      </c>
      <c r="BG65" s="199" t="str">
        <f aca="false">IFERROR(__xludf.dummyfunction("if(countif(ec_num_list,EG65),OFFSET(INDIRECT(CONCAT(""A"",to_text(match(EG65,ec_num_list,0)))),0,1),"""")"),"LC ")</f>
        <v>LC</v>
      </c>
      <c r="BH65" s="199" t="str">
        <f aca="false">IFERROR(__xludf.dummyfunction("if(countif(ec_num_list,EH65),OFFSET(INDIRECT(CONCAT(""A"",to_text(match(EH65,ec_num_list,0)))),0,1),"""")"),"")</f>
        <v/>
      </c>
      <c r="BI65" s="199" t="str">
        <f aca="false">IFERROR(__xludf.dummyfunction("if(countif(ec_num_list,EI65),OFFSET(INDIRECT(CONCAT(""A"",to_text(match(EI65,ec_num_list,0)))),0,1),"""")"),"")</f>
        <v/>
      </c>
      <c r="BJ65" s="199" t="str">
        <f aca="false">IFERROR(__xludf.dummyfunction("if(countif(ec_num_list,EJ65),OFFSET(INDIRECT(CONCAT(""A"",to_text(match(EJ65,ec_num_list,0)))),0,1),"""")"),"LF ")</f>
        <v>LF</v>
      </c>
      <c r="BK65" s="199" t="str">
        <f aca="false">IFERROR(__xludf.dummyfunction("if(countif(ec_num_list,EK65),OFFSET(INDIRECT(CONCAT(""A"",to_text(match(EK65,ec_num_list,0)))),0,1),"""")"),"")</f>
        <v/>
      </c>
      <c r="BL65" s="199" t="str">
        <f aca="false">IFERROR(__xludf.dummyfunction("if(countif(ec_num_list,EL65),OFFSET(INDIRECT(CONCAT(""A"",to_text(match(EL65,ec_num_list,0)))),0,1),"""")"),"M1 ")</f>
        <v>M1</v>
      </c>
      <c r="BM65" s="199" t="str">
        <f aca="false">IFERROR(__xludf.dummyfunction("if(countif(ec_num_list,EM65),OFFSET(INDIRECT(CONCAT(""A"",to_text(match(EM65,ec_num_list,0)))),0,1),"""")"),"")</f>
        <v/>
      </c>
      <c r="BN65" s="199" t="str">
        <f aca="false">IFERROR(__xludf.dummyfunction("if(countif(ec_num_list,EN65),OFFSET(INDIRECT(CONCAT(""A"",to_text(match(EN65,ec_num_list,0)))),0,1),"""")"),"")</f>
        <v/>
      </c>
      <c r="BO65" s="199" t="str">
        <f aca="false">IFERROR(__xludf.dummyfunction("if(countif(ec_num_list,EO65),OFFSET(INDIRECT(CONCAT(""A"",to_text(match(EO65,ec_num_list,0)))),0,1),"""")"),"")</f>
        <v/>
      </c>
      <c r="BP65" s="199" t="str">
        <f aca="false">IFERROR(__xludf.dummyfunction("if(countif(ec_num_list,EP65),OFFSET(INDIRECT(CONCAT(""A"",to_text(match(EP65,ec_num_list,0)))),0,1),"""")"),"")</f>
        <v/>
      </c>
      <c r="BQ65" s="199" t="str">
        <f aca="false">IFERROR(__xludf.dummyfunction("if(countif(ec_num_list,EQ65),OFFSET(INDIRECT(CONCAT(""A"",to_text(match(EQ65,ec_num_list,0)))),0,1),"""")"),"")</f>
        <v/>
      </c>
      <c r="BR65" s="199" t="str">
        <f aca="false">IFERROR(__xludf.dummyfunction("if(countif(ec_num_list,ER65),OFFSET(INDIRECT(CONCAT(""A"",to_text(match(ER65,ec_num_list,0)))),0,1),"""")"),"")</f>
        <v/>
      </c>
      <c r="BS65" s="199" t="str">
        <f aca="false">IFERROR(__xludf.dummyfunction("if(countif(ec_num_list,ES65),OFFSET(INDIRECT(CONCAT(""A"",to_text(match(ES65,ec_num_list,0)))),0,1),"""")"),"M8 ")</f>
        <v>M8</v>
      </c>
      <c r="BT65" s="199" t="str">
        <f aca="false">IFERROR(__xludf.dummyfunction("if(countif(ec_num_list,ET65),OFFSET(INDIRECT(CONCAT(""A"",to_text(match(ET65,ec_num_list,0)))),0,1),"""")"),"")</f>
        <v/>
      </c>
      <c r="BU65" s="199" t="str">
        <f aca="false">IFERROR(__xludf.dummyfunction("if(countif(ec_num_list,EU65),OFFSET(INDIRECT(CONCAT(""A"",to_text(match(EU65,ec_num_list,0)))),0,1),"""")"),"")</f>
        <v/>
      </c>
      <c r="BV65" s="199" t="str">
        <f aca="false">IFERROR(__xludf.dummyfunction("if(countif(ec_num_list,EV65),OFFSET(INDIRECT(CONCAT(""A"",to_text(match(EV65,ec_num_list,0)))),0,1),"""")"),"MB ")</f>
        <v>MB</v>
      </c>
      <c r="BW65" s="199" t="str">
        <f aca="false">IFERROR(__xludf.dummyfunction("if(countif(ec_num_list,EW65),OFFSET(INDIRECT(CONCAT(""A"",to_text(match(EW65,ec_num_list,0)))),0,1),"""")"),"")</f>
        <v/>
      </c>
      <c r="BX65" s="199" t="str">
        <f aca="false">IFERROR(__xludf.dummyfunction("if(countif(ec_num_list,EX65),OFFSET(INDIRECT(CONCAT(""A"",to_text(match(EX65,ec_num_list,0)))),0,1),"""")"),"")</f>
        <v/>
      </c>
      <c r="BY65" s="199" t="str">
        <f aca="false">IFERROR(__xludf.dummyfunction("if(countif(ec_num_list,EY65),OFFSET(INDIRECT(CONCAT(""A"",to_text(match(EY65,ec_num_list,0)))),0,1),"""")"),"")</f>
        <v/>
      </c>
      <c r="BZ65" s="199" t="str">
        <f aca="false">IFERROR(__xludf.dummyfunction("if(countif(ec_num_list,EZ65),OFFSET(INDIRECT(CONCAT(""A"",to_text(match(EZ65,ec_num_list,0)))),0,1),"""")"),"MF ")</f>
        <v>MF</v>
      </c>
      <c r="CA65" s="199" t="str">
        <f aca="false">IFERROR(__xludf.dummyfunction("if(countif(ec_num_list,FA65),OFFSET(INDIRECT(CONCAT(""A"",to_text(match(FA65,ec_num_list,0)))),0,1),"""")"),"")</f>
        <v/>
      </c>
      <c r="CB65" s="199" t="str">
        <f aca="false">IFERROR(__xludf.dummyfunction("if(countif(ec_num_list,FB65),OFFSET(INDIRECT(CONCAT(""A"",to_text(match(FB65,ec_num_list,0)))),0,1),"""")"),"")</f>
        <v/>
      </c>
      <c r="CC65" s="199" t="str">
        <f aca="false">IFERROR(__xludf.dummyfunction("if(countif(ec_num_list,FC65),OFFSET(INDIRECT(CONCAT(""A"",to_text(match(FC65,ec_num_list,0)))),0,1),"""")"),"N2 ")</f>
        <v>N2</v>
      </c>
      <c r="CD65" s="199" t="str">
        <f aca="false">IFERROR(__xludf.dummyfunction("if(countif(ec_num_list,FD65),OFFSET(INDIRECT(CONCAT(""A"",to_text(match(FD65,ec_num_list,0)))),0,1),"""")"),"")</f>
        <v/>
      </c>
      <c r="CE65" s="199" t="str">
        <f aca="false">IFERROR(__xludf.dummyfunction("if(countif(ec_num_list,FE65),OFFSET(INDIRECT(CONCAT(""A"",to_text(match(FE65,ec_num_list,0)))),0,1),"""")"),"")</f>
        <v/>
      </c>
      <c r="CF65" s="199" t="str">
        <f aca="false">IFERROR(__xludf.dummyfunction("if(countif(ec_num_list,FF65),OFFSET(INDIRECT(CONCAT(""A"",to_text(match(FF65,ec_num_list,0)))),0,1),"""")"),"")</f>
        <v/>
      </c>
      <c r="CG65" s="199" t="str">
        <f aca="false">IFERROR(__xludf.dummyfunction("if(countif(ec_num_list,FG65),OFFSET(INDIRECT(CONCAT(""A"",to_text(match(FG65,ec_num_list,0)))),0,1),"""")"),"")</f>
        <v/>
      </c>
      <c r="CH65" s="199" t="str">
        <f aca="false">IFERROR(__xludf.dummyfunction("if(countif(ec_num_list,FH65),OFFSET(INDIRECT(CONCAT(""A"",to_text(match(FH65,ec_num_list,0)))),0,1),"""")"),"N7 ")</f>
        <v>N7</v>
      </c>
      <c r="CI65" s="199" t="str">
        <f aca="false">IFERROR(__xludf.dummyfunction("if(countif(ec_num_list,FI65),OFFSET(INDIRECT(CONCAT(""A"",to_text(match(FI65,ec_num_list,0)))),0,1),"""")"),"")</f>
        <v/>
      </c>
      <c r="CJ65" s="199" t="str">
        <f aca="false">IFERROR(__xludf.dummyfunction("if(countif(ec_num_list,FJ65),OFFSET(INDIRECT(CONCAT(""A"",to_text(match(FJ65,ec_num_list,0)))),0,1),"""")"),"")</f>
        <v/>
      </c>
      <c r="CK65" s="199" t="str">
        <f aca="false">IFERROR(__xludf.dummyfunction("if(countif(ec_num_list,FK65),OFFSET(INDIRECT(CONCAT(""A"",to_text(match(FK65,ec_num_list,0)))),0,1),"""")"),"NA ")</f>
        <v>NA</v>
      </c>
      <c r="CL65" s="199" t="str">
        <f aca="false">IFERROR(__xludf.dummyfunction("if(countif(ec_num_list,FL65),OFFSET(INDIRECT(CONCAT(""A"",to_text(match(FL65,ec_num_list,0)))),0,1),"""")"),"")</f>
        <v/>
      </c>
      <c r="CM65" s="199" t="str">
        <f aca="false">IFERROR(__xludf.dummyfunction("if(countif(ec_num_list,FM65),OFFSET(INDIRECT(CONCAT(""A"",to_text(match(FM65,ec_num_list,0)))),0,1),"""")"),"")</f>
        <v/>
      </c>
      <c r="CN65" s="37" t="s">
        <v>239</v>
      </c>
      <c r="CO65" s="37" t="s">
        <v>1231</v>
      </c>
      <c r="CP65" s="37" t="s">
        <v>1239</v>
      </c>
      <c r="CQ65" s="37" t="s">
        <v>1244</v>
      </c>
      <c r="CR65" s="37" t="s">
        <v>1543</v>
      </c>
      <c r="CS65" s="37" t="s">
        <v>1543</v>
      </c>
      <c r="CT65" s="37" t="s">
        <v>1254</v>
      </c>
      <c r="CU65" s="37" t="s">
        <v>1259</v>
      </c>
      <c r="CV65" s="37" t="s">
        <v>1262</v>
      </c>
      <c r="CW65" s="37" t="s">
        <v>1543</v>
      </c>
      <c r="CX65" s="37" t="s">
        <v>1543</v>
      </c>
      <c r="CY65" s="37" t="s">
        <v>1274</v>
      </c>
      <c r="CZ65" s="37" t="s">
        <v>1543</v>
      </c>
      <c r="DA65" s="37" t="s">
        <v>1280</v>
      </c>
      <c r="DB65" s="37" t="s">
        <v>1543</v>
      </c>
      <c r="DC65" s="37" t="s">
        <v>1543</v>
      </c>
      <c r="DD65" s="37" t="s">
        <v>1289</v>
      </c>
      <c r="DE65" s="37" t="s">
        <v>1292</v>
      </c>
      <c r="DF65" s="37" t="s">
        <v>1543</v>
      </c>
      <c r="DG65" s="37" t="s">
        <v>1543</v>
      </c>
      <c r="DH65" s="37" t="s">
        <v>1543</v>
      </c>
      <c r="DI65" s="37" t="s">
        <v>1543</v>
      </c>
      <c r="DJ65" s="37" t="s">
        <v>1309</v>
      </c>
      <c r="DK65" s="37" t="s">
        <v>1543</v>
      </c>
      <c r="DL65" s="37" t="s">
        <v>1314</v>
      </c>
      <c r="DM65" s="37" t="s">
        <v>1543</v>
      </c>
      <c r="DN65" s="37" t="s">
        <v>1322</v>
      </c>
      <c r="DO65" s="37" t="s">
        <v>1325</v>
      </c>
      <c r="DP65" s="37" t="s">
        <v>1329</v>
      </c>
      <c r="DQ65" s="37" t="s">
        <v>1332</v>
      </c>
      <c r="DR65" s="37" t="s">
        <v>1335</v>
      </c>
      <c r="DS65" s="37" t="s">
        <v>1543</v>
      </c>
      <c r="DT65" s="37" t="s">
        <v>1341</v>
      </c>
      <c r="DU65" s="37" t="s">
        <v>1543</v>
      </c>
      <c r="DV65" s="37" t="s">
        <v>1351</v>
      </c>
      <c r="DW65" s="37" t="s">
        <v>1543</v>
      </c>
      <c r="DX65" s="37" t="s">
        <v>1543</v>
      </c>
      <c r="DY65" s="37" t="s">
        <v>1543</v>
      </c>
      <c r="DZ65" s="37" t="s">
        <v>1543</v>
      </c>
      <c r="EA65" s="37" t="s">
        <v>1543</v>
      </c>
      <c r="EB65" s="37" t="s">
        <v>1543</v>
      </c>
      <c r="EC65" s="37" t="s">
        <v>1379</v>
      </c>
      <c r="ED65" s="37" t="s">
        <v>1543</v>
      </c>
      <c r="EE65" s="37" t="s">
        <v>1385</v>
      </c>
      <c r="EF65" s="37" t="s">
        <v>1543</v>
      </c>
      <c r="EG65" s="37" t="s">
        <v>1392</v>
      </c>
      <c r="EH65" s="37" t="s">
        <v>1543</v>
      </c>
      <c r="EI65" s="37" t="s">
        <v>1543</v>
      </c>
      <c r="EJ65" s="37" t="s">
        <v>1402</v>
      </c>
      <c r="EK65" s="37" t="s">
        <v>1543</v>
      </c>
      <c r="EL65" s="37" t="s">
        <v>1407</v>
      </c>
      <c r="EM65" s="37" t="s">
        <v>1543</v>
      </c>
      <c r="EN65" s="37" t="s">
        <v>1543</v>
      </c>
      <c r="EO65" s="37" t="s">
        <v>1543</v>
      </c>
      <c r="EP65" s="37" t="s">
        <v>1543</v>
      </c>
      <c r="EQ65" s="37" t="s">
        <v>1543</v>
      </c>
      <c r="ER65" s="37" t="s">
        <v>1543</v>
      </c>
      <c r="ES65" s="37" t="s">
        <v>1430</v>
      </c>
      <c r="ET65" s="37" t="s">
        <v>1543</v>
      </c>
      <c r="EU65" s="37" t="s">
        <v>1543</v>
      </c>
      <c r="EV65" s="37" t="s">
        <v>1439</v>
      </c>
      <c r="EW65" s="37" t="s">
        <v>1543</v>
      </c>
      <c r="EX65" s="37" t="s">
        <v>1543</v>
      </c>
      <c r="EY65" s="37" t="s">
        <v>1543</v>
      </c>
      <c r="EZ65" s="37" t="s">
        <v>1451</v>
      </c>
      <c r="FA65" s="37" t="s">
        <v>1543</v>
      </c>
      <c r="FB65" s="37" t="s">
        <v>1543</v>
      </c>
      <c r="FC65" s="37" t="s">
        <v>1464</v>
      </c>
      <c r="FD65" s="37" t="s">
        <v>1543</v>
      </c>
      <c r="FE65" s="37" t="s">
        <v>1543</v>
      </c>
      <c r="FF65" s="37" t="s">
        <v>1543</v>
      </c>
      <c r="FG65" s="37" t="s">
        <v>1543</v>
      </c>
      <c r="FH65" s="37" t="s">
        <v>1482</v>
      </c>
      <c r="FI65" s="37" t="s">
        <v>1543</v>
      </c>
      <c r="FJ65" s="37" t="s">
        <v>1543</v>
      </c>
      <c r="FK65" s="37" t="s">
        <v>1494</v>
      </c>
      <c r="FL65" s="37" t="s">
        <v>1497</v>
      </c>
      <c r="FM65" s="37" t="s">
        <v>1543</v>
      </c>
    </row>
    <row r="66" customFormat="false" ht="15" hidden="false" customHeight="false" outlineLevel="0" collapsed="false">
      <c r="A66" s="37" t="s">
        <v>1448</v>
      </c>
      <c r="B66" s="37" t="str">
        <f aca="false">CONCATENATE("M",C66," ")</f>
        <v>ME</v>
      </c>
      <c r="C66" s="196" t="s">
        <v>1548</v>
      </c>
      <c r="D66" s="36" t="s">
        <v>417</v>
      </c>
      <c r="E66" s="36" t="s">
        <v>896</v>
      </c>
      <c r="F66" s="36" t="s">
        <v>897</v>
      </c>
      <c r="G66" s="36" t="s">
        <v>898</v>
      </c>
      <c r="H66" s="36" t="s">
        <v>432</v>
      </c>
      <c r="I66" s="36" t="s">
        <v>524</v>
      </c>
      <c r="J66" s="36" t="s">
        <v>525</v>
      </c>
      <c r="K66" s="36" t="s">
        <v>754</v>
      </c>
      <c r="L66" s="173" t="s">
        <v>242</v>
      </c>
      <c r="M66" s="199" t="str">
        <f aca="false">IFERROR(__xludf.dummyfunction("regexreplace(N66,"" "","", "")"),"J0, J1, J2, J5, J6, J7, JA, JC, JF, K0, K3, K4, K5, K7, K9, KA, KB, KC, KD, KF, L1, L8, LA, LC, LF, M0, M1, M3, M4, M8, MF, N2, N7, NA, ")</f>
        <v>J0, J1, J2, J5, J6, J7, JA, JC, JF, K0, K3, K4, K5, K7, K9, KA, KB, KC, KD, KF, L1, L8, LA, LC, LF, M0, M1, M3, M4, M8, MF, N2, N7, NA,</v>
      </c>
      <c r="N66" s="199" t="e">
        <f aca="false">CONCATENATE(O66:CL66)</f>
        <v>#VALUE!</v>
      </c>
      <c r="O66" s="199" t="str">
        <f aca="false">IFERROR(__xludf.dummyfunction("if(countif(ec_num_list,CO66),OFFSET(INDIRECT(CONCAT(""A"",to_text(match(CO66,ec_num_list,0)))),0,1),"""")"),"J0 ")</f>
        <v>J0</v>
      </c>
      <c r="P66" s="199" t="str">
        <f aca="false">IFERROR(__xludf.dummyfunction("if(countif(ec_num_list,CP66),OFFSET(INDIRECT(CONCAT(""A"",to_text(match(CP66,ec_num_list,0)))),0,1),"""")"),"J1 ")</f>
        <v>J1</v>
      </c>
      <c r="Q66" s="199" t="str">
        <f aca="false">IFERROR(__xludf.dummyfunction("if(countif(ec_num_list,CQ66),OFFSET(INDIRECT(CONCAT(""A"",to_text(match(CQ66,ec_num_list,0)))),0,1),"""")"),"J2 ")</f>
        <v>J2</v>
      </c>
      <c r="R66" s="199" t="str">
        <f aca="false">IFERROR(__xludf.dummyfunction("if(countif(ec_num_list,CR66),OFFSET(INDIRECT(CONCAT(""A"",to_text(match(CR66,ec_num_list,0)))),0,1),"""")"),"")</f>
        <v/>
      </c>
      <c r="S66" s="199" t="str">
        <f aca="false">IFERROR(__xludf.dummyfunction("if(countif(ec_num_list,CS66),OFFSET(INDIRECT(CONCAT(""A"",to_text(match(CS66,ec_num_list,0)))),0,1),"""")"),"")</f>
        <v/>
      </c>
      <c r="T66" s="199" t="str">
        <f aca="false">IFERROR(__xludf.dummyfunction("if(countif(ec_num_list,CT66),OFFSET(INDIRECT(CONCAT(""A"",to_text(match(CT66,ec_num_list,0)))),0,1),"""")"),"J5 ")</f>
        <v>J5</v>
      </c>
      <c r="U66" s="199" t="str">
        <f aca="false">IFERROR(__xludf.dummyfunction("if(countif(ec_num_list,CU66),OFFSET(INDIRECT(CONCAT(""A"",to_text(match(CU66,ec_num_list,0)))),0,1),"""")"),"J6 ")</f>
        <v>J6</v>
      </c>
      <c r="V66" s="199" t="str">
        <f aca="false">IFERROR(__xludf.dummyfunction("if(countif(ec_num_list,CV66),OFFSET(INDIRECT(CONCAT(""A"",to_text(match(CV66,ec_num_list,0)))),0,1),"""")"),"J7 ")</f>
        <v>J7</v>
      </c>
      <c r="W66" s="199" t="str">
        <f aca="false">IFERROR(__xludf.dummyfunction("if(countif(ec_num_list,CW66),OFFSET(INDIRECT(CONCAT(""A"",to_text(match(CW66,ec_num_list,0)))),0,1),"""")"),"")</f>
        <v/>
      </c>
      <c r="X66" s="199" t="str">
        <f aca="false">IFERROR(__xludf.dummyfunction("if(countif(ec_num_list,CX66),OFFSET(INDIRECT(CONCAT(""A"",to_text(match(CX66,ec_num_list,0)))),0,1),"""")"),"")</f>
        <v/>
      </c>
      <c r="Y66" s="199" t="str">
        <f aca="false">IFERROR(__xludf.dummyfunction("if(countif(ec_num_list,CY66),OFFSET(INDIRECT(CONCAT(""A"",to_text(match(CY66,ec_num_list,0)))),0,1),"""")"),"JA ")</f>
        <v>JA</v>
      </c>
      <c r="Z66" s="199" t="str">
        <f aca="false">IFERROR(__xludf.dummyfunction("if(countif(ec_num_list,CZ66),OFFSET(INDIRECT(CONCAT(""A"",to_text(match(CZ66,ec_num_list,0)))),0,1),"""")"),"")</f>
        <v/>
      </c>
      <c r="AA66" s="199" t="str">
        <f aca="false">IFERROR(__xludf.dummyfunction("if(countif(ec_num_list,DA66),OFFSET(INDIRECT(CONCAT(""A"",to_text(match(DA66,ec_num_list,0)))),0,1),"""")"),"JC ")</f>
        <v>JC</v>
      </c>
      <c r="AB66" s="199" t="str">
        <f aca="false">IFERROR(__xludf.dummyfunction("if(countif(ec_num_list,DB66),OFFSET(INDIRECT(CONCAT(""A"",to_text(match(DB66,ec_num_list,0)))),0,1),"""")"),"")</f>
        <v/>
      </c>
      <c r="AC66" s="199" t="str">
        <f aca="false">IFERROR(__xludf.dummyfunction("if(countif(ec_num_list,DC66),OFFSET(INDIRECT(CONCAT(""A"",to_text(match(DC66,ec_num_list,0)))),0,1),"""")"),"")</f>
        <v/>
      </c>
      <c r="AD66" s="199" t="str">
        <f aca="false">IFERROR(__xludf.dummyfunction("if(countif(ec_num_list,DD66),OFFSET(INDIRECT(CONCAT(""A"",to_text(match(DD66,ec_num_list,0)))),0,1),"""")"),"JF ")</f>
        <v>JF</v>
      </c>
      <c r="AE66" s="199" t="str">
        <f aca="false">IFERROR(__xludf.dummyfunction("if(countif(ec_num_list,DE66),OFFSET(INDIRECT(CONCAT(""A"",to_text(match(DE66,ec_num_list,0)))),0,1),"""")"),"K0 ")</f>
        <v>K0</v>
      </c>
      <c r="AF66" s="199" t="str">
        <f aca="false">IFERROR(__xludf.dummyfunction("if(countif(ec_num_list,DF66),OFFSET(INDIRECT(CONCAT(""A"",to_text(match(DF66,ec_num_list,0)))),0,1),"""")"),"")</f>
        <v/>
      </c>
      <c r="AG66" s="199" t="str">
        <f aca="false">IFERROR(__xludf.dummyfunction("if(countif(ec_num_list,DG66),OFFSET(INDIRECT(CONCAT(""A"",to_text(match(DG66,ec_num_list,0)))),0,1),"""")"),"")</f>
        <v/>
      </c>
      <c r="AH66" s="199" t="str">
        <f aca="false">IFERROR(__xludf.dummyfunction("if(countif(ec_num_list,DH66),OFFSET(INDIRECT(CONCAT(""A"",to_text(match(DH66,ec_num_list,0)))),0,1),"""")"),"K3 ")</f>
        <v>K3</v>
      </c>
      <c r="AI66" s="199" t="str">
        <f aca="false">IFERROR(__xludf.dummyfunction("if(countif(ec_num_list,DI66),OFFSET(INDIRECT(CONCAT(""A"",to_text(match(DI66,ec_num_list,0)))),0,1),"""")"),"K4 ")</f>
        <v>K4</v>
      </c>
      <c r="AJ66" s="199" t="str">
        <f aca="false">IFERROR(__xludf.dummyfunction("if(countif(ec_num_list,DJ66),OFFSET(INDIRECT(CONCAT(""A"",to_text(match(DJ66,ec_num_list,0)))),0,1),"""")"),"K5 ")</f>
        <v>K5</v>
      </c>
      <c r="AK66" s="199" t="str">
        <f aca="false">IFERROR(__xludf.dummyfunction("if(countif(ec_num_list,DK66),OFFSET(INDIRECT(CONCAT(""A"",to_text(match(DK66,ec_num_list,0)))),0,1),"""")"),"")</f>
        <v/>
      </c>
      <c r="AL66" s="199" t="str">
        <f aca="false">IFERROR(__xludf.dummyfunction("if(countif(ec_num_list,DL66),OFFSET(INDIRECT(CONCAT(""A"",to_text(match(DL66,ec_num_list,0)))),0,1),"""")"),"K7 ")</f>
        <v>K7</v>
      </c>
      <c r="AM66" s="199" t="str">
        <f aca="false">IFERROR(__xludf.dummyfunction("if(countif(ec_num_list,DM66),OFFSET(INDIRECT(CONCAT(""A"",to_text(match(DM66,ec_num_list,0)))),0,1),"""")"),"")</f>
        <v/>
      </c>
      <c r="AN66" s="199" t="str">
        <f aca="false">IFERROR(__xludf.dummyfunction("if(countif(ec_num_list,DN66),OFFSET(INDIRECT(CONCAT(""A"",to_text(match(DN66,ec_num_list,0)))),0,1),"""")"),"K9 ")</f>
        <v>K9</v>
      </c>
      <c r="AO66" s="199" t="str">
        <f aca="false">IFERROR(__xludf.dummyfunction("if(countif(ec_num_list,DO66),OFFSET(INDIRECT(CONCAT(""A"",to_text(match(DO66,ec_num_list,0)))),0,1),"""")"),"KA ")</f>
        <v>KA</v>
      </c>
      <c r="AP66" s="199" t="str">
        <f aca="false">IFERROR(__xludf.dummyfunction("if(countif(ec_num_list,DP66),OFFSET(INDIRECT(CONCAT(""A"",to_text(match(DP66,ec_num_list,0)))),0,1),"""")"),"KB ")</f>
        <v>KB</v>
      </c>
      <c r="AQ66" s="199" t="str">
        <f aca="false">IFERROR(__xludf.dummyfunction("if(countif(ec_num_list,DQ66),OFFSET(INDIRECT(CONCAT(""A"",to_text(match(DQ66,ec_num_list,0)))),0,1),"""")"),"KC ")</f>
        <v>KC</v>
      </c>
      <c r="AR66" s="199" t="str">
        <f aca="false">IFERROR(__xludf.dummyfunction("if(countif(ec_num_list,DR66),OFFSET(INDIRECT(CONCAT(""A"",to_text(match(DR66,ec_num_list,0)))),0,1),"""")"),"KD ")</f>
        <v>KD</v>
      </c>
      <c r="AS66" s="199" t="str">
        <f aca="false">IFERROR(__xludf.dummyfunction("if(countif(ec_num_list,DS66),OFFSET(INDIRECT(CONCAT(""A"",to_text(match(DS66,ec_num_list,0)))),0,1),"""")"),"")</f>
        <v/>
      </c>
      <c r="AT66" s="199" t="str">
        <f aca="false">IFERROR(__xludf.dummyfunction("if(countif(ec_num_list,DT66),OFFSET(INDIRECT(CONCAT(""A"",to_text(match(DT66,ec_num_list,0)))),0,1),"""")"),"KF ")</f>
        <v>KF</v>
      </c>
      <c r="AU66" s="199" t="str">
        <f aca="false">IFERROR(__xludf.dummyfunction("if(countif(ec_num_list,DU66),OFFSET(INDIRECT(CONCAT(""A"",to_text(match(DU66,ec_num_list,0)))),0,1),"""")"),"")</f>
        <v/>
      </c>
      <c r="AV66" s="199" t="str">
        <f aca="false">IFERROR(__xludf.dummyfunction("if(countif(ec_num_list,DV66),OFFSET(INDIRECT(CONCAT(""A"",to_text(match(DV66,ec_num_list,0)))),0,1),"""")"),"L1 ")</f>
        <v>L1</v>
      </c>
      <c r="AW66" s="199" t="str">
        <f aca="false">IFERROR(__xludf.dummyfunction("if(countif(ec_num_list,DW66),OFFSET(INDIRECT(CONCAT(""A"",to_text(match(DW66,ec_num_list,0)))),0,1),"""")"),"")</f>
        <v/>
      </c>
      <c r="AX66" s="199" t="str">
        <f aca="false">IFERROR(__xludf.dummyfunction("if(countif(ec_num_list,DX66),OFFSET(INDIRECT(CONCAT(""A"",to_text(match(DX66,ec_num_list,0)))),0,1),"""")"),"")</f>
        <v/>
      </c>
      <c r="AY66" s="199" t="str">
        <f aca="false">IFERROR(__xludf.dummyfunction("if(countif(ec_num_list,DY66),OFFSET(INDIRECT(CONCAT(""A"",to_text(match(DY66,ec_num_list,0)))),0,1),"""")"),"")</f>
        <v/>
      </c>
      <c r="AZ66" s="199" t="str">
        <f aca="false">IFERROR(__xludf.dummyfunction("if(countif(ec_num_list,DZ66),OFFSET(INDIRECT(CONCAT(""A"",to_text(match(DZ66,ec_num_list,0)))),0,1),"""")"),"")</f>
        <v/>
      </c>
      <c r="BA66" s="199" t="str">
        <f aca="false">IFERROR(__xludf.dummyfunction("if(countif(ec_num_list,EA66),OFFSET(INDIRECT(CONCAT(""A"",to_text(match(EA66,ec_num_list,0)))),0,1),"""")"),"")</f>
        <v/>
      </c>
      <c r="BB66" s="199" t="str">
        <f aca="false">IFERROR(__xludf.dummyfunction("if(countif(ec_num_list,EB66),OFFSET(INDIRECT(CONCAT(""A"",to_text(match(EB66,ec_num_list,0)))),0,1),"""")"),"")</f>
        <v/>
      </c>
      <c r="BC66" s="199" t="str">
        <f aca="false">IFERROR(__xludf.dummyfunction("if(countif(ec_num_list,EC66),OFFSET(INDIRECT(CONCAT(""A"",to_text(match(EC66,ec_num_list,0)))),0,1),"""")"),"L8 ")</f>
        <v>L8</v>
      </c>
      <c r="BD66" s="199" t="str">
        <f aca="false">IFERROR(__xludf.dummyfunction("if(countif(ec_num_list,ED66),OFFSET(INDIRECT(CONCAT(""A"",to_text(match(ED66,ec_num_list,0)))),0,1),"""")"),"")</f>
        <v/>
      </c>
      <c r="BE66" s="199" t="str">
        <f aca="false">IFERROR(__xludf.dummyfunction("if(countif(ec_num_list,EE66),OFFSET(INDIRECT(CONCAT(""A"",to_text(match(EE66,ec_num_list,0)))),0,1),"""")"),"LA ")</f>
        <v>LA</v>
      </c>
      <c r="BF66" s="199" t="str">
        <f aca="false">IFERROR(__xludf.dummyfunction("if(countif(ec_num_list,EF66),OFFSET(INDIRECT(CONCAT(""A"",to_text(match(EF66,ec_num_list,0)))),0,1),"""")"),"")</f>
        <v/>
      </c>
      <c r="BG66" s="199" t="str">
        <f aca="false">IFERROR(__xludf.dummyfunction("if(countif(ec_num_list,EG66),OFFSET(INDIRECT(CONCAT(""A"",to_text(match(EG66,ec_num_list,0)))),0,1),"""")"),"LC ")</f>
        <v>LC</v>
      </c>
      <c r="BH66" s="199" t="str">
        <f aca="false">IFERROR(__xludf.dummyfunction("if(countif(ec_num_list,EH66),OFFSET(INDIRECT(CONCAT(""A"",to_text(match(EH66,ec_num_list,0)))),0,1),"""")"),"")</f>
        <v/>
      </c>
      <c r="BI66" s="199" t="str">
        <f aca="false">IFERROR(__xludf.dummyfunction("if(countif(ec_num_list,EI66),OFFSET(INDIRECT(CONCAT(""A"",to_text(match(EI66,ec_num_list,0)))),0,1),"""")"),"")</f>
        <v/>
      </c>
      <c r="BJ66" s="199" t="str">
        <f aca="false">IFERROR(__xludf.dummyfunction("if(countif(ec_num_list,EJ66),OFFSET(INDIRECT(CONCAT(""A"",to_text(match(EJ66,ec_num_list,0)))),0,1),"""")"),"LF ")</f>
        <v>LF</v>
      </c>
      <c r="BK66" s="199" t="str">
        <f aca="false">IFERROR(__xludf.dummyfunction("if(countif(ec_num_list,EK66),OFFSET(INDIRECT(CONCAT(""A"",to_text(match(EK66,ec_num_list,0)))),0,1),"""")"),"M0 ")</f>
        <v>M0</v>
      </c>
      <c r="BL66" s="199" t="str">
        <f aca="false">IFERROR(__xludf.dummyfunction("if(countif(ec_num_list,EL66),OFFSET(INDIRECT(CONCAT(""A"",to_text(match(EL66,ec_num_list,0)))),0,1),"""")"),"M1 ")</f>
        <v>M1</v>
      </c>
      <c r="BM66" s="199" t="str">
        <f aca="false">IFERROR(__xludf.dummyfunction("if(countif(ec_num_list,EM66),OFFSET(INDIRECT(CONCAT(""A"",to_text(match(EM66,ec_num_list,0)))),0,1),"""")"),"")</f>
        <v/>
      </c>
      <c r="BN66" s="199" t="str">
        <f aca="false">IFERROR(__xludf.dummyfunction("if(countif(ec_num_list,EN66),OFFSET(INDIRECT(CONCAT(""A"",to_text(match(EN66,ec_num_list,0)))),0,1),"""")"),"M3 ")</f>
        <v>M3</v>
      </c>
      <c r="BO66" s="199" t="str">
        <f aca="false">IFERROR(__xludf.dummyfunction("if(countif(ec_num_list,EO66),OFFSET(INDIRECT(CONCAT(""A"",to_text(match(EO66,ec_num_list,0)))),0,1),"""")"),"M4 ")</f>
        <v>M4</v>
      </c>
      <c r="BP66" s="199" t="str">
        <f aca="false">IFERROR(__xludf.dummyfunction("if(countif(ec_num_list,EP66),OFFSET(INDIRECT(CONCAT(""A"",to_text(match(EP66,ec_num_list,0)))),0,1),"""")"),"")</f>
        <v/>
      </c>
      <c r="BQ66" s="199" t="str">
        <f aca="false">IFERROR(__xludf.dummyfunction("if(countif(ec_num_list,EQ66),OFFSET(INDIRECT(CONCAT(""A"",to_text(match(EQ66,ec_num_list,0)))),0,1),"""")"),"")</f>
        <v/>
      </c>
      <c r="BR66" s="199" t="str">
        <f aca="false">IFERROR(__xludf.dummyfunction("if(countif(ec_num_list,ER66),OFFSET(INDIRECT(CONCAT(""A"",to_text(match(ER66,ec_num_list,0)))),0,1),"""")"),"")</f>
        <v/>
      </c>
      <c r="BS66" s="199" t="str">
        <f aca="false">IFERROR(__xludf.dummyfunction("if(countif(ec_num_list,ES66),OFFSET(INDIRECT(CONCAT(""A"",to_text(match(ES66,ec_num_list,0)))),0,1),"""")"),"M8 ")</f>
        <v>M8</v>
      </c>
      <c r="BT66" s="199" t="str">
        <f aca="false">IFERROR(__xludf.dummyfunction("if(countif(ec_num_list,ET66),OFFSET(INDIRECT(CONCAT(""A"",to_text(match(ET66,ec_num_list,0)))),0,1),"""")"),"")</f>
        <v/>
      </c>
      <c r="BU66" s="199" t="str">
        <f aca="false">IFERROR(__xludf.dummyfunction("if(countif(ec_num_list,EU66),OFFSET(INDIRECT(CONCAT(""A"",to_text(match(EU66,ec_num_list,0)))),0,1),"""")"),"")</f>
        <v/>
      </c>
      <c r="BV66" s="199" t="str">
        <f aca="false">IFERROR(__xludf.dummyfunction("if(countif(ec_num_list,EV66),OFFSET(INDIRECT(CONCAT(""A"",to_text(match(EV66,ec_num_list,0)))),0,1),"""")"),"")</f>
        <v/>
      </c>
      <c r="BW66" s="199" t="str">
        <f aca="false">IFERROR(__xludf.dummyfunction("if(countif(ec_num_list,EW66),OFFSET(INDIRECT(CONCAT(""A"",to_text(match(EW66,ec_num_list,0)))),0,1),"""")"),"")</f>
        <v/>
      </c>
      <c r="BX66" s="199" t="str">
        <f aca="false">IFERROR(__xludf.dummyfunction("if(countif(ec_num_list,EX66),OFFSET(INDIRECT(CONCAT(""A"",to_text(match(EX66,ec_num_list,0)))),0,1),"""")"),"")</f>
        <v/>
      </c>
      <c r="BY66" s="199" t="str">
        <f aca="false">IFERROR(__xludf.dummyfunction("if(countif(ec_num_list,EY66),OFFSET(INDIRECT(CONCAT(""A"",to_text(match(EY66,ec_num_list,0)))),0,1),"""")"),"")</f>
        <v/>
      </c>
      <c r="BZ66" s="199" t="str">
        <f aca="false">IFERROR(__xludf.dummyfunction("if(countif(ec_num_list,EZ66),OFFSET(INDIRECT(CONCAT(""A"",to_text(match(EZ66,ec_num_list,0)))),0,1),"""")"),"MF ")</f>
        <v>MF</v>
      </c>
      <c r="CA66" s="199" t="str">
        <f aca="false">IFERROR(__xludf.dummyfunction("if(countif(ec_num_list,FA66),OFFSET(INDIRECT(CONCAT(""A"",to_text(match(FA66,ec_num_list,0)))),0,1),"""")"),"")</f>
        <v/>
      </c>
      <c r="CB66" s="199" t="str">
        <f aca="false">IFERROR(__xludf.dummyfunction("if(countif(ec_num_list,FB66),OFFSET(INDIRECT(CONCAT(""A"",to_text(match(FB66,ec_num_list,0)))),0,1),"""")"),"")</f>
        <v/>
      </c>
      <c r="CC66" s="199" t="str">
        <f aca="false">IFERROR(__xludf.dummyfunction("if(countif(ec_num_list,FC66),OFFSET(INDIRECT(CONCAT(""A"",to_text(match(FC66,ec_num_list,0)))),0,1),"""")"),"N2 ")</f>
        <v>N2</v>
      </c>
      <c r="CD66" s="199" t="str">
        <f aca="false">IFERROR(__xludf.dummyfunction("if(countif(ec_num_list,FD66),OFFSET(INDIRECT(CONCAT(""A"",to_text(match(FD66,ec_num_list,0)))),0,1),"""")"),"")</f>
        <v/>
      </c>
      <c r="CE66" s="199" t="str">
        <f aca="false">IFERROR(__xludf.dummyfunction("if(countif(ec_num_list,FE66),OFFSET(INDIRECT(CONCAT(""A"",to_text(match(FE66,ec_num_list,0)))),0,1),"""")"),"")</f>
        <v/>
      </c>
      <c r="CF66" s="199" t="str">
        <f aca="false">IFERROR(__xludf.dummyfunction("if(countif(ec_num_list,FF66),OFFSET(INDIRECT(CONCAT(""A"",to_text(match(FF66,ec_num_list,0)))),0,1),"""")"),"")</f>
        <v/>
      </c>
      <c r="CG66" s="199" t="str">
        <f aca="false">IFERROR(__xludf.dummyfunction("if(countif(ec_num_list,FG66),OFFSET(INDIRECT(CONCAT(""A"",to_text(match(FG66,ec_num_list,0)))),0,1),"""")"),"")</f>
        <v/>
      </c>
      <c r="CH66" s="199" t="str">
        <f aca="false">IFERROR(__xludf.dummyfunction("if(countif(ec_num_list,FH66),OFFSET(INDIRECT(CONCAT(""A"",to_text(match(FH66,ec_num_list,0)))),0,1),"""")"),"N7 ")</f>
        <v>N7</v>
      </c>
      <c r="CI66" s="199" t="str">
        <f aca="false">IFERROR(__xludf.dummyfunction("if(countif(ec_num_list,FI66),OFFSET(INDIRECT(CONCAT(""A"",to_text(match(FI66,ec_num_list,0)))),0,1),"""")"),"")</f>
        <v/>
      </c>
      <c r="CJ66" s="199" t="str">
        <f aca="false">IFERROR(__xludf.dummyfunction("if(countif(ec_num_list,FJ66),OFFSET(INDIRECT(CONCAT(""A"",to_text(match(FJ66,ec_num_list,0)))),0,1),"""")"),"")</f>
        <v/>
      </c>
      <c r="CK66" s="199" t="str">
        <f aca="false">IFERROR(__xludf.dummyfunction("if(countif(ec_num_list,FK66),OFFSET(INDIRECT(CONCAT(""A"",to_text(match(FK66,ec_num_list,0)))),0,1),"""")"),"NA ")</f>
        <v>NA</v>
      </c>
      <c r="CL66" s="199" t="str">
        <f aca="false">IFERROR(__xludf.dummyfunction("if(countif(ec_num_list,FL66),OFFSET(INDIRECT(CONCAT(""A"",to_text(match(FL66,ec_num_list,0)))),0,1),"""")"),"")</f>
        <v/>
      </c>
      <c r="CM66" s="199" t="str">
        <f aca="false">IFERROR(__xludf.dummyfunction("if(countif(ec_num_list,FM66),OFFSET(INDIRECT(CONCAT(""A"",to_text(match(FM66,ec_num_list,0)))),0,1),"""")"),"")</f>
        <v/>
      </c>
      <c r="CN66" s="37" t="s">
        <v>242</v>
      </c>
      <c r="CO66" s="37" t="s">
        <v>1231</v>
      </c>
      <c r="CP66" s="37" t="s">
        <v>1239</v>
      </c>
      <c r="CQ66" s="37" t="s">
        <v>1244</v>
      </c>
      <c r="CR66" s="37" t="s">
        <v>1543</v>
      </c>
      <c r="CS66" s="37" t="s">
        <v>1543</v>
      </c>
      <c r="CT66" s="37" t="s">
        <v>1254</v>
      </c>
      <c r="CU66" s="37" t="s">
        <v>1259</v>
      </c>
      <c r="CV66" s="37" t="s">
        <v>1262</v>
      </c>
      <c r="CW66" s="37" t="s">
        <v>1543</v>
      </c>
      <c r="CX66" s="37" t="s">
        <v>1543</v>
      </c>
      <c r="CY66" s="37" t="s">
        <v>1274</v>
      </c>
      <c r="CZ66" s="37" t="s">
        <v>1543</v>
      </c>
      <c r="DA66" s="37" t="s">
        <v>1280</v>
      </c>
      <c r="DB66" s="37" t="s">
        <v>1543</v>
      </c>
      <c r="DC66" s="37" t="s">
        <v>1543</v>
      </c>
      <c r="DD66" s="37" t="s">
        <v>1289</v>
      </c>
      <c r="DE66" s="37" t="s">
        <v>1292</v>
      </c>
      <c r="DF66" s="37" t="s">
        <v>1543</v>
      </c>
      <c r="DG66" s="37" t="s">
        <v>1543</v>
      </c>
      <c r="DH66" s="37" t="s">
        <v>1303</v>
      </c>
      <c r="DI66" s="37" t="s">
        <v>1305</v>
      </c>
      <c r="DJ66" s="37" t="s">
        <v>1309</v>
      </c>
      <c r="DK66" s="37" t="s">
        <v>1543</v>
      </c>
      <c r="DL66" s="37" t="s">
        <v>1314</v>
      </c>
      <c r="DM66" s="37" t="s">
        <v>1543</v>
      </c>
      <c r="DN66" s="37" t="s">
        <v>1322</v>
      </c>
      <c r="DO66" s="37" t="s">
        <v>1325</v>
      </c>
      <c r="DP66" s="37" t="s">
        <v>1329</v>
      </c>
      <c r="DQ66" s="37" t="s">
        <v>1332</v>
      </c>
      <c r="DR66" s="37" t="s">
        <v>1335</v>
      </c>
      <c r="DS66" s="37" t="s">
        <v>1543</v>
      </c>
      <c r="DT66" s="37" t="s">
        <v>1341</v>
      </c>
      <c r="DU66" s="37" t="s">
        <v>1543</v>
      </c>
      <c r="DV66" s="37" t="s">
        <v>1351</v>
      </c>
      <c r="DW66" s="37" t="s">
        <v>1543</v>
      </c>
      <c r="DX66" s="37" t="s">
        <v>1543</v>
      </c>
      <c r="DY66" s="37" t="s">
        <v>1543</v>
      </c>
      <c r="DZ66" s="37" t="s">
        <v>1543</v>
      </c>
      <c r="EA66" s="37" t="s">
        <v>1543</v>
      </c>
      <c r="EB66" s="37" t="s">
        <v>1543</v>
      </c>
      <c r="EC66" s="37" t="s">
        <v>1379</v>
      </c>
      <c r="ED66" s="37" t="s">
        <v>1543</v>
      </c>
      <c r="EE66" s="37" t="s">
        <v>1385</v>
      </c>
      <c r="EF66" s="37" t="s">
        <v>1543</v>
      </c>
      <c r="EG66" s="37" t="s">
        <v>1392</v>
      </c>
      <c r="EH66" s="37" t="s">
        <v>1543</v>
      </c>
      <c r="EI66" s="37" t="s">
        <v>1543</v>
      </c>
      <c r="EJ66" s="37" t="s">
        <v>1402</v>
      </c>
      <c r="EK66" s="37" t="s">
        <v>1405</v>
      </c>
      <c r="EL66" s="37" t="s">
        <v>1407</v>
      </c>
      <c r="EM66" s="37" t="s">
        <v>1543</v>
      </c>
      <c r="EN66" s="37" t="s">
        <v>1416</v>
      </c>
      <c r="EO66" s="37" t="s">
        <v>1418</v>
      </c>
      <c r="EP66" s="37" t="s">
        <v>1543</v>
      </c>
      <c r="EQ66" s="37" t="s">
        <v>1543</v>
      </c>
      <c r="ER66" s="37" t="s">
        <v>1543</v>
      </c>
      <c r="ES66" s="37" t="s">
        <v>1430</v>
      </c>
      <c r="ET66" s="37" t="s">
        <v>1543</v>
      </c>
      <c r="EU66" s="37" t="s">
        <v>1543</v>
      </c>
      <c r="EV66" s="37" t="s">
        <v>1543</v>
      </c>
      <c r="EW66" s="37" t="s">
        <v>1543</v>
      </c>
      <c r="EX66" s="37" t="s">
        <v>1543</v>
      </c>
      <c r="EY66" s="37" t="s">
        <v>1543</v>
      </c>
      <c r="EZ66" s="37" t="s">
        <v>1451</v>
      </c>
      <c r="FA66" s="37" t="s">
        <v>1543</v>
      </c>
      <c r="FB66" s="37" t="s">
        <v>1543</v>
      </c>
      <c r="FC66" s="37" t="s">
        <v>1464</v>
      </c>
      <c r="FD66" s="37" t="s">
        <v>1543</v>
      </c>
      <c r="FE66" s="37" t="s">
        <v>1543</v>
      </c>
      <c r="FF66" s="37" t="s">
        <v>1543</v>
      </c>
      <c r="FG66" s="37" t="s">
        <v>1543</v>
      </c>
      <c r="FH66" s="37" t="s">
        <v>1482</v>
      </c>
      <c r="FI66" s="37" t="s">
        <v>1543</v>
      </c>
      <c r="FJ66" s="37" t="s">
        <v>1543</v>
      </c>
      <c r="FK66" s="37" t="s">
        <v>1494</v>
      </c>
      <c r="FL66" s="37" t="s">
        <v>1497</v>
      </c>
      <c r="FM66" s="37" t="s">
        <v>1543</v>
      </c>
    </row>
    <row r="67" customFormat="false" ht="15" hidden="false" customHeight="false" outlineLevel="0" collapsed="false">
      <c r="A67" s="37" t="s">
        <v>1451</v>
      </c>
      <c r="B67" s="37" t="str">
        <f aca="false">CONCATENATE("M",C67," ")</f>
        <v>MF</v>
      </c>
      <c r="C67" s="196" t="s">
        <v>1549</v>
      </c>
      <c r="D67" s="36" t="s">
        <v>417</v>
      </c>
      <c r="E67" s="36" t="s">
        <v>896</v>
      </c>
      <c r="F67" s="36" t="s">
        <v>897</v>
      </c>
      <c r="G67" s="36" t="s">
        <v>898</v>
      </c>
      <c r="H67" s="36" t="s">
        <v>432</v>
      </c>
      <c r="I67" s="36" t="s">
        <v>524</v>
      </c>
      <c r="J67" s="36" t="s">
        <v>525</v>
      </c>
      <c r="K67" s="36" t="s">
        <v>754</v>
      </c>
      <c r="L67" s="173" t="s">
        <v>245</v>
      </c>
      <c r="M67" s="199" t="str">
        <f aca="false">IFERROR(__xludf.dummyfunction("regexreplace(N67,"" "","", "")"),"J0, J1, J2, J5, J6, J7, JA, JC, JF, K0, K3, K4, K5, K7, K9, KA, KB, KC, KD, KF, L1, L8, LA, LC, M0, M1, M3, M4, MF, N2, N7, NA, ")</f>
        <v>J0, J1, J2, J5, J6, J7, JA, JC, JF, K0, K3, K4, K5, K7, K9, KA, KB, KC, KD, KF, L1, L8, LA, LC, M0, M1, M3, M4, MF, N2, N7, NA,</v>
      </c>
      <c r="N67" s="199" t="e">
        <f aca="false">CONCATENATE(O67:CL67)</f>
        <v>#VALUE!</v>
      </c>
      <c r="O67" s="199" t="str">
        <f aca="false">IFERROR(__xludf.dummyfunction("if(countif(ec_num_list,CO67),OFFSET(INDIRECT(CONCAT(""A"",to_text(match(CO67,ec_num_list,0)))),0,1),"""")"),"J0 ")</f>
        <v>J0</v>
      </c>
      <c r="P67" s="199" t="str">
        <f aca="false">IFERROR(__xludf.dummyfunction("if(countif(ec_num_list,CP67),OFFSET(INDIRECT(CONCAT(""A"",to_text(match(CP67,ec_num_list,0)))),0,1),"""")"),"J1 ")</f>
        <v>J1</v>
      </c>
      <c r="Q67" s="199" t="str">
        <f aca="false">IFERROR(__xludf.dummyfunction("if(countif(ec_num_list,CQ67),OFFSET(INDIRECT(CONCAT(""A"",to_text(match(CQ67,ec_num_list,0)))),0,1),"""")"),"J2 ")</f>
        <v>J2</v>
      </c>
      <c r="R67" s="199" t="str">
        <f aca="false">IFERROR(__xludf.dummyfunction("if(countif(ec_num_list,CR67),OFFSET(INDIRECT(CONCAT(""A"",to_text(match(CR67,ec_num_list,0)))),0,1),"""")"),"")</f>
        <v/>
      </c>
      <c r="S67" s="199" t="str">
        <f aca="false">IFERROR(__xludf.dummyfunction("if(countif(ec_num_list,CS67),OFFSET(INDIRECT(CONCAT(""A"",to_text(match(CS67,ec_num_list,0)))),0,1),"""")"),"")</f>
        <v/>
      </c>
      <c r="T67" s="199" t="str">
        <f aca="false">IFERROR(__xludf.dummyfunction("if(countif(ec_num_list,CT67),OFFSET(INDIRECT(CONCAT(""A"",to_text(match(CT67,ec_num_list,0)))),0,1),"""")"),"J5 ")</f>
        <v>J5</v>
      </c>
      <c r="U67" s="199" t="str">
        <f aca="false">IFERROR(__xludf.dummyfunction("if(countif(ec_num_list,CU67),OFFSET(INDIRECT(CONCAT(""A"",to_text(match(CU67,ec_num_list,0)))),0,1),"""")"),"J6 ")</f>
        <v>J6</v>
      </c>
      <c r="V67" s="199" t="str">
        <f aca="false">IFERROR(__xludf.dummyfunction("if(countif(ec_num_list,CV67),OFFSET(INDIRECT(CONCAT(""A"",to_text(match(CV67,ec_num_list,0)))),0,1),"""")"),"J7 ")</f>
        <v>J7</v>
      </c>
      <c r="W67" s="199" t="str">
        <f aca="false">IFERROR(__xludf.dummyfunction("if(countif(ec_num_list,CW67),OFFSET(INDIRECT(CONCAT(""A"",to_text(match(CW67,ec_num_list,0)))),0,1),"""")"),"")</f>
        <v/>
      </c>
      <c r="X67" s="199" t="str">
        <f aca="false">IFERROR(__xludf.dummyfunction("if(countif(ec_num_list,CX67),OFFSET(INDIRECT(CONCAT(""A"",to_text(match(CX67,ec_num_list,0)))),0,1),"""")"),"")</f>
        <v/>
      </c>
      <c r="Y67" s="199" t="str">
        <f aca="false">IFERROR(__xludf.dummyfunction("if(countif(ec_num_list,CY67),OFFSET(INDIRECT(CONCAT(""A"",to_text(match(CY67,ec_num_list,0)))),0,1),"""")"),"JA ")</f>
        <v>JA</v>
      </c>
      <c r="Z67" s="199" t="str">
        <f aca="false">IFERROR(__xludf.dummyfunction("if(countif(ec_num_list,CZ67),OFFSET(INDIRECT(CONCAT(""A"",to_text(match(CZ67,ec_num_list,0)))),0,1),"""")"),"")</f>
        <v/>
      </c>
      <c r="AA67" s="199" t="str">
        <f aca="false">IFERROR(__xludf.dummyfunction("if(countif(ec_num_list,DA67),OFFSET(INDIRECT(CONCAT(""A"",to_text(match(DA67,ec_num_list,0)))),0,1),"""")"),"JC ")</f>
        <v>JC</v>
      </c>
      <c r="AB67" s="199" t="str">
        <f aca="false">IFERROR(__xludf.dummyfunction("if(countif(ec_num_list,DB67),OFFSET(INDIRECT(CONCAT(""A"",to_text(match(DB67,ec_num_list,0)))),0,1),"""")"),"")</f>
        <v/>
      </c>
      <c r="AC67" s="199" t="str">
        <f aca="false">IFERROR(__xludf.dummyfunction("if(countif(ec_num_list,DC67),OFFSET(INDIRECT(CONCAT(""A"",to_text(match(DC67,ec_num_list,0)))),0,1),"""")"),"")</f>
        <v/>
      </c>
      <c r="AD67" s="199" t="str">
        <f aca="false">IFERROR(__xludf.dummyfunction("if(countif(ec_num_list,DD67),OFFSET(INDIRECT(CONCAT(""A"",to_text(match(DD67,ec_num_list,0)))),0,1),"""")"),"JF ")</f>
        <v>JF</v>
      </c>
      <c r="AE67" s="199" t="str">
        <f aca="false">IFERROR(__xludf.dummyfunction("if(countif(ec_num_list,DE67),OFFSET(INDIRECT(CONCAT(""A"",to_text(match(DE67,ec_num_list,0)))),0,1),"""")"),"K0 ")</f>
        <v>K0</v>
      </c>
      <c r="AF67" s="199" t="str">
        <f aca="false">IFERROR(__xludf.dummyfunction("if(countif(ec_num_list,DF67),OFFSET(INDIRECT(CONCAT(""A"",to_text(match(DF67,ec_num_list,0)))),0,1),"""")"),"")</f>
        <v/>
      </c>
      <c r="AG67" s="199" t="str">
        <f aca="false">IFERROR(__xludf.dummyfunction("if(countif(ec_num_list,DG67),OFFSET(INDIRECT(CONCAT(""A"",to_text(match(DG67,ec_num_list,0)))),0,1),"""")"),"")</f>
        <v/>
      </c>
      <c r="AH67" s="199" t="str">
        <f aca="false">IFERROR(__xludf.dummyfunction("if(countif(ec_num_list,DH67),OFFSET(INDIRECT(CONCAT(""A"",to_text(match(DH67,ec_num_list,0)))),0,1),"""")"),"K3 ")</f>
        <v>K3</v>
      </c>
      <c r="AI67" s="199" t="str">
        <f aca="false">IFERROR(__xludf.dummyfunction("if(countif(ec_num_list,DI67),OFFSET(INDIRECT(CONCAT(""A"",to_text(match(DI67,ec_num_list,0)))),0,1),"""")"),"K4 ")</f>
        <v>K4</v>
      </c>
      <c r="AJ67" s="199" t="str">
        <f aca="false">IFERROR(__xludf.dummyfunction("if(countif(ec_num_list,DJ67),OFFSET(INDIRECT(CONCAT(""A"",to_text(match(DJ67,ec_num_list,0)))),0,1),"""")"),"K5 ")</f>
        <v>K5</v>
      </c>
      <c r="AK67" s="199" t="str">
        <f aca="false">IFERROR(__xludf.dummyfunction("if(countif(ec_num_list,DK67),OFFSET(INDIRECT(CONCAT(""A"",to_text(match(DK67,ec_num_list,0)))),0,1),"""")"),"")</f>
        <v/>
      </c>
      <c r="AL67" s="199" t="str">
        <f aca="false">IFERROR(__xludf.dummyfunction("if(countif(ec_num_list,DL67),OFFSET(INDIRECT(CONCAT(""A"",to_text(match(DL67,ec_num_list,0)))),0,1),"""")"),"K7 ")</f>
        <v>K7</v>
      </c>
      <c r="AM67" s="199" t="str">
        <f aca="false">IFERROR(__xludf.dummyfunction("if(countif(ec_num_list,DM67),OFFSET(INDIRECT(CONCAT(""A"",to_text(match(DM67,ec_num_list,0)))),0,1),"""")"),"")</f>
        <v/>
      </c>
      <c r="AN67" s="199" t="str">
        <f aca="false">IFERROR(__xludf.dummyfunction("if(countif(ec_num_list,DN67),OFFSET(INDIRECT(CONCAT(""A"",to_text(match(DN67,ec_num_list,0)))),0,1),"""")"),"K9 ")</f>
        <v>K9</v>
      </c>
      <c r="AO67" s="199" t="str">
        <f aca="false">IFERROR(__xludf.dummyfunction("if(countif(ec_num_list,DO67),OFFSET(INDIRECT(CONCAT(""A"",to_text(match(DO67,ec_num_list,0)))),0,1),"""")"),"KA ")</f>
        <v>KA</v>
      </c>
      <c r="AP67" s="199" t="str">
        <f aca="false">IFERROR(__xludf.dummyfunction("if(countif(ec_num_list,DP67),OFFSET(INDIRECT(CONCAT(""A"",to_text(match(DP67,ec_num_list,0)))),0,1),"""")"),"KB ")</f>
        <v>KB</v>
      </c>
      <c r="AQ67" s="199" t="str">
        <f aca="false">IFERROR(__xludf.dummyfunction("if(countif(ec_num_list,DQ67),OFFSET(INDIRECT(CONCAT(""A"",to_text(match(DQ67,ec_num_list,0)))),0,1),"""")"),"KC ")</f>
        <v>KC</v>
      </c>
      <c r="AR67" s="199" t="str">
        <f aca="false">IFERROR(__xludf.dummyfunction("if(countif(ec_num_list,DR67),OFFSET(INDIRECT(CONCAT(""A"",to_text(match(DR67,ec_num_list,0)))),0,1),"""")"),"KD ")</f>
        <v>KD</v>
      </c>
      <c r="AS67" s="199" t="str">
        <f aca="false">IFERROR(__xludf.dummyfunction("if(countif(ec_num_list,DS67),OFFSET(INDIRECT(CONCAT(""A"",to_text(match(DS67,ec_num_list,0)))),0,1),"""")"),"")</f>
        <v/>
      </c>
      <c r="AT67" s="199" t="str">
        <f aca="false">IFERROR(__xludf.dummyfunction("if(countif(ec_num_list,DT67),OFFSET(INDIRECT(CONCAT(""A"",to_text(match(DT67,ec_num_list,0)))),0,1),"""")"),"KF ")</f>
        <v>KF</v>
      </c>
      <c r="AU67" s="199" t="str">
        <f aca="false">IFERROR(__xludf.dummyfunction("if(countif(ec_num_list,DU67),OFFSET(INDIRECT(CONCAT(""A"",to_text(match(DU67,ec_num_list,0)))),0,1),"""")"),"")</f>
        <v/>
      </c>
      <c r="AV67" s="199" t="str">
        <f aca="false">IFERROR(__xludf.dummyfunction("if(countif(ec_num_list,DV67),OFFSET(INDIRECT(CONCAT(""A"",to_text(match(DV67,ec_num_list,0)))),0,1),"""")"),"L1 ")</f>
        <v>L1</v>
      </c>
      <c r="AW67" s="199" t="str">
        <f aca="false">IFERROR(__xludf.dummyfunction("if(countif(ec_num_list,DW67),OFFSET(INDIRECT(CONCAT(""A"",to_text(match(DW67,ec_num_list,0)))),0,1),"""")"),"")</f>
        <v/>
      </c>
      <c r="AX67" s="199" t="str">
        <f aca="false">IFERROR(__xludf.dummyfunction("if(countif(ec_num_list,DX67),OFFSET(INDIRECT(CONCAT(""A"",to_text(match(DX67,ec_num_list,0)))),0,1),"""")"),"")</f>
        <v/>
      </c>
      <c r="AY67" s="199" t="str">
        <f aca="false">IFERROR(__xludf.dummyfunction("if(countif(ec_num_list,DY67),OFFSET(INDIRECT(CONCAT(""A"",to_text(match(DY67,ec_num_list,0)))),0,1),"""")"),"")</f>
        <v/>
      </c>
      <c r="AZ67" s="199" t="str">
        <f aca="false">IFERROR(__xludf.dummyfunction("if(countif(ec_num_list,DZ67),OFFSET(INDIRECT(CONCAT(""A"",to_text(match(DZ67,ec_num_list,0)))),0,1),"""")"),"")</f>
        <v/>
      </c>
      <c r="BA67" s="199" t="str">
        <f aca="false">IFERROR(__xludf.dummyfunction("if(countif(ec_num_list,EA67),OFFSET(INDIRECT(CONCAT(""A"",to_text(match(EA67,ec_num_list,0)))),0,1),"""")"),"")</f>
        <v/>
      </c>
      <c r="BB67" s="199" t="str">
        <f aca="false">IFERROR(__xludf.dummyfunction("if(countif(ec_num_list,EB67),OFFSET(INDIRECT(CONCAT(""A"",to_text(match(EB67,ec_num_list,0)))),0,1),"""")"),"")</f>
        <v/>
      </c>
      <c r="BC67" s="199" t="str">
        <f aca="false">IFERROR(__xludf.dummyfunction("if(countif(ec_num_list,EC67),OFFSET(INDIRECT(CONCAT(""A"",to_text(match(EC67,ec_num_list,0)))),0,1),"""")"),"L8 ")</f>
        <v>L8</v>
      </c>
      <c r="BD67" s="199" t="str">
        <f aca="false">IFERROR(__xludf.dummyfunction("if(countif(ec_num_list,ED67),OFFSET(INDIRECT(CONCAT(""A"",to_text(match(ED67,ec_num_list,0)))),0,1),"""")"),"")</f>
        <v/>
      </c>
      <c r="BE67" s="199" t="str">
        <f aca="false">IFERROR(__xludf.dummyfunction("if(countif(ec_num_list,EE67),OFFSET(INDIRECT(CONCAT(""A"",to_text(match(EE67,ec_num_list,0)))),0,1),"""")"),"LA ")</f>
        <v>LA</v>
      </c>
      <c r="BF67" s="199" t="str">
        <f aca="false">IFERROR(__xludf.dummyfunction("if(countif(ec_num_list,EF67),OFFSET(INDIRECT(CONCAT(""A"",to_text(match(EF67,ec_num_list,0)))),0,1),"""")"),"")</f>
        <v/>
      </c>
      <c r="BG67" s="199" t="str">
        <f aca="false">IFERROR(__xludf.dummyfunction("if(countif(ec_num_list,EG67),OFFSET(INDIRECT(CONCAT(""A"",to_text(match(EG67,ec_num_list,0)))),0,1),"""")"),"LC ")</f>
        <v>LC</v>
      </c>
      <c r="BH67" s="199" t="str">
        <f aca="false">IFERROR(__xludf.dummyfunction("if(countif(ec_num_list,EH67),OFFSET(INDIRECT(CONCAT(""A"",to_text(match(EH67,ec_num_list,0)))),0,1),"""")"),"")</f>
        <v/>
      </c>
      <c r="BI67" s="199" t="str">
        <f aca="false">IFERROR(__xludf.dummyfunction("if(countif(ec_num_list,EI67),OFFSET(INDIRECT(CONCAT(""A"",to_text(match(EI67,ec_num_list,0)))),0,1),"""")"),"")</f>
        <v/>
      </c>
      <c r="BJ67" s="199" t="str">
        <f aca="false">IFERROR(__xludf.dummyfunction("if(countif(ec_num_list,EJ67),OFFSET(INDIRECT(CONCAT(""A"",to_text(match(EJ67,ec_num_list,0)))),0,1),"""")"),"")</f>
        <v/>
      </c>
      <c r="BK67" s="199" t="str">
        <f aca="false">IFERROR(__xludf.dummyfunction("if(countif(ec_num_list,EK67),OFFSET(INDIRECT(CONCAT(""A"",to_text(match(EK67,ec_num_list,0)))),0,1),"""")"),"M0 ")</f>
        <v>M0</v>
      </c>
      <c r="BL67" s="199" t="str">
        <f aca="false">IFERROR(__xludf.dummyfunction("if(countif(ec_num_list,EL67),OFFSET(INDIRECT(CONCAT(""A"",to_text(match(EL67,ec_num_list,0)))),0,1),"""")"),"M1 ")</f>
        <v>M1</v>
      </c>
      <c r="BM67" s="199" t="str">
        <f aca="false">IFERROR(__xludf.dummyfunction("if(countif(ec_num_list,EM67),OFFSET(INDIRECT(CONCAT(""A"",to_text(match(EM67,ec_num_list,0)))),0,1),"""")"),"")</f>
        <v/>
      </c>
      <c r="BN67" s="199" t="str">
        <f aca="false">IFERROR(__xludf.dummyfunction("if(countif(ec_num_list,EN67),OFFSET(INDIRECT(CONCAT(""A"",to_text(match(EN67,ec_num_list,0)))),0,1),"""")"),"M3 ")</f>
        <v>M3</v>
      </c>
      <c r="BO67" s="199" t="str">
        <f aca="false">IFERROR(__xludf.dummyfunction("if(countif(ec_num_list,EO67),OFFSET(INDIRECT(CONCAT(""A"",to_text(match(EO67,ec_num_list,0)))),0,1),"""")"),"M4 ")</f>
        <v>M4</v>
      </c>
      <c r="BP67" s="199" t="str">
        <f aca="false">IFERROR(__xludf.dummyfunction("if(countif(ec_num_list,EP67),OFFSET(INDIRECT(CONCAT(""A"",to_text(match(EP67,ec_num_list,0)))),0,1),"""")"),"")</f>
        <v/>
      </c>
      <c r="BQ67" s="199" t="str">
        <f aca="false">IFERROR(__xludf.dummyfunction("if(countif(ec_num_list,EQ67),OFFSET(INDIRECT(CONCAT(""A"",to_text(match(EQ67,ec_num_list,0)))),0,1),"""")"),"")</f>
        <v/>
      </c>
      <c r="BR67" s="199" t="str">
        <f aca="false">IFERROR(__xludf.dummyfunction("if(countif(ec_num_list,ER67),OFFSET(INDIRECT(CONCAT(""A"",to_text(match(ER67,ec_num_list,0)))),0,1),"""")"),"")</f>
        <v/>
      </c>
      <c r="BS67" s="199" t="str">
        <f aca="false">IFERROR(__xludf.dummyfunction("if(countif(ec_num_list,ES67),OFFSET(INDIRECT(CONCAT(""A"",to_text(match(ES67,ec_num_list,0)))),0,1),"""")"),"")</f>
        <v/>
      </c>
      <c r="BT67" s="199" t="str">
        <f aca="false">IFERROR(__xludf.dummyfunction("if(countif(ec_num_list,ET67),OFFSET(INDIRECT(CONCAT(""A"",to_text(match(ET67,ec_num_list,0)))),0,1),"""")"),"")</f>
        <v/>
      </c>
      <c r="BU67" s="199" t="str">
        <f aca="false">IFERROR(__xludf.dummyfunction("if(countif(ec_num_list,EU67),OFFSET(INDIRECT(CONCAT(""A"",to_text(match(EU67,ec_num_list,0)))),0,1),"""")"),"")</f>
        <v/>
      </c>
      <c r="BV67" s="199" t="str">
        <f aca="false">IFERROR(__xludf.dummyfunction("if(countif(ec_num_list,EV67),OFFSET(INDIRECT(CONCAT(""A"",to_text(match(EV67,ec_num_list,0)))),0,1),"""")"),"")</f>
        <v/>
      </c>
      <c r="BW67" s="199" t="str">
        <f aca="false">IFERROR(__xludf.dummyfunction("if(countif(ec_num_list,EW67),OFFSET(INDIRECT(CONCAT(""A"",to_text(match(EW67,ec_num_list,0)))),0,1),"""")"),"")</f>
        <v/>
      </c>
      <c r="BX67" s="199" t="str">
        <f aca="false">IFERROR(__xludf.dummyfunction("if(countif(ec_num_list,EX67),OFFSET(INDIRECT(CONCAT(""A"",to_text(match(EX67,ec_num_list,0)))),0,1),"""")"),"")</f>
        <v/>
      </c>
      <c r="BY67" s="199" t="str">
        <f aca="false">IFERROR(__xludf.dummyfunction("if(countif(ec_num_list,EY67),OFFSET(INDIRECT(CONCAT(""A"",to_text(match(EY67,ec_num_list,0)))),0,1),"""")"),"")</f>
        <v/>
      </c>
      <c r="BZ67" s="199" t="str">
        <f aca="false">IFERROR(__xludf.dummyfunction("if(countif(ec_num_list,EZ67),OFFSET(INDIRECT(CONCAT(""A"",to_text(match(EZ67,ec_num_list,0)))),0,1),"""")"),"MF ")</f>
        <v>MF</v>
      </c>
      <c r="CA67" s="199" t="str">
        <f aca="false">IFERROR(__xludf.dummyfunction("if(countif(ec_num_list,FA67),OFFSET(INDIRECT(CONCAT(""A"",to_text(match(FA67,ec_num_list,0)))),0,1),"""")"),"")</f>
        <v/>
      </c>
      <c r="CB67" s="199" t="str">
        <f aca="false">IFERROR(__xludf.dummyfunction("if(countif(ec_num_list,FB67),OFFSET(INDIRECT(CONCAT(""A"",to_text(match(FB67,ec_num_list,0)))),0,1),"""")"),"")</f>
        <v/>
      </c>
      <c r="CC67" s="199" t="str">
        <f aca="false">IFERROR(__xludf.dummyfunction("if(countif(ec_num_list,FC67),OFFSET(INDIRECT(CONCAT(""A"",to_text(match(FC67,ec_num_list,0)))),0,1),"""")"),"N2 ")</f>
        <v>N2</v>
      </c>
      <c r="CD67" s="199" t="str">
        <f aca="false">IFERROR(__xludf.dummyfunction("if(countif(ec_num_list,FD67),OFFSET(INDIRECT(CONCAT(""A"",to_text(match(FD67,ec_num_list,0)))),0,1),"""")"),"")</f>
        <v/>
      </c>
      <c r="CE67" s="199" t="str">
        <f aca="false">IFERROR(__xludf.dummyfunction("if(countif(ec_num_list,FE67),OFFSET(INDIRECT(CONCAT(""A"",to_text(match(FE67,ec_num_list,0)))),0,1),"""")"),"")</f>
        <v/>
      </c>
      <c r="CF67" s="199" t="str">
        <f aca="false">IFERROR(__xludf.dummyfunction("if(countif(ec_num_list,FF67),OFFSET(INDIRECT(CONCAT(""A"",to_text(match(FF67,ec_num_list,0)))),0,1),"""")"),"")</f>
        <v/>
      </c>
      <c r="CG67" s="199" t="str">
        <f aca="false">IFERROR(__xludf.dummyfunction("if(countif(ec_num_list,FG67),OFFSET(INDIRECT(CONCAT(""A"",to_text(match(FG67,ec_num_list,0)))),0,1),"""")"),"")</f>
        <v/>
      </c>
      <c r="CH67" s="199" t="str">
        <f aca="false">IFERROR(__xludf.dummyfunction("if(countif(ec_num_list,FH67),OFFSET(INDIRECT(CONCAT(""A"",to_text(match(FH67,ec_num_list,0)))),0,1),"""")"),"N7 ")</f>
        <v>N7</v>
      </c>
      <c r="CI67" s="199" t="str">
        <f aca="false">IFERROR(__xludf.dummyfunction("if(countif(ec_num_list,FI67),OFFSET(INDIRECT(CONCAT(""A"",to_text(match(FI67,ec_num_list,0)))),0,1),"""")"),"")</f>
        <v/>
      </c>
      <c r="CJ67" s="199" t="str">
        <f aca="false">IFERROR(__xludf.dummyfunction("if(countif(ec_num_list,FJ67),OFFSET(INDIRECT(CONCAT(""A"",to_text(match(FJ67,ec_num_list,0)))),0,1),"""")"),"")</f>
        <v/>
      </c>
      <c r="CK67" s="199" t="str">
        <f aca="false">IFERROR(__xludf.dummyfunction("if(countif(ec_num_list,FK67),OFFSET(INDIRECT(CONCAT(""A"",to_text(match(FK67,ec_num_list,0)))),0,1),"""")"),"NA ")</f>
        <v>NA</v>
      </c>
      <c r="CL67" s="199" t="str">
        <f aca="false">IFERROR(__xludf.dummyfunction("if(countif(ec_num_list,FL67),OFFSET(INDIRECT(CONCAT(""A"",to_text(match(FL67,ec_num_list,0)))),0,1),"""")"),"")</f>
        <v/>
      </c>
      <c r="CM67" s="199" t="str">
        <f aca="false">IFERROR(__xludf.dummyfunction("if(countif(ec_num_list,FM67),OFFSET(INDIRECT(CONCAT(""A"",to_text(match(FM67,ec_num_list,0)))),0,1),"""")"),"")</f>
        <v/>
      </c>
      <c r="CN67" s="37" t="s">
        <v>245</v>
      </c>
      <c r="CO67" s="37" t="s">
        <v>1231</v>
      </c>
      <c r="CP67" s="37" t="s">
        <v>1239</v>
      </c>
      <c r="CQ67" s="37" t="s">
        <v>1244</v>
      </c>
      <c r="CR67" s="37" t="s">
        <v>1543</v>
      </c>
      <c r="CS67" s="37" t="s">
        <v>1543</v>
      </c>
      <c r="CT67" s="37" t="s">
        <v>1254</v>
      </c>
      <c r="CU67" s="37" t="s">
        <v>1259</v>
      </c>
      <c r="CV67" s="37" t="s">
        <v>1262</v>
      </c>
      <c r="CW67" s="37" t="s">
        <v>1543</v>
      </c>
      <c r="CX67" s="37" t="s">
        <v>1543</v>
      </c>
      <c r="CY67" s="37" t="s">
        <v>1274</v>
      </c>
      <c r="CZ67" s="37" t="s">
        <v>1543</v>
      </c>
      <c r="DA67" s="37" t="s">
        <v>1280</v>
      </c>
      <c r="DB67" s="37" t="s">
        <v>1543</v>
      </c>
      <c r="DC67" s="37" t="s">
        <v>1543</v>
      </c>
      <c r="DD67" s="37" t="s">
        <v>1289</v>
      </c>
      <c r="DE67" s="37" t="s">
        <v>1292</v>
      </c>
      <c r="DF67" s="37" t="s">
        <v>1543</v>
      </c>
      <c r="DG67" s="37" t="s">
        <v>1543</v>
      </c>
      <c r="DH67" s="37" t="s">
        <v>1303</v>
      </c>
      <c r="DI67" s="37" t="s">
        <v>1305</v>
      </c>
      <c r="DJ67" s="37" t="s">
        <v>1309</v>
      </c>
      <c r="DK67" s="37" t="s">
        <v>1543</v>
      </c>
      <c r="DL67" s="37" t="s">
        <v>1314</v>
      </c>
      <c r="DM67" s="37" t="s">
        <v>1543</v>
      </c>
      <c r="DN67" s="37" t="s">
        <v>1322</v>
      </c>
      <c r="DO67" s="37" t="s">
        <v>1325</v>
      </c>
      <c r="DP67" s="37" t="s">
        <v>1329</v>
      </c>
      <c r="DQ67" s="37" t="s">
        <v>1332</v>
      </c>
      <c r="DR67" s="37" t="s">
        <v>1335</v>
      </c>
      <c r="DS67" s="37" t="s">
        <v>1543</v>
      </c>
      <c r="DT67" s="37" t="s">
        <v>1341</v>
      </c>
      <c r="DU67" s="37" t="s">
        <v>1543</v>
      </c>
      <c r="DV67" s="37" t="s">
        <v>1351</v>
      </c>
      <c r="DW67" s="37" t="s">
        <v>1543</v>
      </c>
      <c r="DX67" s="37" t="s">
        <v>1543</v>
      </c>
      <c r="DY67" s="37" t="s">
        <v>1543</v>
      </c>
      <c r="DZ67" s="37" t="s">
        <v>1543</v>
      </c>
      <c r="EA67" s="37" t="s">
        <v>1543</v>
      </c>
      <c r="EB67" s="37" t="s">
        <v>1543</v>
      </c>
      <c r="EC67" s="37" t="s">
        <v>1379</v>
      </c>
      <c r="ED67" s="37" t="s">
        <v>1543</v>
      </c>
      <c r="EE67" s="37" t="s">
        <v>1385</v>
      </c>
      <c r="EF67" s="37" t="s">
        <v>1543</v>
      </c>
      <c r="EG67" s="37" t="s">
        <v>1392</v>
      </c>
      <c r="EH67" s="37" t="s">
        <v>1543</v>
      </c>
      <c r="EI67" s="37" t="s">
        <v>1543</v>
      </c>
      <c r="EJ67" s="37" t="s">
        <v>1543</v>
      </c>
      <c r="EK67" s="37" t="s">
        <v>1405</v>
      </c>
      <c r="EL67" s="37" t="s">
        <v>1407</v>
      </c>
      <c r="EM67" s="37" t="s">
        <v>1543</v>
      </c>
      <c r="EN67" s="37" t="s">
        <v>1416</v>
      </c>
      <c r="EO67" s="37" t="s">
        <v>1418</v>
      </c>
      <c r="EP67" s="37" t="s">
        <v>1543</v>
      </c>
      <c r="EQ67" s="37" t="s">
        <v>1543</v>
      </c>
      <c r="ER67" s="37" t="s">
        <v>1543</v>
      </c>
      <c r="ES67" s="37" t="s">
        <v>1543</v>
      </c>
      <c r="ET67" s="37" t="s">
        <v>1543</v>
      </c>
      <c r="EU67" s="37" t="s">
        <v>1543</v>
      </c>
      <c r="EV67" s="37" t="s">
        <v>1543</v>
      </c>
      <c r="EW67" s="37" t="s">
        <v>1543</v>
      </c>
      <c r="EX67" s="37" t="s">
        <v>1543</v>
      </c>
      <c r="EY67" s="37" t="s">
        <v>1543</v>
      </c>
      <c r="EZ67" s="37" t="s">
        <v>1451</v>
      </c>
      <c r="FA67" s="37" t="s">
        <v>1543</v>
      </c>
      <c r="FB67" s="37" t="s">
        <v>1543</v>
      </c>
      <c r="FC67" s="37" t="s">
        <v>1464</v>
      </c>
      <c r="FD67" s="37" t="s">
        <v>1543</v>
      </c>
      <c r="FE67" s="37" t="s">
        <v>1543</v>
      </c>
      <c r="FF67" s="37" t="s">
        <v>1543</v>
      </c>
      <c r="FG67" s="37" t="s">
        <v>1543</v>
      </c>
      <c r="FH67" s="37" t="s">
        <v>1482</v>
      </c>
      <c r="FI67" s="37" t="s">
        <v>1543</v>
      </c>
      <c r="FJ67" s="37" t="s">
        <v>1543</v>
      </c>
      <c r="FK67" s="37" t="s">
        <v>1494</v>
      </c>
      <c r="FL67" s="37" t="s">
        <v>1497</v>
      </c>
      <c r="FM67" s="37" t="s">
        <v>1543</v>
      </c>
    </row>
    <row r="68" customFormat="false" ht="15" hidden="false" customHeight="false" outlineLevel="0" collapsed="false">
      <c r="A68" s="37" t="s">
        <v>1455</v>
      </c>
      <c r="B68" s="37" t="str">
        <f aca="false">CONCATENATE("N",C68," ")</f>
        <v>N0</v>
      </c>
      <c r="C68" s="196" t="n">
        <v>0</v>
      </c>
      <c r="D68" s="36" t="s">
        <v>417</v>
      </c>
      <c r="E68" s="36" t="s">
        <v>896</v>
      </c>
      <c r="F68" s="36" t="s">
        <v>897</v>
      </c>
      <c r="G68" s="36" t="s">
        <v>898</v>
      </c>
      <c r="H68" s="36" t="s">
        <v>432</v>
      </c>
      <c r="I68" s="36" t="s">
        <v>524</v>
      </c>
      <c r="J68" s="36" t="s">
        <v>525</v>
      </c>
      <c r="K68" s="36" t="s">
        <v>754</v>
      </c>
      <c r="L68" s="173" t="s">
        <v>247</v>
      </c>
      <c r="M68" s="199" t="str">
        <f aca="false">IFERROR(__xludf.dummyfunction("regexreplace(N68,"" "","", "")"),"J0, J1, J2, J5, J6, J7, JA, JC, JF, K0, K3, K4, K5, K7, K9, KA, KB, KC, KD, KF, L1, L8, LA, LC, LF, M0, M1, M3, M4, M8, MF, N2, N7, NA, ")</f>
        <v>J0, J1, J2, J5, J6, J7, JA, JC, JF, K0, K3, K4, K5, K7, K9, KA, KB, KC, KD, KF, L1, L8, LA, LC, LF, M0, M1, M3, M4, M8, MF, N2, N7, NA,</v>
      </c>
      <c r="N68" s="199" t="e">
        <f aca="false">CONCATENATE(O68:CL68)</f>
        <v>#VALUE!</v>
      </c>
      <c r="O68" s="199" t="str">
        <f aca="false">IFERROR(__xludf.dummyfunction("if(countif(ec_num_list,CO68),OFFSET(INDIRECT(CONCAT(""A"",to_text(match(CO68,ec_num_list,0)))),0,1),"""")"),"J0 ")</f>
        <v>J0</v>
      </c>
      <c r="P68" s="199" t="str">
        <f aca="false">IFERROR(__xludf.dummyfunction("if(countif(ec_num_list,CP68),OFFSET(INDIRECT(CONCAT(""A"",to_text(match(CP68,ec_num_list,0)))),0,1),"""")"),"J1 ")</f>
        <v>J1</v>
      </c>
      <c r="Q68" s="199" t="str">
        <f aca="false">IFERROR(__xludf.dummyfunction("if(countif(ec_num_list,CQ68),OFFSET(INDIRECT(CONCAT(""A"",to_text(match(CQ68,ec_num_list,0)))),0,1),"""")"),"J2 ")</f>
        <v>J2</v>
      </c>
      <c r="R68" s="199" t="str">
        <f aca="false">IFERROR(__xludf.dummyfunction("if(countif(ec_num_list,CR68),OFFSET(INDIRECT(CONCAT(""A"",to_text(match(CR68,ec_num_list,0)))),0,1),"""")"),"")</f>
        <v/>
      </c>
      <c r="S68" s="199" t="str">
        <f aca="false">IFERROR(__xludf.dummyfunction("if(countif(ec_num_list,CS68),OFFSET(INDIRECT(CONCAT(""A"",to_text(match(CS68,ec_num_list,0)))),0,1),"""")"),"")</f>
        <v/>
      </c>
      <c r="T68" s="199" t="str">
        <f aca="false">IFERROR(__xludf.dummyfunction("if(countif(ec_num_list,CT68),OFFSET(INDIRECT(CONCAT(""A"",to_text(match(CT68,ec_num_list,0)))),0,1),"""")"),"J5 ")</f>
        <v>J5</v>
      </c>
      <c r="U68" s="199" t="str">
        <f aca="false">IFERROR(__xludf.dummyfunction("if(countif(ec_num_list,CU68),OFFSET(INDIRECT(CONCAT(""A"",to_text(match(CU68,ec_num_list,0)))),0,1),"""")"),"J6 ")</f>
        <v>J6</v>
      </c>
      <c r="V68" s="199" t="str">
        <f aca="false">IFERROR(__xludf.dummyfunction("if(countif(ec_num_list,CV68),OFFSET(INDIRECT(CONCAT(""A"",to_text(match(CV68,ec_num_list,0)))),0,1),"""")"),"J7 ")</f>
        <v>J7</v>
      </c>
      <c r="W68" s="199" t="str">
        <f aca="false">IFERROR(__xludf.dummyfunction("if(countif(ec_num_list,CW68),OFFSET(INDIRECT(CONCAT(""A"",to_text(match(CW68,ec_num_list,0)))),0,1),"""")"),"")</f>
        <v/>
      </c>
      <c r="X68" s="199" t="str">
        <f aca="false">IFERROR(__xludf.dummyfunction("if(countif(ec_num_list,CX68),OFFSET(INDIRECT(CONCAT(""A"",to_text(match(CX68,ec_num_list,0)))),0,1),"""")"),"")</f>
        <v/>
      </c>
      <c r="Y68" s="199" t="str">
        <f aca="false">IFERROR(__xludf.dummyfunction("if(countif(ec_num_list,CY68),OFFSET(INDIRECT(CONCAT(""A"",to_text(match(CY68,ec_num_list,0)))),0,1),"""")"),"JA ")</f>
        <v>JA</v>
      </c>
      <c r="Z68" s="199" t="str">
        <f aca="false">IFERROR(__xludf.dummyfunction("if(countif(ec_num_list,CZ68),OFFSET(INDIRECT(CONCAT(""A"",to_text(match(CZ68,ec_num_list,0)))),0,1),"""")"),"")</f>
        <v/>
      </c>
      <c r="AA68" s="199" t="str">
        <f aca="false">IFERROR(__xludf.dummyfunction("if(countif(ec_num_list,DA68),OFFSET(INDIRECT(CONCAT(""A"",to_text(match(DA68,ec_num_list,0)))),0,1),"""")"),"JC ")</f>
        <v>JC</v>
      </c>
      <c r="AB68" s="199" t="str">
        <f aca="false">IFERROR(__xludf.dummyfunction("if(countif(ec_num_list,DB68),OFFSET(INDIRECT(CONCAT(""A"",to_text(match(DB68,ec_num_list,0)))),0,1),"""")"),"")</f>
        <v/>
      </c>
      <c r="AC68" s="199" t="str">
        <f aca="false">IFERROR(__xludf.dummyfunction("if(countif(ec_num_list,DC68),OFFSET(INDIRECT(CONCAT(""A"",to_text(match(DC68,ec_num_list,0)))),0,1),"""")"),"")</f>
        <v/>
      </c>
      <c r="AD68" s="199" t="str">
        <f aca="false">IFERROR(__xludf.dummyfunction("if(countif(ec_num_list,DD68),OFFSET(INDIRECT(CONCAT(""A"",to_text(match(DD68,ec_num_list,0)))),0,1),"""")"),"JF ")</f>
        <v>JF</v>
      </c>
      <c r="AE68" s="199" t="str">
        <f aca="false">IFERROR(__xludf.dummyfunction("if(countif(ec_num_list,DE68),OFFSET(INDIRECT(CONCAT(""A"",to_text(match(DE68,ec_num_list,0)))),0,1),"""")"),"K0 ")</f>
        <v>K0</v>
      </c>
      <c r="AF68" s="199" t="str">
        <f aca="false">IFERROR(__xludf.dummyfunction("if(countif(ec_num_list,DF68),OFFSET(INDIRECT(CONCAT(""A"",to_text(match(DF68,ec_num_list,0)))),0,1),"""")"),"")</f>
        <v/>
      </c>
      <c r="AG68" s="199" t="str">
        <f aca="false">IFERROR(__xludf.dummyfunction("if(countif(ec_num_list,DG68),OFFSET(INDIRECT(CONCAT(""A"",to_text(match(DG68,ec_num_list,0)))),0,1),"""")"),"")</f>
        <v/>
      </c>
      <c r="AH68" s="199" t="str">
        <f aca="false">IFERROR(__xludf.dummyfunction("if(countif(ec_num_list,DH68),OFFSET(INDIRECT(CONCAT(""A"",to_text(match(DH68,ec_num_list,0)))),0,1),"""")"),"K3 ")</f>
        <v>K3</v>
      </c>
      <c r="AI68" s="199" t="str">
        <f aca="false">IFERROR(__xludf.dummyfunction("if(countif(ec_num_list,DI68),OFFSET(INDIRECT(CONCAT(""A"",to_text(match(DI68,ec_num_list,0)))),0,1),"""")"),"K4 ")</f>
        <v>K4</v>
      </c>
      <c r="AJ68" s="199" t="str">
        <f aca="false">IFERROR(__xludf.dummyfunction("if(countif(ec_num_list,DJ68),OFFSET(INDIRECT(CONCAT(""A"",to_text(match(DJ68,ec_num_list,0)))),0,1),"""")"),"K5 ")</f>
        <v>K5</v>
      </c>
      <c r="AK68" s="199" t="str">
        <f aca="false">IFERROR(__xludf.dummyfunction("if(countif(ec_num_list,DK68),OFFSET(INDIRECT(CONCAT(""A"",to_text(match(DK68,ec_num_list,0)))),0,1),"""")"),"")</f>
        <v/>
      </c>
      <c r="AL68" s="199" t="str">
        <f aca="false">IFERROR(__xludf.dummyfunction("if(countif(ec_num_list,DL68),OFFSET(INDIRECT(CONCAT(""A"",to_text(match(DL68,ec_num_list,0)))),0,1),"""")"),"K7 ")</f>
        <v>K7</v>
      </c>
      <c r="AM68" s="199" t="str">
        <f aca="false">IFERROR(__xludf.dummyfunction("if(countif(ec_num_list,DM68),OFFSET(INDIRECT(CONCAT(""A"",to_text(match(DM68,ec_num_list,0)))),0,1),"""")"),"")</f>
        <v/>
      </c>
      <c r="AN68" s="199" t="str">
        <f aca="false">IFERROR(__xludf.dummyfunction("if(countif(ec_num_list,DN68),OFFSET(INDIRECT(CONCAT(""A"",to_text(match(DN68,ec_num_list,0)))),0,1),"""")"),"K9 ")</f>
        <v>K9</v>
      </c>
      <c r="AO68" s="199" t="str">
        <f aca="false">IFERROR(__xludf.dummyfunction("if(countif(ec_num_list,DO68),OFFSET(INDIRECT(CONCAT(""A"",to_text(match(DO68,ec_num_list,0)))),0,1),"""")"),"KA ")</f>
        <v>KA</v>
      </c>
      <c r="AP68" s="199" t="str">
        <f aca="false">IFERROR(__xludf.dummyfunction("if(countif(ec_num_list,DP68),OFFSET(INDIRECT(CONCAT(""A"",to_text(match(DP68,ec_num_list,0)))),0,1),"""")"),"KB ")</f>
        <v>KB</v>
      </c>
      <c r="AQ68" s="199" t="str">
        <f aca="false">IFERROR(__xludf.dummyfunction("if(countif(ec_num_list,DQ68),OFFSET(INDIRECT(CONCAT(""A"",to_text(match(DQ68,ec_num_list,0)))),0,1),"""")"),"KC ")</f>
        <v>KC</v>
      </c>
      <c r="AR68" s="199" t="str">
        <f aca="false">IFERROR(__xludf.dummyfunction("if(countif(ec_num_list,DR68),OFFSET(INDIRECT(CONCAT(""A"",to_text(match(DR68,ec_num_list,0)))),0,1),"""")"),"KD ")</f>
        <v>KD</v>
      </c>
      <c r="AS68" s="199" t="str">
        <f aca="false">IFERROR(__xludf.dummyfunction("if(countif(ec_num_list,DS68),OFFSET(INDIRECT(CONCAT(""A"",to_text(match(DS68,ec_num_list,0)))),0,1),"""")"),"")</f>
        <v/>
      </c>
      <c r="AT68" s="199" t="str">
        <f aca="false">IFERROR(__xludf.dummyfunction("if(countif(ec_num_list,DT68),OFFSET(INDIRECT(CONCAT(""A"",to_text(match(DT68,ec_num_list,0)))),0,1),"""")"),"KF ")</f>
        <v>KF</v>
      </c>
      <c r="AU68" s="199" t="str">
        <f aca="false">IFERROR(__xludf.dummyfunction("if(countif(ec_num_list,DU68),OFFSET(INDIRECT(CONCAT(""A"",to_text(match(DU68,ec_num_list,0)))),0,1),"""")"),"")</f>
        <v/>
      </c>
      <c r="AV68" s="199" t="str">
        <f aca="false">IFERROR(__xludf.dummyfunction("if(countif(ec_num_list,DV68),OFFSET(INDIRECT(CONCAT(""A"",to_text(match(DV68,ec_num_list,0)))),0,1),"""")"),"L1 ")</f>
        <v>L1</v>
      </c>
      <c r="AW68" s="199" t="str">
        <f aca="false">IFERROR(__xludf.dummyfunction("if(countif(ec_num_list,DW68),OFFSET(INDIRECT(CONCAT(""A"",to_text(match(DW68,ec_num_list,0)))),0,1),"""")"),"")</f>
        <v/>
      </c>
      <c r="AX68" s="199" t="str">
        <f aca="false">IFERROR(__xludf.dummyfunction("if(countif(ec_num_list,DX68),OFFSET(INDIRECT(CONCAT(""A"",to_text(match(DX68,ec_num_list,0)))),0,1),"""")"),"")</f>
        <v/>
      </c>
      <c r="AY68" s="199" t="str">
        <f aca="false">IFERROR(__xludf.dummyfunction("if(countif(ec_num_list,DY68),OFFSET(INDIRECT(CONCAT(""A"",to_text(match(DY68,ec_num_list,0)))),0,1),"""")"),"")</f>
        <v/>
      </c>
      <c r="AZ68" s="199" t="str">
        <f aca="false">IFERROR(__xludf.dummyfunction("if(countif(ec_num_list,DZ68),OFFSET(INDIRECT(CONCAT(""A"",to_text(match(DZ68,ec_num_list,0)))),0,1),"""")"),"")</f>
        <v/>
      </c>
      <c r="BA68" s="199" t="str">
        <f aca="false">IFERROR(__xludf.dummyfunction("if(countif(ec_num_list,EA68),OFFSET(INDIRECT(CONCAT(""A"",to_text(match(EA68,ec_num_list,0)))),0,1),"""")"),"")</f>
        <v/>
      </c>
      <c r="BB68" s="199" t="str">
        <f aca="false">IFERROR(__xludf.dummyfunction("if(countif(ec_num_list,EB68),OFFSET(INDIRECT(CONCAT(""A"",to_text(match(EB68,ec_num_list,0)))),0,1),"""")"),"")</f>
        <v/>
      </c>
      <c r="BC68" s="199" t="str">
        <f aca="false">IFERROR(__xludf.dummyfunction("if(countif(ec_num_list,EC68),OFFSET(INDIRECT(CONCAT(""A"",to_text(match(EC68,ec_num_list,0)))),0,1),"""")"),"L8 ")</f>
        <v>L8</v>
      </c>
      <c r="BD68" s="199" t="str">
        <f aca="false">IFERROR(__xludf.dummyfunction("if(countif(ec_num_list,ED68),OFFSET(INDIRECT(CONCAT(""A"",to_text(match(ED68,ec_num_list,0)))),0,1),"""")"),"")</f>
        <v/>
      </c>
      <c r="BE68" s="199" t="str">
        <f aca="false">IFERROR(__xludf.dummyfunction("if(countif(ec_num_list,EE68),OFFSET(INDIRECT(CONCAT(""A"",to_text(match(EE68,ec_num_list,0)))),0,1),"""")"),"LA ")</f>
        <v>LA</v>
      </c>
      <c r="BF68" s="199" t="str">
        <f aca="false">IFERROR(__xludf.dummyfunction("if(countif(ec_num_list,EF68),OFFSET(INDIRECT(CONCAT(""A"",to_text(match(EF68,ec_num_list,0)))),0,1),"""")"),"")</f>
        <v/>
      </c>
      <c r="BG68" s="199" t="str">
        <f aca="false">IFERROR(__xludf.dummyfunction("if(countif(ec_num_list,EG68),OFFSET(INDIRECT(CONCAT(""A"",to_text(match(EG68,ec_num_list,0)))),0,1),"""")"),"LC ")</f>
        <v>LC</v>
      </c>
      <c r="BH68" s="199" t="str">
        <f aca="false">IFERROR(__xludf.dummyfunction("if(countif(ec_num_list,EH68),OFFSET(INDIRECT(CONCAT(""A"",to_text(match(EH68,ec_num_list,0)))),0,1),"""")"),"")</f>
        <v/>
      </c>
      <c r="BI68" s="199" t="str">
        <f aca="false">IFERROR(__xludf.dummyfunction("if(countif(ec_num_list,EI68),OFFSET(INDIRECT(CONCAT(""A"",to_text(match(EI68,ec_num_list,0)))),0,1),"""")"),"")</f>
        <v/>
      </c>
      <c r="BJ68" s="199" t="str">
        <f aca="false">IFERROR(__xludf.dummyfunction("if(countif(ec_num_list,EJ68),OFFSET(INDIRECT(CONCAT(""A"",to_text(match(EJ68,ec_num_list,0)))),0,1),"""")"),"LF ")</f>
        <v>LF</v>
      </c>
      <c r="BK68" s="199" t="str">
        <f aca="false">IFERROR(__xludf.dummyfunction("if(countif(ec_num_list,EK68),OFFSET(INDIRECT(CONCAT(""A"",to_text(match(EK68,ec_num_list,0)))),0,1),"""")"),"M0 ")</f>
        <v>M0</v>
      </c>
      <c r="BL68" s="199" t="str">
        <f aca="false">IFERROR(__xludf.dummyfunction("if(countif(ec_num_list,EL68),OFFSET(INDIRECT(CONCAT(""A"",to_text(match(EL68,ec_num_list,0)))),0,1),"""")"),"M1 ")</f>
        <v>M1</v>
      </c>
      <c r="BM68" s="199" t="str">
        <f aca="false">IFERROR(__xludf.dummyfunction("if(countif(ec_num_list,EM68),OFFSET(INDIRECT(CONCAT(""A"",to_text(match(EM68,ec_num_list,0)))),0,1),"""")"),"")</f>
        <v/>
      </c>
      <c r="BN68" s="199" t="str">
        <f aca="false">IFERROR(__xludf.dummyfunction("if(countif(ec_num_list,EN68),OFFSET(INDIRECT(CONCAT(""A"",to_text(match(EN68,ec_num_list,0)))),0,1),"""")"),"M3 ")</f>
        <v>M3</v>
      </c>
      <c r="BO68" s="199" t="str">
        <f aca="false">IFERROR(__xludf.dummyfunction("if(countif(ec_num_list,EO68),OFFSET(INDIRECT(CONCAT(""A"",to_text(match(EO68,ec_num_list,0)))),0,1),"""")"),"M4 ")</f>
        <v>M4</v>
      </c>
      <c r="BP68" s="199" t="str">
        <f aca="false">IFERROR(__xludf.dummyfunction("if(countif(ec_num_list,EP68),OFFSET(INDIRECT(CONCAT(""A"",to_text(match(EP68,ec_num_list,0)))),0,1),"""")"),"")</f>
        <v/>
      </c>
      <c r="BQ68" s="199" t="str">
        <f aca="false">IFERROR(__xludf.dummyfunction("if(countif(ec_num_list,EQ68),OFFSET(INDIRECT(CONCAT(""A"",to_text(match(EQ68,ec_num_list,0)))),0,1),"""")"),"")</f>
        <v/>
      </c>
      <c r="BR68" s="199" t="str">
        <f aca="false">IFERROR(__xludf.dummyfunction("if(countif(ec_num_list,ER68),OFFSET(INDIRECT(CONCAT(""A"",to_text(match(ER68,ec_num_list,0)))),0,1),"""")"),"")</f>
        <v/>
      </c>
      <c r="BS68" s="199" t="str">
        <f aca="false">IFERROR(__xludf.dummyfunction("if(countif(ec_num_list,ES68),OFFSET(INDIRECT(CONCAT(""A"",to_text(match(ES68,ec_num_list,0)))),0,1),"""")"),"M8 ")</f>
        <v>M8</v>
      </c>
      <c r="BT68" s="199" t="str">
        <f aca="false">IFERROR(__xludf.dummyfunction("if(countif(ec_num_list,ET68),OFFSET(INDIRECT(CONCAT(""A"",to_text(match(ET68,ec_num_list,0)))),0,1),"""")"),"")</f>
        <v/>
      </c>
      <c r="BU68" s="199" t="str">
        <f aca="false">IFERROR(__xludf.dummyfunction("if(countif(ec_num_list,EU68),OFFSET(INDIRECT(CONCAT(""A"",to_text(match(EU68,ec_num_list,0)))),0,1),"""")"),"")</f>
        <v/>
      </c>
      <c r="BV68" s="199" t="str">
        <f aca="false">IFERROR(__xludf.dummyfunction("if(countif(ec_num_list,EV68),OFFSET(INDIRECT(CONCAT(""A"",to_text(match(EV68,ec_num_list,0)))),0,1),"""")"),"")</f>
        <v/>
      </c>
      <c r="BW68" s="199" t="str">
        <f aca="false">IFERROR(__xludf.dummyfunction("if(countif(ec_num_list,EW68),OFFSET(INDIRECT(CONCAT(""A"",to_text(match(EW68,ec_num_list,0)))),0,1),"""")"),"")</f>
        <v/>
      </c>
      <c r="BX68" s="199" t="str">
        <f aca="false">IFERROR(__xludf.dummyfunction("if(countif(ec_num_list,EX68),OFFSET(INDIRECT(CONCAT(""A"",to_text(match(EX68,ec_num_list,0)))),0,1),"""")"),"")</f>
        <v/>
      </c>
      <c r="BY68" s="199" t="str">
        <f aca="false">IFERROR(__xludf.dummyfunction("if(countif(ec_num_list,EY68),OFFSET(INDIRECT(CONCAT(""A"",to_text(match(EY68,ec_num_list,0)))),0,1),"""")"),"")</f>
        <v/>
      </c>
      <c r="BZ68" s="199" t="str">
        <f aca="false">IFERROR(__xludf.dummyfunction("if(countif(ec_num_list,EZ68),OFFSET(INDIRECT(CONCAT(""A"",to_text(match(EZ68,ec_num_list,0)))),0,1),"""")"),"MF ")</f>
        <v>MF</v>
      </c>
      <c r="CA68" s="199" t="str">
        <f aca="false">IFERROR(__xludf.dummyfunction("if(countif(ec_num_list,FA68),OFFSET(INDIRECT(CONCAT(""A"",to_text(match(FA68,ec_num_list,0)))),0,1),"""")"),"")</f>
        <v/>
      </c>
      <c r="CB68" s="199" t="str">
        <f aca="false">IFERROR(__xludf.dummyfunction("if(countif(ec_num_list,FB68),OFFSET(INDIRECT(CONCAT(""A"",to_text(match(FB68,ec_num_list,0)))),0,1),"""")"),"")</f>
        <v/>
      </c>
      <c r="CC68" s="199" t="str">
        <f aca="false">IFERROR(__xludf.dummyfunction("if(countif(ec_num_list,FC68),OFFSET(INDIRECT(CONCAT(""A"",to_text(match(FC68,ec_num_list,0)))),0,1),"""")"),"N2 ")</f>
        <v>N2</v>
      </c>
      <c r="CD68" s="199" t="str">
        <f aca="false">IFERROR(__xludf.dummyfunction("if(countif(ec_num_list,FD68),OFFSET(INDIRECT(CONCAT(""A"",to_text(match(FD68,ec_num_list,0)))),0,1),"""")"),"")</f>
        <v/>
      </c>
      <c r="CE68" s="199" t="str">
        <f aca="false">IFERROR(__xludf.dummyfunction("if(countif(ec_num_list,FE68),OFFSET(INDIRECT(CONCAT(""A"",to_text(match(FE68,ec_num_list,0)))),0,1),"""")"),"")</f>
        <v/>
      </c>
      <c r="CF68" s="199" t="str">
        <f aca="false">IFERROR(__xludf.dummyfunction("if(countif(ec_num_list,FF68),OFFSET(INDIRECT(CONCAT(""A"",to_text(match(FF68,ec_num_list,0)))),0,1),"""")"),"")</f>
        <v/>
      </c>
      <c r="CG68" s="199" t="str">
        <f aca="false">IFERROR(__xludf.dummyfunction("if(countif(ec_num_list,FG68),OFFSET(INDIRECT(CONCAT(""A"",to_text(match(FG68,ec_num_list,0)))),0,1),"""")"),"")</f>
        <v/>
      </c>
      <c r="CH68" s="199" t="str">
        <f aca="false">IFERROR(__xludf.dummyfunction("if(countif(ec_num_list,FH68),OFFSET(INDIRECT(CONCAT(""A"",to_text(match(FH68,ec_num_list,0)))),0,1),"""")"),"N7 ")</f>
        <v>N7</v>
      </c>
      <c r="CI68" s="199" t="str">
        <f aca="false">IFERROR(__xludf.dummyfunction("if(countif(ec_num_list,FI68),OFFSET(INDIRECT(CONCAT(""A"",to_text(match(FI68,ec_num_list,0)))),0,1),"""")"),"")</f>
        <v/>
      </c>
      <c r="CJ68" s="199" t="str">
        <f aca="false">IFERROR(__xludf.dummyfunction("if(countif(ec_num_list,FJ68),OFFSET(INDIRECT(CONCAT(""A"",to_text(match(FJ68,ec_num_list,0)))),0,1),"""")"),"")</f>
        <v/>
      </c>
      <c r="CK68" s="199" t="str">
        <f aca="false">IFERROR(__xludf.dummyfunction("if(countif(ec_num_list,FK68),OFFSET(INDIRECT(CONCAT(""A"",to_text(match(FK68,ec_num_list,0)))),0,1),"""")"),"NA ")</f>
        <v>NA</v>
      </c>
      <c r="CL68" s="199" t="str">
        <f aca="false">IFERROR(__xludf.dummyfunction("if(countif(ec_num_list,FL68),OFFSET(INDIRECT(CONCAT(""A"",to_text(match(FL68,ec_num_list,0)))),0,1),"""")"),"")</f>
        <v/>
      </c>
      <c r="CM68" s="199" t="str">
        <f aca="false">IFERROR(__xludf.dummyfunction("if(countif(ec_num_list,FM68),OFFSET(INDIRECT(CONCAT(""A"",to_text(match(FM68,ec_num_list,0)))),0,1),"""")"),"")</f>
        <v/>
      </c>
      <c r="CN68" s="37" t="s">
        <v>247</v>
      </c>
      <c r="CO68" s="37" t="s">
        <v>1231</v>
      </c>
      <c r="CP68" s="37" t="s">
        <v>1239</v>
      </c>
      <c r="CQ68" s="37" t="s">
        <v>1244</v>
      </c>
      <c r="CR68" s="37" t="s">
        <v>1543</v>
      </c>
      <c r="CS68" s="37" t="s">
        <v>1543</v>
      </c>
      <c r="CT68" s="37" t="s">
        <v>1254</v>
      </c>
      <c r="CU68" s="37" t="s">
        <v>1259</v>
      </c>
      <c r="CV68" s="37" t="s">
        <v>1262</v>
      </c>
      <c r="CW68" s="37" t="s">
        <v>1543</v>
      </c>
      <c r="CX68" s="37" t="s">
        <v>1543</v>
      </c>
      <c r="CY68" s="37" t="s">
        <v>1274</v>
      </c>
      <c r="CZ68" s="37" t="s">
        <v>1543</v>
      </c>
      <c r="DA68" s="37" t="s">
        <v>1280</v>
      </c>
      <c r="DB68" s="37" t="s">
        <v>1543</v>
      </c>
      <c r="DC68" s="37" t="s">
        <v>1543</v>
      </c>
      <c r="DD68" s="37" t="s">
        <v>1289</v>
      </c>
      <c r="DE68" s="37" t="s">
        <v>1292</v>
      </c>
      <c r="DF68" s="37" t="s">
        <v>1543</v>
      </c>
      <c r="DG68" s="37" t="s">
        <v>1543</v>
      </c>
      <c r="DH68" s="37" t="s">
        <v>1303</v>
      </c>
      <c r="DI68" s="37" t="s">
        <v>1305</v>
      </c>
      <c r="DJ68" s="37" t="s">
        <v>1309</v>
      </c>
      <c r="DK68" s="37" t="s">
        <v>1543</v>
      </c>
      <c r="DL68" s="37" t="s">
        <v>1314</v>
      </c>
      <c r="DM68" s="37" t="s">
        <v>1543</v>
      </c>
      <c r="DN68" s="37" t="s">
        <v>1322</v>
      </c>
      <c r="DO68" s="37" t="s">
        <v>1325</v>
      </c>
      <c r="DP68" s="37" t="s">
        <v>1329</v>
      </c>
      <c r="DQ68" s="37" t="s">
        <v>1332</v>
      </c>
      <c r="DR68" s="37" t="s">
        <v>1335</v>
      </c>
      <c r="DS68" s="37" t="s">
        <v>1543</v>
      </c>
      <c r="DT68" s="37" t="s">
        <v>1341</v>
      </c>
      <c r="DU68" s="37" t="s">
        <v>1543</v>
      </c>
      <c r="DV68" s="37" t="s">
        <v>1351</v>
      </c>
      <c r="DW68" s="37" t="s">
        <v>1543</v>
      </c>
      <c r="DX68" s="37" t="s">
        <v>1543</v>
      </c>
      <c r="DY68" s="37" t="s">
        <v>1543</v>
      </c>
      <c r="DZ68" s="37" t="s">
        <v>1543</v>
      </c>
      <c r="EA68" s="37" t="s">
        <v>1543</v>
      </c>
      <c r="EB68" s="37" t="s">
        <v>1543</v>
      </c>
      <c r="EC68" s="37" t="s">
        <v>1379</v>
      </c>
      <c r="ED68" s="37" t="s">
        <v>1543</v>
      </c>
      <c r="EE68" s="37" t="s">
        <v>1385</v>
      </c>
      <c r="EF68" s="37" t="s">
        <v>1543</v>
      </c>
      <c r="EG68" s="37" t="s">
        <v>1392</v>
      </c>
      <c r="EH68" s="37" t="s">
        <v>1543</v>
      </c>
      <c r="EI68" s="37" t="s">
        <v>1543</v>
      </c>
      <c r="EJ68" s="37" t="s">
        <v>1402</v>
      </c>
      <c r="EK68" s="37" t="s">
        <v>1405</v>
      </c>
      <c r="EL68" s="37" t="s">
        <v>1407</v>
      </c>
      <c r="EM68" s="37" t="s">
        <v>1543</v>
      </c>
      <c r="EN68" s="37" t="s">
        <v>1416</v>
      </c>
      <c r="EO68" s="37" t="s">
        <v>1418</v>
      </c>
      <c r="EP68" s="37" t="s">
        <v>1543</v>
      </c>
      <c r="EQ68" s="37" t="s">
        <v>1543</v>
      </c>
      <c r="ER68" s="37" t="s">
        <v>1543</v>
      </c>
      <c r="ES68" s="37" t="s">
        <v>1430</v>
      </c>
      <c r="ET68" s="37" t="s">
        <v>1543</v>
      </c>
      <c r="EU68" s="37" t="s">
        <v>1543</v>
      </c>
      <c r="EV68" s="37" t="s">
        <v>1543</v>
      </c>
      <c r="EW68" s="37" t="s">
        <v>1543</v>
      </c>
      <c r="EX68" s="37" t="s">
        <v>1543</v>
      </c>
      <c r="EY68" s="37" t="s">
        <v>1543</v>
      </c>
      <c r="EZ68" s="37" t="s">
        <v>1451</v>
      </c>
      <c r="FA68" s="37" t="s">
        <v>1543</v>
      </c>
      <c r="FB68" s="37" t="s">
        <v>1543</v>
      </c>
      <c r="FC68" s="37" t="s">
        <v>1464</v>
      </c>
      <c r="FD68" s="37" t="s">
        <v>1543</v>
      </c>
      <c r="FE68" s="37" t="s">
        <v>1543</v>
      </c>
      <c r="FF68" s="37" t="s">
        <v>1543</v>
      </c>
      <c r="FG68" s="37" t="s">
        <v>1543</v>
      </c>
      <c r="FH68" s="37" t="s">
        <v>1482</v>
      </c>
      <c r="FI68" s="37" t="s">
        <v>1543</v>
      </c>
      <c r="FJ68" s="37" t="s">
        <v>1543</v>
      </c>
      <c r="FK68" s="37" t="s">
        <v>1494</v>
      </c>
      <c r="FL68" s="37" t="s">
        <v>1497</v>
      </c>
      <c r="FM68" s="37" t="s">
        <v>1543</v>
      </c>
    </row>
    <row r="69" customFormat="false" ht="15" hidden="false" customHeight="false" outlineLevel="0" collapsed="false">
      <c r="A69" s="37" t="s">
        <v>1458</v>
      </c>
      <c r="B69" s="37" t="str">
        <f aca="false">CONCATENATE("N",C69," ")</f>
        <v>N1</v>
      </c>
      <c r="C69" s="196" t="n">
        <v>1</v>
      </c>
      <c r="D69" s="36" t="s">
        <v>417</v>
      </c>
      <c r="E69" s="36" t="s">
        <v>896</v>
      </c>
      <c r="F69" s="36" t="s">
        <v>897</v>
      </c>
      <c r="G69" s="36" t="s">
        <v>898</v>
      </c>
      <c r="H69" s="36" t="s">
        <v>432</v>
      </c>
      <c r="I69" s="36" t="s">
        <v>524</v>
      </c>
      <c r="J69" s="36" t="s">
        <v>525</v>
      </c>
      <c r="K69" s="36" t="s">
        <v>754</v>
      </c>
      <c r="L69" s="173" t="s">
        <v>249</v>
      </c>
      <c r="M69" s="199" t="str">
        <f aca="false">IFERROR(__xludf.dummyfunction("regexreplace(N69,"" "","", "")"),"J0, J1, J2, J5, J6, J7, JA, JC, JF, K0, K3, K4, K5, K7, K9, KA, KB, KC, KD, KF, L1, L8, LA, LC, M0, M1, M3, M4, MF, N2, N7, NA, ")</f>
        <v>J0, J1, J2, J5, J6, J7, JA, JC, JF, K0, K3, K4, K5, K7, K9, KA, KB, KC, KD, KF, L1, L8, LA, LC, M0, M1, M3, M4, MF, N2, N7, NA,</v>
      </c>
      <c r="N69" s="199" t="e">
        <f aca="false">CONCATENATE(O69:CL69)</f>
        <v>#VALUE!</v>
      </c>
      <c r="O69" s="199" t="str">
        <f aca="false">IFERROR(__xludf.dummyfunction("if(countif(ec_num_list,CO69),OFFSET(INDIRECT(CONCAT(""A"",to_text(match(CO69,ec_num_list,0)))),0,1),"""")"),"J0 ")</f>
        <v>J0</v>
      </c>
      <c r="P69" s="199" t="str">
        <f aca="false">IFERROR(__xludf.dummyfunction("if(countif(ec_num_list,CP69),OFFSET(INDIRECT(CONCAT(""A"",to_text(match(CP69,ec_num_list,0)))),0,1),"""")"),"J1 ")</f>
        <v>J1</v>
      </c>
      <c r="Q69" s="199" t="str">
        <f aca="false">IFERROR(__xludf.dummyfunction("if(countif(ec_num_list,CQ69),OFFSET(INDIRECT(CONCAT(""A"",to_text(match(CQ69,ec_num_list,0)))),0,1),"""")"),"J2 ")</f>
        <v>J2</v>
      </c>
      <c r="R69" s="199" t="str">
        <f aca="false">IFERROR(__xludf.dummyfunction("if(countif(ec_num_list,CR69),OFFSET(INDIRECT(CONCAT(""A"",to_text(match(CR69,ec_num_list,0)))),0,1),"""")"),"")</f>
        <v/>
      </c>
      <c r="S69" s="199" t="str">
        <f aca="false">IFERROR(__xludf.dummyfunction("if(countif(ec_num_list,CS69),OFFSET(INDIRECT(CONCAT(""A"",to_text(match(CS69,ec_num_list,0)))),0,1),"""")"),"")</f>
        <v/>
      </c>
      <c r="T69" s="199" t="str">
        <f aca="false">IFERROR(__xludf.dummyfunction("if(countif(ec_num_list,CT69),OFFSET(INDIRECT(CONCAT(""A"",to_text(match(CT69,ec_num_list,0)))),0,1),"""")"),"J5 ")</f>
        <v>J5</v>
      </c>
      <c r="U69" s="199" t="str">
        <f aca="false">IFERROR(__xludf.dummyfunction("if(countif(ec_num_list,CU69),OFFSET(INDIRECT(CONCAT(""A"",to_text(match(CU69,ec_num_list,0)))),0,1),"""")"),"J6 ")</f>
        <v>J6</v>
      </c>
      <c r="V69" s="199" t="str">
        <f aca="false">IFERROR(__xludf.dummyfunction("if(countif(ec_num_list,CV69),OFFSET(INDIRECT(CONCAT(""A"",to_text(match(CV69,ec_num_list,0)))),0,1),"""")"),"J7 ")</f>
        <v>J7</v>
      </c>
      <c r="W69" s="199" t="str">
        <f aca="false">IFERROR(__xludf.dummyfunction("if(countif(ec_num_list,CW69),OFFSET(INDIRECT(CONCAT(""A"",to_text(match(CW69,ec_num_list,0)))),0,1),"""")"),"")</f>
        <v/>
      </c>
      <c r="X69" s="199" t="str">
        <f aca="false">IFERROR(__xludf.dummyfunction("if(countif(ec_num_list,CX69),OFFSET(INDIRECT(CONCAT(""A"",to_text(match(CX69,ec_num_list,0)))),0,1),"""")"),"")</f>
        <v/>
      </c>
      <c r="Y69" s="199" t="str">
        <f aca="false">IFERROR(__xludf.dummyfunction("if(countif(ec_num_list,CY69),OFFSET(INDIRECT(CONCAT(""A"",to_text(match(CY69,ec_num_list,0)))),0,1),"""")"),"JA ")</f>
        <v>JA</v>
      </c>
      <c r="Z69" s="199" t="str">
        <f aca="false">IFERROR(__xludf.dummyfunction("if(countif(ec_num_list,CZ69),OFFSET(INDIRECT(CONCAT(""A"",to_text(match(CZ69,ec_num_list,0)))),0,1),"""")"),"")</f>
        <v/>
      </c>
      <c r="AA69" s="199" t="str">
        <f aca="false">IFERROR(__xludf.dummyfunction("if(countif(ec_num_list,DA69),OFFSET(INDIRECT(CONCAT(""A"",to_text(match(DA69,ec_num_list,0)))),0,1),"""")"),"JC ")</f>
        <v>JC</v>
      </c>
      <c r="AB69" s="199" t="str">
        <f aca="false">IFERROR(__xludf.dummyfunction("if(countif(ec_num_list,DB69),OFFSET(INDIRECT(CONCAT(""A"",to_text(match(DB69,ec_num_list,0)))),0,1),"""")"),"")</f>
        <v/>
      </c>
      <c r="AC69" s="199" t="str">
        <f aca="false">IFERROR(__xludf.dummyfunction("if(countif(ec_num_list,DC69),OFFSET(INDIRECT(CONCAT(""A"",to_text(match(DC69,ec_num_list,0)))),0,1),"""")"),"")</f>
        <v/>
      </c>
      <c r="AD69" s="199" t="str">
        <f aca="false">IFERROR(__xludf.dummyfunction("if(countif(ec_num_list,DD69),OFFSET(INDIRECT(CONCAT(""A"",to_text(match(DD69,ec_num_list,0)))),0,1),"""")"),"JF ")</f>
        <v>JF</v>
      </c>
      <c r="AE69" s="199" t="str">
        <f aca="false">IFERROR(__xludf.dummyfunction("if(countif(ec_num_list,DE69),OFFSET(INDIRECT(CONCAT(""A"",to_text(match(DE69,ec_num_list,0)))),0,1),"""")"),"K0 ")</f>
        <v>K0</v>
      </c>
      <c r="AF69" s="199" t="str">
        <f aca="false">IFERROR(__xludf.dummyfunction("if(countif(ec_num_list,DF69),OFFSET(INDIRECT(CONCAT(""A"",to_text(match(DF69,ec_num_list,0)))),0,1),"""")"),"")</f>
        <v/>
      </c>
      <c r="AG69" s="199" t="str">
        <f aca="false">IFERROR(__xludf.dummyfunction("if(countif(ec_num_list,DG69),OFFSET(INDIRECT(CONCAT(""A"",to_text(match(DG69,ec_num_list,0)))),0,1),"""")"),"")</f>
        <v/>
      </c>
      <c r="AH69" s="199" t="str">
        <f aca="false">IFERROR(__xludf.dummyfunction("if(countif(ec_num_list,DH69),OFFSET(INDIRECT(CONCAT(""A"",to_text(match(DH69,ec_num_list,0)))),0,1),"""")"),"K3 ")</f>
        <v>K3</v>
      </c>
      <c r="AI69" s="199" t="str">
        <f aca="false">IFERROR(__xludf.dummyfunction("if(countif(ec_num_list,DI69),OFFSET(INDIRECT(CONCAT(""A"",to_text(match(DI69,ec_num_list,0)))),0,1),"""")"),"K4 ")</f>
        <v>K4</v>
      </c>
      <c r="AJ69" s="199" t="str">
        <f aca="false">IFERROR(__xludf.dummyfunction("if(countif(ec_num_list,DJ69),OFFSET(INDIRECT(CONCAT(""A"",to_text(match(DJ69,ec_num_list,0)))),0,1),"""")"),"K5 ")</f>
        <v>K5</v>
      </c>
      <c r="AK69" s="199" t="str">
        <f aca="false">IFERROR(__xludf.dummyfunction("if(countif(ec_num_list,DK69),OFFSET(INDIRECT(CONCAT(""A"",to_text(match(DK69,ec_num_list,0)))),0,1),"""")"),"")</f>
        <v/>
      </c>
      <c r="AL69" s="199" t="str">
        <f aca="false">IFERROR(__xludf.dummyfunction("if(countif(ec_num_list,DL69),OFFSET(INDIRECT(CONCAT(""A"",to_text(match(DL69,ec_num_list,0)))),0,1),"""")"),"K7 ")</f>
        <v>K7</v>
      </c>
      <c r="AM69" s="199" t="str">
        <f aca="false">IFERROR(__xludf.dummyfunction("if(countif(ec_num_list,DM69),OFFSET(INDIRECT(CONCAT(""A"",to_text(match(DM69,ec_num_list,0)))),0,1),"""")"),"")</f>
        <v/>
      </c>
      <c r="AN69" s="199" t="str">
        <f aca="false">IFERROR(__xludf.dummyfunction("if(countif(ec_num_list,DN69),OFFSET(INDIRECT(CONCAT(""A"",to_text(match(DN69,ec_num_list,0)))),0,1),"""")"),"K9 ")</f>
        <v>K9</v>
      </c>
      <c r="AO69" s="199" t="str">
        <f aca="false">IFERROR(__xludf.dummyfunction("if(countif(ec_num_list,DO69),OFFSET(INDIRECT(CONCAT(""A"",to_text(match(DO69,ec_num_list,0)))),0,1),"""")"),"KA ")</f>
        <v>KA</v>
      </c>
      <c r="AP69" s="199" t="str">
        <f aca="false">IFERROR(__xludf.dummyfunction("if(countif(ec_num_list,DP69),OFFSET(INDIRECT(CONCAT(""A"",to_text(match(DP69,ec_num_list,0)))),0,1),"""")"),"KB ")</f>
        <v>KB</v>
      </c>
      <c r="AQ69" s="199" t="str">
        <f aca="false">IFERROR(__xludf.dummyfunction("if(countif(ec_num_list,DQ69),OFFSET(INDIRECT(CONCAT(""A"",to_text(match(DQ69,ec_num_list,0)))),0,1),"""")"),"KC ")</f>
        <v>KC</v>
      </c>
      <c r="AR69" s="199" t="str">
        <f aca="false">IFERROR(__xludf.dummyfunction("if(countif(ec_num_list,DR69),OFFSET(INDIRECT(CONCAT(""A"",to_text(match(DR69,ec_num_list,0)))),0,1),"""")"),"KD ")</f>
        <v>KD</v>
      </c>
      <c r="AS69" s="199" t="str">
        <f aca="false">IFERROR(__xludf.dummyfunction("if(countif(ec_num_list,DS69),OFFSET(INDIRECT(CONCAT(""A"",to_text(match(DS69,ec_num_list,0)))),0,1),"""")"),"")</f>
        <v/>
      </c>
      <c r="AT69" s="199" t="str">
        <f aca="false">IFERROR(__xludf.dummyfunction("if(countif(ec_num_list,DT69),OFFSET(INDIRECT(CONCAT(""A"",to_text(match(DT69,ec_num_list,0)))),0,1),"""")"),"KF ")</f>
        <v>KF</v>
      </c>
      <c r="AU69" s="199" t="str">
        <f aca="false">IFERROR(__xludf.dummyfunction("if(countif(ec_num_list,DU69),OFFSET(INDIRECT(CONCAT(""A"",to_text(match(DU69,ec_num_list,0)))),0,1),"""")"),"")</f>
        <v/>
      </c>
      <c r="AV69" s="199" t="str">
        <f aca="false">IFERROR(__xludf.dummyfunction("if(countif(ec_num_list,DV69),OFFSET(INDIRECT(CONCAT(""A"",to_text(match(DV69,ec_num_list,0)))),0,1),"""")"),"L1 ")</f>
        <v>L1</v>
      </c>
      <c r="AW69" s="199" t="str">
        <f aca="false">IFERROR(__xludf.dummyfunction("if(countif(ec_num_list,DW69),OFFSET(INDIRECT(CONCAT(""A"",to_text(match(DW69,ec_num_list,0)))),0,1),"""")"),"")</f>
        <v/>
      </c>
      <c r="AX69" s="199" t="str">
        <f aca="false">IFERROR(__xludf.dummyfunction("if(countif(ec_num_list,DX69),OFFSET(INDIRECT(CONCAT(""A"",to_text(match(DX69,ec_num_list,0)))),0,1),"""")"),"")</f>
        <v/>
      </c>
      <c r="AY69" s="199" t="str">
        <f aca="false">IFERROR(__xludf.dummyfunction("if(countif(ec_num_list,DY69),OFFSET(INDIRECT(CONCAT(""A"",to_text(match(DY69,ec_num_list,0)))),0,1),"""")"),"")</f>
        <v/>
      </c>
      <c r="AZ69" s="199" t="str">
        <f aca="false">IFERROR(__xludf.dummyfunction("if(countif(ec_num_list,DZ69),OFFSET(INDIRECT(CONCAT(""A"",to_text(match(DZ69,ec_num_list,0)))),0,1),"""")"),"")</f>
        <v/>
      </c>
      <c r="BA69" s="199" t="str">
        <f aca="false">IFERROR(__xludf.dummyfunction("if(countif(ec_num_list,EA69),OFFSET(INDIRECT(CONCAT(""A"",to_text(match(EA69,ec_num_list,0)))),0,1),"""")"),"")</f>
        <v/>
      </c>
      <c r="BB69" s="199" t="str">
        <f aca="false">IFERROR(__xludf.dummyfunction("if(countif(ec_num_list,EB69),OFFSET(INDIRECT(CONCAT(""A"",to_text(match(EB69,ec_num_list,0)))),0,1),"""")"),"")</f>
        <v/>
      </c>
      <c r="BC69" s="199" t="str">
        <f aca="false">IFERROR(__xludf.dummyfunction("if(countif(ec_num_list,EC69),OFFSET(INDIRECT(CONCAT(""A"",to_text(match(EC69,ec_num_list,0)))),0,1),"""")"),"L8 ")</f>
        <v>L8</v>
      </c>
      <c r="BD69" s="199" t="str">
        <f aca="false">IFERROR(__xludf.dummyfunction("if(countif(ec_num_list,ED69),OFFSET(INDIRECT(CONCAT(""A"",to_text(match(ED69,ec_num_list,0)))),0,1),"""")"),"")</f>
        <v/>
      </c>
      <c r="BE69" s="199" t="str">
        <f aca="false">IFERROR(__xludf.dummyfunction("if(countif(ec_num_list,EE69),OFFSET(INDIRECT(CONCAT(""A"",to_text(match(EE69,ec_num_list,0)))),0,1),"""")"),"LA ")</f>
        <v>LA</v>
      </c>
      <c r="BF69" s="199" t="str">
        <f aca="false">IFERROR(__xludf.dummyfunction("if(countif(ec_num_list,EF69),OFFSET(INDIRECT(CONCAT(""A"",to_text(match(EF69,ec_num_list,0)))),0,1),"""")"),"")</f>
        <v/>
      </c>
      <c r="BG69" s="199" t="str">
        <f aca="false">IFERROR(__xludf.dummyfunction("if(countif(ec_num_list,EG69),OFFSET(INDIRECT(CONCAT(""A"",to_text(match(EG69,ec_num_list,0)))),0,1),"""")"),"LC ")</f>
        <v>LC</v>
      </c>
      <c r="BH69" s="199" t="str">
        <f aca="false">IFERROR(__xludf.dummyfunction("if(countif(ec_num_list,EH69),OFFSET(INDIRECT(CONCAT(""A"",to_text(match(EH69,ec_num_list,0)))),0,1),"""")"),"")</f>
        <v/>
      </c>
      <c r="BI69" s="199" t="str">
        <f aca="false">IFERROR(__xludf.dummyfunction("if(countif(ec_num_list,EI69),OFFSET(INDIRECT(CONCAT(""A"",to_text(match(EI69,ec_num_list,0)))),0,1),"""")"),"")</f>
        <v/>
      </c>
      <c r="BJ69" s="199" t="str">
        <f aca="false">IFERROR(__xludf.dummyfunction("if(countif(ec_num_list,EJ69),OFFSET(INDIRECT(CONCAT(""A"",to_text(match(EJ69,ec_num_list,0)))),0,1),"""")"),"")</f>
        <v/>
      </c>
      <c r="BK69" s="199" t="str">
        <f aca="false">IFERROR(__xludf.dummyfunction("if(countif(ec_num_list,EK69),OFFSET(INDIRECT(CONCAT(""A"",to_text(match(EK69,ec_num_list,0)))),0,1),"""")"),"M0 ")</f>
        <v>M0</v>
      </c>
      <c r="BL69" s="199" t="str">
        <f aca="false">IFERROR(__xludf.dummyfunction("if(countif(ec_num_list,EL69),OFFSET(INDIRECT(CONCAT(""A"",to_text(match(EL69,ec_num_list,0)))),0,1),"""")"),"M1 ")</f>
        <v>M1</v>
      </c>
      <c r="BM69" s="199" t="str">
        <f aca="false">IFERROR(__xludf.dummyfunction("if(countif(ec_num_list,EM69),OFFSET(INDIRECT(CONCAT(""A"",to_text(match(EM69,ec_num_list,0)))),0,1),"""")"),"")</f>
        <v/>
      </c>
      <c r="BN69" s="199" t="str">
        <f aca="false">IFERROR(__xludf.dummyfunction("if(countif(ec_num_list,EN69),OFFSET(INDIRECT(CONCAT(""A"",to_text(match(EN69,ec_num_list,0)))),0,1),"""")"),"M3 ")</f>
        <v>M3</v>
      </c>
      <c r="BO69" s="199" t="str">
        <f aca="false">IFERROR(__xludf.dummyfunction("if(countif(ec_num_list,EO69),OFFSET(INDIRECT(CONCAT(""A"",to_text(match(EO69,ec_num_list,0)))),0,1),"""")"),"M4 ")</f>
        <v>M4</v>
      </c>
      <c r="BP69" s="199" t="str">
        <f aca="false">IFERROR(__xludf.dummyfunction("if(countif(ec_num_list,EP69),OFFSET(INDIRECT(CONCAT(""A"",to_text(match(EP69,ec_num_list,0)))),0,1),"""")"),"")</f>
        <v/>
      </c>
      <c r="BQ69" s="199" t="str">
        <f aca="false">IFERROR(__xludf.dummyfunction("if(countif(ec_num_list,EQ69),OFFSET(INDIRECT(CONCAT(""A"",to_text(match(EQ69,ec_num_list,0)))),0,1),"""")"),"")</f>
        <v/>
      </c>
      <c r="BR69" s="199" t="str">
        <f aca="false">IFERROR(__xludf.dummyfunction("if(countif(ec_num_list,ER69),OFFSET(INDIRECT(CONCAT(""A"",to_text(match(ER69,ec_num_list,0)))),0,1),"""")"),"")</f>
        <v/>
      </c>
      <c r="BS69" s="199" t="str">
        <f aca="false">IFERROR(__xludf.dummyfunction("if(countif(ec_num_list,ES69),OFFSET(INDIRECT(CONCAT(""A"",to_text(match(ES69,ec_num_list,0)))),0,1),"""")"),"")</f>
        <v/>
      </c>
      <c r="BT69" s="199" t="str">
        <f aca="false">IFERROR(__xludf.dummyfunction("if(countif(ec_num_list,ET69),OFFSET(INDIRECT(CONCAT(""A"",to_text(match(ET69,ec_num_list,0)))),0,1),"""")"),"")</f>
        <v/>
      </c>
      <c r="BU69" s="199" t="str">
        <f aca="false">IFERROR(__xludf.dummyfunction("if(countif(ec_num_list,EU69),OFFSET(INDIRECT(CONCAT(""A"",to_text(match(EU69,ec_num_list,0)))),0,1),"""")"),"")</f>
        <v/>
      </c>
      <c r="BV69" s="199" t="str">
        <f aca="false">IFERROR(__xludf.dummyfunction("if(countif(ec_num_list,EV69),OFFSET(INDIRECT(CONCAT(""A"",to_text(match(EV69,ec_num_list,0)))),0,1),"""")"),"")</f>
        <v/>
      </c>
      <c r="BW69" s="199" t="str">
        <f aca="false">IFERROR(__xludf.dummyfunction("if(countif(ec_num_list,EW69),OFFSET(INDIRECT(CONCAT(""A"",to_text(match(EW69,ec_num_list,0)))),0,1),"""")"),"")</f>
        <v/>
      </c>
      <c r="BX69" s="199" t="str">
        <f aca="false">IFERROR(__xludf.dummyfunction("if(countif(ec_num_list,EX69),OFFSET(INDIRECT(CONCAT(""A"",to_text(match(EX69,ec_num_list,0)))),0,1),"""")"),"")</f>
        <v/>
      </c>
      <c r="BY69" s="199" t="str">
        <f aca="false">IFERROR(__xludf.dummyfunction("if(countif(ec_num_list,EY69),OFFSET(INDIRECT(CONCAT(""A"",to_text(match(EY69,ec_num_list,0)))),0,1),"""")"),"")</f>
        <v/>
      </c>
      <c r="BZ69" s="199" t="str">
        <f aca="false">IFERROR(__xludf.dummyfunction("if(countif(ec_num_list,EZ69),OFFSET(INDIRECT(CONCAT(""A"",to_text(match(EZ69,ec_num_list,0)))),0,1),"""")"),"MF ")</f>
        <v>MF</v>
      </c>
      <c r="CA69" s="199" t="str">
        <f aca="false">IFERROR(__xludf.dummyfunction("if(countif(ec_num_list,FA69),OFFSET(INDIRECT(CONCAT(""A"",to_text(match(FA69,ec_num_list,0)))),0,1),"""")"),"")</f>
        <v/>
      </c>
      <c r="CB69" s="199" t="str">
        <f aca="false">IFERROR(__xludf.dummyfunction("if(countif(ec_num_list,FB69),OFFSET(INDIRECT(CONCAT(""A"",to_text(match(FB69,ec_num_list,0)))),0,1),"""")"),"")</f>
        <v/>
      </c>
      <c r="CC69" s="199" t="str">
        <f aca="false">IFERROR(__xludf.dummyfunction("if(countif(ec_num_list,FC69),OFFSET(INDIRECT(CONCAT(""A"",to_text(match(FC69,ec_num_list,0)))),0,1),"""")"),"N2 ")</f>
        <v>N2</v>
      </c>
      <c r="CD69" s="199" t="str">
        <f aca="false">IFERROR(__xludf.dummyfunction("if(countif(ec_num_list,FD69),OFFSET(INDIRECT(CONCAT(""A"",to_text(match(FD69,ec_num_list,0)))),0,1),"""")"),"")</f>
        <v/>
      </c>
      <c r="CE69" s="199" t="str">
        <f aca="false">IFERROR(__xludf.dummyfunction("if(countif(ec_num_list,FE69),OFFSET(INDIRECT(CONCAT(""A"",to_text(match(FE69,ec_num_list,0)))),0,1),"""")"),"")</f>
        <v/>
      </c>
      <c r="CF69" s="199" t="str">
        <f aca="false">IFERROR(__xludf.dummyfunction("if(countif(ec_num_list,FF69),OFFSET(INDIRECT(CONCAT(""A"",to_text(match(FF69,ec_num_list,0)))),0,1),"""")"),"")</f>
        <v/>
      </c>
      <c r="CG69" s="199" t="str">
        <f aca="false">IFERROR(__xludf.dummyfunction("if(countif(ec_num_list,FG69),OFFSET(INDIRECT(CONCAT(""A"",to_text(match(FG69,ec_num_list,0)))),0,1),"""")"),"")</f>
        <v/>
      </c>
      <c r="CH69" s="199" t="str">
        <f aca="false">IFERROR(__xludf.dummyfunction("if(countif(ec_num_list,FH69),OFFSET(INDIRECT(CONCAT(""A"",to_text(match(FH69,ec_num_list,0)))),0,1),"""")"),"N7 ")</f>
        <v>N7</v>
      </c>
      <c r="CI69" s="199" t="str">
        <f aca="false">IFERROR(__xludf.dummyfunction("if(countif(ec_num_list,FI69),OFFSET(INDIRECT(CONCAT(""A"",to_text(match(FI69,ec_num_list,0)))),0,1),"""")"),"")</f>
        <v/>
      </c>
      <c r="CJ69" s="199" t="str">
        <f aca="false">IFERROR(__xludf.dummyfunction("if(countif(ec_num_list,FJ69),OFFSET(INDIRECT(CONCAT(""A"",to_text(match(FJ69,ec_num_list,0)))),0,1),"""")"),"")</f>
        <v/>
      </c>
      <c r="CK69" s="199" t="str">
        <f aca="false">IFERROR(__xludf.dummyfunction("if(countif(ec_num_list,FK69),OFFSET(INDIRECT(CONCAT(""A"",to_text(match(FK69,ec_num_list,0)))),0,1),"""")"),"NA ")</f>
        <v>NA</v>
      </c>
      <c r="CL69" s="199" t="str">
        <f aca="false">IFERROR(__xludf.dummyfunction("if(countif(ec_num_list,FL69),OFFSET(INDIRECT(CONCAT(""A"",to_text(match(FL69,ec_num_list,0)))),0,1),"""")"),"")</f>
        <v/>
      </c>
      <c r="CM69" s="199" t="str">
        <f aca="false">IFERROR(__xludf.dummyfunction("if(countif(ec_num_list,FM69),OFFSET(INDIRECT(CONCAT(""A"",to_text(match(FM69,ec_num_list,0)))),0,1),"""")"),"")</f>
        <v/>
      </c>
      <c r="CN69" s="37" t="s">
        <v>249</v>
      </c>
      <c r="CO69" s="37" t="s">
        <v>1231</v>
      </c>
      <c r="CP69" s="37" t="s">
        <v>1239</v>
      </c>
      <c r="CQ69" s="37" t="s">
        <v>1244</v>
      </c>
      <c r="CR69" s="37" t="s">
        <v>1543</v>
      </c>
      <c r="CS69" s="37" t="s">
        <v>1543</v>
      </c>
      <c r="CT69" s="37" t="s">
        <v>1254</v>
      </c>
      <c r="CU69" s="37" t="s">
        <v>1259</v>
      </c>
      <c r="CV69" s="37" t="s">
        <v>1262</v>
      </c>
      <c r="CW69" s="37" t="s">
        <v>1543</v>
      </c>
      <c r="CX69" s="37" t="s">
        <v>1543</v>
      </c>
      <c r="CY69" s="37" t="s">
        <v>1274</v>
      </c>
      <c r="CZ69" s="37" t="s">
        <v>1543</v>
      </c>
      <c r="DA69" s="37" t="s">
        <v>1280</v>
      </c>
      <c r="DB69" s="37" t="s">
        <v>1543</v>
      </c>
      <c r="DC69" s="37" t="s">
        <v>1543</v>
      </c>
      <c r="DD69" s="37" t="s">
        <v>1289</v>
      </c>
      <c r="DE69" s="37" t="s">
        <v>1292</v>
      </c>
      <c r="DF69" s="37" t="s">
        <v>1543</v>
      </c>
      <c r="DG69" s="37" t="s">
        <v>1543</v>
      </c>
      <c r="DH69" s="37" t="s">
        <v>1303</v>
      </c>
      <c r="DI69" s="37" t="s">
        <v>1305</v>
      </c>
      <c r="DJ69" s="37" t="s">
        <v>1309</v>
      </c>
      <c r="DK69" s="37" t="s">
        <v>1543</v>
      </c>
      <c r="DL69" s="37" t="s">
        <v>1314</v>
      </c>
      <c r="DM69" s="37" t="s">
        <v>1543</v>
      </c>
      <c r="DN69" s="37" t="s">
        <v>1322</v>
      </c>
      <c r="DO69" s="37" t="s">
        <v>1325</v>
      </c>
      <c r="DP69" s="37" t="s">
        <v>1329</v>
      </c>
      <c r="DQ69" s="37" t="s">
        <v>1332</v>
      </c>
      <c r="DR69" s="37" t="s">
        <v>1335</v>
      </c>
      <c r="DS69" s="37" t="s">
        <v>1543</v>
      </c>
      <c r="DT69" s="37" t="s">
        <v>1341</v>
      </c>
      <c r="DU69" s="37" t="s">
        <v>1543</v>
      </c>
      <c r="DV69" s="37" t="s">
        <v>1351</v>
      </c>
      <c r="DW69" s="37" t="s">
        <v>1543</v>
      </c>
      <c r="DX69" s="37" t="s">
        <v>1543</v>
      </c>
      <c r="DY69" s="37" t="s">
        <v>1543</v>
      </c>
      <c r="DZ69" s="37" t="s">
        <v>1543</v>
      </c>
      <c r="EA69" s="37" t="s">
        <v>1543</v>
      </c>
      <c r="EB69" s="37" t="s">
        <v>1543</v>
      </c>
      <c r="EC69" s="37" t="s">
        <v>1379</v>
      </c>
      <c r="ED69" s="37" t="s">
        <v>1543</v>
      </c>
      <c r="EE69" s="37" t="s">
        <v>1385</v>
      </c>
      <c r="EF69" s="37" t="s">
        <v>1543</v>
      </c>
      <c r="EG69" s="37" t="s">
        <v>1392</v>
      </c>
      <c r="EH69" s="37" t="s">
        <v>1543</v>
      </c>
      <c r="EI69" s="37" t="s">
        <v>1543</v>
      </c>
      <c r="EJ69" s="37" t="s">
        <v>1543</v>
      </c>
      <c r="EK69" s="37" t="s">
        <v>1405</v>
      </c>
      <c r="EL69" s="37" t="s">
        <v>1407</v>
      </c>
      <c r="EM69" s="37" t="s">
        <v>1543</v>
      </c>
      <c r="EN69" s="37" t="s">
        <v>1416</v>
      </c>
      <c r="EO69" s="37" t="s">
        <v>1418</v>
      </c>
      <c r="EP69" s="37" t="s">
        <v>1543</v>
      </c>
      <c r="EQ69" s="37" t="s">
        <v>1543</v>
      </c>
      <c r="ER69" s="37" t="s">
        <v>1543</v>
      </c>
      <c r="ES69" s="37" t="s">
        <v>1543</v>
      </c>
      <c r="ET69" s="37" t="s">
        <v>1543</v>
      </c>
      <c r="EU69" s="37" t="s">
        <v>1543</v>
      </c>
      <c r="EV69" s="37" t="s">
        <v>1543</v>
      </c>
      <c r="EW69" s="37" t="s">
        <v>1543</v>
      </c>
      <c r="EX69" s="37" t="s">
        <v>1543</v>
      </c>
      <c r="EY69" s="37" t="s">
        <v>1543</v>
      </c>
      <c r="EZ69" s="37" t="s">
        <v>1451</v>
      </c>
      <c r="FA69" s="37" t="s">
        <v>1543</v>
      </c>
      <c r="FB69" s="37" t="s">
        <v>1543</v>
      </c>
      <c r="FC69" s="37" t="s">
        <v>1464</v>
      </c>
      <c r="FD69" s="37" t="s">
        <v>1543</v>
      </c>
      <c r="FE69" s="37" t="s">
        <v>1543</v>
      </c>
      <c r="FF69" s="37" t="s">
        <v>1543</v>
      </c>
      <c r="FG69" s="37" t="s">
        <v>1543</v>
      </c>
      <c r="FH69" s="37" t="s">
        <v>1482</v>
      </c>
      <c r="FI69" s="37" t="s">
        <v>1543</v>
      </c>
      <c r="FJ69" s="37" t="s">
        <v>1543</v>
      </c>
      <c r="FK69" s="37" t="s">
        <v>1494</v>
      </c>
      <c r="FL69" s="37" t="s">
        <v>1497</v>
      </c>
      <c r="FM69" s="37" t="s">
        <v>1543</v>
      </c>
    </row>
    <row r="70" customFormat="false" ht="15" hidden="false" customHeight="false" outlineLevel="0" collapsed="false">
      <c r="A70" s="37" t="s">
        <v>1464</v>
      </c>
      <c r="B70" s="37" t="str">
        <f aca="false">CONCATENATE("N",C70," ")</f>
        <v>N2</v>
      </c>
      <c r="C70" s="196" t="n">
        <v>2</v>
      </c>
      <c r="D70" s="36" t="s">
        <v>417</v>
      </c>
      <c r="E70" s="36" t="s">
        <v>896</v>
      </c>
      <c r="F70" s="36" t="s">
        <v>897</v>
      </c>
      <c r="G70" s="36" t="s">
        <v>898</v>
      </c>
      <c r="H70" s="36" t="s">
        <v>432</v>
      </c>
      <c r="I70" s="36" t="s">
        <v>764</v>
      </c>
      <c r="J70" s="36" t="s">
        <v>1553</v>
      </c>
      <c r="K70" s="36" t="s">
        <v>767</v>
      </c>
      <c r="L70" s="173" t="s">
        <v>252</v>
      </c>
      <c r="M70" s="199" t="str">
        <f aca="false">IFERROR(__xludf.dummyfunction("regexreplace(N70,"" "","", "")"),"J0, J1, J2, J5, J6, J7, JA, JC, K0, K3, K4, K5, K7, K8, K9, KA, KB, KC, KD, L1, L8, LA, LC, LF, M0, M1, M3, M4, M8, MB, MD, MF, N2, N7, NA, ")</f>
        <v>J0, J1, J2, J5, J6, J7, JA, JC, K0, K3, K4, K5, K7, K8, K9, KA, KB, KC, KD, L1, L8, LA, LC, LF, M0, M1, M3, M4, M8, MB, MD, MF, N2, N7, NA,</v>
      </c>
      <c r="N70" s="199" t="e">
        <f aca="false">CONCATENATE(O70:CL70)</f>
        <v>#VALUE!</v>
      </c>
      <c r="O70" s="199" t="str">
        <f aca="false">IFERROR(__xludf.dummyfunction("if(countif(ec_num_list,CO70),OFFSET(INDIRECT(CONCAT(""A"",to_text(match(CO70,ec_num_list,0)))),0,1),"""")"),"J0 ")</f>
        <v>J0</v>
      </c>
      <c r="P70" s="199" t="str">
        <f aca="false">IFERROR(__xludf.dummyfunction("if(countif(ec_num_list,CP70),OFFSET(INDIRECT(CONCAT(""A"",to_text(match(CP70,ec_num_list,0)))),0,1),"""")"),"J1 ")</f>
        <v>J1</v>
      </c>
      <c r="Q70" s="199" t="str">
        <f aca="false">IFERROR(__xludf.dummyfunction("if(countif(ec_num_list,CQ70),OFFSET(INDIRECT(CONCAT(""A"",to_text(match(CQ70,ec_num_list,0)))),0,1),"""")"),"J2 ")</f>
        <v>J2</v>
      </c>
      <c r="R70" s="199" t="str">
        <f aca="false">IFERROR(__xludf.dummyfunction("if(countif(ec_num_list,CR70),OFFSET(INDIRECT(CONCAT(""A"",to_text(match(CR70,ec_num_list,0)))),0,1),"""")"),"")</f>
        <v/>
      </c>
      <c r="S70" s="199" t="str">
        <f aca="false">IFERROR(__xludf.dummyfunction("if(countif(ec_num_list,CS70),OFFSET(INDIRECT(CONCAT(""A"",to_text(match(CS70,ec_num_list,0)))),0,1),"""")"),"")</f>
        <v/>
      </c>
      <c r="T70" s="199" t="str">
        <f aca="false">IFERROR(__xludf.dummyfunction("if(countif(ec_num_list,CT70),OFFSET(INDIRECT(CONCAT(""A"",to_text(match(CT70,ec_num_list,0)))),0,1),"""")"),"J5 ")</f>
        <v>J5</v>
      </c>
      <c r="U70" s="199" t="str">
        <f aca="false">IFERROR(__xludf.dummyfunction("if(countif(ec_num_list,CU70),OFFSET(INDIRECT(CONCAT(""A"",to_text(match(CU70,ec_num_list,0)))),0,1),"""")"),"J6 ")</f>
        <v>J6</v>
      </c>
      <c r="V70" s="199" t="str">
        <f aca="false">IFERROR(__xludf.dummyfunction("if(countif(ec_num_list,CV70),OFFSET(INDIRECT(CONCAT(""A"",to_text(match(CV70,ec_num_list,0)))),0,1),"""")"),"J7 ")</f>
        <v>J7</v>
      </c>
      <c r="W70" s="199" t="str">
        <f aca="false">IFERROR(__xludf.dummyfunction("if(countif(ec_num_list,CW70),OFFSET(INDIRECT(CONCAT(""A"",to_text(match(CW70,ec_num_list,0)))),0,1),"""")"),"")</f>
        <v/>
      </c>
      <c r="X70" s="199" t="str">
        <f aca="false">IFERROR(__xludf.dummyfunction("if(countif(ec_num_list,CX70),OFFSET(INDIRECT(CONCAT(""A"",to_text(match(CX70,ec_num_list,0)))),0,1),"""")"),"")</f>
        <v/>
      </c>
      <c r="Y70" s="199" t="str">
        <f aca="false">IFERROR(__xludf.dummyfunction("if(countif(ec_num_list,CY70),OFFSET(INDIRECT(CONCAT(""A"",to_text(match(CY70,ec_num_list,0)))),0,1),"""")"),"JA ")</f>
        <v>JA</v>
      </c>
      <c r="Z70" s="199" t="str">
        <f aca="false">IFERROR(__xludf.dummyfunction("if(countif(ec_num_list,CZ70),OFFSET(INDIRECT(CONCAT(""A"",to_text(match(CZ70,ec_num_list,0)))),0,1),"""")"),"")</f>
        <v/>
      </c>
      <c r="AA70" s="199" t="str">
        <f aca="false">IFERROR(__xludf.dummyfunction("if(countif(ec_num_list,DA70),OFFSET(INDIRECT(CONCAT(""A"",to_text(match(DA70,ec_num_list,0)))),0,1),"""")"),"JC ")</f>
        <v>JC</v>
      </c>
      <c r="AB70" s="199" t="str">
        <f aca="false">IFERROR(__xludf.dummyfunction("if(countif(ec_num_list,DB70),OFFSET(INDIRECT(CONCAT(""A"",to_text(match(DB70,ec_num_list,0)))),0,1),"""")"),"")</f>
        <v/>
      </c>
      <c r="AC70" s="199" t="str">
        <f aca="false">IFERROR(__xludf.dummyfunction("if(countif(ec_num_list,DC70),OFFSET(INDIRECT(CONCAT(""A"",to_text(match(DC70,ec_num_list,0)))),0,1),"""")"),"")</f>
        <v/>
      </c>
      <c r="AD70" s="199" t="str">
        <f aca="false">IFERROR(__xludf.dummyfunction("if(countif(ec_num_list,DD70),OFFSET(INDIRECT(CONCAT(""A"",to_text(match(DD70,ec_num_list,0)))),0,1),"""")"),"")</f>
        <v/>
      </c>
      <c r="AE70" s="199" t="str">
        <f aca="false">IFERROR(__xludf.dummyfunction("if(countif(ec_num_list,DE70),OFFSET(INDIRECT(CONCAT(""A"",to_text(match(DE70,ec_num_list,0)))),0,1),"""")"),"K0 ")</f>
        <v>K0</v>
      </c>
      <c r="AF70" s="199" t="str">
        <f aca="false">IFERROR(__xludf.dummyfunction("if(countif(ec_num_list,DF70),OFFSET(INDIRECT(CONCAT(""A"",to_text(match(DF70,ec_num_list,0)))),0,1),"""")"),"")</f>
        <v/>
      </c>
      <c r="AG70" s="199" t="str">
        <f aca="false">IFERROR(__xludf.dummyfunction("if(countif(ec_num_list,DG70),OFFSET(INDIRECT(CONCAT(""A"",to_text(match(DG70,ec_num_list,0)))),0,1),"""")"),"")</f>
        <v/>
      </c>
      <c r="AH70" s="199" t="str">
        <f aca="false">IFERROR(__xludf.dummyfunction("if(countif(ec_num_list,DH70),OFFSET(INDIRECT(CONCAT(""A"",to_text(match(DH70,ec_num_list,0)))),0,1),"""")"),"K3 ")</f>
        <v>K3</v>
      </c>
      <c r="AI70" s="199" t="str">
        <f aca="false">IFERROR(__xludf.dummyfunction("if(countif(ec_num_list,DI70),OFFSET(INDIRECT(CONCAT(""A"",to_text(match(DI70,ec_num_list,0)))),0,1),"""")"),"K4 ")</f>
        <v>K4</v>
      </c>
      <c r="AJ70" s="199" t="str">
        <f aca="false">IFERROR(__xludf.dummyfunction("if(countif(ec_num_list,DJ70),OFFSET(INDIRECT(CONCAT(""A"",to_text(match(DJ70,ec_num_list,0)))),0,1),"""")"),"K5 ")</f>
        <v>K5</v>
      </c>
      <c r="AK70" s="199" t="str">
        <f aca="false">IFERROR(__xludf.dummyfunction("if(countif(ec_num_list,DK70),OFFSET(INDIRECT(CONCAT(""A"",to_text(match(DK70,ec_num_list,0)))),0,1),"""")"),"")</f>
        <v/>
      </c>
      <c r="AL70" s="199" t="str">
        <f aca="false">IFERROR(__xludf.dummyfunction("if(countif(ec_num_list,DL70),OFFSET(INDIRECT(CONCAT(""A"",to_text(match(DL70,ec_num_list,0)))),0,1),"""")"),"K7 ")</f>
        <v>K7</v>
      </c>
      <c r="AM70" s="199" t="str">
        <f aca="false">IFERROR(__xludf.dummyfunction("if(countif(ec_num_list,DM70),OFFSET(INDIRECT(CONCAT(""A"",to_text(match(DM70,ec_num_list,0)))),0,1),"""")"),"K8 ")</f>
        <v>K8</v>
      </c>
      <c r="AN70" s="199" t="str">
        <f aca="false">IFERROR(__xludf.dummyfunction("if(countif(ec_num_list,DN70),OFFSET(INDIRECT(CONCAT(""A"",to_text(match(DN70,ec_num_list,0)))),0,1),"""")"),"K9 ")</f>
        <v>K9</v>
      </c>
      <c r="AO70" s="199" t="str">
        <f aca="false">IFERROR(__xludf.dummyfunction("if(countif(ec_num_list,DO70),OFFSET(INDIRECT(CONCAT(""A"",to_text(match(DO70,ec_num_list,0)))),0,1),"""")"),"KA ")</f>
        <v>KA</v>
      </c>
      <c r="AP70" s="199" t="str">
        <f aca="false">IFERROR(__xludf.dummyfunction("if(countif(ec_num_list,DP70),OFFSET(INDIRECT(CONCAT(""A"",to_text(match(DP70,ec_num_list,0)))),0,1),"""")"),"KB ")</f>
        <v>KB</v>
      </c>
      <c r="AQ70" s="199" t="str">
        <f aca="false">IFERROR(__xludf.dummyfunction("if(countif(ec_num_list,DQ70),OFFSET(INDIRECT(CONCAT(""A"",to_text(match(DQ70,ec_num_list,0)))),0,1),"""")"),"KC ")</f>
        <v>KC</v>
      </c>
      <c r="AR70" s="199" t="str">
        <f aca="false">IFERROR(__xludf.dummyfunction("if(countif(ec_num_list,DR70),OFFSET(INDIRECT(CONCAT(""A"",to_text(match(DR70,ec_num_list,0)))),0,1),"""")"),"KD ")</f>
        <v>KD</v>
      </c>
      <c r="AS70" s="199" t="str">
        <f aca="false">IFERROR(__xludf.dummyfunction("if(countif(ec_num_list,DS70),OFFSET(INDIRECT(CONCAT(""A"",to_text(match(DS70,ec_num_list,0)))),0,1),"""")"),"")</f>
        <v/>
      </c>
      <c r="AT70" s="199" t="str">
        <f aca="false">IFERROR(__xludf.dummyfunction("if(countif(ec_num_list,DT70),OFFSET(INDIRECT(CONCAT(""A"",to_text(match(DT70,ec_num_list,0)))),0,1),"""")"),"")</f>
        <v/>
      </c>
      <c r="AU70" s="199" t="str">
        <f aca="false">IFERROR(__xludf.dummyfunction("if(countif(ec_num_list,DU70),OFFSET(INDIRECT(CONCAT(""A"",to_text(match(DU70,ec_num_list,0)))),0,1),"""")"),"")</f>
        <v/>
      </c>
      <c r="AV70" s="199" t="str">
        <f aca="false">IFERROR(__xludf.dummyfunction("if(countif(ec_num_list,DV70),OFFSET(INDIRECT(CONCAT(""A"",to_text(match(DV70,ec_num_list,0)))),0,1),"""")"),"L1 ")</f>
        <v>L1</v>
      </c>
      <c r="AW70" s="199" t="str">
        <f aca="false">IFERROR(__xludf.dummyfunction("if(countif(ec_num_list,DW70),OFFSET(INDIRECT(CONCAT(""A"",to_text(match(DW70,ec_num_list,0)))),0,1),"""")"),"")</f>
        <v/>
      </c>
      <c r="AX70" s="199" t="str">
        <f aca="false">IFERROR(__xludf.dummyfunction("if(countif(ec_num_list,DX70),OFFSET(INDIRECT(CONCAT(""A"",to_text(match(DX70,ec_num_list,0)))),0,1),"""")"),"")</f>
        <v/>
      </c>
      <c r="AY70" s="199" t="str">
        <f aca="false">IFERROR(__xludf.dummyfunction("if(countif(ec_num_list,DY70),OFFSET(INDIRECT(CONCAT(""A"",to_text(match(DY70,ec_num_list,0)))),0,1),"""")"),"")</f>
        <v/>
      </c>
      <c r="AZ70" s="199" t="str">
        <f aca="false">IFERROR(__xludf.dummyfunction("if(countif(ec_num_list,DZ70),OFFSET(INDIRECT(CONCAT(""A"",to_text(match(DZ70,ec_num_list,0)))),0,1),"""")"),"")</f>
        <v/>
      </c>
      <c r="BA70" s="199" t="str">
        <f aca="false">IFERROR(__xludf.dummyfunction("if(countif(ec_num_list,EA70),OFFSET(INDIRECT(CONCAT(""A"",to_text(match(EA70,ec_num_list,0)))),0,1),"""")"),"")</f>
        <v/>
      </c>
      <c r="BB70" s="199" t="str">
        <f aca="false">IFERROR(__xludf.dummyfunction("if(countif(ec_num_list,EB70),OFFSET(INDIRECT(CONCAT(""A"",to_text(match(EB70,ec_num_list,0)))),0,1),"""")"),"")</f>
        <v/>
      </c>
      <c r="BC70" s="199" t="str">
        <f aca="false">IFERROR(__xludf.dummyfunction("if(countif(ec_num_list,EC70),OFFSET(INDIRECT(CONCAT(""A"",to_text(match(EC70,ec_num_list,0)))),0,1),"""")"),"L8 ")</f>
        <v>L8</v>
      </c>
      <c r="BD70" s="199" t="str">
        <f aca="false">IFERROR(__xludf.dummyfunction("if(countif(ec_num_list,ED70),OFFSET(INDIRECT(CONCAT(""A"",to_text(match(ED70,ec_num_list,0)))),0,1),"""")"),"")</f>
        <v/>
      </c>
      <c r="BE70" s="199" t="str">
        <f aca="false">IFERROR(__xludf.dummyfunction("if(countif(ec_num_list,EE70),OFFSET(INDIRECT(CONCAT(""A"",to_text(match(EE70,ec_num_list,0)))),0,1),"""")"),"LA ")</f>
        <v>LA</v>
      </c>
      <c r="BF70" s="199" t="str">
        <f aca="false">IFERROR(__xludf.dummyfunction("if(countif(ec_num_list,EF70),OFFSET(INDIRECT(CONCAT(""A"",to_text(match(EF70,ec_num_list,0)))),0,1),"""")"),"")</f>
        <v/>
      </c>
      <c r="BG70" s="199" t="str">
        <f aca="false">IFERROR(__xludf.dummyfunction("if(countif(ec_num_list,EG70),OFFSET(INDIRECT(CONCAT(""A"",to_text(match(EG70,ec_num_list,0)))),0,1),"""")"),"LC ")</f>
        <v>LC</v>
      </c>
      <c r="BH70" s="199" t="str">
        <f aca="false">IFERROR(__xludf.dummyfunction("if(countif(ec_num_list,EH70),OFFSET(INDIRECT(CONCAT(""A"",to_text(match(EH70,ec_num_list,0)))),0,1),"""")"),"")</f>
        <v/>
      </c>
      <c r="BI70" s="199" t="str">
        <f aca="false">IFERROR(__xludf.dummyfunction("if(countif(ec_num_list,EI70),OFFSET(INDIRECT(CONCAT(""A"",to_text(match(EI70,ec_num_list,0)))),0,1),"""")"),"")</f>
        <v/>
      </c>
      <c r="BJ70" s="199" t="str">
        <f aca="false">IFERROR(__xludf.dummyfunction("if(countif(ec_num_list,EJ70),OFFSET(INDIRECT(CONCAT(""A"",to_text(match(EJ70,ec_num_list,0)))),0,1),"""")"),"LF ")</f>
        <v>LF</v>
      </c>
      <c r="BK70" s="199" t="str">
        <f aca="false">IFERROR(__xludf.dummyfunction("if(countif(ec_num_list,EK70),OFFSET(INDIRECT(CONCAT(""A"",to_text(match(EK70,ec_num_list,0)))),0,1),"""")"),"M0 ")</f>
        <v>M0</v>
      </c>
      <c r="BL70" s="199" t="str">
        <f aca="false">IFERROR(__xludf.dummyfunction("if(countif(ec_num_list,EL70),OFFSET(INDIRECT(CONCAT(""A"",to_text(match(EL70,ec_num_list,0)))),0,1),"""")"),"M1 ")</f>
        <v>M1</v>
      </c>
      <c r="BM70" s="199" t="str">
        <f aca="false">IFERROR(__xludf.dummyfunction("if(countif(ec_num_list,EM70),OFFSET(INDIRECT(CONCAT(""A"",to_text(match(EM70,ec_num_list,0)))),0,1),"""")"),"")</f>
        <v/>
      </c>
      <c r="BN70" s="199" t="str">
        <f aca="false">IFERROR(__xludf.dummyfunction("if(countif(ec_num_list,EN70),OFFSET(INDIRECT(CONCAT(""A"",to_text(match(EN70,ec_num_list,0)))),0,1),"""")"),"M3 ")</f>
        <v>M3</v>
      </c>
      <c r="BO70" s="199" t="str">
        <f aca="false">IFERROR(__xludf.dummyfunction("if(countif(ec_num_list,EO70),OFFSET(INDIRECT(CONCAT(""A"",to_text(match(EO70,ec_num_list,0)))),0,1),"""")"),"M4 ")</f>
        <v>M4</v>
      </c>
      <c r="BP70" s="199" t="str">
        <f aca="false">IFERROR(__xludf.dummyfunction("if(countif(ec_num_list,EP70),OFFSET(INDIRECT(CONCAT(""A"",to_text(match(EP70,ec_num_list,0)))),0,1),"""")"),"")</f>
        <v/>
      </c>
      <c r="BQ70" s="199" t="str">
        <f aca="false">IFERROR(__xludf.dummyfunction("if(countif(ec_num_list,EQ70),OFFSET(INDIRECT(CONCAT(""A"",to_text(match(EQ70,ec_num_list,0)))),0,1),"""")"),"")</f>
        <v/>
      </c>
      <c r="BR70" s="199" t="str">
        <f aca="false">IFERROR(__xludf.dummyfunction("if(countif(ec_num_list,ER70),OFFSET(INDIRECT(CONCAT(""A"",to_text(match(ER70,ec_num_list,0)))),0,1),"""")"),"")</f>
        <v/>
      </c>
      <c r="BS70" s="199" t="str">
        <f aca="false">IFERROR(__xludf.dummyfunction("if(countif(ec_num_list,ES70),OFFSET(INDIRECT(CONCAT(""A"",to_text(match(ES70,ec_num_list,0)))),0,1),"""")"),"M8 ")</f>
        <v>M8</v>
      </c>
      <c r="BT70" s="199" t="str">
        <f aca="false">IFERROR(__xludf.dummyfunction("if(countif(ec_num_list,ET70),OFFSET(INDIRECT(CONCAT(""A"",to_text(match(ET70,ec_num_list,0)))),0,1),"""")"),"")</f>
        <v/>
      </c>
      <c r="BU70" s="199" t="str">
        <f aca="false">IFERROR(__xludf.dummyfunction("if(countif(ec_num_list,EU70),OFFSET(INDIRECT(CONCAT(""A"",to_text(match(EU70,ec_num_list,0)))),0,1),"""")"),"")</f>
        <v/>
      </c>
      <c r="BV70" s="199" t="str">
        <f aca="false">IFERROR(__xludf.dummyfunction("if(countif(ec_num_list,EV70),OFFSET(INDIRECT(CONCAT(""A"",to_text(match(EV70,ec_num_list,0)))),0,1),"""")"),"MB ")</f>
        <v>MB</v>
      </c>
      <c r="BW70" s="199" t="str">
        <f aca="false">IFERROR(__xludf.dummyfunction("if(countif(ec_num_list,EW70),OFFSET(INDIRECT(CONCAT(""A"",to_text(match(EW70,ec_num_list,0)))),0,1),"""")"),"")</f>
        <v/>
      </c>
      <c r="BX70" s="199" t="str">
        <f aca="false">IFERROR(__xludf.dummyfunction("if(countif(ec_num_list,EX70),OFFSET(INDIRECT(CONCAT(""A"",to_text(match(EX70,ec_num_list,0)))),0,1),"""")"),"MD ")</f>
        <v>MD</v>
      </c>
      <c r="BY70" s="199" t="str">
        <f aca="false">IFERROR(__xludf.dummyfunction("if(countif(ec_num_list,EY70),OFFSET(INDIRECT(CONCAT(""A"",to_text(match(EY70,ec_num_list,0)))),0,1),"""")"),"")</f>
        <v/>
      </c>
      <c r="BZ70" s="199" t="str">
        <f aca="false">IFERROR(__xludf.dummyfunction("if(countif(ec_num_list,EZ70),OFFSET(INDIRECT(CONCAT(""A"",to_text(match(EZ70,ec_num_list,0)))),0,1),"""")"),"MF ")</f>
        <v>MF</v>
      </c>
      <c r="CA70" s="199" t="str">
        <f aca="false">IFERROR(__xludf.dummyfunction("if(countif(ec_num_list,FA70),OFFSET(INDIRECT(CONCAT(""A"",to_text(match(FA70,ec_num_list,0)))),0,1),"""")"),"")</f>
        <v/>
      </c>
      <c r="CB70" s="199" t="str">
        <f aca="false">IFERROR(__xludf.dummyfunction("if(countif(ec_num_list,FB70),OFFSET(INDIRECT(CONCAT(""A"",to_text(match(FB70,ec_num_list,0)))),0,1),"""")"),"")</f>
        <v/>
      </c>
      <c r="CC70" s="199" t="str">
        <f aca="false">IFERROR(__xludf.dummyfunction("if(countif(ec_num_list,FC70),OFFSET(INDIRECT(CONCAT(""A"",to_text(match(FC70,ec_num_list,0)))),0,1),"""")"),"N2 ")</f>
        <v>N2</v>
      </c>
      <c r="CD70" s="199" t="str">
        <f aca="false">IFERROR(__xludf.dummyfunction("if(countif(ec_num_list,FD70),OFFSET(INDIRECT(CONCAT(""A"",to_text(match(FD70,ec_num_list,0)))),0,1),"""")"),"")</f>
        <v/>
      </c>
      <c r="CE70" s="199" t="str">
        <f aca="false">IFERROR(__xludf.dummyfunction("if(countif(ec_num_list,FE70),OFFSET(INDIRECT(CONCAT(""A"",to_text(match(FE70,ec_num_list,0)))),0,1),"""")"),"")</f>
        <v/>
      </c>
      <c r="CF70" s="199" t="str">
        <f aca="false">IFERROR(__xludf.dummyfunction("if(countif(ec_num_list,FF70),OFFSET(INDIRECT(CONCAT(""A"",to_text(match(FF70,ec_num_list,0)))),0,1),"""")"),"")</f>
        <v/>
      </c>
      <c r="CG70" s="199" t="str">
        <f aca="false">IFERROR(__xludf.dummyfunction("if(countif(ec_num_list,FG70),OFFSET(INDIRECT(CONCAT(""A"",to_text(match(FG70,ec_num_list,0)))),0,1),"""")"),"")</f>
        <v/>
      </c>
      <c r="CH70" s="199" t="str">
        <f aca="false">IFERROR(__xludf.dummyfunction("if(countif(ec_num_list,FH70),OFFSET(INDIRECT(CONCAT(""A"",to_text(match(FH70,ec_num_list,0)))),0,1),"""")"),"N7 ")</f>
        <v>N7</v>
      </c>
      <c r="CI70" s="199" t="str">
        <f aca="false">IFERROR(__xludf.dummyfunction("if(countif(ec_num_list,FI70),OFFSET(INDIRECT(CONCAT(""A"",to_text(match(FI70,ec_num_list,0)))),0,1),"""")"),"")</f>
        <v/>
      </c>
      <c r="CJ70" s="199" t="str">
        <f aca="false">IFERROR(__xludf.dummyfunction("if(countif(ec_num_list,FJ70),OFFSET(INDIRECT(CONCAT(""A"",to_text(match(FJ70,ec_num_list,0)))),0,1),"""")"),"")</f>
        <v/>
      </c>
      <c r="CK70" s="199" t="str">
        <f aca="false">IFERROR(__xludf.dummyfunction("if(countif(ec_num_list,FK70),OFFSET(INDIRECT(CONCAT(""A"",to_text(match(FK70,ec_num_list,0)))),0,1),"""")"),"NA ")</f>
        <v>NA</v>
      </c>
      <c r="CL70" s="199" t="str">
        <f aca="false">IFERROR(__xludf.dummyfunction("if(countif(ec_num_list,FL70),OFFSET(INDIRECT(CONCAT(""A"",to_text(match(FL70,ec_num_list,0)))),0,1),"""")"),"")</f>
        <v/>
      </c>
      <c r="CM70" s="199" t="str">
        <f aca="false">IFERROR(__xludf.dummyfunction("if(countif(ec_num_list,FM70),OFFSET(INDIRECT(CONCAT(""A"",to_text(match(FM70,ec_num_list,0)))),0,1),"""")"),"")</f>
        <v/>
      </c>
      <c r="CN70" s="37" t="s">
        <v>252</v>
      </c>
      <c r="CO70" s="37" t="s">
        <v>1231</v>
      </c>
      <c r="CP70" s="37" t="s">
        <v>1239</v>
      </c>
      <c r="CQ70" s="37" t="s">
        <v>1244</v>
      </c>
      <c r="CR70" s="37" t="s">
        <v>1543</v>
      </c>
      <c r="CS70" s="37" t="s">
        <v>1543</v>
      </c>
      <c r="CT70" s="37" t="s">
        <v>1254</v>
      </c>
      <c r="CU70" s="37" t="s">
        <v>1259</v>
      </c>
      <c r="CV70" s="37" t="s">
        <v>1262</v>
      </c>
      <c r="CW70" s="37" t="s">
        <v>1543</v>
      </c>
      <c r="CX70" s="37" t="s">
        <v>1543</v>
      </c>
      <c r="CY70" s="37" t="s">
        <v>1274</v>
      </c>
      <c r="CZ70" s="37" t="s">
        <v>1543</v>
      </c>
      <c r="DA70" s="37" t="s">
        <v>1280</v>
      </c>
      <c r="DB70" s="37" t="s">
        <v>1543</v>
      </c>
      <c r="DC70" s="37" t="s">
        <v>1543</v>
      </c>
      <c r="DD70" s="37" t="s">
        <v>1543</v>
      </c>
      <c r="DE70" s="37" t="s">
        <v>1292</v>
      </c>
      <c r="DF70" s="37" t="s">
        <v>1543</v>
      </c>
      <c r="DG70" s="37" t="s">
        <v>1543</v>
      </c>
      <c r="DH70" s="37" t="s">
        <v>1303</v>
      </c>
      <c r="DI70" s="37" t="s">
        <v>1305</v>
      </c>
      <c r="DJ70" s="37" t="s">
        <v>1309</v>
      </c>
      <c r="DK70" s="37" t="s">
        <v>1543</v>
      </c>
      <c r="DL70" s="37" t="s">
        <v>1314</v>
      </c>
      <c r="DM70" s="37" t="s">
        <v>1318</v>
      </c>
      <c r="DN70" s="37" t="s">
        <v>1322</v>
      </c>
      <c r="DO70" s="37" t="s">
        <v>1325</v>
      </c>
      <c r="DP70" s="37" t="s">
        <v>1329</v>
      </c>
      <c r="DQ70" s="37" t="s">
        <v>1332</v>
      </c>
      <c r="DR70" s="37" t="s">
        <v>1335</v>
      </c>
      <c r="DS70" s="37" t="s">
        <v>1543</v>
      </c>
      <c r="DT70" s="37" t="s">
        <v>1543</v>
      </c>
      <c r="DU70" s="37" t="s">
        <v>1543</v>
      </c>
      <c r="DV70" s="37" t="s">
        <v>1351</v>
      </c>
      <c r="DW70" s="37" t="s">
        <v>1543</v>
      </c>
      <c r="DX70" s="37" t="s">
        <v>1543</v>
      </c>
      <c r="DY70" s="37" t="s">
        <v>1543</v>
      </c>
      <c r="DZ70" s="37" t="s">
        <v>1543</v>
      </c>
      <c r="EA70" s="37" t="s">
        <v>1543</v>
      </c>
      <c r="EB70" s="37" t="s">
        <v>1543</v>
      </c>
      <c r="EC70" s="37" t="s">
        <v>1379</v>
      </c>
      <c r="ED70" s="37" t="s">
        <v>1543</v>
      </c>
      <c r="EE70" s="37" t="s">
        <v>1385</v>
      </c>
      <c r="EF70" s="37" t="s">
        <v>1543</v>
      </c>
      <c r="EG70" s="37" t="s">
        <v>1392</v>
      </c>
      <c r="EH70" s="37" t="s">
        <v>1543</v>
      </c>
      <c r="EI70" s="37" t="s">
        <v>1543</v>
      </c>
      <c r="EJ70" s="37" t="s">
        <v>1402</v>
      </c>
      <c r="EK70" s="37" t="s">
        <v>1405</v>
      </c>
      <c r="EL70" s="37" t="s">
        <v>1407</v>
      </c>
      <c r="EM70" s="37" t="s">
        <v>1543</v>
      </c>
      <c r="EN70" s="37" t="s">
        <v>1416</v>
      </c>
      <c r="EO70" s="37" t="s">
        <v>1418</v>
      </c>
      <c r="EP70" s="37" t="s">
        <v>1543</v>
      </c>
      <c r="EQ70" s="37" t="s">
        <v>1543</v>
      </c>
      <c r="ER70" s="37" t="s">
        <v>1543</v>
      </c>
      <c r="ES70" s="37" t="s">
        <v>1430</v>
      </c>
      <c r="ET70" s="37" t="s">
        <v>1543</v>
      </c>
      <c r="EU70" s="37" t="s">
        <v>1543</v>
      </c>
      <c r="EV70" s="37" t="s">
        <v>1439</v>
      </c>
      <c r="EW70" s="37" t="s">
        <v>1543</v>
      </c>
      <c r="EX70" s="37" t="s">
        <v>1446</v>
      </c>
      <c r="EY70" s="37" t="s">
        <v>1543</v>
      </c>
      <c r="EZ70" s="37" t="s">
        <v>1451</v>
      </c>
      <c r="FA70" s="37" t="s">
        <v>1543</v>
      </c>
      <c r="FB70" s="37" t="s">
        <v>1543</v>
      </c>
      <c r="FC70" s="37" t="s">
        <v>1464</v>
      </c>
      <c r="FD70" s="37" t="s">
        <v>1543</v>
      </c>
      <c r="FE70" s="37" t="s">
        <v>1543</v>
      </c>
      <c r="FF70" s="37" t="s">
        <v>1543</v>
      </c>
      <c r="FG70" s="37" t="s">
        <v>1543</v>
      </c>
      <c r="FH70" s="37" t="s">
        <v>1482</v>
      </c>
      <c r="FI70" s="37" t="s">
        <v>1543</v>
      </c>
      <c r="FJ70" s="37" t="s">
        <v>1543</v>
      </c>
      <c r="FK70" s="37" t="s">
        <v>1494</v>
      </c>
      <c r="FL70" s="37" t="s">
        <v>1497</v>
      </c>
      <c r="FM70" s="37" t="s">
        <v>1543</v>
      </c>
    </row>
    <row r="71" customFormat="false" ht="15" hidden="false" customHeight="false" outlineLevel="0" collapsed="false">
      <c r="A71" s="37" t="s">
        <v>1468</v>
      </c>
      <c r="B71" s="37" t="str">
        <f aca="false">CONCATENATE("N",C71," ")</f>
        <v>N3</v>
      </c>
      <c r="C71" s="196" t="n">
        <v>3</v>
      </c>
      <c r="D71" s="36" t="s">
        <v>417</v>
      </c>
      <c r="E71" s="36" t="s">
        <v>896</v>
      </c>
      <c r="F71" s="36" t="s">
        <v>897</v>
      </c>
      <c r="G71" s="36" t="s">
        <v>898</v>
      </c>
      <c r="H71" s="36" t="s">
        <v>423</v>
      </c>
      <c r="I71" s="36" t="s">
        <v>424</v>
      </c>
      <c r="J71" s="36" t="s">
        <v>425</v>
      </c>
      <c r="K71" s="36" t="s">
        <v>773</v>
      </c>
      <c r="L71" s="173" t="s">
        <v>254</v>
      </c>
      <c r="M71" s="199" t="str">
        <f aca="false">IFERROR(__xludf.dummyfunction("regexreplace(N71,"" "","", "")"),"J0, J1, J2, J5, J6, J7, JC, JF, K0, K5, K7, K8, K9, KB, KC, KD, KF, L1, LA, LC, LF, M1, M3, M4, MB, MF, N2, N7, N8, NA, ")</f>
        <v>J0, J1, J2, J5, J6, J7, JC, JF, K0, K5, K7, K8, K9, KB, KC, KD, KF, L1, LA, LC, LF, M1, M3, M4, MB, MF, N2, N7, N8, NA,</v>
      </c>
      <c r="N71" s="199" t="e">
        <f aca="false">CONCATENATE(O71:CL71)</f>
        <v>#VALUE!</v>
      </c>
      <c r="O71" s="199" t="str">
        <f aca="false">IFERROR(__xludf.dummyfunction("if(countif(ec_num_list,CO71),OFFSET(INDIRECT(CONCAT(""A"",to_text(match(CO71,ec_num_list,0)))),0,1),"""")"),"J0 ")</f>
        <v>J0</v>
      </c>
      <c r="P71" s="199" t="str">
        <f aca="false">IFERROR(__xludf.dummyfunction("if(countif(ec_num_list,CP71),OFFSET(INDIRECT(CONCAT(""A"",to_text(match(CP71,ec_num_list,0)))),0,1),"""")"),"J1 ")</f>
        <v>J1</v>
      </c>
      <c r="Q71" s="199" t="str">
        <f aca="false">IFERROR(__xludf.dummyfunction("if(countif(ec_num_list,CQ71),OFFSET(INDIRECT(CONCAT(""A"",to_text(match(CQ71,ec_num_list,0)))),0,1),"""")"),"J2 ")</f>
        <v>J2</v>
      </c>
      <c r="R71" s="199" t="str">
        <f aca="false">IFERROR(__xludf.dummyfunction("if(countif(ec_num_list,CR71),OFFSET(INDIRECT(CONCAT(""A"",to_text(match(CR71,ec_num_list,0)))),0,1),"""")"),"")</f>
        <v/>
      </c>
      <c r="S71" s="199" t="str">
        <f aca="false">IFERROR(__xludf.dummyfunction("if(countif(ec_num_list,CS71),OFFSET(INDIRECT(CONCAT(""A"",to_text(match(CS71,ec_num_list,0)))),0,1),"""")"),"")</f>
        <v/>
      </c>
      <c r="T71" s="199" t="str">
        <f aca="false">IFERROR(__xludf.dummyfunction("if(countif(ec_num_list,CT71),OFFSET(INDIRECT(CONCAT(""A"",to_text(match(CT71,ec_num_list,0)))),0,1),"""")"),"J5 ")</f>
        <v>J5</v>
      </c>
      <c r="U71" s="199" t="str">
        <f aca="false">IFERROR(__xludf.dummyfunction("if(countif(ec_num_list,CU71),OFFSET(INDIRECT(CONCAT(""A"",to_text(match(CU71,ec_num_list,0)))),0,1),"""")"),"J6 ")</f>
        <v>J6</v>
      </c>
      <c r="V71" s="199" t="str">
        <f aca="false">IFERROR(__xludf.dummyfunction("if(countif(ec_num_list,CV71),OFFSET(INDIRECT(CONCAT(""A"",to_text(match(CV71,ec_num_list,0)))),0,1),"""")"),"J7 ")</f>
        <v>J7</v>
      </c>
      <c r="W71" s="199" t="str">
        <f aca="false">IFERROR(__xludf.dummyfunction("if(countif(ec_num_list,CW71),OFFSET(INDIRECT(CONCAT(""A"",to_text(match(CW71,ec_num_list,0)))),0,1),"""")"),"")</f>
        <v/>
      </c>
      <c r="X71" s="199" t="str">
        <f aca="false">IFERROR(__xludf.dummyfunction("if(countif(ec_num_list,CX71),OFFSET(INDIRECT(CONCAT(""A"",to_text(match(CX71,ec_num_list,0)))),0,1),"""")"),"")</f>
        <v/>
      </c>
      <c r="Y71" s="199" t="str">
        <f aca="false">IFERROR(__xludf.dummyfunction("if(countif(ec_num_list,CY71),OFFSET(INDIRECT(CONCAT(""A"",to_text(match(CY71,ec_num_list,0)))),0,1),"""")"),"")</f>
        <v/>
      </c>
      <c r="Z71" s="199" t="str">
        <f aca="false">IFERROR(__xludf.dummyfunction("if(countif(ec_num_list,CZ71),OFFSET(INDIRECT(CONCAT(""A"",to_text(match(CZ71,ec_num_list,0)))),0,1),"""")"),"")</f>
        <v/>
      </c>
      <c r="AA71" s="199" t="str">
        <f aca="false">IFERROR(__xludf.dummyfunction("if(countif(ec_num_list,DA71),OFFSET(INDIRECT(CONCAT(""A"",to_text(match(DA71,ec_num_list,0)))),0,1),"""")"),"JC ")</f>
        <v>JC</v>
      </c>
      <c r="AB71" s="199" t="str">
        <f aca="false">IFERROR(__xludf.dummyfunction("if(countif(ec_num_list,DB71),OFFSET(INDIRECT(CONCAT(""A"",to_text(match(DB71,ec_num_list,0)))),0,1),"""")"),"")</f>
        <v/>
      </c>
      <c r="AC71" s="199" t="str">
        <f aca="false">IFERROR(__xludf.dummyfunction("if(countif(ec_num_list,DC71),OFFSET(INDIRECT(CONCAT(""A"",to_text(match(DC71,ec_num_list,0)))),0,1),"""")"),"")</f>
        <v/>
      </c>
      <c r="AD71" s="199" t="str">
        <f aca="false">IFERROR(__xludf.dummyfunction("if(countif(ec_num_list,DD71),OFFSET(INDIRECT(CONCAT(""A"",to_text(match(DD71,ec_num_list,0)))),0,1),"""")"),"JF ")</f>
        <v>JF</v>
      </c>
      <c r="AE71" s="199" t="str">
        <f aca="false">IFERROR(__xludf.dummyfunction("if(countif(ec_num_list,DE71),OFFSET(INDIRECT(CONCAT(""A"",to_text(match(DE71,ec_num_list,0)))),0,1),"""")"),"K0 ")</f>
        <v>K0</v>
      </c>
      <c r="AF71" s="199" t="str">
        <f aca="false">IFERROR(__xludf.dummyfunction("if(countif(ec_num_list,DF71),OFFSET(INDIRECT(CONCAT(""A"",to_text(match(DF71,ec_num_list,0)))),0,1),"""")"),"")</f>
        <v/>
      </c>
      <c r="AG71" s="199" t="str">
        <f aca="false">IFERROR(__xludf.dummyfunction("if(countif(ec_num_list,DG71),OFFSET(INDIRECT(CONCAT(""A"",to_text(match(DG71,ec_num_list,0)))),0,1),"""")"),"")</f>
        <v/>
      </c>
      <c r="AH71" s="199" t="str">
        <f aca="false">IFERROR(__xludf.dummyfunction("if(countif(ec_num_list,DH71),OFFSET(INDIRECT(CONCAT(""A"",to_text(match(DH71,ec_num_list,0)))),0,1),"""")"),"")</f>
        <v/>
      </c>
      <c r="AI71" s="199" t="str">
        <f aca="false">IFERROR(__xludf.dummyfunction("if(countif(ec_num_list,DI71),OFFSET(INDIRECT(CONCAT(""A"",to_text(match(DI71,ec_num_list,0)))),0,1),"""")"),"")</f>
        <v/>
      </c>
      <c r="AJ71" s="199" t="str">
        <f aca="false">IFERROR(__xludf.dummyfunction("if(countif(ec_num_list,DJ71),OFFSET(INDIRECT(CONCAT(""A"",to_text(match(DJ71,ec_num_list,0)))),0,1),"""")"),"K5 ")</f>
        <v>K5</v>
      </c>
      <c r="AK71" s="199" t="str">
        <f aca="false">IFERROR(__xludf.dummyfunction("if(countif(ec_num_list,DK71),OFFSET(INDIRECT(CONCAT(""A"",to_text(match(DK71,ec_num_list,0)))),0,1),"""")"),"")</f>
        <v/>
      </c>
      <c r="AL71" s="199" t="str">
        <f aca="false">IFERROR(__xludf.dummyfunction("if(countif(ec_num_list,DL71),OFFSET(INDIRECT(CONCAT(""A"",to_text(match(DL71,ec_num_list,0)))),0,1),"""")"),"K7 ")</f>
        <v>K7</v>
      </c>
      <c r="AM71" s="199" t="str">
        <f aca="false">IFERROR(__xludf.dummyfunction("if(countif(ec_num_list,DM71),OFFSET(INDIRECT(CONCAT(""A"",to_text(match(DM71,ec_num_list,0)))),0,1),"""")"),"K8 ")</f>
        <v>K8</v>
      </c>
      <c r="AN71" s="199" t="str">
        <f aca="false">IFERROR(__xludf.dummyfunction("if(countif(ec_num_list,DN71),OFFSET(INDIRECT(CONCAT(""A"",to_text(match(DN71,ec_num_list,0)))),0,1),"""")"),"K9 ")</f>
        <v>K9</v>
      </c>
      <c r="AO71" s="199" t="str">
        <f aca="false">IFERROR(__xludf.dummyfunction("if(countif(ec_num_list,DO71),OFFSET(INDIRECT(CONCAT(""A"",to_text(match(DO71,ec_num_list,0)))),0,1),"""")"),"")</f>
        <v/>
      </c>
      <c r="AP71" s="199" t="str">
        <f aca="false">IFERROR(__xludf.dummyfunction("if(countif(ec_num_list,DP71),OFFSET(INDIRECT(CONCAT(""A"",to_text(match(DP71,ec_num_list,0)))),0,1),"""")"),"KB ")</f>
        <v>KB</v>
      </c>
      <c r="AQ71" s="199" t="str">
        <f aca="false">IFERROR(__xludf.dummyfunction("if(countif(ec_num_list,DQ71),OFFSET(INDIRECT(CONCAT(""A"",to_text(match(DQ71,ec_num_list,0)))),0,1),"""")"),"KC ")</f>
        <v>KC</v>
      </c>
      <c r="AR71" s="199" t="str">
        <f aca="false">IFERROR(__xludf.dummyfunction("if(countif(ec_num_list,DR71),OFFSET(INDIRECT(CONCAT(""A"",to_text(match(DR71,ec_num_list,0)))),0,1),"""")"),"KD ")</f>
        <v>KD</v>
      </c>
      <c r="AS71" s="199" t="str">
        <f aca="false">IFERROR(__xludf.dummyfunction("if(countif(ec_num_list,DS71),OFFSET(INDIRECT(CONCAT(""A"",to_text(match(DS71,ec_num_list,0)))),0,1),"""")"),"")</f>
        <v/>
      </c>
      <c r="AT71" s="199" t="str">
        <f aca="false">IFERROR(__xludf.dummyfunction("if(countif(ec_num_list,DT71),OFFSET(INDIRECT(CONCAT(""A"",to_text(match(DT71,ec_num_list,0)))),0,1),"""")"),"KF ")</f>
        <v>KF</v>
      </c>
      <c r="AU71" s="199" t="str">
        <f aca="false">IFERROR(__xludf.dummyfunction("if(countif(ec_num_list,DU71),OFFSET(INDIRECT(CONCAT(""A"",to_text(match(DU71,ec_num_list,0)))),0,1),"""")"),"")</f>
        <v/>
      </c>
      <c r="AV71" s="199" t="str">
        <f aca="false">IFERROR(__xludf.dummyfunction("if(countif(ec_num_list,DV71),OFFSET(INDIRECT(CONCAT(""A"",to_text(match(DV71,ec_num_list,0)))),0,1),"""")"),"L1 ")</f>
        <v>L1</v>
      </c>
      <c r="AW71" s="199" t="str">
        <f aca="false">IFERROR(__xludf.dummyfunction("if(countif(ec_num_list,DW71),OFFSET(INDIRECT(CONCAT(""A"",to_text(match(DW71,ec_num_list,0)))),0,1),"""")"),"")</f>
        <v/>
      </c>
      <c r="AX71" s="199" t="str">
        <f aca="false">IFERROR(__xludf.dummyfunction("if(countif(ec_num_list,DX71),OFFSET(INDIRECT(CONCAT(""A"",to_text(match(DX71,ec_num_list,0)))),0,1),"""")"),"")</f>
        <v/>
      </c>
      <c r="AY71" s="199" t="str">
        <f aca="false">IFERROR(__xludf.dummyfunction("if(countif(ec_num_list,DY71),OFFSET(INDIRECT(CONCAT(""A"",to_text(match(DY71,ec_num_list,0)))),0,1),"""")"),"")</f>
        <v/>
      </c>
      <c r="AZ71" s="199" t="str">
        <f aca="false">IFERROR(__xludf.dummyfunction("if(countif(ec_num_list,DZ71),OFFSET(INDIRECT(CONCAT(""A"",to_text(match(DZ71,ec_num_list,0)))),0,1),"""")"),"")</f>
        <v/>
      </c>
      <c r="BA71" s="199" t="str">
        <f aca="false">IFERROR(__xludf.dummyfunction("if(countif(ec_num_list,EA71),OFFSET(INDIRECT(CONCAT(""A"",to_text(match(EA71,ec_num_list,0)))),0,1),"""")"),"")</f>
        <v/>
      </c>
      <c r="BB71" s="199" t="str">
        <f aca="false">IFERROR(__xludf.dummyfunction("if(countif(ec_num_list,EB71),OFFSET(INDIRECT(CONCAT(""A"",to_text(match(EB71,ec_num_list,0)))),0,1),"""")"),"")</f>
        <v/>
      </c>
      <c r="BC71" s="199" t="str">
        <f aca="false">IFERROR(__xludf.dummyfunction("if(countif(ec_num_list,EC71),OFFSET(INDIRECT(CONCAT(""A"",to_text(match(EC71,ec_num_list,0)))),0,1),"""")"),"")</f>
        <v/>
      </c>
      <c r="BD71" s="199" t="str">
        <f aca="false">IFERROR(__xludf.dummyfunction("if(countif(ec_num_list,ED71),OFFSET(INDIRECT(CONCAT(""A"",to_text(match(ED71,ec_num_list,0)))),0,1),"""")"),"")</f>
        <v/>
      </c>
      <c r="BE71" s="199" t="str">
        <f aca="false">IFERROR(__xludf.dummyfunction("if(countif(ec_num_list,EE71),OFFSET(INDIRECT(CONCAT(""A"",to_text(match(EE71,ec_num_list,0)))),0,1),"""")"),"LA ")</f>
        <v>LA</v>
      </c>
      <c r="BF71" s="199" t="str">
        <f aca="false">IFERROR(__xludf.dummyfunction("if(countif(ec_num_list,EF71),OFFSET(INDIRECT(CONCAT(""A"",to_text(match(EF71,ec_num_list,0)))),0,1),"""")"),"")</f>
        <v/>
      </c>
      <c r="BG71" s="199" t="str">
        <f aca="false">IFERROR(__xludf.dummyfunction("if(countif(ec_num_list,EG71),OFFSET(INDIRECT(CONCAT(""A"",to_text(match(EG71,ec_num_list,0)))),0,1),"""")"),"LC ")</f>
        <v>LC</v>
      </c>
      <c r="BH71" s="199" t="str">
        <f aca="false">IFERROR(__xludf.dummyfunction("if(countif(ec_num_list,EH71),OFFSET(INDIRECT(CONCAT(""A"",to_text(match(EH71,ec_num_list,0)))),0,1),"""")"),"")</f>
        <v/>
      </c>
      <c r="BI71" s="199" t="str">
        <f aca="false">IFERROR(__xludf.dummyfunction("if(countif(ec_num_list,EI71),OFFSET(INDIRECT(CONCAT(""A"",to_text(match(EI71,ec_num_list,0)))),0,1),"""")"),"")</f>
        <v/>
      </c>
      <c r="BJ71" s="199" t="str">
        <f aca="false">IFERROR(__xludf.dummyfunction("if(countif(ec_num_list,EJ71),OFFSET(INDIRECT(CONCAT(""A"",to_text(match(EJ71,ec_num_list,0)))),0,1),"""")"),"LF ")</f>
        <v>LF</v>
      </c>
      <c r="BK71" s="199" t="str">
        <f aca="false">IFERROR(__xludf.dummyfunction("if(countif(ec_num_list,EK71),OFFSET(INDIRECT(CONCAT(""A"",to_text(match(EK71,ec_num_list,0)))),0,1),"""")"),"")</f>
        <v/>
      </c>
      <c r="BL71" s="199" t="str">
        <f aca="false">IFERROR(__xludf.dummyfunction("if(countif(ec_num_list,EL71),OFFSET(INDIRECT(CONCAT(""A"",to_text(match(EL71,ec_num_list,0)))),0,1),"""")"),"M1 ")</f>
        <v>M1</v>
      </c>
      <c r="BM71" s="199" t="str">
        <f aca="false">IFERROR(__xludf.dummyfunction("if(countif(ec_num_list,EM71),OFFSET(INDIRECT(CONCAT(""A"",to_text(match(EM71,ec_num_list,0)))),0,1),"""")"),"")</f>
        <v/>
      </c>
      <c r="BN71" s="199" t="str">
        <f aca="false">IFERROR(__xludf.dummyfunction("if(countif(ec_num_list,EN71),OFFSET(INDIRECT(CONCAT(""A"",to_text(match(EN71,ec_num_list,0)))),0,1),"""")"),"M3 ")</f>
        <v>M3</v>
      </c>
      <c r="BO71" s="199" t="str">
        <f aca="false">IFERROR(__xludf.dummyfunction("if(countif(ec_num_list,EO71),OFFSET(INDIRECT(CONCAT(""A"",to_text(match(EO71,ec_num_list,0)))),0,1),"""")"),"M4 ")</f>
        <v>M4</v>
      </c>
      <c r="BP71" s="199" t="str">
        <f aca="false">IFERROR(__xludf.dummyfunction("if(countif(ec_num_list,EP71),OFFSET(INDIRECT(CONCAT(""A"",to_text(match(EP71,ec_num_list,0)))),0,1),"""")"),"")</f>
        <v/>
      </c>
      <c r="BQ71" s="199" t="str">
        <f aca="false">IFERROR(__xludf.dummyfunction("if(countif(ec_num_list,EQ71),OFFSET(INDIRECT(CONCAT(""A"",to_text(match(EQ71,ec_num_list,0)))),0,1),"""")"),"")</f>
        <v/>
      </c>
      <c r="BR71" s="199" t="str">
        <f aca="false">IFERROR(__xludf.dummyfunction("if(countif(ec_num_list,ER71),OFFSET(INDIRECT(CONCAT(""A"",to_text(match(ER71,ec_num_list,0)))),0,1),"""")"),"")</f>
        <v/>
      </c>
      <c r="BS71" s="199" t="str">
        <f aca="false">IFERROR(__xludf.dummyfunction("if(countif(ec_num_list,ES71),OFFSET(INDIRECT(CONCAT(""A"",to_text(match(ES71,ec_num_list,0)))),0,1),"""")"),"")</f>
        <v/>
      </c>
      <c r="BT71" s="199" t="str">
        <f aca="false">IFERROR(__xludf.dummyfunction("if(countif(ec_num_list,ET71),OFFSET(INDIRECT(CONCAT(""A"",to_text(match(ET71,ec_num_list,0)))),0,1),"""")"),"")</f>
        <v/>
      </c>
      <c r="BU71" s="199" t="str">
        <f aca="false">IFERROR(__xludf.dummyfunction("if(countif(ec_num_list,EU71),OFFSET(INDIRECT(CONCAT(""A"",to_text(match(EU71,ec_num_list,0)))),0,1),"""")"),"")</f>
        <v/>
      </c>
      <c r="BV71" s="199" t="str">
        <f aca="false">IFERROR(__xludf.dummyfunction("if(countif(ec_num_list,EV71),OFFSET(INDIRECT(CONCAT(""A"",to_text(match(EV71,ec_num_list,0)))),0,1),"""")"),"MB ")</f>
        <v>MB</v>
      </c>
      <c r="BW71" s="199" t="str">
        <f aca="false">IFERROR(__xludf.dummyfunction("if(countif(ec_num_list,EW71),OFFSET(INDIRECT(CONCAT(""A"",to_text(match(EW71,ec_num_list,0)))),0,1),"""")"),"")</f>
        <v/>
      </c>
      <c r="BX71" s="199" t="str">
        <f aca="false">IFERROR(__xludf.dummyfunction("if(countif(ec_num_list,EX71),OFFSET(INDIRECT(CONCAT(""A"",to_text(match(EX71,ec_num_list,0)))),0,1),"""")"),"")</f>
        <v/>
      </c>
      <c r="BY71" s="199" t="str">
        <f aca="false">IFERROR(__xludf.dummyfunction("if(countif(ec_num_list,EY71),OFFSET(INDIRECT(CONCAT(""A"",to_text(match(EY71,ec_num_list,0)))),0,1),"""")"),"")</f>
        <v/>
      </c>
      <c r="BZ71" s="199" t="str">
        <f aca="false">IFERROR(__xludf.dummyfunction("if(countif(ec_num_list,EZ71),OFFSET(INDIRECT(CONCAT(""A"",to_text(match(EZ71,ec_num_list,0)))),0,1),"""")"),"MF ")</f>
        <v>MF</v>
      </c>
      <c r="CA71" s="199" t="str">
        <f aca="false">IFERROR(__xludf.dummyfunction("if(countif(ec_num_list,FA71),OFFSET(INDIRECT(CONCAT(""A"",to_text(match(FA71,ec_num_list,0)))),0,1),"""")"),"")</f>
        <v/>
      </c>
      <c r="CB71" s="199" t="str">
        <f aca="false">IFERROR(__xludf.dummyfunction("if(countif(ec_num_list,FB71),OFFSET(INDIRECT(CONCAT(""A"",to_text(match(FB71,ec_num_list,0)))),0,1),"""")"),"")</f>
        <v/>
      </c>
      <c r="CC71" s="199" t="str">
        <f aca="false">IFERROR(__xludf.dummyfunction("if(countif(ec_num_list,FC71),OFFSET(INDIRECT(CONCAT(""A"",to_text(match(FC71,ec_num_list,0)))),0,1),"""")"),"N2 ")</f>
        <v>N2</v>
      </c>
      <c r="CD71" s="199" t="str">
        <f aca="false">IFERROR(__xludf.dummyfunction("if(countif(ec_num_list,FD71),OFFSET(INDIRECT(CONCAT(""A"",to_text(match(FD71,ec_num_list,0)))),0,1),"""")"),"")</f>
        <v/>
      </c>
      <c r="CE71" s="199" t="str">
        <f aca="false">IFERROR(__xludf.dummyfunction("if(countif(ec_num_list,FE71),OFFSET(INDIRECT(CONCAT(""A"",to_text(match(FE71,ec_num_list,0)))),0,1),"""")"),"")</f>
        <v/>
      </c>
      <c r="CF71" s="199" t="str">
        <f aca="false">IFERROR(__xludf.dummyfunction("if(countif(ec_num_list,FF71),OFFSET(INDIRECT(CONCAT(""A"",to_text(match(FF71,ec_num_list,0)))),0,1),"""")"),"")</f>
        <v/>
      </c>
      <c r="CG71" s="199" t="str">
        <f aca="false">IFERROR(__xludf.dummyfunction("if(countif(ec_num_list,FG71),OFFSET(INDIRECT(CONCAT(""A"",to_text(match(FG71,ec_num_list,0)))),0,1),"""")"),"")</f>
        <v/>
      </c>
      <c r="CH71" s="199" t="str">
        <f aca="false">IFERROR(__xludf.dummyfunction("if(countif(ec_num_list,FH71),OFFSET(INDIRECT(CONCAT(""A"",to_text(match(FH71,ec_num_list,0)))),0,1),"""")"),"N7 ")</f>
        <v>N7</v>
      </c>
      <c r="CI71" s="199" t="str">
        <f aca="false">IFERROR(__xludf.dummyfunction("if(countif(ec_num_list,FI71),OFFSET(INDIRECT(CONCAT(""A"",to_text(match(FI71,ec_num_list,0)))),0,1),"""")"),"N8 ")</f>
        <v>N8</v>
      </c>
      <c r="CJ71" s="199" t="str">
        <f aca="false">IFERROR(__xludf.dummyfunction("if(countif(ec_num_list,FJ71),OFFSET(INDIRECT(CONCAT(""A"",to_text(match(FJ71,ec_num_list,0)))),0,1),"""")"),"")</f>
        <v/>
      </c>
      <c r="CK71" s="199" t="str">
        <f aca="false">IFERROR(__xludf.dummyfunction("if(countif(ec_num_list,FK71),OFFSET(INDIRECT(CONCAT(""A"",to_text(match(FK71,ec_num_list,0)))),0,1),"""")"),"NA ")</f>
        <v>NA</v>
      </c>
      <c r="CL71" s="199" t="str">
        <f aca="false">IFERROR(__xludf.dummyfunction("if(countif(ec_num_list,FL71),OFFSET(INDIRECT(CONCAT(""A"",to_text(match(FL71,ec_num_list,0)))),0,1),"""")"),"")</f>
        <v/>
      </c>
      <c r="CM71" s="199" t="str">
        <f aca="false">IFERROR(__xludf.dummyfunction("if(countif(ec_num_list,FM71),OFFSET(INDIRECT(CONCAT(""A"",to_text(match(FM71,ec_num_list,0)))),0,1),"""")"),"")</f>
        <v/>
      </c>
      <c r="CN71" s="37" t="s">
        <v>254</v>
      </c>
      <c r="CO71" s="37" t="s">
        <v>1231</v>
      </c>
      <c r="CP71" s="37" t="s">
        <v>1239</v>
      </c>
      <c r="CQ71" s="37" t="s">
        <v>1244</v>
      </c>
      <c r="CR71" s="37" t="s">
        <v>1543</v>
      </c>
      <c r="CS71" s="37" t="s">
        <v>1543</v>
      </c>
      <c r="CT71" s="37" t="s">
        <v>1254</v>
      </c>
      <c r="CU71" s="37" t="s">
        <v>1259</v>
      </c>
      <c r="CV71" s="37" t="s">
        <v>1262</v>
      </c>
      <c r="CW71" s="37" t="s">
        <v>1543</v>
      </c>
      <c r="CX71" s="37" t="s">
        <v>1543</v>
      </c>
      <c r="CY71" s="37" t="s">
        <v>1543</v>
      </c>
      <c r="CZ71" s="37" t="s">
        <v>1543</v>
      </c>
      <c r="DA71" s="37" t="s">
        <v>1280</v>
      </c>
      <c r="DB71" s="37" t="s">
        <v>1543</v>
      </c>
      <c r="DC71" s="37" t="s">
        <v>1543</v>
      </c>
      <c r="DD71" s="37" t="s">
        <v>1289</v>
      </c>
      <c r="DE71" s="37" t="s">
        <v>1292</v>
      </c>
      <c r="DF71" s="37" t="s">
        <v>1543</v>
      </c>
      <c r="DG71" s="37" t="s">
        <v>1543</v>
      </c>
      <c r="DH71" s="37" t="s">
        <v>1543</v>
      </c>
      <c r="DI71" s="37" t="s">
        <v>1543</v>
      </c>
      <c r="DJ71" s="37" t="s">
        <v>1309</v>
      </c>
      <c r="DK71" s="37" t="s">
        <v>1543</v>
      </c>
      <c r="DL71" s="37" t="s">
        <v>1314</v>
      </c>
      <c r="DM71" s="37" t="s">
        <v>1318</v>
      </c>
      <c r="DN71" s="37" t="s">
        <v>1322</v>
      </c>
      <c r="DO71" s="37" t="s">
        <v>1543</v>
      </c>
      <c r="DP71" s="37" t="s">
        <v>1329</v>
      </c>
      <c r="DQ71" s="37" t="s">
        <v>1332</v>
      </c>
      <c r="DR71" s="37" t="s">
        <v>1335</v>
      </c>
      <c r="DS71" s="37" t="s">
        <v>1543</v>
      </c>
      <c r="DT71" s="37" t="s">
        <v>1341</v>
      </c>
      <c r="DU71" s="37" t="s">
        <v>1543</v>
      </c>
      <c r="DV71" s="37" t="s">
        <v>1351</v>
      </c>
      <c r="DW71" s="37" t="s">
        <v>1543</v>
      </c>
      <c r="DX71" s="37" t="s">
        <v>1543</v>
      </c>
      <c r="DY71" s="37" t="s">
        <v>1543</v>
      </c>
      <c r="DZ71" s="37" t="s">
        <v>1543</v>
      </c>
      <c r="EA71" s="37" t="s">
        <v>1543</v>
      </c>
      <c r="EB71" s="37" t="s">
        <v>1543</v>
      </c>
      <c r="EC71" s="37" t="s">
        <v>1543</v>
      </c>
      <c r="ED71" s="37" t="s">
        <v>1543</v>
      </c>
      <c r="EE71" s="37" t="s">
        <v>1385</v>
      </c>
      <c r="EF71" s="37" t="s">
        <v>1543</v>
      </c>
      <c r="EG71" s="37" t="s">
        <v>1392</v>
      </c>
      <c r="EH71" s="37" t="s">
        <v>1543</v>
      </c>
      <c r="EI71" s="37" t="s">
        <v>1543</v>
      </c>
      <c r="EJ71" s="37" t="s">
        <v>1402</v>
      </c>
      <c r="EK71" s="37" t="s">
        <v>1543</v>
      </c>
      <c r="EL71" s="37" t="s">
        <v>1407</v>
      </c>
      <c r="EM71" s="37" t="s">
        <v>1543</v>
      </c>
      <c r="EN71" s="37" t="s">
        <v>1416</v>
      </c>
      <c r="EO71" s="37" t="s">
        <v>1418</v>
      </c>
      <c r="EP71" s="37" t="s">
        <v>1543</v>
      </c>
      <c r="EQ71" s="37" t="s">
        <v>1543</v>
      </c>
      <c r="ER71" s="37" t="s">
        <v>1543</v>
      </c>
      <c r="ES71" s="37" t="s">
        <v>1543</v>
      </c>
      <c r="ET71" s="37" t="s">
        <v>1543</v>
      </c>
      <c r="EU71" s="37" t="s">
        <v>1543</v>
      </c>
      <c r="EV71" s="37" t="s">
        <v>1439</v>
      </c>
      <c r="EW71" s="37" t="s">
        <v>1543</v>
      </c>
      <c r="EX71" s="37" t="s">
        <v>1543</v>
      </c>
      <c r="EY71" s="37" t="s">
        <v>1543</v>
      </c>
      <c r="EZ71" s="37" t="s">
        <v>1451</v>
      </c>
      <c r="FA71" s="37" t="s">
        <v>1543</v>
      </c>
      <c r="FB71" s="37" t="s">
        <v>1543</v>
      </c>
      <c r="FC71" s="37" t="s">
        <v>1464</v>
      </c>
      <c r="FD71" s="37" t="s">
        <v>1543</v>
      </c>
      <c r="FE71" s="37" t="s">
        <v>1543</v>
      </c>
      <c r="FF71" s="37" t="s">
        <v>1543</v>
      </c>
      <c r="FG71" s="37" t="s">
        <v>1543</v>
      </c>
      <c r="FH71" s="37" t="s">
        <v>1482</v>
      </c>
      <c r="FI71" s="37" t="s">
        <v>1487</v>
      </c>
      <c r="FJ71" s="37" t="s">
        <v>1543</v>
      </c>
      <c r="FK71" s="37" t="s">
        <v>1494</v>
      </c>
      <c r="FL71" s="37" t="s">
        <v>1497</v>
      </c>
      <c r="FM71" s="37" t="s">
        <v>1543</v>
      </c>
    </row>
    <row r="72" customFormat="false" ht="15" hidden="false" customHeight="false" outlineLevel="0" collapsed="false">
      <c r="A72" s="37" t="s">
        <v>1472</v>
      </c>
      <c r="B72" s="37" t="str">
        <f aca="false">CONCATENATE("N",C72," ")</f>
        <v>N4</v>
      </c>
      <c r="C72" s="196" t="n">
        <v>4</v>
      </c>
      <c r="D72" s="36" t="s">
        <v>417</v>
      </c>
      <c r="E72" s="36" t="s">
        <v>896</v>
      </c>
      <c r="F72" s="36" t="s">
        <v>897</v>
      </c>
      <c r="G72" s="36" t="s">
        <v>898</v>
      </c>
      <c r="H72" s="36" t="s">
        <v>423</v>
      </c>
      <c r="I72" s="36" t="s">
        <v>424</v>
      </c>
      <c r="J72" s="36" t="s">
        <v>425</v>
      </c>
      <c r="K72" s="36" t="s">
        <v>773</v>
      </c>
      <c r="L72" s="173" t="s">
        <v>1554</v>
      </c>
      <c r="M72" s="199" t="str">
        <f aca="false">IFERROR(__xludf.dummyfunction("regexreplace(N72,"" "","", "")"),"J0, J1, J2, J5, J6, J7, J8, J9, JC, JE, JF, K0, K5, K7, K8, K9, KA, KB, KC, KD, KF, L1, L5, L8, LA, LC, LF, M1, M4, MB, MC, MF, N0, N1, N2, N3, N7, N8, N9, NA, ")</f>
        <v>J0, J1, J2, J5, J6, J7, J8, J9, JC, JE, JF, K0, K5, K7, K8, K9, KA, KB, KC, KD, KF, L1, L5, L8, LA, LC, LF, M1, M4, MB, MC, MF, N0, N1, N2, N3, N7, N8, N9, NA,</v>
      </c>
      <c r="N72" s="199" t="e">
        <f aca="false">CONCATENATE(O72:CL72)</f>
        <v>#VALUE!</v>
      </c>
      <c r="O72" s="199" t="str">
        <f aca="false">IFERROR(__xludf.dummyfunction("if(countif(ec_num_list,CO72),OFFSET(INDIRECT(CONCAT(""A"",to_text(match(CO72,ec_num_list,0)))),0,1),"""")"),"J0 ")</f>
        <v>J0</v>
      </c>
      <c r="P72" s="199" t="str">
        <f aca="false">IFERROR(__xludf.dummyfunction("if(countif(ec_num_list,CP72),OFFSET(INDIRECT(CONCAT(""A"",to_text(match(CP72,ec_num_list,0)))),0,1),"""")"),"J1 ")</f>
        <v>J1</v>
      </c>
      <c r="Q72" s="199" t="str">
        <f aca="false">IFERROR(__xludf.dummyfunction("if(countif(ec_num_list,CQ72),OFFSET(INDIRECT(CONCAT(""A"",to_text(match(CQ72,ec_num_list,0)))),0,1),"""")"),"J2 ")</f>
        <v>J2</v>
      </c>
      <c r="R72" s="199" t="str">
        <f aca="false">IFERROR(__xludf.dummyfunction("if(countif(ec_num_list,CR72),OFFSET(INDIRECT(CONCAT(""A"",to_text(match(CR72,ec_num_list,0)))),0,1),"""")"),"")</f>
        <v/>
      </c>
      <c r="S72" s="199" t="str">
        <f aca="false">IFERROR(__xludf.dummyfunction("if(countif(ec_num_list,CS72),OFFSET(INDIRECT(CONCAT(""A"",to_text(match(CS72,ec_num_list,0)))),0,1),"""")"),"")</f>
        <v/>
      </c>
      <c r="T72" s="199" t="str">
        <f aca="false">IFERROR(__xludf.dummyfunction("if(countif(ec_num_list,CT72),OFFSET(INDIRECT(CONCAT(""A"",to_text(match(CT72,ec_num_list,0)))),0,1),"""")"),"J5 ")</f>
        <v>J5</v>
      </c>
      <c r="U72" s="199" t="str">
        <f aca="false">IFERROR(__xludf.dummyfunction("if(countif(ec_num_list,CU72),OFFSET(INDIRECT(CONCAT(""A"",to_text(match(CU72,ec_num_list,0)))),0,1),"""")"),"J6 ")</f>
        <v>J6</v>
      </c>
      <c r="V72" s="199" t="str">
        <f aca="false">IFERROR(__xludf.dummyfunction("if(countif(ec_num_list,CV72),OFFSET(INDIRECT(CONCAT(""A"",to_text(match(CV72,ec_num_list,0)))),0,1),"""")"),"J7 ")</f>
        <v>J7</v>
      </c>
      <c r="W72" s="199" t="str">
        <f aca="false">IFERROR(__xludf.dummyfunction("if(countif(ec_num_list,CW72),OFFSET(INDIRECT(CONCAT(""A"",to_text(match(CW72,ec_num_list,0)))),0,1),"""")"),"J8 ")</f>
        <v>J8</v>
      </c>
      <c r="X72" s="199" t="str">
        <f aca="false">IFERROR(__xludf.dummyfunction("if(countif(ec_num_list,CX72),OFFSET(INDIRECT(CONCAT(""A"",to_text(match(CX72,ec_num_list,0)))),0,1),"""")"),"J9 ")</f>
        <v>J9</v>
      </c>
      <c r="Y72" s="199" t="str">
        <f aca="false">IFERROR(__xludf.dummyfunction("if(countif(ec_num_list,CY72),OFFSET(INDIRECT(CONCAT(""A"",to_text(match(CY72,ec_num_list,0)))),0,1),"""")"),"")</f>
        <v/>
      </c>
      <c r="Z72" s="199" t="str">
        <f aca="false">IFERROR(__xludf.dummyfunction("if(countif(ec_num_list,CZ72),OFFSET(INDIRECT(CONCAT(""A"",to_text(match(CZ72,ec_num_list,0)))),0,1),"""")"),"")</f>
        <v/>
      </c>
      <c r="AA72" s="199" t="str">
        <f aca="false">IFERROR(__xludf.dummyfunction("if(countif(ec_num_list,DA72),OFFSET(INDIRECT(CONCAT(""A"",to_text(match(DA72,ec_num_list,0)))),0,1),"""")"),"JC ")</f>
        <v>JC</v>
      </c>
      <c r="AB72" s="199" t="str">
        <f aca="false">IFERROR(__xludf.dummyfunction("if(countif(ec_num_list,DB72),OFFSET(INDIRECT(CONCAT(""A"",to_text(match(DB72,ec_num_list,0)))),0,1),"""")"),"")</f>
        <v/>
      </c>
      <c r="AC72" s="199" t="str">
        <f aca="false">IFERROR(__xludf.dummyfunction("if(countif(ec_num_list,DC72),OFFSET(INDIRECT(CONCAT(""A"",to_text(match(DC72,ec_num_list,0)))),0,1),"""")"),"JE ")</f>
        <v>JE</v>
      </c>
      <c r="AD72" s="199" t="str">
        <f aca="false">IFERROR(__xludf.dummyfunction("if(countif(ec_num_list,DD72),OFFSET(INDIRECT(CONCAT(""A"",to_text(match(DD72,ec_num_list,0)))),0,1),"""")"),"JF ")</f>
        <v>JF</v>
      </c>
      <c r="AE72" s="199" t="str">
        <f aca="false">IFERROR(__xludf.dummyfunction("if(countif(ec_num_list,DE72),OFFSET(INDIRECT(CONCAT(""A"",to_text(match(DE72,ec_num_list,0)))),0,1),"""")"),"K0 ")</f>
        <v>K0</v>
      </c>
      <c r="AF72" s="199" t="str">
        <f aca="false">IFERROR(__xludf.dummyfunction("if(countif(ec_num_list,DF72),OFFSET(INDIRECT(CONCAT(""A"",to_text(match(DF72,ec_num_list,0)))),0,1),"""")"),"")</f>
        <v/>
      </c>
      <c r="AG72" s="199" t="str">
        <f aca="false">IFERROR(__xludf.dummyfunction("if(countif(ec_num_list,DG72),OFFSET(INDIRECT(CONCAT(""A"",to_text(match(DG72,ec_num_list,0)))),0,1),"""")"),"")</f>
        <v/>
      </c>
      <c r="AH72" s="199" t="str">
        <f aca="false">IFERROR(__xludf.dummyfunction("if(countif(ec_num_list,DH72),OFFSET(INDIRECT(CONCAT(""A"",to_text(match(DH72,ec_num_list,0)))),0,1),"""")"),"")</f>
        <v/>
      </c>
      <c r="AI72" s="199" t="str">
        <f aca="false">IFERROR(__xludf.dummyfunction("if(countif(ec_num_list,DI72),OFFSET(INDIRECT(CONCAT(""A"",to_text(match(DI72,ec_num_list,0)))),0,1),"""")"),"")</f>
        <v/>
      </c>
      <c r="AJ72" s="199" t="str">
        <f aca="false">IFERROR(__xludf.dummyfunction("if(countif(ec_num_list,DJ72),OFFSET(INDIRECT(CONCAT(""A"",to_text(match(DJ72,ec_num_list,0)))),0,1),"""")"),"K5 ")</f>
        <v>K5</v>
      </c>
      <c r="AK72" s="199" t="str">
        <f aca="false">IFERROR(__xludf.dummyfunction("if(countif(ec_num_list,DK72),OFFSET(INDIRECT(CONCAT(""A"",to_text(match(DK72,ec_num_list,0)))),0,1),"""")"),"")</f>
        <v/>
      </c>
      <c r="AL72" s="199" t="str">
        <f aca="false">IFERROR(__xludf.dummyfunction("if(countif(ec_num_list,DL72),OFFSET(INDIRECT(CONCAT(""A"",to_text(match(DL72,ec_num_list,0)))),0,1),"""")"),"K7 ")</f>
        <v>K7</v>
      </c>
      <c r="AM72" s="199" t="str">
        <f aca="false">IFERROR(__xludf.dummyfunction("if(countif(ec_num_list,DM72),OFFSET(INDIRECT(CONCAT(""A"",to_text(match(DM72,ec_num_list,0)))),0,1),"""")"),"K8 ")</f>
        <v>K8</v>
      </c>
      <c r="AN72" s="199" t="str">
        <f aca="false">IFERROR(__xludf.dummyfunction("if(countif(ec_num_list,DN72),OFFSET(INDIRECT(CONCAT(""A"",to_text(match(DN72,ec_num_list,0)))),0,1),"""")"),"K9 ")</f>
        <v>K9</v>
      </c>
      <c r="AO72" s="199" t="str">
        <f aca="false">IFERROR(__xludf.dummyfunction("if(countif(ec_num_list,DO72),OFFSET(INDIRECT(CONCAT(""A"",to_text(match(DO72,ec_num_list,0)))),0,1),"""")"),"KA ")</f>
        <v>KA</v>
      </c>
      <c r="AP72" s="199" t="str">
        <f aca="false">IFERROR(__xludf.dummyfunction("if(countif(ec_num_list,DP72),OFFSET(INDIRECT(CONCAT(""A"",to_text(match(DP72,ec_num_list,0)))),0,1),"""")"),"KB ")</f>
        <v>KB</v>
      </c>
      <c r="AQ72" s="199" t="str">
        <f aca="false">IFERROR(__xludf.dummyfunction("if(countif(ec_num_list,DQ72),OFFSET(INDIRECT(CONCAT(""A"",to_text(match(DQ72,ec_num_list,0)))),0,1),"""")"),"KC ")</f>
        <v>KC</v>
      </c>
      <c r="AR72" s="199" t="str">
        <f aca="false">IFERROR(__xludf.dummyfunction("if(countif(ec_num_list,DR72),OFFSET(INDIRECT(CONCAT(""A"",to_text(match(DR72,ec_num_list,0)))),0,1),"""")"),"KD ")</f>
        <v>KD</v>
      </c>
      <c r="AS72" s="199" t="str">
        <f aca="false">IFERROR(__xludf.dummyfunction("if(countif(ec_num_list,DS72),OFFSET(INDIRECT(CONCAT(""A"",to_text(match(DS72,ec_num_list,0)))),0,1),"""")"),"")</f>
        <v/>
      </c>
      <c r="AT72" s="199" t="str">
        <f aca="false">IFERROR(__xludf.dummyfunction("if(countif(ec_num_list,DT72),OFFSET(INDIRECT(CONCAT(""A"",to_text(match(DT72,ec_num_list,0)))),0,1),"""")"),"KF ")</f>
        <v>KF</v>
      </c>
      <c r="AU72" s="199" t="str">
        <f aca="false">IFERROR(__xludf.dummyfunction("if(countif(ec_num_list,DU72),OFFSET(INDIRECT(CONCAT(""A"",to_text(match(DU72,ec_num_list,0)))),0,1),"""")"),"")</f>
        <v/>
      </c>
      <c r="AV72" s="199" t="str">
        <f aca="false">IFERROR(__xludf.dummyfunction("if(countif(ec_num_list,DV72),OFFSET(INDIRECT(CONCAT(""A"",to_text(match(DV72,ec_num_list,0)))),0,1),"""")"),"L1 ")</f>
        <v>L1</v>
      </c>
      <c r="AW72" s="199" t="str">
        <f aca="false">IFERROR(__xludf.dummyfunction("if(countif(ec_num_list,DW72),OFFSET(INDIRECT(CONCAT(""A"",to_text(match(DW72,ec_num_list,0)))),0,1),"""")"),"")</f>
        <v/>
      </c>
      <c r="AX72" s="199" t="str">
        <f aca="false">IFERROR(__xludf.dummyfunction("if(countif(ec_num_list,DX72),OFFSET(INDIRECT(CONCAT(""A"",to_text(match(DX72,ec_num_list,0)))),0,1),"""")"),"")</f>
        <v/>
      </c>
      <c r="AY72" s="199" t="str">
        <f aca="false">IFERROR(__xludf.dummyfunction("if(countif(ec_num_list,DY72),OFFSET(INDIRECT(CONCAT(""A"",to_text(match(DY72,ec_num_list,0)))),0,1),"""")"),"")</f>
        <v/>
      </c>
      <c r="AZ72" s="199" t="str">
        <f aca="false">IFERROR(__xludf.dummyfunction("if(countif(ec_num_list,DZ72),OFFSET(INDIRECT(CONCAT(""A"",to_text(match(DZ72,ec_num_list,0)))),0,1),"""")"),"L5 ")</f>
        <v>L5</v>
      </c>
      <c r="BA72" s="199" t="str">
        <f aca="false">IFERROR(__xludf.dummyfunction("if(countif(ec_num_list,EA72),OFFSET(INDIRECT(CONCAT(""A"",to_text(match(EA72,ec_num_list,0)))),0,1),"""")"),"")</f>
        <v/>
      </c>
      <c r="BB72" s="199" t="str">
        <f aca="false">IFERROR(__xludf.dummyfunction("if(countif(ec_num_list,EB72),OFFSET(INDIRECT(CONCAT(""A"",to_text(match(EB72,ec_num_list,0)))),0,1),"""")"),"")</f>
        <v/>
      </c>
      <c r="BC72" s="199" t="str">
        <f aca="false">IFERROR(__xludf.dummyfunction("if(countif(ec_num_list,EC72),OFFSET(INDIRECT(CONCAT(""A"",to_text(match(EC72,ec_num_list,0)))),0,1),"""")"),"L8 ")</f>
        <v>L8</v>
      </c>
      <c r="BD72" s="199" t="str">
        <f aca="false">IFERROR(__xludf.dummyfunction("if(countif(ec_num_list,ED72),OFFSET(INDIRECT(CONCAT(""A"",to_text(match(ED72,ec_num_list,0)))),0,1),"""")"),"")</f>
        <v/>
      </c>
      <c r="BE72" s="199" t="str">
        <f aca="false">IFERROR(__xludf.dummyfunction("if(countif(ec_num_list,EE72),OFFSET(INDIRECT(CONCAT(""A"",to_text(match(EE72,ec_num_list,0)))),0,1),"""")"),"LA ")</f>
        <v>LA</v>
      </c>
      <c r="BF72" s="199" t="str">
        <f aca="false">IFERROR(__xludf.dummyfunction("if(countif(ec_num_list,EF72),OFFSET(INDIRECT(CONCAT(""A"",to_text(match(EF72,ec_num_list,0)))),0,1),"""")"),"")</f>
        <v/>
      </c>
      <c r="BG72" s="199" t="str">
        <f aca="false">IFERROR(__xludf.dummyfunction("if(countif(ec_num_list,EG72),OFFSET(INDIRECT(CONCAT(""A"",to_text(match(EG72,ec_num_list,0)))),0,1),"""")"),"LC ")</f>
        <v>LC</v>
      </c>
      <c r="BH72" s="199" t="str">
        <f aca="false">IFERROR(__xludf.dummyfunction("if(countif(ec_num_list,EH72),OFFSET(INDIRECT(CONCAT(""A"",to_text(match(EH72,ec_num_list,0)))),0,1),"""")"),"")</f>
        <v/>
      </c>
      <c r="BI72" s="199" t="str">
        <f aca="false">IFERROR(__xludf.dummyfunction("if(countif(ec_num_list,EI72),OFFSET(INDIRECT(CONCAT(""A"",to_text(match(EI72,ec_num_list,0)))),0,1),"""")"),"")</f>
        <v/>
      </c>
      <c r="BJ72" s="199" t="str">
        <f aca="false">IFERROR(__xludf.dummyfunction("if(countif(ec_num_list,EJ72),OFFSET(INDIRECT(CONCAT(""A"",to_text(match(EJ72,ec_num_list,0)))),0,1),"""")"),"LF ")</f>
        <v>LF</v>
      </c>
      <c r="BK72" s="199" t="str">
        <f aca="false">IFERROR(__xludf.dummyfunction("if(countif(ec_num_list,EK72),OFFSET(INDIRECT(CONCAT(""A"",to_text(match(EK72,ec_num_list,0)))),0,1),"""")"),"")</f>
        <v/>
      </c>
      <c r="BL72" s="199" t="str">
        <f aca="false">IFERROR(__xludf.dummyfunction("if(countif(ec_num_list,EL72),OFFSET(INDIRECT(CONCAT(""A"",to_text(match(EL72,ec_num_list,0)))),0,1),"""")"),"M1 ")</f>
        <v>M1</v>
      </c>
      <c r="BM72" s="199" t="str">
        <f aca="false">IFERROR(__xludf.dummyfunction("if(countif(ec_num_list,EM72),OFFSET(INDIRECT(CONCAT(""A"",to_text(match(EM72,ec_num_list,0)))),0,1),"""")"),"")</f>
        <v/>
      </c>
      <c r="BN72" s="199" t="str">
        <f aca="false">IFERROR(__xludf.dummyfunction("if(countif(ec_num_list,EN72),OFFSET(INDIRECT(CONCAT(""A"",to_text(match(EN72,ec_num_list,0)))),0,1),"""")"),"")</f>
        <v/>
      </c>
      <c r="BO72" s="199" t="str">
        <f aca="false">IFERROR(__xludf.dummyfunction("if(countif(ec_num_list,EO72),OFFSET(INDIRECT(CONCAT(""A"",to_text(match(EO72,ec_num_list,0)))),0,1),"""")"),"M4 ")</f>
        <v>M4</v>
      </c>
      <c r="BP72" s="199" t="str">
        <f aca="false">IFERROR(__xludf.dummyfunction("if(countif(ec_num_list,EP72),OFFSET(INDIRECT(CONCAT(""A"",to_text(match(EP72,ec_num_list,0)))),0,1),"""")"),"")</f>
        <v/>
      </c>
      <c r="BQ72" s="199" t="str">
        <f aca="false">IFERROR(__xludf.dummyfunction("if(countif(ec_num_list,EQ72),OFFSET(INDIRECT(CONCAT(""A"",to_text(match(EQ72,ec_num_list,0)))),0,1),"""")"),"")</f>
        <v/>
      </c>
      <c r="BR72" s="199" t="str">
        <f aca="false">IFERROR(__xludf.dummyfunction("if(countif(ec_num_list,ER72),OFFSET(INDIRECT(CONCAT(""A"",to_text(match(ER72,ec_num_list,0)))),0,1),"""")"),"")</f>
        <v/>
      </c>
      <c r="BS72" s="199" t="str">
        <f aca="false">IFERROR(__xludf.dummyfunction("if(countif(ec_num_list,ES72),OFFSET(INDIRECT(CONCAT(""A"",to_text(match(ES72,ec_num_list,0)))),0,1),"""")"),"")</f>
        <v/>
      </c>
      <c r="BT72" s="199" t="str">
        <f aca="false">IFERROR(__xludf.dummyfunction("if(countif(ec_num_list,ET72),OFFSET(INDIRECT(CONCAT(""A"",to_text(match(ET72,ec_num_list,0)))),0,1),"""")"),"")</f>
        <v/>
      </c>
      <c r="BU72" s="199" t="str">
        <f aca="false">IFERROR(__xludf.dummyfunction("if(countif(ec_num_list,EU72),OFFSET(INDIRECT(CONCAT(""A"",to_text(match(EU72,ec_num_list,0)))),0,1),"""")"),"")</f>
        <v/>
      </c>
      <c r="BV72" s="199" t="str">
        <f aca="false">IFERROR(__xludf.dummyfunction("if(countif(ec_num_list,EV72),OFFSET(INDIRECT(CONCAT(""A"",to_text(match(EV72,ec_num_list,0)))),0,1),"""")"),"MB ")</f>
        <v>MB</v>
      </c>
      <c r="BW72" s="199" t="str">
        <f aca="false">IFERROR(__xludf.dummyfunction("if(countif(ec_num_list,EW72),OFFSET(INDIRECT(CONCAT(""A"",to_text(match(EW72,ec_num_list,0)))),0,1),"""")"),"MC ")</f>
        <v>MC</v>
      </c>
      <c r="BX72" s="199" t="str">
        <f aca="false">IFERROR(__xludf.dummyfunction("if(countif(ec_num_list,EX72),OFFSET(INDIRECT(CONCAT(""A"",to_text(match(EX72,ec_num_list,0)))),0,1),"""")"),"")</f>
        <v/>
      </c>
      <c r="BY72" s="199" t="str">
        <f aca="false">IFERROR(__xludf.dummyfunction("if(countif(ec_num_list,EY72),OFFSET(INDIRECT(CONCAT(""A"",to_text(match(EY72,ec_num_list,0)))),0,1),"""")"),"")</f>
        <v/>
      </c>
      <c r="BZ72" s="199" t="str">
        <f aca="false">IFERROR(__xludf.dummyfunction("if(countif(ec_num_list,EZ72),OFFSET(INDIRECT(CONCAT(""A"",to_text(match(EZ72,ec_num_list,0)))),0,1),"""")"),"MF ")</f>
        <v>MF</v>
      </c>
      <c r="CA72" s="199" t="str">
        <f aca="false">IFERROR(__xludf.dummyfunction("if(countif(ec_num_list,FA72),OFFSET(INDIRECT(CONCAT(""A"",to_text(match(FA72,ec_num_list,0)))),0,1),"""")"),"N0 ")</f>
        <v>N0</v>
      </c>
      <c r="CB72" s="199" t="str">
        <f aca="false">IFERROR(__xludf.dummyfunction("if(countif(ec_num_list,FB72),OFFSET(INDIRECT(CONCAT(""A"",to_text(match(FB72,ec_num_list,0)))),0,1),"""")"),"N1 ")</f>
        <v>N1</v>
      </c>
      <c r="CC72" s="199" t="str">
        <f aca="false">IFERROR(__xludf.dummyfunction("if(countif(ec_num_list,FC72),OFFSET(INDIRECT(CONCAT(""A"",to_text(match(FC72,ec_num_list,0)))),0,1),"""")"),"N2 ")</f>
        <v>N2</v>
      </c>
      <c r="CD72" s="199" t="str">
        <f aca="false">IFERROR(__xludf.dummyfunction("if(countif(ec_num_list,FD72),OFFSET(INDIRECT(CONCAT(""A"",to_text(match(FD72,ec_num_list,0)))),0,1),"""")"),"N3 ")</f>
        <v>N3</v>
      </c>
      <c r="CE72" s="199" t="str">
        <f aca="false">IFERROR(__xludf.dummyfunction("if(countif(ec_num_list,FE72),OFFSET(INDIRECT(CONCAT(""A"",to_text(match(FE72,ec_num_list,0)))),0,1),"""")"),"")</f>
        <v/>
      </c>
      <c r="CF72" s="199" t="str">
        <f aca="false">IFERROR(__xludf.dummyfunction("if(countif(ec_num_list,FF72),OFFSET(INDIRECT(CONCAT(""A"",to_text(match(FF72,ec_num_list,0)))),0,1),"""")"),"")</f>
        <v/>
      </c>
      <c r="CG72" s="199" t="str">
        <f aca="false">IFERROR(__xludf.dummyfunction("if(countif(ec_num_list,FG72),OFFSET(INDIRECT(CONCAT(""A"",to_text(match(FG72,ec_num_list,0)))),0,1),"""")"),"")</f>
        <v/>
      </c>
      <c r="CH72" s="199" t="str">
        <f aca="false">IFERROR(__xludf.dummyfunction("if(countif(ec_num_list,FH72),OFFSET(INDIRECT(CONCAT(""A"",to_text(match(FH72,ec_num_list,0)))),0,1),"""")"),"N7 ")</f>
        <v>N7</v>
      </c>
      <c r="CI72" s="199" t="str">
        <f aca="false">IFERROR(__xludf.dummyfunction("if(countif(ec_num_list,FI72),OFFSET(INDIRECT(CONCAT(""A"",to_text(match(FI72,ec_num_list,0)))),0,1),"""")"),"N8 ")</f>
        <v>N8</v>
      </c>
      <c r="CJ72" s="199" t="str">
        <f aca="false">IFERROR(__xludf.dummyfunction("if(countif(ec_num_list,FJ72),OFFSET(INDIRECT(CONCAT(""A"",to_text(match(FJ72,ec_num_list,0)))),0,1),"""")"),"N9 ")</f>
        <v>N9</v>
      </c>
      <c r="CK72" s="199" t="str">
        <f aca="false">IFERROR(__xludf.dummyfunction("if(countif(ec_num_list,FK72),OFFSET(INDIRECT(CONCAT(""A"",to_text(match(FK72,ec_num_list,0)))),0,1),"""")"),"NA ")</f>
        <v>NA</v>
      </c>
      <c r="CL72" s="199" t="str">
        <f aca="false">IFERROR(__xludf.dummyfunction("if(countif(ec_num_list,FL72),OFFSET(INDIRECT(CONCAT(""A"",to_text(match(FL72,ec_num_list,0)))),0,1),"""")"),"")</f>
        <v/>
      </c>
      <c r="CM72" s="199" t="str">
        <f aca="false">IFERROR(__xludf.dummyfunction("if(countif(ec_num_list,FM72),OFFSET(INDIRECT(CONCAT(""A"",to_text(match(FM72,ec_num_list,0)))),0,1),"""")"),"")</f>
        <v/>
      </c>
      <c r="CN72" s="37" t="s">
        <v>1554</v>
      </c>
      <c r="CO72" s="37" t="s">
        <v>1231</v>
      </c>
      <c r="CP72" s="37" t="s">
        <v>1239</v>
      </c>
      <c r="CQ72" s="37" t="s">
        <v>1244</v>
      </c>
      <c r="CR72" s="37" t="s">
        <v>1543</v>
      </c>
      <c r="CS72" s="37" t="s">
        <v>1543</v>
      </c>
      <c r="CT72" s="37" t="s">
        <v>1254</v>
      </c>
      <c r="CU72" s="37" t="s">
        <v>1259</v>
      </c>
      <c r="CV72" s="37" t="s">
        <v>1262</v>
      </c>
      <c r="CW72" s="37" t="s">
        <v>1266</v>
      </c>
      <c r="CX72" s="37" t="s">
        <v>1270</v>
      </c>
      <c r="CY72" s="37" t="s">
        <v>1543</v>
      </c>
      <c r="CZ72" s="37" t="s">
        <v>1543</v>
      </c>
      <c r="DA72" s="37" t="s">
        <v>1280</v>
      </c>
      <c r="DB72" s="37" t="s">
        <v>1543</v>
      </c>
      <c r="DC72" s="37" t="s">
        <v>1286</v>
      </c>
      <c r="DD72" s="37" t="s">
        <v>1289</v>
      </c>
      <c r="DE72" s="37" t="s">
        <v>1292</v>
      </c>
      <c r="DF72" s="37" t="s">
        <v>1543</v>
      </c>
      <c r="DG72" s="37" t="s">
        <v>1543</v>
      </c>
      <c r="DH72" s="37" t="s">
        <v>1543</v>
      </c>
      <c r="DI72" s="37" t="s">
        <v>1543</v>
      </c>
      <c r="DJ72" s="37" t="s">
        <v>1309</v>
      </c>
      <c r="DK72" s="37" t="s">
        <v>1543</v>
      </c>
      <c r="DL72" s="37" t="s">
        <v>1314</v>
      </c>
      <c r="DM72" s="37" t="s">
        <v>1318</v>
      </c>
      <c r="DN72" s="37" t="s">
        <v>1322</v>
      </c>
      <c r="DO72" s="37" t="s">
        <v>1325</v>
      </c>
      <c r="DP72" s="37" t="s">
        <v>1329</v>
      </c>
      <c r="DQ72" s="37" t="s">
        <v>1332</v>
      </c>
      <c r="DR72" s="37" t="s">
        <v>1335</v>
      </c>
      <c r="DS72" s="37" t="s">
        <v>1543</v>
      </c>
      <c r="DT72" s="37" t="s">
        <v>1341</v>
      </c>
      <c r="DU72" s="37" t="s">
        <v>1543</v>
      </c>
      <c r="DV72" s="37" t="s">
        <v>1351</v>
      </c>
      <c r="DW72" s="37" t="s">
        <v>1543</v>
      </c>
      <c r="DX72" s="37" t="s">
        <v>1543</v>
      </c>
      <c r="DY72" s="37" t="s">
        <v>1543</v>
      </c>
      <c r="DZ72" s="37" t="s">
        <v>1370</v>
      </c>
      <c r="EA72" s="37" t="s">
        <v>1543</v>
      </c>
      <c r="EB72" s="37" t="s">
        <v>1543</v>
      </c>
      <c r="EC72" s="37" t="s">
        <v>1379</v>
      </c>
      <c r="ED72" s="37" t="s">
        <v>1543</v>
      </c>
      <c r="EE72" s="37" t="s">
        <v>1385</v>
      </c>
      <c r="EF72" s="37" t="s">
        <v>1543</v>
      </c>
      <c r="EG72" s="37" t="s">
        <v>1392</v>
      </c>
      <c r="EH72" s="37" t="s">
        <v>1543</v>
      </c>
      <c r="EI72" s="37" t="s">
        <v>1543</v>
      </c>
      <c r="EJ72" s="37" t="s">
        <v>1402</v>
      </c>
      <c r="EK72" s="37" t="s">
        <v>1543</v>
      </c>
      <c r="EL72" s="37" t="s">
        <v>1407</v>
      </c>
      <c r="EM72" s="37" t="s">
        <v>1543</v>
      </c>
      <c r="EN72" s="37" t="s">
        <v>1543</v>
      </c>
      <c r="EO72" s="37" t="s">
        <v>1418</v>
      </c>
      <c r="EP72" s="37" t="s">
        <v>1543</v>
      </c>
      <c r="EQ72" s="37" t="s">
        <v>1543</v>
      </c>
      <c r="ER72" s="37" t="s">
        <v>1543</v>
      </c>
      <c r="ES72" s="37" t="s">
        <v>1543</v>
      </c>
      <c r="ET72" s="37" t="s">
        <v>1543</v>
      </c>
      <c r="EU72" s="37" t="s">
        <v>1543</v>
      </c>
      <c r="EV72" s="37" t="s">
        <v>1439</v>
      </c>
      <c r="EW72" s="37" t="s">
        <v>1442</v>
      </c>
      <c r="EX72" s="37" t="s">
        <v>1543</v>
      </c>
      <c r="EY72" s="37" t="s">
        <v>1543</v>
      </c>
      <c r="EZ72" s="37" t="s">
        <v>1451</v>
      </c>
      <c r="FA72" s="37" t="s">
        <v>1455</v>
      </c>
      <c r="FB72" s="37" t="s">
        <v>1458</v>
      </c>
      <c r="FC72" s="37" t="s">
        <v>1464</v>
      </c>
      <c r="FD72" s="37" t="s">
        <v>1468</v>
      </c>
      <c r="FE72" s="37" t="s">
        <v>1543</v>
      </c>
      <c r="FF72" s="37" t="s">
        <v>1543</v>
      </c>
      <c r="FG72" s="37" t="s">
        <v>1543</v>
      </c>
      <c r="FH72" s="37" t="s">
        <v>1482</v>
      </c>
      <c r="FI72" s="37" t="s">
        <v>1487</v>
      </c>
      <c r="FJ72" s="37" t="s">
        <v>1491</v>
      </c>
      <c r="FK72" s="37" t="s">
        <v>1494</v>
      </c>
      <c r="FL72" s="37" t="s">
        <v>1497</v>
      </c>
      <c r="FM72" s="37" t="s">
        <v>1543</v>
      </c>
    </row>
    <row r="73" customFormat="false" ht="15" hidden="false" customHeight="false" outlineLevel="0" collapsed="false">
      <c r="A73" s="37" t="s">
        <v>1476</v>
      </c>
      <c r="B73" s="37" t="str">
        <f aca="false">CONCATENATE("N",C73," ")</f>
        <v>N5</v>
      </c>
      <c r="C73" s="196" t="n">
        <v>5</v>
      </c>
      <c r="D73" s="36" t="s">
        <v>417</v>
      </c>
      <c r="E73" s="36" t="s">
        <v>896</v>
      </c>
      <c r="F73" s="36" t="s">
        <v>897</v>
      </c>
      <c r="G73" s="36" t="s">
        <v>898</v>
      </c>
      <c r="H73" s="36" t="s">
        <v>423</v>
      </c>
      <c r="I73" s="36" t="s">
        <v>424</v>
      </c>
      <c r="J73" s="36" t="s">
        <v>425</v>
      </c>
      <c r="K73" s="36" t="s">
        <v>773</v>
      </c>
      <c r="L73" s="173" t="s">
        <v>1555</v>
      </c>
      <c r="M73" s="199" t="str">
        <f aca="false">IFERROR(__xludf.dummyfunction("regexreplace(N73,"" "","", "")"),"J0, J5, J6, J7, JC, JF, K0, K5, K7, K8, K9, KA, KB, KC, KD, KF, L1, L5, LA, LC, LF, M1, M4, MB, MF, N2, N7, N8, NA, ")</f>
        <v>J0, J5, J6, J7, JC, JF, K0, K5, K7, K8, K9, KA, KB, KC, KD, KF, L1, L5, LA, LC, LF, M1, M4, MB, MF, N2, N7, N8, NA,</v>
      </c>
      <c r="N73" s="199" t="e">
        <f aca="false">CONCATENATE(O73:CL73)</f>
        <v>#VALUE!</v>
      </c>
      <c r="O73" s="199" t="str">
        <f aca="false">IFERROR(__xludf.dummyfunction("if(countif(ec_num_list,CO73),OFFSET(INDIRECT(CONCAT(""A"",to_text(match(CO73,ec_num_list,0)))),0,1),"""")"),"J0 ")</f>
        <v>J0</v>
      </c>
      <c r="P73" s="199" t="str">
        <f aca="false">IFERROR(__xludf.dummyfunction("if(countif(ec_num_list,CP73),OFFSET(INDIRECT(CONCAT(""A"",to_text(match(CP73,ec_num_list,0)))),0,1),"""")"),"")</f>
        <v/>
      </c>
      <c r="Q73" s="199" t="str">
        <f aca="false">IFERROR(__xludf.dummyfunction("if(countif(ec_num_list,CQ73),OFFSET(INDIRECT(CONCAT(""A"",to_text(match(CQ73,ec_num_list,0)))),0,1),"""")"),"")</f>
        <v/>
      </c>
      <c r="R73" s="199" t="str">
        <f aca="false">IFERROR(__xludf.dummyfunction("if(countif(ec_num_list,CR73),OFFSET(INDIRECT(CONCAT(""A"",to_text(match(CR73,ec_num_list,0)))),0,1),"""")"),"")</f>
        <v/>
      </c>
      <c r="S73" s="199" t="str">
        <f aca="false">IFERROR(__xludf.dummyfunction("if(countif(ec_num_list,CS73),OFFSET(INDIRECT(CONCAT(""A"",to_text(match(CS73,ec_num_list,0)))),0,1),"""")"),"")</f>
        <v/>
      </c>
      <c r="T73" s="199" t="str">
        <f aca="false">IFERROR(__xludf.dummyfunction("if(countif(ec_num_list,CT73),OFFSET(INDIRECT(CONCAT(""A"",to_text(match(CT73,ec_num_list,0)))),0,1),"""")"),"J5 ")</f>
        <v>J5</v>
      </c>
      <c r="U73" s="199" t="str">
        <f aca="false">IFERROR(__xludf.dummyfunction("if(countif(ec_num_list,CU73),OFFSET(INDIRECT(CONCAT(""A"",to_text(match(CU73,ec_num_list,0)))),0,1),"""")"),"J6 ")</f>
        <v>J6</v>
      </c>
      <c r="V73" s="199" t="str">
        <f aca="false">IFERROR(__xludf.dummyfunction("if(countif(ec_num_list,CV73),OFFSET(INDIRECT(CONCAT(""A"",to_text(match(CV73,ec_num_list,0)))),0,1),"""")"),"J7 ")</f>
        <v>J7</v>
      </c>
      <c r="W73" s="199" t="str">
        <f aca="false">IFERROR(__xludf.dummyfunction("if(countif(ec_num_list,CW73),OFFSET(INDIRECT(CONCAT(""A"",to_text(match(CW73,ec_num_list,0)))),0,1),"""")"),"")</f>
        <v/>
      </c>
      <c r="X73" s="199" t="str">
        <f aca="false">IFERROR(__xludf.dummyfunction("if(countif(ec_num_list,CX73),OFFSET(INDIRECT(CONCAT(""A"",to_text(match(CX73,ec_num_list,0)))),0,1),"""")"),"")</f>
        <v/>
      </c>
      <c r="Y73" s="199" t="str">
        <f aca="false">IFERROR(__xludf.dummyfunction("if(countif(ec_num_list,CY73),OFFSET(INDIRECT(CONCAT(""A"",to_text(match(CY73,ec_num_list,0)))),0,1),"""")"),"")</f>
        <v/>
      </c>
      <c r="Z73" s="199" t="str">
        <f aca="false">IFERROR(__xludf.dummyfunction("if(countif(ec_num_list,CZ73),OFFSET(INDIRECT(CONCAT(""A"",to_text(match(CZ73,ec_num_list,0)))),0,1),"""")"),"")</f>
        <v/>
      </c>
      <c r="AA73" s="199" t="str">
        <f aca="false">IFERROR(__xludf.dummyfunction("if(countif(ec_num_list,DA73),OFFSET(INDIRECT(CONCAT(""A"",to_text(match(DA73,ec_num_list,0)))),0,1),"""")"),"JC ")</f>
        <v>JC</v>
      </c>
      <c r="AB73" s="199" t="str">
        <f aca="false">IFERROR(__xludf.dummyfunction("if(countif(ec_num_list,DB73),OFFSET(INDIRECT(CONCAT(""A"",to_text(match(DB73,ec_num_list,0)))),0,1),"""")"),"")</f>
        <v/>
      </c>
      <c r="AC73" s="199" t="str">
        <f aca="false">IFERROR(__xludf.dummyfunction("if(countif(ec_num_list,DC73),OFFSET(INDIRECT(CONCAT(""A"",to_text(match(DC73,ec_num_list,0)))),0,1),"""")"),"")</f>
        <v/>
      </c>
      <c r="AD73" s="199" t="str">
        <f aca="false">IFERROR(__xludf.dummyfunction("if(countif(ec_num_list,DD73),OFFSET(INDIRECT(CONCAT(""A"",to_text(match(DD73,ec_num_list,0)))),0,1),"""")"),"JF ")</f>
        <v>JF</v>
      </c>
      <c r="AE73" s="199" t="str">
        <f aca="false">IFERROR(__xludf.dummyfunction("if(countif(ec_num_list,DE73),OFFSET(INDIRECT(CONCAT(""A"",to_text(match(DE73,ec_num_list,0)))),0,1),"""")"),"K0 ")</f>
        <v>K0</v>
      </c>
      <c r="AF73" s="199" t="str">
        <f aca="false">IFERROR(__xludf.dummyfunction("if(countif(ec_num_list,DF73),OFFSET(INDIRECT(CONCAT(""A"",to_text(match(DF73,ec_num_list,0)))),0,1),"""")"),"")</f>
        <v/>
      </c>
      <c r="AG73" s="199" t="str">
        <f aca="false">IFERROR(__xludf.dummyfunction("if(countif(ec_num_list,DG73),OFFSET(INDIRECT(CONCAT(""A"",to_text(match(DG73,ec_num_list,0)))),0,1),"""")"),"")</f>
        <v/>
      </c>
      <c r="AH73" s="199" t="str">
        <f aca="false">IFERROR(__xludf.dummyfunction("if(countif(ec_num_list,DH73),OFFSET(INDIRECT(CONCAT(""A"",to_text(match(DH73,ec_num_list,0)))),0,1),"""")"),"")</f>
        <v/>
      </c>
      <c r="AI73" s="199" t="str">
        <f aca="false">IFERROR(__xludf.dummyfunction("if(countif(ec_num_list,DI73),OFFSET(INDIRECT(CONCAT(""A"",to_text(match(DI73,ec_num_list,0)))),0,1),"""")"),"")</f>
        <v/>
      </c>
      <c r="AJ73" s="199" t="str">
        <f aca="false">IFERROR(__xludf.dummyfunction("if(countif(ec_num_list,DJ73),OFFSET(INDIRECT(CONCAT(""A"",to_text(match(DJ73,ec_num_list,0)))),0,1),"""")"),"K5 ")</f>
        <v>K5</v>
      </c>
      <c r="AK73" s="199" t="str">
        <f aca="false">IFERROR(__xludf.dummyfunction("if(countif(ec_num_list,DK73),OFFSET(INDIRECT(CONCAT(""A"",to_text(match(DK73,ec_num_list,0)))),0,1),"""")"),"")</f>
        <v/>
      </c>
      <c r="AL73" s="199" t="str">
        <f aca="false">IFERROR(__xludf.dummyfunction("if(countif(ec_num_list,DL73),OFFSET(INDIRECT(CONCAT(""A"",to_text(match(DL73,ec_num_list,0)))),0,1),"""")"),"K7 ")</f>
        <v>K7</v>
      </c>
      <c r="AM73" s="199" t="str">
        <f aca="false">IFERROR(__xludf.dummyfunction("if(countif(ec_num_list,DM73),OFFSET(INDIRECT(CONCAT(""A"",to_text(match(DM73,ec_num_list,0)))),0,1),"""")"),"K8 ")</f>
        <v>K8</v>
      </c>
      <c r="AN73" s="199" t="str">
        <f aca="false">IFERROR(__xludf.dummyfunction("if(countif(ec_num_list,DN73),OFFSET(INDIRECT(CONCAT(""A"",to_text(match(DN73,ec_num_list,0)))),0,1),"""")"),"K9 ")</f>
        <v>K9</v>
      </c>
      <c r="AO73" s="199" t="str">
        <f aca="false">IFERROR(__xludf.dummyfunction("if(countif(ec_num_list,DO73),OFFSET(INDIRECT(CONCAT(""A"",to_text(match(DO73,ec_num_list,0)))),0,1),"""")"),"KA ")</f>
        <v>KA</v>
      </c>
      <c r="AP73" s="199" t="str">
        <f aca="false">IFERROR(__xludf.dummyfunction("if(countif(ec_num_list,DP73),OFFSET(INDIRECT(CONCAT(""A"",to_text(match(DP73,ec_num_list,0)))),0,1),"""")"),"KB ")</f>
        <v>KB</v>
      </c>
      <c r="AQ73" s="199" t="str">
        <f aca="false">IFERROR(__xludf.dummyfunction("if(countif(ec_num_list,DQ73),OFFSET(INDIRECT(CONCAT(""A"",to_text(match(DQ73,ec_num_list,0)))),0,1),"""")"),"KC ")</f>
        <v>KC</v>
      </c>
      <c r="AR73" s="199" t="str">
        <f aca="false">IFERROR(__xludf.dummyfunction("if(countif(ec_num_list,DR73),OFFSET(INDIRECT(CONCAT(""A"",to_text(match(DR73,ec_num_list,0)))),0,1),"""")"),"KD ")</f>
        <v>KD</v>
      </c>
      <c r="AS73" s="199" t="str">
        <f aca="false">IFERROR(__xludf.dummyfunction("if(countif(ec_num_list,DS73),OFFSET(INDIRECT(CONCAT(""A"",to_text(match(DS73,ec_num_list,0)))),0,1),"""")"),"")</f>
        <v/>
      </c>
      <c r="AT73" s="199" t="str">
        <f aca="false">IFERROR(__xludf.dummyfunction("if(countif(ec_num_list,DT73),OFFSET(INDIRECT(CONCAT(""A"",to_text(match(DT73,ec_num_list,0)))),0,1),"""")"),"KF ")</f>
        <v>KF</v>
      </c>
      <c r="AU73" s="199" t="str">
        <f aca="false">IFERROR(__xludf.dummyfunction("if(countif(ec_num_list,DU73),OFFSET(INDIRECT(CONCAT(""A"",to_text(match(DU73,ec_num_list,0)))),0,1),"""")"),"")</f>
        <v/>
      </c>
      <c r="AV73" s="199" t="str">
        <f aca="false">IFERROR(__xludf.dummyfunction("if(countif(ec_num_list,DV73),OFFSET(INDIRECT(CONCAT(""A"",to_text(match(DV73,ec_num_list,0)))),0,1),"""")"),"L1 ")</f>
        <v>L1</v>
      </c>
      <c r="AW73" s="199" t="str">
        <f aca="false">IFERROR(__xludf.dummyfunction("if(countif(ec_num_list,DW73),OFFSET(INDIRECT(CONCAT(""A"",to_text(match(DW73,ec_num_list,0)))),0,1),"""")"),"")</f>
        <v/>
      </c>
      <c r="AX73" s="199" t="str">
        <f aca="false">IFERROR(__xludf.dummyfunction("if(countif(ec_num_list,DX73),OFFSET(INDIRECT(CONCAT(""A"",to_text(match(DX73,ec_num_list,0)))),0,1),"""")"),"")</f>
        <v/>
      </c>
      <c r="AY73" s="199" t="str">
        <f aca="false">IFERROR(__xludf.dummyfunction("if(countif(ec_num_list,DY73),OFFSET(INDIRECT(CONCAT(""A"",to_text(match(DY73,ec_num_list,0)))),0,1),"""")"),"")</f>
        <v/>
      </c>
      <c r="AZ73" s="199" t="str">
        <f aca="false">IFERROR(__xludf.dummyfunction("if(countif(ec_num_list,DZ73),OFFSET(INDIRECT(CONCAT(""A"",to_text(match(DZ73,ec_num_list,0)))),0,1),"""")"),"L5 ")</f>
        <v>L5</v>
      </c>
      <c r="BA73" s="199" t="str">
        <f aca="false">IFERROR(__xludf.dummyfunction("if(countif(ec_num_list,EA73),OFFSET(INDIRECT(CONCAT(""A"",to_text(match(EA73,ec_num_list,0)))),0,1),"""")"),"")</f>
        <v/>
      </c>
      <c r="BB73" s="199" t="str">
        <f aca="false">IFERROR(__xludf.dummyfunction("if(countif(ec_num_list,EB73),OFFSET(INDIRECT(CONCAT(""A"",to_text(match(EB73,ec_num_list,0)))),0,1),"""")"),"")</f>
        <v/>
      </c>
      <c r="BC73" s="199" t="str">
        <f aca="false">IFERROR(__xludf.dummyfunction("if(countif(ec_num_list,EC73),OFFSET(INDIRECT(CONCAT(""A"",to_text(match(EC73,ec_num_list,0)))),0,1),"""")"),"")</f>
        <v/>
      </c>
      <c r="BD73" s="199" t="str">
        <f aca="false">IFERROR(__xludf.dummyfunction("if(countif(ec_num_list,ED73),OFFSET(INDIRECT(CONCAT(""A"",to_text(match(ED73,ec_num_list,0)))),0,1),"""")"),"")</f>
        <v/>
      </c>
      <c r="BE73" s="199" t="str">
        <f aca="false">IFERROR(__xludf.dummyfunction("if(countif(ec_num_list,EE73),OFFSET(INDIRECT(CONCAT(""A"",to_text(match(EE73,ec_num_list,0)))),0,1),"""")"),"LA ")</f>
        <v>LA</v>
      </c>
      <c r="BF73" s="199" t="str">
        <f aca="false">IFERROR(__xludf.dummyfunction("if(countif(ec_num_list,EF73),OFFSET(INDIRECT(CONCAT(""A"",to_text(match(EF73,ec_num_list,0)))),0,1),"""")"),"")</f>
        <v/>
      </c>
      <c r="BG73" s="199" t="str">
        <f aca="false">IFERROR(__xludf.dummyfunction("if(countif(ec_num_list,EG73),OFFSET(INDIRECT(CONCAT(""A"",to_text(match(EG73,ec_num_list,0)))),0,1),"""")"),"LC ")</f>
        <v>LC</v>
      </c>
      <c r="BH73" s="199" t="str">
        <f aca="false">IFERROR(__xludf.dummyfunction("if(countif(ec_num_list,EH73),OFFSET(INDIRECT(CONCAT(""A"",to_text(match(EH73,ec_num_list,0)))),0,1),"""")"),"")</f>
        <v/>
      </c>
      <c r="BI73" s="199" t="str">
        <f aca="false">IFERROR(__xludf.dummyfunction("if(countif(ec_num_list,EI73),OFFSET(INDIRECT(CONCAT(""A"",to_text(match(EI73,ec_num_list,0)))),0,1),"""")"),"")</f>
        <v/>
      </c>
      <c r="BJ73" s="199" t="str">
        <f aca="false">IFERROR(__xludf.dummyfunction("if(countif(ec_num_list,EJ73),OFFSET(INDIRECT(CONCAT(""A"",to_text(match(EJ73,ec_num_list,0)))),0,1),"""")"),"LF ")</f>
        <v>LF</v>
      </c>
      <c r="BK73" s="199" t="str">
        <f aca="false">IFERROR(__xludf.dummyfunction("if(countif(ec_num_list,EK73),OFFSET(INDIRECT(CONCAT(""A"",to_text(match(EK73,ec_num_list,0)))),0,1),"""")"),"")</f>
        <v/>
      </c>
      <c r="BL73" s="199" t="str">
        <f aca="false">IFERROR(__xludf.dummyfunction("if(countif(ec_num_list,EL73),OFFSET(INDIRECT(CONCAT(""A"",to_text(match(EL73,ec_num_list,0)))),0,1),"""")"),"M1 ")</f>
        <v>M1</v>
      </c>
      <c r="BM73" s="199" t="str">
        <f aca="false">IFERROR(__xludf.dummyfunction("if(countif(ec_num_list,EM73),OFFSET(INDIRECT(CONCAT(""A"",to_text(match(EM73,ec_num_list,0)))),0,1),"""")"),"")</f>
        <v/>
      </c>
      <c r="BN73" s="199" t="str">
        <f aca="false">IFERROR(__xludf.dummyfunction("if(countif(ec_num_list,EN73),OFFSET(INDIRECT(CONCAT(""A"",to_text(match(EN73,ec_num_list,0)))),0,1),"""")"),"")</f>
        <v/>
      </c>
      <c r="BO73" s="199" t="str">
        <f aca="false">IFERROR(__xludf.dummyfunction("if(countif(ec_num_list,EO73),OFFSET(INDIRECT(CONCAT(""A"",to_text(match(EO73,ec_num_list,0)))),0,1),"""")"),"M4 ")</f>
        <v>M4</v>
      </c>
      <c r="BP73" s="199" t="str">
        <f aca="false">IFERROR(__xludf.dummyfunction("if(countif(ec_num_list,EP73),OFFSET(INDIRECT(CONCAT(""A"",to_text(match(EP73,ec_num_list,0)))),0,1),"""")"),"")</f>
        <v/>
      </c>
      <c r="BQ73" s="199" t="str">
        <f aca="false">IFERROR(__xludf.dummyfunction("if(countif(ec_num_list,EQ73),OFFSET(INDIRECT(CONCAT(""A"",to_text(match(EQ73,ec_num_list,0)))),0,1),"""")"),"")</f>
        <v/>
      </c>
      <c r="BR73" s="199" t="str">
        <f aca="false">IFERROR(__xludf.dummyfunction("if(countif(ec_num_list,ER73),OFFSET(INDIRECT(CONCAT(""A"",to_text(match(ER73,ec_num_list,0)))),0,1),"""")"),"")</f>
        <v/>
      </c>
      <c r="BS73" s="199" t="str">
        <f aca="false">IFERROR(__xludf.dummyfunction("if(countif(ec_num_list,ES73),OFFSET(INDIRECT(CONCAT(""A"",to_text(match(ES73,ec_num_list,0)))),0,1),"""")"),"")</f>
        <v/>
      </c>
      <c r="BT73" s="199" t="str">
        <f aca="false">IFERROR(__xludf.dummyfunction("if(countif(ec_num_list,ET73),OFFSET(INDIRECT(CONCAT(""A"",to_text(match(ET73,ec_num_list,0)))),0,1),"""")"),"")</f>
        <v/>
      </c>
      <c r="BU73" s="199" t="str">
        <f aca="false">IFERROR(__xludf.dummyfunction("if(countif(ec_num_list,EU73),OFFSET(INDIRECT(CONCAT(""A"",to_text(match(EU73,ec_num_list,0)))),0,1),"""")"),"")</f>
        <v/>
      </c>
      <c r="BV73" s="199" t="str">
        <f aca="false">IFERROR(__xludf.dummyfunction("if(countif(ec_num_list,EV73),OFFSET(INDIRECT(CONCAT(""A"",to_text(match(EV73,ec_num_list,0)))),0,1),"""")"),"MB ")</f>
        <v>MB</v>
      </c>
      <c r="BW73" s="199" t="str">
        <f aca="false">IFERROR(__xludf.dummyfunction("if(countif(ec_num_list,EW73),OFFSET(INDIRECT(CONCAT(""A"",to_text(match(EW73,ec_num_list,0)))),0,1),"""")"),"")</f>
        <v/>
      </c>
      <c r="BX73" s="199" t="str">
        <f aca="false">IFERROR(__xludf.dummyfunction("if(countif(ec_num_list,EX73),OFFSET(INDIRECT(CONCAT(""A"",to_text(match(EX73,ec_num_list,0)))),0,1),"""")"),"")</f>
        <v/>
      </c>
      <c r="BY73" s="199" t="str">
        <f aca="false">IFERROR(__xludf.dummyfunction("if(countif(ec_num_list,EY73),OFFSET(INDIRECT(CONCAT(""A"",to_text(match(EY73,ec_num_list,0)))),0,1),"""")"),"")</f>
        <v/>
      </c>
      <c r="BZ73" s="199" t="str">
        <f aca="false">IFERROR(__xludf.dummyfunction("if(countif(ec_num_list,EZ73),OFFSET(INDIRECT(CONCAT(""A"",to_text(match(EZ73,ec_num_list,0)))),0,1),"""")"),"MF ")</f>
        <v>MF</v>
      </c>
      <c r="CA73" s="199" t="str">
        <f aca="false">IFERROR(__xludf.dummyfunction("if(countif(ec_num_list,FA73),OFFSET(INDIRECT(CONCAT(""A"",to_text(match(FA73,ec_num_list,0)))),0,1),"""")"),"")</f>
        <v/>
      </c>
      <c r="CB73" s="199" t="str">
        <f aca="false">IFERROR(__xludf.dummyfunction("if(countif(ec_num_list,FB73),OFFSET(INDIRECT(CONCAT(""A"",to_text(match(FB73,ec_num_list,0)))),0,1),"""")"),"")</f>
        <v/>
      </c>
      <c r="CC73" s="199" t="str">
        <f aca="false">IFERROR(__xludf.dummyfunction("if(countif(ec_num_list,FC73),OFFSET(INDIRECT(CONCAT(""A"",to_text(match(FC73,ec_num_list,0)))),0,1),"""")"),"N2 ")</f>
        <v>N2</v>
      </c>
      <c r="CD73" s="199" t="str">
        <f aca="false">IFERROR(__xludf.dummyfunction("if(countif(ec_num_list,FD73),OFFSET(INDIRECT(CONCAT(""A"",to_text(match(FD73,ec_num_list,0)))),0,1),"""")"),"")</f>
        <v/>
      </c>
      <c r="CE73" s="199" t="str">
        <f aca="false">IFERROR(__xludf.dummyfunction("if(countif(ec_num_list,FE73),OFFSET(INDIRECT(CONCAT(""A"",to_text(match(FE73,ec_num_list,0)))),0,1),"""")"),"")</f>
        <v/>
      </c>
      <c r="CF73" s="199" t="str">
        <f aca="false">IFERROR(__xludf.dummyfunction("if(countif(ec_num_list,FF73),OFFSET(INDIRECT(CONCAT(""A"",to_text(match(FF73,ec_num_list,0)))),0,1),"""")"),"")</f>
        <v/>
      </c>
      <c r="CG73" s="199" t="str">
        <f aca="false">IFERROR(__xludf.dummyfunction("if(countif(ec_num_list,FG73),OFFSET(INDIRECT(CONCAT(""A"",to_text(match(FG73,ec_num_list,0)))),0,1),"""")"),"")</f>
        <v/>
      </c>
      <c r="CH73" s="199" t="str">
        <f aca="false">IFERROR(__xludf.dummyfunction("if(countif(ec_num_list,FH73),OFFSET(INDIRECT(CONCAT(""A"",to_text(match(FH73,ec_num_list,0)))),0,1),"""")"),"N7 ")</f>
        <v>N7</v>
      </c>
      <c r="CI73" s="199" t="str">
        <f aca="false">IFERROR(__xludf.dummyfunction("if(countif(ec_num_list,FI73),OFFSET(INDIRECT(CONCAT(""A"",to_text(match(FI73,ec_num_list,0)))),0,1),"""")"),"N8 ")</f>
        <v>N8</v>
      </c>
      <c r="CJ73" s="199" t="str">
        <f aca="false">IFERROR(__xludf.dummyfunction("if(countif(ec_num_list,FJ73),OFFSET(INDIRECT(CONCAT(""A"",to_text(match(FJ73,ec_num_list,0)))),0,1),"""")"),"")</f>
        <v/>
      </c>
      <c r="CK73" s="199" t="str">
        <f aca="false">IFERROR(__xludf.dummyfunction("if(countif(ec_num_list,FK73),OFFSET(INDIRECT(CONCAT(""A"",to_text(match(FK73,ec_num_list,0)))),0,1),"""")"),"NA ")</f>
        <v>NA</v>
      </c>
      <c r="CL73" s="199" t="str">
        <f aca="false">IFERROR(__xludf.dummyfunction("if(countif(ec_num_list,FL73),OFFSET(INDIRECT(CONCAT(""A"",to_text(match(FL73,ec_num_list,0)))),0,1),"""")"),"")</f>
        <v/>
      </c>
      <c r="CM73" s="199" t="str">
        <f aca="false">IFERROR(__xludf.dummyfunction("if(countif(ec_num_list,FM73),OFFSET(INDIRECT(CONCAT(""A"",to_text(match(FM73,ec_num_list,0)))),0,1),"""")"),"")</f>
        <v/>
      </c>
      <c r="CN73" s="37" t="s">
        <v>1555</v>
      </c>
      <c r="CO73" s="37" t="s">
        <v>1231</v>
      </c>
      <c r="CP73" s="37" t="s">
        <v>1543</v>
      </c>
      <c r="CQ73" s="37" t="s">
        <v>1543</v>
      </c>
      <c r="CR73" s="37" t="s">
        <v>1543</v>
      </c>
      <c r="CS73" s="37" t="s">
        <v>1543</v>
      </c>
      <c r="CT73" s="37" t="s">
        <v>1254</v>
      </c>
      <c r="CU73" s="37" t="s">
        <v>1259</v>
      </c>
      <c r="CV73" s="37" t="s">
        <v>1262</v>
      </c>
      <c r="CW73" s="37" t="s">
        <v>1543</v>
      </c>
      <c r="CX73" s="37" t="s">
        <v>1543</v>
      </c>
      <c r="CY73" s="37" t="s">
        <v>1543</v>
      </c>
      <c r="CZ73" s="37" t="s">
        <v>1543</v>
      </c>
      <c r="DA73" s="37" t="s">
        <v>1280</v>
      </c>
      <c r="DB73" s="37" t="s">
        <v>1543</v>
      </c>
      <c r="DC73" s="37" t="s">
        <v>1543</v>
      </c>
      <c r="DD73" s="37" t="s">
        <v>1289</v>
      </c>
      <c r="DE73" s="37" t="s">
        <v>1292</v>
      </c>
      <c r="DF73" s="37" t="s">
        <v>1543</v>
      </c>
      <c r="DG73" s="37" t="s">
        <v>1543</v>
      </c>
      <c r="DH73" s="37" t="s">
        <v>1543</v>
      </c>
      <c r="DI73" s="37" t="s">
        <v>1543</v>
      </c>
      <c r="DJ73" s="37" t="s">
        <v>1309</v>
      </c>
      <c r="DK73" s="37" t="s">
        <v>1543</v>
      </c>
      <c r="DL73" s="37" t="s">
        <v>1314</v>
      </c>
      <c r="DM73" s="37" t="s">
        <v>1318</v>
      </c>
      <c r="DN73" s="37" t="s">
        <v>1322</v>
      </c>
      <c r="DO73" s="37" t="s">
        <v>1325</v>
      </c>
      <c r="DP73" s="37" t="s">
        <v>1329</v>
      </c>
      <c r="DQ73" s="37" t="s">
        <v>1332</v>
      </c>
      <c r="DR73" s="37" t="s">
        <v>1335</v>
      </c>
      <c r="DS73" s="37" t="s">
        <v>1543</v>
      </c>
      <c r="DT73" s="37" t="s">
        <v>1341</v>
      </c>
      <c r="DU73" s="37" t="s">
        <v>1543</v>
      </c>
      <c r="DV73" s="37" t="s">
        <v>1351</v>
      </c>
      <c r="DW73" s="37" t="s">
        <v>1543</v>
      </c>
      <c r="DX73" s="37" t="s">
        <v>1543</v>
      </c>
      <c r="DY73" s="37" t="s">
        <v>1543</v>
      </c>
      <c r="DZ73" s="37" t="s">
        <v>1370</v>
      </c>
      <c r="EA73" s="37" t="s">
        <v>1543</v>
      </c>
      <c r="EB73" s="37" t="s">
        <v>1543</v>
      </c>
      <c r="EC73" s="37" t="s">
        <v>1543</v>
      </c>
      <c r="ED73" s="37" t="s">
        <v>1543</v>
      </c>
      <c r="EE73" s="37" t="s">
        <v>1385</v>
      </c>
      <c r="EF73" s="37" t="s">
        <v>1543</v>
      </c>
      <c r="EG73" s="37" t="s">
        <v>1392</v>
      </c>
      <c r="EH73" s="37" t="s">
        <v>1543</v>
      </c>
      <c r="EI73" s="37" t="s">
        <v>1543</v>
      </c>
      <c r="EJ73" s="37" t="s">
        <v>1402</v>
      </c>
      <c r="EK73" s="37" t="s">
        <v>1543</v>
      </c>
      <c r="EL73" s="37" t="s">
        <v>1407</v>
      </c>
      <c r="EM73" s="37" t="s">
        <v>1543</v>
      </c>
      <c r="EN73" s="37" t="s">
        <v>1543</v>
      </c>
      <c r="EO73" s="37" t="s">
        <v>1418</v>
      </c>
      <c r="EP73" s="37" t="s">
        <v>1543</v>
      </c>
      <c r="EQ73" s="37" t="s">
        <v>1543</v>
      </c>
      <c r="ER73" s="37" t="s">
        <v>1543</v>
      </c>
      <c r="ES73" s="37" t="s">
        <v>1543</v>
      </c>
      <c r="ET73" s="37" t="s">
        <v>1543</v>
      </c>
      <c r="EU73" s="37" t="s">
        <v>1543</v>
      </c>
      <c r="EV73" s="37" t="s">
        <v>1439</v>
      </c>
      <c r="EW73" s="37" t="s">
        <v>1543</v>
      </c>
      <c r="EX73" s="37" t="s">
        <v>1543</v>
      </c>
      <c r="EY73" s="37" t="s">
        <v>1543</v>
      </c>
      <c r="EZ73" s="37" t="s">
        <v>1451</v>
      </c>
      <c r="FA73" s="37" t="s">
        <v>1543</v>
      </c>
      <c r="FB73" s="37" t="s">
        <v>1543</v>
      </c>
      <c r="FC73" s="37" t="s">
        <v>1464</v>
      </c>
      <c r="FD73" s="37" t="s">
        <v>1543</v>
      </c>
      <c r="FE73" s="37" t="s">
        <v>1543</v>
      </c>
      <c r="FF73" s="37" t="s">
        <v>1543</v>
      </c>
      <c r="FG73" s="37" t="s">
        <v>1543</v>
      </c>
      <c r="FH73" s="37" t="s">
        <v>1482</v>
      </c>
      <c r="FI73" s="37" t="s">
        <v>1487</v>
      </c>
      <c r="FJ73" s="37" t="s">
        <v>1543</v>
      </c>
      <c r="FK73" s="37" t="s">
        <v>1494</v>
      </c>
      <c r="FL73" s="37" t="s">
        <v>1497</v>
      </c>
      <c r="FM73" s="37" t="s">
        <v>1543</v>
      </c>
    </row>
    <row r="74" customFormat="false" ht="15" hidden="false" customHeight="false" outlineLevel="0" collapsed="false">
      <c r="A74" s="37" t="s">
        <v>1480</v>
      </c>
      <c r="B74" s="37" t="str">
        <f aca="false">CONCATENATE("N",C74," ")</f>
        <v>N6</v>
      </c>
      <c r="C74" s="196" t="n">
        <v>6</v>
      </c>
      <c r="D74" s="36" t="s">
        <v>472</v>
      </c>
      <c r="E74" s="36" t="s">
        <v>473</v>
      </c>
      <c r="F74" s="36" t="s">
        <v>481</v>
      </c>
      <c r="G74" s="36" t="s">
        <v>456</v>
      </c>
      <c r="H74" s="36" t="s">
        <v>422</v>
      </c>
      <c r="I74" s="36" t="s">
        <v>457</v>
      </c>
      <c r="J74" s="36" t="s">
        <v>482</v>
      </c>
      <c r="K74" s="36" t="s">
        <v>779</v>
      </c>
      <c r="L74" s="173" t="s">
        <v>259</v>
      </c>
      <c r="M74" s="199" t="str">
        <f aca="false">IFERROR(__xludf.dummyfunction("regexreplace(N74,"" "","", "")"),"")</f>
        <v/>
      </c>
      <c r="N74" s="199" t="e">
        <f aca="false">CONCATENATE(O74:CL74)</f>
        <v>#VALUE!</v>
      </c>
      <c r="O74" s="199" t="str">
        <f aca="false">IFERROR(__xludf.dummyfunction("if(countif(ec_num_list,CO74),OFFSET(INDIRECT(CONCAT(""A"",to_text(match(CO74,ec_num_list,0)))),0,1),"""")"),"")</f>
        <v/>
      </c>
      <c r="P74" s="199" t="str">
        <f aca="false">IFERROR(__xludf.dummyfunction("if(countif(ec_num_list,CP74),OFFSET(INDIRECT(CONCAT(""A"",to_text(match(CP74,ec_num_list,0)))),0,1),"""")"),"")</f>
        <v/>
      </c>
      <c r="Q74" s="199" t="str">
        <f aca="false">IFERROR(__xludf.dummyfunction("if(countif(ec_num_list,CQ74),OFFSET(INDIRECT(CONCAT(""A"",to_text(match(CQ74,ec_num_list,0)))),0,1),"""")"),"")</f>
        <v/>
      </c>
      <c r="R74" s="199" t="str">
        <f aca="false">IFERROR(__xludf.dummyfunction("if(countif(ec_num_list,CR74),OFFSET(INDIRECT(CONCAT(""A"",to_text(match(CR74,ec_num_list,0)))),0,1),"""")"),"")</f>
        <v/>
      </c>
      <c r="S74" s="199" t="str">
        <f aca="false">IFERROR(__xludf.dummyfunction("if(countif(ec_num_list,CS74),OFFSET(INDIRECT(CONCAT(""A"",to_text(match(CS74,ec_num_list,0)))),0,1),"""")"),"")</f>
        <v/>
      </c>
      <c r="T74" s="199" t="str">
        <f aca="false">IFERROR(__xludf.dummyfunction("if(countif(ec_num_list,CT74),OFFSET(INDIRECT(CONCAT(""A"",to_text(match(CT74,ec_num_list,0)))),0,1),"""")"),"")</f>
        <v/>
      </c>
      <c r="U74" s="199" t="str">
        <f aca="false">IFERROR(__xludf.dummyfunction("if(countif(ec_num_list,CU74),OFFSET(INDIRECT(CONCAT(""A"",to_text(match(CU74,ec_num_list,0)))),0,1),"""")"),"")</f>
        <v/>
      </c>
      <c r="V74" s="199" t="str">
        <f aca="false">IFERROR(__xludf.dummyfunction("if(countif(ec_num_list,CV74),OFFSET(INDIRECT(CONCAT(""A"",to_text(match(CV74,ec_num_list,0)))),0,1),"""")"),"")</f>
        <v/>
      </c>
      <c r="W74" s="199" t="str">
        <f aca="false">IFERROR(__xludf.dummyfunction("if(countif(ec_num_list,CW74),OFFSET(INDIRECT(CONCAT(""A"",to_text(match(CW74,ec_num_list,0)))),0,1),"""")"),"")</f>
        <v/>
      </c>
      <c r="X74" s="199" t="str">
        <f aca="false">IFERROR(__xludf.dummyfunction("if(countif(ec_num_list,CX74),OFFSET(INDIRECT(CONCAT(""A"",to_text(match(CX74,ec_num_list,0)))),0,1),"""")"),"")</f>
        <v/>
      </c>
      <c r="Y74" s="199" t="str">
        <f aca="false">IFERROR(__xludf.dummyfunction("if(countif(ec_num_list,CY74),OFFSET(INDIRECT(CONCAT(""A"",to_text(match(CY74,ec_num_list,0)))),0,1),"""")"),"")</f>
        <v/>
      </c>
      <c r="Z74" s="199" t="str">
        <f aca="false">IFERROR(__xludf.dummyfunction("if(countif(ec_num_list,CZ74),OFFSET(INDIRECT(CONCAT(""A"",to_text(match(CZ74,ec_num_list,0)))),0,1),"""")"),"")</f>
        <v/>
      </c>
      <c r="AA74" s="199" t="str">
        <f aca="false">IFERROR(__xludf.dummyfunction("if(countif(ec_num_list,DA74),OFFSET(INDIRECT(CONCAT(""A"",to_text(match(DA74,ec_num_list,0)))),0,1),"""")"),"")</f>
        <v/>
      </c>
      <c r="AB74" s="199" t="str">
        <f aca="false">IFERROR(__xludf.dummyfunction("if(countif(ec_num_list,DB74),OFFSET(INDIRECT(CONCAT(""A"",to_text(match(DB74,ec_num_list,0)))),0,1),"""")"),"")</f>
        <v/>
      </c>
      <c r="AC74" s="199" t="str">
        <f aca="false">IFERROR(__xludf.dummyfunction("if(countif(ec_num_list,DC74),OFFSET(INDIRECT(CONCAT(""A"",to_text(match(DC74,ec_num_list,0)))),0,1),"""")"),"")</f>
        <v/>
      </c>
      <c r="AD74" s="199" t="str">
        <f aca="false">IFERROR(__xludf.dummyfunction("if(countif(ec_num_list,DD74),OFFSET(INDIRECT(CONCAT(""A"",to_text(match(DD74,ec_num_list,0)))),0,1),"""")"),"")</f>
        <v/>
      </c>
      <c r="AE74" s="199" t="str">
        <f aca="false">IFERROR(__xludf.dummyfunction("if(countif(ec_num_list,DE74),OFFSET(INDIRECT(CONCAT(""A"",to_text(match(DE74,ec_num_list,0)))),0,1),"""")"),"")</f>
        <v/>
      </c>
      <c r="AF74" s="199" t="str">
        <f aca="false">IFERROR(__xludf.dummyfunction("if(countif(ec_num_list,DF74),OFFSET(INDIRECT(CONCAT(""A"",to_text(match(DF74,ec_num_list,0)))),0,1),"""")"),"")</f>
        <v/>
      </c>
      <c r="AG74" s="199" t="str">
        <f aca="false">IFERROR(__xludf.dummyfunction("if(countif(ec_num_list,DG74),OFFSET(INDIRECT(CONCAT(""A"",to_text(match(DG74,ec_num_list,0)))),0,1),"""")"),"")</f>
        <v/>
      </c>
      <c r="AH74" s="199" t="str">
        <f aca="false">IFERROR(__xludf.dummyfunction("if(countif(ec_num_list,DH74),OFFSET(INDIRECT(CONCAT(""A"",to_text(match(DH74,ec_num_list,0)))),0,1),"""")"),"")</f>
        <v/>
      </c>
      <c r="AI74" s="199" t="str">
        <f aca="false">IFERROR(__xludf.dummyfunction("if(countif(ec_num_list,DI74),OFFSET(INDIRECT(CONCAT(""A"",to_text(match(DI74,ec_num_list,0)))),0,1),"""")"),"")</f>
        <v/>
      </c>
      <c r="AJ74" s="199" t="str">
        <f aca="false">IFERROR(__xludf.dummyfunction("if(countif(ec_num_list,DJ74),OFFSET(INDIRECT(CONCAT(""A"",to_text(match(DJ74,ec_num_list,0)))),0,1),"""")"),"")</f>
        <v/>
      </c>
      <c r="AK74" s="199" t="str">
        <f aca="false">IFERROR(__xludf.dummyfunction("if(countif(ec_num_list,DK74),OFFSET(INDIRECT(CONCAT(""A"",to_text(match(DK74,ec_num_list,0)))),0,1),"""")"),"")</f>
        <v/>
      </c>
      <c r="AL74" s="199" t="str">
        <f aca="false">IFERROR(__xludf.dummyfunction("if(countif(ec_num_list,DL74),OFFSET(INDIRECT(CONCAT(""A"",to_text(match(DL74,ec_num_list,0)))),0,1),"""")"),"")</f>
        <v/>
      </c>
      <c r="AM74" s="199" t="str">
        <f aca="false">IFERROR(__xludf.dummyfunction("if(countif(ec_num_list,DM74),OFFSET(INDIRECT(CONCAT(""A"",to_text(match(DM74,ec_num_list,0)))),0,1),"""")"),"")</f>
        <v/>
      </c>
      <c r="AN74" s="199" t="str">
        <f aca="false">IFERROR(__xludf.dummyfunction("if(countif(ec_num_list,DN74),OFFSET(INDIRECT(CONCAT(""A"",to_text(match(DN74,ec_num_list,0)))),0,1),"""")"),"")</f>
        <v/>
      </c>
      <c r="AO74" s="199" t="str">
        <f aca="false">IFERROR(__xludf.dummyfunction("if(countif(ec_num_list,DO74),OFFSET(INDIRECT(CONCAT(""A"",to_text(match(DO74,ec_num_list,0)))),0,1),"""")"),"")</f>
        <v/>
      </c>
      <c r="AP74" s="199" t="str">
        <f aca="false">IFERROR(__xludf.dummyfunction("if(countif(ec_num_list,DP74),OFFSET(INDIRECT(CONCAT(""A"",to_text(match(DP74,ec_num_list,0)))),0,1),"""")"),"")</f>
        <v/>
      </c>
      <c r="AQ74" s="199" t="str">
        <f aca="false">IFERROR(__xludf.dummyfunction("if(countif(ec_num_list,DQ74),OFFSET(INDIRECT(CONCAT(""A"",to_text(match(DQ74,ec_num_list,0)))),0,1),"""")"),"")</f>
        <v/>
      </c>
      <c r="AR74" s="199" t="str">
        <f aca="false">IFERROR(__xludf.dummyfunction("if(countif(ec_num_list,DR74),OFFSET(INDIRECT(CONCAT(""A"",to_text(match(DR74,ec_num_list,0)))),0,1),"""")"),"")</f>
        <v/>
      </c>
      <c r="AS74" s="199" t="str">
        <f aca="false">IFERROR(__xludf.dummyfunction("if(countif(ec_num_list,DS74),OFFSET(INDIRECT(CONCAT(""A"",to_text(match(DS74,ec_num_list,0)))),0,1),"""")"),"")</f>
        <v/>
      </c>
      <c r="AT74" s="199" t="str">
        <f aca="false">IFERROR(__xludf.dummyfunction("if(countif(ec_num_list,DT74),OFFSET(INDIRECT(CONCAT(""A"",to_text(match(DT74,ec_num_list,0)))),0,1),"""")"),"")</f>
        <v/>
      </c>
      <c r="AU74" s="199" t="str">
        <f aca="false">IFERROR(__xludf.dummyfunction("if(countif(ec_num_list,DU74),OFFSET(INDIRECT(CONCAT(""A"",to_text(match(DU74,ec_num_list,0)))),0,1),"""")"),"")</f>
        <v/>
      </c>
      <c r="AV74" s="199" t="str">
        <f aca="false">IFERROR(__xludf.dummyfunction("if(countif(ec_num_list,DV74),OFFSET(INDIRECT(CONCAT(""A"",to_text(match(DV74,ec_num_list,0)))),0,1),"""")"),"")</f>
        <v/>
      </c>
      <c r="AW74" s="199" t="str">
        <f aca="false">IFERROR(__xludf.dummyfunction("if(countif(ec_num_list,DW74),OFFSET(INDIRECT(CONCAT(""A"",to_text(match(DW74,ec_num_list,0)))),0,1),"""")"),"")</f>
        <v/>
      </c>
      <c r="AX74" s="199" t="str">
        <f aca="false">IFERROR(__xludf.dummyfunction("if(countif(ec_num_list,DX74),OFFSET(INDIRECT(CONCAT(""A"",to_text(match(DX74,ec_num_list,0)))),0,1),"""")"),"")</f>
        <v/>
      </c>
      <c r="AY74" s="199" t="str">
        <f aca="false">IFERROR(__xludf.dummyfunction("if(countif(ec_num_list,DY74),OFFSET(INDIRECT(CONCAT(""A"",to_text(match(DY74,ec_num_list,0)))),0,1),"""")"),"")</f>
        <v/>
      </c>
      <c r="AZ74" s="199" t="str">
        <f aca="false">IFERROR(__xludf.dummyfunction("if(countif(ec_num_list,DZ74),OFFSET(INDIRECT(CONCAT(""A"",to_text(match(DZ74,ec_num_list,0)))),0,1),"""")"),"")</f>
        <v/>
      </c>
      <c r="BA74" s="199" t="str">
        <f aca="false">IFERROR(__xludf.dummyfunction("if(countif(ec_num_list,EA74),OFFSET(INDIRECT(CONCAT(""A"",to_text(match(EA74,ec_num_list,0)))),0,1),"""")"),"")</f>
        <v/>
      </c>
      <c r="BB74" s="199" t="str">
        <f aca="false">IFERROR(__xludf.dummyfunction("if(countif(ec_num_list,EB74),OFFSET(INDIRECT(CONCAT(""A"",to_text(match(EB74,ec_num_list,0)))),0,1),"""")"),"")</f>
        <v/>
      </c>
      <c r="BC74" s="199" t="str">
        <f aca="false">IFERROR(__xludf.dummyfunction("if(countif(ec_num_list,EC74),OFFSET(INDIRECT(CONCAT(""A"",to_text(match(EC74,ec_num_list,0)))),0,1),"""")"),"")</f>
        <v/>
      </c>
      <c r="BD74" s="199" t="str">
        <f aca="false">IFERROR(__xludf.dummyfunction("if(countif(ec_num_list,ED74),OFFSET(INDIRECT(CONCAT(""A"",to_text(match(ED74,ec_num_list,0)))),0,1),"""")"),"")</f>
        <v/>
      </c>
      <c r="BE74" s="199" t="str">
        <f aca="false">IFERROR(__xludf.dummyfunction("if(countif(ec_num_list,EE74),OFFSET(INDIRECT(CONCAT(""A"",to_text(match(EE74,ec_num_list,0)))),0,1),"""")"),"")</f>
        <v/>
      </c>
      <c r="BF74" s="199" t="str">
        <f aca="false">IFERROR(__xludf.dummyfunction("if(countif(ec_num_list,EF74),OFFSET(INDIRECT(CONCAT(""A"",to_text(match(EF74,ec_num_list,0)))),0,1),"""")"),"")</f>
        <v/>
      </c>
      <c r="BG74" s="199" t="str">
        <f aca="false">IFERROR(__xludf.dummyfunction("if(countif(ec_num_list,EG74),OFFSET(INDIRECT(CONCAT(""A"",to_text(match(EG74,ec_num_list,0)))),0,1),"""")"),"")</f>
        <v/>
      </c>
      <c r="BH74" s="199" t="str">
        <f aca="false">IFERROR(__xludf.dummyfunction("if(countif(ec_num_list,EH74),OFFSET(INDIRECT(CONCAT(""A"",to_text(match(EH74,ec_num_list,0)))),0,1),"""")"),"")</f>
        <v/>
      </c>
      <c r="BI74" s="199" t="str">
        <f aca="false">IFERROR(__xludf.dummyfunction("if(countif(ec_num_list,EI74),OFFSET(INDIRECT(CONCAT(""A"",to_text(match(EI74,ec_num_list,0)))),0,1),"""")"),"")</f>
        <v/>
      </c>
      <c r="BJ74" s="199" t="str">
        <f aca="false">IFERROR(__xludf.dummyfunction("if(countif(ec_num_list,EJ74),OFFSET(INDIRECT(CONCAT(""A"",to_text(match(EJ74,ec_num_list,0)))),0,1),"""")"),"")</f>
        <v/>
      </c>
      <c r="BK74" s="199" t="str">
        <f aca="false">IFERROR(__xludf.dummyfunction("if(countif(ec_num_list,EK74),OFFSET(INDIRECT(CONCAT(""A"",to_text(match(EK74,ec_num_list,0)))),0,1),"""")"),"")</f>
        <v/>
      </c>
      <c r="BL74" s="199" t="str">
        <f aca="false">IFERROR(__xludf.dummyfunction("if(countif(ec_num_list,EL74),OFFSET(INDIRECT(CONCAT(""A"",to_text(match(EL74,ec_num_list,0)))),0,1),"""")"),"")</f>
        <v/>
      </c>
      <c r="BM74" s="199" t="str">
        <f aca="false">IFERROR(__xludf.dummyfunction("if(countif(ec_num_list,EM74),OFFSET(INDIRECT(CONCAT(""A"",to_text(match(EM74,ec_num_list,0)))),0,1),"""")"),"")</f>
        <v/>
      </c>
      <c r="BN74" s="199" t="str">
        <f aca="false">IFERROR(__xludf.dummyfunction("if(countif(ec_num_list,EN74),OFFSET(INDIRECT(CONCAT(""A"",to_text(match(EN74,ec_num_list,0)))),0,1),"""")"),"")</f>
        <v/>
      </c>
      <c r="BO74" s="199" t="str">
        <f aca="false">IFERROR(__xludf.dummyfunction("if(countif(ec_num_list,EO74),OFFSET(INDIRECT(CONCAT(""A"",to_text(match(EO74,ec_num_list,0)))),0,1),"""")"),"")</f>
        <v/>
      </c>
      <c r="BP74" s="199" t="str">
        <f aca="false">IFERROR(__xludf.dummyfunction("if(countif(ec_num_list,EP74),OFFSET(INDIRECT(CONCAT(""A"",to_text(match(EP74,ec_num_list,0)))),0,1),"""")"),"")</f>
        <v/>
      </c>
      <c r="BQ74" s="199" t="str">
        <f aca="false">IFERROR(__xludf.dummyfunction("if(countif(ec_num_list,EQ74),OFFSET(INDIRECT(CONCAT(""A"",to_text(match(EQ74,ec_num_list,0)))),0,1),"""")"),"")</f>
        <v/>
      </c>
      <c r="BR74" s="199" t="str">
        <f aca="false">IFERROR(__xludf.dummyfunction("if(countif(ec_num_list,ER74),OFFSET(INDIRECT(CONCAT(""A"",to_text(match(ER74,ec_num_list,0)))),0,1),"""")"),"")</f>
        <v/>
      </c>
      <c r="BS74" s="199" t="str">
        <f aca="false">IFERROR(__xludf.dummyfunction("if(countif(ec_num_list,ES74),OFFSET(INDIRECT(CONCAT(""A"",to_text(match(ES74,ec_num_list,0)))),0,1),"""")"),"")</f>
        <v/>
      </c>
      <c r="BT74" s="199" t="str">
        <f aca="false">IFERROR(__xludf.dummyfunction("if(countif(ec_num_list,ET74),OFFSET(INDIRECT(CONCAT(""A"",to_text(match(ET74,ec_num_list,0)))),0,1),"""")"),"")</f>
        <v/>
      </c>
      <c r="BU74" s="199" t="str">
        <f aca="false">IFERROR(__xludf.dummyfunction("if(countif(ec_num_list,EU74),OFFSET(INDIRECT(CONCAT(""A"",to_text(match(EU74,ec_num_list,0)))),0,1),"""")"),"")</f>
        <v/>
      </c>
      <c r="BV74" s="199" t="str">
        <f aca="false">IFERROR(__xludf.dummyfunction("if(countif(ec_num_list,EV74),OFFSET(INDIRECT(CONCAT(""A"",to_text(match(EV74,ec_num_list,0)))),0,1),"""")"),"")</f>
        <v/>
      </c>
      <c r="BW74" s="199" t="str">
        <f aca="false">IFERROR(__xludf.dummyfunction("if(countif(ec_num_list,EW74),OFFSET(INDIRECT(CONCAT(""A"",to_text(match(EW74,ec_num_list,0)))),0,1),"""")"),"")</f>
        <v/>
      </c>
      <c r="BX74" s="199" t="str">
        <f aca="false">IFERROR(__xludf.dummyfunction("if(countif(ec_num_list,EX74),OFFSET(INDIRECT(CONCAT(""A"",to_text(match(EX74,ec_num_list,0)))),0,1),"""")"),"")</f>
        <v/>
      </c>
      <c r="BY74" s="199" t="str">
        <f aca="false">IFERROR(__xludf.dummyfunction("if(countif(ec_num_list,EY74),OFFSET(INDIRECT(CONCAT(""A"",to_text(match(EY74,ec_num_list,0)))),0,1),"""")"),"")</f>
        <v/>
      </c>
      <c r="BZ74" s="199" t="str">
        <f aca="false">IFERROR(__xludf.dummyfunction("if(countif(ec_num_list,EZ74),OFFSET(INDIRECT(CONCAT(""A"",to_text(match(EZ74,ec_num_list,0)))),0,1),"""")"),"")</f>
        <v/>
      </c>
      <c r="CA74" s="199" t="str">
        <f aca="false">IFERROR(__xludf.dummyfunction("if(countif(ec_num_list,FA74),OFFSET(INDIRECT(CONCAT(""A"",to_text(match(FA74,ec_num_list,0)))),0,1),"""")"),"")</f>
        <v/>
      </c>
      <c r="CB74" s="199" t="str">
        <f aca="false">IFERROR(__xludf.dummyfunction("if(countif(ec_num_list,FB74),OFFSET(INDIRECT(CONCAT(""A"",to_text(match(FB74,ec_num_list,0)))),0,1),"""")"),"")</f>
        <v/>
      </c>
      <c r="CC74" s="199" t="str">
        <f aca="false">IFERROR(__xludf.dummyfunction("if(countif(ec_num_list,FC74),OFFSET(INDIRECT(CONCAT(""A"",to_text(match(FC74,ec_num_list,0)))),0,1),"""")"),"")</f>
        <v/>
      </c>
      <c r="CD74" s="199" t="str">
        <f aca="false">IFERROR(__xludf.dummyfunction("if(countif(ec_num_list,FD74),OFFSET(INDIRECT(CONCAT(""A"",to_text(match(FD74,ec_num_list,0)))),0,1),"""")"),"")</f>
        <v/>
      </c>
      <c r="CE74" s="199" t="str">
        <f aca="false">IFERROR(__xludf.dummyfunction("if(countif(ec_num_list,FE74),OFFSET(INDIRECT(CONCAT(""A"",to_text(match(FE74,ec_num_list,0)))),0,1),"""")"),"")</f>
        <v/>
      </c>
      <c r="CF74" s="199" t="str">
        <f aca="false">IFERROR(__xludf.dummyfunction("if(countif(ec_num_list,FF74),OFFSET(INDIRECT(CONCAT(""A"",to_text(match(FF74,ec_num_list,0)))),0,1),"""")"),"")</f>
        <v/>
      </c>
      <c r="CG74" s="199" t="str">
        <f aca="false">IFERROR(__xludf.dummyfunction("if(countif(ec_num_list,FG74),OFFSET(INDIRECT(CONCAT(""A"",to_text(match(FG74,ec_num_list,0)))),0,1),"""")"),"")</f>
        <v/>
      </c>
      <c r="CH74" s="199" t="str">
        <f aca="false">IFERROR(__xludf.dummyfunction("if(countif(ec_num_list,FH74),OFFSET(INDIRECT(CONCAT(""A"",to_text(match(FH74,ec_num_list,0)))),0,1),"""")"),"")</f>
        <v/>
      </c>
      <c r="CI74" s="199" t="str">
        <f aca="false">IFERROR(__xludf.dummyfunction("if(countif(ec_num_list,FI74),OFFSET(INDIRECT(CONCAT(""A"",to_text(match(FI74,ec_num_list,0)))),0,1),"""")"),"")</f>
        <v/>
      </c>
      <c r="CJ74" s="199" t="str">
        <f aca="false">IFERROR(__xludf.dummyfunction("if(countif(ec_num_list,FJ74),OFFSET(INDIRECT(CONCAT(""A"",to_text(match(FJ74,ec_num_list,0)))),0,1),"""")"),"")</f>
        <v/>
      </c>
      <c r="CK74" s="199" t="str">
        <f aca="false">IFERROR(__xludf.dummyfunction("if(countif(ec_num_list,FK74),OFFSET(INDIRECT(CONCAT(""A"",to_text(match(FK74,ec_num_list,0)))),0,1),"""")"),"")</f>
        <v/>
      </c>
      <c r="CL74" s="199" t="str">
        <f aca="false">IFERROR(__xludf.dummyfunction("if(countif(ec_num_list,FL74),OFFSET(INDIRECT(CONCAT(""A"",to_text(match(FL74,ec_num_list,0)))),0,1),"""")"),"")</f>
        <v/>
      </c>
      <c r="CM74" s="199" t="str">
        <f aca="false">IFERROR(__xludf.dummyfunction("if(countif(ec_num_list,FM74),OFFSET(INDIRECT(CONCAT(""A"",to_text(match(FM74,ec_num_list,0)))),0,1),"""")"),"")</f>
        <v/>
      </c>
      <c r="CN74" s="37" t="s">
        <v>259</v>
      </c>
      <c r="CO74" s="37" t="s">
        <v>1543</v>
      </c>
      <c r="CP74" s="37" t="s">
        <v>1543</v>
      </c>
      <c r="CQ74" s="37" t="s">
        <v>1543</v>
      </c>
      <c r="CR74" s="37" t="s">
        <v>1543</v>
      </c>
      <c r="CS74" s="37" t="s">
        <v>1543</v>
      </c>
      <c r="CT74" s="37" t="s">
        <v>1543</v>
      </c>
      <c r="CU74" s="37" t="s">
        <v>1543</v>
      </c>
      <c r="CV74" s="37" t="s">
        <v>1543</v>
      </c>
      <c r="CW74" s="37" t="s">
        <v>1543</v>
      </c>
      <c r="CX74" s="37" t="s">
        <v>1543</v>
      </c>
      <c r="CY74" s="37" t="s">
        <v>1543</v>
      </c>
      <c r="CZ74" s="37" t="s">
        <v>1543</v>
      </c>
      <c r="DA74" s="37" t="s">
        <v>1543</v>
      </c>
      <c r="DB74" s="37" t="s">
        <v>1543</v>
      </c>
      <c r="DC74" s="37" t="s">
        <v>1543</v>
      </c>
      <c r="DD74" s="37" t="s">
        <v>1543</v>
      </c>
      <c r="DE74" s="37" t="s">
        <v>1543</v>
      </c>
      <c r="DF74" s="37" t="s">
        <v>1543</v>
      </c>
      <c r="DG74" s="37" t="s">
        <v>1543</v>
      </c>
      <c r="DH74" s="37" t="s">
        <v>1543</v>
      </c>
      <c r="DI74" s="37" t="s">
        <v>1543</v>
      </c>
      <c r="DJ74" s="37" t="s">
        <v>1543</v>
      </c>
      <c r="DK74" s="37" t="s">
        <v>1543</v>
      </c>
      <c r="DL74" s="37" t="s">
        <v>1543</v>
      </c>
      <c r="DM74" s="37" t="s">
        <v>1543</v>
      </c>
      <c r="DN74" s="37" t="s">
        <v>1543</v>
      </c>
      <c r="DO74" s="37" t="s">
        <v>1543</v>
      </c>
      <c r="DP74" s="37" t="s">
        <v>1543</v>
      </c>
      <c r="DQ74" s="37" t="s">
        <v>1543</v>
      </c>
      <c r="DR74" s="37" t="s">
        <v>1543</v>
      </c>
      <c r="DS74" s="37" t="s">
        <v>1543</v>
      </c>
      <c r="DT74" s="37" t="s">
        <v>1543</v>
      </c>
      <c r="DU74" s="37" t="s">
        <v>1543</v>
      </c>
      <c r="DV74" s="37" t="s">
        <v>1543</v>
      </c>
      <c r="DW74" s="37" t="s">
        <v>1543</v>
      </c>
      <c r="DX74" s="37" t="s">
        <v>1543</v>
      </c>
      <c r="DY74" s="37" t="s">
        <v>1543</v>
      </c>
      <c r="DZ74" s="37" t="s">
        <v>1543</v>
      </c>
      <c r="EA74" s="37" t="s">
        <v>1543</v>
      </c>
      <c r="EB74" s="37" t="s">
        <v>1543</v>
      </c>
      <c r="EC74" s="37" t="s">
        <v>1543</v>
      </c>
      <c r="ED74" s="37" t="s">
        <v>1543</v>
      </c>
      <c r="EE74" s="37" t="s">
        <v>1543</v>
      </c>
      <c r="EF74" s="37" t="s">
        <v>1543</v>
      </c>
      <c r="EG74" s="37" t="s">
        <v>1543</v>
      </c>
      <c r="EH74" s="37" t="s">
        <v>1543</v>
      </c>
      <c r="EI74" s="37" t="s">
        <v>1543</v>
      </c>
      <c r="EJ74" s="37" t="s">
        <v>1543</v>
      </c>
      <c r="EK74" s="37" t="s">
        <v>1543</v>
      </c>
      <c r="EL74" s="37" t="s">
        <v>1543</v>
      </c>
      <c r="EM74" s="37" t="s">
        <v>1543</v>
      </c>
      <c r="EN74" s="37" t="s">
        <v>1543</v>
      </c>
      <c r="EO74" s="37" t="s">
        <v>1543</v>
      </c>
      <c r="EP74" s="37" t="s">
        <v>1543</v>
      </c>
      <c r="EQ74" s="37" t="s">
        <v>1543</v>
      </c>
      <c r="ER74" s="37" t="s">
        <v>1543</v>
      </c>
      <c r="ES74" s="37" t="s">
        <v>1543</v>
      </c>
      <c r="ET74" s="37" t="s">
        <v>1543</v>
      </c>
      <c r="EU74" s="37" t="s">
        <v>1543</v>
      </c>
      <c r="EV74" s="37" t="s">
        <v>1543</v>
      </c>
      <c r="EW74" s="37" t="s">
        <v>1543</v>
      </c>
      <c r="EX74" s="37" t="s">
        <v>1543</v>
      </c>
      <c r="EY74" s="37" t="s">
        <v>1543</v>
      </c>
      <c r="EZ74" s="37" t="s">
        <v>1543</v>
      </c>
      <c r="FA74" s="37" t="s">
        <v>1543</v>
      </c>
      <c r="FB74" s="37" t="s">
        <v>1543</v>
      </c>
      <c r="FC74" s="37" t="s">
        <v>1543</v>
      </c>
      <c r="FD74" s="37" t="s">
        <v>1543</v>
      </c>
      <c r="FE74" s="37" t="s">
        <v>1543</v>
      </c>
      <c r="FF74" s="37" t="s">
        <v>1543</v>
      </c>
      <c r="FG74" s="37" t="s">
        <v>1543</v>
      </c>
      <c r="FH74" s="37" t="s">
        <v>1543</v>
      </c>
      <c r="FI74" s="37" t="s">
        <v>1543</v>
      </c>
      <c r="FJ74" s="37" t="s">
        <v>1543</v>
      </c>
      <c r="FK74" s="37" t="s">
        <v>1543</v>
      </c>
      <c r="FL74" s="37" t="s">
        <v>1543</v>
      </c>
      <c r="FM74" s="37" t="s">
        <v>1543</v>
      </c>
    </row>
    <row r="75" customFormat="false" ht="15" hidden="false" customHeight="false" outlineLevel="0" collapsed="false">
      <c r="A75" s="37" t="s">
        <v>1482</v>
      </c>
      <c r="B75" s="37" t="str">
        <f aca="false">CONCATENATE("N",C75," ")</f>
        <v>N7</v>
      </c>
      <c r="C75" s="196" t="n">
        <v>7</v>
      </c>
      <c r="D75" s="36" t="s">
        <v>472</v>
      </c>
      <c r="E75" s="36" t="s">
        <v>473</v>
      </c>
      <c r="F75" s="36" t="s">
        <v>481</v>
      </c>
      <c r="G75" s="36" t="s">
        <v>456</v>
      </c>
      <c r="H75" s="36" t="s">
        <v>422</v>
      </c>
      <c r="I75" s="36" t="s">
        <v>457</v>
      </c>
      <c r="J75" s="36" t="s">
        <v>482</v>
      </c>
      <c r="K75" s="36" t="s">
        <v>779</v>
      </c>
      <c r="L75" s="173" t="s">
        <v>261</v>
      </c>
      <c r="M75" s="199" t="str">
        <f aca="false">IFERROR(__xludf.dummyfunction("regexreplace(N75,"" "","", "")"),"")</f>
        <v/>
      </c>
      <c r="N75" s="199" t="e">
        <f aca="false">CONCATENATE(O75:CL75)</f>
        <v>#VALUE!</v>
      </c>
      <c r="O75" s="199" t="str">
        <f aca="false">IFERROR(__xludf.dummyfunction("if(countif(ec_num_list,CO75),OFFSET(INDIRECT(CONCAT(""A"",to_text(match(CO75,ec_num_list,0)))),0,1),"""")"),"")</f>
        <v/>
      </c>
      <c r="P75" s="199" t="str">
        <f aca="false">IFERROR(__xludf.dummyfunction("if(countif(ec_num_list,CP75),OFFSET(INDIRECT(CONCAT(""A"",to_text(match(CP75,ec_num_list,0)))),0,1),"""")"),"")</f>
        <v/>
      </c>
      <c r="Q75" s="199" t="str">
        <f aca="false">IFERROR(__xludf.dummyfunction("if(countif(ec_num_list,CQ75),OFFSET(INDIRECT(CONCAT(""A"",to_text(match(CQ75,ec_num_list,0)))),0,1),"""")"),"")</f>
        <v/>
      </c>
      <c r="R75" s="199" t="str">
        <f aca="false">IFERROR(__xludf.dummyfunction("if(countif(ec_num_list,CR75),OFFSET(INDIRECT(CONCAT(""A"",to_text(match(CR75,ec_num_list,0)))),0,1),"""")"),"")</f>
        <v/>
      </c>
      <c r="S75" s="199" t="str">
        <f aca="false">IFERROR(__xludf.dummyfunction("if(countif(ec_num_list,CS75),OFFSET(INDIRECT(CONCAT(""A"",to_text(match(CS75,ec_num_list,0)))),0,1),"""")"),"")</f>
        <v/>
      </c>
      <c r="T75" s="199" t="str">
        <f aca="false">IFERROR(__xludf.dummyfunction("if(countif(ec_num_list,CT75),OFFSET(INDIRECT(CONCAT(""A"",to_text(match(CT75,ec_num_list,0)))),0,1),"""")"),"")</f>
        <v/>
      </c>
      <c r="U75" s="199" t="str">
        <f aca="false">IFERROR(__xludf.dummyfunction("if(countif(ec_num_list,CU75),OFFSET(INDIRECT(CONCAT(""A"",to_text(match(CU75,ec_num_list,0)))),0,1),"""")"),"")</f>
        <v/>
      </c>
      <c r="V75" s="199" t="str">
        <f aca="false">IFERROR(__xludf.dummyfunction("if(countif(ec_num_list,CV75),OFFSET(INDIRECT(CONCAT(""A"",to_text(match(CV75,ec_num_list,0)))),0,1),"""")"),"")</f>
        <v/>
      </c>
      <c r="W75" s="199" t="str">
        <f aca="false">IFERROR(__xludf.dummyfunction("if(countif(ec_num_list,CW75),OFFSET(INDIRECT(CONCAT(""A"",to_text(match(CW75,ec_num_list,0)))),0,1),"""")"),"")</f>
        <v/>
      </c>
      <c r="X75" s="199" t="str">
        <f aca="false">IFERROR(__xludf.dummyfunction("if(countif(ec_num_list,CX75),OFFSET(INDIRECT(CONCAT(""A"",to_text(match(CX75,ec_num_list,0)))),0,1),"""")"),"")</f>
        <v/>
      </c>
      <c r="Y75" s="199" t="str">
        <f aca="false">IFERROR(__xludf.dummyfunction("if(countif(ec_num_list,CY75),OFFSET(INDIRECT(CONCAT(""A"",to_text(match(CY75,ec_num_list,0)))),0,1),"""")"),"")</f>
        <v/>
      </c>
      <c r="Z75" s="199" t="str">
        <f aca="false">IFERROR(__xludf.dummyfunction("if(countif(ec_num_list,CZ75),OFFSET(INDIRECT(CONCAT(""A"",to_text(match(CZ75,ec_num_list,0)))),0,1),"""")"),"")</f>
        <v/>
      </c>
      <c r="AA75" s="199" t="str">
        <f aca="false">IFERROR(__xludf.dummyfunction("if(countif(ec_num_list,DA75),OFFSET(INDIRECT(CONCAT(""A"",to_text(match(DA75,ec_num_list,0)))),0,1),"""")"),"")</f>
        <v/>
      </c>
      <c r="AB75" s="199" t="str">
        <f aca="false">IFERROR(__xludf.dummyfunction("if(countif(ec_num_list,DB75),OFFSET(INDIRECT(CONCAT(""A"",to_text(match(DB75,ec_num_list,0)))),0,1),"""")"),"")</f>
        <v/>
      </c>
      <c r="AC75" s="199" t="str">
        <f aca="false">IFERROR(__xludf.dummyfunction("if(countif(ec_num_list,DC75),OFFSET(INDIRECT(CONCAT(""A"",to_text(match(DC75,ec_num_list,0)))),0,1),"""")"),"")</f>
        <v/>
      </c>
      <c r="AD75" s="199" t="str">
        <f aca="false">IFERROR(__xludf.dummyfunction("if(countif(ec_num_list,DD75),OFFSET(INDIRECT(CONCAT(""A"",to_text(match(DD75,ec_num_list,0)))),0,1),"""")"),"")</f>
        <v/>
      </c>
      <c r="AE75" s="199" t="str">
        <f aca="false">IFERROR(__xludf.dummyfunction("if(countif(ec_num_list,DE75),OFFSET(INDIRECT(CONCAT(""A"",to_text(match(DE75,ec_num_list,0)))),0,1),"""")"),"")</f>
        <v/>
      </c>
      <c r="AF75" s="199" t="str">
        <f aca="false">IFERROR(__xludf.dummyfunction("if(countif(ec_num_list,DF75),OFFSET(INDIRECT(CONCAT(""A"",to_text(match(DF75,ec_num_list,0)))),0,1),"""")"),"")</f>
        <v/>
      </c>
      <c r="AG75" s="199" t="str">
        <f aca="false">IFERROR(__xludf.dummyfunction("if(countif(ec_num_list,DG75),OFFSET(INDIRECT(CONCAT(""A"",to_text(match(DG75,ec_num_list,0)))),0,1),"""")"),"")</f>
        <v/>
      </c>
      <c r="AH75" s="199" t="str">
        <f aca="false">IFERROR(__xludf.dummyfunction("if(countif(ec_num_list,DH75),OFFSET(INDIRECT(CONCAT(""A"",to_text(match(DH75,ec_num_list,0)))),0,1),"""")"),"")</f>
        <v/>
      </c>
      <c r="AI75" s="199" t="str">
        <f aca="false">IFERROR(__xludf.dummyfunction("if(countif(ec_num_list,DI75),OFFSET(INDIRECT(CONCAT(""A"",to_text(match(DI75,ec_num_list,0)))),0,1),"""")"),"")</f>
        <v/>
      </c>
      <c r="AJ75" s="199" t="str">
        <f aca="false">IFERROR(__xludf.dummyfunction("if(countif(ec_num_list,DJ75),OFFSET(INDIRECT(CONCAT(""A"",to_text(match(DJ75,ec_num_list,0)))),0,1),"""")"),"")</f>
        <v/>
      </c>
      <c r="AK75" s="199" t="str">
        <f aca="false">IFERROR(__xludf.dummyfunction("if(countif(ec_num_list,DK75),OFFSET(INDIRECT(CONCAT(""A"",to_text(match(DK75,ec_num_list,0)))),0,1),"""")"),"")</f>
        <v/>
      </c>
      <c r="AL75" s="199" t="str">
        <f aca="false">IFERROR(__xludf.dummyfunction("if(countif(ec_num_list,DL75),OFFSET(INDIRECT(CONCAT(""A"",to_text(match(DL75,ec_num_list,0)))),0,1),"""")"),"")</f>
        <v/>
      </c>
      <c r="AM75" s="199" t="str">
        <f aca="false">IFERROR(__xludf.dummyfunction("if(countif(ec_num_list,DM75),OFFSET(INDIRECT(CONCAT(""A"",to_text(match(DM75,ec_num_list,0)))),0,1),"""")"),"")</f>
        <v/>
      </c>
      <c r="AN75" s="199" t="str">
        <f aca="false">IFERROR(__xludf.dummyfunction("if(countif(ec_num_list,DN75),OFFSET(INDIRECT(CONCAT(""A"",to_text(match(DN75,ec_num_list,0)))),0,1),"""")"),"")</f>
        <v/>
      </c>
      <c r="AO75" s="199" t="str">
        <f aca="false">IFERROR(__xludf.dummyfunction("if(countif(ec_num_list,DO75),OFFSET(INDIRECT(CONCAT(""A"",to_text(match(DO75,ec_num_list,0)))),0,1),"""")"),"")</f>
        <v/>
      </c>
      <c r="AP75" s="199" t="str">
        <f aca="false">IFERROR(__xludf.dummyfunction("if(countif(ec_num_list,DP75),OFFSET(INDIRECT(CONCAT(""A"",to_text(match(DP75,ec_num_list,0)))),0,1),"""")"),"")</f>
        <v/>
      </c>
      <c r="AQ75" s="199" t="str">
        <f aca="false">IFERROR(__xludf.dummyfunction("if(countif(ec_num_list,DQ75),OFFSET(INDIRECT(CONCAT(""A"",to_text(match(DQ75,ec_num_list,0)))),0,1),"""")"),"")</f>
        <v/>
      </c>
      <c r="AR75" s="199" t="str">
        <f aca="false">IFERROR(__xludf.dummyfunction("if(countif(ec_num_list,DR75),OFFSET(INDIRECT(CONCAT(""A"",to_text(match(DR75,ec_num_list,0)))),0,1),"""")"),"")</f>
        <v/>
      </c>
      <c r="AS75" s="199" t="str">
        <f aca="false">IFERROR(__xludf.dummyfunction("if(countif(ec_num_list,DS75),OFFSET(INDIRECT(CONCAT(""A"",to_text(match(DS75,ec_num_list,0)))),0,1),"""")"),"")</f>
        <v/>
      </c>
      <c r="AT75" s="199" t="str">
        <f aca="false">IFERROR(__xludf.dummyfunction("if(countif(ec_num_list,DT75),OFFSET(INDIRECT(CONCAT(""A"",to_text(match(DT75,ec_num_list,0)))),0,1),"""")"),"")</f>
        <v/>
      </c>
      <c r="AU75" s="199" t="str">
        <f aca="false">IFERROR(__xludf.dummyfunction("if(countif(ec_num_list,DU75),OFFSET(INDIRECT(CONCAT(""A"",to_text(match(DU75,ec_num_list,0)))),0,1),"""")"),"")</f>
        <v/>
      </c>
      <c r="AV75" s="199" t="str">
        <f aca="false">IFERROR(__xludf.dummyfunction("if(countif(ec_num_list,DV75),OFFSET(INDIRECT(CONCAT(""A"",to_text(match(DV75,ec_num_list,0)))),0,1),"""")"),"")</f>
        <v/>
      </c>
      <c r="AW75" s="199" t="str">
        <f aca="false">IFERROR(__xludf.dummyfunction("if(countif(ec_num_list,DW75),OFFSET(INDIRECT(CONCAT(""A"",to_text(match(DW75,ec_num_list,0)))),0,1),"""")"),"")</f>
        <v/>
      </c>
      <c r="AX75" s="199" t="str">
        <f aca="false">IFERROR(__xludf.dummyfunction("if(countif(ec_num_list,DX75),OFFSET(INDIRECT(CONCAT(""A"",to_text(match(DX75,ec_num_list,0)))),0,1),"""")"),"")</f>
        <v/>
      </c>
      <c r="AY75" s="199" t="str">
        <f aca="false">IFERROR(__xludf.dummyfunction("if(countif(ec_num_list,DY75),OFFSET(INDIRECT(CONCAT(""A"",to_text(match(DY75,ec_num_list,0)))),0,1),"""")"),"")</f>
        <v/>
      </c>
      <c r="AZ75" s="199" t="str">
        <f aca="false">IFERROR(__xludf.dummyfunction("if(countif(ec_num_list,DZ75),OFFSET(INDIRECT(CONCAT(""A"",to_text(match(DZ75,ec_num_list,0)))),0,1),"""")"),"")</f>
        <v/>
      </c>
      <c r="BA75" s="199" t="str">
        <f aca="false">IFERROR(__xludf.dummyfunction("if(countif(ec_num_list,EA75),OFFSET(INDIRECT(CONCAT(""A"",to_text(match(EA75,ec_num_list,0)))),0,1),"""")"),"")</f>
        <v/>
      </c>
      <c r="BB75" s="199" t="str">
        <f aca="false">IFERROR(__xludf.dummyfunction("if(countif(ec_num_list,EB75),OFFSET(INDIRECT(CONCAT(""A"",to_text(match(EB75,ec_num_list,0)))),0,1),"""")"),"")</f>
        <v/>
      </c>
      <c r="BC75" s="199" t="str">
        <f aca="false">IFERROR(__xludf.dummyfunction("if(countif(ec_num_list,EC75),OFFSET(INDIRECT(CONCAT(""A"",to_text(match(EC75,ec_num_list,0)))),0,1),"""")"),"")</f>
        <v/>
      </c>
      <c r="BD75" s="199" t="str">
        <f aca="false">IFERROR(__xludf.dummyfunction("if(countif(ec_num_list,ED75),OFFSET(INDIRECT(CONCAT(""A"",to_text(match(ED75,ec_num_list,0)))),0,1),"""")"),"")</f>
        <v/>
      </c>
      <c r="BE75" s="199" t="str">
        <f aca="false">IFERROR(__xludf.dummyfunction("if(countif(ec_num_list,EE75),OFFSET(INDIRECT(CONCAT(""A"",to_text(match(EE75,ec_num_list,0)))),0,1),"""")"),"")</f>
        <v/>
      </c>
      <c r="BF75" s="199" t="str">
        <f aca="false">IFERROR(__xludf.dummyfunction("if(countif(ec_num_list,EF75),OFFSET(INDIRECT(CONCAT(""A"",to_text(match(EF75,ec_num_list,0)))),0,1),"""")"),"")</f>
        <v/>
      </c>
      <c r="BG75" s="199" t="str">
        <f aca="false">IFERROR(__xludf.dummyfunction("if(countif(ec_num_list,EG75),OFFSET(INDIRECT(CONCAT(""A"",to_text(match(EG75,ec_num_list,0)))),0,1),"""")"),"")</f>
        <v/>
      </c>
      <c r="BH75" s="199" t="str">
        <f aca="false">IFERROR(__xludf.dummyfunction("if(countif(ec_num_list,EH75),OFFSET(INDIRECT(CONCAT(""A"",to_text(match(EH75,ec_num_list,0)))),0,1),"""")"),"")</f>
        <v/>
      </c>
      <c r="BI75" s="199" t="str">
        <f aca="false">IFERROR(__xludf.dummyfunction("if(countif(ec_num_list,EI75),OFFSET(INDIRECT(CONCAT(""A"",to_text(match(EI75,ec_num_list,0)))),0,1),"""")"),"")</f>
        <v/>
      </c>
      <c r="BJ75" s="199" t="str">
        <f aca="false">IFERROR(__xludf.dummyfunction("if(countif(ec_num_list,EJ75),OFFSET(INDIRECT(CONCAT(""A"",to_text(match(EJ75,ec_num_list,0)))),0,1),"""")"),"")</f>
        <v/>
      </c>
      <c r="BK75" s="199" t="str">
        <f aca="false">IFERROR(__xludf.dummyfunction("if(countif(ec_num_list,EK75),OFFSET(INDIRECT(CONCAT(""A"",to_text(match(EK75,ec_num_list,0)))),0,1),"""")"),"")</f>
        <v/>
      </c>
      <c r="BL75" s="199" t="str">
        <f aca="false">IFERROR(__xludf.dummyfunction("if(countif(ec_num_list,EL75),OFFSET(INDIRECT(CONCAT(""A"",to_text(match(EL75,ec_num_list,0)))),0,1),"""")"),"")</f>
        <v/>
      </c>
      <c r="BM75" s="199" t="str">
        <f aca="false">IFERROR(__xludf.dummyfunction("if(countif(ec_num_list,EM75),OFFSET(INDIRECT(CONCAT(""A"",to_text(match(EM75,ec_num_list,0)))),0,1),"""")"),"")</f>
        <v/>
      </c>
      <c r="BN75" s="199" t="str">
        <f aca="false">IFERROR(__xludf.dummyfunction("if(countif(ec_num_list,EN75),OFFSET(INDIRECT(CONCAT(""A"",to_text(match(EN75,ec_num_list,0)))),0,1),"""")"),"")</f>
        <v/>
      </c>
      <c r="BO75" s="199" t="str">
        <f aca="false">IFERROR(__xludf.dummyfunction("if(countif(ec_num_list,EO75),OFFSET(INDIRECT(CONCAT(""A"",to_text(match(EO75,ec_num_list,0)))),0,1),"""")"),"")</f>
        <v/>
      </c>
      <c r="BP75" s="199" t="str">
        <f aca="false">IFERROR(__xludf.dummyfunction("if(countif(ec_num_list,EP75),OFFSET(INDIRECT(CONCAT(""A"",to_text(match(EP75,ec_num_list,0)))),0,1),"""")"),"")</f>
        <v/>
      </c>
      <c r="BQ75" s="199" t="str">
        <f aca="false">IFERROR(__xludf.dummyfunction("if(countif(ec_num_list,EQ75),OFFSET(INDIRECT(CONCAT(""A"",to_text(match(EQ75,ec_num_list,0)))),0,1),"""")"),"")</f>
        <v/>
      </c>
      <c r="BR75" s="199" t="str">
        <f aca="false">IFERROR(__xludf.dummyfunction("if(countif(ec_num_list,ER75),OFFSET(INDIRECT(CONCAT(""A"",to_text(match(ER75,ec_num_list,0)))),0,1),"""")"),"")</f>
        <v/>
      </c>
      <c r="BS75" s="199" t="str">
        <f aca="false">IFERROR(__xludf.dummyfunction("if(countif(ec_num_list,ES75),OFFSET(INDIRECT(CONCAT(""A"",to_text(match(ES75,ec_num_list,0)))),0,1),"""")"),"")</f>
        <v/>
      </c>
      <c r="BT75" s="199" t="str">
        <f aca="false">IFERROR(__xludf.dummyfunction("if(countif(ec_num_list,ET75),OFFSET(INDIRECT(CONCAT(""A"",to_text(match(ET75,ec_num_list,0)))),0,1),"""")"),"")</f>
        <v/>
      </c>
      <c r="BU75" s="199" t="str">
        <f aca="false">IFERROR(__xludf.dummyfunction("if(countif(ec_num_list,EU75),OFFSET(INDIRECT(CONCAT(""A"",to_text(match(EU75,ec_num_list,0)))),0,1),"""")"),"")</f>
        <v/>
      </c>
      <c r="BV75" s="199" t="str">
        <f aca="false">IFERROR(__xludf.dummyfunction("if(countif(ec_num_list,EV75),OFFSET(INDIRECT(CONCAT(""A"",to_text(match(EV75,ec_num_list,0)))),0,1),"""")"),"")</f>
        <v/>
      </c>
      <c r="BW75" s="199" t="str">
        <f aca="false">IFERROR(__xludf.dummyfunction("if(countif(ec_num_list,EW75),OFFSET(INDIRECT(CONCAT(""A"",to_text(match(EW75,ec_num_list,0)))),0,1),"""")"),"")</f>
        <v/>
      </c>
      <c r="BX75" s="199" t="str">
        <f aca="false">IFERROR(__xludf.dummyfunction("if(countif(ec_num_list,EX75),OFFSET(INDIRECT(CONCAT(""A"",to_text(match(EX75,ec_num_list,0)))),0,1),"""")"),"")</f>
        <v/>
      </c>
      <c r="BY75" s="199" t="str">
        <f aca="false">IFERROR(__xludf.dummyfunction("if(countif(ec_num_list,EY75),OFFSET(INDIRECT(CONCAT(""A"",to_text(match(EY75,ec_num_list,0)))),0,1),"""")"),"")</f>
        <v/>
      </c>
      <c r="BZ75" s="199" t="str">
        <f aca="false">IFERROR(__xludf.dummyfunction("if(countif(ec_num_list,EZ75),OFFSET(INDIRECT(CONCAT(""A"",to_text(match(EZ75,ec_num_list,0)))),0,1),"""")"),"")</f>
        <v/>
      </c>
      <c r="CA75" s="199" t="str">
        <f aca="false">IFERROR(__xludf.dummyfunction("if(countif(ec_num_list,FA75),OFFSET(INDIRECT(CONCAT(""A"",to_text(match(FA75,ec_num_list,0)))),0,1),"""")"),"")</f>
        <v/>
      </c>
      <c r="CB75" s="199" t="str">
        <f aca="false">IFERROR(__xludf.dummyfunction("if(countif(ec_num_list,FB75),OFFSET(INDIRECT(CONCAT(""A"",to_text(match(FB75,ec_num_list,0)))),0,1),"""")"),"")</f>
        <v/>
      </c>
      <c r="CC75" s="199" t="str">
        <f aca="false">IFERROR(__xludf.dummyfunction("if(countif(ec_num_list,FC75),OFFSET(INDIRECT(CONCAT(""A"",to_text(match(FC75,ec_num_list,0)))),0,1),"""")"),"")</f>
        <v/>
      </c>
      <c r="CD75" s="199" t="str">
        <f aca="false">IFERROR(__xludf.dummyfunction("if(countif(ec_num_list,FD75),OFFSET(INDIRECT(CONCAT(""A"",to_text(match(FD75,ec_num_list,0)))),0,1),"""")"),"")</f>
        <v/>
      </c>
      <c r="CE75" s="199" t="str">
        <f aca="false">IFERROR(__xludf.dummyfunction("if(countif(ec_num_list,FE75),OFFSET(INDIRECT(CONCAT(""A"",to_text(match(FE75,ec_num_list,0)))),0,1),"""")"),"")</f>
        <v/>
      </c>
      <c r="CF75" s="199" t="str">
        <f aca="false">IFERROR(__xludf.dummyfunction("if(countif(ec_num_list,FF75),OFFSET(INDIRECT(CONCAT(""A"",to_text(match(FF75,ec_num_list,0)))),0,1),"""")"),"")</f>
        <v/>
      </c>
      <c r="CG75" s="199" t="str">
        <f aca="false">IFERROR(__xludf.dummyfunction("if(countif(ec_num_list,FG75),OFFSET(INDIRECT(CONCAT(""A"",to_text(match(FG75,ec_num_list,0)))),0,1),"""")"),"")</f>
        <v/>
      </c>
      <c r="CH75" s="199" t="str">
        <f aca="false">IFERROR(__xludf.dummyfunction("if(countif(ec_num_list,FH75),OFFSET(INDIRECT(CONCAT(""A"",to_text(match(FH75,ec_num_list,0)))),0,1),"""")"),"")</f>
        <v/>
      </c>
      <c r="CI75" s="199" t="str">
        <f aca="false">IFERROR(__xludf.dummyfunction("if(countif(ec_num_list,FI75),OFFSET(INDIRECT(CONCAT(""A"",to_text(match(FI75,ec_num_list,0)))),0,1),"""")"),"")</f>
        <v/>
      </c>
      <c r="CJ75" s="199" t="str">
        <f aca="false">IFERROR(__xludf.dummyfunction("if(countif(ec_num_list,FJ75),OFFSET(INDIRECT(CONCAT(""A"",to_text(match(FJ75,ec_num_list,0)))),0,1),"""")"),"")</f>
        <v/>
      </c>
      <c r="CK75" s="199" t="str">
        <f aca="false">IFERROR(__xludf.dummyfunction("if(countif(ec_num_list,FK75),OFFSET(INDIRECT(CONCAT(""A"",to_text(match(FK75,ec_num_list,0)))),0,1),"""")"),"")</f>
        <v/>
      </c>
      <c r="CL75" s="199" t="str">
        <f aca="false">IFERROR(__xludf.dummyfunction("if(countif(ec_num_list,FL75),OFFSET(INDIRECT(CONCAT(""A"",to_text(match(FL75,ec_num_list,0)))),0,1),"""")"),"")</f>
        <v/>
      </c>
      <c r="CM75" s="199" t="str">
        <f aca="false">IFERROR(__xludf.dummyfunction("if(countif(ec_num_list,FM75),OFFSET(INDIRECT(CONCAT(""A"",to_text(match(FM75,ec_num_list,0)))),0,1),"""")"),"")</f>
        <v/>
      </c>
      <c r="CN75" s="37" t="s">
        <v>261</v>
      </c>
      <c r="CO75" s="37" t="s">
        <v>1543</v>
      </c>
      <c r="CP75" s="37" t="s">
        <v>1543</v>
      </c>
      <c r="CQ75" s="37" t="s">
        <v>1543</v>
      </c>
      <c r="CR75" s="37" t="s">
        <v>1543</v>
      </c>
      <c r="CS75" s="37" t="s">
        <v>1543</v>
      </c>
      <c r="CT75" s="37" t="s">
        <v>1543</v>
      </c>
      <c r="CU75" s="37" t="s">
        <v>1543</v>
      </c>
      <c r="CV75" s="37" t="s">
        <v>1543</v>
      </c>
      <c r="CW75" s="37" t="s">
        <v>1543</v>
      </c>
      <c r="CX75" s="37" t="s">
        <v>1543</v>
      </c>
      <c r="CY75" s="37" t="s">
        <v>1543</v>
      </c>
      <c r="CZ75" s="37" t="s">
        <v>1543</v>
      </c>
      <c r="DA75" s="37" t="s">
        <v>1543</v>
      </c>
      <c r="DB75" s="37" t="s">
        <v>1543</v>
      </c>
      <c r="DC75" s="37" t="s">
        <v>1543</v>
      </c>
      <c r="DD75" s="37" t="s">
        <v>1543</v>
      </c>
      <c r="DE75" s="37" t="s">
        <v>1543</v>
      </c>
      <c r="DF75" s="37" t="s">
        <v>1543</v>
      </c>
      <c r="DG75" s="37" t="s">
        <v>1543</v>
      </c>
      <c r="DH75" s="37" t="s">
        <v>1543</v>
      </c>
      <c r="DI75" s="37" t="s">
        <v>1543</v>
      </c>
      <c r="DJ75" s="37" t="s">
        <v>1543</v>
      </c>
      <c r="DK75" s="37" t="s">
        <v>1543</v>
      </c>
      <c r="DL75" s="37" t="s">
        <v>1543</v>
      </c>
      <c r="DM75" s="37" t="s">
        <v>1543</v>
      </c>
      <c r="DN75" s="37" t="s">
        <v>1543</v>
      </c>
      <c r="DO75" s="37" t="s">
        <v>1543</v>
      </c>
      <c r="DP75" s="37" t="s">
        <v>1543</v>
      </c>
      <c r="DQ75" s="37" t="s">
        <v>1543</v>
      </c>
      <c r="DR75" s="37" t="s">
        <v>1543</v>
      </c>
      <c r="DS75" s="37" t="s">
        <v>1543</v>
      </c>
      <c r="DT75" s="37" t="s">
        <v>1543</v>
      </c>
      <c r="DU75" s="37" t="s">
        <v>1543</v>
      </c>
      <c r="DV75" s="37" t="s">
        <v>1543</v>
      </c>
      <c r="DW75" s="37" t="s">
        <v>1543</v>
      </c>
      <c r="DX75" s="37" t="s">
        <v>1543</v>
      </c>
      <c r="DY75" s="37" t="s">
        <v>1543</v>
      </c>
      <c r="DZ75" s="37" t="s">
        <v>1543</v>
      </c>
      <c r="EA75" s="37" t="s">
        <v>1543</v>
      </c>
      <c r="EB75" s="37" t="s">
        <v>1543</v>
      </c>
      <c r="EC75" s="37" t="s">
        <v>1543</v>
      </c>
      <c r="ED75" s="37" t="s">
        <v>1543</v>
      </c>
      <c r="EE75" s="37" t="s">
        <v>1543</v>
      </c>
      <c r="EF75" s="37" t="s">
        <v>1543</v>
      </c>
      <c r="EG75" s="37" t="s">
        <v>1543</v>
      </c>
      <c r="EH75" s="37" t="s">
        <v>1543</v>
      </c>
      <c r="EI75" s="37" t="s">
        <v>1543</v>
      </c>
      <c r="EJ75" s="37" t="s">
        <v>1543</v>
      </c>
      <c r="EK75" s="37" t="s">
        <v>1543</v>
      </c>
      <c r="EL75" s="37" t="s">
        <v>1543</v>
      </c>
      <c r="EM75" s="37" t="s">
        <v>1543</v>
      </c>
      <c r="EN75" s="37" t="s">
        <v>1543</v>
      </c>
      <c r="EO75" s="37" t="s">
        <v>1543</v>
      </c>
      <c r="EP75" s="37" t="s">
        <v>1543</v>
      </c>
      <c r="EQ75" s="37" t="s">
        <v>1543</v>
      </c>
      <c r="ER75" s="37" t="s">
        <v>1543</v>
      </c>
      <c r="ES75" s="37" t="s">
        <v>1543</v>
      </c>
      <c r="ET75" s="37" t="s">
        <v>1543</v>
      </c>
      <c r="EU75" s="37" t="s">
        <v>1543</v>
      </c>
      <c r="EV75" s="37" t="s">
        <v>1543</v>
      </c>
      <c r="EW75" s="37" t="s">
        <v>1543</v>
      </c>
      <c r="EX75" s="37" t="s">
        <v>1543</v>
      </c>
      <c r="EY75" s="37" t="s">
        <v>1543</v>
      </c>
      <c r="EZ75" s="37" t="s">
        <v>1543</v>
      </c>
      <c r="FA75" s="37" t="s">
        <v>1543</v>
      </c>
      <c r="FB75" s="37" t="s">
        <v>1543</v>
      </c>
      <c r="FC75" s="37" t="s">
        <v>1543</v>
      </c>
      <c r="FD75" s="37" t="s">
        <v>1543</v>
      </c>
      <c r="FE75" s="37" t="s">
        <v>1543</v>
      </c>
      <c r="FF75" s="37" t="s">
        <v>1543</v>
      </c>
      <c r="FG75" s="37" t="s">
        <v>1543</v>
      </c>
      <c r="FH75" s="37" t="s">
        <v>1543</v>
      </c>
      <c r="FI75" s="37" t="s">
        <v>1543</v>
      </c>
      <c r="FJ75" s="37" t="s">
        <v>1543</v>
      </c>
      <c r="FK75" s="37" t="s">
        <v>1543</v>
      </c>
      <c r="FL75" s="37" t="s">
        <v>1543</v>
      </c>
      <c r="FM75" s="37" t="s">
        <v>1543</v>
      </c>
    </row>
    <row r="76" customFormat="false" ht="15" hidden="false" customHeight="false" outlineLevel="0" collapsed="false">
      <c r="A76" s="37" t="s">
        <v>1487</v>
      </c>
      <c r="B76" s="37" t="str">
        <f aca="false">CONCATENATE("N",C76," ")</f>
        <v>N8</v>
      </c>
      <c r="C76" s="196" t="n">
        <v>8</v>
      </c>
      <c r="D76" s="36" t="s">
        <v>417</v>
      </c>
      <c r="E76" s="36" t="s">
        <v>896</v>
      </c>
      <c r="F76" s="36" t="s">
        <v>897</v>
      </c>
      <c r="G76" s="36" t="s">
        <v>898</v>
      </c>
      <c r="H76" s="36" t="s">
        <v>439</v>
      </c>
      <c r="I76" s="36" t="s">
        <v>788</v>
      </c>
      <c r="J76" s="36" t="s">
        <v>1556</v>
      </c>
      <c r="K76" s="36" t="s">
        <v>791</v>
      </c>
      <c r="L76" s="173" t="s">
        <v>264</v>
      </c>
      <c r="M76" s="199" t="str">
        <f aca="false">IFERROR(__xludf.dummyfunction("regexreplace(N76,"" "","", "")"),"J0, J1, J2, J5, J6, J7, JC, K0, K5, K7, K9, KA, KB, KC, KD, KF, L1, L8, LA, LC, LF, M0, M1, M3, M4, M8, MF, N2, N7, NA, ")</f>
        <v>J0, J1, J2, J5, J6, J7, JC, K0, K5, K7, K9, KA, KB, KC, KD, KF, L1, L8, LA, LC, LF, M0, M1, M3, M4, M8, MF, N2, N7, NA,</v>
      </c>
      <c r="N76" s="199" t="e">
        <f aca="false">CONCATENATE(O76:CL76)</f>
        <v>#VALUE!</v>
      </c>
      <c r="O76" s="199" t="str">
        <f aca="false">IFERROR(__xludf.dummyfunction("if(countif(ec_num_list,CO76),OFFSET(INDIRECT(CONCAT(""A"",to_text(match(CO76,ec_num_list,0)))),0,1),"""")"),"J0 ")</f>
        <v>J0</v>
      </c>
      <c r="P76" s="199" t="str">
        <f aca="false">IFERROR(__xludf.dummyfunction("if(countif(ec_num_list,CP76),OFFSET(INDIRECT(CONCAT(""A"",to_text(match(CP76,ec_num_list,0)))),0,1),"""")"),"J1 ")</f>
        <v>J1</v>
      </c>
      <c r="Q76" s="199" t="str">
        <f aca="false">IFERROR(__xludf.dummyfunction("if(countif(ec_num_list,CQ76),OFFSET(INDIRECT(CONCAT(""A"",to_text(match(CQ76,ec_num_list,0)))),0,1),"""")"),"J2 ")</f>
        <v>J2</v>
      </c>
      <c r="R76" s="199" t="str">
        <f aca="false">IFERROR(__xludf.dummyfunction("if(countif(ec_num_list,CR76),OFFSET(INDIRECT(CONCAT(""A"",to_text(match(CR76,ec_num_list,0)))),0,1),"""")"),"")</f>
        <v/>
      </c>
      <c r="S76" s="199" t="str">
        <f aca="false">IFERROR(__xludf.dummyfunction("if(countif(ec_num_list,CS76),OFFSET(INDIRECT(CONCAT(""A"",to_text(match(CS76,ec_num_list,0)))),0,1),"""")"),"")</f>
        <v/>
      </c>
      <c r="T76" s="199" t="str">
        <f aca="false">IFERROR(__xludf.dummyfunction("if(countif(ec_num_list,CT76),OFFSET(INDIRECT(CONCAT(""A"",to_text(match(CT76,ec_num_list,0)))),0,1),"""")"),"J5 ")</f>
        <v>J5</v>
      </c>
      <c r="U76" s="199" t="str">
        <f aca="false">IFERROR(__xludf.dummyfunction("if(countif(ec_num_list,CU76),OFFSET(INDIRECT(CONCAT(""A"",to_text(match(CU76,ec_num_list,0)))),0,1),"""")"),"J6 ")</f>
        <v>J6</v>
      </c>
      <c r="V76" s="199" t="str">
        <f aca="false">IFERROR(__xludf.dummyfunction("if(countif(ec_num_list,CV76),OFFSET(INDIRECT(CONCAT(""A"",to_text(match(CV76,ec_num_list,0)))),0,1),"""")"),"J7 ")</f>
        <v>J7</v>
      </c>
      <c r="W76" s="199" t="str">
        <f aca="false">IFERROR(__xludf.dummyfunction("if(countif(ec_num_list,CW76),OFFSET(INDIRECT(CONCAT(""A"",to_text(match(CW76,ec_num_list,0)))),0,1),"""")"),"")</f>
        <v/>
      </c>
      <c r="X76" s="199" t="str">
        <f aca="false">IFERROR(__xludf.dummyfunction("if(countif(ec_num_list,CX76),OFFSET(INDIRECT(CONCAT(""A"",to_text(match(CX76,ec_num_list,0)))),0,1),"""")"),"")</f>
        <v/>
      </c>
      <c r="Y76" s="199" t="str">
        <f aca="false">IFERROR(__xludf.dummyfunction("if(countif(ec_num_list,CY76),OFFSET(INDIRECT(CONCAT(""A"",to_text(match(CY76,ec_num_list,0)))),0,1),"""")"),"")</f>
        <v/>
      </c>
      <c r="Z76" s="199" t="str">
        <f aca="false">IFERROR(__xludf.dummyfunction("if(countif(ec_num_list,CZ76),OFFSET(INDIRECT(CONCAT(""A"",to_text(match(CZ76,ec_num_list,0)))),0,1),"""")"),"")</f>
        <v/>
      </c>
      <c r="AA76" s="199" t="str">
        <f aca="false">IFERROR(__xludf.dummyfunction("if(countif(ec_num_list,DA76),OFFSET(INDIRECT(CONCAT(""A"",to_text(match(DA76,ec_num_list,0)))),0,1),"""")"),"JC ")</f>
        <v>JC</v>
      </c>
      <c r="AB76" s="199" t="str">
        <f aca="false">IFERROR(__xludf.dummyfunction("if(countif(ec_num_list,DB76),OFFSET(INDIRECT(CONCAT(""A"",to_text(match(DB76,ec_num_list,0)))),0,1),"""")"),"")</f>
        <v/>
      </c>
      <c r="AC76" s="199" t="str">
        <f aca="false">IFERROR(__xludf.dummyfunction("if(countif(ec_num_list,DC76),OFFSET(INDIRECT(CONCAT(""A"",to_text(match(DC76,ec_num_list,0)))),0,1),"""")"),"")</f>
        <v/>
      </c>
      <c r="AD76" s="199" t="str">
        <f aca="false">IFERROR(__xludf.dummyfunction("if(countif(ec_num_list,DD76),OFFSET(INDIRECT(CONCAT(""A"",to_text(match(DD76,ec_num_list,0)))),0,1),"""")"),"")</f>
        <v/>
      </c>
      <c r="AE76" s="199" t="str">
        <f aca="false">IFERROR(__xludf.dummyfunction("if(countif(ec_num_list,DE76),OFFSET(INDIRECT(CONCAT(""A"",to_text(match(DE76,ec_num_list,0)))),0,1),"""")"),"K0 ")</f>
        <v>K0</v>
      </c>
      <c r="AF76" s="199" t="str">
        <f aca="false">IFERROR(__xludf.dummyfunction("if(countif(ec_num_list,DF76),OFFSET(INDIRECT(CONCAT(""A"",to_text(match(DF76,ec_num_list,0)))),0,1),"""")"),"")</f>
        <v/>
      </c>
      <c r="AG76" s="199" t="str">
        <f aca="false">IFERROR(__xludf.dummyfunction("if(countif(ec_num_list,DG76),OFFSET(INDIRECT(CONCAT(""A"",to_text(match(DG76,ec_num_list,0)))),0,1),"""")"),"")</f>
        <v/>
      </c>
      <c r="AH76" s="199" t="str">
        <f aca="false">IFERROR(__xludf.dummyfunction("if(countif(ec_num_list,DH76),OFFSET(INDIRECT(CONCAT(""A"",to_text(match(DH76,ec_num_list,0)))),0,1),"""")"),"")</f>
        <v/>
      </c>
      <c r="AI76" s="199" t="str">
        <f aca="false">IFERROR(__xludf.dummyfunction("if(countif(ec_num_list,DI76),OFFSET(INDIRECT(CONCAT(""A"",to_text(match(DI76,ec_num_list,0)))),0,1),"""")"),"")</f>
        <v/>
      </c>
      <c r="AJ76" s="199" t="str">
        <f aca="false">IFERROR(__xludf.dummyfunction("if(countif(ec_num_list,DJ76),OFFSET(INDIRECT(CONCAT(""A"",to_text(match(DJ76,ec_num_list,0)))),0,1),"""")"),"K5 ")</f>
        <v>K5</v>
      </c>
      <c r="AK76" s="199" t="str">
        <f aca="false">IFERROR(__xludf.dummyfunction("if(countif(ec_num_list,DK76),OFFSET(INDIRECT(CONCAT(""A"",to_text(match(DK76,ec_num_list,0)))),0,1),"""")"),"")</f>
        <v/>
      </c>
      <c r="AL76" s="199" t="str">
        <f aca="false">IFERROR(__xludf.dummyfunction("if(countif(ec_num_list,DL76),OFFSET(INDIRECT(CONCAT(""A"",to_text(match(DL76,ec_num_list,0)))),0,1),"""")"),"K7 ")</f>
        <v>K7</v>
      </c>
      <c r="AM76" s="199" t="str">
        <f aca="false">IFERROR(__xludf.dummyfunction("if(countif(ec_num_list,DM76),OFFSET(INDIRECT(CONCAT(""A"",to_text(match(DM76,ec_num_list,0)))),0,1),"""")"),"")</f>
        <v/>
      </c>
      <c r="AN76" s="199" t="str">
        <f aca="false">IFERROR(__xludf.dummyfunction("if(countif(ec_num_list,DN76),OFFSET(INDIRECT(CONCAT(""A"",to_text(match(DN76,ec_num_list,0)))),0,1),"""")"),"K9 ")</f>
        <v>K9</v>
      </c>
      <c r="AO76" s="199" t="str">
        <f aca="false">IFERROR(__xludf.dummyfunction("if(countif(ec_num_list,DO76),OFFSET(INDIRECT(CONCAT(""A"",to_text(match(DO76,ec_num_list,0)))),0,1),"""")"),"KA ")</f>
        <v>KA</v>
      </c>
      <c r="AP76" s="199" t="str">
        <f aca="false">IFERROR(__xludf.dummyfunction("if(countif(ec_num_list,DP76),OFFSET(INDIRECT(CONCAT(""A"",to_text(match(DP76,ec_num_list,0)))),0,1),"""")"),"KB ")</f>
        <v>KB</v>
      </c>
      <c r="AQ76" s="199" t="str">
        <f aca="false">IFERROR(__xludf.dummyfunction("if(countif(ec_num_list,DQ76),OFFSET(INDIRECT(CONCAT(""A"",to_text(match(DQ76,ec_num_list,0)))),0,1),"""")"),"KC ")</f>
        <v>KC</v>
      </c>
      <c r="AR76" s="199" t="str">
        <f aca="false">IFERROR(__xludf.dummyfunction("if(countif(ec_num_list,DR76),OFFSET(INDIRECT(CONCAT(""A"",to_text(match(DR76,ec_num_list,0)))),0,1),"""")"),"KD ")</f>
        <v>KD</v>
      </c>
      <c r="AS76" s="199" t="str">
        <f aca="false">IFERROR(__xludf.dummyfunction("if(countif(ec_num_list,DS76),OFFSET(INDIRECT(CONCAT(""A"",to_text(match(DS76,ec_num_list,0)))),0,1),"""")"),"")</f>
        <v/>
      </c>
      <c r="AT76" s="199" t="str">
        <f aca="false">IFERROR(__xludf.dummyfunction("if(countif(ec_num_list,DT76),OFFSET(INDIRECT(CONCAT(""A"",to_text(match(DT76,ec_num_list,0)))),0,1),"""")"),"KF ")</f>
        <v>KF</v>
      </c>
      <c r="AU76" s="199" t="str">
        <f aca="false">IFERROR(__xludf.dummyfunction("if(countif(ec_num_list,DU76),OFFSET(INDIRECT(CONCAT(""A"",to_text(match(DU76,ec_num_list,0)))),0,1),"""")"),"")</f>
        <v/>
      </c>
      <c r="AV76" s="199" t="str">
        <f aca="false">IFERROR(__xludf.dummyfunction("if(countif(ec_num_list,DV76),OFFSET(INDIRECT(CONCAT(""A"",to_text(match(DV76,ec_num_list,0)))),0,1),"""")"),"L1 ")</f>
        <v>L1</v>
      </c>
      <c r="AW76" s="199" t="str">
        <f aca="false">IFERROR(__xludf.dummyfunction("if(countif(ec_num_list,DW76),OFFSET(INDIRECT(CONCAT(""A"",to_text(match(DW76,ec_num_list,0)))),0,1),"""")"),"")</f>
        <v/>
      </c>
      <c r="AX76" s="199" t="str">
        <f aca="false">IFERROR(__xludf.dummyfunction("if(countif(ec_num_list,DX76),OFFSET(INDIRECT(CONCAT(""A"",to_text(match(DX76,ec_num_list,0)))),0,1),"""")"),"")</f>
        <v/>
      </c>
      <c r="AY76" s="199" t="str">
        <f aca="false">IFERROR(__xludf.dummyfunction("if(countif(ec_num_list,DY76),OFFSET(INDIRECT(CONCAT(""A"",to_text(match(DY76,ec_num_list,0)))),0,1),"""")"),"")</f>
        <v/>
      </c>
      <c r="AZ76" s="199" t="str">
        <f aca="false">IFERROR(__xludf.dummyfunction("if(countif(ec_num_list,DZ76),OFFSET(INDIRECT(CONCAT(""A"",to_text(match(DZ76,ec_num_list,0)))),0,1),"""")"),"")</f>
        <v/>
      </c>
      <c r="BA76" s="199" t="str">
        <f aca="false">IFERROR(__xludf.dummyfunction("if(countif(ec_num_list,EA76),OFFSET(INDIRECT(CONCAT(""A"",to_text(match(EA76,ec_num_list,0)))),0,1),"""")"),"")</f>
        <v/>
      </c>
      <c r="BB76" s="199" t="str">
        <f aca="false">IFERROR(__xludf.dummyfunction("if(countif(ec_num_list,EB76),OFFSET(INDIRECT(CONCAT(""A"",to_text(match(EB76,ec_num_list,0)))),0,1),"""")"),"")</f>
        <v/>
      </c>
      <c r="BC76" s="199" t="str">
        <f aca="false">IFERROR(__xludf.dummyfunction("if(countif(ec_num_list,EC76),OFFSET(INDIRECT(CONCAT(""A"",to_text(match(EC76,ec_num_list,0)))),0,1),"""")"),"L8 ")</f>
        <v>L8</v>
      </c>
      <c r="BD76" s="199" t="str">
        <f aca="false">IFERROR(__xludf.dummyfunction("if(countif(ec_num_list,ED76),OFFSET(INDIRECT(CONCAT(""A"",to_text(match(ED76,ec_num_list,0)))),0,1),"""")"),"")</f>
        <v/>
      </c>
      <c r="BE76" s="199" t="str">
        <f aca="false">IFERROR(__xludf.dummyfunction("if(countif(ec_num_list,EE76),OFFSET(INDIRECT(CONCAT(""A"",to_text(match(EE76,ec_num_list,0)))),0,1),"""")"),"LA ")</f>
        <v>LA</v>
      </c>
      <c r="BF76" s="199" t="str">
        <f aca="false">IFERROR(__xludf.dummyfunction("if(countif(ec_num_list,EF76),OFFSET(INDIRECT(CONCAT(""A"",to_text(match(EF76,ec_num_list,0)))),0,1),"""")"),"")</f>
        <v/>
      </c>
      <c r="BG76" s="199" t="str">
        <f aca="false">IFERROR(__xludf.dummyfunction("if(countif(ec_num_list,EG76),OFFSET(INDIRECT(CONCAT(""A"",to_text(match(EG76,ec_num_list,0)))),0,1),"""")"),"LC ")</f>
        <v>LC</v>
      </c>
      <c r="BH76" s="199" t="str">
        <f aca="false">IFERROR(__xludf.dummyfunction("if(countif(ec_num_list,EH76),OFFSET(INDIRECT(CONCAT(""A"",to_text(match(EH76,ec_num_list,0)))),0,1),"""")"),"")</f>
        <v/>
      </c>
      <c r="BI76" s="199" t="str">
        <f aca="false">IFERROR(__xludf.dummyfunction("if(countif(ec_num_list,EI76),OFFSET(INDIRECT(CONCAT(""A"",to_text(match(EI76,ec_num_list,0)))),0,1),"""")"),"")</f>
        <v/>
      </c>
      <c r="BJ76" s="199" t="str">
        <f aca="false">IFERROR(__xludf.dummyfunction("if(countif(ec_num_list,EJ76),OFFSET(INDIRECT(CONCAT(""A"",to_text(match(EJ76,ec_num_list,0)))),0,1),"""")"),"LF ")</f>
        <v>LF</v>
      </c>
      <c r="BK76" s="199" t="str">
        <f aca="false">IFERROR(__xludf.dummyfunction("if(countif(ec_num_list,EK76),OFFSET(INDIRECT(CONCAT(""A"",to_text(match(EK76,ec_num_list,0)))),0,1),"""")"),"M0 ")</f>
        <v>M0</v>
      </c>
      <c r="BL76" s="199" t="str">
        <f aca="false">IFERROR(__xludf.dummyfunction("if(countif(ec_num_list,EL76),OFFSET(INDIRECT(CONCAT(""A"",to_text(match(EL76,ec_num_list,0)))),0,1),"""")"),"M1 ")</f>
        <v>M1</v>
      </c>
      <c r="BM76" s="199" t="str">
        <f aca="false">IFERROR(__xludf.dummyfunction("if(countif(ec_num_list,EM76),OFFSET(INDIRECT(CONCAT(""A"",to_text(match(EM76,ec_num_list,0)))),0,1),"""")"),"")</f>
        <v/>
      </c>
      <c r="BN76" s="199" t="str">
        <f aca="false">IFERROR(__xludf.dummyfunction("if(countif(ec_num_list,EN76),OFFSET(INDIRECT(CONCAT(""A"",to_text(match(EN76,ec_num_list,0)))),0,1),"""")"),"M3 ")</f>
        <v>M3</v>
      </c>
      <c r="BO76" s="199" t="str">
        <f aca="false">IFERROR(__xludf.dummyfunction("if(countif(ec_num_list,EO76),OFFSET(INDIRECT(CONCAT(""A"",to_text(match(EO76,ec_num_list,0)))),0,1),"""")"),"M4 ")</f>
        <v>M4</v>
      </c>
      <c r="BP76" s="199" t="str">
        <f aca="false">IFERROR(__xludf.dummyfunction("if(countif(ec_num_list,EP76),OFFSET(INDIRECT(CONCAT(""A"",to_text(match(EP76,ec_num_list,0)))),0,1),"""")"),"")</f>
        <v/>
      </c>
      <c r="BQ76" s="199" t="str">
        <f aca="false">IFERROR(__xludf.dummyfunction("if(countif(ec_num_list,EQ76),OFFSET(INDIRECT(CONCAT(""A"",to_text(match(EQ76,ec_num_list,0)))),0,1),"""")"),"")</f>
        <v/>
      </c>
      <c r="BR76" s="199" t="str">
        <f aca="false">IFERROR(__xludf.dummyfunction("if(countif(ec_num_list,ER76),OFFSET(INDIRECT(CONCAT(""A"",to_text(match(ER76,ec_num_list,0)))),0,1),"""")"),"")</f>
        <v/>
      </c>
      <c r="BS76" s="199" t="str">
        <f aca="false">IFERROR(__xludf.dummyfunction("if(countif(ec_num_list,ES76),OFFSET(INDIRECT(CONCAT(""A"",to_text(match(ES76,ec_num_list,0)))),0,1),"""")"),"M8 ")</f>
        <v>M8</v>
      </c>
      <c r="BT76" s="199" t="str">
        <f aca="false">IFERROR(__xludf.dummyfunction("if(countif(ec_num_list,ET76),OFFSET(INDIRECT(CONCAT(""A"",to_text(match(ET76,ec_num_list,0)))),0,1),"""")"),"")</f>
        <v/>
      </c>
      <c r="BU76" s="199" t="str">
        <f aca="false">IFERROR(__xludf.dummyfunction("if(countif(ec_num_list,EU76),OFFSET(INDIRECT(CONCAT(""A"",to_text(match(EU76,ec_num_list,0)))),0,1),"""")"),"")</f>
        <v/>
      </c>
      <c r="BV76" s="199" t="str">
        <f aca="false">IFERROR(__xludf.dummyfunction("if(countif(ec_num_list,EV76),OFFSET(INDIRECT(CONCAT(""A"",to_text(match(EV76,ec_num_list,0)))),0,1),"""")"),"")</f>
        <v/>
      </c>
      <c r="BW76" s="199" t="str">
        <f aca="false">IFERROR(__xludf.dummyfunction("if(countif(ec_num_list,EW76),OFFSET(INDIRECT(CONCAT(""A"",to_text(match(EW76,ec_num_list,0)))),0,1),"""")"),"")</f>
        <v/>
      </c>
      <c r="BX76" s="199" t="str">
        <f aca="false">IFERROR(__xludf.dummyfunction("if(countif(ec_num_list,EX76),OFFSET(INDIRECT(CONCAT(""A"",to_text(match(EX76,ec_num_list,0)))),0,1),"""")"),"")</f>
        <v/>
      </c>
      <c r="BY76" s="199" t="str">
        <f aca="false">IFERROR(__xludf.dummyfunction("if(countif(ec_num_list,EY76),OFFSET(INDIRECT(CONCAT(""A"",to_text(match(EY76,ec_num_list,0)))),0,1),"""")"),"")</f>
        <v/>
      </c>
      <c r="BZ76" s="199" t="str">
        <f aca="false">IFERROR(__xludf.dummyfunction("if(countif(ec_num_list,EZ76),OFFSET(INDIRECT(CONCAT(""A"",to_text(match(EZ76,ec_num_list,0)))),0,1),"""")"),"MF ")</f>
        <v>MF</v>
      </c>
      <c r="CA76" s="199" t="str">
        <f aca="false">IFERROR(__xludf.dummyfunction("if(countif(ec_num_list,FA76),OFFSET(INDIRECT(CONCAT(""A"",to_text(match(FA76,ec_num_list,0)))),0,1),"""")"),"")</f>
        <v/>
      </c>
      <c r="CB76" s="199" t="str">
        <f aca="false">IFERROR(__xludf.dummyfunction("if(countif(ec_num_list,FB76),OFFSET(INDIRECT(CONCAT(""A"",to_text(match(FB76,ec_num_list,0)))),0,1),"""")"),"")</f>
        <v/>
      </c>
      <c r="CC76" s="199" t="str">
        <f aca="false">IFERROR(__xludf.dummyfunction("if(countif(ec_num_list,FC76),OFFSET(INDIRECT(CONCAT(""A"",to_text(match(FC76,ec_num_list,0)))),0,1),"""")"),"N2 ")</f>
        <v>N2</v>
      </c>
      <c r="CD76" s="199" t="str">
        <f aca="false">IFERROR(__xludf.dummyfunction("if(countif(ec_num_list,FD76),OFFSET(INDIRECT(CONCAT(""A"",to_text(match(FD76,ec_num_list,0)))),0,1),"""")"),"")</f>
        <v/>
      </c>
      <c r="CE76" s="199" t="str">
        <f aca="false">IFERROR(__xludf.dummyfunction("if(countif(ec_num_list,FE76),OFFSET(INDIRECT(CONCAT(""A"",to_text(match(FE76,ec_num_list,0)))),0,1),"""")"),"")</f>
        <v/>
      </c>
      <c r="CF76" s="199" t="str">
        <f aca="false">IFERROR(__xludf.dummyfunction("if(countif(ec_num_list,FF76),OFFSET(INDIRECT(CONCAT(""A"",to_text(match(FF76,ec_num_list,0)))),0,1),"""")"),"")</f>
        <v/>
      </c>
      <c r="CG76" s="199" t="str">
        <f aca="false">IFERROR(__xludf.dummyfunction("if(countif(ec_num_list,FG76),OFFSET(INDIRECT(CONCAT(""A"",to_text(match(FG76,ec_num_list,0)))),0,1),"""")"),"")</f>
        <v/>
      </c>
      <c r="CH76" s="199" t="str">
        <f aca="false">IFERROR(__xludf.dummyfunction("if(countif(ec_num_list,FH76),OFFSET(INDIRECT(CONCAT(""A"",to_text(match(FH76,ec_num_list,0)))),0,1),"""")"),"N7 ")</f>
        <v>N7</v>
      </c>
      <c r="CI76" s="199" t="str">
        <f aca="false">IFERROR(__xludf.dummyfunction("if(countif(ec_num_list,FI76),OFFSET(INDIRECT(CONCAT(""A"",to_text(match(FI76,ec_num_list,0)))),0,1),"""")"),"")</f>
        <v/>
      </c>
      <c r="CJ76" s="199" t="str">
        <f aca="false">IFERROR(__xludf.dummyfunction("if(countif(ec_num_list,FJ76),OFFSET(INDIRECT(CONCAT(""A"",to_text(match(FJ76,ec_num_list,0)))),0,1),"""")"),"")</f>
        <v/>
      </c>
      <c r="CK76" s="199" t="str">
        <f aca="false">IFERROR(__xludf.dummyfunction("if(countif(ec_num_list,FK76),OFFSET(INDIRECT(CONCAT(""A"",to_text(match(FK76,ec_num_list,0)))),0,1),"""")"),"NA ")</f>
        <v>NA</v>
      </c>
      <c r="CL76" s="199" t="str">
        <f aca="false">IFERROR(__xludf.dummyfunction("if(countif(ec_num_list,FL76),OFFSET(INDIRECT(CONCAT(""A"",to_text(match(FL76,ec_num_list,0)))),0,1),"""")"),"")</f>
        <v/>
      </c>
      <c r="CM76" s="199" t="str">
        <f aca="false">IFERROR(__xludf.dummyfunction("if(countif(ec_num_list,FM76),OFFSET(INDIRECT(CONCAT(""A"",to_text(match(FM76,ec_num_list,0)))),0,1),"""")"),"")</f>
        <v/>
      </c>
      <c r="CN76" s="37" t="s">
        <v>264</v>
      </c>
      <c r="CO76" s="37" t="s">
        <v>1231</v>
      </c>
      <c r="CP76" s="37" t="s">
        <v>1239</v>
      </c>
      <c r="CQ76" s="37" t="s">
        <v>1244</v>
      </c>
      <c r="CR76" s="37" t="s">
        <v>1543</v>
      </c>
      <c r="CS76" s="37" t="s">
        <v>1543</v>
      </c>
      <c r="CT76" s="37" t="s">
        <v>1254</v>
      </c>
      <c r="CU76" s="37" t="s">
        <v>1259</v>
      </c>
      <c r="CV76" s="37" t="s">
        <v>1262</v>
      </c>
      <c r="CW76" s="37" t="s">
        <v>1543</v>
      </c>
      <c r="CX76" s="37" t="s">
        <v>1543</v>
      </c>
      <c r="CY76" s="37" t="s">
        <v>1543</v>
      </c>
      <c r="CZ76" s="37" t="s">
        <v>1543</v>
      </c>
      <c r="DA76" s="37" t="s">
        <v>1280</v>
      </c>
      <c r="DB76" s="37" t="s">
        <v>1543</v>
      </c>
      <c r="DC76" s="37" t="s">
        <v>1543</v>
      </c>
      <c r="DD76" s="37" t="s">
        <v>1543</v>
      </c>
      <c r="DE76" s="37" t="s">
        <v>1292</v>
      </c>
      <c r="DF76" s="37" t="s">
        <v>1543</v>
      </c>
      <c r="DG76" s="37" t="s">
        <v>1543</v>
      </c>
      <c r="DH76" s="37" t="s">
        <v>1543</v>
      </c>
      <c r="DI76" s="37" t="s">
        <v>1543</v>
      </c>
      <c r="DJ76" s="37" t="s">
        <v>1309</v>
      </c>
      <c r="DK76" s="37" t="s">
        <v>1543</v>
      </c>
      <c r="DL76" s="37" t="s">
        <v>1314</v>
      </c>
      <c r="DM76" s="37" t="s">
        <v>1543</v>
      </c>
      <c r="DN76" s="37" t="s">
        <v>1322</v>
      </c>
      <c r="DO76" s="37" t="s">
        <v>1325</v>
      </c>
      <c r="DP76" s="37" t="s">
        <v>1329</v>
      </c>
      <c r="DQ76" s="37" t="s">
        <v>1332</v>
      </c>
      <c r="DR76" s="37" t="s">
        <v>1335</v>
      </c>
      <c r="DS76" s="37" t="s">
        <v>1543</v>
      </c>
      <c r="DT76" s="37" t="s">
        <v>1341</v>
      </c>
      <c r="DU76" s="37" t="s">
        <v>1543</v>
      </c>
      <c r="DV76" s="37" t="s">
        <v>1351</v>
      </c>
      <c r="DW76" s="37" t="s">
        <v>1543</v>
      </c>
      <c r="DX76" s="37" t="s">
        <v>1543</v>
      </c>
      <c r="DY76" s="37" t="s">
        <v>1543</v>
      </c>
      <c r="DZ76" s="37" t="s">
        <v>1543</v>
      </c>
      <c r="EA76" s="37" t="s">
        <v>1543</v>
      </c>
      <c r="EB76" s="37" t="s">
        <v>1543</v>
      </c>
      <c r="EC76" s="37" t="s">
        <v>1379</v>
      </c>
      <c r="ED76" s="37" t="s">
        <v>1543</v>
      </c>
      <c r="EE76" s="37" t="s">
        <v>1385</v>
      </c>
      <c r="EF76" s="37" t="s">
        <v>1543</v>
      </c>
      <c r="EG76" s="37" t="s">
        <v>1392</v>
      </c>
      <c r="EH76" s="37" t="s">
        <v>1543</v>
      </c>
      <c r="EI76" s="37" t="s">
        <v>1543</v>
      </c>
      <c r="EJ76" s="37" t="s">
        <v>1402</v>
      </c>
      <c r="EK76" s="37" t="s">
        <v>1405</v>
      </c>
      <c r="EL76" s="37" t="s">
        <v>1407</v>
      </c>
      <c r="EM76" s="37" t="s">
        <v>1543</v>
      </c>
      <c r="EN76" s="37" t="s">
        <v>1416</v>
      </c>
      <c r="EO76" s="37" t="s">
        <v>1418</v>
      </c>
      <c r="EP76" s="37" t="s">
        <v>1543</v>
      </c>
      <c r="EQ76" s="37" t="s">
        <v>1543</v>
      </c>
      <c r="ER76" s="37" t="s">
        <v>1543</v>
      </c>
      <c r="ES76" s="37" t="s">
        <v>1430</v>
      </c>
      <c r="ET76" s="37" t="s">
        <v>1543</v>
      </c>
      <c r="EU76" s="37" t="s">
        <v>1543</v>
      </c>
      <c r="EV76" s="37" t="s">
        <v>1543</v>
      </c>
      <c r="EW76" s="37" t="s">
        <v>1543</v>
      </c>
      <c r="EX76" s="37" t="s">
        <v>1543</v>
      </c>
      <c r="EY76" s="37" t="s">
        <v>1543</v>
      </c>
      <c r="EZ76" s="37" t="s">
        <v>1451</v>
      </c>
      <c r="FA76" s="37" t="s">
        <v>1543</v>
      </c>
      <c r="FB76" s="37" t="s">
        <v>1543</v>
      </c>
      <c r="FC76" s="37" t="s">
        <v>1464</v>
      </c>
      <c r="FD76" s="37" t="s">
        <v>1543</v>
      </c>
      <c r="FE76" s="37" t="s">
        <v>1543</v>
      </c>
      <c r="FF76" s="37" t="s">
        <v>1543</v>
      </c>
      <c r="FG76" s="37" t="s">
        <v>1543</v>
      </c>
      <c r="FH76" s="37" t="s">
        <v>1482</v>
      </c>
      <c r="FI76" s="37" t="s">
        <v>1543</v>
      </c>
      <c r="FJ76" s="37" t="s">
        <v>1543</v>
      </c>
      <c r="FK76" s="37" t="s">
        <v>1494</v>
      </c>
      <c r="FL76" s="37" t="s">
        <v>1497</v>
      </c>
      <c r="FM76" s="37" t="s">
        <v>1543</v>
      </c>
    </row>
    <row r="77" customFormat="false" ht="15" hidden="false" customHeight="false" outlineLevel="0" collapsed="false">
      <c r="A77" s="37" t="s">
        <v>1491</v>
      </c>
      <c r="B77" s="37" t="str">
        <f aca="false">CONCATENATE("N",C77," ")</f>
        <v>N9</v>
      </c>
      <c r="C77" s="196" t="n">
        <v>9</v>
      </c>
      <c r="D77" s="36" t="s">
        <v>417</v>
      </c>
      <c r="E77" s="36" t="s">
        <v>896</v>
      </c>
      <c r="F77" s="36" t="s">
        <v>897</v>
      </c>
      <c r="G77" s="36" t="s">
        <v>898</v>
      </c>
      <c r="H77" s="36" t="s">
        <v>423</v>
      </c>
      <c r="I77" s="36" t="s">
        <v>466</v>
      </c>
      <c r="J77" s="36" t="s">
        <v>632</v>
      </c>
      <c r="K77" s="36" t="s">
        <v>796</v>
      </c>
      <c r="L77" s="173" t="s">
        <v>267</v>
      </c>
      <c r="M77" s="199" t="str">
        <f aca="false">IFERROR(__xludf.dummyfunction("regexreplace(N77,"" "","", "")"),"J0, J1, J2, J6, J7, JC, JF, K0, K5, K7, K9, KA, KC, KD, L1, L8, LA, LC, M1, M3, M4, MB, MF, N2, N7, NA, ")</f>
        <v>J0, J1, J2, J6, J7, JC, JF, K0, K5, K7, K9, KA, KC, KD, L1, L8, LA, LC, M1, M3, M4, MB, MF, N2, N7, NA,</v>
      </c>
      <c r="N77" s="199" t="e">
        <f aca="false">CONCATENATE(O77:CL77)</f>
        <v>#VALUE!</v>
      </c>
      <c r="O77" s="199" t="str">
        <f aca="false">IFERROR(__xludf.dummyfunction("if(countif(ec_num_list,CO77),OFFSET(INDIRECT(CONCAT(""A"",to_text(match(CO77,ec_num_list,0)))),0,1),"""")"),"J0 ")</f>
        <v>J0</v>
      </c>
      <c r="P77" s="199" t="str">
        <f aca="false">IFERROR(__xludf.dummyfunction("if(countif(ec_num_list,CP77),OFFSET(INDIRECT(CONCAT(""A"",to_text(match(CP77,ec_num_list,0)))),0,1),"""")"),"J1 ")</f>
        <v>J1</v>
      </c>
      <c r="Q77" s="199" t="str">
        <f aca="false">IFERROR(__xludf.dummyfunction("if(countif(ec_num_list,CQ77),OFFSET(INDIRECT(CONCAT(""A"",to_text(match(CQ77,ec_num_list,0)))),0,1),"""")"),"J2 ")</f>
        <v>J2</v>
      </c>
      <c r="R77" s="199" t="str">
        <f aca="false">IFERROR(__xludf.dummyfunction("if(countif(ec_num_list,CR77),OFFSET(INDIRECT(CONCAT(""A"",to_text(match(CR77,ec_num_list,0)))),0,1),"""")"),"")</f>
        <v/>
      </c>
      <c r="S77" s="199" t="str">
        <f aca="false">IFERROR(__xludf.dummyfunction("if(countif(ec_num_list,CS77),OFFSET(INDIRECT(CONCAT(""A"",to_text(match(CS77,ec_num_list,0)))),0,1),"""")"),"")</f>
        <v/>
      </c>
      <c r="T77" s="199" t="str">
        <f aca="false">IFERROR(__xludf.dummyfunction("if(countif(ec_num_list,CT77),OFFSET(INDIRECT(CONCAT(""A"",to_text(match(CT77,ec_num_list,0)))),0,1),"""")"),"")</f>
        <v/>
      </c>
      <c r="U77" s="199" t="str">
        <f aca="false">IFERROR(__xludf.dummyfunction("if(countif(ec_num_list,CU77),OFFSET(INDIRECT(CONCAT(""A"",to_text(match(CU77,ec_num_list,0)))),0,1),"""")"),"J6 ")</f>
        <v>J6</v>
      </c>
      <c r="V77" s="199" t="str">
        <f aca="false">IFERROR(__xludf.dummyfunction("if(countif(ec_num_list,CV77),OFFSET(INDIRECT(CONCAT(""A"",to_text(match(CV77,ec_num_list,0)))),0,1),"""")"),"J7 ")</f>
        <v>J7</v>
      </c>
      <c r="W77" s="199" t="str">
        <f aca="false">IFERROR(__xludf.dummyfunction("if(countif(ec_num_list,CW77),OFFSET(INDIRECT(CONCAT(""A"",to_text(match(CW77,ec_num_list,0)))),0,1),"""")"),"")</f>
        <v/>
      </c>
      <c r="X77" s="199" t="str">
        <f aca="false">IFERROR(__xludf.dummyfunction("if(countif(ec_num_list,CX77),OFFSET(INDIRECT(CONCAT(""A"",to_text(match(CX77,ec_num_list,0)))),0,1),"""")"),"")</f>
        <v/>
      </c>
      <c r="Y77" s="199" t="str">
        <f aca="false">IFERROR(__xludf.dummyfunction("if(countif(ec_num_list,CY77),OFFSET(INDIRECT(CONCAT(""A"",to_text(match(CY77,ec_num_list,0)))),0,1),"""")"),"")</f>
        <v/>
      </c>
      <c r="Z77" s="199" t="str">
        <f aca="false">IFERROR(__xludf.dummyfunction("if(countif(ec_num_list,CZ77),OFFSET(INDIRECT(CONCAT(""A"",to_text(match(CZ77,ec_num_list,0)))),0,1),"""")"),"")</f>
        <v/>
      </c>
      <c r="AA77" s="199" t="str">
        <f aca="false">IFERROR(__xludf.dummyfunction("if(countif(ec_num_list,DA77),OFFSET(INDIRECT(CONCAT(""A"",to_text(match(DA77,ec_num_list,0)))),0,1),"""")"),"JC ")</f>
        <v>JC</v>
      </c>
      <c r="AB77" s="199" t="str">
        <f aca="false">IFERROR(__xludf.dummyfunction("if(countif(ec_num_list,DB77),OFFSET(INDIRECT(CONCAT(""A"",to_text(match(DB77,ec_num_list,0)))),0,1),"""")"),"")</f>
        <v/>
      </c>
      <c r="AC77" s="199" t="str">
        <f aca="false">IFERROR(__xludf.dummyfunction("if(countif(ec_num_list,DC77),OFFSET(INDIRECT(CONCAT(""A"",to_text(match(DC77,ec_num_list,0)))),0,1),"""")"),"")</f>
        <v/>
      </c>
      <c r="AD77" s="199" t="str">
        <f aca="false">IFERROR(__xludf.dummyfunction("if(countif(ec_num_list,DD77),OFFSET(INDIRECT(CONCAT(""A"",to_text(match(DD77,ec_num_list,0)))),0,1),"""")"),"JF ")</f>
        <v>JF</v>
      </c>
      <c r="AE77" s="199" t="str">
        <f aca="false">IFERROR(__xludf.dummyfunction("if(countif(ec_num_list,DE77),OFFSET(INDIRECT(CONCAT(""A"",to_text(match(DE77,ec_num_list,0)))),0,1),"""")"),"K0 ")</f>
        <v>K0</v>
      </c>
      <c r="AF77" s="199" t="str">
        <f aca="false">IFERROR(__xludf.dummyfunction("if(countif(ec_num_list,DF77),OFFSET(INDIRECT(CONCAT(""A"",to_text(match(DF77,ec_num_list,0)))),0,1),"""")"),"")</f>
        <v/>
      </c>
      <c r="AG77" s="199" t="str">
        <f aca="false">IFERROR(__xludf.dummyfunction("if(countif(ec_num_list,DG77),OFFSET(INDIRECT(CONCAT(""A"",to_text(match(DG77,ec_num_list,0)))),0,1),"""")"),"")</f>
        <v/>
      </c>
      <c r="AH77" s="199" t="str">
        <f aca="false">IFERROR(__xludf.dummyfunction("if(countif(ec_num_list,DH77),OFFSET(INDIRECT(CONCAT(""A"",to_text(match(DH77,ec_num_list,0)))),0,1),"""")"),"")</f>
        <v/>
      </c>
      <c r="AI77" s="199" t="str">
        <f aca="false">IFERROR(__xludf.dummyfunction("if(countif(ec_num_list,DI77),OFFSET(INDIRECT(CONCAT(""A"",to_text(match(DI77,ec_num_list,0)))),0,1),"""")"),"")</f>
        <v/>
      </c>
      <c r="AJ77" s="199" t="str">
        <f aca="false">IFERROR(__xludf.dummyfunction("if(countif(ec_num_list,DJ77),OFFSET(INDIRECT(CONCAT(""A"",to_text(match(DJ77,ec_num_list,0)))),0,1),"""")"),"K5 ")</f>
        <v>K5</v>
      </c>
      <c r="AK77" s="199" t="str">
        <f aca="false">IFERROR(__xludf.dummyfunction("if(countif(ec_num_list,DK77),OFFSET(INDIRECT(CONCAT(""A"",to_text(match(DK77,ec_num_list,0)))),0,1),"""")"),"")</f>
        <v/>
      </c>
      <c r="AL77" s="199" t="str">
        <f aca="false">IFERROR(__xludf.dummyfunction("if(countif(ec_num_list,DL77),OFFSET(INDIRECT(CONCAT(""A"",to_text(match(DL77,ec_num_list,0)))),0,1),"""")"),"K7 ")</f>
        <v>K7</v>
      </c>
      <c r="AM77" s="199" t="str">
        <f aca="false">IFERROR(__xludf.dummyfunction("if(countif(ec_num_list,DM77),OFFSET(INDIRECT(CONCAT(""A"",to_text(match(DM77,ec_num_list,0)))),0,1),"""")"),"")</f>
        <v/>
      </c>
      <c r="AN77" s="199" t="str">
        <f aca="false">IFERROR(__xludf.dummyfunction("if(countif(ec_num_list,DN77),OFFSET(INDIRECT(CONCAT(""A"",to_text(match(DN77,ec_num_list,0)))),0,1),"""")"),"K9 ")</f>
        <v>K9</v>
      </c>
      <c r="AO77" s="199" t="str">
        <f aca="false">IFERROR(__xludf.dummyfunction("if(countif(ec_num_list,DO77),OFFSET(INDIRECT(CONCAT(""A"",to_text(match(DO77,ec_num_list,0)))),0,1),"""")"),"KA ")</f>
        <v>KA</v>
      </c>
      <c r="AP77" s="199" t="str">
        <f aca="false">IFERROR(__xludf.dummyfunction("if(countif(ec_num_list,DP77),OFFSET(INDIRECT(CONCAT(""A"",to_text(match(DP77,ec_num_list,0)))),0,1),"""")"),"")</f>
        <v/>
      </c>
      <c r="AQ77" s="199" t="str">
        <f aca="false">IFERROR(__xludf.dummyfunction("if(countif(ec_num_list,DQ77),OFFSET(INDIRECT(CONCAT(""A"",to_text(match(DQ77,ec_num_list,0)))),0,1),"""")"),"KC ")</f>
        <v>KC</v>
      </c>
      <c r="AR77" s="199" t="str">
        <f aca="false">IFERROR(__xludf.dummyfunction("if(countif(ec_num_list,DR77),OFFSET(INDIRECT(CONCAT(""A"",to_text(match(DR77,ec_num_list,0)))),0,1),"""")"),"KD ")</f>
        <v>KD</v>
      </c>
      <c r="AS77" s="199" t="str">
        <f aca="false">IFERROR(__xludf.dummyfunction("if(countif(ec_num_list,DS77),OFFSET(INDIRECT(CONCAT(""A"",to_text(match(DS77,ec_num_list,0)))),0,1),"""")"),"")</f>
        <v/>
      </c>
      <c r="AT77" s="199" t="str">
        <f aca="false">IFERROR(__xludf.dummyfunction("if(countif(ec_num_list,DT77),OFFSET(INDIRECT(CONCAT(""A"",to_text(match(DT77,ec_num_list,0)))),0,1),"""")"),"")</f>
        <v/>
      </c>
      <c r="AU77" s="199" t="str">
        <f aca="false">IFERROR(__xludf.dummyfunction("if(countif(ec_num_list,DU77),OFFSET(INDIRECT(CONCAT(""A"",to_text(match(DU77,ec_num_list,0)))),0,1),"""")"),"")</f>
        <v/>
      </c>
      <c r="AV77" s="199" t="str">
        <f aca="false">IFERROR(__xludf.dummyfunction("if(countif(ec_num_list,DV77),OFFSET(INDIRECT(CONCAT(""A"",to_text(match(DV77,ec_num_list,0)))),0,1),"""")"),"L1 ")</f>
        <v>L1</v>
      </c>
      <c r="AW77" s="199" t="str">
        <f aca="false">IFERROR(__xludf.dummyfunction("if(countif(ec_num_list,DW77),OFFSET(INDIRECT(CONCAT(""A"",to_text(match(DW77,ec_num_list,0)))),0,1),"""")"),"")</f>
        <v/>
      </c>
      <c r="AX77" s="199" t="str">
        <f aca="false">IFERROR(__xludf.dummyfunction("if(countif(ec_num_list,DX77),OFFSET(INDIRECT(CONCAT(""A"",to_text(match(DX77,ec_num_list,0)))),0,1),"""")"),"")</f>
        <v/>
      </c>
      <c r="AY77" s="199" t="str">
        <f aca="false">IFERROR(__xludf.dummyfunction("if(countif(ec_num_list,DY77),OFFSET(INDIRECT(CONCAT(""A"",to_text(match(DY77,ec_num_list,0)))),0,1),"""")"),"")</f>
        <v/>
      </c>
      <c r="AZ77" s="199" t="str">
        <f aca="false">IFERROR(__xludf.dummyfunction("if(countif(ec_num_list,DZ77),OFFSET(INDIRECT(CONCAT(""A"",to_text(match(DZ77,ec_num_list,0)))),0,1),"""")"),"")</f>
        <v/>
      </c>
      <c r="BA77" s="199" t="str">
        <f aca="false">IFERROR(__xludf.dummyfunction("if(countif(ec_num_list,EA77),OFFSET(INDIRECT(CONCAT(""A"",to_text(match(EA77,ec_num_list,0)))),0,1),"""")"),"")</f>
        <v/>
      </c>
      <c r="BB77" s="199" t="str">
        <f aca="false">IFERROR(__xludf.dummyfunction("if(countif(ec_num_list,EB77),OFFSET(INDIRECT(CONCAT(""A"",to_text(match(EB77,ec_num_list,0)))),0,1),"""")"),"")</f>
        <v/>
      </c>
      <c r="BC77" s="199" t="str">
        <f aca="false">IFERROR(__xludf.dummyfunction("if(countif(ec_num_list,EC77),OFFSET(INDIRECT(CONCAT(""A"",to_text(match(EC77,ec_num_list,0)))),0,1),"""")"),"L8 ")</f>
        <v>L8</v>
      </c>
      <c r="BD77" s="199" t="str">
        <f aca="false">IFERROR(__xludf.dummyfunction("if(countif(ec_num_list,ED77),OFFSET(INDIRECT(CONCAT(""A"",to_text(match(ED77,ec_num_list,0)))),0,1),"""")"),"")</f>
        <v/>
      </c>
      <c r="BE77" s="199" t="str">
        <f aca="false">IFERROR(__xludf.dummyfunction("if(countif(ec_num_list,EE77),OFFSET(INDIRECT(CONCAT(""A"",to_text(match(EE77,ec_num_list,0)))),0,1),"""")"),"LA ")</f>
        <v>LA</v>
      </c>
      <c r="BF77" s="199" t="str">
        <f aca="false">IFERROR(__xludf.dummyfunction("if(countif(ec_num_list,EF77),OFFSET(INDIRECT(CONCAT(""A"",to_text(match(EF77,ec_num_list,0)))),0,1),"""")"),"")</f>
        <v/>
      </c>
      <c r="BG77" s="199" t="str">
        <f aca="false">IFERROR(__xludf.dummyfunction("if(countif(ec_num_list,EG77),OFFSET(INDIRECT(CONCAT(""A"",to_text(match(EG77,ec_num_list,0)))),0,1),"""")"),"LC ")</f>
        <v>LC</v>
      </c>
      <c r="BH77" s="199" t="str">
        <f aca="false">IFERROR(__xludf.dummyfunction("if(countif(ec_num_list,EH77),OFFSET(INDIRECT(CONCAT(""A"",to_text(match(EH77,ec_num_list,0)))),0,1),"""")"),"")</f>
        <v/>
      </c>
      <c r="BI77" s="199" t="str">
        <f aca="false">IFERROR(__xludf.dummyfunction("if(countif(ec_num_list,EI77),OFFSET(INDIRECT(CONCAT(""A"",to_text(match(EI77,ec_num_list,0)))),0,1),"""")"),"")</f>
        <v/>
      </c>
      <c r="BJ77" s="199" t="str">
        <f aca="false">IFERROR(__xludf.dummyfunction("if(countif(ec_num_list,EJ77),OFFSET(INDIRECT(CONCAT(""A"",to_text(match(EJ77,ec_num_list,0)))),0,1),"""")"),"")</f>
        <v/>
      </c>
      <c r="BK77" s="199" t="str">
        <f aca="false">IFERROR(__xludf.dummyfunction("if(countif(ec_num_list,EK77),OFFSET(INDIRECT(CONCAT(""A"",to_text(match(EK77,ec_num_list,0)))),0,1),"""")"),"")</f>
        <v/>
      </c>
      <c r="BL77" s="199" t="str">
        <f aca="false">IFERROR(__xludf.dummyfunction("if(countif(ec_num_list,EL77),OFFSET(INDIRECT(CONCAT(""A"",to_text(match(EL77,ec_num_list,0)))),0,1),"""")"),"M1 ")</f>
        <v>M1</v>
      </c>
      <c r="BM77" s="199" t="str">
        <f aca="false">IFERROR(__xludf.dummyfunction("if(countif(ec_num_list,EM77),OFFSET(INDIRECT(CONCAT(""A"",to_text(match(EM77,ec_num_list,0)))),0,1),"""")"),"")</f>
        <v/>
      </c>
      <c r="BN77" s="199" t="str">
        <f aca="false">IFERROR(__xludf.dummyfunction("if(countif(ec_num_list,EN77),OFFSET(INDIRECT(CONCAT(""A"",to_text(match(EN77,ec_num_list,0)))),0,1),"""")"),"M3 ")</f>
        <v>M3</v>
      </c>
      <c r="BO77" s="199" t="str">
        <f aca="false">IFERROR(__xludf.dummyfunction("if(countif(ec_num_list,EO77),OFFSET(INDIRECT(CONCAT(""A"",to_text(match(EO77,ec_num_list,0)))),0,1),"""")"),"M4 ")</f>
        <v>M4</v>
      </c>
      <c r="BP77" s="199" t="str">
        <f aca="false">IFERROR(__xludf.dummyfunction("if(countif(ec_num_list,EP77),OFFSET(INDIRECT(CONCAT(""A"",to_text(match(EP77,ec_num_list,0)))),0,1),"""")"),"")</f>
        <v/>
      </c>
      <c r="BQ77" s="199" t="str">
        <f aca="false">IFERROR(__xludf.dummyfunction("if(countif(ec_num_list,EQ77),OFFSET(INDIRECT(CONCAT(""A"",to_text(match(EQ77,ec_num_list,0)))),0,1),"""")"),"")</f>
        <v/>
      </c>
      <c r="BR77" s="199" t="str">
        <f aca="false">IFERROR(__xludf.dummyfunction("if(countif(ec_num_list,ER77),OFFSET(INDIRECT(CONCAT(""A"",to_text(match(ER77,ec_num_list,0)))),0,1),"""")"),"")</f>
        <v/>
      </c>
      <c r="BS77" s="199" t="str">
        <f aca="false">IFERROR(__xludf.dummyfunction("if(countif(ec_num_list,ES77),OFFSET(INDIRECT(CONCAT(""A"",to_text(match(ES77,ec_num_list,0)))),0,1),"""")"),"")</f>
        <v/>
      </c>
      <c r="BT77" s="199" t="str">
        <f aca="false">IFERROR(__xludf.dummyfunction("if(countif(ec_num_list,ET77),OFFSET(INDIRECT(CONCAT(""A"",to_text(match(ET77,ec_num_list,0)))),0,1),"""")"),"")</f>
        <v/>
      </c>
      <c r="BU77" s="199" t="str">
        <f aca="false">IFERROR(__xludf.dummyfunction("if(countif(ec_num_list,EU77),OFFSET(INDIRECT(CONCAT(""A"",to_text(match(EU77,ec_num_list,0)))),0,1),"""")"),"")</f>
        <v/>
      </c>
      <c r="BV77" s="199" t="str">
        <f aca="false">IFERROR(__xludf.dummyfunction("if(countif(ec_num_list,EV77),OFFSET(INDIRECT(CONCAT(""A"",to_text(match(EV77,ec_num_list,0)))),0,1),"""")"),"MB ")</f>
        <v>MB</v>
      </c>
      <c r="BW77" s="199" t="str">
        <f aca="false">IFERROR(__xludf.dummyfunction("if(countif(ec_num_list,EW77),OFFSET(INDIRECT(CONCAT(""A"",to_text(match(EW77,ec_num_list,0)))),0,1),"""")"),"")</f>
        <v/>
      </c>
      <c r="BX77" s="199" t="str">
        <f aca="false">IFERROR(__xludf.dummyfunction("if(countif(ec_num_list,EX77),OFFSET(INDIRECT(CONCAT(""A"",to_text(match(EX77,ec_num_list,0)))),0,1),"""")"),"")</f>
        <v/>
      </c>
      <c r="BY77" s="199" t="str">
        <f aca="false">IFERROR(__xludf.dummyfunction("if(countif(ec_num_list,EY77),OFFSET(INDIRECT(CONCAT(""A"",to_text(match(EY77,ec_num_list,0)))),0,1),"""")"),"")</f>
        <v/>
      </c>
      <c r="BZ77" s="199" t="str">
        <f aca="false">IFERROR(__xludf.dummyfunction("if(countif(ec_num_list,EZ77),OFFSET(INDIRECT(CONCAT(""A"",to_text(match(EZ77,ec_num_list,0)))),0,1),"""")"),"MF ")</f>
        <v>MF</v>
      </c>
      <c r="CA77" s="199" t="str">
        <f aca="false">IFERROR(__xludf.dummyfunction("if(countif(ec_num_list,FA77),OFFSET(INDIRECT(CONCAT(""A"",to_text(match(FA77,ec_num_list,0)))),0,1),"""")"),"")</f>
        <v/>
      </c>
      <c r="CB77" s="199" t="str">
        <f aca="false">IFERROR(__xludf.dummyfunction("if(countif(ec_num_list,FB77),OFFSET(INDIRECT(CONCAT(""A"",to_text(match(FB77,ec_num_list,0)))),0,1),"""")"),"")</f>
        <v/>
      </c>
      <c r="CC77" s="199" t="str">
        <f aca="false">IFERROR(__xludf.dummyfunction("if(countif(ec_num_list,FC77),OFFSET(INDIRECT(CONCAT(""A"",to_text(match(FC77,ec_num_list,0)))),0,1),"""")"),"N2 ")</f>
        <v>N2</v>
      </c>
      <c r="CD77" s="199" t="str">
        <f aca="false">IFERROR(__xludf.dummyfunction("if(countif(ec_num_list,FD77),OFFSET(INDIRECT(CONCAT(""A"",to_text(match(FD77,ec_num_list,0)))),0,1),"""")"),"")</f>
        <v/>
      </c>
      <c r="CE77" s="199" t="str">
        <f aca="false">IFERROR(__xludf.dummyfunction("if(countif(ec_num_list,FE77),OFFSET(INDIRECT(CONCAT(""A"",to_text(match(FE77,ec_num_list,0)))),0,1),"""")"),"")</f>
        <v/>
      </c>
      <c r="CF77" s="199" t="str">
        <f aca="false">IFERROR(__xludf.dummyfunction("if(countif(ec_num_list,FF77),OFFSET(INDIRECT(CONCAT(""A"",to_text(match(FF77,ec_num_list,0)))),0,1),"""")"),"")</f>
        <v/>
      </c>
      <c r="CG77" s="199" t="str">
        <f aca="false">IFERROR(__xludf.dummyfunction("if(countif(ec_num_list,FG77),OFFSET(INDIRECT(CONCAT(""A"",to_text(match(FG77,ec_num_list,0)))),0,1),"""")"),"")</f>
        <v/>
      </c>
      <c r="CH77" s="199" t="str">
        <f aca="false">IFERROR(__xludf.dummyfunction("if(countif(ec_num_list,FH77),OFFSET(INDIRECT(CONCAT(""A"",to_text(match(FH77,ec_num_list,0)))),0,1),"""")"),"N7 ")</f>
        <v>N7</v>
      </c>
      <c r="CI77" s="199" t="str">
        <f aca="false">IFERROR(__xludf.dummyfunction("if(countif(ec_num_list,FI77),OFFSET(INDIRECT(CONCAT(""A"",to_text(match(FI77,ec_num_list,0)))),0,1),"""")"),"")</f>
        <v/>
      </c>
      <c r="CJ77" s="199" t="str">
        <f aca="false">IFERROR(__xludf.dummyfunction("if(countif(ec_num_list,FJ77),OFFSET(INDIRECT(CONCAT(""A"",to_text(match(FJ77,ec_num_list,0)))),0,1),"""")"),"")</f>
        <v/>
      </c>
      <c r="CK77" s="199" t="str">
        <f aca="false">IFERROR(__xludf.dummyfunction("if(countif(ec_num_list,FK77),OFFSET(INDIRECT(CONCAT(""A"",to_text(match(FK77,ec_num_list,0)))),0,1),"""")"),"NA ")</f>
        <v>NA</v>
      </c>
      <c r="CL77" s="199" t="str">
        <f aca="false">IFERROR(__xludf.dummyfunction("if(countif(ec_num_list,FL77),OFFSET(INDIRECT(CONCAT(""A"",to_text(match(FL77,ec_num_list,0)))),0,1),"""")"),"")</f>
        <v/>
      </c>
      <c r="CM77" s="199" t="str">
        <f aca="false">IFERROR(__xludf.dummyfunction("if(countif(ec_num_list,FM77),OFFSET(INDIRECT(CONCAT(""A"",to_text(match(FM77,ec_num_list,0)))),0,1),"""")"),"")</f>
        <v/>
      </c>
      <c r="CN77" s="37" t="s">
        <v>267</v>
      </c>
      <c r="CO77" s="37" t="s">
        <v>1231</v>
      </c>
      <c r="CP77" s="37" t="s">
        <v>1239</v>
      </c>
      <c r="CQ77" s="37" t="s">
        <v>1244</v>
      </c>
      <c r="CR77" s="37" t="s">
        <v>1543</v>
      </c>
      <c r="CS77" s="37" t="s">
        <v>1543</v>
      </c>
      <c r="CT77" s="37" t="s">
        <v>1543</v>
      </c>
      <c r="CU77" s="37" t="s">
        <v>1259</v>
      </c>
      <c r="CV77" s="37" t="s">
        <v>1262</v>
      </c>
      <c r="CW77" s="37" t="s">
        <v>1543</v>
      </c>
      <c r="CX77" s="37" t="s">
        <v>1543</v>
      </c>
      <c r="CY77" s="37" t="s">
        <v>1543</v>
      </c>
      <c r="CZ77" s="37" t="s">
        <v>1543</v>
      </c>
      <c r="DA77" s="37" t="s">
        <v>1280</v>
      </c>
      <c r="DB77" s="37" t="s">
        <v>1543</v>
      </c>
      <c r="DC77" s="37" t="s">
        <v>1543</v>
      </c>
      <c r="DD77" s="37" t="s">
        <v>1289</v>
      </c>
      <c r="DE77" s="37" t="s">
        <v>1292</v>
      </c>
      <c r="DF77" s="37" t="s">
        <v>1543</v>
      </c>
      <c r="DG77" s="37" t="s">
        <v>1543</v>
      </c>
      <c r="DH77" s="37" t="s">
        <v>1543</v>
      </c>
      <c r="DI77" s="37" t="s">
        <v>1543</v>
      </c>
      <c r="DJ77" s="37" t="s">
        <v>1309</v>
      </c>
      <c r="DK77" s="37" t="s">
        <v>1543</v>
      </c>
      <c r="DL77" s="37" t="s">
        <v>1314</v>
      </c>
      <c r="DM77" s="37" t="s">
        <v>1543</v>
      </c>
      <c r="DN77" s="37" t="s">
        <v>1322</v>
      </c>
      <c r="DO77" s="37" t="s">
        <v>1325</v>
      </c>
      <c r="DP77" s="37" t="s">
        <v>1543</v>
      </c>
      <c r="DQ77" s="37" t="s">
        <v>1332</v>
      </c>
      <c r="DR77" s="37" t="s">
        <v>1335</v>
      </c>
      <c r="DS77" s="37" t="s">
        <v>1543</v>
      </c>
      <c r="DT77" s="37" t="s">
        <v>1543</v>
      </c>
      <c r="DU77" s="37" t="s">
        <v>1543</v>
      </c>
      <c r="DV77" s="37" t="s">
        <v>1351</v>
      </c>
      <c r="DW77" s="37" t="s">
        <v>1543</v>
      </c>
      <c r="DX77" s="37" t="s">
        <v>1543</v>
      </c>
      <c r="DY77" s="37" t="s">
        <v>1543</v>
      </c>
      <c r="DZ77" s="37" t="s">
        <v>1543</v>
      </c>
      <c r="EA77" s="37" t="s">
        <v>1543</v>
      </c>
      <c r="EB77" s="37" t="s">
        <v>1543</v>
      </c>
      <c r="EC77" s="37" t="s">
        <v>1379</v>
      </c>
      <c r="ED77" s="37" t="s">
        <v>1543</v>
      </c>
      <c r="EE77" s="37" t="s">
        <v>1385</v>
      </c>
      <c r="EF77" s="37" t="s">
        <v>1543</v>
      </c>
      <c r="EG77" s="37" t="s">
        <v>1392</v>
      </c>
      <c r="EH77" s="37" t="s">
        <v>1543</v>
      </c>
      <c r="EI77" s="37" t="s">
        <v>1543</v>
      </c>
      <c r="EJ77" s="37" t="s">
        <v>1543</v>
      </c>
      <c r="EK77" s="37" t="s">
        <v>1543</v>
      </c>
      <c r="EL77" s="37" t="s">
        <v>1407</v>
      </c>
      <c r="EM77" s="37" t="s">
        <v>1543</v>
      </c>
      <c r="EN77" s="37" t="s">
        <v>1416</v>
      </c>
      <c r="EO77" s="37" t="s">
        <v>1418</v>
      </c>
      <c r="EP77" s="37" t="s">
        <v>1543</v>
      </c>
      <c r="EQ77" s="37" t="s">
        <v>1543</v>
      </c>
      <c r="ER77" s="37" t="s">
        <v>1543</v>
      </c>
      <c r="ES77" s="37" t="s">
        <v>1543</v>
      </c>
      <c r="ET77" s="37" t="s">
        <v>1543</v>
      </c>
      <c r="EU77" s="37" t="s">
        <v>1543</v>
      </c>
      <c r="EV77" s="37" t="s">
        <v>1439</v>
      </c>
      <c r="EW77" s="37" t="s">
        <v>1543</v>
      </c>
      <c r="EX77" s="37" t="s">
        <v>1543</v>
      </c>
      <c r="EY77" s="37" t="s">
        <v>1543</v>
      </c>
      <c r="EZ77" s="37" t="s">
        <v>1451</v>
      </c>
      <c r="FA77" s="37" t="s">
        <v>1543</v>
      </c>
      <c r="FB77" s="37" t="s">
        <v>1543</v>
      </c>
      <c r="FC77" s="37" t="s">
        <v>1464</v>
      </c>
      <c r="FD77" s="37" t="s">
        <v>1543</v>
      </c>
      <c r="FE77" s="37" t="s">
        <v>1543</v>
      </c>
      <c r="FF77" s="37" t="s">
        <v>1543</v>
      </c>
      <c r="FG77" s="37" t="s">
        <v>1543</v>
      </c>
      <c r="FH77" s="37" t="s">
        <v>1482</v>
      </c>
      <c r="FI77" s="37" t="s">
        <v>1543</v>
      </c>
      <c r="FJ77" s="37" t="s">
        <v>1543</v>
      </c>
      <c r="FK77" s="37" t="s">
        <v>1494</v>
      </c>
      <c r="FL77" s="37" t="s">
        <v>1497</v>
      </c>
      <c r="FM77" s="37" t="s">
        <v>1543</v>
      </c>
    </row>
    <row r="78" customFormat="false" ht="15" hidden="false" customHeight="false" outlineLevel="0" collapsed="false">
      <c r="A78" s="37" t="s">
        <v>1494</v>
      </c>
      <c r="B78" s="37" t="str">
        <f aca="false">CONCATENATE("N",C78," ")</f>
        <v>NA</v>
      </c>
      <c r="C78" s="196" t="s">
        <v>1544</v>
      </c>
      <c r="D78" s="36" t="s">
        <v>417</v>
      </c>
      <c r="E78" s="36" t="s">
        <v>896</v>
      </c>
      <c r="F78" s="36" t="s">
        <v>897</v>
      </c>
      <c r="G78" s="36" t="s">
        <v>898</v>
      </c>
      <c r="H78" s="36" t="s">
        <v>439</v>
      </c>
      <c r="I78" s="36" t="s">
        <v>450</v>
      </c>
      <c r="J78" s="36" t="s">
        <v>911</v>
      </c>
      <c r="K78" s="36" t="s">
        <v>799</v>
      </c>
      <c r="L78" s="173" t="s">
        <v>269</v>
      </c>
      <c r="M78" s="199" t="str">
        <f aca="false">IFERROR(__xludf.dummyfunction("regexreplace(N78,"" "","", "")"),"J0, J1, J2, J3, J5, J6, J7, JA, JC, JD, JF, K0, K1, K2, K3, K4, K5, K7, K8, K9, KA, KB, KC, KD, KE, KF, L1, L2, L3, L7, L8, LA, LC, LF, M0, M1, M3, M4, M5, M8, MB, MF, N2, N6, N7, NA, ")</f>
        <v>J0, J1, J2, J3, J5, J6, J7, JA, JC, JD, JF, K0, K1, K2, K3, K4, K5, K7, K8, K9, KA, KB, KC, KD, KE, KF, L1, L2, L3, L7, L8, LA, LC, LF, M0, M1, M3, M4, M5, M8, MB, MF, N2, N6, N7, NA,</v>
      </c>
      <c r="N78" s="199" t="e">
        <f aca="false">CONCATENATE(O78:CL78)</f>
        <v>#VALUE!</v>
      </c>
      <c r="O78" s="199" t="str">
        <f aca="false">IFERROR(__xludf.dummyfunction("if(countif(ec_num_list,CO78),OFFSET(INDIRECT(CONCAT(""A"",to_text(match(CO78,ec_num_list,0)))),0,1),"""")"),"J0 ")</f>
        <v>J0</v>
      </c>
      <c r="P78" s="199" t="str">
        <f aca="false">IFERROR(__xludf.dummyfunction("if(countif(ec_num_list,CP78),OFFSET(INDIRECT(CONCAT(""A"",to_text(match(CP78,ec_num_list,0)))),0,1),"""")"),"J1 ")</f>
        <v>J1</v>
      </c>
      <c r="Q78" s="199" t="str">
        <f aca="false">IFERROR(__xludf.dummyfunction("if(countif(ec_num_list,CQ78),OFFSET(INDIRECT(CONCAT(""A"",to_text(match(CQ78,ec_num_list,0)))),0,1),"""")"),"J2 ")</f>
        <v>J2</v>
      </c>
      <c r="R78" s="199" t="str">
        <f aca="false">IFERROR(__xludf.dummyfunction("if(countif(ec_num_list,CR78),OFFSET(INDIRECT(CONCAT(""A"",to_text(match(CR78,ec_num_list,0)))),0,1),"""")"),"J3 ")</f>
        <v>J3</v>
      </c>
      <c r="S78" s="199" t="str">
        <f aca="false">IFERROR(__xludf.dummyfunction("if(countif(ec_num_list,CS78),OFFSET(INDIRECT(CONCAT(""A"",to_text(match(CS78,ec_num_list,0)))),0,1),"""")"),"")</f>
        <v/>
      </c>
      <c r="T78" s="199" t="str">
        <f aca="false">IFERROR(__xludf.dummyfunction("if(countif(ec_num_list,CT78),OFFSET(INDIRECT(CONCAT(""A"",to_text(match(CT78,ec_num_list,0)))),0,1),"""")"),"J5 ")</f>
        <v>J5</v>
      </c>
      <c r="U78" s="199" t="str">
        <f aca="false">IFERROR(__xludf.dummyfunction("if(countif(ec_num_list,CU78),OFFSET(INDIRECT(CONCAT(""A"",to_text(match(CU78,ec_num_list,0)))),0,1),"""")"),"J6 ")</f>
        <v>J6</v>
      </c>
      <c r="V78" s="199" t="str">
        <f aca="false">IFERROR(__xludf.dummyfunction("if(countif(ec_num_list,CV78),OFFSET(INDIRECT(CONCAT(""A"",to_text(match(CV78,ec_num_list,0)))),0,1),"""")"),"J7 ")</f>
        <v>J7</v>
      </c>
      <c r="W78" s="199" t="str">
        <f aca="false">IFERROR(__xludf.dummyfunction("if(countif(ec_num_list,CW78),OFFSET(INDIRECT(CONCAT(""A"",to_text(match(CW78,ec_num_list,0)))),0,1),"""")"),"")</f>
        <v/>
      </c>
      <c r="X78" s="199" t="str">
        <f aca="false">IFERROR(__xludf.dummyfunction("if(countif(ec_num_list,CX78),OFFSET(INDIRECT(CONCAT(""A"",to_text(match(CX78,ec_num_list,0)))),0,1),"""")"),"")</f>
        <v/>
      </c>
      <c r="Y78" s="199" t="str">
        <f aca="false">IFERROR(__xludf.dummyfunction("if(countif(ec_num_list,CY78),OFFSET(INDIRECT(CONCAT(""A"",to_text(match(CY78,ec_num_list,0)))),0,1),"""")"),"JA ")</f>
        <v>JA</v>
      </c>
      <c r="Z78" s="199" t="str">
        <f aca="false">IFERROR(__xludf.dummyfunction("if(countif(ec_num_list,CZ78),OFFSET(INDIRECT(CONCAT(""A"",to_text(match(CZ78,ec_num_list,0)))),0,1),"""")"),"")</f>
        <v/>
      </c>
      <c r="AA78" s="199" t="str">
        <f aca="false">IFERROR(__xludf.dummyfunction("if(countif(ec_num_list,DA78),OFFSET(INDIRECT(CONCAT(""A"",to_text(match(DA78,ec_num_list,0)))),0,1),"""")"),"JC ")</f>
        <v>JC</v>
      </c>
      <c r="AB78" s="199" t="str">
        <f aca="false">IFERROR(__xludf.dummyfunction("if(countif(ec_num_list,DB78),OFFSET(INDIRECT(CONCAT(""A"",to_text(match(DB78,ec_num_list,0)))),0,1),"""")"),"JD ")</f>
        <v>JD</v>
      </c>
      <c r="AC78" s="199" t="str">
        <f aca="false">IFERROR(__xludf.dummyfunction("if(countif(ec_num_list,DC78),OFFSET(INDIRECT(CONCAT(""A"",to_text(match(DC78,ec_num_list,0)))),0,1),"""")"),"")</f>
        <v/>
      </c>
      <c r="AD78" s="199" t="str">
        <f aca="false">IFERROR(__xludf.dummyfunction("if(countif(ec_num_list,DD78),OFFSET(INDIRECT(CONCAT(""A"",to_text(match(DD78,ec_num_list,0)))),0,1),"""")"),"JF ")</f>
        <v>JF</v>
      </c>
      <c r="AE78" s="199" t="str">
        <f aca="false">IFERROR(__xludf.dummyfunction("if(countif(ec_num_list,DE78),OFFSET(INDIRECT(CONCAT(""A"",to_text(match(DE78,ec_num_list,0)))),0,1),"""")"),"K0 ")</f>
        <v>K0</v>
      </c>
      <c r="AF78" s="199" t="str">
        <f aca="false">IFERROR(__xludf.dummyfunction("if(countif(ec_num_list,DF78),OFFSET(INDIRECT(CONCAT(""A"",to_text(match(DF78,ec_num_list,0)))),0,1),"""")"),"K1 ")</f>
        <v>K1</v>
      </c>
      <c r="AG78" s="199" t="str">
        <f aca="false">IFERROR(__xludf.dummyfunction("if(countif(ec_num_list,DG78),OFFSET(INDIRECT(CONCAT(""A"",to_text(match(DG78,ec_num_list,0)))),0,1),"""")"),"K2 ")</f>
        <v>K2</v>
      </c>
      <c r="AH78" s="199" t="str">
        <f aca="false">IFERROR(__xludf.dummyfunction("if(countif(ec_num_list,DH78),OFFSET(INDIRECT(CONCAT(""A"",to_text(match(DH78,ec_num_list,0)))),0,1),"""")"),"K3 ")</f>
        <v>K3</v>
      </c>
      <c r="AI78" s="199" t="str">
        <f aca="false">IFERROR(__xludf.dummyfunction("if(countif(ec_num_list,DI78),OFFSET(INDIRECT(CONCAT(""A"",to_text(match(DI78,ec_num_list,0)))),0,1),"""")"),"K4 ")</f>
        <v>K4</v>
      </c>
      <c r="AJ78" s="199" t="str">
        <f aca="false">IFERROR(__xludf.dummyfunction("if(countif(ec_num_list,DJ78),OFFSET(INDIRECT(CONCAT(""A"",to_text(match(DJ78,ec_num_list,0)))),0,1),"""")"),"K5 ")</f>
        <v>K5</v>
      </c>
      <c r="AK78" s="199" t="str">
        <f aca="false">IFERROR(__xludf.dummyfunction("if(countif(ec_num_list,DK78),OFFSET(INDIRECT(CONCAT(""A"",to_text(match(DK78,ec_num_list,0)))),0,1),"""")"),"")</f>
        <v/>
      </c>
      <c r="AL78" s="199" t="str">
        <f aca="false">IFERROR(__xludf.dummyfunction("if(countif(ec_num_list,DL78),OFFSET(INDIRECT(CONCAT(""A"",to_text(match(DL78,ec_num_list,0)))),0,1),"""")"),"K7 ")</f>
        <v>K7</v>
      </c>
      <c r="AM78" s="199" t="str">
        <f aca="false">IFERROR(__xludf.dummyfunction("if(countif(ec_num_list,DM78),OFFSET(INDIRECT(CONCAT(""A"",to_text(match(DM78,ec_num_list,0)))),0,1),"""")"),"K8 ")</f>
        <v>K8</v>
      </c>
      <c r="AN78" s="199" t="str">
        <f aca="false">IFERROR(__xludf.dummyfunction("if(countif(ec_num_list,DN78),OFFSET(INDIRECT(CONCAT(""A"",to_text(match(DN78,ec_num_list,0)))),0,1),"""")"),"K9 ")</f>
        <v>K9</v>
      </c>
      <c r="AO78" s="199" t="str">
        <f aca="false">IFERROR(__xludf.dummyfunction("if(countif(ec_num_list,DO78),OFFSET(INDIRECT(CONCAT(""A"",to_text(match(DO78,ec_num_list,0)))),0,1),"""")"),"KA ")</f>
        <v>KA</v>
      </c>
      <c r="AP78" s="199" t="str">
        <f aca="false">IFERROR(__xludf.dummyfunction("if(countif(ec_num_list,DP78),OFFSET(INDIRECT(CONCAT(""A"",to_text(match(DP78,ec_num_list,0)))),0,1),"""")"),"KB ")</f>
        <v>KB</v>
      </c>
      <c r="AQ78" s="199" t="str">
        <f aca="false">IFERROR(__xludf.dummyfunction("if(countif(ec_num_list,DQ78),OFFSET(INDIRECT(CONCAT(""A"",to_text(match(DQ78,ec_num_list,0)))),0,1),"""")"),"KC ")</f>
        <v>KC</v>
      </c>
      <c r="AR78" s="199" t="str">
        <f aca="false">IFERROR(__xludf.dummyfunction("if(countif(ec_num_list,DR78),OFFSET(INDIRECT(CONCAT(""A"",to_text(match(DR78,ec_num_list,0)))),0,1),"""")"),"KD ")</f>
        <v>KD</v>
      </c>
      <c r="AS78" s="199" t="str">
        <f aca="false">IFERROR(__xludf.dummyfunction("if(countif(ec_num_list,DS78),OFFSET(INDIRECT(CONCAT(""A"",to_text(match(DS78,ec_num_list,0)))),0,1),"""")"),"KE ")</f>
        <v>KE</v>
      </c>
      <c r="AT78" s="199" t="str">
        <f aca="false">IFERROR(__xludf.dummyfunction("if(countif(ec_num_list,DT78),OFFSET(INDIRECT(CONCAT(""A"",to_text(match(DT78,ec_num_list,0)))),0,1),"""")"),"KF ")</f>
        <v>KF</v>
      </c>
      <c r="AU78" s="199" t="str">
        <f aca="false">IFERROR(__xludf.dummyfunction("if(countif(ec_num_list,DU78),OFFSET(INDIRECT(CONCAT(""A"",to_text(match(DU78,ec_num_list,0)))),0,1),"""")"),"")</f>
        <v/>
      </c>
      <c r="AV78" s="199" t="str">
        <f aca="false">IFERROR(__xludf.dummyfunction("if(countif(ec_num_list,DV78),OFFSET(INDIRECT(CONCAT(""A"",to_text(match(DV78,ec_num_list,0)))),0,1),"""")"),"L1 ")</f>
        <v>L1</v>
      </c>
      <c r="AW78" s="199" t="str">
        <f aca="false">IFERROR(__xludf.dummyfunction("if(countif(ec_num_list,DW78),OFFSET(INDIRECT(CONCAT(""A"",to_text(match(DW78,ec_num_list,0)))),0,1),"""")"),"L2 ")</f>
        <v>L2</v>
      </c>
      <c r="AX78" s="199" t="str">
        <f aca="false">IFERROR(__xludf.dummyfunction("if(countif(ec_num_list,DX78),OFFSET(INDIRECT(CONCAT(""A"",to_text(match(DX78,ec_num_list,0)))),0,1),"""")"),"L3 ")</f>
        <v>L3</v>
      </c>
      <c r="AY78" s="199" t="str">
        <f aca="false">IFERROR(__xludf.dummyfunction("if(countif(ec_num_list,DY78),OFFSET(INDIRECT(CONCAT(""A"",to_text(match(DY78,ec_num_list,0)))),0,1),"""")"),"")</f>
        <v/>
      </c>
      <c r="AZ78" s="199" t="str">
        <f aca="false">IFERROR(__xludf.dummyfunction("if(countif(ec_num_list,DZ78),OFFSET(INDIRECT(CONCAT(""A"",to_text(match(DZ78,ec_num_list,0)))),0,1),"""")"),"")</f>
        <v/>
      </c>
      <c r="BA78" s="199" t="str">
        <f aca="false">IFERROR(__xludf.dummyfunction("if(countif(ec_num_list,EA78),OFFSET(INDIRECT(CONCAT(""A"",to_text(match(EA78,ec_num_list,0)))),0,1),"""")"),"")</f>
        <v/>
      </c>
      <c r="BB78" s="199" t="str">
        <f aca="false">IFERROR(__xludf.dummyfunction("if(countif(ec_num_list,EB78),OFFSET(INDIRECT(CONCAT(""A"",to_text(match(EB78,ec_num_list,0)))),0,1),"""")"),"L7 ")</f>
        <v>L7</v>
      </c>
      <c r="BC78" s="199" t="str">
        <f aca="false">IFERROR(__xludf.dummyfunction("if(countif(ec_num_list,EC78),OFFSET(INDIRECT(CONCAT(""A"",to_text(match(EC78,ec_num_list,0)))),0,1),"""")"),"L8 ")</f>
        <v>L8</v>
      </c>
      <c r="BD78" s="199" t="str">
        <f aca="false">IFERROR(__xludf.dummyfunction("if(countif(ec_num_list,ED78),OFFSET(INDIRECT(CONCAT(""A"",to_text(match(ED78,ec_num_list,0)))),0,1),"""")"),"")</f>
        <v/>
      </c>
      <c r="BE78" s="199" t="str">
        <f aca="false">IFERROR(__xludf.dummyfunction("if(countif(ec_num_list,EE78),OFFSET(INDIRECT(CONCAT(""A"",to_text(match(EE78,ec_num_list,0)))),0,1),"""")"),"LA ")</f>
        <v>LA</v>
      </c>
      <c r="BF78" s="199" t="str">
        <f aca="false">IFERROR(__xludf.dummyfunction("if(countif(ec_num_list,EF78),OFFSET(INDIRECT(CONCAT(""A"",to_text(match(EF78,ec_num_list,0)))),0,1),"""")"),"")</f>
        <v/>
      </c>
      <c r="BG78" s="199" t="str">
        <f aca="false">IFERROR(__xludf.dummyfunction("if(countif(ec_num_list,EG78),OFFSET(INDIRECT(CONCAT(""A"",to_text(match(EG78,ec_num_list,0)))),0,1),"""")"),"LC ")</f>
        <v>LC</v>
      </c>
      <c r="BH78" s="199" t="str">
        <f aca="false">IFERROR(__xludf.dummyfunction("if(countif(ec_num_list,EH78),OFFSET(INDIRECT(CONCAT(""A"",to_text(match(EH78,ec_num_list,0)))),0,1),"""")"),"")</f>
        <v/>
      </c>
      <c r="BI78" s="199" t="str">
        <f aca="false">IFERROR(__xludf.dummyfunction("if(countif(ec_num_list,EI78),OFFSET(INDIRECT(CONCAT(""A"",to_text(match(EI78,ec_num_list,0)))),0,1),"""")"),"")</f>
        <v/>
      </c>
      <c r="BJ78" s="199" t="str">
        <f aca="false">IFERROR(__xludf.dummyfunction("if(countif(ec_num_list,EJ78),OFFSET(INDIRECT(CONCAT(""A"",to_text(match(EJ78,ec_num_list,0)))),0,1),"""")"),"LF ")</f>
        <v>LF</v>
      </c>
      <c r="BK78" s="199" t="str">
        <f aca="false">IFERROR(__xludf.dummyfunction("if(countif(ec_num_list,EK78),OFFSET(INDIRECT(CONCAT(""A"",to_text(match(EK78,ec_num_list,0)))),0,1),"""")"),"M0 ")</f>
        <v>M0</v>
      </c>
      <c r="BL78" s="199" t="str">
        <f aca="false">IFERROR(__xludf.dummyfunction("if(countif(ec_num_list,EL78),OFFSET(INDIRECT(CONCAT(""A"",to_text(match(EL78,ec_num_list,0)))),0,1),"""")"),"M1 ")</f>
        <v>M1</v>
      </c>
      <c r="BM78" s="199" t="str">
        <f aca="false">IFERROR(__xludf.dummyfunction("if(countif(ec_num_list,EM78),OFFSET(INDIRECT(CONCAT(""A"",to_text(match(EM78,ec_num_list,0)))),0,1),"""")"),"")</f>
        <v/>
      </c>
      <c r="BN78" s="199" t="str">
        <f aca="false">IFERROR(__xludf.dummyfunction("if(countif(ec_num_list,EN78),OFFSET(INDIRECT(CONCAT(""A"",to_text(match(EN78,ec_num_list,0)))),0,1),"""")"),"M3 ")</f>
        <v>M3</v>
      </c>
      <c r="BO78" s="199" t="str">
        <f aca="false">IFERROR(__xludf.dummyfunction("if(countif(ec_num_list,EO78),OFFSET(INDIRECT(CONCAT(""A"",to_text(match(EO78,ec_num_list,0)))),0,1),"""")"),"M4 ")</f>
        <v>M4</v>
      </c>
      <c r="BP78" s="199" t="str">
        <f aca="false">IFERROR(__xludf.dummyfunction("if(countif(ec_num_list,EP78),OFFSET(INDIRECT(CONCAT(""A"",to_text(match(EP78,ec_num_list,0)))),0,1),"""")"),"M5 ")</f>
        <v>M5</v>
      </c>
      <c r="BQ78" s="199" t="str">
        <f aca="false">IFERROR(__xludf.dummyfunction("if(countif(ec_num_list,EQ78),OFFSET(INDIRECT(CONCAT(""A"",to_text(match(EQ78,ec_num_list,0)))),0,1),"""")"),"")</f>
        <v/>
      </c>
      <c r="BR78" s="199" t="str">
        <f aca="false">IFERROR(__xludf.dummyfunction("if(countif(ec_num_list,ER78),OFFSET(INDIRECT(CONCAT(""A"",to_text(match(ER78,ec_num_list,0)))),0,1),"""")"),"")</f>
        <v/>
      </c>
      <c r="BS78" s="199" t="str">
        <f aca="false">IFERROR(__xludf.dummyfunction("if(countif(ec_num_list,ES78),OFFSET(INDIRECT(CONCAT(""A"",to_text(match(ES78,ec_num_list,0)))),0,1),"""")"),"M8 ")</f>
        <v>M8</v>
      </c>
      <c r="BT78" s="199" t="str">
        <f aca="false">IFERROR(__xludf.dummyfunction("if(countif(ec_num_list,ET78),OFFSET(INDIRECT(CONCAT(""A"",to_text(match(ET78,ec_num_list,0)))),0,1),"""")"),"")</f>
        <v/>
      </c>
      <c r="BU78" s="199" t="str">
        <f aca="false">IFERROR(__xludf.dummyfunction("if(countif(ec_num_list,EU78),OFFSET(INDIRECT(CONCAT(""A"",to_text(match(EU78,ec_num_list,0)))),0,1),"""")"),"")</f>
        <v/>
      </c>
      <c r="BV78" s="199" t="str">
        <f aca="false">IFERROR(__xludf.dummyfunction("if(countif(ec_num_list,EV78),OFFSET(INDIRECT(CONCAT(""A"",to_text(match(EV78,ec_num_list,0)))),0,1),"""")"),"MB ")</f>
        <v>MB</v>
      </c>
      <c r="BW78" s="199" t="str">
        <f aca="false">IFERROR(__xludf.dummyfunction("if(countif(ec_num_list,EW78),OFFSET(INDIRECT(CONCAT(""A"",to_text(match(EW78,ec_num_list,0)))),0,1),"""")"),"")</f>
        <v/>
      </c>
      <c r="BX78" s="199" t="str">
        <f aca="false">IFERROR(__xludf.dummyfunction("if(countif(ec_num_list,EX78),OFFSET(INDIRECT(CONCAT(""A"",to_text(match(EX78,ec_num_list,0)))),0,1),"""")"),"")</f>
        <v/>
      </c>
      <c r="BY78" s="199" t="str">
        <f aca="false">IFERROR(__xludf.dummyfunction("if(countif(ec_num_list,EY78),OFFSET(INDIRECT(CONCAT(""A"",to_text(match(EY78,ec_num_list,0)))),0,1),"""")"),"")</f>
        <v/>
      </c>
      <c r="BZ78" s="199" t="str">
        <f aca="false">IFERROR(__xludf.dummyfunction("if(countif(ec_num_list,EZ78),OFFSET(INDIRECT(CONCAT(""A"",to_text(match(EZ78,ec_num_list,0)))),0,1),"""")"),"MF ")</f>
        <v>MF</v>
      </c>
      <c r="CA78" s="199" t="str">
        <f aca="false">IFERROR(__xludf.dummyfunction("if(countif(ec_num_list,FA78),OFFSET(INDIRECT(CONCAT(""A"",to_text(match(FA78,ec_num_list,0)))),0,1),"""")"),"")</f>
        <v/>
      </c>
      <c r="CB78" s="199" t="str">
        <f aca="false">IFERROR(__xludf.dummyfunction("if(countif(ec_num_list,FB78),OFFSET(INDIRECT(CONCAT(""A"",to_text(match(FB78,ec_num_list,0)))),0,1),"""")"),"")</f>
        <v/>
      </c>
      <c r="CC78" s="199" t="str">
        <f aca="false">IFERROR(__xludf.dummyfunction("if(countif(ec_num_list,FC78),OFFSET(INDIRECT(CONCAT(""A"",to_text(match(FC78,ec_num_list,0)))),0,1),"""")"),"N2 ")</f>
        <v>N2</v>
      </c>
      <c r="CD78" s="199" t="str">
        <f aca="false">IFERROR(__xludf.dummyfunction("if(countif(ec_num_list,FD78),OFFSET(INDIRECT(CONCAT(""A"",to_text(match(FD78,ec_num_list,0)))),0,1),"""")"),"")</f>
        <v/>
      </c>
      <c r="CE78" s="199" t="str">
        <f aca="false">IFERROR(__xludf.dummyfunction("if(countif(ec_num_list,FE78),OFFSET(INDIRECT(CONCAT(""A"",to_text(match(FE78,ec_num_list,0)))),0,1),"""")"),"")</f>
        <v/>
      </c>
      <c r="CF78" s="199" t="str">
        <f aca="false">IFERROR(__xludf.dummyfunction("if(countif(ec_num_list,FF78),OFFSET(INDIRECT(CONCAT(""A"",to_text(match(FF78,ec_num_list,0)))),0,1),"""")"),"")</f>
        <v/>
      </c>
      <c r="CG78" s="199" t="str">
        <f aca="false">IFERROR(__xludf.dummyfunction("if(countif(ec_num_list,FG78),OFFSET(INDIRECT(CONCAT(""A"",to_text(match(FG78,ec_num_list,0)))),0,1),"""")"),"N6 ")</f>
        <v>N6</v>
      </c>
      <c r="CH78" s="199" t="str">
        <f aca="false">IFERROR(__xludf.dummyfunction("if(countif(ec_num_list,FH78),OFFSET(INDIRECT(CONCAT(""A"",to_text(match(FH78,ec_num_list,0)))),0,1),"""")"),"N7 ")</f>
        <v>N7</v>
      </c>
      <c r="CI78" s="199" t="str">
        <f aca="false">IFERROR(__xludf.dummyfunction("if(countif(ec_num_list,FI78),OFFSET(INDIRECT(CONCAT(""A"",to_text(match(FI78,ec_num_list,0)))),0,1),"""")"),"")</f>
        <v/>
      </c>
      <c r="CJ78" s="199" t="str">
        <f aca="false">IFERROR(__xludf.dummyfunction("if(countif(ec_num_list,FJ78),OFFSET(INDIRECT(CONCAT(""A"",to_text(match(FJ78,ec_num_list,0)))),0,1),"""")"),"")</f>
        <v/>
      </c>
      <c r="CK78" s="199" t="str">
        <f aca="false">IFERROR(__xludf.dummyfunction("if(countif(ec_num_list,FK78),OFFSET(INDIRECT(CONCAT(""A"",to_text(match(FK78,ec_num_list,0)))),0,1),"""")"),"NA ")</f>
        <v>NA</v>
      </c>
      <c r="CL78" s="199" t="str">
        <f aca="false">IFERROR(__xludf.dummyfunction("if(countif(ec_num_list,FL78),OFFSET(INDIRECT(CONCAT(""A"",to_text(match(FL78,ec_num_list,0)))),0,1),"""")"),"")</f>
        <v/>
      </c>
      <c r="CM78" s="199" t="str">
        <f aca="false">IFERROR(__xludf.dummyfunction("if(countif(ec_num_list,FM78),OFFSET(INDIRECT(CONCAT(""A"",to_text(match(FM78,ec_num_list,0)))),0,1),"""")"),"")</f>
        <v/>
      </c>
      <c r="CN78" s="37" t="s">
        <v>269</v>
      </c>
      <c r="CO78" s="37" t="s">
        <v>1231</v>
      </c>
      <c r="CP78" s="37" t="s">
        <v>1239</v>
      </c>
      <c r="CQ78" s="37" t="s">
        <v>1244</v>
      </c>
      <c r="CR78" s="37" t="s">
        <v>1248</v>
      </c>
      <c r="CS78" s="37" t="s">
        <v>1543</v>
      </c>
      <c r="CT78" s="37" t="s">
        <v>1254</v>
      </c>
      <c r="CU78" s="37" t="s">
        <v>1259</v>
      </c>
      <c r="CV78" s="37" t="s">
        <v>1262</v>
      </c>
      <c r="CW78" s="37" t="s">
        <v>1543</v>
      </c>
      <c r="CX78" s="37" t="s">
        <v>1543</v>
      </c>
      <c r="CY78" s="37" t="s">
        <v>1274</v>
      </c>
      <c r="CZ78" s="37" t="s">
        <v>1543</v>
      </c>
      <c r="DA78" s="37" t="s">
        <v>1280</v>
      </c>
      <c r="DB78" s="37" t="s">
        <v>1282</v>
      </c>
      <c r="DC78" s="37" t="s">
        <v>1543</v>
      </c>
      <c r="DD78" s="37" t="s">
        <v>1289</v>
      </c>
      <c r="DE78" s="37" t="s">
        <v>1292</v>
      </c>
      <c r="DF78" s="37" t="s">
        <v>1297</v>
      </c>
      <c r="DG78" s="37" t="s">
        <v>1299</v>
      </c>
      <c r="DH78" s="37" t="s">
        <v>1303</v>
      </c>
      <c r="DI78" s="37" t="s">
        <v>1305</v>
      </c>
      <c r="DJ78" s="37" t="s">
        <v>1309</v>
      </c>
      <c r="DK78" s="37" t="s">
        <v>1543</v>
      </c>
      <c r="DL78" s="37" t="s">
        <v>1314</v>
      </c>
      <c r="DM78" s="37" t="s">
        <v>1318</v>
      </c>
      <c r="DN78" s="37" t="s">
        <v>1322</v>
      </c>
      <c r="DO78" s="37" t="s">
        <v>1325</v>
      </c>
      <c r="DP78" s="37" t="s">
        <v>1329</v>
      </c>
      <c r="DQ78" s="37" t="s">
        <v>1332</v>
      </c>
      <c r="DR78" s="37" t="s">
        <v>1335</v>
      </c>
      <c r="DS78" s="37" t="s">
        <v>1338</v>
      </c>
      <c r="DT78" s="37" t="s">
        <v>1341</v>
      </c>
      <c r="DU78" s="37" t="s">
        <v>1543</v>
      </c>
      <c r="DV78" s="37" t="s">
        <v>1351</v>
      </c>
      <c r="DW78" s="37" t="s">
        <v>1357</v>
      </c>
      <c r="DX78" s="37" t="s">
        <v>1363</v>
      </c>
      <c r="DY78" s="37" t="s">
        <v>1543</v>
      </c>
      <c r="DZ78" s="37" t="s">
        <v>1543</v>
      </c>
      <c r="EA78" s="37" t="s">
        <v>1543</v>
      </c>
      <c r="EB78" s="37" t="s">
        <v>1376</v>
      </c>
      <c r="EC78" s="37" t="s">
        <v>1379</v>
      </c>
      <c r="ED78" s="37" t="s">
        <v>1543</v>
      </c>
      <c r="EE78" s="37" t="s">
        <v>1385</v>
      </c>
      <c r="EF78" s="37" t="s">
        <v>1543</v>
      </c>
      <c r="EG78" s="37" t="s">
        <v>1392</v>
      </c>
      <c r="EH78" s="37" t="s">
        <v>1543</v>
      </c>
      <c r="EI78" s="37" t="s">
        <v>1543</v>
      </c>
      <c r="EJ78" s="37" t="s">
        <v>1402</v>
      </c>
      <c r="EK78" s="37" t="s">
        <v>1405</v>
      </c>
      <c r="EL78" s="37" t="s">
        <v>1407</v>
      </c>
      <c r="EM78" s="37" t="s">
        <v>1543</v>
      </c>
      <c r="EN78" s="37" t="s">
        <v>1416</v>
      </c>
      <c r="EO78" s="37" t="s">
        <v>1418</v>
      </c>
      <c r="EP78" s="37" t="s">
        <v>1421</v>
      </c>
      <c r="EQ78" s="37" t="s">
        <v>1543</v>
      </c>
      <c r="ER78" s="37" t="s">
        <v>1543</v>
      </c>
      <c r="ES78" s="37" t="s">
        <v>1430</v>
      </c>
      <c r="ET78" s="37" t="s">
        <v>1543</v>
      </c>
      <c r="EU78" s="37" t="s">
        <v>1543</v>
      </c>
      <c r="EV78" s="37" t="s">
        <v>1439</v>
      </c>
      <c r="EW78" s="37" t="s">
        <v>1543</v>
      </c>
      <c r="EX78" s="37" t="s">
        <v>1543</v>
      </c>
      <c r="EY78" s="37" t="s">
        <v>1543</v>
      </c>
      <c r="EZ78" s="37" t="s">
        <v>1451</v>
      </c>
      <c r="FA78" s="37" t="s">
        <v>1543</v>
      </c>
      <c r="FB78" s="37" t="s">
        <v>1543</v>
      </c>
      <c r="FC78" s="37" t="s">
        <v>1464</v>
      </c>
      <c r="FD78" s="37" t="s">
        <v>1543</v>
      </c>
      <c r="FE78" s="37" t="s">
        <v>1543</v>
      </c>
      <c r="FF78" s="37" t="s">
        <v>1543</v>
      </c>
      <c r="FG78" s="37" t="s">
        <v>1480</v>
      </c>
      <c r="FH78" s="37" t="s">
        <v>1482</v>
      </c>
      <c r="FI78" s="37" t="s">
        <v>1543</v>
      </c>
      <c r="FJ78" s="37" t="s">
        <v>1543</v>
      </c>
      <c r="FK78" s="37" t="s">
        <v>1494</v>
      </c>
      <c r="FL78" s="37" t="s">
        <v>1497</v>
      </c>
      <c r="FM78" s="37" t="s">
        <v>1543</v>
      </c>
    </row>
    <row r="79" customFormat="false" ht="15" hidden="false" customHeight="false" outlineLevel="0" collapsed="false">
      <c r="A79" s="37" t="s">
        <v>1497</v>
      </c>
      <c r="B79" s="37" t="str">
        <f aca="false">CONCATENATE("N",C79," ")</f>
        <v>NB</v>
      </c>
      <c r="C79" s="196" t="s">
        <v>1545</v>
      </c>
      <c r="D79" s="36" t="s">
        <v>417</v>
      </c>
      <c r="E79" s="36" t="s">
        <v>896</v>
      </c>
      <c r="F79" s="36" t="s">
        <v>897</v>
      </c>
      <c r="G79" s="36" t="s">
        <v>898</v>
      </c>
      <c r="H79" s="36" t="s">
        <v>423</v>
      </c>
      <c r="I79" s="36" t="s">
        <v>641</v>
      </c>
      <c r="J79" s="36" t="s">
        <v>642</v>
      </c>
      <c r="K79" s="36" t="s">
        <v>802</v>
      </c>
      <c r="L79" s="173" t="s">
        <v>801</v>
      </c>
      <c r="M79" s="199" t="str">
        <f aca="false">IFERROR(__xludf.dummyfunction("regexreplace(N79,"" "","", "")"),"J0, J1, J2, J5, J6, J7, JC, JF, K0, K5, K7, K9, KA, KB, KC, KD, KF, L1, L8, LA, LC, LF, M1, M3, M4, MB, MF, N2, N7, NA, ")</f>
        <v>J0, J1, J2, J5, J6, J7, JC, JF, K0, K5, K7, K9, KA, KB, KC, KD, KF, L1, L8, LA, LC, LF, M1, M3, M4, MB, MF, N2, N7, NA,</v>
      </c>
      <c r="N79" s="199" t="e">
        <f aca="false">CONCATENATE(O79:CL79)</f>
        <v>#VALUE!</v>
      </c>
      <c r="O79" s="199" t="str">
        <f aca="false">IFERROR(__xludf.dummyfunction("if(countif(ec_num_list,CO79),OFFSET(INDIRECT(CONCAT(""A"",to_text(match(CO79,ec_num_list,0)))),0,1),"""")"),"J0 ")</f>
        <v>J0</v>
      </c>
      <c r="P79" s="199" t="str">
        <f aca="false">IFERROR(__xludf.dummyfunction("if(countif(ec_num_list,CP79),OFFSET(INDIRECT(CONCAT(""A"",to_text(match(CP79,ec_num_list,0)))),0,1),"""")"),"J1 ")</f>
        <v>J1</v>
      </c>
      <c r="Q79" s="199" t="str">
        <f aca="false">IFERROR(__xludf.dummyfunction("if(countif(ec_num_list,CQ79),OFFSET(INDIRECT(CONCAT(""A"",to_text(match(CQ79,ec_num_list,0)))),0,1),"""")"),"J2 ")</f>
        <v>J2</v>
      </c>
      <c r="R79" s="199" t="str">
        <f aca="false">IFERROR(__xludf.dummyfunction("if(countif(ec_num_list,CR79),OFFSET(INDIRECT(CONCAT(""A"",to_text(match(CR79,ec_num_list,0)))),0,1),"""")"),"")</f>
        <v/>
      </c>
      <c r="S79" s="199" t="str">
        <f aca="false">IFERROR(__xludf.dummyfunction("if(countif(ec_num_list,CS79),OFFSET(INDIRECT(CONCAT(""A"",to_text(match(CS79,ec_num_list,0)))),0,1),"""")"),"")</f>
        <v/>
      </c>
      <c r="T79" s="199" t="str">
        <f aca="false">IFERROR(__xludf.dummyfunction("if(countif(ec_num_list,CT79),OFFSET(INDIRECT(CONCAT(""A"",to_text(match(CT79,ec_num_list,0)))),0,1),"""")"),"J5 ")</f>
        <v>J5</v>
      </c>
      <c r="U79" s="199" t="str">
        <f aca="false">IFERROR(__xludf.dummyfunction("if(countif(ec_num_list,CU79),OFFSET(INDIRECT(CONCAT(""A"",to_text(match(CU79,ec_num_list,0)))),0,1),"""")"),"J6 ")</f>
        <v>J6</v>
      </c>
      <c r="V79" s="199" t="str">
        <f aca="false">IFERROR(__xludf.dummyfunction("if(countif(ec_num_list,CV79),OFFSET(INDIRECT(CONCAT(""A"",to_text(match(CV79,ec_num_list,0)))),0,1),"""")"),"J7 ")</f>
        <v>J7</v>
      </c>
      <c r="W79" s="199" t="str">
        <f aca="false">IFERROR(__xludf.dummyfunction("if(countif(ec_num_list,CW79),OFFSET(INDIRECT(CONCAT(""A"",to_text(match(CW79,ec_num_list,0)))),0,1),"""")"),"")</f>
        <v/>
      </c>
      <c r="X79" s="199" t="str">
        <f aca="false">IFERROR(__xludf.dummyfunction("if(countif(ec_num_list,CX79),OFFSET(INDIRECT(CONCAT(""A"",to_text(match(CX79,ec_num_list,0)))),0,1),"""")"),"")</f>
        <v/>
      </c>
      <c r="Y79" s="199" t="str">
        <f aca="false">IFERROR(__xludf.dummyfunction("if(countif(ec_num_list,CY79),OFFSET(INDIRECT(CONCAT(""A"",to_text(match(CY79,ec_num_list,0)))),0,1),"""")"),"")</f>
        <v/>
      </c>
      <c r="Z79" s="199" t="str">
        <f aca="false">IFERROR(__xludf.dummyfunction("if(countif(ec_num_list,CZ79),OFFSET(INDIRECT(CONCAT(""A"",to_text(match(CZ79,ec_num_list,0)))),0,1),"""")"),"")</f>
        <v/>
      </c>
      <c r="AA79" s="199" t="str">
        <f aca="false">IFERROR(__xludf.dummyfunction("if(countif(ec_num_list,DA79),OFFSET(INDIRECT(CONCAT(""A"",to_text(match(DA79,ec_num_list,0)))),0,1),"""")"),"JC ")</f>
        <v>JC</v>
      </c>
      <c r="AB79" s="199" t="str">
        <f aca="false">IFERROR(__xludf.dummyfunction("if(countif(ec_num_list,DB79),OFFSET(INDIRECT(CONCAT(""A"",to_text(match(DB79,ec_num_list,0)))),0,1),"""")"),"")</f>
        <v/>
      </c>
      <c r="AC79" s="199" t="str">
        <f aca="false">IFERROR(__xludf.dummyfunction("if(countif(ec_num_list,DC79),OFFSET(INDIRECT(CONCAT(""A"",to_text(match(DC79,ec_num_list,0)))),0,1),"""")"),"")</f>
        <v/>
      </c>
      <c r="AD79" s="199" t="str">
        <f aca="false">IFERROR(__xludf.dummyfunction("if(countif(ec_num_list,DD79),OFFSET(INDIRECT(CONCAT(""A"",to_text(match(DD79,ec_num_list,0)))),0,1),"""")"),"JF ")</f>
        <v>JF</v>
      </c>
      <c r="AE79" s="199" t="str">
        <f aca="false">IFERROR(__xludf.dummyfunction("if(countif(ec_num_list,DE79),OFFSET(INDIRECT(CONCAT(""A"",to_text(match(DE79,ec_num_list,0)))),0,1),"""")"),"K0 ")</f>
        <v>K0</v>
      </c>
      <c r="AF79" s="199" t="str">
        <f aca="false">IFERROR(__xludf.dummyfunction("if(countif(ec_num_list,DF79),OFFSET(INDIRECT(CONCAT(""A"",to_text(match(DF79,ec_num_list,0)))),0,1),"""")"),"")</f>
        <v/>
      </c>
      <c r="AG79" s="199" t="str">
        <f aca="false">IFERROR(__xludf.dummyfunction("if(countif(ec_num_list,DG79),OFFSET(INDIRECT(CONCAT(""A"",to_text(match(DG79,ec_num_list,0)))),0,1),"""")"),"")</f>
        <v/>
      </c>
      <c r="AH79" s="199" t="str">
        <f aca="false">IFERROR(__xludf.dummyfunction("if(countif(ec_num_list,DH79),OFFSET(INDIRECT(CONCAT(""A"",to_text(match(DH79,ec_num_list,0)))),0,1),"""")"),"")</f>
        <v/>
      </c>
      <c r="AI79" s="199" t="str">
        <f aca="false">IFERROR(__xludf.dummyfunction("if(countif(ec_num_list,DI79),OFFSET(INDIRECT(CONCAT(""A"",to_text(match(DI79,ec_num_list,0)))),0,1),"""")"),"")</f>
        <v/>
      </c>
      <c r="AJ79" s="199" t="str">
        <f aca="false">IFERROR(__xludf.dummyfunction("if(countif(ec_num_list,DJ79),OFFSET(INDIRECT(CONCAT(""A"",to_text(match(DJ79,ec_num_list,0)))),0,1),"""")"),"K5 ")</f>
        <v>K5</v>
      </c>
      <c r="AK79" s="199" t="str">
        <f aca="false">IFERROR(__xludf.dummyfunction("if(countif(ec_num_list,DK79),OFFSET(INDIRECT(CONCAT(""A"",to_text(match(DK79,ec_num_list,0)))),0,1),"""")"),"")</f>
        <v/>
      </c>
      <c r="AL79" s="199" t="str">
        <f aca="false">IFERROR(__xludf.dummyfunction("if(countif(ec_num_list,DL79),OFFSET(INDIRECT(CONCAT(""A"",to_text(match(DL79,ec_num_list,0)))),0,1),"""")"),"K7 ")</f>
        <v>K7</v>
      </c>
      <c r="AM79" s="199" t="str">
        <f aca="false">IFERROR(__xludf.dummyfunction("if(countif(ec_num_list,DM79),OFFSET(INDIRECT(CONCAT(""A"",to_text(match(DM79,ec_num_list,0)))),0,1),"""")"),"")</f>
        <v/>
      </c>
      <c r="AN79" s="199" t="str">
        <f aca="false">IFERROR(__xludf.dummyfunction("if(countif(ec_num_list,DN79),OFFSET(INDIRECT(CONCAT(""A"",to_text(match(DN79,ec_num_list,0)))),0,1),"""")"),"K9 ")</f>
        <v>K9</v>
      </c>
      <c r="AO79" s="199" t="str">
        <f aca="false">IFERROR(__xludf.dummyfunction("if(countif(ec_num_list,DO79),OFFSET(INDIRECT(CONCAT(""A"",to_text(match(DO79,ec_num_list,0)))),0,1),"""")"),"KA ")</f>
        <v>KA</v>
      </c>
      <c r="AP79" s="199" t="str">
        <f aca="false">IFERROR(__xludf.dummyfunction("if(countif(ec_num_list,DP79),OFFSET(INDIRECT(CONCAT(""A"",to_text(match(DP79,ec_num_list,0)))),0,1),"""")"),"KB ")</f>
        <v>KB</v>
      </c>
      <c r="AQ79" s="199" t="str">
        <f aca="false">IFERROR(__xludf.dummyfunction("if(countif(ec_num_list,DQ79),OFFSET(INDIRECT(CONCAT(""A"",to_text(match(DQ79,ec_num_list,0)))),0,1),"""")"),"KC ")</f>
        <v>KC</v>
      </c>
      <c r="AR79" s="199" t="str">
        <f aca="false">IFERROR(__xludf.dummyfunction("if(countif(ec_num_list,DR79),OFFSET(INDIRECT(CONCAT(""A"",to_text(match(DR79,ec_num_list,0)))),0,1),"""")"),"KD ")</f>
        <v>KD</v>
      </c>
      <c r="AS79" s="199" t="str">
        <f aca="false">IFERROR(__xludf.dummyfunction("if(countif(ec_num_list,DS79),OFFSET(INDIRECT(CONCAT(""A"",to_text(match(DS79,ec_num_list,0)))),0,1),"""")"),"")</f>
        <v/>
      </c>
      <c r="AT79" s="199" t="str">
        <f aca="false">IFERROR(__xludf.dummyfunction("if(countif(ec_num_list,DT79),OFFSET(INDIRECT(CONCAT(""A"",to_text(match(DT79,ec_num_list,0)))),0,1),"""")"),"KF ")</f>
        <v>KF</v>
      </c>
      <c r="AU79" s="199" t="str">
        <f aca="false">IFERROR(__xludf.dummyfunction("if(countif(ec_num_list,DU79),OFFSET(INDIRECT(CONCAT(""A"",to_text(match(DU79,ec_num_list,0)))),0,1),"""")"),"")</f>
        <v/>
      </c>
      <c r="AV79" s="199" t="str">
        <f aca="false">IFERROR(__xludf.dummyfunction("if(countif(ec_num_list,DV79),OFFSET(INDIRECT(CONCAT(""A"",to_text(match(DV79,ec_num_list,0)))),0,1),"""")"),"L1 ")</f>
        <v>L1</v>
      </c>
      <c r="AW79" s="199" t="str">
        <f aca="false">IFERROR(__xludf.dummyfunction("if(countif(ec_num_list,DW79),OFFSET(INDIRECT(CONCAT(""A"",to_text(match(DW79,ec_num_list,0)))),0,1),"""")"),"")</f>
        <v/>
      </c>
      <c r="AX79" s="199" t="str">
        <f aca="false">IFERROR(__xludf.dummyfunction("if(countif(ec_num_list,DX79),OFFSET(INDIRECT(CONCAT(""A"",to_text(match(DX79,ec_num_list,0)))),0,1),"""")"),"")</f>
        <v/>
      </c>
      <c r="AY79" s="199" t="str">
        <f aca="false">IFERROR(__xludf.dummyfunction("if(countif(ec_num_list,DY79),OFFSET(INDIRECT(CONCAT(""A"",to_text(match(DY79,ec_num_list,0)))),0,1),"""")"),"")</f>
        <v/>
      </c>
      <c r="AZ79" s="199" t="str">
        <f aca="false">IFERROR(__xludf.dummyfunction("if(countif(ec_num_list,DZ79),OFFSET(INDIRECT(CONCAT(""A"",to_text(match(DZ79,ec_num_list,0)))),0,1),"""")"),"")</f>
        <v/>
      </c>
      <c r="BA79" s="199" t="str">
        <f aca="false">IFERROR(__xludf.dummyfunction("if(countif(ec_num_list,EA79),OFFSET(INDIRECT(CONCAT(""A"",to_text(match(EA79,ec_num_list,0)))),0,1),"""")"),"")</f>
        <v/>
      </c>
      <c r="BB79" s="199" t="str">
        <f aca="false">IFERROR(__xludf.dummyfunction("if(countif(ec_num_list,EB79),OFFSET(INDIRECT(CONCAT(""A"",to_text(match(EB79,ec_num_list,0)))),0,1),"""")"),"")</f>
        <v/>
      </c>
      <c r="BC79" s="199" t="str">
        <f aca="false">IFERROR(__xludf.dummyfunction("if(countif(ec_num_list,EC79),OFFSET(INDIRECT(CONCAT(""A"",to_text(match(EC79,ec_num_list,0)))),0,1),"""")"),"L8 ")</f>
        <v>L8</v>
      </c>
      <c r="BD79" s="199" t="str">
        <f aca="false">IFERROR(__xludf.dummyfunction("if(countif(ec_num_list,ED79),OFFSET(INDIRECT(CONCAT(""A"",to_text(match(ED79,ec_num_list,0)))),0,1),"""")"),"")</f>
        <v/>
      </c>
      <c r="BE79" s="199" t="str">
        <f aca="false">IFERROR(__xludf.dummyfunction("if(countif(ec_num_list,EE79),OFFSET(INDIRECT(CONCAT(""A"",to_text(match(EE79,ec_num_list,0)))),0,1),"""")"),"LA ")</f>
        <v>LA</v>
      </c>
      <c r="BF79" s="199" t="str">
        <f aca="false">IFERROR(__xludf.dummyfunction("if(countif(ec_num_list,EF79),OFFSET(INDIRECT(CONCAT(""A"",to_text(match(EF79,ec_num_list,0)))),0,1),"""")"),"")</f>
        <v/>
      </c>
      <c r="BG79" s="199" t="str">
        <f aca="false">IFERROR(__xludf.dummyfunction("if(countif(ec_num_list,EG79),OFFSET(INDIRECT(CONCAT(""A"",to_text(match(EG79,ec_num_list,0)))),0,1),"""")"),"LC ")</f>
        <v>LC</v>
      </c>
      <c r="BH79" s="199" t="str">
        <f aca="false">IFERROR(__xludf.dummyfunction("if(countif(ec_num_list,EH79),OFFSET(INDIRECT(CONCAT(""A"",to_text(match(EH79,ec_num_list,0)))),0,1),"""")"),"")</f>
        <v/>
      </c>
      <c r="BI79" s="199" t="str">
        <f aca="false">IFERROR(__xludf.dummyfunction("if(countif(ec_num_list,EI79),OFFSET(INDIRECT(CONCAT(""A"",to_text(match(EI79,ec_num_list,0)))),0,1),"""")"),"")</f>
        <v/>
      </c>
      <c r="BJ79" s="199" t="str">
        <f aca="false">IFERROR(__xludf.dummyfunction("if(countif(ec_num_list,EJ79),OFFSET(INDIRECT(CONCAT(""A"",to_text(match(EJ79,ec_num_list,0)))),0,1),"""")"),"LF ")</f>
        <v>LF</v>
      </c>
      <c r="BK79" s="199" t="str">
        <f aca="false">IFERROR(__xludf.dummyfunction("if(countif(ec_num_list,EK79),OFFSET(INDIRECT(CONCAT(""A"",to_text(match(EK79,ec_num_list,0)))),0,1),"""")"),"")</f>
        <v/>
      </c>
      <c r="BL79" s="199" t="str">
        <f aca="false">IFERROR(__xludf.dummyfunction("if(countif(ec_num_list,EL79),OFFSET(INDIRECT(CONCAT(""A"",to_text(match(EL79,ec_num_list,0)))),0,1),"""")"),"M1 ")</f>
        <v>M1</v>
      </c>
      <c r="BM79" s="199" t="str">
        <f aca="false">IFERROR(__xludf.dummyfunction("if(countif(ec_num_list,EM79),OFFSET(INDIRECT(CONCAT(""A"",to_text(match(EM79,ec_num_list,0)))),0,1),"""")"),"")</f>
        <v/>
      </c>
      <c r="BN79" s="199" t="str">
        <f aca="false">IFERROR(__xludf.dummyfunction("if(countif(ec_num_list,EN79),OFFSET(INDIRECT(CONCAT(""A"",to_text(match(EN79,ec_num_list,0)))),0,1),"""")"),"M3 ")</f>
        <v>M3</v>
      </c>
      <c r="BO79" s="199" t="str">
        <f aca="false">IFERROR(__xludf.dummyfunction("if(countif(ec_num_list,EO79),OFFSET(INDIRECT(CONCAT(""A"",to_text(match(EO79,ec_num_list,0)))),0,1),"""")"),"M4 ")</f>
        <v>M4</v>
      </c>
      <c r="BP79" s="199" t="str">
        <f aca="false">IFERROR(__xludf.dummyfunction("if(countif(ec_num_list,EP79),OFFSET(INDIRECT(CONCAT(""A"",to_text(match(EP79,ec_num_list,0)))),0,1),"""")"),"")</f>
        <v/>
      </c>
      <c r="BQ79" s="199" t="str">
        <f aca="false">IFERROR(__xludf.dummyfunction("if(countif(ec_num_list,EQ79),OFFSET(INDIRECT(CONCAT(""A"",to_text(match(EQ79,ec_num_list,0)))),0,1),"""")"),"")</f>
        <v/>
      </c>
      <c r="BR79" s="199" t="str">
        <f aca="false">IFERROR(__xludf.dummyfunction("if(countif(ec_num_list,ER79),OFFSET(INDIRECT(CONCAT(""A"",to_text(match(ER79,ec_num_list,0)))),0,1),"""")"),"")</f>
        <v/>
      </c>
      <c r="BS79" s="199" t="str">
        <f aca="false">IFERROR(__xludf.dummyfunction("if(countif(ec_num_list,ES79),OFFSET(INDIRECT(CONCAT(""A"",to_text(match(ES79,ec_num_list,0)))),0,1),"""")"),"")</f>
        <v/>
      </c>
      <c r="BT79" s="199" t="str">
        <f aca="false">IFERROR(__xludf.dummyfunction("if(countif(ec_num_list,ET79),OFFSET(INDIRECT(CONCAT(""A"",to_text(match(ET79,ec_num_list,0)))),0,1),"""")"),"")</f>
        <v/>
      </c>
      <c r="BU79" s="199" t="str">
        <f aca="false">IFERROR(__xludf.dummyfunction("if(countif(ec_num_list,EU79),OFFSET(INDIRECT(CONCAT(""A"",to_text(match(EU79,ec_num_list,0)))),0,1),"""")"),"")</f>
        <v/>
      </c>
      <c r="BV79" s="199" t="str">
        <f aca="false">IFERROR(__xludf.dummyfunction("if(countif(ec_num_list,EV79),OFFSET(INDIRECT(CONCAT(""A"",to_text(match(EV79,ec_num_list,0)))),0,1),"""")"),"MB ")</f>
        <v>MB</v>
      </c>
      <c r="BW79" s="199" t="str">
        <f aca="false">IFERROR(__xludf.dummyfunction("if(countif(ec_num_list,EW79),OFFSET(INDIRECT(CONCAT(""A"",to_text(match(EW79,ec_num_list,0)))),0,1),"""")"),"")</f>
        <v/>
      </c>
      <c r="BX79" s="199" t="str">
        <f aca="false">IFERROR(__xludf.dummyfunction("if(countif(ec_num_list,EX79),OFFSET(INDIRECT(CONCAT(""A"",to_text(match(EX79,ec_num_list,0)))),0,1),"""")"),"")</f>
        <v/>
      </c>
      <c r="BY79" s="199" t="str">
        <f aca="false">IFERROR(__xludf.dummyfunction("if(countif(ec_num_list,EY79),OFFSET(INDIRECT(CONCAT(""A"",to_text(match(EY79,ec_num_list,0)))),0,1),"""")"),"")</f>
        <v/>
      </c>
      <c r="BZ79" s="199" t="str">
        <f aca="false">IFERROR(__xludf.dummyfunction("if(countif(ec_num_list,EZ79),OFFSET(INDIRECT(CONCAT(""A"",to_text(match(EZ79,ec_num_list,0)))),0,1),"""")"),"MF ")</f>
        <v>MF</v>
      </c>
      <c r="CA79" s="199" t="str">
        <f aca="false">IFERROR(__xludf.dummyfunction("if(countif(ec_num_list,FA79),OFFSET(INDIRECT(CONCAT(""A"",to_text(match(FA79,ec_num_list,0)))),0,1),"""")"),"")</f>
        <v/>
      </c>
      <c r="CB79" s="199" t="str">
        <f aca="false">IFERROR(__xludf.dummyfunction("if(countif(ec_num_list,FB79),OFFSET(INDIRECT(CONCAT(""A"",to_text(match(FB79,ec_num_list,0)))),0,1),"""")"),"")</f>
        <v/>
      </c>
      <c r="CC79" s="199" t="str">
        <f aca="false">IFERROR(__xludf.dummyfunction("if(countif(ec_num_list,FC79),OFFSET(INDIRECT(CONCAT(""A"",to_text(match(FC79,ec_num_list,0)))),0,1),"""")"),"N2 ")</f>
        <v>N2</v>
      </c>
      <c r="CD79" s="199" t="str">
        <f aca="false">IFERROR(__xludf.dummyfunction("if(countif(ec_num_list,FD79),OFFSET(INDIRECT(CONCAT(""A"",to_text(match(FD79,ec_num_list,0)))),0,1),"""")"),"")</f>
        <v/>
      </c>
      <c r="CE79" s="199" t="str">
        <f aca="false">IFERROR(__xludf.dummyfunction("if(countif(ec_num_list,FE79),OFFSET(INDIRECT(CONCAT(""A"",to_text(match(FE79,ec_num_list,0)))),0,1),"""")"),"")</f>
        <v/>
      </c>
      <c r="CF79" s="199" t="str">
        <f aca="false">IFERROR(__xludf.dummyfunction("if(countif(ec_num_list,FF79),OFFSET(INDIRECT(CONCAT(""A"",to_text(match(FF79,ec_num_list,0)))),0,1),"""")"),"")</f>
        <v/>
      </c>
      <c r="CG79" s="199" t="str">
        <f aca="false">IFERROR(__xludf.dummyfunction("if(countif(ec_num_list,FG79),OFFSET(INDIRECT(CONCAT(""A"",to_text(match(FG79,ec_num_list,0)))),0,1),"""")"),"")</f>
        <v/>
      </c>
      <c r="CH79" s="199" t="str">
        <f aca="false">IFERROR(__xludf.dummyfunction("if(countif(ec_num_list,FH79),OFFSET(INDIRECT(CONCAT(""A"",to_text(match(FH79,ec_num_list,0)))),0,1),"""")"),"N7 ")</f>
        <v>N7</v>
      </c>
      <c r="CI79" s="199" t="str">
        <f aca="false">IFERROR(__xludf.dummyfunction("if(countif(ec_num_list,FI79),OFFSET(INDIRECT(CONCAT(""A"",to_text(match(FI79,ec_num_list,0)))),0,1),"""")"),"")</f>
        <v/>
      </c>
      <c r="CJ79" s="199" t="str">
        <f aca="false">IFERROR(__xludf.dummyfunction("if(countif(ec_num_list,FJ79),OFFSET(INDIRECT(CONCAT(""A"",to_text(match(FJ79,ec_num_list,0)))),0,1),"""")"),"")</f>
        <v/>
      </c>
      <c r="CK79" s="199" t="str">
        <f aca="false">IFERROR(__xludf.dummyfunction("if(countif(ec_num_list,FK79),OFFSET(INDIRECT(CONCAT(""A"",to_text(match(FK79,ec_num_list,0)))),0,1),"""")"),"NA ")</f>
        <v>NA</v>
      </c>
      <c r="CL79" s="199" t="str">
        <f aca="false">IFERROR(__xludf.dummyfunction("if(countif(ec_num_list,FL79),OFFSET(INDIRECT(CONCAT(""A"",to_text(match(FL79,ec_num_list,0)))),0,1),"""")"),"")</f>
        <v/>
      </c>
      <c r="CM79" s="199" t="str">
        <f aca="false">IFERROR(__xludf.dummyfunction("if(countif(ec_num_list,FM79),OFFSET(INDIRECT(CONCAT(""A"",to_text(match(FM79,ec_num_list,0)))),0,1),"""")"),"")</f>
        <v/>
      </c>
      <c r="CN79" s="37" t="s">
        <v>801</v>
      </c>
      <c r="CO79" s="37" t="s">
        <v>1231</v>
      </c>
      <c r="CP79" s="37" t="s">
        <v>1239</v>
      </c>
      <c r="CQ79" s="37" t="s">
        <v>1244</v>
      </c>
      <c r="CR79" s="37" t="s">
        <v>1543</v>
      </c>
      <c r="CS79" s="37" t="s">
        <v>1543</v>
      </c>
      <c r="CT79" s="37" t="s">
        <v>1254</v>
      </c>
      <c r="CU79" s="37" t="s">
        <v>1259</v>
      </c>
      <c r="CV79" s="37" t="s">
        <v>1262</v>
      </c>
      <c r="CW79" s="37" t="s">
        <v>1543</v>
      </c>
      <c r="CX79" s="37" t="s">
        <v>1543</v>
      </c>
      <c r="CY79" s="37" t="s">
        <v>1543</v>
      </c>
      <c r="CZ79" s="37" t="s">
        <v>1543</v>
      </c>
      <c r="DA79" s="37" t="s">
        <v>1280</v>
      </c>
      <c r="DB79" s="37" t="s">
        <v>1543</v>
      </c>
      <c r="DC79" s="37" t="s">
        <v>1543</v>
      </c>
      <c r="DD79" s="37" t="s">
        <v>1289</v>
      </c>
      <c r="DE79" s="37" t="s">
        <v>1292</v>
      </c>
      <c r="DF79" s="37" t="s">
        <v>1543</v>
      </c>
      <c r="DG79" s="37" t="s">
        <v>1543</v>
      </c>
      <c r="DH79" s="37" t="s">
        <v>1543</v>
      </c>
      <c r="DI79" s="37" t="s">
        <v>1543</v>
      </c>
      <c r="DJ79" s="37" t="s">
        <v>1309</v>
      </c>
      <c r="DK79" s="37" t="s">
        <v>1543</v>
      </c>
      <c r="DL79" s="37" t="s">
        <v>1314</v>
      </c>
      <c r="DM79" s="37" t="s">
        <v>1543</v>
      </c>
      <c r="DN79" s="37" t="s">
        <v>1322</v>
      </c>
      <c r="DO79" s="37" t="s">
        <v>1325</v>
      </c>
      <c r="DP79" s="37" t="s">
        <v>1329</v>
      </c>
      <c r="DQ79" s="37" t="s">
        <v>1332</v>
      </c>
      <c r="DR79" s="37" t="s">
        <v>1335</v>
      </c>
      <c r="DS79" s="37" t="s">
        <v>1543</v>
      </c>
      <c r="DT79" s="37" t="s">
        <v>1341</v>
      </c>
      <c r="DU79" s="37" t="s">
        <v>1543</v>
      </c>
      <c r="DV79" s="37" t="s">
        <v>1351</v>
      </c>
      <c r="DW79" s="37" t="s">
        <v>1543</v>
      </c>
      <c r="DX79" s="37" t="s">
        <v>1543</v>
      </c>
      <c r="DY79" s="37" t="s">
        <v>1543</v>
      </c>
      <c r="DZ79" s="37" t="s">
        <v>1543</v>
      </c>
      <c r="EA79" s="37" t="s">
        <v>1543</v>
      </c>
      <c r="EB79" s="37" t="s">
        <v>1543</v>
      </c>
      <c r="EC79" s="37" t="s">
        <v>1379</v>
      </c>
      <c r="ED79" s="37" t="s">
        <v>1543</v>
      </c>
      <c r="EE79" s="37" t="s">
        <v>1385</v>
      </c>
      <c r="EF79" s="37" t="s">
        <v>1543</v>
      </c>
      <c r="EG79" s="37" t="s">
        <v>1392</v>
      </c>
      <c r="EH79" s="37" t="s">
        <v>1543</v>
      </c>
      <c r="EI79" s="37" t="s">
        <v>1543</v>
      </c>
      <c r="EJ79" s="37" t="s">
        <v>1402</v>
      </c>
      <c r="EK79" s="37" t="s">
        <v>1543</v>
      </c>
      <c r="EL79" s="37" t="s">
        <v>1407</v>
      </c>
      <c r="EM79" s="37" t="s">
        <v>1543</v>
      </c>
      <c r="EN79" s="37" t="s">
        <v>1416</v>
      </c>
      <c r="EO79" s="37" t="s">
        <v>1418</v>
      </c>
      <c r="EP79" s="37" t="s">
        <v>1543</v>
      </c>
      <c r="EQ79" s="37" t="s">
        <v>1543</v>
      </c>
      <c r="ER79" s="37" t="s">
        <v>1543</v>
      </c>
      <c r="ES79" s="37" t="s">
        <v>1543</v>
      </c>
      <c r="ET79" s="37" t="s">
        <v>1543</v>
      </c>
      <c r="EU79" s="37" t="s">
        <v>1543</v>
      </c>
      <c r="EV79" s="37" t="s">
        <v>1439</v>
      </c>
      <c r="EW79" s="37" t="s">
        <v>1543</v>
      </c>
      <c r="EX79" s="37" t="s">
        <v>1543</v>
      </c>
      <c r="EY79" s="37" t="s">
        <v>1543</v>
      </c>
      <c r="EZ79" s="37" t="s">
        <v>1451</v>
      </c>
      <c r="FA79" s="37" t="s">
        <v>1543</v>
      </c>
      <c r="FB79" s="37" t="s">
        <v>1543</v>
      </c>
      <c r="FC79" s="37" t="s">
        <v>1464</v>
      </c>
      <c r="FD79" s="37" t="s">
        <v>1543</v>
      </c>
      <c r="FE79" s="37" t="s">
        <v>1543</v>
      </c>
      <c r="FF79" s="37" t="s">
        <v>1543</v>
      </c>
      <c r="FG79" s="37" t="s">
        <v>1543</v>
      </c>
      <c r="FH79" s="37" t="s">
        <v>1482</v>
      </c>
      <c r="FI79" s="37" t="s">
        <v>1543</v>
      </c>
      <c r="FJ79" s="37" t="s">
        <v>1543</v>
      </c>
      <c r="FK79" s="37" t="s">
        <v>1494</v>
      </c>
      <c r="FL79" s="37" t="s">
        <v>1497</v>
      </c>
      <c r="FM79" s="37" t="s">
        <v>1543</v>
      </c>
    </row>
    <row r="80" customFormat="false" ht="15" hidden="false" customHeight="false" outlineLevel="0" collapsed="false">
      <c r="A80" s="37" t="s">
        <v>1501</v>
      </c>
      <c r="B80" s="37" t="str">
        <f aca="false">CONCATENATE("N",C80," ")</f>
        <v>NC</v>
      </c>
      <c r="C80" s="196" t="s">
        <v>1546</v>
      </c>
      <c r="D80" s="36" t="s">
        <v>417</v>
      </c>
      <c r="E80" s="36" t="s">
        <v>806</v>
      </c>
      <c r="F80" s="36" t="s">
        <v>807</v>
      </c>
      <c r="G80" s="36" t="s">
        <v>436</v>
      </c>
      <c r="H80" s="36" t="s">
        <v>422</v>
      </c>
      <c r="I80" s="36" t="s">
        <v>809</v>
      </c>
      <c r="J80" s="36" t="s">
        <v>810</v>
      </c>
      <c r="K80" s="36" t="s">
        <v>811</v>
      </c>
      <c r="L80" s="173" t="s">
        <v>1557</v>
      </c>
      <c r="M80" s="199" t="str">
        <f aca="false">IFERROR(__xludf.dummyfunction("regexreplace(N80,"" "","", "")"),"J0, J5, J6, K5, K7, KC, L1, L8, LA, LC, MF, N2, N7, NA, ")</f>
        <v>J0, J5, J6, K5, K7, KC, L1, L8, LA, LC, MF, N2, N7, NA,</v>
      </c>
      <c r="N80" s="199" t="e">
        <f aca="false">CONCATENATE(O80:CL80)</f>
        <v>#VALUE!</v>
      </c>
      <c r="O80" s="199" t="str">
        <f aca="false">IFERROR(__xludf.dummyfunction("if(countif(ec_num_list,CO80),OFFSET(INDIRECT(CONCAT(""A"",to_text(match(CO80,ec_num_list,0)))),0,1),"""")"),"J0 ")</f>
        <v>J0</v>
      </c>
      <c r="P80" s="199" t="str">
        <f aca="false">IFERROR(__xludf.dummyfunction("if(countif(ec_num_list,CP80),OFFSET(INDIRECT(CONCAT(""A"",to_text(match(CP80,ec_num_list,0)))),0,1),"""")"),"")</f>
        <v/>
      </c>
      <c r="Q80" s="199" t="str">
        <f aca="false">IFERROR(__xludf.dummyfunction("if(countif(ec_num_list,CQ80),OFFSET(INDIRECT(CONCAT(""A"",to_text(match(CQ80,ec_num_list,0)))),0,1),"""")"),"")</f>
        <v/>
      </c>
      <c r="R80" s="199" t="str">
        <f aca="false">IFERROR(__xludf.dummyfunction("if(countif(ec_num_list,CR80),OFFSET(INDIRECT(CONCAT(""A"",to_text(match(CR80,ec_num_list,0)))),0,1),"""")"),"")</f>
        <v/>
      </c>
      <c r="S80" s="199" t="str">
        <f aca="false">IFERROR(__xludf.dummyfunction("if(countif(ec_num_list,CS80),OFFSET(INDIRECT(CONCAT(""A"",to_text(match(CS80,ec_num_list,0)))),0,1),"""")"),"")</f>
        <v/>
      </c>
      <c r="T80" s="199" t="str">
        <f aca="false">IFERROR(__xludf.dummyfunction("if(countif(ec_num_list,CT80),OFFSET(INDIRECT(CONCAT(""A"",to_text(match(CT80,ec_num_list,0)))),0,1),"""")"),"J5 ")</f>
        <v>J5</v>
      </c>
      <c r="U80" s="199" t="str">
        <f aca="false">IFERROR(__xludf.dummyfunction("if(countif(ec_num_list,CU80),OFFSET(INDIRECT(CONCAT(""A"",to_text(match(CU80,ec_num_list,0)))),0,1),"""")"),"J6 ")</f>
        <v>J6</v>
      </c>
      <c r="V80" s="199" t="str">
        <f aca="false">IFERROR(__xludf.dummyfunction("if(countif(ec_num_list,CV80),OFFSET(INDIRECT(CONCAT(""A"",to_text(match(CV80,ec_num_list,0)))),0,1),"""")"),"")</f>
        <v/>
      </c>
      <c r="W80" s="199" t="str">
        <f aca="false">IFERROR(__xludf.dummyfunction("if(countif(ec_num_list,CW80),OFFSET(INDIRECT(CONCAT(""A"",to_text(match(CW80,ec_num_list,0)))),0,1),"""")"),"")</f>
        <v/>
      </c>
      <c r="X80" s="199" t="str">
        <f aca="false">IFERROR(__xludf.dummyfunction("if(countif(ec_num_list,CX80),OFFSET(INDIRECT(CONCAT(""A"",to_text(match(CX80,ec_num_list,0)))),0,1),"""")"),"")</f>
        <v/>
      </c>
      <c r="Y80" s="199" t="str">
        <f aca="false">IFERROR(__xludf.dummyfunction("if(countif(ec_num_list,CY80),OFFSET(INDIRECT(CONCAT(""A"",to_text(match(CY80,ec_num_list,0)))),0,1),"""")"),"")</f>
        <v/>
      </c>
      <c r="Z80" s="199" t="str">
        <f aca="false">IFERROR(__xludf.dummyfunction("if(countif(ec_num_list,CZ80),OFFSET(INDIRECT(CONCAT(""A"",to_text(match(CZ80,ec_num_list,0)))),0,1),"""")"),"")</f>
        <v/>
      </c>
      <c r="AA80" s="199" t="str">
        <f aca="false">IFERROR(__xludf.dummyfunction("if(countif(ec_num_list,DA80),OFFSET(INDIRECT(CONCAT(""A"",to_text(match(DA80,ec_num_list,0)))),0,1),"""")"),"")</f>
        <v/>
      </c>
      <c r="AB80" s="199" t="str">
        <f aca="false">IFERROR(__xludf.dummyfunction("if(countif(ec_num_list,DB80),OFFSET(INDIRECT(CONCAT(""A"",to_text(match(DB80,ec_num_list,0)))),0,1),"""")"),"")</f>
        <v/>
      </c>
      <c r="AC80" s="199" t="str">
        <f aca="false">IFERROR(__xludf.dummyfunction("if(countif(ec_num_list,DC80),OFFSET(INDIRECT(CONCAT(""A"",to_text(match(DC80,ec_num_list,0)))),0,1),"""")"),"")</f>
        <v/>
      </c>
      <c r="AD80" s="199" t="str">
        <f aca="false">IFERROR(__xludf.dummyfunction("if(countif(ec_num_list,DD80),OFFSET(INDIRECT(CONCAT(""A"",to_text(match(DD80,ec_num_list,0)))),0,1),"""")"),"")</f>
        <v/>
      </c>
      <c r="AE80" s="199" t="str">
        <f aca="false">IFERROR(__xludf.dummyfunction("if(countif(ec_num_list,DE80),OFFSET(INDIRECT(CONCAT(""A"",to_text(match(DE80,ec_num_list,0)))),0,1),"""")"),"")</f>
        <v/>
      </c>
      <c r="AF80" s="199" t="str">
        <f aca="false">IFERROR(__xludf.dummyfunction("if(countif(ec_num_list,DF80),OFFSET(INDIRECT(CONCAT(""A"",to_text(match(DF80,ec_num_list,0)))),0,1),"""")"),"")</f>
        <v/>
      </c>
      <c r="AG80" s="199" t="str">
        <f aca="false">IFERROR(__xludf.dummyfunction("if(countif(ec_num_list,DG80),OFFSET(INDIRECT(CONCAT(""A"",to_text(match(DG80,ec_num_list,0)))),0,1),"""")"),"")</f>
        <v/>
      </c>
      <c r="AH80" s="199" t="str">
        <f aca="false">IFERROR(__xludf.dummyfunction("if(countif(ec_num_list,DH80),OFFSET(INDIRECT(CONCAT(""A"",to_text(match(DH80,ec_num_list,0)))),0,1),"""")"),"")</f>
        <v/>
      </c>
      <c r="AI80" s="199" t="str">
        <f aca="false">IFERROR(__xludf.dummyfunction("if(countif(ec_num_list,DI80),OFFSET(INDIRECT(CONCAT(""A"",to_text(match(DI80,ec_num_list,0)))),0,1),"""")"),"")</f>
        <v/>
      </c>
      <c r="AJ80" s="199" t="str">
        <f aca="false">IFERROR(__xludf.dummyfunction("if(countif(ec_num_list,DJ80),OFFSET(INDIRECT(CONCAT(""A"",to_text(match(DJ80,ec_num_list,0)))),0,1),"""")"),"K5 ")</f>
        <v>K5</v>
      </c>
      <c r="AK80" s="199" t="str">
        <f aca="false">IFERROR(__xludf.dummyfunction("if(countif(ec_num_list,DK80),OFFSET(INDIRECT(CONCAT(""A"",to_text(match(DK80,ec_num_list,0)))),0,1),"""")"),"")</f>
        <v/>
      </c>
      <c r="AL80" s="199" t="str">
        <f aca="false">IFERROR(__xludf.dummyfunction("if(countif(ec_num_list,DL80),OFFSET(INDIRECT(CONCAT(""A"",to_text(match(DL80,ec_num_list,0)))),0,1),"""")"),"K7 ")</f>
        <v>K7</v>
      </c>
      <c r="AM80" s="199" t="str">
        <f aca="false">IFERROR(__xludf.dummyfunction("if(countif(ec_num_list,DM80),OFFSET(INDIRECT(CONCAT(""A"",to_text(match(DM80,ec_num_list,0)))),0,1),"""")"),"")</f>
        <v/>
      </c>
      <c r="AN80" s="199" t="str">
        <f aca="false">IFERROR(__xludf.dummyfunction("if(countif(ec_num_list,DN80),OFFSET(INDIRECT(CONCAT(""A"",to_text(match(DN80,ec_num_list,0)))),0,1),"""")"),"")</f>
        <v/>
      </c>
      <c r="AO80" s="199" t="str">
        <f aca="false">IFERROR(__xludf.dummyfunction("if(countif(ec_num_list,DO80),OFFSET(INDIRECT(CONCAT(""A"",to_text(match(DO80,ec_num_list,0)))),0,1),"""")"),"")</f>
        <v/>
      </c>
      <c r="AP80" s="199" t="str">
        <f aca="false">IFERROR(__xludf.dummyfunction("if(countif(ec_num_list,DP80),OFFSET(INDIRECT(CONCAT(""A"",to_text(match(DP80,ec_num_list,0)))),0,1),"""")"),"")</f>
        <v/>
      </c>
      <c r="AQ80" s="199" t="str">
        <f aca="false">IFERROR(__xludf.dummyfunction("if(countif(ec_num_list,DQ80),OFFSET(INDIRECT(CONCAT(""A"",to_text(match(DQ80,ec_num_list,0)))),0,1),"""")"),"KC ")</f>
        <v>KC</v>
      </c>
      <c r="AR80" s="199" t="str">
        <f aca="false">IFERROR(__xludf.dummyfunction("if(countif(ec_num_list,DR80),OFFSET(INDIRECT(CONCAT(""A"",to_text(match(DR80,ec_num_list,0)))),0,1),"""")"),"")</f>
        <v/>
      </c>
      <c r="AS80" s="199" t="str">
        <f aca="false">IFERROR(__xludf.dummyfunction("if(countif(ec_num_list,DS80),OFFSET(INDIRECT(CONCAT(""A"",to_text(match(DS80,ec_num_list,0)))),0,1),"""")"),"")</f>
        <v/>
      </c>
      <c r="AT80" s="199" t="str">
        <f aca="false">IFERROR(__xludf.dummyfunction("if(countif(ec_num_list,DT80),OFFSET(INDIRECT(CONCAT(""A"",to_text(match(DT80,ec_num_list,0)))),0,1),"""")"),"")</f>
        <v/>
      </c>
      <c r="AU80" s="199" t="str">
        <f aca="false">IFERROR(__xludf.dummyfunction("if(countif(ec_num_list,DU80),OFFSET(INDIRECT(CONCAT(""A"",to_text(match(DU80,ec_num_list,0)))),0,1),"""")"),"")</f>
        <v/>
      </c>
      <c r="AV80" s="199" t="str">
        <f aca="false">IFERROR(__xludf.dummyfunction("if(countif(ec_num_list,DV80),OFFSET(INDIRECT(CONCAT(""A"",to_text(match(DV80,ec_num_list,0)))),0,1),"""")"),"L1 ")</f>
        <v>L1</v>
      </c>
      <c r="AW80" s="199" t="str">
        <f aca="false">IFERROR(__xludf.dummyfunction("if(countif(ec_num_list,DW80),OFFSET(INDIRECT(CONCAT(""A"",to_text(match(DW80,ec_num_list,0)))),0,1),"""")"),"")</f>
        <v/>
      </c>
      <c r="AX80" s="199" t="str">
        <f aca="false">IFERROR(__xludf.dummyfunction("if(countif(ec_num_list,DX80),OFFSET(INDIRECT(CONCAT(""A"",to_text(match(DX80,ec_num_list,0)))),0,1),"""")"),"")</f>
        <v/>
      </c>
      <c r="AY80" s="199" t="str">
        <f aca="false">IFERROR(__xludf.dummyfunction("if(countif(ec_num_list,DY80),OFFSET(INDIRECT(CONCAT(""A"",to_text(match(DY80,ec_num_list,0)))),0,1),"""")"),"")</f>
        <v/>
      </c>
      <c r="AZ80" s="199" t="str">
        <f aca="false">IFERROR(__xludf.dummyfunction("if(countif(ec_num_list,DZ80),OFFSET(INDIRECT(CONCAT(""A"",to_text(match(DZ80,ec_num_list,0)))),0,1),"""")"),"")</f>
        <v/>
      </c>
      <c r="BA80" s="199" t="str">
        <f aca="false">IFERROR(__xludf.dummyfunction("if(countif(ec_num_list,EA80),OFFSET(INDIRECT(CONCAT(""A"",to_text(match(EA80,ec_num_list,0)))),0,1),"""")"),"")</f>
        <v/>
      </c>
      <c r="BB80" s="199" t="str">
        <f aca="false">IFERROR(__xludf.dummyfunction("if(countif(ec_num_list,EB80),OFFSET(INDIRECT(CONCAT(""A"",to_text(match(EB80,ec_num_list,0)))),0,1),"""")"),"")</f>
        <v/>
      </c>
      <c r="BC80" s="199" t="str">
        <f aca="false">IFERROR(__xludf.dummyfunction("if(countif(ec_num_list,EC80),OFFSET(INDIRECT(CONCAT(""A"",to_text(match(EC80,ec_num_list,0)))),0,1),"""")"),"L8 ")</f>
        <v>L8</v>
      </c>
      <c r="BD80" s="199" t="str">
        <f aca="false">IFERROR(__xludf.dummyfunction("if(countif(ec_num_list,ED80),OFFSET(INDIRECT(CONCAT(""A"",to_text(match(ED80,ec_num_list,0)))),0,1),"""")"),"")</f>
        <v/>
      </c>
      <c r="BE80" s="199" t="str">
        <f aca="false">IFERROR(__xludf.dummyfunction("if(countif(ec_num_list,EE80),OFFSET(INDIRECT(CONCAT(""A"",to_text(match(EE80,ec_num_list,0)))),0,1),"""")"),"LA ")</f>
        <v>LA</v>
      </c>
      <c r="BF80" s="199" t="str">
        <f aca="false">IFERROR(__xludf.dummyfunction("if(countif(ec_num_list,EF80),OFFSET(INDIRECT(CONCAT(""A"",to_text(match(EF80,ec_num_list,0)))),0,1),"""")"),"")</f>
        <v/>
      </c>
      <c r="BG80" s="199" t="str">
        <f aca="false">IFERROR(__xludf.dummyfunction("if(countif(ec_num_list,EG80),OFFSET(INDIRECT(CONCAT(""A"",to_text(match(EG80,ec_num_list,0)))),0,1),"""")"),"LC ")</f>
        <v>LC</v>
      </c>
      <c r="BH80" s="199" t="str">
        <f aca="false">IFERROR(__xludf.dummyfunction("if(countif(ec_num_list,EH80),OFFSET(INDIRECT(CONCAT(""A"",to_text(match(EH80,ec_num_list,0)))),0,1),"""")"),"")</f>
        <v/>
      </c>
      <c r="BI80" s="199" t="str">
        <f aca="false">IFERROR(__xludf.dummyfunction("if(countif(ec_num_list,EI80),OFFSET(INDIRECT(CONCAT(""A"",to_text(match(EI80,ec_num_list,0)))),0,1),"""")"),"")</f>
        <v/>
      </c>
      <c r="BJ80" s="199" t="str">
        <f aca="false">IFERROR(__xludf.dummyfunction("if(countif(ec_num_list,EJ80),OFFSET(INDIRECT(CONCAT(""A"",to_text(match(EJ80,ec_num_list,0)))),0,1),"""")"),"")</f>
        <v/>
      </c>
      <c r="BK80" s="199" t="str">
        <f aca="false">IFERROR(__xludf.dummyfunction("if(countif(ec_num_list,EK80),OFFSET(INDIRECT(CONCAT(""A"",to_text(match(EK80,ec_num_list,0)))),0,1),"""")"),"")</f>
        <v/>
      </c>
      <c r="BL80" s="199" t="str">
        <f aca="false">IFERROR(__xludf.dummyfunction("if(countif(ec_num_list,EL80),OFFSET(INDIRECT(CONCAT(""A"",to_text(match(EL80,ec_num_list,0)))),0,1),"""")"),"")</f>
        <v/>
      </c>
      <c r="BM80" s="199" t="str">
        <f aca="false">IFERROR(__xludf.dummyfunction("if(countif(ec_num_list,EM80),OFFSET(INDIRECT(CONCAT(""A"",to_text(match(EM80,ec_num_list,0)))),0,1),"""")"),"")</f>
        <v/>
      </c>
      <c r="BN80" s="199" t="str">
        <f aca="false">IFERROR(__xludf.dummyfunction("if(countif(ec_num_list,EN80),OFFSET(INDIRECT(CONCAT(""A"",to_text(match(EN80,ec_num_list,0)))),0,1),"""")"),"")</f>
        <v/>
      </c>
      <c r="BO80" s="199" t="str">
        <f aca="false">IFERROR(__xludf.dummyfunction("if(countif(ec_num_list,EO80),OFFSET(INDIRECT(CONCAT(""A"",to_text(match(EO80,ec_num_list,0)))),0,1),"""")"),"")</f>
        <v/>
      </c>
      <c r="BP80" s="199" t="str">
        <f aca="false">IFERROR(__xludf.dummyfunction("if(countif(ec_num_list,EP80),OFFSET(INDIRECT(CONCAT(""A"",to_text(match(EP80,ec_num_list,0)))),0,1),"""")"),"")</f>
        <v/>
      </c>
      <c r="BQ80" s="199" t="str">
        <f aca="false">IFERROR(__xludf.dummyfunction("if(countif(ec_num_list,EQ80),OFFSET(INDIRECT(CONCAT(""A"",to_text(match(EQ80,ec_num_list,0)))),0,1),"""")"),"")</f>
        <v/>
      </c>
      <c r="BR80" s="199" t="str">
        <f aca="false">IFERROR(__xludf.dummyfunction("if(countif(ec_num_list,ER80),OFFSET(INDIRECT(CONCAT(""A"",to_text(match(ER80,ec_num_list,0)))),0,1),"""")"),"")</f>
        <v/>
      </c>
      <c r="BS80" s="199" t="str">
        <f aca="false">IFERROR(__xludf.dummyfunction("if(countif(ec_num_list,ES80),OFFSET(INDIRECT(CONCAT(""A"",to_text(match(ES80,ec_num_list,0)))),0,1),"""")"),"")</f>
        <v/>
      </c>
      <c r="BT80" s="199" t="str">
        <f aca="false">IFERROR(__xludf.dummyfunction("if(countif(ec_num_list,ET80),OFFSET(INDIRECT(CONCAT(""A"",to_text(match(ET80,ec_num_list,0)))),0,1),"""")"),"")</f>
        <v/>
      </c>
      <c r="BU80" s="199" t="str">
        <f aca="false">IFERROR(__xludf.dummyfunction("if(countif(ec_num_list,EU80),OFFSET(INDIRECT(CONCAT(""A"",to_text(match(EU80,ec_num_list,0)))),0,1),"""")"),"")</f>
        <v/>
      </c>
      <c r="BV80" s="199" t="str">
        <f aca="false">IFERROR(__xludf.dummyfunction("if(countif(ec_num_list,EV80),OFFSET(INDIRECT(CONCAT(""A"",to_text(match(EV80,ec_num_list,0)))),0,1),"""")"),"")</f>
        <v/>
      </c>
      <c r="BW80" s="199" t="str">
        <f aca="false">IFERROR(__xludf.dummyfunction("if(countif(ec_num_list,EW80),OFFSET(INDIRECT(CONCAT(""A"",to_text(match(EW80,ec_num_list,0)))),0,1),"""")"),"")</f>
        <v/>
      </c>
      <c r="BX80" s="199" t="str">
        <f aca="false">IFERROR(__xludf.dummyfunction("if(countif(ec_num_list,EX80),OFFSET(INDIRECT(CONCAT(""A"",to_text(match(EX80,ec_num_list,0)))),0,1),"""")"),"")</f>
        <v/>
      </c>
      <c r="BY80" s="199" t="str">
        <f aca="false">IFERROR(__xludf.dummyfunction("if(countif(ec_num_list,EY80),OFFSET(INDIRECT(CONCAT(""A"",to_text(match(EY80,ec_num_list,0)))),0,1),"""")"),"")</f>
        <v/>
      </c>
      <c r="BZ80" s="199" t="str">
        <f aca="false">IFERROR(__xludf.dummyfunction("if(countif(ec_num_list,EZ80),OFFSET(INDIRECT(CONCAT(""A"",to_text(match(EZ80,ec_num_list,0)))),0,1),"""")"),"MF ")</f>
        <v>MF</v>
      </c>
      <c r="CA80" s="199" t="str">
        <f aca="false">IFERROR(__xludf.dummyfunction("if(countif(ec_num_list,FA80),OFFSET(INDIRECT(CONCAT(""A"",to_text(match(FA80,ec_num_list,0)))),0,1),"""")"),"")</f>
        <v/>
      </c>
      <c r="CB80" s="199" t="str">
        <f aca="false">IFERROR(__xludf.dummyfunction("if(countif(ec_num_list,FB80),OFFSET(INDIRECT(CONCAT(""A"",to_text(match(FB80,ec_num_list,0)))),0,1),"""")"),"")</f>
        <v/>
      </c>
      <c r="CC80" s="199" t="str">
        <f aca="false">IFERROR(__xludf.dummyfunction("if(countif(ec_num_list,FC80),OFFSET(INDIRECT(CONCAT(""A"",to_text(match(FC80,ec_num_list,0)))),0,1),"""")"),"N2 ")</f>
        <v>N2</v>
      </c>
      <c r="CD80" s="199" t="str">
        <f aca="false">IFERROR(__xludf.dummyfunction("if(countif(ec_num_list,FD80),OFFSET(INDIRECT(CONCAT(""A"",to_text(match(FD80,ec_num_list,0)))),0,1),"""")"),"")</f>
        <v/>
      </c>
      <c r="CE80" s="199" t="str">
        <f aca="false">IFERROR(__xludf.dummyfunction("if(countif(ec_num_list,FE80),OFFSET(INDIRECT(CONCAT(""A"",to_text(match(FE80,ec_num_list,0)))),0,1),"""")"),"")</f>
        <v/>
      </c>
      <c r="CF80" s="199" t="str">
        <f aca="false">IFERROR(__xludf.dummyfunction("if(countif(ec_num_list,FF80),OFFSET(INDIRECT(CONCAT(""A"",to_text(match(FF80,ec_num_list,0)))),0,1),"""")"),"")</f>
        <v/>
      </c>
      <c r="CG80" s="199" t="str">
        <f aca="false">IFERROR(__xludf.dummyfunction("if(countif(ec_num_list,FG80),OFFSET(INDIRECT(CONCAT(""A"",to_text(match(FG80,ec_num_list,0)))),0,1),"""")"),"")</f>
        <v/>
      </c>
      <c r="CH80" s="199" t="str">
        <f aca="false">IFERROR(__xludf.dummyfunction("if(countif(ec_num_list,FH80),OFFSET(INDIRECT(CONCAT(""A"",to_text(match(FH80,ec_num_list,0)))),0,1),"""")"),"N7 ")</f>
        <v>N7</v>
      </c>
      <c r="CI80" s="199" t="str">
        <f aca="false">IFERROR(__xludf.dummyfunction("if(countif(ec_num_list,FI80),OFFSET(INDIRECT(CONCAT(""A"",to_text(match(FI80,ec_num_list,0)))),0,1),"""")"),"")</f>
        <v/>
      </c>
      <c r="CJ80" s="199" t="str">
        <f aca="false">IFERROR(__xludf.dummyfunction("if(countif(ec_num_list,FJ80),OFFSET(INDIRECT(CONCAT(""A"",to_text(match(FJ80,ec_num_list,0)))),0,1),"""")"),"")</f>
        <v/>
      </c>
      <c r="CK80" s="199" t="str">
        <f aca="false">IFERROR(__xludf.dummyfunction("if(countif(ec_num_list,FK80),OFFSET(INDIRECT(CONCAT(""A"",to_text(match(FK80,ec_num_list,0)))),0,1),"""")"),"NA ")</f>
        <v>NA</v>
      </c>
      <c r="CL80" s="199" t="str">
        <f aca="false">IFERROR(__xludf.dummyfunction("if(countif(ec_num_list,FL80),OFFSET(INDIRECT(CONCAT(""A"",to_text(match(FL80,ec_num_list,0)))),0,1),"""")"),"")</f>
        <v/>
      </c>
      <c r="CM80" s="199" t="str">
        <f aca="false">IFERROR(__xludf.dummyfunction("if(countif(ec_num_list,FM80),OFFSET(INDIRECT(CONCAT(""A"",to_text(match(FM80,ec_num_list,0)))),0,1),"""")"),"")</f>
        <v/>
      </c>
      <c r="CN80" s="37" t="s">
        <v>1557</v>
      </c>
      <c r="CO80" s="37" t="s">
        <v>1231</v>
      </c>
      <c r="CP80" s="37" t="s">
        <v>1543</v>
      </c>
      <c r="CQ80" s="37" t="s">
        <v>1543</v>
      </c>
      <c r="CR80" s="37" t="s">
        <v>1543</v>
      </c>
      <c r="CS80" s="37" t="s">
        <v>1543</v>
      </c>
      <c r="CT80" s="37" t="s">
        <v>1254</v>
      </c>
      <c r="CU80" s="37" t="s">
        <v>1259</v>
      </c>
      <c r="CV80" s="37" t="s">
        <v>1543</v>
      </c>
      <c r="CW80" s="37" t="s">
        <v>1543</v>
      </c>
      <c r="CX80" s="37" t="s">
        <v>1543</v>
      </c>
      <c r="CY80" s="37" t="s">
        <v>1543</v>
      </c>
      <c r="CZ80" s="37" t="s">
        <v>1543</v>
      </c>
      <c r="DA80" s="37" t="s">
        <v>1543</v>
      </c>
      <c r="DB80" s="37" t="s">
        <v>1543</v>
      </c>
      <c r="DC80" s="37" t="s">
        <v>1543</v>
      </c>
      <c r="DD80" s="37" t="s">
        <v>1543</v>
      </c>
      <c r="DE80" s="37" t="s">
        <v>1543</v>
      </c>
      <c r="DF80" s="37" t="s">
        <v>1543</v>
      </c>
      <c r="DG80" s="37" t="s">
        <v>1543</v>
      </c>
      <c r="DH80" s="37" t="s">
        <v>1543</v>
      </c>
      <c r="DI80" s="37" t="s">
        <v>1543</v>
      </c>
      <c r="DJ80" s="37" t="s">
        <v>1309</v>
      </c>
      <c r="DK80" s="37" t="s">
        <v>1543</v>
      </c>
      <c r="DL80" s="37" t="s">
        <v>1314</v>
      </c>
      <c r="DM80" s="37" t="s">
        <v>1543</v>
      </c>
      <c r="DN80" s="37" t="s">
        <v>1543</v>
      </c>
      <c r="DO80" s="37" t="s">
        <v>1543</v>
      </c>
      <c r="DP80" s="37" t="s">
        <v>1543</v>
      </c>
      <c r="DQ80" s="37" t="s">
        <v>1332</v>
      </c>
      <c r="DR80" s="37" t="s">
        <v>1543</v>
      </c>
      <c r="DS80" s="37" t="s">
        <v>1543</v>
      </c>
      <c r="DT80" s="37" t="s">
        <v>1543</v>
      </c>
      <c r="DU80" s="37" t="s">
        <v>1543</v>
      </c>
      <c r="DV80" s="37" t="s">
        <v>1351</v>
      </c>
      <c r="DW80" s="37" t="s">
        <v>1543</v>
      </c>
      <c r="DX80" s="37" t="s">
        <v>1543</v>
      </c>
      <c r="DY80" s="37" t="s">
        <v>1543</v>
      </c>
      <c r="DZ80" s="37" t="s">
        <v>1543</v>
      </c>
      <c r="EA80" s="37" t="s">
        <v>1543</v>
      </c>
      <c r="EB80" s="37" t="s">
        <v>1543</v>
      </c>
      <c r="EC80" s="37" t="s">
        <v>1379</v>
      </c>
      <c r="ED80" s="37" t="s">
        <v>1543</v>
      </c>
      <c r="EE80" s="37" t="s">
        <v>1385</v>
      </c>
      <c r="EF80" s="37" t="s">
        <v>1543</v>
      </c>
      <c r="EG80" s="37" t="s">
        <v>1392</v>
      </c>
      <c r="EH80" s="37" t="s">
        <v>1543</v>
      </c>
      <c r="EI80" s="37" t="s">
        <v>1543</v>
      </c>
      <c r="EJ80" s="37" t="s">
        <v>1543</v>
      </c>
      <c r="EK80" s="37" t="s">
        <v>1543</v>
      </c>
      <c r="EL80" s="37" t="s">
        <v>1543</v>
      </c>
      <c r="EM80" s="37" t="s">
        <v>1543</v>
      </c>
      <c r="EN80" s="37" t="s">
        <v>1543</v>
      </c>
      <c r="EO80" s="37" t="s">
        <v>1543</v>
      </c>
      <c r="EP80" s="37" t="s">
        <v>1543</v>
      </c>
      <c r="EQ80" s="37" t="s">
        <v>1543</v>
      </c>
      <c r="ER80" s="37" t="s">
        <v>1543</v>
      </c>
      <c r="ES80" s="37" t="s">
        <v>1543</v>
      </c>
      <c r="ET80" s="37" t="s">
        <v>1543</v>
      </c>
      <c r="EU80" s="37" t="s">
        <v>1543</v>
      </c>
      <c r="EV80" s="37" t="s">
        <v>1543</v>
      </c>
      <c r="EW80" s="37" t="s">
        <v>1543</v>
      </c>
      <c r="EX80" s="37" t="s">
        <v>1543</v>
      </c>
      <c r="EY80" s="37" t="s">
        <v>1543</v>
      </c>
      <c r="EZ80" s="37" t="s">
        <v>1451</v>
      </c>
      <c r="FA80" s="37" t="s">
        <v>1543</v>
      </c>
      <c r="FB80" s="37" t="s">
        <v>1543</v>
      </c>
      <c r="FC80" s="37" t="s">
        <v>1464</v>
      </c>
      <c r="FD80" s="37" t="s">
        <v>1543</v>
      </c>
      <c r="FE80" s="37" t="s">
        <v>1543</v>
      </c>
      <c r="FF80" s="37" t="s">
        <v>1543</v>
      </c>
      <c r="FG80" s="37" t="s">
        <v>1543</v>
      </c>
      <c r="FH80" s="37" t="s">
        <v>1482</v>
      </c>
      <c r="FI80" s="37" t="s">
        <v>1543</v>
      </c>
      <c r="FJ80" s="37" t="s">
        <v>1543</v>
      </c>
      <c r="FK80" s="37" t="s">
        <v>1494</v>
      </c>
      <c r="FL80" s="37" t="s">
        <v>1497</v>
      </c>
      <c r="FM80" s="37" t="s">
        <v>1543</v>
      </c>
    </row>
    <row r="81" customFormat="false" ht="15" hidden="false" customHeight="false" outlineLevel="0" collapsed="false">
      <c r="A81" s="37"/>
      <c r="B81" s="37"/>
      <c r="C81" s="196"/>
      <c r="D81" s="36" t="s">
        <v>417</v>
      </c>
      <c r="E81" s="36" t="s">
        <v>896</v>
      </c>
      <c r="F81" s="36" t="s">
        <v>897</v>
      </c>
      <c r="G81" s="36" t="s">
        <v>898</v>
      </c>
      <c r="H81" s="36" t="s">
        <v>439</v>
      </c>
      <c r="I81" s="36" t="s">
        <v>696</v>
      </c>
      <c r="J81" s="36" t="s">
        <v>1558</v>
      </c>
      <c r="K81" s="36" t="s">
        <v>819</v>
      </c>
      <c r="L81" s="173" t="s">
        <v>277</v>
      </c>
      <c r="M81" s="199" t="str">
        <f aca="false">IFERROR(__xludf.dummyfunction("regexreplace(N81,"" "","", "")"),"J0, J1, J2, J5, J6, J7, JA, JC, JF, K0, K5, K7, K8, K9, KA, KB, KC, KD, KF, L1, L8, LA, LC, LF, M0, M1, M3, M8, MB, MD, MF, N2, N7, NA, ")</f>
        <v>J0, J1, J2, J5, J6, J7, JA, JC, JF, K0, K5, K7, K8, K9, KA, KB, KC, KD, KF, L1, L8, LA, LC, LF, M0, M1, M3, M8, MB, MD, MF, N2, N7, NA,</v>
      </c>
      <c r="N81" s="199" t="e">
        <f aca="false">CONCATENATE(O81:CL81)</f>
        <v>#VALUE!</v>
      </c>
      <c r="O81" s="199" t="str">
        <f aca="false">IFERROR(__xludf.dummyfunction("if(countif(ec_num_list,CO81),OFFSET(INDIRECT(CONCAT(""A"",to_text(match(CO81,ec_num_list,0)))),0,1),"""")"),"J0 ")</f>
        <v>J0</v>
      </c>
      <c r="P81" s="199" t="str">
        <f aca="false">IFERROR(__xludf.dummyfunction("if(countif(ec_num_list,CP81),OFFSET(INDIRECT(CONCAT(""A"",to_text(match(CP81,ec_num_list,0)))),0,1),"""")"),"J1 ")</f>
        <v>J1</v>
      </c>
      <c r="Q81" s="199" t="str">
        <f aca="false">IFERROR(__xludf.dummyfunction("if(countif(ec_num_list,CQ81),OFFSET(INDIRECT(CONCAT(""A"",to_text(match(CQ81,ec_num_list,0)))),0,1),"""")"),"J2 ")</f>
        <v>J2</v>
      </c>
      <c r="R81" s="199" t="str">
        <f aca="false">IFERROR(__xludf.dummyfunction("if(countif(ec_num_list,CR81),OFFSET(INDIRECT(CONCAT(""A"",to_text(match(CR81,ec_num_list,0)))),0,1),"""")"),"")</f>
        <v/>
      </c>
      <c r="S81" s="199" t="str">
        <f aca="false">IFERROR(__xludf.dummyfunction("if(countif(ec_num_list,CS81),OFFSET(INDIRECT(CONCAT(""A"",to_text(match(CS81,ec_num_list,0)))),0,1),"""")"),"")</f>
        <v/>
      </c>
      <c r="T81" s="199" t="str">
        <f aca="false">IFERROR(__xludf.dummyfunction("if(countif(ec_num_list,CT81),OFFSET(INDIRECT(CONCAT(""A"",to_text(match(CT81,ec_num_list,0)))),0,1),"""")"),"J5 ")</f>
        <v>J5</v>
      </c>
      <c r="U81" s="199" t="str">
        <f aca="false">IFERROR(__xludf.dummyfunction("if(countif(ec_num_list,CU81),OFFSET(INDIRECT(CONCAT(""A"",to_text(match(CU81,ec_num_list,0)))),0,1),"""")"),"J6 ")</f>
        <v>J6</v>
      </c>
      <c r="V81" s="199" t="str">
        <f aca="false">IFERROR(__xludf.dummyfunction("if(countif(ec_num_list,CV81),OFFSET(INDIRECT(CONCAT(""A"",to_text(match(CV81,ec_num_list,0)))),0,1),"""")"),"J7 ")</f>
        <v>J7</v>
      </c>
      <c r="W81" s="199" t="str">
        <f aca="false">IFERROR(__xludf.dummyfunction("if(countif(ec_num_list,CW81),OFFSET(INDIRECT(CONCAT(""A"",to_text(match(CW81,ec_num_list,0)))),0,1),"""")"),"")</f>
        <v/>
      </c>
      <c r="X81" s="199" t="str">
        <f aca="false">IFERROR(__xludf.dummyfunction("if(countif(ec_num_list,CX81),OFFSET(INDIRECT(CONCAT(""A"",to_text(match(CX81,ec_num_list,0)))),0,1),"""")"),"")</f>
        <v/>
      </c>
      <c r="Y81" s="199" t="str">
        <f aca="false">IFERROR(__xludf.dummyfunction("if(countif(ec_num_list,CY81),OFFSET(INDIRECT(CONCAT(""A"",to_text(match(CY81,ec_num_list,0)))),0,1),"""")"),"JA ")</f>
        <v>JA</v>
      </c>
      <c r="Z81" s="199" t="str">
        <f aca="false">IFERROR(__xludf.dummyfunction("if(countif(ec_num_list,CZ81),OFFSET(INDIRECT(CONCAT(""A"",to_text(match(CZ81,ec_num_list,0)))),0,1),"""")"),"")</f>
        <v/>
      </c>
      <c r="AA81" s="199" t="str">
        <f aca="false">IFERROR(__xludf.dummyfunction("if(countif(ec_num_list,DA81),OFFSET(INDIRECT(CONCAT(""A"",to_text(match(DA81,ec_num_list,0)))),0,1),"""")"),"JC ")</f>
        <v>JC</v>
      </c>
      <c r="AB81" s="199" t="str">
        <f aca="false">IFERROR(__xludf.dummyfunction("if(countif(ec_num_list,DB81),OFFSET(INDIRECT(CONCAT(""A"",to_text(match(DB81,ec_num_list,0)))),0,1),"""")"),"")</f>
        <v/>
      </c>
      <c r="AC81" s="199" t="str">
        <f aca="false">IFERROR(__xludf.dummyfunction("if(countif(ec_num_list,DC81),OFFSET(INDIRECT(CONCAT(""A"",to_text(match(DC81,ec_num_list,0)))),0,1),"""")"),"")</f>
        <v/>
      </c>
      <c r="AD81" s="199" t="str">
        <f aca="false">IFERROR(__xludf.dummyfunction("if(countif(ec_num_list,DD81),OFFSET(INDIRECT(CONCAT(""A"",to_text(match(DD81,ec_num_list,0)))),0,1),"""")"),"JF ")</f>
        <v>JF</v>
      </c>
      <c r="AE81" s="199" t="str">
        <f aca="false">IFERROR(__xludf.dummyfunction("if(countif(ec_num_list,DE81),OFFSET(INDIRECT(CONCAT(""A"",to_text(match(DE81,ec_num_list,0)))),0,1),"""")"),"K0 ")</f>
        <v>K0</v>
      </c>
      <c r="AF81" s="199" t="str">
        <f aca="false">IFERROR(__xludf.dummyfunction("if(countif(ec_num_list,DF81),OFFSET(INDIRECT(CONCAT(""A"",to_text(match(DF81,ec_num_list,0)))),0,1),"""")"),"")</f>
        <v/>
      </c>
      <c r="AG81" s="199" t="str">
        <f aca="false">IFERROR(__xludf.dummyfunction("if(countif(ec_num_list,DG81),OFFSET(INDIRECT(CONCAT(""A"",to_text(match(DG81,ec_num_list,0)))),0,1),"""")"),"")</f>
        <v/>
      </c>
      <c r="AH81" s="199" t="str">
        <f aca="false">IFERROR(__xludf.dummyfunction("if(countif(ec_num_list,DH81),OFFSET(INDIRECT(CONCAT(""A"",to_text(match(DH81,ec_num_list,0)))),0,1),"""")"),"")</f>
        <v/>
      </c>
      <c r="AI81" s="199" t="str">
        <f aca="false">IFERROR(__xludf.dummyfunction("if(countif(ec_num_list,DI81),OFFSET(INDIRECT(CONCAT(""A"",to_text(match(DI81,ec_num_list,0)))),0,1),"""")"),"")</f>
        <v/>
      </c>
      <c r="AJ81" s="199" t="str">
        <f aca="false">IFERROR(__xludf.dummyfunction("if(countif(ec_num_list,DJ81),OFFSET(INDIRECT(CONCAT(""A"",to_text(match(DJ81,ec_num_list,0)))),0,1),"""")"),"K5 ")</f>
        <v>K5</v>
      </c>
      <c r="AK81" s="199" t="str">
        <f aca="false">IFERROR(__xludf.dummyfunction("if(countif(ec_num_list,DK81),OFFSET(INDIRECT(CONCAT(""A"",to_text(match(DK81,ec_num_list,0)))),0,1),"""")"),"")</f>
        <v/>
      </c>
      <c r="AL81" s="199" t="str">
        <f aca="false">IFERROR(__xludf.dummyfunction("if(countif(ec_num_list,DL81),OFFSET(INDIRECT(CONCAT(""A"",to_text(match(DL81,ec_num_list,0)))),0,1),"""")"),"K7 ")</f>
        <v>K7</v>
      </c>
      <c r="AM81" s="199" t="str">
        <f aca="false">IFERROR(__xludf.dummyfunction("if(countif(ec_num_list,DM81),OFFSET(INDIRECT(CONCAT(""A"",to_text(match(DM81,ec_num_list,0)))),0,1),"""")"),"K8 ")</f>
        <v>K8</v>
      </c>
      <c r="AN81" s="199" t="str">
        <f aca="false">IFERROR(__xludf.dummyfunction("if(countif(ec_num_list,DN81),OFFSET(INDIRECT(CONCAT(""A"",to_text(match(DN81,ec_num_list,0)))),0,1),"""")"),"K9 ")</f>
        <v>K9</v>
      </c>
      <c r="AO81" s="199" t="str">
        <f aca="false">IFERROR(__xludf.dummyfunction("if(countif(ec_num_list,DO81),OFFSET(INDIRECT(CONCAT(""A"",to_text(match(DO81,ec_num_list,0)))),0,1),"""")"),"KA ")</f>
        <v>KA</v>
      </c>
      <c r="AP81" s="199" t="str">
        <f aca="false">IFERROR(__xludf.dummyfunction("if(countif(ec_num_list,DP81),OFFSET(INDIRECT(CONCAT(""A"",to_text(match(DP81,ec_num_list,0)))),0,1),"""")"),"KB ")</f>
        <v>KB</v>
      </c>
      <c r="AQ81" s="199" t="str">
        <f aca="false">IFERROR(__xludf.dummyfunction("if(countif(ec_num_list,DQ81),OFFSET(INDIRECT(CONCAT(""A"",to_text(match(DQ81,ec_num_list,0)))),0,1),"""")"),"KC ")</f>
        <v>KC</v>
      </c>
      <c r="AR81" s="199" t="str">
        <f aca="false">IFERROR(__xludf.dummyfunction("if(countif(ec_num_list,DR81),OFFSET(INDIRECT(CONCAT(""A"",to_text(match(DR81,ec_num_list,0)))),0,1),"""")"),"KD ")</f>
        <v>KD</v>
      </c>
      <c r="AS81" s="199" t="str">
        <f aca="false">IFERROR(__xludf.dummyfunction("if(countif(ec_num_list,DS81),OFFSET(INDIRECT(CONCAT(""A"",to_text(match(DS81,ec_num_list,0)))),0,1),"""")"),"")</f>
        <v/>
      </c>
      <c r="AT81" s="199" t="str">
        <f aca="false">IFERROR(__xludf.dummyfunction("if(countif(ec_num_list,DT81),OFFSET(INDIRECT(CONCAT(""A"",to_text(match(DT81,ec_num_list,0)))),0,1),"""")"),"KF ")</f>
        <v>KF</v>
      </c>
      <c r="AU81" s="199" t="str">
        <f aca="false">IFERROR(__xludf.dummyfunction("if(countif(ec_num_list,DU81),OFFSET(INDIRECT(CONCAT(""A"",to_text(match(DU81,ec_num_list,0)))),0,1),"""")"),"")</f>
        <v/>
      </c>
      <c r="AV81" s="199" t="str">
        <f aca="false">IFERROR(__xludf.dummyfunction("if(countif(ec_num_list,DV81),OFFSET(INDIRECT(CONCAT(""A"",to_text(match(DV81,ec_num_list,0)))),0,1),"""")"),"L1 ")</f>
        <v>L1</v>
      </c>
      <c r="AW81" s="199" t="str">
        <f aca="false">IFERROR(__xludf.dummyfunction("if(countif(ec_num_list,DW81),OFFSET(INDIRECT(CONCAT(""A"",to_text(match(DW81,ec_num_list,0)))),0,1),"""")"),"")</f>
        <v/>
      </c>
      <c r="AX81" s="199" t="str">
        <f aca="false">IFERROR(__xludf.dummyfunction("if(countif(ec_num_list,DX81),OFFSET(INDIRECT(CONCAT(""A"",to_text(match(DX81,ec_num_list,0)))),0,1),"""")"),"")</f>
        <v/>
      </c>
      <c r="AY81" s="199" t="str">
        <f aca="false">IFERROR(__xludf.dummyfunction("if(countif(ec_num_list,DY81),OFFSET(INDIRECT(CONCAT(""A"",to_text(match(DY81,ec_num_list,0)))),0,1),"""")"),"")</f>
        <v/>
      </c>
      <c r="AZ81" s="199" t="str">
        <f aca="false">IFERROR(__xludf.dummyfunction("if(countif(ec_num_list,DZ81),OFFSET(INDIRECT(CONCAT(""A"",to_text(match(DZ81,ec_num_list,0)))),0,1),"""")"),"")</f>
        <v/>
      </c>
      <c r="BA81" s="199" t="str">
        <f aca="false">IFERROR(__xludf.dummyfunction("if(countif(ec_num_list,EA81),OFFSET(INDIRECT(CONCAT(""A"",to_text(match(EA81,ec_num_list,0)))),0,1),"""")"),"")</f>
        <v/>
      </c>
      <c r="BB81" s="199" t="str">
        <f aca="false">IFERROR(__xludf.dummyfunction("if(countif(ec_num_list,EB81),OFFSET(INDIRECT(CONCAT(""A"",to_text(match(EB81,ec_num_list,0)))),0,1),"""")"),"")</f>
        <v/>
      </c>
      <c r="BC81" s="199" t="str">
        <f aca="false">IFERROR(__xludf.dummyfunction("if(countif(ec_num_list,EC81),OFFSET(INDIRECT(CONCAT(""A"",to_text(match(EC81,ec_num_list,0)))),0,1),"""")"),"L8 ")</f>
        <v>L8</v>
      </c>
      <c r="BD81" s="199" t="str">
        <f aca="false">IFERROR(__xludf.dummyfunction("if(countif(ec_num_list,ED81),OFFSET(INDIRECT(CONCAT(""A"",to_text(match(ED81,ec_num_list,0)))),0,1),"""")"),"")</f>
        <v/>
      </c>
      <c r="BE81" s="199" t="str">
        <f aca="false">IFERROR(__xludf.dummyfunction("if(countif(ec_num_list,EE81),OFFSET(INDIRECT(CONCAT(""A"",to_text(match(EE81,ec_num_list,0)))),0,1),"""")"),"LA ")</f>
        <v>LA</v>
      </c>
      <c r="BF81" s="199" t="str">
        <f aca="false">IFERROR(__xludf.dummyfunction("if(countif(ec_num_list,EF81),OFFSET(INDIRECT(CONCAT(""A"",to_text(match(EF81,ec_num_list,0)))),0,1),"""")"),"")</f>
        <v/>
      </c>
      <c r="BG81" s="199" t="str">
        <f aca="false">IFERROR(__xludf.dummyfunction("if(countif(ec_num_list,EG81),OFFSET(INDIRECT(CONCAT(""A"",to_text(match(EG81,ec_num_list,0)))),0,1),"""")"),"LC ")</f>
        <v>LC</v>
      </c>
      <c r="BH81" s="199" t="str">
        <f aca="false">IFERROR(__xludf.dummyfunction("if(countif(ec_num_list,EH81),OFFSET(INDIRECT(CONCAT(""A"",to_text(match(EH81,ec_num_list,0)))),0,1),"""")"),"")</f>
        <v/>
      </c>
      <c r="BI81" s="199" t="str">
        <f aca="false">IFERROR(__xludf.dummyfunction("if(countif(ec_num_list,EI81),OFFSET(INDIRECT(CONCAT(""A"",to_text(match(EI81,ec_num_list,0)))),0,1),"""")"),"")</f>
        <v/>
      </c>
      <c r="BJ81" s="199" t="str">
        <f aca="false">IFERROR(__xludf.dummyfunction("if(countif(ec_num_list,EJ81),OFFSET(INDIRECT(CONCAT(""A"",to_text(match(EJ81,ec_num_list,0)))),0,1),"""")"),"LF ")</f>
        <v>LF</v>
      </c>
      <c r="BK81" s="199" t="str">
        <f aca="false">IFERROR(__xludf.dummyfunction("if(countif(ec_num_list,EK81),OFFSET(INDIRECT(CONCAT(""A"",to_text(match(EK81,ec_num_list,0)))),0,1),"""")"),"M0 ")</f>
        <v>M0</v>
      </c>
      <c r="BL81" s="199" t="str">
        <f aca="false">IFERROR(__xludf.dummyfunction("if(countif(ec_num_list,EL81),OFFSET(INDIRECT(CONCAT(""A"",to_text(match(EL81,ec_num_list,0)))),0,1),"""")"),"M1 ")</f>
        <v>M1</v>
      </c>
      <c r="BM81" s="199" t="str">
        <f aca="false">IFERROR(__xludf.dummyfunction("if(countif(ec_num_list,EM81),OFFSET(INDIRECT(CONCAT(""A"",to_text(match(EM81,ec_num_list,0)))),0,1),"""")"),"")</f>
        <v/>
      </c>
      <c r="BN81" s="199" t="str">
        <f aca="false">IFERROR(__xludf.dummyfunction("if(countif(ec_num_list,EN81),OFFSET(INDIRECT(CONCAT(""A"",to_text(match(EN81,ec_num_list,0)))),0,1),"""")"),"M3 ")</f>
        <v>M3</v>
      </c>
      <c r="BO81" s="199" t="str">
        <f aca="false">IFERROR(__xludf.dummyfunction("if(countif(ec_num_list,EO81),OFFSET(INDIRECT(CONCAT(""A"",to_text(match(EO81,ec_num_list,0)))),0,1),"""")"),"")</f>
        <v/>
      </c>
      <c r="BP81" s="199" t="str">
        <f aca="false">IFERROR(__xludf.dummyfunction("if(countif(ec_num_list,EP81),OFFSET(INDIRECT(CONCAT(""A"",to_text(match(EP81,ec_num_list,0)))),0,1),"""")"),"")</f>
        <v/>
      </c>
      <c r="BQ81" s="199" t="str">
        <f aca="false">IFERROR(__xludf.dummyfunction("if(countif(ec_num_list,EQ81),OFFSET(INDIRECT(CONCAT(""A"",to_text(match(EQ81,ec_num_list,0)))),0,1),"""")"),"")</f>
        <v/>
      </c>
      <c r="BR81" s="199" t="str">
        <f aca="false">IFERROR(__xludf.dummyfunction("if(countif(ec_num_list,ER81),OFFSET(INDIRECT(CONCAT(""A"",to_text(match(ER81,ec_num_list,0)))),0,1),"""")"),"")</f>
        <v/>
      </c>
      <c r="BS81" s="199" t="str">
        <f aca="false">IFERROR(__xludf.dummyfunction("if(countif(ec_num_list,ES81),OFFSET(INDIRECT(CONCAT(""A"",to_text(match(ES81,ec_num_list,0)))),0,1),"""")"),"M8 ")</f>
        <v>M8</v>
      </c>
      <c r="BT81" s="199" t="str">
        <f aca="false">IFERROR(__xludf.dummyfunction("if(countif(ec_num_list,ET81),OFFSET(INDIRECT(CONCAT(""A"",to_text(match(ET81,ec_num_list,0)))),0,1),"""")"),"")</f>
        <v/>
      </c>
      <c r="BU81" s="199" t="str">
        <f aca="false">IFERROR(__xludf.dummyfunction("if(countif(ec_num_list,EU81),OFFSET(INDIRECT(CONCAT(""A"",to_text(match(EU81,ec_num_list,0)))),0,1),"""")"),"")</f>
        <v/>
      </c>
      <c r="BV81" s="199" t="str">
        <f aca="false">IFERROR(__xludf.dummyfunction("if(countif(ec_num_list,EV81),OFFSET(INDIRECT(CONCAT(""A"",to_text(match(EV81,ec_num_list,0)))),0,1),"""")"),"MB ")</f>
        <v>MB</v>
      </c>
      <c r="BW81" s="199" t="str">
        <f aca="false">IFERROR(__xludf.dummyfunction("if(countif(ec_num_list,EW81),OFFSET(INDIRECT(CONCAT(""A"",to_text(match(EW81,ec_num_list,0)))),0,1),"""")"),"")</f>
        <v/>
      </c>
      <c r="BX81" s="199" t="str">
        <f aca="false">IFERROR(__xludf.dummyfunction("if(countif(ec_num_list,EX81),OFFSET(INDIRECT(CONCAT(""A"",to_text(match(EX81,ec_num_list,0)))),0,1),"""")"),"MD ")</f>
        <v>MD</v>
      </c>
      <c r="BY81" s="199" t="str">
        <f aca="false">IFERROR(__xludf.dummyfunction("if(countif(ec_num_list,EY81),OFFSET(INDIRECT(CONCAT(""A"",to_text(match(EY81,ec_num_list,0)))),0,1),"""")"),"")</f>
        <v/>
      </c>
      <c r="BZ81" s="199" t="str">
        <f aca="false">IFERROR(__xludf.dummyfunction("if(countif(ec_num_list,EZ81),OFFSET(INDIRECT(CONCAT(""A"",to_text(match(EZ81,ec_num_list,0)))),0,1),"""")"),"MF ")</f>
        <v>MF</v>
      </c>
      <c r="CA81" s="199" t="str">
        <f aca="false">IFERROR(__xludf.dummyfunction("if(countif(ec_num_list,FA81),OFFSET(INDIRECT(CONCAT(""A"",to_text(match(FA81,ec_num_list,0)))),0,1),"""")"),"")</f>
        <v/>
      </c>
      <c r="CB81" s="199" t="str">
        <f aca="false">IFERROR(__xludf.dummyfunction("if(countif(ec_num_list,FB81),OFFSET(INDIRECT(CONCAT(""A"",to_text(match(FB81,ec_num_list,0)))),0,1),"""")"),"")</f>
        <v/>
      </c>
      <c r="CC81" s="199" t="str">
        <f aca="false">IFERROR(__xludf.dummyfunction("if(countif(ec_num_list,FC81),OFFSET(INDIRECT(CONCAT(""A"",to_text(match(FC81,ec_num_list,0)))),0,1),"""")"),"N2 ")</f>
        <v>N2</v>
      </c>
      <c r="CD81" s="199" t="str">
        <f aca="false">IFERROR(__xludf.dummyfunction("if(countif(ec_num_list,FD81),OFFSET(INDIRECT(CONCAT(""A"",to_text(match(FD81,ec_num_list,0)))),0,1),"""")"),"")</f>
        <v/>
      </c>
      <c r="CE81" s="199" t="str">
        <f aca="false">IFERROR(__xludf.dummyfunction("if(countif(ec_num_list,FE81),OFFSET(INDIRECT(CONCAT(""A"",to_text(match(FE81,ec_num_list,0)))),0,1),"""")"),"")</f>
        <v/>
      </c>
      <c r="CF81" s="199" t="str">
        <f aca="false">IFERROR(__xludf.dummyfunction("if(countif(ec_num_list,FF81),OFFSET(INDIRECT(CONCAT(""A"",to_text(match(FF81,ec_num_list,0)))),0,1),"""")"),"")</f>
        <v/>
      </c>
      <c r="CG81" s="199" t="str">
        <f aca="false">IFERROR(__xludf.dummyfunction("if(countif(ec_num_list,FG81),OFFSET(INDIRECT(CONCAT(""A"",to_text(match(FG81,ec_num_list,0)))),0,1),"""")"),"")</f>
        <v/>
      </c>
      <c r="CH81" s="199" t="str">
        <f aca="false">IFERROR(__xludf.dummyfunction("if(countif(ec_num_list,FH81),OFFSET(INDIRECT(CONCAT(""A"",to_text(match(FH81,ec_num_list,0)))),0,1),"""")"),"N7 ")</f>
        <v>N7</v>
      </c>
      <c r="CI81" s="199" t="str">
        <f aca="false">IFERROR(__xludf.dummyfunction("if(countif(ec_num_list,FI81),OFFSET(INDIRECT(CONCAT(""A"",to_text(match(FI81,ec_num_list,0)))),0,1),"""")"),"")</f>
        <v/>
      </c>
      <c r="CJ81" s="199" t="str">
        <f aca="false">IFERROR(__xludf.dummyfunction("if(countif(ec_num_list,FJ81),OFFSET(INDIRECT(CONCAT(""A"",to_text(match(FJ81,ec_num_list,0)))),0,1),"""")"),"")</f>
        <v/>
      </c>
      <c r="CK81" s="199" t="str">
        <f aca="false">IFERROR(__xludf.dummyfunction("if(countif(ec_num_list,FK81),OFFSET(INDIRECT(CONCAT(""A"",to_text(match(FK81,ec_num_list,0)))),0,1),"""")"),"NA ")</f>
        <v>NA</v>
      </c>
      <c r="CL81" s="199" t="str">
        <f aca="false">IFERROR(__xludf.dummyfunction("if(countif(ec_num_list,FL81),OFFSET(INDIRECT(CONCAT(""A"",to_text(match(FL81,ec_num_list,0)))),0,1),"""")"),"")</f>
        <v/>
      </c>
      <c r="CM81" s="199" t="str">
        <f aca="false">IFERROR(__xludf.dummyfunction("if(countif(ec_num_list,FM81),OFFSET(INDIRECT(CONCAT(""A"",to_text(match(FM81,ec_num_list,0)))),0,1),"""")"),"")</f>
        <v/>
      </c>
      <c r="CN81" s="37" t="s">
        <v>277</v>
      </c>
      <c r="CO81" s="37" t="s">
        <v>1231</v>
      </c>
      <c r="CP81" s="37" t="s">
        <v>1239</v>
      </c>
      <c r="CQ81" s="37" t="s">
        <v>1244</v>
      </c>
      <c r="CR81" s="37" t="s">
        <v>1543</v>
      </c>
      <c r="CS81" s="37" t="s">
        <v>1543</v>
      </c>
      <c r="CT81" s="37" t="s">
        <v>1254</v>
      </c>
      <c r="CU81" s="37" t="s">
        <v>1259</v>
      </c>
      <c r="CV81" s="37" t="s">
        <v>1262</v>
      </c>
      <c r="CW81" s="37" t="s">
        <v>1543</v>
      </c>
      <c r="CX81" s="37" t="s">
        <v>1543</v>
      </c>
      <c r="CY81" s="37" t="s">
        <v>1274</v>
      </c>
      <c r="CZ81" s="37" t="s">
        <v>1543</v>
      </c>
      <c r="DA81" s="37" t="s">
        <v>1280</v>
      </c>
      <c r="DB81" s="37" t="s">
        <v>1543</v>
      </c>
      <c r="DC81" s="37" t="s">
        <v>1543</v>
      </c>
      <c r="DD81" s="37" t="s">
        <v>1289</v>
      </c>
      <c r="DE81" s="37" t="s">
        <v>1292</v>
      </c>
      <c r="DF81" s="37" t="s">
        <v>1543</v>
      </c>
      <c r="DG81" s="37" t="s">
        <v>1543</v>
      </c>
      <c r="DH81" s="37" t="s">
        <v>1543</v>
      </c>
      <c r="DI81" s="37" t="s">
        <v>1543</v>
      </c>
      <c r="DJ81" s="37" t="s">
        <v>1309</v>
      </c>
      <c r="DK81" s="37" t="s">
        <v>1543</v>
      </c>
      <c r="DL81" s="37" t="s">
        <v>1314</v>
      </c>
      <c r="DM81" s="37" t="s">
        <v>1318</v>
      </c>
      <c r="DN81" s="37" t="s">
        <v>1322</v>
      </c>
      <c r="DO81" s="37" t="s">
        <v>1325</v>
      </c>
      <c r="DP81" s="37" t="s">
        <v>1329</v>
      </c>
      <c r="DQ81" s="37" t="s">
        <v>1332</v>
      </c>
      <c r="DR81" s="37" t="s">
        <v>1335</v>
      </c>
      <c r="DS81" s="37" t="s">
        <v>1543</v>
      </c>
      <c r="DT81" s="37" t="s">
        <v>1341</v>
      </c>
      <c r="DU81" s="37" t="s">
        <v>1543</v>
      </c>
      <c r="DV81" s="37" t="s">
        <v>1351</v>
      </c>
      <c r="DW81" s="37" t="s">
        <v>1543</v>
      </c>
      <c r="DX81" s="37" t="s">
        <v>1543</v>
      </c>
      <c r="DY81" s="37" t="s">
        <v>1543</v>
      </c>
      <c r="DZ81" s="37" t="s">
        <v>1543</v>
      </c>
      <c r="EA81" s="37" t="s">
        <v>1543</v>
      </c>
      <c r="EB81" s="37" t="s">
        <v>1543</v>
      </c>
      <c r="EC81" s="37" t="s">
        <v>1379</v>
      </c>
      <c r="ED81" s="37" t="s">
        <v>1543</v>
      </c>
      <c r="EE81" s="37" t="s">
        <v>1385</v>
      </c>
      <c r="EF81" s="37" t="s">
        <v>1543</v>
      </c>
      <c r="EG81" s="37" t="s">
        <v>1392</v>
      </c>
      <c r="EH81" s="37" t="s">
        <v>1543</v>
      </c>
      <c r="EI81" s="37" t="s">
        <v>1543</v>
      </c>
      <c r="EJ81" s="37" t="s">
        <v>1402</v>
      </c>
      <c r="EK81" s="37" t="s">
        <v>1405</v>
      </c>
      <c r="EL81" s="37" t="s">
        <v>1407</v>
      </c>
      <c r="EM81" s="37" t="s">
        <v>1543</v>
      </c>
      <c r="EN81" s="37" t="s">
        <v>1416</v>
      </c>
      <c r="EO81" s="37" t="s">
        <v>1543</v>
      </c>
      <c r="EP81" s="37" t="s">
        <v>1543</v>
      </c>
      <c r="EQ81" s="37" t="s">
        <v>1543</v>
      </c>
      <c r="ER81" s="37" t="s">
        <v>1543</v>
      </c>
      <c r="ES81" s="37" t="s">
        <v>1430</v>
      </c>
      <c r="ET81" s="37" t="s">
        <v>1543</v>
      </c>
      <c r="EU81" s="37" t="s">
        <v>1543</v>
      </c>
      <c r="EV81" s="37" t="s">
        <v>1439</v>
      </c>
      <c r="EW81" s="37" t="s">
        <v>1543</v>
      </c>
      <c r="EX81" s="37" t="s">
        <v>1446</v>
      </c>
      <c r="EY81" s="37" t="s">
        <v>1543</v>
      </c>
      <c r="EZ81" s="37" t="s">
        <v>1451</v>
      </c>
      <c r="FA81" s="37" t="s">
        <v>1543</v>
      </c>
      <c r="FB81" s="37" t="s">
        <v>1543</v>
      </c>
      <c r="FC81" s="37" t="s">
        <v>1464</v>
      </c>
      <c r="FD81" s="37" t="s">
        <v>1543</v>
      </c>
      <c r="FE81" s="37" t="s">
        <v>1543</v>
      </c>
      <c r="FF81" s="37" t="s">
        <v>1543</v>
      </c>
      <c r="FG81" s="37" t="s">
        <v>1543</v>
      </c>
      <c r="FH81" s="37" t="s">
        <v>1482</v>
      </c>
      <c r="FI81" s="37" t="s">
        <v>1543</v>
      </c>
      <c r="FJ81" s="37" t="s">
        <v>1543</v>
      </c>
      <c r="FK81" s="37" t="s">
        <v>1494</v>
      </c>
      <c r="FL81" s="37" t="s">
        <v>1497</v>
      </c>
      <c r="FM81" s="37" t="s">
        <v>1543</v>
      </c>
    </row>
    <row r="82" customFormat="false" ht="15" hidden="false" customHeight="false" outlineLevel="0" collapsed="false">
      <c r="A82" s="37"/>
      <c r="B82" s="37"/>
      <c r="C82" s="196"/>
      <c r="D82" s="36" t="s">
        <v>417</v>
      </c>
      <c r="E82" s="36" t="s">
        <v>896</v>
      </c>
      <c r="F82" s="36" t="s">
        <v>897</v>
      </c>
      <c r="G82" s="36" t="s">
        <v>898</v>
      </c>
      <c r="H82" s="36" t="s">
        <v>439</v>
      </c>
      <c r="I82" s="36" t="s">
        <v>696</v>
      </c>
      <c r="J82" s="36" t="s">
        <v>1558</v>
      </c>
      <c r="K82" s="36" t="s">
        <v>819</v>
      </c>
      <c r="L82" s="173" t="s">
        <v>280</v>
      </c>
      <c r="M82" s="199" t="str">
        <f aca="false">IFERROR(__xludf.dummyfunction("regexreplace(N82,"" "","", "")"),"J0, J1, J2, J5, J6, J7, JA, JC, JF, K0, K3, K4, K5, K7, K8, K9, KA, KB, KC, KD, KF, L1, L8, LA, LC, LF, M0, M1, M3, M4, M8, MB, MD, MF, N2, N7, NA, ")</f>
        <v>J0, J1, J2, J5, J6, J7, JA, JC, JF, K0, K3, K4, K5, K7, K8, K9, KA, KB, KC, KD, KF, L1, L8, LA, LC, LF, M0, M1, M3, M4, M8, MB, MD, MF, N2, N7, NA,</v>
      </c>
      <c r="N82" s="199" t="e">
        <f aca="false">CONCATENATE(O82:CL82)</f>
        <v>#VALUE!</v>
      </c>
      <c r="O82" s="199" t="str">
        <f aca="false">IFERROR(__xludf.dummyfunction("if(countif(ec_num_list,CO82),OFFSET(INDIRECT(CONCAT(""A"",to_text(match(CO82,ec_num_list,0)))),0,1),"""")"),"J0 ")</f>
        <v>J0</v>
      </c>
      <c r="P82" s="199" t="str">
        <f aca="false">IFERROR(__xludf.dummyfunction("if(countif(ec_num_list,CP82),OFFSET(INDIRECT(CONCAT(""A"",to_text(match(CP82,ec_num_list,0)))),0,1),"""")"),"J1 ")</f>
        <v>J1</v>
      </c>
      <c r="Q82" s="199" t="str">
        <f aca="false">IFERROR(__xludf.dummyfunction("if(countif(ec_num_list,CQ82),OFFSET(INDIRECT(CONCAT(""A"",to_text(match(CQ82,ec_num_list,0)))),0,1),"""")"),"J2 ")</f>
        <v>J2</v>
      </c>
      <c r="R82" s="199" t="str">
        <f aca="false">IFERROR(__xludf.dummyfunction("if(countif(ec_num_list,CR82),OFFSET(INDIRECT(CONCAT(""A"",to_text(match(CR82,ec_num_list,0)))),0,1),"""")"),"")</f>
        <v/>
      </c>
      <c r="S82" s="199" t="str">
        <f aca="false">IFERROR(__xludf.dummyfunction("if(countif(ec_num_list,CS82),OFFSET(INDIRECT(CONCAT(""A"",to_text(match(CS82,ec_num_list,0)))),0,1),"""")"),"")</f>
        <v/>
      </c>
      <c r="T82" s="199" t="str">
        <f aca="false">IFERROR(__xludf.dummyfunction("if(countif(ec_num_list,CT82),OFFSET(INDIRECT(CONCAT(""A"",to_text(match(CT82,ec_num_list,0)))),0,1),"""")"),"J5 ")</f>
        <v>J5</v>
      </c>
      <c r="U82" s="199" t="str">
        <f aca="false">IFERROR(__xludf.dummyfunction("if(countif(ec_num_list,CU82),OFFSET(INDIRECT(CONCAT(""A"",to_text(match(CU82,ec_num_list,0)))),0,1),"""")"),"J6 ")</f>
        <v>J6</v>
      </c>
      <c r="V82" s="199" t="str">
        <f aca="false">IFERROR(__xludf.dummyfunction("if(countif(ec_num_list,CV82),OFFSET(INDIRECT(CONCAT(""A"",to_text(match(CV82,ec_num_list,0)))),0,1),"""")"),"J7 ")</f>
        <v>J7</v>
      </c>
      <c r="W82" s="199" t="str">
        <f aca="false">IFERROR(__xludf.dummyfunction("if(countif(ec_num_list,CW82),OFFSET(INDIRECT(CONCAT(""A"",to_text(match(CW82,ec_num_list,0)))),0,1),"""")"),"")</f>
        <v/>
      </c>
      <c r="X82" s="199" t="str">
        <f aca="false">IFERROR(__xludf.dummyfunction("if(countif(ec_num_list,CX82),OFFSET(INDIRECT(CONCAT(""A"",to_text(match(CX82,ec_num_list,0)))),0,1),"""")"),"")</f>
        <v/>
      </c>
      <c r="Y82" s="199" t="str">
        <f aca="false">IFERROR(__xludf.dummyfunction("if(countif(ec_num_list,CY82),OFFSET(INDIRECT(CONCAT(""A"",to_text(match(CY82,ec_num_list,0)))),0,1),"""")"),"JA ")</f>
        <v>JA</v>
      </c>
      <c r="Z82" s="199" t="str">
        <f aca="false">IFERROR(__xludf.dummyfunction("if(countif(ec_num_list,CZ82),OFFSET(INDIRECT(CONCAT(""A"",to_text(match(CZ82,ec_num_list,0)))),0,1),"""")"),"")</f>
        <v/>
      </c>
      <c r="AA82" s="199" t="str">
        <f aca="false">IFERROR(__xludf.dummyfunction("if(countif(ec_num_list,DA82),OFFSET(INDIRECT(CONCAT(""A"",to_text(match(DA82,ec_num_list,0)))),0,1),"""")"),"JC ")</f>
        <v>JC</v>
      </c>
      <c r="AB82" s="199" t="str">
        <f aca="false">IFERROR(__xludf.dummyfunction("if(countif(ec_num_list,DB82),OFFSET(INDIRECT(CONCAT(""A"",to_text(match(DB82,ec_num_list,0)))),0,1),"""")"),"")</f>
        <v/>
      </c>
      <c r="AC82" s="199" t="str">
        <f aca="false">IFERROR(__xludf.dummyfunction("if(countif(ec_num_list,DC82),OFFSET(INDIRECT(CONCAT(""A"",to_text(match(DC82,ec_num_list,0)))),0,1),"""")"),"")</f>
        <v/>
      </c>
      <c r="AD82" s="199" t="str">
        <f aca="false">IFERROR(__xludf.dummyfunction("if(countif(ec_num_list,DD82),OFFSET(INDIRECT(CONCAT(""A"",to_text(match(DD82,ec_num_list,0)))),0,1),"""")"),"JF ")</f>
        <v>JF</v>
      </c>
      <c r="AE82" s="199" t="str">
        <f aca="false">IFERROR(__xludf.dummyfunction("if(countif(ec_num_list,DE82),OFFSET(INDIRECT(CONCAT(""A"",to_text(match(DE82,ec_num_list,0)))),0,1),"""")"),"K0 ")</f>
        <v>K0</v>
      </c>
      <c r="AF82" s="199" t="str">
        <f aca="false">IFERROR(__xludf.dummyfunction("if(countif(ec_num_list,DF82),OFFSET(INDIRECT(CONCAT(""A"",to_text(match(DF82,ec_num_list,0)))),0,1),"""")"),"")</f>
        <v/>
      </c>
      <c r="AG82" s="199" t="str">
        <f aca="false">IFERROR(__xludf.dummyfunction("if(countif(ec_num_list,DG82),OFFSET(INDIRECT(CONCAT(""A"",to_text(match(DG82,ec_num_list,0)))),0,1),"""")"),"")</f>
        <v/>
      </c>
      <c r="AH82" s="199" t="str">
        <f aca="false">IFERROR(__xludf.dummyfunction("if(countif(ec_num_list,DH82),OFFSET(INDIRECT(CONCAT(""A"",to_text(match(DH82,ec_num_list,0)))),0,1),"""")"),"K3 ")</f>
        <v>K3</v>
      </c>
      <c r="AI82" s="199" t="str">
        <f aca="false">IFERROR(__xludf.dummyfunction("if(countif(ec_num_list,DI82),OFFSET(INDIRECT(CONCAT(""A"",to_text(match(DI82,ec_num_list,0)))),0,1),"""")"),"K4 ")</f>
        <v>K4</v>
      </c>
      <c r="AJ82" s="199" t="str">
        <f aca="false">IFERROR(__xludf.dummyfunction("if(countif(ec_num_list,DJ82),OFFSET(INDIRECT(CONCAT(""A"",to_text(match(DJ82,ec_num_list,0)))),0,1),"""")"),"K5 ")</f>
        <v>K5</v>
      </c>
      <c r="AK82" s="199" t="str">
        <f aca="false">IFERROR(__xludf.dummyfunction("if(countif(ec_num_list,DK82),OFFSET(INDIRECT(CONCAT(""A"",to_text(match(DK82,ec_num_list,0)))),0,1),"""")"),"")</f>
        <v/>
      </c>
      <c r="AL82" s="199" t="str">
        <f aca="false">IFERROR(__xludf.dummyfunction("if(countif(ec_num_list,DL82),OFFSET(INDIRECT(CONCAT(""A"",to_text(match(DL82,ec_num_list,0)))),0,1),"""")"),"K7 ")</f>
        <v>K7</v>
      </c>
      <c r="AM82" s="199" t="str">
        <f aca="false">IFERROR(__xludf.dummyfunction("if(countif(ec_num_list,DM82),OFFSET(INDIRECT(CONCAT(""A"",to_text(match(DM82,ec_num_list,0)))),0,1),"""")"),"K8 ")</f>
        <v>K8</v>
      </c>
      <c r="AN82" s="199" t="str">
        <f aca="false">IFERROR(__xludf.dummyfunction("if(countif(ec_num_list,DN82),OFFSET(INDIRECT(CONCAT(""A"",to_text(match(DN82,ec_num_list,0)))),0,1),"""")"),"K9 ")</f>
        <v>K9</v>
      </c>
      <c r="AO82" s="199" t="str">
        <f aca="false">IFERROR(__xludf.dummyfunction("if(countif(ec_num_list,DO82),OFFSET(INDIRECT(CONCAT(""A"",to_text(match(DO82,ec_num_list,0)))),0,1),"""")"),"KA ")</f>
        <v>KA</v>
      </c>
      <c r="AP82" s="199" t="str">
        <f aca="false">IFERROR(__xludf.dummyfunction("if(countif(ec_num_list,DP82),OFFSET(INDIRECT(CONCAT(""A"",to_text(match(DP82,ec_num_list,0)))),0,1),"""")"),"KB ")</f>
        <v>KB</v>
      </c>
      <c r="AQ82" s="199" t="str">
        <f aca="false">IFERROR(__xludf.dummyfunction("if(countif(ec_num_list,DQ82),OFFSET(INDIRECT(CONCAT(""A"",to_text(match(DQ82,ec_num_list,0)))),0,1),"""")"),"KC ")</f>
        <v>KC</v>
      </c>
      <c r="AR82" s="199" t="str">
        <f aca="false">IFERROR(__xludf.dummyfunction("if(countif(ec_num_list,DR82),OFFSET(INDIRECT(CONCAT(""A"",to_text(match(DR82,ec_num_list,0)))),0,1),"""")"),"KD ")</f>
        <v>KD</v>
      </c>
      <c r="AS82" s="199" t="str">
        <f aca="false">IFERROR(__xludf.dummyfunction("if(countif(ec_num_list,DS82),OFFSET(INDIRECT(CONCAT(""A"",to_text(match(DS82,ec_num_list,0)))),0,1),"""")"),"")</f>
        <v/>
      </c>
      <c r="AT82" s="199" t="str">
        <f aca="false">IFERROR(__xludf.dummyfunction("if(countif(ec_num_list,DT82),OFFSET(INDIRECT(CONCAT(""A"",to_text(match(DT82,ec_num_list,0)))),0,1),"""")"),"KF ")</f>
        <v>KF</v>
      </c>
      <c r="AU82" s="199" t="str">
        <f aca="false">IFERROR(__xludf.dummyfunction("if(countif(ec_num_list,DU82),OFFSET(INDIRECT(CONCAT(""A"",to_text(match(DU82,ec_num_list,0)))),0,1),"""")"),"")</f>
        <v/>
      </c>
      <c r="AV82" s="199" t="str">
        <f aca="false">IFERROR(__xludf.dummyfunction("if(countif(ec_num_list,DV82),OFFSET(INDIRECT(CONCAT(""A"",to_text(match(DV82,ec_num_list,0)))),0,1),"""")"),"L1 ")</f>
        <v>L1</v>
      </c>
      <c r="AW82" s="199" t="str">
        <f aca="false">IFERROR(__xludf.dummyfunction("if(countif(ec_num_list,DW82),OFFSET(INDIRECT(CONCAT(""A"",to_text(match(DW82,ec_num_list,0)))),0,1),"""")"),"")</f>
        <v/>
      </c>
      <c r="AX82" s="199" t="str">
        <f aca="false">IFERROR(__xludf.dummyfunction("if(countif(ec_num_list,DX82),OFFSET(INDIRECT(CONCAT(""A"",to_text(match(DX82,ec_num_list,0)))),0,1),"""")"),"")</f>
        <v/>
      </c>
      <c r="AY82" s="199" t="str">
        <f aca="false">IFERROR(__xludf.dummyfunction("if(countif(ec_num_list,DY82),OFFSET(INDIRECT(CONCAT(""A"",to_text(match(DY82,ec_num_list,0)))),0,1),"""")"),"")</f>
        <v/>
      </c>
      <c r="AZ82" s="199" t="str">
        <f aca="false">IFERROR(__xludf.dummyfunction("if(countif(ec_num_list,DZ82),OFFSET(INDIRECT(CONCAT(""A"",to_text(match(DZ82,ec_num_list,0)))),0,1),"""")"),"")</f>
        <v/>
      </c>
      <c r="BA82" s="199" t="str">
        <f aca="false">IFERROR(__xludf.dummyfunction("if(countif(ec_num_list,EA82),OFFSET(INDIRECT(CONCAT(""A"",to_text(match(EA82,ec_num_list,0)))),0,1),"""")"),"")</f>
        <v/>
      </c>
      <c r="BB82" s="199" t="str">
        <f aca="false">IFERROR(__xludf.dummyfunction("if(countif(ec_num_list,EB82),OFFSET(INDIRECT(CONCAT(""A"",to_text(match(EB82,ec_num_list,0)))),0,1),"""")"),"")</f>
        <v/>
      </c>
      <c r="BC82" s="199" t="str">
        <f aca="false">IFERROR(__xludf.dummyfunction("if(countif(ec_num_list,EC82),OFFSET(INDIRECT(CONCAT(""A"",to_text(match(EC82,ec_num_list,0)))),0,1),"""")"),"L8 ")</f>
        <v>L8</v>
      </c>
      <c r="BD82" s="199" t="str">
        <f aca="false">IFERROR(__xludf.dummyfunction("if(countif(ec_num_list,ED82),OFFSET(INDIRECT(CONCAT(""A"",to_text(match(ED82,ec_num_list,0)))),0,1),"""")"),"")</f>
        <v/>
      </c>
      <c r="BE82" s="199" t="str">
        <f aca="false">IFERROR(__xludf.dummyfunction("if(countif(ec_num_list,EE82),OFFSET(INDIRECT(CONCAT(""A"",to_text(match(EE82,ec_num_list,0)))),0,1),"""")"),"LA ")</f>
        <v>LA</v>
      </c>
      <c r="BF82" s="199" t="str">
        <f aca="false">IFERROR(__xludf.dummyfunction("if(countif(ec_num_list,EF82),OFFSET(INDIRECT(CONCAT(""A"",to_text(match(EF82,ec_num_list,0)))),0,1),"""")"),"")</f>
        <v/>
      </c>
      <c r="BG82" s="199" t="str">
        <f aca="false">IFERROR(__xludf.dummyfunction("if(countif(ec_num_list,EG82),OFFSET(INDIRECT(CONCAT(""A"",to_text(match(EG82,ec_num_list,0)))),0,1),"""")"),"LC ")</f>
        <v>LC</v>
      </c>
      <c r="BH82" s="199" t="str">
        <f aca="false">IFERROR(__xludf.dummyfunction("if(countif(ec_num_list,EH82),OFFSET(INDIRECT(CONCAT(""A"",to_text(match(EH82,ec_num_list,0)))),0,1),"""")"),"")</f>
        <v/>
      </c>
      <c r="BI82" s="199" t="str">
        <f aca="false">IFERROR(__xludf.dummyfunction("if(countif(ec_num_list,EI82),OFFSET(INDIRECT(CONCAT(""A"",to_text(match(EI82,ec_num_list,0)))),0,1),"""")"),"")</f>
        <v/>
      </c>
      <c r="BJ82" s="199" t="str">
        <f aca="false">IFERROR(__xludf.dummyfunction("if(countif(ec_num_list,EJ82),OFFSET(INDIRECT(CONCAT(""A"",to_text(match(EJ82,ec_num_list,0)))),0,1),"""")"),"LF ")</f>
        <v>LF</v>
      </c>
      <c r="BK82" s="199" t="str">
        <f aca="false">IFERROR(__xludf.dummyfunction("if(countif(ec_num_list,EK82),OFFSET(INDIRECT(CONCAT(""A"",to_text(match(EK82,ec_num_list,0)))),0,1),"""")"),"M0 ")</f>
        <v>M0</v>
      </c>
      <c r="BL82" s="199" t="str">
        <f aca="false">IFERROR(__xludf.dummyfunction("if(countif(ec_num_list,EL82),OFFSET(INDIRECT(CONCAT(""A"",to_text(match(EL82,ec_num_list,0)))),0,1),"""")"),"M1 ")</f>
        <v>M1</v>
      </c>
      <c r="BM82" s="199" t="str">
        <f aca="false">IFERROR(__xludf.dummyfunction("if(countif(ec_num_list,EM82),OFFSET(INDIRECT(CONCAT(""A"",to_text(match(EM82,ec_num_list,0)))),0,1),"""")"),"")</f>
        <v/>
      </c>
      <c r="BN82" s="199" t="str">
        <f aca="false">IFERROR(__xludf.dummyfunction("if(countif(ec_num_list,EN82),OFFSET(INDIRECT(CONCAT(""A"",to_text(match(EN82,ec_num_list,0)))),0,1),"""")"),"M3 ")</f>
        <v>M3</v>
      </c>
      <c r="BO82" s="199" t="str">
        <f aca="false">IFERROR(__xludf.dummyfunction("if(countif(ec_num_list,EO82),OFFSET(INDIRECT(CONCAT(""A"",to_text(match(EO82,ec_num_list,0)))),0,1),"""")"),"M4 ")</f>
        <v>M4</v>
      </c>
      <c r="BP82" s="199" t="str">
        <f aca="false">IFERROR(__xludf.dummyfunction("if(countif(ec_num_list,EP82),OFFSET(INDIRECT(CONCAT(""A"",to_text(match(EP82,ec_num_list,0)))),0,1),"""")"),"")</f>
        <v/>
      </c>
      <c r="BQ82" s="199" t="str">
        <f aca="false">IFERROR(__xludf.dummyfunction("if(countif(ec_num_list,EQ82),OFFSET(INDIRECT(CONCAT(""A"",to_text(match(EQ82,ec_num_list,0)))),0,1),"""")"),"")</f>
        <v/>
      </c>
      <c r="BR82" s="199" t="str">
        <f aca="false">IFERROR(__xludf.dummyfunction("if(countif(ec_num_list,ER82),OFFSET(INDIRECT(CONCAT(""A"",to_text(match(ER82,ec_num_list,0)))),0,1),"""")"),"")</f>
        <v/>
      </c>
      <c r="BS82" s="199" t="str">
        <f aca="false">IFERROR(__xludf.dummyfunction("if(countif(ec_num_list,ES82),OFFSET(INDIRECT(CONCAT(""A"",to_text(match(ES82,ec_num_list,0)))),0,1),"""")"),"M8 ")</f>
        <v>M8</v>
      </c>
      <c r="BT82" s="199" t="str">
        <f aca="false">IFERROR(__xludf.dummyfunction("if(countif(ec_num_list,ET82),OFFSET(INDIRECT(CONCAT(""A"",to_text(match(ET82,ec_num_list,0)))),0,1),"""")"),"")</f>
        <v/>
      </c>
      <c r="BU82" s="199" t="str">
        <f aca="false">IFERROR(__xludf.dummyfunction("if(countif(ec_num_list,EU82),OFFSET(INDIRECT(CONCAT(""A"",to_text(match(EU82,ec_num_list,0)))),0,1),"""")"),"")</f>
        <v/>
      </c>
      <c r="BV82" s="199" t="str">
        <f aca="false">IFERROR(__xludf.dummyfunction("if(countif(ec_num_list,EV82),OFFSET(INDIRECT(CONCAT(""A"",to_text(match(EV82,ec_num_list,0)))),0,1),"""")"),"MB ")</f>
        <v>MB</v>
      </c>
      <c r="BW82" s="199" t="str">
        <f aca="false">IFERROR(__xludf.dummyfunction("if(countif(ec_num_list,EW82),OFFSET(INDIRECT(CONCAT(""A"",to_text(match(EW82,ec_num_list,0)))),0,1),"""")"),"")</f>
        <v/>
      </c>
      <c r="BX82" s="199" t="str">
        <f aca="false">IFERROR(__xludf.dummyfunction("if(countif(ec_num_list,EX82),OFFSET(INDIRECT(CONCAT(""A"",to_text(match(EX82,ec_num_list,0)))),0,1),"""")"),"MD ")</f>
        <v>MD</v>
      </c>
      <c r="BY82" s="199" t="str">
        <f aca="false">IFERROR(__xludf.dummyfunction("if(countif(ec_num_list,EY82),OFFSET(INDIRECT(CONCAT(""A"",to_text(match(EY82,ec_num_list,0)))),0,1),"""")"),"")</f>
        <v/>
      </c>
      <c r="BZ82" s="199" t="str">
        <f aca="false">IFERROR(__xludf.dummyfunction("if(countif(ec_num_list,EZ82),OFFSET(INDIRECT(CONCAT(""A"",to_text(match(EZ82,ec_num_list,0)))),0,1),"""")"),"MF ")</f>
        <v>MF</v>
      </c>
      <c r="CA82" s="199" t="str">
        <f aca="false">IFERROR(__xludf.dummyfunction("if(countif(ec_num_list,FA82),OFFSET(INDIRECT(CONCAT(""A"",to_text(match(FA82,ec_num_list,0)))),0,1),"""")"),"")</f>
        <v/>
      </c>
      <c r="CB82" s="199" t="str">
        <f aca="false">IFERROR(__xludf.dummyfunction("if(countif(ec_num_list,FB82),OFFSET(INDIRECT(CONCAT(""A"",to_text(match(FB82,ec_num_list,0)))),0,1),"""")"),"")</f>
        <v/>
      </c>
      <c r="CC82" s="199" t="str">
        <f aca="false">IFERROR(__xludf.dummyfunction("if(countif(ec_num_list,FC82),OFFSET(INDIRECT(CONCAT(""A"",to_text(match(FC82,ec_num_list,0)))),0,1),"""")"),"N2 ")</f>
        <v>N2</v>
      </c>
      <c r="CD82" s="199" t="str">
        <f aca="false">IFERROR(__xludf.dummyfunction("if(countif(ec_num_list,FD82),OFFSET(INDIRECT(CONCAT(""A"",to_text(match(FD82,ec_num_list,0)))),0,1),"""")"),"")</f>
        <v/>
      </c>
      <c r="CE82" s="199" t="str">
        <f aca="false">IFERROR(__xludf.dummyfunction("if(countif(ec_num_list,FE82),OFFSET(INDIRECT(CONCAT(""A"",to_text(match(FE82,ec_num_list,0)))),0,1),"""")"),"")</f>
        <v/>
      </c>
      <c r="CF82" s="199" t="str">
        <f aca="false">IFERROR(__xludf.dummyfunction("if(countif(ec_num_list,FF82),OFFSET(INDIRECT(CONCAT(""A"",to_text(match(FF82,ec_num_list,0)))),0,1),"""")"),"")</f>
        <v/>
      </c>
      <c r="CG82" s="199" t="str">
        <f aca="false">IFERROR(__xludf.dummyfunction("if(countif(ec_num_list,FG82),OFFSET(INDIRECT(CONCAT(""A"",to_text(match(FG82,ec_num_list,0)))),0,1),"""")"),"")</f>
        <v/>
      </c>
      <c r="CH82" s="199" t="str">
        <f aca="false">IFERROR(__xludf.dummyfunction("if(countif(ec_num_list,FH82),OFFSET(INDIRECT(CONCAT(""A"",to_text(match(FH82,ec_num_list,0)))),0,1),"""")"),"N7 ")</f>
        <v>N7</v>
      </c>
      <c r="CI82" s="199" t="str">
        <f aca="false">IFERROR(__xludf.dummyfunction("if(countif(ec_num_list,FI82),OFFSET(INDIRECT(CONCAT(""A"",to_text(match(FI82,ec_num_list,0)))),0,1),"""")"),"")</f>
        <v/>
      </c>
      <c r="CJ82" s="199" t="str">
        <f aca="false">IFERROR(__xludf.dummyfunction("if(countif(ec_num_list,FJ82),OFFSET(INDIRECT(CONCAT(""A"",to_text(match(FJ82,ec_num_list,0)))),0,1),"""")"),"")</f>
        <v/>
      </c>
      <c r="CK82" s="199" t="str">
        <f aca="false">IFERROR(__xludf.dummyfunction("if(countif(ec_num_list,FK82),OFFSET(INDIRECT(CONCAT(""A"",to_text(match(FK82,ec_num_list,0)))),0,1),"""")"),"NA ")</f>
        <v>NA</v>
      </c>
      <c r="CL82" s="199" t="str">
        <f aca="false">IFERROR(__xludf.dummyfunction("if(countif(ec_num_list,FL82),OFFSET(INDIRECT(CONCAT(""A"",to_text(match(FL82,ec_num_list,0)))),0,1),"""")"),"")</f>
        <v/>
      </c>
      <c r="CM82" s="199" t="str">
        <f aca="false">IFERROR(__xludf.dummyfunction("if(countif(ec_num_list,FM82),OFFSET(INDIRECT(CONCAT(""A"",to_text(match(FM82,ec_num_list,0)))),0,1),"""")"),"")</f>
        <v/>
      </c>
      <c r="CN82" s="37" t="s">
        <v>280</v>
      </c>
      <c r="CO82" s="37" t="s">
        <v>1231</v>
      </c>
      <c r="CP82" s="37" t="s">
        <v>1239</v>
      </c>
      <c r="CQ82" s="37" t="s">
        <v>1244</v>
      </c>
      <c r="CR82" s="37" t="s">
        <v>1543</v>
      </c>
      <c r="CS82" s="37" t="s">
        <v>1543</v>
      </c>
      <c r="CT82" s="37" t="s">
        <v>1254</v>
      </c>
      <c r="CU82" s="37" t="s">
        <v>1259</v>
      </c>
      <c r="CV82" s="37" t="s">
        <v>1262</v>
      </c>
      <c r="CW82" s="37" t="s">
        <v>1543</v>
      </c>
      <c r="CX82" s="37" t="s">
        <v>1543</v>
      </c>
      <c r="CY82" s="37" t="s">
        <v>1274</v>
      </c>
      <c r="CZ82" s="37" t="s">
        <v>1543</v>
      </c>
      <c r="DA82" s="37" t="s">
        <v>1280</v>
      </c>
      <c r="DB82" s="37" t="s">
        <v>1543</v>
      </c>
      <c r="DC82" s="37" t="s">
        <v>1543</v>
      </c>
      <c r="DD82" s="37" t="s">
        <v>1289</v>
      </c>
      <c r="DE82" s="37" t="s">
        <v>1292</v>
      </c>
      <c r="DF82" s="37" t="s">
        <v>1543</v>
      </c>
      <c r="DG82" s="37" t="s">
        <v>1543</v>
      </c>
      <c r="DH82" s="37" t="s">
        <v>1303</v>
      </c>
      <c r="DI82" s="37" t="s">
        <v>1305</v>
      </c>
      <c r="DJ82" s="37" t="s">
        <v>1309</v>
      </c>
      <c r="DK82" s="37" t="s">
        <v>1543</v>
      </c>
      <c r="DL82" s="37" t="s">
        <v>1314</v>
      </c>
      <c r="DM82" s="37" t="s">
        <v>1318</v>
      </c>
      <c r="DN82" s="37" t="s">
        <v>1322</v>
      </c>
      <c r="DO82" s="37" t="s">
        <v>1325</v>
      </c>
      <c r="DP82" s="37" t="s">
        <v>1329</v>
      </c>
      <c r="DQ82" s="37" t="s">
        <v>1332</v>
      </c>
      <c r="DR82" s="37" t="s">
        <v>1335</v>
      </c>
      <c r="DS82" s="37" t="s">
        <v>1543</v>
      </c>
      <c r="DT82" s="37" t="s">
        <v>1341</v>
      </c>
      <c r="DU82" s="37" t="s">
        <v>1543</v>
      </c>
      <c r="DV82" s="37" t="s">
        <v>1351</v>
      </c>
      <c r="DW82" s="37" t="s">
        <v>1543</v>
      </c>
      <c r="DX82" s="37" t="s">
        <v>1543</v>
      </c>
      <c r="DY82" s="37" t="s">
        <v>1543</v>
      </c>
      <c r="DZ82" s="37" t="s">
        <v>1543</v>
      </c>
      <c r="EA82" s="37" t="s">
        <v>1543</v>
      </c>
      <c r="EB82" s="37" t="s">
        <v>1543</v>
      </c>
      <c r="EC82" s="37" t="s">
        <v>1379</v>
      </c>
      <c r="ED82" s="37" t="s">
        <v>1543</v>
      </c>
      <c r="EE82" s="37" t="s">
        <v>1385</v>
      </c>
      <c r="EF82" s="37" t="s">
        <v>1543</v>
      </c>
      <c r="EG82" s="37" t="s">
        <v>1392</v>
      </c>
      <c r="EH82" s="37" t="s">
        <v>1543</v>
      </c>
      <c r="EI82" s="37" t="s">
        <v>1543</v>
      </c>
      <c r="EJ82" s="37" t="s">
        <v>1402</v>
      </c>
      <c r="EK82" s="37" t="s">
        <v>1405</v>
      </c>
      <c r="EL82" s="37" t="s">
        <v>1407</v>
      </c>
      <c r="EM82" s="37" t="s">
        <v>1543</v>
      </c>
      <c r="EN82" s="37" t="s">
        <v>1416</v>
      </c>
      <c r="EO82" s="37" t="s">
        <v>1418</v>
      </c>
      <c r="EP82" s="37" t="s">
        <v>1543</v>
      </c>
      <c r="EQ82" s="37" t="s">
        <v>1543</v>
      </c>
      <c r="ER82" s="37" t="s">
        <v>1543</v>
      </c>
      <c r="ES82" s="37" t="s">
        <v>1430</v>
      </c>
      <c r="ET82" s="37" t="s">
        <v>1543</v>
      </c>
      <c r="EU82" s="37" t="s">
        <v>1543</v>
      </c>
      <c r="EV82" s="37" t="s">
        <v>1439</v>
      </c>
      <c r="EW82" s="37" t="s">
        <v>1543</v>
      </c>
      <c r="EX82" s="37" t="s">
        <v>1446</v>
      </c>
      <c r="EY82" s="37" t="s">
        <v>1543</v>
      </c>
      <c r="EZ82" s="37" t="s">
        <v>1451</v>
      </c>
      <c r="FA82" s="37" t="s">
        <v>1543</v>
      </c>
      <c r="FB82" s="37" t="s">
        <v>1543</v>
      </c>
      <c r="FC82" s="37" t="s">
        <v>1464</v>
      </c>
      <c r="FD82" s="37" t="s">
        <v>1543</v>
      </c>
      <c r="FE82" s="37" t="s">
        <v>1543</v>
      </c>
      <c r="FF82" s="37" t="s">
        <v>1543</v>
      </c>
      <c r="FG82" s="37" t="s">
        <v>1543</v>
      </c>
      <c r="FH82" s="37" t="s">
        <v>1482</v>
      </c>
      <c r="FI82" s="37" t="s">
        <v>1543</v>
      </c>
      <c r="FJ82" s="37" t="s">
        <v>1543</v>
      </c>
      <c r="FK82" s="37" t="s">
        <v>1494</v>
      </c>
      <c r="FL82" s="37" t="s">
        <v>1497</v>
      </c>
      <c r="FM82" s="37" t="s">
        <v>1543</v>
      </c>
    </row>
    <row r="83" customFormat="false" ht="15" hidden="false" customHeight="false" outlineLevel="0" collapsed="false">
      <c r="A83" s="37"/>
      <c r="B83" s="37"/>
      <c r="C83" s="196"/>
      <c r="D83" s="36" t="s">
        <v>417</v>
      </c>
      <c r="E83" s="36" t="s">
        <v>896</v>
      </c>
      <c r="F83" s="36" t="s">
        <v>897</v>
      </c>
      <c r="G83" s="36" t="s">
        <v>898</v>
      </c>
      <c r="H83" s="36" t="s">
        <v>439</v>
      </c>
      <c r="I83" s="36" t="s">
        <v>648</v>
      </c>
      <c r="J83" s="36" t="s">
        <v>660</v>
      </c>
      <c r="K83" s="36" t="s">
        <v>824</v>
      </c>
      <c r="L83" s="173" t="s">
        <v>282</v>
      </c>
      <c r="M83" s="199" t="str">
        <f aca="false">IFERROR(__xludf.dummyfunction("regexreplace(N83,"" "","", "")"),"J0, J1, J2, J5, J6, J7, JC, K0, K3, K4, K5, K7, K9, KA, KB, KC, KD, KF, L1, L8, LA, LC, LF, M0, M1, M3, M8, MB, MF, N2, N7, NA, ")</f>
        <v>J0, J1, J2, J5, J6, J7, JC, K0, K3, K4, K5, K7, K9, KA, KB, KC, KD, KF, L1, L8, LA, LC, LF, M0, M1, M3, M8, MB, MF, N2, N7, NA,</v>
      </c>
      <c r="N83" s="199" t="e">
        <f aca="false">CONCATENATE(O83:CL83)</f>
        <v>#VALUE!</v>
      </c>
      <c r="O83" s="199" t="str">
        <f aca="false">IFERROR(__xludf.dummyfunction("if(countif(ec_num_list,CO83),OFFSET(INDIRECT(CONCAT(""A"",to_text(match(CO83,ec_num_list,0)))),0,1),"""")"),"J0 ")</f>
        <v>J0</v>
      </c>
      <c r="P83" s="199" t="str">
        <f aca="false">IFERROR(__xludf.dummyfunction("if(countif(ec_num_list,CP83),OFFSET(INDIRECT(CONCAT(""A"",to_text(match(CP83,ec_num_list,0)))),0,1),"""")"),"J1 ")</f>
        <v>J1</v>
      </c>
      <c r="Q83" s="199" t="str">
        <f aca="false">IFERROR(__xludf.dummyfunction("if(countif(ec_num_list,CQ83),OFFSET(INDIRECT(CONCAT(""A"",to_text(match(CQ83,ec_num_list,0)))),0,1),"""")"),"J2 ")</f>
        <v>J2</v>
      </c>
      <c r="R83" s="199" t="str">
        <f aca="false">IFERROR(__xludf.dummyfunction("if(countif(ec_num_list,CR83),OFFSET(INDIRECT(CONCAT(""A"",to_text(match(CR83,ec_num_list,0)))),0,1),"""")"),"")</f>
        <v/>
      </c>
      <c r="S83" s="199" t="str">
        <f aca="false">IFERROR(__xludf.dummyfunction("if(countif(ec_num_list,CS83),OFFSET(INDIRECT(CONCAT(""A"",to_text(match(CS83,ec_num_list,0)))),0,1),"""")"),"")</f>
        <v/>
      </c>
      <c r="T83" s="199" t="str">
        <f aca="false">IFERROR(__xludf.dummyfunction("if(countif(ec_num_list,CT83),OFFSET(INDIRECT(CONCAT(""A"",to_text(match(CT83,ec_num_list,0)))),0,1),"""")"),"J5 ")</f>
        <v>J5</v>
      </c>
      <c r="U83" s="199" t="str">
        <f aca="false">IFERROR(__xludf.dummyfunction("if(countif(ec_num_list,CU83),OFFSET(INDIRECT(CONCAT(""A"",to_text(match(CU83,ec_num_list,0)))),0,1),"""")"),"J6 ")</f>
        <v>J6</v>
      </c>
      <c r="V83" s="199" t="str">
        <f aca="false">IFERROR(__xludf.dummyfunction("if(countif(ec_num_list,CV83),OFFSET(INDIRECT(CONCAT(""A"",to_text(match(CV83,ec_num_list,0)))),0,1),"""")"),"J7 ")</f>
        <v>J7</v>
      </c>
      <c r="W83" s="199" t="str">
        <f aca="false">IFERROR(__xludf.dummyfunction("if(countif(ec_num_list,CW83),OFFSET(INDIRECT(CONCAT(""A"",to_text(match(CW83,ec_num_list,0)))),0,1),"""")"),"")</f>
        <v/>
      </c>
      <c r="X83" s="199" t="str">
        <f aca="false">IFERROR(__xludf.dummyfunction("if(countif(ec_num_list,CX83),OFFSET(INDIRECT(CONCAT(""A"",to_text(match(CX83,ec_num_list,0)))),0,1),"""")"),"")</f>
        <v/>
      </c>
      <c r="Y83" s="199" t="str">
        <f aca="false">IFERROR(__xludf.dummyfunction("if(countif(ec_num_list,CY83),OFFSET(INDIRECT(CONCAT(""A"",to_text(match(CY83,ec_num_list,0)))),0,1),"""")"),"")</f>
        <v/>
      </c>
      <c r="Z83" s="199" t="str">
        <f aca="false">IFERROR(__xludf.dummyfunction("if(countif(ec_num_list,CZ83),OFFSET(INDIRECT(CONCAT(""A"",to_text(match(CZ83,ec_num_list,0)))),0,1),"""")"),"")</f>
        <v/>
      </c>
      <c r="AA83" s="199" t="str">
        <f aca="false">IFERROR(__xludf.dummyfunction("if(countif(ec_num_list,DA83),OFFSET(INDIRECT(CONCAT(""A"",to_text(match(DA83,ec_num_list,0)))),0,1),"""")"),"JC ")</f>
        <v>JC</v>
      </c>
      <c r="AB83" s="199" t="str">
        <f aca="false">IFERROR(__xludf.dummyfunction("if(countif(ec_num_list,DB83),OFFSET(INDIRECT(CONCAT(""A"",to_text(match(DB83,ec_num_list,0)))),0,1),"""")"),"")</f>
        <v/>
      </c>
      <c r="AC83" s="199" t="str">
        <f aca="false">IFERROR(__xludf.dummyfunction("if(countif(ec_num_list,DC83),OFFSET(INDIRECT(CONCAT(""A"",to_text(match(DC83,ec_num_list,0)))),0,1),"""")"),"")</f>
        <v/>
      </c>
      <c r="AD83" s="199" t="str">
        <f aca="false">IFERROR(__xludf.dummyfunction("if(countif(ec_num_list,DD83),OFFSET(INDIRECT(CONCAT(""A"",to_text(match(DD83,ec_num_list,0)))),0,1),"""")"),"")</f>
        <v/>
      </c>
      <c r="AE83" s="199" t="str">
        <f aca="false">IFERROR(__xludf.dummyfunction("if(countif(ec_num_list,DE83),OFFSET(INDIRECT(CONCAT(""A"",to_text(match(DE83,ec_num_list,0)))),0,1),"""")"),"K0 ")</f>
        <v>K0</v>
      </c>
      <c r="AF83" s="199" t="str">
        <f aca="false">IFERROR(__xludf.dummyfunction("if(countif(ec_num_list,DF83),OFFSET(INDIRECT(CONCAT(""A"",to_text(match(DF83,ec_num_list,0)))),0,1),"""")"),"")</f>
        <v/>
      </c>
      <c r="AG83" s="199" t="str">
        <f aca="false">IFERROR(__xludf.dummyfunction("if(countif(ec_num_list,DG83),OFFSET(INDIRECT(CONCAT(""A"",to_text(match(DG83,ec_num_list,0)))),0,1),"""")"),"")</f>
        <v/>
      </c>
      <c r="AH83" s="199" t="str">
        <f aca="false">IFERROR(__xludf.dummyfunction("if(countif(ec_num_list,DH83),OFFSET(INDIRECT(CONCAT(""A"",to_text(match(DH83,ec_num_list,0)))),0,1),"""")"),"K3 ")</f>
        <v>K3</v>
      </c>
      <c r="AI83" s="199" t="str">
        <f aca="false">IFERROR(__xludf.dummyfunction("if(countif(ec_num_list,DI83),OFFSET(INDIRECT(CONCAT(""A"",to_text(match(DI83,ec_num_list,0)))),0,1),"""")"),"K4 ")</f>
        <v>K4</v>
      </c>
      <c r="AJ83" s="199" t="str">
        <f aca="false">IFERROR(__xludf.dummyfunction("if(countif(ec_num_list,DJ83),OFFSET(INDIRECT(CONCAT(""A"",to_text(match(DJ83,ec_num_list,0)))),0,1),"""")"),"K5 ")</f>
        <v>K5</v>
      </c>
      <c r="AK83" s="199" t="str">
        <f aca="false">IFERROR(__xludf.dummyfunction("if(countif(ec_num_list,DK83),OFFSET(INDIRECT(CONCAT(""A"",to_text(match(DK83,ec_num_list,0)))),0,1),"""")"),"")</f>
        <v/>
      </c>
      <c r="AL83" s="199" t="str">
        <f aca="false">IFERROR(__xludf.dummyfunction("if(countif(ec_num_list,DL83),OFFSET(INDIRECT(CONCAT(""A"",to_text(match(DL83,ec_num_list,0)))),0,1),"""")"),"K7 ")</f>
        <v>K7</v>
      </c>
      <c r="AM83" s="199" t="str">
        <f aca="false">IFERROR(__xludf.dummyfunction("if(countif(ec_num_list,DM83),OFFSET(INDIRECT(CONCAT(""A"",to_text(match(DM83,ec_num_list,0)))),0,1),"""")"),"")</f>
        <v/>
      </c>
      <c r="AN83" s="199" t="str">
        <f aca="false">IFERROR(__xludf.dummyfunction("if(countif(ec_num_list,DN83),OFFSET(INDIRECT(CONCAT(""A"",to_text(match(DN83,ec_num_list,0)))),0,1),"""")"),"K9 ")</f>
        <v>K9</v>
      </c>
      <c r="AO83" s="199" t="str">
        <f aca="false">IFERROR(__xludf.dummyfunction("if(countif(ec_num_list,DO83),OFFSET(INDIRECT(CONCAT(""A"",to_text(match(DO83,ec_num_list,0)))),0,1),"""")"),"KA ")</f>
        <v>KA</v>
      </c>
      <c r="AP83" s="199" t="str">
        <f aca="false">IFERROR(__xludf.dummyfunction("if(countif(ec_num_list,DP83),OFFSET(INDIRECT(CONCAT(""A"",to_text(match(DP83,ec_num_list,0)))),0,1),"""")"),"KB ")</f>
        <v>KB</v>
      </c>
      <c r="AQ83" s="199" t="str">
        <f aca="false">IFERROR(__xludf.dummyfunction("if(countif(ec_num_list,DQ83),OFFSET(INDIRECT(CONCAT(""A"",to_text(match(DQ83,ec_num_list,0)))),0,1),"""")"),"KC ")</f>
        <v>KC</v>
      </c>
      <c r="AR83" s="199" t="str">
        <f aca="false">IFERROR(__xludf.dummyfunction("if(countif(ec_num_list,DR83),OFFSET(INDIRECT(CONCAT(""A"",to_text(match(DR83,ec_num_list,0)))),0,1),"""")"),"KD ")</f>
        <v>KD</v>
      </c>
      <c r="AS83" s="199" t="str">
        <f aca="false">IFERROR(__xludf.dummyfunction("if(countif(ec_num_list,DS83),OFFSET(INDIRECT(CONCAT(""A"",to_text(match(DS83,ec_num_list,0)))),0,1),"""")"),"")</f>
        <v/>
      </c>
      <c r="AT83" s="199" t="str">
        <f aca="false">IFERROR(__xludf.dummyfunction("if(countif(ec_num_list,DT83),OFFSET(INDIRECT(CONCAT(""A"",to_text(match(DT83,ec_num_list,0)))),0,1),"""")"),"KF ")</f>
        <v>KF</v>
      </c>
      <c r="AU83" s="199" t="str">
        <f aca="false">IFERROR(__xludf.dummyfunction("if(countif(ec_num_list,DU83),OFFSET(INDIRECT(CONCAT(""A"",to_text(match(DU83,ec_num_list,0)))),0,1),"""")"),"")</f>
        <v/>
      </c>
      <c r="AV83" s="199" t="str">
        <f aca="false">IFERROR(__xludf.dummyfunction("if(countif(ec_num_list,DV83),OFFSET(INDIRECT(CONCAT(""A"",to_text(match(DV83,ec_num_list,0)))),0,1),"""")"),"L1 ")</f>
        <v>L1</v>
      </c>
      <c r="AW83" s="199" t="str">
        <f aca="false">IFERROR(__xludf.dummyfunction("if(countif(ec_num_list,DW83),OFFSET(INDIRECT(CONCAT(""A"",to_text(match(DW83,ec_num_list,0)))),0,1),"""")"),"")</f>
        <v/>
      </c>
      <c r="AX83" s="199" t="str">
        <f aca="false">IFERROR(__xludf.dummyfunction("if(countif(ec_num_list,DX83),OFFSET(INDIRECT(CONCAT(""A"",to_text(match(DX83,ec_num_list,0)))),0,1),"""")"),"")</f>
        <v/>
      </c>
      <c r="AY83" s="199" t="str">
        <f aca="false">IFERROR(__xludf.dummyfunction("if(countif(ec_num_list,DY83),OFFSET(INDIRECT(CONCAT(""A"",to_text(match(DY83,ec_num_list,0)))),0,1),"""")"),"")</f>
        <v/>
      </c>
      <c r="AZ83" s="199" t="str">
        <f aca="false">IFERROR(__xludf.dummyfunction("if(countif(ec_num_list,DZ83),OFFSET(INDIRECT(CONCAT(""A"",to_text(match(DZ83,ec_num_list,0)))),0,1),"""")"),"")</f>
        <v/>
      </c>
      <c r="BA83" s="199" t="str">
        <f aca="false">IFERROR(__xludf.dummyfunction("if(countif(ec_num_list,EA83),OFFSET(INDIRECT(CONCAT(""A"",to_text(match(EA83,ec_num_list,0)))),0,1),"""")"),"")</f>
        <v/>
      </c>
      <c r="BB83" s="199" t="str">
        <f aca="false">IFERROR(__xludf.dummyfunction("if(countif(ec_num_list,EB83),OFFSET(INDIRECT(CONCAT(""A"",to_text(match(EB83,ec_num_list,0)))),0,1),"""")"),"")</f>
        <v/>
      </c>
      <c r="BC83" s="199" t="str">
        <f aca="false">IFERROR(__xludf.dummyfunction("if(countif(ec_num_list,EC83),OFFSET(INDIRECT(CONCAT(""A"",to_text(match(EC83,ec_num_list,0)))),0,1),"""")"),"L8 ")</f>
        <v>L8</v>
      </c>
      <c r="BD83" s="199" t="str">
        <f aca="false">IFERROR(__xludf.dummyfunction("if(countif(ec_num_list,ED83),OFFSET(INDIRECT(CONCAT(""A"",to_text(match(ED83,ec_num_list,0)))),0,1),"""")"),"")</f>
        <v/>
      </c>
      <c r="BE83" s="199" t="str">
        <f aca="false">IFERROR(__xludf.dummyfunction("if(countif(ec_num_list,EE83),OFFSET(INDIRECT(CONCAT(""A"",to_text(match(EE83,ec_num_list,0)))),0,1),"""")"),"LA ")</f>
        <v>LA</v>
      </c>
      <c r="BF83" s="199" t="str">
        <f aca="false">IFERROR(__xludf.dummyfunction("if(countif(ec_num_list,EF83),OFFSET(INDIRECT(CONCAT(""A"",to_text(match(EF83,ec_num_list,0)))),0,1),"""")"),"")</f>
        <v/>
      </c>
      <c r="BG83" s="199" t="str">
        <f aca="false">IFERROR(__xludf.dummyfunction("if(countif(ec_num_list,EG83),OFFSET(INDIRECT(CONCAT(""A"",to_text(match(EG83,ec_num_list,0)))),0,1),"""")"),"LC ")</f>
        <v>LC</v>
      </c>
      <c r="BH83" s="199" t="str">
        <f aca="false">IFERROR(__xludf.dummyfunction("if(countif(ec_num_list,EH83),OFFSET(INDIRECT(CONCAT(""A"",to_text(match(EH83,ec_num_list,0)))),0,1),"""")"),"")</f>
        <v/>
      </c>
      <c r="BI83" s="199" t="str">
        <f aca="false">IFERROR(__xludf.dummyfunction("if(countif(ec_num_list,EI83),OFFSET(INDIRECT(CONCAT(""A"",to_text(match(EI83,ec_num_list,0)))),0,1),"""")"),"")</f>
        <v/>
      </c>
      <c r="BJ83" s="199" t="str">
        <f aca="false">IFERROR(__xludf.dummyfunction("if(countif(ec_num_list,EJ83),OFFSET(INDIRECT(CONCAT(""A"",to_text(match(EJ83,ec_num_list,0)))),0,1),"""")"),"LF ")</f>
        <v>LF</v>
      </c>
      <c r="BK83" s="199" t="str">
        <f aca="false">IFERROR(__xludf.dummyfunction("if(countif(ec_num_list,EK83),OFFSET(INDIRECT(CONCAT(""A"",to_text(match(EK83,ec_num_list,0)))),0,1),"""")"),"M0 ")</f>
        <v>M0</v>
      </c>
      <c r="BL83" s="199" t="str">
        <f aca="false">IFERROR(__xludf.dummyfunction("if(countif(ec_num_list,EL83),OFFSET(INDIRECT(CONCAT(""A"",to_text(match(EL83,ec_num_list,0)))),0,1),"""")"),"M1 ")</f>
        <v>M1</v>
      </c>
      <c r="BM83" s="199" t="str">
        <f aca="false">IFERROR(__xludf.dummyfunction("if(countif(ec_num_list,EM83),OFFSET(INDIRECT(CONCAT(""A"",to_text(match(EM83,ec_num_list,0)))),0,1),"""")"),"")</f>
        <v/>
      </c>
      <c r="BN83" s="199" t="str">
        <f aca="false">IFERROR(__xludf.dummyfunction("if(countif(ec_num_list,EN83),OFFSET(INDIRECT(CONCAT(""A"",to_text(match(EN83,ec_num_list,0)))),0,1),"""")"),"M3 ")</f>
        <v>M3</v>
      </c>
      <c r="BO83" s="199" t="str">
        <f aca="false">IFERROR(__xludf.dummyfunction("if(countif(ec_num_list,EO83),OFFSET(INDIRECT(CONCAT(""A"",to_text(match(EO83,ec_num_list,0)))),0,1),"""")"),"")</f>
        <v/>
      </c>
      <c r="BP83" s="199" t="str">
        <f aca="false">IFERROR(__xludf.dummyfunction("if(countif(ec_num_list,EP83),OFFSET(INDIRECT(CONCAT(""A"",to_text(match(EP83,ec_num_list,0)))),0,1),"""")"),"")</f>
        <v/>
      </c>
      <c r="BQ83" s="199" t="str">
        <f aca="false">IFERROR(__xludf.dummyfunction("if(countif(ec_num_list,EQ83),OFFSET(INDIRECT(CONCAT(""A"",to_text(match(EQ83,ec_num_list,0)))),0,1),"""")"),"")</f>
        <v/>
      </c>
      <c r="BR83" s="199" t="str">
        <f aca="false">IFERROR(__xludf.dummyfunction("if(countif(ec_num_list,ER83),OFFSET(INDIRECT(CONCAT(""A"",to_text(match(ER83,ec_num_list,0)))),0,1),"""")"),"")</f>
        <v/>
      </c>
      <c r="BS83" s="199" t="str">
        <f aca="false">IFERROR(__xludf.dummyfunction("if(countif(ec_num_list,ES83),OFFSET(INDIRECT(CONCAT(""A"",to_text(match(ES83,ec_num_list,0)))),0,1),"""")"),"M8 ")</f>
        <v>M8</v>
      </c>
      <c r="BT83" s="199" t="str">
        <f aca="false">IFERROR(__xludf.dummyfunction("if(countif(ec_num_list,ET83),OFFSET(INDIRECT(CONCAT(""A"",to_text(match(ET83,ec_num_list,0)))),0,1),"""")"),"")</f>
        <v/>
      </c>
      <c r="BU83" s="199" t="str">
        <f aca="false">IFERROR(__xludf.dummyfunction("if(countif(ec_num_list,EU83),OFFSET(INDIRECT(CONCAT(""A"",to_text(match(EU83,ec_num_list,0)))),0,1),"""")"),"")</f>
        <v/>
      </c>
      <c r="BV83" s="199" t="str">
        <f aca="false">IFERROR(__xludf.dummyfunction("if(countif(ec_num_list,EV83),OFFSET(INDIRECT(CONCAT(""A"",to_text(match(EV83,ec_num_list,0)))),0,1),"""")"),"MB ")</f>
        <v>MB</v>
      </c>
      <c r="BW83" s="199" t="str">
        <f aca="false">IFERROR(__xludf.dummyfunction("if(countif(ec_num_list,EW83),OFFSET(INDIRECT(CONCAT(""A"",to_text(match(EW83,ec_num_list,0)))),0,1),"""")"),"")</f>
        <v/>
      </c>
      <c r="BX83" s="199" t="str">
        <f aca="false">IFERROR(__xludf.dummyfunction("if(countif(ec_num_list,EX83),OFFSET(INDIRECT(CONCAT(""A"",to_text(match(EX83,ec_num_list,0)))),0,1),"""")"),"")</f>
        <v/>
      </c>
      <c r="BY83" s="199" t="str">
        <f aca="false">IFERROR(__xludf.dummyfunction("if(countif(ec_num_list,EY83),OFFSET(INDIRECT(CONCAT(""A"",to_text(match(EY83,ec_num_list,0)))),0,1),"""")"),"")</f>
        <v/>
      </c>
      <c r="BZ83" s="199" t="str">
        <f aca="false">IFERROR(__xludf.dummyfunction("if(countif(ec_num_list,EZ83),OFFSET(INDIRECT(CONCAT(""A"",to_text(match(EZ83,ec_num_list,0)))),0,1),"""")"),"MF ")</f>
        <v>MF</v>
      </c>
      <c r="CA83" s="199" t="str">
        <f aca="false">IFERROR(__xludf.dummyfunction("if(countif(ec_num_list,FA83),OFFSET(INDIRECT(CONCAT(""A"",to_text(match(FA83,ec_num_list,0)))),0,1),"""")"),"")</f>
        <v/>
      </c>
      <c r="CB83" s="199" t="str">
        <f aca="false">IFERROR(__xludf.dummyfunction("if(countif(ec_num_list,FB83),OFFSET(INDIRECT(CONCAT(""A"",to_text(match(FB83,ec_num_list,0)))),0,1),"""")"),"")</f>
        <v/>
      </c>
      <c r="CC83" s="199" t="str">
        <f aca="false">IFERROR(__xludf.dummyfunction("if(countif(ec_num_list,FC83),OFFSET(INDIRECT(CONCAT(""A"",to_text(match(FC83,ec_num_list,0)))),0,1),"""")"),"N2 ")</f>
        <v>N2</v>
      </c>
      <c r="CD83" s="199" t="str">
        <f aca="false">IFERROR(__xludf.dummyfunction("if(countif(ec_num_list,FD83),OFFSET(INDIRECT(CONCAT(""A"",to_text(match(FD83,ec_num_list,0)))),0,1),"""")"),"")</f>
        <v/>
      </c>
      <c r="CE83" s="199" t="str">
        <f aca="false">IFERROR(__xludf.dummyfunction("if(countif(ec_num_list,FE83),OFFSET(INDIRECT(CONCAT(""A"",to_text(match(FE83,ec_num_list,0)))),0,1),"""")"),"")</f>
        <v/>
      </c>
      <c r="CF83" s="199" t="str">
        <f aca="false">IFERROR(__xludf.dummyfunction("if(countif(ec_num_list,FF83),OFFSET(INDIRECT(CONCAT(""A"",to_text(match(FF83,ec_num_list,0)))),0,1),"""")"),"")</f>
        <v/>
      </c>
      <c r="CG83" s="199" t="str">
        <f aca="false">IFERROR(__xludf.dummyfunction("if(countif(ec_num_list,FG83),OFFSET(INDIRECT(CONCAT(""A"",to_text(match(FG83,ec_num_list,0)))),0,1),"""")"),"")</f>
        <v/>
      </c>
      <c r="CH83" s="199" t="str">
        <f aca="false">IFERROR(__xludf.dummyfunction("if(countif(ec_num_list,FH83),OFFSET(INDIRECT(CONCAT(""A"",to_text(match(FH83,ec_num_list,0)))),0,1),"""")"),"N7 ")</f>
        <v>N7</v>
      </c>
      <c r="CI83" s="199" t="str">
        <f aca="false">IFERROR(__xludf.dummyfunction("if(countif(ec_num_list,FI83),OFFSET(INDIRECT(CONCAT(""A"",to_text(match(FI83,ec_num_list,0)))),0,1),"""")"),"")</f>
        <v/>
      </c>
      <c r="CJ83" s="199" t="str">
        <f aca="false">IFERROR(__xludf.dummyfunction("if(countif(ec_num_list,FJ83),OFFSET(INDIRECT(CONCAT(""A"",to_text(match(FJ83,ec_num_list,0)))),0,1),"""")"),"")</f>
        <v/>
      </c>
      <c r="CK83" s="199" t="str">
        <f aca="false">IFERROR(__xludf.dummyfunction("if(countif(ec_num_list,FK83),OFFSET(INDIRECT(CONCAT(""A"",to_text(match(FK83,ec_num_list,0)))),0,1),"""")"),"NA ")</f>
        <v>NA</v>
      </c>
      <c r="CL83" s="199" t="str">
        <f aca="false">IFERROR(__xludf.dummyfunction("if(countif(ec_num_list,FL83),OFFSET(INDIRECT(CONCAT(""A"",to_text(match(FL83,ec_num_list,0)))),0,1),"""")"),"")</f>
        <v/>
      </c>
      <c r="CM83" s="199" t="str">
        <f aca="false">IFERROR(__xludf.dummyfunction("if(countif(ec_num_list,FM83),OFFSET(INDIRECT(CONCAT(""A"",to_text(match(FM83,ec_num_list,0)))),0,1),"""")"),"")</f>
        <v/>
      </c>
      <c r="CN83" s="37" t="s">
        <v>282</v>
      </c>
      <c r="CO83" s="37" t="s">
        <v>1231</v>
      </c>
      <c r="CP83" s="37" t="s">
        <v>1239</v>
      </c>
      <c r="CQ83" s="37" t="s">
        <v>1244</v>
      </c>
      <c r="CR83" s="37" t="s">
        <v>1543</v>
      </c>
      <c r="CS83" s="37" t="s">
        <v>1543</v>
      </c>
      <c r="CT83" s="37" t="s">
        <v>1254</v>
      </c>
      <c r="CU83" s="37" t="s">
        <v>1259</v>
      </c>
      <c r="CV83" s="37" t="s">
        <v>1262</v>
      </c>
      <c r="CW83" s="37" t="s">
        <v>1543</v>
      </c>
      <c r="CX83" s="37" t="s">
        <v>1543</v>
      </c>
      <c r="CY83" s="37" t="s">
        <v>1543</v>
      </c>
      <c r="CZ83" s="37" t="s">
        <v>1543</v>
      </c>
      <c r="DA83" s="37" t="s">
        <v>1280</v>
      </c>
      <c r="DB83" s="37" t="s">
        <v>1543</v>
      </c>
      <c r="DC83" s="37" t="s">
        <v>1543</v>
      </c>
      <c r="DD83" s="37" t="s">
        <v>1543</v>
      </c>
      <c r="DE83" s="37" t="s">
        <v>1292</v>
      </c>
      <c r="DF83" s="37" t="s">
        <v>1543</v>
      </c>
      <c r="DG83" s="37" t="s">
        <v>1543</v>
      </c>
      <c r="DH83" s="37" t="s">
        <v>1303</v>
      </c>
      <c r="DI83" s="37" t="s">
        <v>1305</v>
      </c>
      <c r="DJ83" s="37" t="s">
        <v>1309</v>
      </c>
      <c r="DK83" s="37" t="s">
        <v>1543</v>
      </c>
      <c r="DL83" s="37" t="s">
        <v>1314</v>
      </c>
      <c r="DM83" s="37" t="s">
        <v>1543</v>
      </c>
      <c r="DN83" s="37" t="s">
        <v>1322</v>
      </c>
      <c r="DO83" s="37" t="s">
        <v>1325</v>
      </c>
      <c r="DP83" s="37" t="s">
        <v>1329</v>
      </c>
      <c r="DQ83" s="37" t="s">
        <v>1332</v>
      </c>
      <c r="DR83" s="37" t="s">
        <v>1335</v>
      </c>
      <c r="DS83" s="37" t="s">
        <v>1543</v>
      </c>
      <c r="DT83" s="37" t="s">
        <v>1341</v>
      </c>
      <c r="DU83" s="37" t="s">
        <v>1543</v>
      </c>
      <c r="DV83" s="37" t="s">
        <v>1351</v>
      </c>
      <c r="DW83" s="37" t="s">
        <v>1543</v>
      </c>
      <c r="DX83" s="37" t="s">
        <v>1543</v>
      </c>
      <c r="DY83" s="37" t="s">
        <v>1543</v>
      </c>
      <c r="DZ83" s="37" t="s">
        <v>1543</v>
      </c>
      <c r="EA83" s="37" t="s">
        <v>1543</v>
      </c>
      <c r="EB83" s="37" t="s">
        <v>1543</v>
      </c>
      <c r="EC83" s="37" t="s">
        <v>1379</v>
      </c>
      <c r="ED83" s="37" t="s">
        <v>1543</v>
      </c>
      <c r="EE83" s="37" t="s">
        <v>1385</v>
      </c>
      <c r="EF83" s="37" t="s">
        <v>1543</v>
      </c>
      <c r="EG83" s="37" t="s">
        <v>1392</v>
      </c>
      <c r="EH83" s="37" t="s">
        <v>1543</v>
      </c>
      <c r="EI83" s="37" t="s">
        <v>1543</v>
      </c>
      <c r="EJ83" s="37" t="s">
        <v>1402</v>
      </c>
      <c r="EK83" s="37" t="s">
        <v>1405</v>
      </c>
      <c r="EL83" s="37" t="s">
        <v>1407</v>
      </c>
      <c r="EM83" s="37" t="s">
        <v>1543</v>
      </c>
      <c r="EN83" s="37" t="s">
        <v>1416</v>
      </c>
      <c r="EO83" s="37" t="s">
        <v>1543</v>
      </c>
      <c r="EP83" s="37" t="s">
        <v>1543</v>
      </c>
      <c r="EQ83" s="37" t="s">
        <v>1543</v>
      </c>
      <c r="ER83" s="37" t="s">
        <v>1543</v>
      </c>
      <c r="ES83" s="37" t="s">
        <v>1430</v>
      </c>
      <c r="ET83" s="37" t="s">
        <v>1543</v>
      </c>
      <c r="EU83" s="37" t="s">
        <v>1543</v>
      </c>
      <c r="EV83" s="37" t="s">
        <v>1439</v>
      </c>
      <c r="EW83" s="37" t="s">
        <v>1543</v>
      </c>
      <c r="EX83" s="37" t="s">
        <v>1543</v>
      </c>
      <c r="EY83" s="37" t="s">
        <v>1543</v>
      </c>
      <c r="EZ83" s="37" t="s">
        <v>1451</v>
      </c>
      <c r="FA83" s="37" t="s">
        <v>1543</v>
      </c>
      <c r="FB83" s="37" t="s">
        <v>1543</v>
      </c>
      <c r="FC83" s="37" t="s">
        <v>1464</v>
      </c>
      <c r="FD83" s="37" t="s">
        <v>1543</v>
      </c>
      <c r="FE83" s="37" t="s">
        <v>1543</v>
      </c>
      <c r="FF83" s="37" t="s">
        <v>1543</v>
      </c>
      <c r="FG83" s="37" t="s">
        <v>1543</v>
      </c>
      <c r="FH83" s="37" t="s">
        <v>1482</v>
      </c>
      <c r="FI83" s="37" t="s">
        <v>1543</v>
      </c>
      <c r="FJ83" s="37" t="s">
        <v>1543</v>
      </c>
      <c r="FK83" s="37" t="s">
        <v>1494</v>
      </c>
      <c r="FL83" s="37" t="s">
        <v>1497</v>
      </c>
      <c r="FM83" s="37" t="s">
        <v>1543</v>
      </c>
    </row>
    <row r="84" customFormat="false" ht="15" hidden="false" customHeight="false" outlineLevel="0" collapsed="false">
      <c r="A84" s="37"/>
      <c r="B84" s="37"/>
      <c r="C84" s="196"/>
      <c r="D84" s="36" t="s">
        <v>417</v>
      </c>
      <c r="E84" s="36" t="s">
        <v>896</v>
      </c>
      <c r="F84" s="36" t="s">
        <v>897</v>
      </c>
      <c r="G84" s="36" t="s">
        <v>898</v>
      </c>
      <c r="H84" s="36" t="s">
        <v>439</v>
      </c>
      <c r="I84" s="36" t="s">
        <v>648</v>
      </c>
      <c r="J84" s="36" t="s">
        <v>660</v>
      </c>
      <c r="K84" s="36" t="s">
        <v>824</v>
      </c>
      <c r="L84" s="173" t="s">
        <v>284</v>
      </c>
      <c r="M84" s="199" t="str">
        <f aca="false">IFERROR(__xludf.dummyfunction("regexreplace(N84,"" "","", "")"),"J0, J1, J2, J5, J6, J7, JA, JC, K0, K3, K4, K5, K7, K9, KA, KB, KC, KD, KF, L1, L8, LA, LC, LF, M0, M1, M3, M8, MB, MF, N2, N7, NA, ")</f>
        <v>J0, J1, J2, J5, J6, J7, JA, JC, K0, K3, K4, K5, K7, K9, KA, KB, KC, KD, KF, L1, L8, LA, LC, LF, M0, M1, M3, M8, MB, MF, N2, N7, NA,</v>
      </c>
      <c r="N84" s="199" t="e">
        <f aca="false">CONCATENATE(O84:CL84)</f>
        <v>#VALUE!</v>
      </c>
      <c r="O84" s="199" t="str">
        <f aca="false">IFERROR(__xludf.dummyfunction("if(countif(ec_num_list,CO84),OFFSET(INDIRECT(CONCAT(""A"",to_text(match(CO84,ec_num_list,0)))),0,1),"""")"),"J0 ")</f>
        <v>J0</v>
      </c>
      <c r="P84" s="199" t="str">
        <f aca="false">IFERROR(__xludf.dummyfunction("if(countif(ec_num_list,CP84),OFFSET(INDIRECT(CONCAT(""A"",to_text(match(CP84,ec_num_list,0)))),0,1),"""")"),"J1 ")</f>
        <v>J1</v>
      </c>
      <c r="Q84" s="199" t="str">
        <f aca="false">IFERROR(__xludf.dummyfunction("if(countif(ec_num_list,CQ84),OFFSET(INDIRECT(CONCAT(""A"",to_text(match(CQ84,ec_num_list,0)))),0,1),"""")"),"J2 ")</f>
        <v>J2</v>
      </c>
      <c r="R84" s="199" t="str">
        <f aca="false">IFERROR(__xludf.dummyfunction("if(countif(ec_num_list,CR84),OFFSET(INDIRECT(CONCAT(""A"",to_text(match(CR84,ec_num_list,0)))),0,1),"""")"),"")</f>
        <v/>
      </c>
      <c r="S84" s="199" t="str">
        <f aca="false">IFERROR(__xludf.dummyfunction("if(countif(ec_num_list,CS84),OFFSET(INDIRECT(CONCAT(""A"",to_text(match(CS84,ec_num_list,0)))),0,1),"""")"),"")</f>
        <v/>
      </c>
      <c r="T84" s="199" t="str">
        <f aca="false">IFERROR(__xludf.dummyfunction("if(countif(ec_num_list,CT84),OFFSET(INDIRECT(CONCAT(""A"",to_text(match(CT84,ec_num_list,0)))),0,1),"""")"),"J5 ")</f>
        <v>J5</v>
      </c>
      <c r="U84" s="199" t="str">
        <f aca="false">IFERROR(__xludf.dummyfunction("if(countif(ec_num_list,CU84),OFFSET(INDIRECT(CONCAT(""A"",to_text(match(CU84,ec_num_list,0)))),0,1),"""")"),"J6 ")</f>
        <v>J6</v>
      </c>
      <c r="V84" s="199" t="str">
        <f aca="false">IFERROR(__xludf.dummyfunction("if(countif(ec_num_list,CV84),OFFSET(INDIRECT(CONCAT(""A"",to_text(match(CV84,ec_num_list,0)))),0,1),"""")"),"J7 ")</f>
        <v>J7</v>
      </c>
      <c r="W84" s="199" t="str">
        <f aca="false">IFERROR(__xludf.dummyfunction("if(countif(ec_num_list,CW84),OFFSET(INDIRECT(CONCAT(""A"",to_text(match(CW84,ec_num_list,0)))),0,1),"""")"),"")</f>
        <v/>
      </c>
      <c r="X84" s="199" t="str">
        <f aca="false">IFERROR(__xludf.dummyfunction("if(countif(ec_num_list,CX84),OFFSET(INDIRECT(CONCAT(""A"",to_text(match(CX84,ec_num_list,0)))),0,1),"""")"),"")</f>
        <v/>
      </c>
      <c r="Y84" s="199" t="str">
        <f aca="false">IFERROR(__xludf.dummyfunction("if(countif(ec_num_list,CY84),OFFSET(INDIRECT(CONCAT(""A"",to_text(match(CY84,ec_num_list,0)))),0,1),"""")"),"JA ")</f>
        <v>JA</v>
      </c>
      <c r="Z84" s="199" t="str">
        <f aca="false">IFERROR(__xludf.dummyfunction("if(countif(ec_num_list,CZ84),OFFSET(INDIRECT(CONCAT(""A"",to_text(match(CZ84,ec_num_list,0)))),0,1),"""")"),"")</f>
        <v/>
      </c>
      <c r="AA84" s="199" t="str">
        <f aca="false">IFERROR(__xludf.dummyfunction("if(countif(ec_num_list,DA84),OFFSET(INDIRECT(CONCAT(""A"",to_text(match(DA84,ec_num_list,0)))),0,1),"""")"),"JC ")</f>
        <v>JC</v>
      </c>
      <c r="AB84" s="199" t="str">
        <f aca="false">IFERROR(__xludf.dummyfunction("if(countif(ec_num_list,DB84),OFFSET(INDIRECT(CONCAT(""A"",to_text(match(DB84,ec_num_list,0)))),0,1),"""")"),"")</f>
        <v/>
      </c>
      <c r="AC84" s="199" t="str">
        <f aca="false">IFERROR(__xludf.dummyfunction("if(countif(ec_num_list,DC84),OFFSET(INDIRECT(CONCAT(""A"",to_text(match(DC84,ec_num_list,0)))),0,1),"""")"),"")</f>
        <v/>
      </c>
      <c r="AD84" s="199" t="str">
        <f aca="false">IFERROR(__xludf.dummyfunction("if(countif(ec_num_list,DD84),OFFSET(INDIRECT(CONCAT(""A"",to_text(match(DD84,ec_num_list,0)))),0,1),"""")"),"")</f>
        <v/>
      </c>
      <c r="AE84" s="199" t="str">
        <f aca="false">IFERROR(__xludf.dummyfunction("if(countif(ec_num_list,DE84),OFFSET(INDIRECT(CONCAT(""A"",to_text(match(DE84,ec_num_list,0)))),0,1),"""")"),"K0 ")</f>
        <v>K0</v>
      </c>
      <c r="AF84" s="199" t="str">
        <f aca="false">IFERROR(__xludf.dummyfunction("if(countif(ec_num_list,DF84),OFFSET(INDIRECT(CONCAT(""A"",to_text(match(DF84,ec_num_list,0)))),0,1),"""")"),"")</f>
        <v/>
      </c>
      <c r="AG84" s="199" t="str">
        <f aca="false">IFERROR(__xludf.dummyfunction("if(countif(ec_num_list,DG84),OFFSET(INDIRECT(CONCAT(""A"",to_text(match(DG84,ec_num_list,0)))),0,1),"""")"),"")</f>
        <v/>
      </c>
      <c r="AH84" s="199" t="str">
        <f aca="false">IFERROR(__xludf.dummyfunction("if(countif(ec_num_list,DH84),OFFSET(INDIRECT(CONCAT(""A"",to_text(match(DH84,ec_num_list,0)))),0,1),"""")"),"K3 ")</f>
        <v>K3</v>
      </c>
      <c r="AI84" s="199" t="str">
        <f aca="false">IFERROR(__xludf.dummyfunction("if(countif(ec_num_list,DI84),OFFSET(INDIRECT(CONCAT(""A"",to_text(match(DI84,ec_num_list,0)))),0,1),"""")"),"K4 ")</f>
        <v>K4</v>
      </c>
      <c r="AJ84" s="199" t="str">
        <f aca="false">IFERROR(__xludf.dummyfunction("if(countif(ec_num_list,DJ84),OFFSET(INDIRECT(CONCAT(""A"",to_text(match(DJ84,ec_num_list,0)))),0,1),"""")"),"K5 ")</f>
        <v>K5</v>
      </c>
      <c r="AK84" s="199" t="str">
        <f aca="false">IFERROR(__xludf.dummyfunction("if(countif(ec_num_list,DK84),OFFSET(INDIRECT(CONCAT(""A"",to_text(match(DK84,ec_num_list,0)))),0,1),"""")"),"")</f>
        <v/>
      </c>
      <c r="AL84" s="199" t="str">
        <f aca="false">IFERROR(__xludf.dummyfunction("if(countif(ec_num_list,DL84),OFFSET(INDIRECT(CONCAT(""A"",to_text(match(DL84,ec_num_list,0)))),0,1),"""")"),"K7 ")</f>
        <v>K7</v>
      </c>
      <c r="AM84" s="199" t="str">
        <f aca="false">IFERROR(__xludf.dummyfunction("if(countif(ec_num_list,DM84),OFFSET(INDIRECT(CONCAT(""A"",to_text(match(DM84,ec_num_list,0)))),0,1),"""")"),"")</f>
        <v/>
      </c>
      <c r="AN84" s="199" t="str">
        <f aca="false">IFERROR(__xludf.dummyfunction("if(countif(ec_num_list,DN84),OFFSET(INDIRECT(CONCAT(""A"",to_text(match(DN84,ec_num_list,0)))),0,1),"""")"),"K9 ")</f>
        <v>K9</v>
      </c>
      <c r="AO84" s="199" t="str">
        <f aca="false">IFERROR(__xludf.dummyfunction("if(countif(ec_num_list,DO84),OFFSET(INDIRECT(CONCAT(""A"",to_text(match(DO84,ec_num_list,0)))),0,1),"""")"),"KA ")</f>
        <v>KA</v>
      </c>
      <c r="AP84" s="199" t="str">
        <f aca="false">IFERROR(__xludf.dummyfunction("if(countif(ec_num_list,DP84),OFFSET(INDIRECT(CONCAT(""A"",to_text(match(DP84,ec_num_list,0)))),0,1),"""")"),"KB ")</f>
        <v>KB</v>
      </c>
      <c r="AQ84" s="199" t="str">
        <f aca="false">IFERROR(__xludf.dummyfunction("if(countif(ec_num_list,DQ84),OFFSET(INDIRECT(CONCAT(""A"",to_text(match(DQ84,ec_num_list,0)))),0,1),"""")"),"KC ")</f>
        <v>KC</v>
      </c>
      <c r="AR84" s="199" t="str">
        <f aca="false">IFERROR(__xludf.dummyfunction("if(countif(ec_num_list,DR84),OFFSET(INDIRECT(CONCAT(""A"",to_text(match(DR84,ec_num_list,0)))),0,1),"""")"),"KD ")</f>
        <v>KD</v>
      </c>
      <c r="AS84" s="199" t="str">
        <f aca="false">IFERROR(__xludf.dummyfunction("if(countif(ec_num_list,DS84),OFFSET(INDIRECT(CONCAT(""A"",to_text(match(DS84,ec_num_list,0)))),0,1),"""")"),"")</f>
        <v/>
      </c>
      <c r="AT84" s="199" t="str">
        <f aca="false">IFERROR(__xludf.dummyfunction("if(countif(ec_num_list,DT84),OFFSET(INDIRECT(CONCAT(""A"",to_text(match(DT84,ec_num_list,0)))),0,1),"""")"),"KF ")</f>
        <v>KF</v>
      </c>
      <c r="AU84" s="199" t="str">
        <f aca="false">IFERROR(__xludf.dummyfunction("if(countif(ec_num_list,DU84),OFFSET(INDIRECT(CONCAT(""A"",to_text(match(DU84,ec_num_list,0)))),0,1),"""")"),"")</f>
        <v/>
      </c>
      <c r="AV84" s="199" t="str">
        <f aca="false">IFERROR(__xludf.dummyfunction("if(countif(ec_num_list,DV84),OFFSET(INDIRECT(CONCAT(""A"",to_text(match(DV84,ec_num_list,0)))),0,1),"""")"),"L1 ")</f>
        <v>L1</v>
      </c>
      <c r="AW84" s="199" t="str">
        <f aca="false">IFERROR(__xludf.dummyfunction("if(countif(ec_num_list,DW84),OFFSET(INDIRECT(CONCAT(""A"",to_text(match(DW84,ec_num_list,0)))),0,1),"""")"),"")</f>
        <v/>
      </c>
      <c r="AX84" s="199" t="str">
        <f aca="false">IFERROR(__xludf.dummyfunction("if(countif(ec_num_list,DX84),OFFSET(INDIRECT(CONCAT(""A"",to_text(match(DX84,ec_num_list,0)))),0,1),"""")"),"")</f>
        <v/>
      </c>
      <c r="AY84" s="199" t="str">
        <f aca="false">IFERROR(__xludf.dummyfunction("if(countif(ec_num_list,DY84),OFFSET(INDIRECT(CONCAT(""A"",to_text(match(DY84,ec_num_list,0)))),0,1),"""")"),"")</f>
        <v/>
      </c>
      <c r="AZ84" s="199" t="str">
        <f aca="false">IFERROR(__xludf.dummyfunction("if(countif(ec_num_list,DZ84),OFFSET(INDIRECT(CONCAT(""A"",to_text(match(DZ84,ec_num_list,0)))),0,1),"""")"),"")</f>
        <v/>
      </c>
      <c r="BA84" s="199" t="str">
        <f aca="false">IFERROR(__xludf.dummyfunction("if(countif(ec_num_list,EA84),OFFSET(INDIRECT(CONCAT(""A"",to_text(match(EA84,ec_num_list,0)))),0,1),"""")"),"")</f>
        <v/>
      </c>
      <c r="BB84" s="199" t="str">
        <f aca="false">IFERROR(__xludf.dummyfunction("if(countif(ec_num_list,EB84),OFFSET(INDIRECT(CONCAT(""A"",to_text(match(EB84,ec_num_list,0)))),0,1),"""")"),"")</f>
        <v/>
      </c>
      <c r="BC84" s="199" t="str">
        <f aca="false">IFERROR(__xludf.dummyfunction("if(countif(ec_num_list,EC84),OFFSET(INDIRECT(CONCAT(""A"",to_text(match(EC84,ec_num_list,0)))),0,1),"""")"),"L8 ")</f>
        <v>L8</v>
      </c>
      <c r="BD84" s="199" t="str">
        <f aca="false">IFERROR(__xludf.dummyfunction("if(countif(ec_num_list,ED84),OFFSET(INDIRECT(CONCAT(""A"",to_text(match(ED84,ec_num_list,0)))),0,1),"""")"),"")</f>
        <v/>
      </c>
      <c r="BE84" s="199" t="str">
        <f aca="false">IFERROR(__xludf.dummyfunction("if(countif(ec_num_list,EE84),OFFSET(INDIRECT(CONCAT(""A"",to_text(match(EE84,ec_num_list,0)))),0,1),"""")"),"LA ")</f>
        <v>LA</v>
      </c>
      <c r="BF84" s="199" t="str">
        <f aca="false">IFERROR(__xludf.dummyfunction("if(countif(ec_num_list,EF84),OFFSET(INDIRECT(CONCAT(""A"",to_text(match(EF84,ec_num_list,0)))),0,1),"""")"),"")</f>
        <v/>
      </c>
      <c r="BG84" s="199" t="str">
        <f aca="false">IFERROR(__xludf.dummyfunction("if(countif(ec_num_list,EG84),OFFSET(INDIRECT(CONCAT(""A"",to_text(match(EG84,ec_num_list,0)))),0,1),"""")"),"LC ")</f>
        <v>LC</v>
      </c>
      <c r="BH84" s="199" t="str">
        <f aca="false">IFERROR(__xludf.dummyfunction("if(countif(ec_num_list,EH84),OFFSET(INDIRECT(CONCAT(""A"",to_text(match(EH84,ec_num_list,0)))),0,1),"""")"),"")</f>
        <v/>
      </c>
      <c r="BI84" s="199" t="str">
        <f aca="false">IFERROR(__xludf.dummyfunction("if(countif(ec_num_list,EI84),OFFSET(INDIRECT(CONCAT(""A"",to_text(match(EI84,ec_num_list,0)))),0,1),"""")"),"")</f>
        <v/>
      </c>
      <c r="BJ84" s="199" t="str">
        <f aca="false">IFERROR(__xludf.dummyfunction("if(countif(ec_num_list,EJ84),OFFSET(INDIRECT(CONCAT(""A"",to_text(match(EJ84,ec_num_list,0)))),0,1),"""")"),"LF ")</f>
        <v>LF</v>
      </c>
      <c r="BK84" s="199" t="str">
        <f aca="false">IFERROR(__xludf.dummyfunction("if(countif(ec_num_list,EK84),OFFSET(INDIRECT(CONCAT(""A"",to_text(match(EK84,ec_num_list,0)))),0,1),"""")"),"M0 ")</f>
        <v>M0</v>
      </c>
      <c r="BL84" s="199" t="str">
        <f aca="false">IFERROR(__xludf.dummyfunction("if(countif(ec_num_list,EL84),OFFSET(INDIRECT(CONCAT(""A"",to_text(match(EL84,ec_num_list,0)))),0,1),"""")"),"M1 ")</f>
        <v>M1</v>
      </c>
      <c r="BM84" s="199" t="str">
        <f aca="false">IFERROR(__xludf.dummyfunction("if(countif(ec_num_list,EM84),OFFSET(INDIRECT(CONCAT(""A"",to_text(match(EM84,ec_num_list,0)))),0,1),"""")"),"")</f>
        <v/>
      </c>
      <c r="BN84" s="199" t="str">
        <f aca="false">IFERROR(__xludf.dummyfunction("if(countif(ec_num_list,EN84),OFFSET(INDIRECT(CONCAT(""A"",to_text(match(EN84,ec_num_list,0)))),0,1),"""")"),"M3 ")</f>
        <v>M3</v>
      </c>
      <c r="BO84" s="199" t="str">
        <f aca="false">IFERROR(__xludf.dummyfunction("if(countif(ec_num_list,EO84),OFFSET(INDIRECT(CONCAT(""A"",to_text(match(EO84,ec_num_list,0)))),0,1),"""")"),"")</f>
        <v/>
      </c>
      <c r="BP84" s="199" t="str">
        <f aca="false">IFERROR(__xludf.dummyfunction("if(countif(ec_num_list,EP84),OFFSET(INDIRECT(CONCAT(""A"",to_text(match(EP84,ec_num_list,0)))),0,1),"""")"),"")</f>
        <v/>
      </c>
      <c r="BQ84" s="199" t="str">
        <f aca="false">IFERROR(__xludf.dummyfunction("if(countif(ec_num_list,EQ84),OFFSET(INDIRECT(CONCAT(""A"",to_text(match(EQ84,ec_num_list,0)))),0,1),"""")"),"")</f>
        <v/>
      </c>
      <c r="BR84" s="199" t="str">
        <f aca="false">IFERROR(__xludf.dummyfunction("if(countif(ec_num_list,ER84),OFFSET(INDIRECT(CONCAT(""A"",to_text(match(ER84,ec_num_list,0)))),0,1),"""")"),"")</f>
        <v/>
      </c>
      <c r="BS84" s="199" t="str">
        <f aca="false">IFERROR(__xludf.dummyfunction("if(countif(ec_num_list,ES84),OFFSET(INDIRECT(CONCAT(""A"",to_text(match(ES84,ec_num_list,0)))),0,1),"""")"),"M8 ")</f>
        <v>M8</v>
      </c>
      <c r="BT84" s="199" t="str">
        <f aca="false">IFERROR(__xludf.dummyfunction("if(countif(ec_num_list,ET84),OFFSET(INDIRECT(CONCAT(""A"",to_text(match(ET84,ec_num_list,0)))),0,1),"""")"),"")</f>
        <v/>
      </c>
      <c r="BU84" s="199" t="str">
        <f aca="false">IFERROR(__xludf.dummyfunction("if(countif(ec_num_list,EU84),OFFSET(INDIRECT(CONCAT(""A"",to_text(match(EU84,ec_num_list,0)))),0,1),"""")"),"")</f>
        <v/>
      </c>
      <c r="BV84" s="199" t="str">
        <f aca="false">IFERROR(__xludf.dummyfunction("if(countif(ec_num_list,EV84),OFFSET(INDIRECT(CONCAT(""A"",to_text(match(EV84,ec_num_list,0)))),0,1),"""")"),"MB ")</f>
        <v>MB</v>
      </c>
      <c r="BW84" s="199" t="str">
        <f aca="false">IFERROR(__xludf.dummyfunction("if(countif(ec_num_list,EW84),OFFSET(INDIRECT(CONCAT(""A"",to_text(match(EW84,ec_num_list,0)))),0,1),"""")"),"")</f>
        <v/>
      </c>
      <c r="BX84" s="199" t="str">
        <f aca="false">IFERROR(__xludf.dummyfunction("if(countif(ec_num_list,EX84),OFFSET(INDIRECT(CONCAT(""A"",to_text(match(EX84,ec_num_list,0)))),0,1),"""")"),"")</f>
        <v/>
      </c>
      <c r="BY84" s="199" t="str">
        <f aca="false">IFERROR(__xludf.dummyfunction("if(countif(ec_num_list,EY84),OFFSET(INDIRECT(CONCAT(""A"",to_text(match(EY84,ec_num_list,0)))),0,1),"""")"),"")</f>
        <v/>
      </c>
      <c r="BZ84" s="199" t="str">
        <f aca="false">IFERROR(__xludf.dummyfunction("if(countif(ec_num_list,EZ84),OFFSET(INDIRECT(CONCAT(""A"",to_text(match(EZ84,ec_num_list,0)))),0,1),"""")"),"MF ")</f>
        <v>MF</v>
      </c>
      <c r="CA84" s="199" t="str">
        <f aca="false">IFERROR(__xludf.dummyfunction("if(countif(ec_num_list,FA84),OFFSET(INDIRECT(CONCAT(""A"",to_text(match(FA84,ec_num_list,0)))),0,1),"""")"),"")</f>
        <v/>
      </c>
      <c r="CB84" s="199" t="str">
        <f aca="false">IFERROR(__xludf.dummyfunction("if(countif(ec_num_list,FB84),OFFSET(INDIRECT(CONCAT(""A"",to_text(match(FB84,ec_num_list,0)))),0,1),"""")"),"")</f>
        <v/>
      </c>
      <c r="CC84" s="199" t="str">
        <f aca="false">IFERROR(__xludf.dummyfunction("if(countif(ec_num_list,FC84),OFFSET(INDIRECT(CONCAT(""A"",to_text(match(FC84,ec_num_list,0)))),0,1),"""")"),"N2 ")</f>
        <v>N2</v>
      </c>
      <c r="CD84" s="199" t="str">
        <f aca="false">IFERROR(__xludf.dummyfunction("if(countif(ec_num_list,FD84),OFFSET(INDIRECT(CONCAT(""A"",to_text(match(FD84,ec_num_list,0)))),0,1),"""")"),"")</f>
        <v/>
      </c>
      <c r="CE84" s="199" t="str">
        <f aca="false">IFERROR(__xludf.dummyfunction("if(countif(ec_num_list,FE84),OFFSET(INDIRECT(CONCAT(""A"",to_text(match(FE84,ec_num_list,0)))),0,1),"""")"),"")</f>
        <v/>
      </c>
      <c r="CF84" s="199" t="str">
        <f aca="false">IFERROR(__xludf.dummyfunction("if(countif(ec_num_list,FF84),OFFSET(INDIRECT(CONCAT(""A"",to_text(match(FF84,ec_num_list,0)))),0,1),"""")"),"")</f>
        <v/>
      </c>
      <c r="CG84" s="199" t="str">
        <f aca="false">IFERROR(__xludf.dummyfunction("if(countif(ec_num_list,FG84),OFFSET(INDIRECT(CONCAT(""A"",to_text(match(FG84,ec_num_list,0)))),0,1),"""")"),"")</f>
        <v/>
      </c>
      <c r="CH84" s="199" t="str">
        <f aca="false">IFERROR(__xludf.dummyfunction("if(countif(ec_num_list,FH84),OFFSET(INDIRECT(CONCAT(""A"",to_text(match(FH84,ec_num_list,0)))),0,1),"""")"),"N7 ")</f>
        <v>N7</v>
      </c>
      <c r="CI84" s="199" t="str">
        <f aca="false">IFERROR(__xludf.dummyfunction("if(countif(ec_num_list,FI84),OFFSET(INDIRECT(CONCAT(""A"",to_text(match(FI84,ec_num_list,0)))),0,1),"""")"),"")</f>
        <v/>
      </c>
      <c r="CJ84" s="199" t="str">
        <f aca="false">IFERROR(__xludf.dummyfunction("if(countif(ec_num_list,FJ84),OFFSET(INDIRECT(CONCAT(""A"",to_text(match(FJ84,ec_num_list,0)))),0,1),"""")"),"")</f>
        <v/>
      </c>
      <c r="CK84" s="199" t="str">
        <f aca="false">IFERROR(__xludf.dummyfunction("if(countif(ec_num_list,FK84),OFFSET(INDIRECT(CONCAT(""A"",to_text(match(FK84,ec_num_list,0)))),0,1),"""")"),"NA ")</f>
        <v>NA</v>
      </c>
      <c r="CL84" s="199" t="str">
        <f aca="false">IFERROR(__xludf.dummyfunction("if(countif(ec_num_list,FL84),OFFSET(INDIRECT(CONCAT(""A"",to_text(match(FL84,ec_num_list,0)))),0,1),"""")"),"")</f>
        <v/>
      </c>
      <c r="CM84" s="199" t="str">
        <f aca="false">IFERROR(__xludf.dummyfunction("if(countif(ec_num_list,FM84),OFFSET(INDIRECT(CONCAT(""A"",to_text(match(FM84,ec_num_list,0)))),0,1),"""")"),"")</f>
        <v/>
      </c>
      <c r="CN84" s="37" t="s">
        <v>284</v>
      </c>
      <c r="CO84" s="37" t="s">
        <v>1231</v>
      </c>
      <c r="CP84" s="37" t="s">
        <v>1239</v>
      </c>
      <c r="CQ84" s="37" t="s">
        <v>1244</v>
      </c>
      <c r="CR84" s="37" t="s">
        <v>1543</v>
      </c>
      <c r="CS84" s="37" t="s">
        <v>1543</v>
      </c>
      <c r="CT84" s="37" t="s">
        <v>1254</v>
      </c>
      <c r="CU84" s="37" t="s">
        <v>1259</v>
      </c>
      <c r="CV84" s="37" t="s">
        <v>1262</v>
      </c>
      <c r="CW84" s="37" t="s">
        <v>1543</v>
      </c>
      <c r="CX84" s="37" t="s">
        <v>1543</v>
      </c>
      <c r="CY84" s="37" t="s">
        <v>1274</v>
      </c>
      <c r="CZ84" s="37" t="s">
        <v>1543</v>
      </c>
      <c r="DA84" s="37" t="s">
        <v>1280</v>
      </c>
      <c r="DB84" s="37" t="s">
        <v>1543</v>
      </c>
      <c r="DC84" s="37" t="s">
        <v>1543</v>
      </c>
      <c r="DD84" s="37" t="s">
        <v>1543</v>
      </c>
      <c r="DE84" s="37" t="s">
        <v>1292</v>
      </c>
      <c r="DF84" s="37" t="s">
        <v>1543</v>
      </c>
      <c r="DG84" s="37" t="s">
        <v>1543</v>
      </c>
      <c r="DH84" s="37" t="s">
        <v>1303</v>
      </c>
      <c r="DI84" s="37" t="s">
        <v>1305</v>
      </c>
      <c r="DJ84" s="37" t="s">
        <v>1309</v>
      </c>
      <c r="DK84" s="37" t="s">
        <v>1543</v>
      </c>
      <c r="DL84" s="37" t="s">
        <v>1314</v>
      </c>
      <c r="DM84" s="37" t="s">
        <v>1543</v>
      </c>
      <c r="DN84" s="37" t="s">
        <v>1322</v>
      </c>
      <c r="DO84" s="37" t="s">
        <v>1325</v>
      </c>
      <c r="DP84" s="37" t="s">
        <v>1329</v>
      </c>
      <c r="DQ84" s="37" t="s">
        <v>1332</v>
      </c>
      <c r="DR84" s="37" t="s">
        <v>1335</v>
      </c>
      <c r="DS84" s="37" t="s">
        <v>1543</v>
      </c>
      <c r="DT84" s="37" t="s">
        <v>1341</v>
      </c>
      <c r="DU84" s="37" t="s">
        <v>1543</v>
      </c>
      <c r="DV84" s="37" t="s">
        <v>1351</v>
      </c>
      <c r="DW84" s="37" t="s">
        <v>1543</v>
      </c>
      <c r="DX84" s="37" t="s">
        <v>1543</v>
      </c>
      <c r="DY84" s="37" t="s">
        <v>1543</v>
      </c>
      <c r="DZ84" s="37" t="s">
        <v>1543</v>
      </c>
      <c r="EA84" s="37" t="s">
        <v>1543</v>
      </c>
      <c r="EB84" s="37" t="s">
        <v>1543</v>
      </c>
      <c r="EC84" s="37" t="s">
        <v>1379</v>
      </c>
      <c r="ED84" s="37" t="s">
        <v>1543</v>
      </c>
      <c r="EE84" s="37" t="s">
        <v>1385</v>
      </c>
      <c r="EF84" s="37" t="s">
        <v>1543</v>
      </c>
      <c r="EG84" s="37" t="s">
        <v>1392</v>
      </c>
      <c r="EH84" s="37" t="s">
        <v>1543</v>
      </c>
      <c r="EI84" s="37" t="s">
        <v>1543</v>
      </c>
      <c r="EJ84" s="37" t="s">
        <v>1402</v>
      </c>
      <c r="EK84" s="37" t="s">
        <v>1405</v>
      </c>
      <c r="EL84" s="37" t="s">
        <v>1407</v>
      </c>
      <c r="EM84" s="37" t="s">
        <v>1543</v>
      </c>
      <c r="EN84" s="37" t="s">
        <v>1416</v>
      </c>
      <c r="EO84" s="37" t="s">
        <v>1543</v>
      </c>
      <c r="EP84" s="37" t="s">
        <v>1543</v>
      </c>
      <c r="EQ84" s="37" t="s">
        <v>1543</v>
      </c>
      <c r="ER84" s="37" t="s">
        <v>1543</v>
      </c>
      <c r="ES84" s="37" t="s">
        <v>1430</v>
      </c>
      <c r="ET84" s="37" t="s">
        <v>1543</v>
      </c>
      <c r="EU84" s="37" t="s">
        <v>1543</v>
      </c>
      <c r="EV84" s="37" t="s">
        <v>1439</v>
      </c>
      <c r="EW84" s="37" t="s">
        <v>1543</v>
      </c>
      <c r="EX84" s="37" t="s">
        <v>1543</v>
      </c>
      <c r="EY84" s="37" t="s">
        <v>1543</v>
      </c>
      <c r="EZ84" s="37" t="s">
        <v>1451</v>
      </c>
      <c r="FA84" s="37" t="s">
        <v>1543</v>
      </c>
      <c r="FB84" s="37" t="s">
        <v>1543</v>
      </c>
      <c r="FC84" s="37" t="s">
        <v>1464</v>
      </c>
      <c r="FD84" s="37" t="s">
        <v>1543</v>
      </c>
      <c r="FE84" s="37" t="s">
        <v>1543</v>
      </c>
      <c r="FF84" s="37" t="s">
        <v>1543</v>
      </c>
      <c r="FG84" s="37" t="s">
        <v>1543</v>
      </c>
      <c r="FH84" s="37" t="s">
        <v>1482</v>
      </c>
      <c r="FI84" s="37" t="s">
        <v>1543</v>
      </c>
      <c r="FJ84" s="37" t="s">
        <v>1543</v>
      </c>
      <c r="FK84" s="37" t="s">
        <v>1494</v>
      </c>
      <c r="FL84" s="37" t="s">
        <v>1497</v>
      </c>
      <c r="FM84" s="37" t="s">
        <v>1543</v>
      </c>
    </row>
    <row r="85" customFormat="false" ht="15" hidden="false" customHeight="false" outlineLevel="0" collapsed="false">
      <c r="A85" s="37"/>
      <c r="B85" s="37"/>
      <c r="C85" s="196"/>
      <c r="D85" s="36" t="s">
        <v>417</v>
      </c>
      <c r="E85" s="36" t="s">
        <v>896</v>
      </c>
      <c r="F85" s="36" t="s">
        <v>897</v>
      </c>
      <c r="G85" s="36" t="s">
        <v>898</v>
      </c>
      <c r="H85" s="36" t="s">
        <v>439</v>
      </c>
      <c r="I85" s="36" t="s">
        <v>648</v>
      </c>
      <c r="J85" s="36" t="s">
        <v>660</v>
      </c>
      <c r="K85" s="36" t="s">
        <v>824</v>
      </c>
      <c r="L85" s="173" t="s">
        <v>286</v>
      </c>
      <c r="M85" s="199" t="str">
        <f aca="false">IFERROR(__xludf.dummyfunction("regexreplace(N85,"" "","", "")"),"J0, J1, J2, J5, J6, J7, JA, JC, K0, K3, K4, K5, K7, K9, KA, KB, KC, KD, KF, L1, L8, LA, LC, LF, M0, M1, M3, M8, MB, MF, N2, N7, NA, ")</f>
        <v>J0, J1, J2, J5, J6, J7, JA, JC, K0, K3, K4, K5, K7, K9, KA, KB, KC, KD, KF, L1, L8, LA, LC, LF, M0, M1, M3, M8, MB, MF, N2, N7, NA,</v>
      </c>
      <c r="N85" s="199" t="e">
        <f aca="false">CONCATENATE(O85:CL85)</f>
        <v>#VALUE!</v>
      </c>
      <c r="O85" s="199" t="str">
        <f aca="false">IFERROR(__xludf.dummyfunction("if(countif(ec_num_list,CO85),OFFSET(INDIRECT(CONCAT(""A"",to_text(match(CO85,ec_num_list,0)))),0,1),"""")"),"J0 ")</f>
        <v>J0</v>
      </c>
      <c r="P85" s="199" t="str">
        <f aca="false">IFERROR(__xludf.dummyfunction("if(countif(ec_num_list,CP85),OFFSET(INDIRECT(CONCAT(""A"",to_text(match(CP85,ec_num_list,0)))),0,1),"""")"),"J1 ")</f>
        <v>J1</v>
      </c>
      <c r="Q85" s="199" t="str">
        <f aca="false">IFERROR(__xludf.dummyfunction("if(countif(ec_num_list,CQ85),OFFSET(INDIRECT(CONCAT(""A"",to_text(match(CQ85,ec_num_list,0)))),0,1),"""")"),"J2 ")</f>
        <v>J2</v>
      </c>
      <c r="R85" s="199" t="str">
        <f aca="false">IFERROR(__xludf.dummyfunction("if(countif(ec_num_list,CR85),OFFSET(INDIRECT(CONCAT(""A"",to_text(match(CR85,ec_num_list,0)))),0,1),"""")"),"")</f>
        <v/>
      </c>
      <c r="S85" s="199" t="str">
        <f aca="false">IFERROR(__xludf.dummyfunction("if(countif(ec_num_list,CS85),OFFSET(INDIRECT(CONCAT(""A"",to_text(match(CS85,ec_num_list,0)))),0,1),"""")"),"")</f>
        <v/>
      </c>
      <c r="T85" s="199" t="str">
        <f aca="false">IFERROR(__xludf.dummyfunction("if(countif(ec_num_list,CT85),OFFSET(INDIRECT(CONCAT(""A"",to_text(match(CT85,ec_num_list,0)))),0,1),"""")"),"J5 ")</f>
        <v>J5</v>
      </c>
      <c r="U85" s="199" t="str">
        <f aca="false">IFERROR(__xludf.dummyfunction("if(countif(ec_num_list,CU85),OFFSET(INDIRECT(CONCAT(""A"",to_text(match(CU85,ec_num_list,0)))),0,1),"""")"),"J6 ")</f>
        <v>J6</v>
      </c>
      <c r="V85" s="199" t="str">
        <f aca="false">IFERROR(__xludf.dummyfunction("if(countif(ec_num_list,CV85),OFFSET(INDIRECT(CONCAT(""A"",to_text(match(CV85,ec_num_list,0)))),0,1),"""")"),"J7 ")</f>
        <v>J7</v>
      </c>
      <c r="W85" s="199" t="str">
        <f aca="false">IFERROR(__xludf.dummyfunction("if(countif(ec_num_list,CW85),OFFSET(INDIRECT(CONCAT(""A"",to_text(match(CW85,ec_num_list,0)))),0,1),"""")"),"")</f>
        <v/>
      </c>
      <c r="X85" s="199" t="str">
        <f aca="false">IFERROR(__xludf.dummyfunction("if(countif(ec_num_list,CX85),OFFSET(INDIRECT(CONCAT(""A"",to_text(match(CX85,ec_num_list,0)))),0,1),"""")"),"")</f>
        <v/>
      </c>
      <c r="Y85" s="199" t="str">
        <f aca="false">IFERROR(__xludf.dummyfunction("if(countif(ec_num_list,CY85),OFFSET(INDIRECT(CONCAT(""A"",to_text(match(CY85,ec_num_list,0)))),0,1),"""")"),"JA ")</f>
        <v>JA</v>
      </c>
      <c r="Z85" s="199" t="str">
        <f aca="false">IFERROR(__xludf.dummyfunction("if(countif(ec_num_list,CZ85),OFFSET(INDIRECT(CONCAT(""A"",to_text(match(CZ85,ec_num_list,0)))),0,1),"""")"),"")</f>
        <v/>
      </c>
      <c r="AA85" s="199" t="str">
        <f aca="false">IFERROR(__xludf.dummyfunction("if(countif(ec_num_list,DA85),OFFSET(INDIRECT(CONCAT(""A"",to_text(match(DA85,ec_num_list,0)))),0,1),"""")"),"JC ")</f>
        <v>JC</v>
      </c>
      <c r="AB85" s="199" t="str">
        <f aca="false">IFERROR(__xludf.dummyfunction("if(countif(ec_num_list,DB85),OFFSET(INDIRECT(CONCAT(""A"",to_text(match(DB85,ec_num_list,0)))),0,1),"""")"),"")</f>
        <v/>
      </c>
      <c r="AC85" s="199" t="str">
        <f aca="false">IFERROR(__xludf.dummyfunction("if(countif(ec_num_list,DC85),OFFSET(INDIRECT(CONCAT(""A"",to_text(match(DC85,ec_num_list,0)))),0,1),"""")"),"")</f>
        <v/>
      </c>
      <c r="AD85" s="199" t="str">
        <f aca="false">IFERROR(__xludf.dummyfunction("if(countif(ec_num_list,DD85),OFFSET(INDIRECT(CONCAT(""A"",to_text(match(DD85,ec_num_list,0)))),0,1),"""")"),"")</f>
        <v/>
      </c>
      <c r="AE85" s="199" t="str">
        <f aca="false">IFERROR(__xludf.dummyfunction("if(countif(ec_num_list,DE85),OFFSET(INDIRECT(CONCAT(""A"",to_text(match(DE85,ec_num_list,0)))),0,1),"""")"),"K0 ")</f>
        <v>K0</v>
      </c>
      <c r="AF85" s="199" t="str">
        <f aca="false">IFERROR(__xludf.dummyfunction("if(countif(ec_num_list,DF85),OFFSET(INDIRECT(CONCAT(""A"",to_text(match(DF85,ec_num_list,0)))),0,1),"""")"),"")</f>
        <v/>
      </c>
      <c r="AG85" s="199" t="str">
        <f aca="false">IFERROR(__xludf.dummyfunction("if(countif(ec_num_list,DG85),OFFSET(INDIRECT(CONCAT(""A"",to_text(match(DG85,ec_num_list,0)))),0,1),"""")"),"")</f>
        <v/>
      </c>
      <c r="AH85" s="199" t="str">
        <f aca="false">IFERROR(__xludf.dummyfunction("if(countif(ec_num_list,DH85),OFFSET(INDIRECT(CONCAT(""A"",to_text(match(DH85,ec_num_list,0)))),0,1),"""")"),"K3 ")</f>
        <v>K3</v>
      </c>
      <c r="AI85" s="199" t="str">
        <f aca="false">IFERROR(__xludf.dummyfunction("if(countif(ec_num_list,DI85),OFFSET(INDIRECT(CONCAT(""A"",to_text(match(DI85,ec_num_list,0)))),0,1),"""")"),"K4 ")</f>
        <v>K4</v>
      </c>
      <c r="AJ85" s="199" t="str">
        <f aca="false">IFERROR(__xludf.dummyfunction("if(countif(ec_num_list,DJ85),OFFSET(INDIRECT(CONCAT(""A"",to_text(match(DJ85,ec_num_list,0)))),0,1),"""")"),"K5 ")</f>
        <v>K5</v>
      </c>
      <c r="AK85" s="199" t="str">
        <f aca="false">IFERROR(__xludf.dummyfunction("if(countif(ec_num_list,DK85),OFFSET(INDIRECT(CONCAT(""A"",to_text(match(DK85,ec_num_list,0)))),0,1),"""")"),"")</f>
        <v/>
      </c>
      <c r="AL85" s="199" t="str">
        <f aca="false">IFERROR(__xludf.dummyfunction("if(countif(ec_num_list,DL85),OFFSET(INDIRECT(CONCAT(""A"",to_text(match(DL85,ec_num_list,0)))),0,1),"""")"),"K7 ")</f>
        <v>K7</v>
      </c>
      <c r="AM85" s="199" t="str">
        <f aca="false">IFERROR(__xludf.dummyfunction("if(countif(ec_num_list,DM85),OFFSET(INDIRECT(CONCAT(""A"",to_text(match(DM85,ec_num_list,0)))),0,1),"""")"),"")</f>
        <v/>
      </c>
      <c r="AN85" s="199" t="str">
        <f aca="false">IFERROR(__xludf.dummyfunction("if(countif(ec_num_list,DN85),OFFSET(INDIRECT(CONCAT(""A"",to_text(match(DN85,ec_num_list,0)))),0,1),"""")"),"K9 ")</f>
        <v>K9</v>
      </c>
      <c r="AO85" s="199" t="str">
        <f aca="false">IFERROR(__xludf.dummyfunction("if(countif(ec_num_list,DO85),OFFSET(INDIRECT(CONCAT(""A"",to_text(match(DO85,ec_num_list,0)))),0,1),"""")"),"KA ")</f>
        <v>KA</v>
      </c>
      <c r="AP85" s="199" t="str">
        <f aca="false">IFERROR(__xludf.dummyfunction("if(countif(ec_num_list,DP85),OFFSET(INDIRECT(CONCAT(""A"",to_text(match(DP85,ec_num_list,0)))),0,1),"""")"),"KB ")</f>
        <v>KB</v>
      </c>
      <c r="AQ85" s="199" t="str">
        <f aca="false">IFERROR(__xludf.dummyfunction("if(countif(ec_num_list,DQ85),OFFSET(INDIRECT(CONCAT(""A"",to_text(match(DQ85,ec_num_list,0)))),0,1),"""")"),"KC ")</f>
        <v>KC</v>
      </c>
      <c r="AR85" s="199" t="str">
        <f aca="false">IFERROR(__xludf.dummyfunction("if(countif(ec_num_list,DR85),OFFSET(INDIRECT(CONCAT(""A"",to_text(match(DR85,ec_num_list,0)))),0,1),"""")"),"KD ")</f>
        <v>KD</v>
      </c>
      <c r="AS85" s="199" t="str">
        <f aca="false">IFERROR(__xludf.dummyfunction("if(countif(ec_num_list,DS85),OFFSET(INDIRECT(CONCAT(""A"",to_text(match(DS85,ec_num_list,0)))),0,1),"""")"),"")</f>
        <v/>
      </c>
      <c r="AT85" s="199" t="str">
        <f aca="false">IFERROR(__xludf.dummyfunction("if(countif(ec_num_list,DT85),OFFSET(INDIRECT(CONCAT(""A"",to_text(match(DT85,ec_num_list,0)))),0,1),"""")"),"KF ")</f>
        <v>KF</v>
      </c>
      <c r="AU85" s="199" t="str">
        <f aca="false">IFERROR(__xludf.dummyfunction("if(countif(ec_num_list,DU85),OFFSET(INDIRECT(CONCAT(""A"",to_text(match(DU85,ec_num_list,0)))),0,1),"""")"),"")</f>
        <v/>
      </c>
      <c r="AV85" s="199" t="str">
        <f aca="false">IFERROR(__xludf.dummyfunction("if(countif(ec_num_list,DV85),OFFSET(INDIRECT(CONCAT(""A"",to_text(match(DV85,ec_num_list,0)))),0,1),"""")"),"L1 ")</f>
        <v>L1</v>
      </c>
      <c r="AW85" s="199" t="str">
        <f aca="false">IFERROR(__xludf.dummyfunction("if(countif(ec_num_list,DW85),OFFSET(INDIRECT(CONCAT(""A"",to_text(match(DW85,ec_num_list,0)))),0,1),"""")"),"")</f>
        <v/>
      </c>
      <c r="AX85" s="199" t="str">
        <f aca="false">IFERROR(__xludf.dummyfunction("if(countif(ec_num_list,DX85),OFFSET(INDIRECT(CONCAT(""A"",to_text(match(DX85,ec_num_list,0)))),0,1),"""")"),"")</f>
        <v/>
      </c>
      <c r="AY85" s="199" t="str">
        <f aca="false">IFERROR(__xludf.dummyfunction("if(countif(ec_num_list,DY85),OFFSET(INDIRECT(CONCAT(""A"",to_text(match(DY85,ec_num_list,0)))),0,1),"""")"),"")</f>
        <v/>
      </c>
      <c r="AZ85" s="199" t="str">
        <f aca="false">IFERROR(__xludf.dummyfunction("if(countif(ec_num_list,DZ85),OFFSET(INDIRECT(CONCAT(""A"",to_text(match(DZ85,ec_num_list,0)))),0,1),"""")"),"")</f>
        <v/>
      </c>
      <c r="BA85" s="199" t="str">
        <f aca="false">IFERROR(__xludf.dummyfunction("if(countif(ec_num_list,EA85),OFFSET(INDIRECT(CONCAT(""A"",to_text(match(EA85,ec_num_list,0)))),0,1),"""")"),"")</f>
        <v/>
      </c>
      <c r="BB85" s="199" t="str">
        <f aca="false">IFERROR(__xludf.dummyfunction("if(countif(ec_num_list,EB85),OFFSET(INDIRECT(CONCAT(""A"",to_text(match(EB85,ec_num_list,0)))),0,1),"""")"),"")</f>
        <v/>
      </c>
      <c r="BC85" s="199" t="str">
        <f aca="false">IFERROR(__xludf.dummyfunction("if(countif(ec_num_list,EC85),OFFSET(INDIRECT(CONCAT(""A"",to_text(match(EC85,ec_num_list,0)))),0,1),"""")"),"L8 ")</f>
        <v>L8</v>
      </c>
      <c r="BD85" s="199" t="str">
        <f aca="false">IFERROR(__xludf.dummyfunction("if(countif(ec_num_list,ED85),OFFSET(INDIRECT(CONCAT(""A"",to_text(match(ED85,ec_num_list,0)))),0,1),"""")"),"")</f>
        <v/>
      </c>
      <c r="BE85" s="199" t="str">
        <f aca="false">IFERROR(__xludf.dummyfunction("if(countif(ec_num_list,EE85),OFFSET(INDIRECT(CONCAT(""A"",to_text(match(EE85,ec_num_list,0)))),0,1),"""")"),"LA ")</f>
        <v>LA</v>
      </c>
      <c r="BF85" s="199" t="str">
        <f aca="false">IFERROR(__xludf.dummyfunction("if(countif(ec_num_list,EF85),OFFSET(INDIRECT(CONCAT(""A"",to_text(match(EF85,ec_num_list,0)))),0,1),"""")"),"")</f>
        <v/>
      </c>
      <c r="BG85" s="199" t="str">
        <f aca="false">IFERROR(__xludf.dummyfunction("if(countif(ec_num_list,EG85),OFFSET(INDIRECT(CONCAT(""A"",to_text(match(EG85,ec_num_list,0)))),0,1),"""")"),"LC ")</f>
        <v>LC</v>
      </c>
      <c r="BH85" s="199" t="str">
        <f aca="false">IFERROR(__xludf.dummyfunction("if(countif(ec_num_list,EH85),OFFSET(INDIRECT(CONCAT(""A"",to_text(match(EH85,ec_num_list,0)))),0,1),"""")"),"")</f>
        <v/>
      </c>
      <c r="BI85" s="199" t="str">
        <f aca="false">IFERROR(__xludf.dummyfunction("if(countif(ec_num_list,EI85),OFFSET(INDIRECT(CONCAT(""A"",to_text(match(EI85,ec_num_list,0)))),0,1),"""")"),"")</f>
        <v/>
      </c>
      <c r="BJ85" s="199" t="str">
        <f aca="false">IFERROR(__xludf.dummyfunction("if(countif(ec_num_list,EJ85),OFFSET(INDIRECT(CONCAT(""A"",to_text(match(EJ85,ec_num_list,0)))),0,1),"""")"),"LF ")</f>
        <v>LF</v>
      </c>
      <c r="BK85" s="199" t="str">
        <f aca="false">IFERROR(__xludf.dummyfunction("if(countif(ec_num_list,EK85),OFFSET(INDIRECT(CONCAT(""A"",to_text(match(EK85,ec_num_list,0)))),0,1),"""")"),"M0 ")</f>
        <v>M0</v>
      </c>
      <c r="BL85" s="199" t="str">
        <f aca="false">IFERROR(__xludf.dummyfunction("if(countif(ec_num_list,EL85),OFFSET(INDIRECT(CONCAT(""A"",to_text(match(EL85,ec_num_list,0)))),0,1),"""")"),"M1 ")</f>
        <v>M1</v>
      </c>
      <c r="BM85" s="199" t="str">
        <f aca="false">IFERROR(__xludf.dummyfunction("if(countif(ec_num_list,EM85),OFFSET(INDIRECT(CONCAT(""A"",to_text(match(EM85,ec_num_list,0)))),0,1),"""")"),"")</f>
        <v/>
      </c>
      <c r="BN85" s="199" t="str">
        <f aca="false">IFERROR(__xludf.dummyfunction("if(countif(ec_num_list,EN85),OFFSET(INDIRECT(CONCAT(""A"",to_text(match(EN85,ec_num_list,0)))),0,1),"""")"),"M3 ")</f>
        <v>M3</v>
      </c>
      <c r="BO85" s="199" t="str">
        <f aca="false">IFERROR(__xludf.dummyfunction("if(countif(ec_num_list,EO85),OFFSET(INDIRECT(CONCAT(""A"",to_text(match(EO85,ec_num_list,0)))),0,1),"""")"),"")</f>
        <v/>
      </c>
      <c r="BP85" s="199" t="str">
        <f aca="false">IFERROR(__xludf.dummyfunction("if(countif(ec_num_list,EP85),OFFSET(INDIRECT(CONCAT(""A"",to_text(match(EP85,ec_num_list,0)))),0,1),"""")"),"")</f>
        <v/>
      </c>
      <c r="BQ85" s="199" t="str">
        <f aca="false">IFERROR(__xludf.dummyfunction("if(countif(ec_num_list,EQ85),OFFSET(INDIRECT(CONCAT(""A"",to_text(match(EQ85,ec_num_list,0)))),0,1),"""")"),"")</f>
        <v/>
      </c>
      <c r="BR85" s="199" t="str">
        <f aca="false">IFERROR(__xludf.dummyfunction("if(countif(ec_num_list,ER85),OFFSET(INDIRECT(CONCAT(""A"",to_text(match(ER85,ec_num_list,0)))),0,1),"""")"),"")</f>
        <v/>
      </c>
      <c r="BS85" s="199" t="str">
        <f aca="false">IFERROR(__xludf.dummyfunction("if(countif(ec_num_list,ES85),OFFSET(INDIRECT(CONCAT(""A"",to_text(match(ES85,ec_num_list,0)))),0,1),"""")"),"M8 ")</f>
        <v>M8</v>
      </c>
      <c r="BT85" s="199" t="str">
        <f aca="false">IFERROR(__xludf.dummyfunction("if(countif(ec_num_list,ET85),OFFSET(INDIRECT(CONCAT(""A"",to_text(match(ET85,ec_num_list,0)))),0,1),"""")"),"")</f>
        <v/>
      </c>
      <c r="BU85" s="199" t="str">
        <f aca="false">IFERROR(__xludf.dummyfunction("if(countif(ec_num_list,EU85),OFFSET(INDIRECT(CONCAT(""A"",to_text(match(EU85,ec_num_list,0)))),0,1),"""")"),"")</f>
        <v/>
      </c>
      <c r="BV85" s="199" t="str">
        <f aca="false">IFERROR(__xludf.dummyfunction("if(countif(ec_num_list,EV85),OFFSET(INDIRECT(CONCAT(""A"",to_text(match(EV85,ec_num_list,0)))),0,1),"""")"),"MB ")</f>
        <v>MB</v>
      </c>
      <c r="BW85" s="199" t="str">
        <f aca="false">IFERROR(__xludf.dummyfunction("if(countif(ec_num_list,EW85),OFFSET(INDIRECT(CONCAT(""A"",to_text(match(EW85,ec_num_list,0)))),0,1),"""")"),"")</f>
        <v/>
      </c>
      <c r="BX85" s="199" t="str">
        <f aca="false">IFERROR(__xludf.dummyfunction("if(countif(ec_num_list,EX85),OFFSET(INDIRECT(CONCAT(""A"",to_text(match(EX85,ec_num_list,0)))),0,1),"""")"),"")</f>
        <v/>
      </c>
      <c r="BY85" s="199" t="str">
        <f aca="false">IFERROR(__xludf.dummyfunction("if(countif(ec_num_list,EY85),OFFSET(INDIRECT(CONCAT(""A"",to_text(match(EY85,ec_num_list,0)))),0,1),"""")"),"")</f>
        <v/>
      </c>
      <c r="BZ85" s="199" t="str">
        <f aca="false">IFERROR(__xludf.dummyfunction("if(countif(ec_num_list,EZ85),OFFSET(INDIRECT(CONCAT(""A"",to_text(match(EZ85,ec_num_list,0)))),0,1),"""")"),"MF ")</f>
        <v>MF</v>
      </c>
      <c r="CA85" s="199" t="str">
        <f aca="false">IFERROR(__xludf.dummyfunction("if(countif(ec_num_list,FA85),OFFSET(INDIRECT(CONCAT(""A"",to_text(match(FA85,ec_num_list,0)))),0,1),"""")"),"")</f>
        <v/>
      </c>
      <c r="CB85" s="199" t="str">
        <f aca="false">IFERROR(__xludf.dummyfunction("if(countif(ec_num_list,FB85),OFFSET(INDIRECT(CONCAT(""A"",to_text(match(FB85,ec_num_list,0)))),0,1),"""")"),"")</f>
        <v/>
      </c>
      <c r="CC85" s="199" t="str">
        <f aca="false">IFERROR(__xludf.dummyfunction("if(countif(ec_num_list,FC85),OFFSET(INDIRECT(CONCAT(""A"",to_text(match(FC85,ec_num_list,0)))),0,1),"""")"),"N2 ")</f>
        <v>N2</v>
      </c>
      <c r="CD85" s="199" t="str">
        <f aca="false">IFERROR(__xludf.dummyfunction("if(countif(ec_num_list,FD85),OFFSET(INDIRECT(CONCAT(""A"",to_text(match(FD85,ec_num_list,0)))),0,1),"""")"),"")</f>
        <v/>
      </c>
      <c r="CE85" s="199" t="str">
        <f aca="false">IFERROR(__xludf.dummyfunction("if(countif(ec_num_list,FE85),OFFSET(INDIRECT(CONCAT(""A"",to_text(match(FE85,ec_num_list,0)))),0,1),"""")"),"")</f>
        <v/>
      </c>
      <c r="CF85" s="199" t="str">
        <f aca="false">IFERROR(__xludf.dummyfunction("if(countif(ec_num_list,FF85),OFFSET(INDIRECT(CONCAT(""A"",to_text(match(FF85,ec_num_list,0)))),0,1),"""")"),"")</f>
        <v/>
      </c>
      <c r="CG85" s="199" t="str">
        <f aca="false">IFERROR(__xludf.dummyfunction("if(countif(ec_num_list,FG85),OFFSET(INDIRECT(CONCAT(""A"",to_text(match(FG85,ec_num_list,0)))),0,1),"""")"),"")</f>
        <v/>
      </c>
      <c r="CH85" s="199" t="str">
        <f aca="false">IFERROR(__xludf.dummyfunction("if(countif(ec_num_list,FH85),OFFSET(INDIRECT(CONCAT(""A"",to_text(match(FH85,ec_num_list,0)))),0,1),"""")"),"N7 ")</f>
        <v>N7</v>
      </c>
      <c r="CI85" s="199" t="str">
        <f aca="false">IFERROR(__xludf.dummyfunction("if(countif(ec_num_list,FI85),OFFSET(INDIRECT(CONCAT(""A"",to_text(match(FI85,ec_num_list,0)))),0,1),"""")"),"")</f>
        <v/>
      </c>
      <c r="CJ85" s="199" t="str">
        <f aca="false">IFERROR(__xludf.dummyfunction("if(countif(ec_num_list,FJ85),OFFSET(INDIRECT(CONCAT(""A"",to_text(match(FJ85,ec_num_list,0)))),0,1),"""")"),"")</f>
        <v/>
      </c>
      <c r="CK85" s="199" t="str">
        <f aca="false">IFERROR(__xludf.dummyfunction("if(countif(ec_num_list,FK85),OFFSET(INDIRECT(CONCAT(""A"",to_text(match(FK85,ec_num_list,0)))),0,1),"""")"),"NA ")</f>
        <v>NA</v>
      </c>
      <c r="CL85" s="199" t="str">
        <f aca="false">IFERROR(__xludf.dummyfunction("if(countif(ec_num_list,FL85),OFFSET(INDIRECT(CONCAT(""A"",to_text(match(FL85,ec_num_list,0)))),0,1),"""")"),"")</f>
        <v/>
      </c>
      <c r="CM85" s="199" t="str">
        <f aca="false">IFERROR(__xludf.dummyfunction("if(countif(ec_num_list,FM85),OFFSET(INDIRECT(CONCAT(""A"",to_text(match(FM85,ec_num_list,0)))),0,1),"""")"),"")</f>
        <v/>
      </c>
      <c r="CN85" s="37" t="s">
        <v>286</v>
      </c>
      <c r="CO85" s="37" t="s">
        <v>1231</v>
      </c>
      <c r="CP85" s="37" t="s">
        <v>1239</v>
      </c>
      <c r="CQ85" s="37" t="s">
        <v>1244</v>
      </c>
      <c r="CR85" s="37" t="s">
        <v>1543</v>
      </c>
      <c r="CS85" s="37" t="s">
        <v>1543</v>
      </c>
      <c r="CT85" s="37" t="s">
        <v>1254</v>
      </c>
      <c r="CU85" s="37" t="s">
        <v>1259</v>
      </c>
      <c r="CV85" s="37" t="s">
        <v>1262</v>
      </c>
      <c r="CW85" s="37" t="s">
        <v>1543</v>
      </c>
      <c r="CX85" s="37" t="s">
        <v>1543</v>
      </c>
      <c r="CY85" s="37" t="s">
        <v>1274</v>
      </c>
      <c r="CZ85" s="37" t="s">
        <v>1543</v>
      </c>
      <c r="DA85" s="37" t="s">
        <v>1280</v>
      </c>
      <c r="DB85" s="37" t="s">
        <v>1543</v>
      </c>
      <c r="DC85" s="37" t="s">
        <v>1543</v>
      </c>
      <c r="DD85" s="37" t="s">
        <v>1543</v>
      </c>
      <c r="DE85" s="37" t="s">
        <v>1292</v>
      </c>
      <c r="DF85" s="37" t="s">
        <v>1543</v>
      </c>
      <c r="DG85" s="37" t="s">
        <v>1543</v>
      </c>
      <c r="DH85" s="37" t="s">
        <v>1303</v>
      </c>
      <c r="DI85" s="37" t="s">
        <v>1305</v>
      </c>
      <c r="DJ85" s="37" t="s">
        <v>1309</v>
      </c>
      <c r="DK85" s="37" t="s">
        <v>1543</v>
      </c>
      <c r="DL85" s="37" t="s">
        <v>1314</v>
      </c>
      <c r="DM85" s="37" t="s">
        <v>1543</v>
      </c>
      <c r="DN85" s="37" t="s">
        <v>1322</v>
      </c>
      <c r="DO85" s="37" t="s">
        <v>1325</v>
      </c>
      <c r="DP85" s="37" t="s">
        <v>1329</v>
      </c>
      <c r="DQ85" s="37" t="s">
        <v>1332</v>
      </c>
      <c r="DR85" s="37" t="s">
        <v>1335</v>
      </c>
      <c r="DS85" s="37" t="s">
        <v>1543</v>
      </c>
      <c r="DT85" s="37" t="s">
        <v>1341</v>
      </c>
      <c r="DU85" s="37" t="s">
        <v>1543</v>
      </c>
      <c r="DV85" s="37" t="s">
        <v>1351</v>
      </c>
      <c r="DW85" s="37" t="s">
        <v>1543</v>
      </c>
      <c r="DX85" s="37" t="s">
        <v>1543</v>
      </c>
      <c r="DY85" s="37" t="s">
        <v>1543</v>
      </c>
      <c r="DZ85" s="37" t="s">
        <v>1543</v>
      </c>
      <c r="EA85" s="37" t="s">
        <v>1543</v>
      </c>
      <c r="EB85" s="37" t="s">
        <v>1543</v>
      </c>
      <c r="EC85" s="37" t="s">
        <v>1379</v>
      </c>
      <c r="ED85" s="37" t="s">
        <v>1543</v>
      </c>
      <c r="EE85" s="37" t="s">
        <v>1385</v>
      </c>
      <c r="EF85" s="37" t="s">
        <v>1543</v>
      </c>
      <c r="EG85" s="37" t="s">
        <v>1392</v>
      </c>
      <c r="EH85" s="37" t="s">
        <v>1543</v>
      </c>
      <c r="EI85" s="37" t="s">
        <v>1543</v>
      </c>
      <c r="EJ85" s="37" t="s">
        <v>1402</v>
      </c>
      <c r="EK85" s="37" t="s">
        <v>1405</v>
      </c>
      <c r="EL85" s="37" t="s">
        <v>1407</v>
      </c>
      <c r="EM85" s="37" t="s">
        <v>1543</v>
      </c>
      <c r="EN85" s="37" t="s">
        <v>1416</v>
      </c>
      <c r="EO85" s="37" t="s">
        <v>1543</v>
      </c>
      <c r="EP85" s="37" t="s">
        <v>1543</v>
      </c>
      <c r="EQ85" s="37" t="s">
        <v>1543</v>
      </c>
      <c r="ER85" s="37" t="s">
        <v>1543</v>
      </c>
      <c r="ES85" s="37" t="s">
        <v>1430</v>
      </c>
      <c r="ET85" s="37" t="s">
        <v>1543</v>
      </c>
      <c r="EU85" s="37" t="s">
        <v>1543</v>
      </c>
      <c r="EV85" s="37" t="s">
        <v>1439</v>
      </c>
      <c r="EW85" s="37" t="s">
        <v>1543</v>
      </c>
      <c r="EX85" s="37" t="s">
        <v>1543</v>
      </c>
      <c r="EY85" s="37" t="s">
        <v>1543</v>
      </c>
      <c r="EZ85" s="37" t="s">
        <v>1451</v>
      </c>
      <c r="FA85" s="37" t="s">
        <v>1543</v>
      </c>
      <c r="FB85" s="37" t="s">
        <v>1543</v>
      </c>
      <c r="FC85" s="37" t="s">
        <v>1464</v>
      </c>
      <c r="FD85" s="37" t="s">
        <v>1543</v>
      </c>
      <c r="FE85" s="37" t="s">
        <v>1543</v>
      </c>
      <c r="FF85" s="37" t="s">
        <v>1543</v>
      </c>
      <c r="FG85" s="37" t="s">
        <v>1543</v>
      </c>
      <c r="FH85" s="37" t="s">
        <v>1482</v>
      </c>
      <c r="FI85" s="37" t="s">
        <v>1543</v>
      </c>
      <c r="FJ85" s="37" t="s">
        <v>1543</v>
      </c>
      <c r="FK85" s="37" t="s">
        <v>1494</v>
      </c>
      <c r="FL85" s="37" t="s">
        <v>1497</v>
      </c>
      <c r="FM85" s="37" t="s">
        <v>1543</v>
      </c>
    </row>
    <row r="86" customFormat="false" ht="15" hidden="false" customHeight="false" outlineLevel="0" collapsed="false">
      <c r="A86" s="37"/>
      <c r="B86" s="37"/>
      <c r="C86" s="196"/>
      <c r="D86" s="36" t="s">
        <v>417</v>
      </c>
      <c r="E86" s="36" t="s">
        <v>896</v>
      </c>
      <c r="F86" s="36" t="s">
        <v>897</v>
      </c>
      <c r="G86" s="36" t="s">
        <v>898</v>
      </c>
      <c r="H86" s="36" t="s">
        <v>439</v>
      </c>
      <c r="I86" s="36" t="s">
        <v>648</v>
      </c>
      <c r="J86" s="36" t="s">
        <v>660</v>
      </c>
      <c r="K86" s="36" t="s">
        <v>831</v>
      </c>
      <c r="L86" s="173" t="s">
        <v>288</v>
      </c>
      <c r="M86" s="199" t="str">
        <f aca="false">IFERROR(__xludf.dummyfunction("regexreplace(N86,"" "","", "")"),"J0, J1, J2, J5, J6, J7, JA, JC, K0, K3, K4, K5, K7, K9, KA, KB, KC, KD, KF, L1, L8, LA, LC, LF, M0, M1, M3, M8, MB, MD, MF, N2, N7, NA, ")</f>
        <v>J0, J1, J2, J5, J6, J7, JA, JC, K0, K3, K4, K5, K7, K9, KA, KB, KC, KD, KF, L1, L8, LA, LC, LF, M0, M1, M3, M8, MB, MD, MF, N2, N7, NA,</v>
      </c>
      <c r="N86" s="199" t="e">
        <f aca="false">CONCATENATE(O86:CL86)</f>
        <v>#VALUE!</v>
      </c>
      <c r="O86" s="199" t="str">
        <f aca="false">IFERROR(__xludf.dummyfunction("if(countif(ec_num_list,CO86),OFFSET(INDIRECT(CONCAT(""A"",to_text(match(CO86,ec_num_list,0)))),0,1),"""")"),"J0 ")</f>
        <v>J0</v>
      </c>
      <c r="P86" s="199" t="str">
        <f aca="false">IFERROR(__xludf.dummyfunction("if(countif(ec_num_list,CP86),OFFSET(INDIRECT(CONCAT(""A"",to_text(match(CP86,ec_num_list,0)))),0,1),"""")"),"J1 ")</f>
        <v>J1</v>
      </c>
      <c r="Q86" s="199" t="str">
        <f aca="false">IFERROR(__xludf.dummyfunction("if(countif(ec_num_list,CQ86),OFFSET(INDIRECT(CONCAT(""A"",to_text(match(CQ86,ec_num_list,0)))),0,1),"""")"),"J2 ")</f>
        <v>J2</v>
      </c>
      <c r="R86" s="199" t="str">
        <f aca="false">IFERROR(__xludf.dummyfunction("if(countif(ec_num_list,CR86),OFFSET(INDIRECT(CONCAT(""A"",to_text(match(CR86,ec_num_list,0)))),0,1),"""")"),"")</f>
        <v/>
      </c>
      <c r="S86" s="199" t="str">
        <f aca="false">IFERROR(__xludf.dummyfunction("if(countif(ec_num_list,CS86),OFFSET(INDIRECT(CONCAT(""A"",to_text(match(CS86,ec_num_list,0)))),0,1),"""")"),"")</f>
        <v/>
      </c>
      <c r="T86" s="199" t="str">
        <f aca="false">IFERROR(__xludf.dummyfunction("if(countif(ec_num_list,CT86),OFFSET(INDIRECT(CONCAT(""A"",to_text(match(CT86,ec_num_list,0)))),0,1),"""")"),"J5 ")</f>
        <v>J5</v>
      </c>
      <c r="U86" s="199" t="str">
        <f aca="false">IFERROR(__xludf.dummyfunction("if(countif(ec_num_list,CU86),OFFSET(INDIRECT(CONCAT(""A"",to_text(match(CU86,ec_num_list,0)))),0,1),"""")"),"J6 ")</f>
        <v>J6</v>
      </c>
      <c r="V86" s="199" t="str">
        <f aca="false">IFERROR(__xludf.dummyfunction("if(countif(ec_num_list,CV86),OFFSET(INDIRECT(CONCAT(""A"",to_text(match(CV86,ec_num_list,0)))),0,1),"""")"),"J7 ")</f>
        <v>J7</v>
      </c>
      <c r="W86" s="199" t="str">
        <f aca="false">IFERROR(__xludf.dummyfunction("if(countif(ec_num_list,CW86),OFFSET(INDIRECT(CONCAT(""A"",to_text(match(CW86,ec_num_list,0)))),0,1),"""")"),"")</f>
        <v/>
      </c>
      <c r="X86" s="199" t="str">
        <f aca="false">IFERROR(__xludf.dummyfunction("if(countif(ec_num_list,CX86),OFFSET(INDIRECT(CONCAT(""A"",to_text(match(CX86,ec_num_list,0)))),0,1),"""")"),"")</f>
        <v/>
      </c>
      <c r="Y86" s="199" t="str">
        <f aca="false">IFERROR(__xludf.dummyfunction("if(countif(ec_num_list,CY86),OFFSET(INDIRECT(CONCAT(""A"",to_text(match(CY86,ec_num_list,0)))),0,1),"""")"),"JA ")</f>
        <v>JA</v>
      </c>
      <c r="Z86" s="199" t="str">
        <f aca="false">IFERROR(__xludf.dummyfunction("if(countif(ec_num_list,CZ86),OFFSET(INDIRECT(CONCAT(""A"",to_text(match(CZ86,ec_num_list,0)))),0,1),"""")"),"")</f>
        <v/>
      </c>
      <c r="AA86" s="199" t="str">
        <f aca="false">IFERROR(__xludf.dummyfunction("if(countif(ec_num_list,DA86),OFFSET(INDIRECT(CONCAT(""A"",to_text(match(DA86,ec_num_list,0)))),0,1),"""")"),"JC ")</f>
        <v>JC</v>
      </c>
      <c r="AB86" s="199" t="str">
        <f aca="false">IFERROR(__xludf.dummyfunction("if(countif(ec_num_list,DB86),OFFSET(INDIRECT(CONCAT(""A"",to_text(match(DB86,ec_num_list,0)))),0,1),"""")"),"")</f>
        <v/>
      </c>
      <c r="AC86" s="199" t="str">
        <f aca="false">IFERROR(__xludf.dummyfunction("if(countif(ec_num_list,DC86),OFFSET(INDIRECT(CONCAT(""A"",to_text(match(DC86,ec_num_list,0)))),0,1),"""")"),"")</f>
        <v/>
      </c>
      <c r="AD86" s="199" t="str">
        <f aca="false">IFERROR(__xludf.dummyfunction("if(countif(ec_num_list,DD86),OFFSET(INDIRECT(CONCAT(""A"",to_text(match(DD86,ec_num_list,0)))),0,1),"""")"),"")</f>
        <v/>
      </c>
      <c r="AE86" s="199" t="str">
        <f aca="false">IFERROR(__xludf.dummyfunction("if(countif(ec_num_list,DE86),OFFSET(INDIRECT(CONCAT(""A"",to_text(match(DE86,ec_num_list,0)))),0,1),"""")"),"K0 ")</f>
        <v>K0</v>
      </c>
      <c r="AF86" s="199" t="str">
        <f aca="false">IFERROR(__xludf.dummyfunction("if(countif(ec_num_list,DF86),OFFSET(INDIRECT(CONCAT(""A"",to_text(match(DF86,ec_num_list,0)))),0,1),"""")"),"")</f>
        <v/>
      </c>
      <c r="AG86" s="199" t="str">
        <f aca="false">IFERROR(__xludf.dummyfunction("if(countif(ec_num_list,DG86),OFFSET(INDIRECT(CONCAT(""A"",to_text(match(DG86,ec_num_list,0)))),0,1),"""")"),"")</f>
        <v/>
      </c>
      <c r="AH86" s="199" t="str">
        <f aca="false">IFERROR(__xludf.dummyfunction("if(countif(ec_num_list,DH86),OFFSET(INDIRECT(CONCAT(""A"",to_text(match(DH86,ec_num_list,0)))),0,1),"""")"),"K3 ")</f>
        <v>K3</v>
      </c>
      <c r="AI86" s="199" t="str">
        <f aca="false">IFERROR(__xludf.dummyfunction("if(countif(ec_num_list,DI86),OFFSET(INDIRECT(CONCAT(""A"",to_text(match(DI86,ec_num_list,0)))),0,1),"""")"),"K4 ")</f>
        <v>K4</v>
      </c>
      <c r="AJ86" s="199" t="str">
        <f aca="false">IFERROR(__xludf.dummyfunction("if(countif(ec_num_list,DJ86),OFFSET(INDIRECT(CONCAT(""A"",to_text(match(DJ86,ec_num_list,0)))),0,1),"""")"),"K5 ")</f>
        <v>K5</v>
      </c>
      <c r="AK86" s="199" t="str">
        <f aca="false">IFERROR(__xludf.dummyfunction("if(countif(ec_num_list,DK86),OFFSET(INDIRECT(CONCAT(""A"",to_text(match(DK86,ec_num_list,0)))),0,1),"""")"),"")</f>
        <v/>
      </c>
      <c r="AL86" s="199" t="str">
        <f aca="false">IFERROR(__xludf.dummyfunction("if(countif(ec_num_list,DL86),OFFSET(INDIRECT(CONCAT(""A"",to_text(match(DL86,ec_num_list,0)))),0,1),"""")"),"K7 ")</f>
        <v>K7</v>
      </c>
      <c r="AM86" s="199" t="str">
        <f aca="false">IFERROR(__xludf.dummyfunction("if(countif(ec_num_list,DM86),OFFSET(INDIRECT(CONCAT(""A"",to_text(match(DM86,ec_num_list,0)))),0,1),"""")"),"")</f>
        <v/>
      </c>
      <c r="AN86" s="199" t="str">
        <f aca="false">IFERROR(__xludf.dummyfunction("if(countif(ec_num_list,DN86),OFFSET(INDIRECT(CONCAT(""A"",to_text(match(DN86,ec_num_list,0)))),0,1),"""")"),"K9 ")</f>
        <v>K9</v>
      </c>
      <c r="AO86" s="199" t="str">
        <f aca="false">IFERROR(__xludf.dummyfunction("if(countif(ec_num_list,DO86),OFFSET(INDIRECT(CONCAT(""A"",to_text(match(DO86,ec_num_list,0)))),0,1),"""")"),"KA ")</f>
        <v>KA</v>
      </c>
      <c r="AP86" s="199" t="str">
        <f aca="false">IFERROR(__xludf.dummyfunction("if(countif(ec_num_list,DP86),OFFSET(INDIRECT(CONCAT(""A"",to_text(match(DP86,ec_num_list,0)))),0,1),"""")"),"KB ")</f>
        <v>KB</v>
      </c>
      <c r="AQ86" s="199" t="str">
        <f aca="false">IFERROR(__xludf.dummyfunction("if(countif(ec_num_list,DQ86),OFFSET(INDIRECT(CONCAT(""A"",to_text(match(DQ86,ec_num_list,0)))),0,1),"""")"),"KC ")</f>
        <v>KC</v>
      </c>
      <c r="AR86" s="199" t="str">
        <f aca="false">IFERROR(__xludf.dummyfunction("if(countif(ec_num_list,DR86),OFFSET(INDIRECT(CONCAT(""A"",to_text(match(DR86,ec_num_list,0)))),0,1),"""")"),"KD ")</f>
        <v>KD</v>
      </c>
      <c r="AS86" s="199" t="str">
        <f aca="false">IFERROR(__xludf.dummyfunction("if(countif(ec_num_list,DS86),OFFSET(INDIRECT(CONCAT(""A"",to_text(match(DS86,ec_num_list,0)))),0,1),"""")"),"")</f>
        <v/>
      </c>
      <c r="AT86" s="199" t="str">
        <f aca="false">IFERROR(__xludf.dummyfunction("if(countif(ec_num_list,DT86),OFFSET(INDIRECT(CONCAT(""A"",to_text(match(DT86,ec_num_list,0)))),0,1),"""")"),"KF ")</f>
        <v>KF</v>
      </c>
      <c r="AU86" s="199" t="str">
        <f aca="false">IFERROR(__xludf.dummyfunction("if(countif(ec_num_list,DU86),OFFSET(INDIRECT(CONCAT(""A"",to_text(match(DU86,ec_num_list,0)))),0,1),"""")"),"")</f>
        <v/>
      </c>
      <c r="AV86" s="199" t="str">
        <f aca="false">IFERROR(__xludf.dummyfunction("if(countif(ec_num_list,DV86),OFFSET(INDIRECT(CONCAT(""A"",to_text(match(DV86,ec_num_list,0)))),0,1),"""")"),"L1 ")</f>
        <v>L1</v>
      </c>
      <c r="AW86" s="199" t="str">
        <f aca="false">IFERROR(__xludf.dummyfunction("if(countif(ec_num_list,DW86),OFFSET(INDIRECT(CONCAT(""A"",to_text(match(DW86,ec_num_list,0)))),0,1),"""")"),"")</f>
        <v/>
      </c>
      <c r="AX86" s="199" t="str">
        <f aca="false">IFERROR(__xludf.dummyfunction("if(countif(ec_num_list,DX86),OFFSET(INDIRECT(CONCAT(""A"",to_text(match(DX86,ec_num_list,0)))),0,1),"""")"),"")</f>
        <v/>
      </c>
      <c r="AY86" s="199" t="str">
        <f aca="false">IFERROR(__xludf.dummyfunction("if(countif(ec_num_list,DY86),OFFSET(INDIRECT(CONCAT(""A"",to_text(match(DY86,ec_num_list,0)))),0,1),"""")"),"")</f>
        <v/>
      </c>
      <c r="AZ86" s="199" t="str">
        <f aca="false">IFERROR(__xludf.dummyfunction("if(countif(ec_num_list,DZ86),OFFSET(INDIRECT(CONCAT(""A"",to_text(match(DZ86,ec_num_list,0)))),0,1),"""")"),"")</f>
        <v/>
      </c>
      <c r="BA86" s="199" t="str">
        <f aca="false">IFERROR(__xludf.dummyfunction("if(countif(ec_num_list,EA86),OFFSET(INDIRECT(CONCAT(""A"",to_text(match(EA86,ec_num_list,0)))),0,1),"""")"),"")</f>
        <v/>
      </c>
      <c r="BB86" s="199" t="str">
        <f aca="false">IFERROR(__xludf.dummyfunction("if(countif(ec_num_list,EB86),OFFSET(INDIRECT(CONCAT(""A"",to_text(match(EB86,ec_num_list,0)))),0,1),"""")"),"")</f>
        <v/>
      </c>
      <c r="BC86" s="199" t="str">
        <f aca="false">IFERROR(__xludf.dummyfunction("if(countif(ec_num_list,EC86),OFFSET(INDIRECT(CONCAT(""A"",to_text(match(EC86,ec_num_list,0)))),0,1),"""")"),"L8 ")</f>
        <v>L8</v>
      </c>
      <c r="BD86" s="199" t="str">
        <f aca="false">IFERROR(__xludf.dummyfunction("if(countif(ec_num_list,ED86),OFFSET(INDIRECT(CONCAT(""A"",to_text(match(ED86,ec_num_list,0)))),0,1),"""")"),"")</f>
        <v/>
      </c>
      <c r="BE86" s="199" t="str">
        <f aca="false">IFERROR(__xludf.dummyfunction("if(countif(ec_num_list,EE86),OFFSET(INDIRECT(CONCAT(""A"",to_text(match(EE86,ec_num_list,0)))),0,1),"""")"),"LA ")</f>
        <v>LA</v>
      </c>
      <c r="BF86" s="199" t="str">
        <f aca="false">IFERROR(__xludf.dummyfunction("if(countif(ec_num_list,EF86),OFFSET(INDIRECT(CONCAT(""A"",to_text(match(EF86,ec_num_list,0)))),0,1),"""")"),"")</f>
        <v/>
      </c>
      <c r="BG86" s="199" t="str">
        <f aca="false">IFERROR(__xludf.dummyfunction("if(countif(ec_num_list,EG86),OFFSET(INDIRECT(CONCAT(""A"",to_text(match(EG86,ec_num_list,0)))),0,1),"""")"),"LC ")</f>
        <v>LC</v>
      </c>
      <c r="BH86" s="199" t="str">
        <f aca="false">IFERROR(__xludf.dummyfunction("if(countif(ec_num_list,EH86),OFFSET(INDIRECT(CONCAT(""A"",to_text(match(EH86,ec_num_list,0)))),0,1),"""")"),"")</f>
        <v/>
      </c>
      <c r="BI86" s="199" t="str">
        <f aca="false">IFERROR(__xludf.dummyfunction("if(countif(ec_num_list,EI86),OFFSET(INDIRECT(CONCAT(""A"",to_text(match(EI86,ec_num_list,0)))),0,1),"""")"),"")</f>
        <v/>
      </c>
      <c r="BJ86" s="199" t="str">
        <f aca="false">IFERROR(__xludf.dummyfunction("if(countif(ec_num_list,EJ86),OFFSET(INDIRECT(CONCAT(""A"",to_text(match(EJ86,ec_num_list,0)))),0,1),"""")"),"LF ")</f>
        <v>LF</v>
      </c>
      <c r="BK86" s="199" t="str">
        <f aca="false">IFERROR(__xludf.dummyfunction("if(countif(ec_num_list,EK86),OFFSET(INDIRECT(CONCAT(""A"",to_text(match(EK86,ec_num_list,0)))),0,1),"""")"),"M0 ")</f>
        <v>M0</v>
      </c>
      <c r="BL86" s="199" t="str">
        <f aca="false">IFERROR(__xludf.dummyfunction("if(countif(ec_num_list,EL86),OFFSET(INDIRECT(CONCAT(""A"",to_text(match(EL86,ec_num_list,0)))),0,1),"""")"),"M1 ")</f>
        <v>M1</v>
      </c>
      <c r="BM86" s="199" t="str">
        <f aca="false">IFERROR(__xludf.dummyfunction("if(countif(ec_num_list,EM86),OFFSET(INDIRECT(CONCAT(""A"",to_text(match(EM86,ec_num_list,0)))),0,1),"""")"),"")</f>
        <v/>
      </c>
      <c r="BN86" s="199" t="str">
        <f aca="false">IFERROR(__xludf.dummyfunction("if(countif(ec_num_list,EN86),OFFSET(INDIRECT(CONCAT(""A"",to_text(match(EN86,ec_num_list,0)))),0,1),"""")"),"M3 ")</f>
        <v>M3</v>
      </c>
      <c r="BO86" s="199" t="str">
        <f aca="false">IFERROR(__xludf.dummyfunction("if(countif(ec_num_list,EO86),OFFSET(INDIRECT(CONCAT(""A"",to_text(match(EO86,ec_num_list,0)))),0,1),"""")"),"")</f>
        <v/>
      </c>
      <c r="BP86" s="199" t="str">
        <f aca="false">IFERROR(__xludf.dummyfunction("if(countif(ec_num_list,EP86),OFFSET(INDIRECT(CONCAT(""A"",to_text(match(EP86,ec_num_list,0)))),0,1),"""")"),"")</f>
        <v/>
      </c>
      <c r="BQ86" s="199" t="str">
        <f aca="false">IFERROR(__xludf.dummyfunction("if(countif(ec_num_list,EQ86),OFFSET(INDIRECT(CONCAT(""A"",to_text(match(EQ86,ec_num_list,0)))),0,1),"""")"),"")</f>
        <v/>
      </c>
      <c r="BR86" s="199" t="str">
        <f aca="false">IFERROR(__xludf.dummyfunction("if(countif(ec_num_list,ER86),OFFSET(INDIRECT(CONCAT(""A"",to_text(match(ER86,ec_num_list,0)))),0,1),"""")"),"")</f>
        <v/>
      </c>
      <c r="BS86" s="199" t="str">
        <f aca="false">IFERROR(__xludf.dummyfunction("if(countif(ec_num_list,ES86),OFFSET(INDIRECT(CONCAT(""A"",to_text(match(ES86,ec_num_list,0)))),0,1),"""")"),"M8 ")</f>
        <v>M8</v>
      </c>
      <c r="BT86" s="199" t="str">
        <f aca="false">IFERROR(__xludf.dummyfunction("if(countif(ec_num_list,ET86),OFFSET(INDIRECT(CONCAT(""A"",to_text(match(ET86,ec_num_list,0)))),0,1),"""")"),"")</f>
        <v/>
      </c>
      <c r="BU86" s="199" t="str">
        <f aca="false">IFERROR(__xludf.dummyfunction("if(countif(ec_num_list,EU86),OFFSET(INDIRECT(CONCAT(""A"",to_text(match(EU86,ec_num_list,0)))),0,1),"""")"),"")</f>
        <v/>
      </c>
      <c r="BV86" s="199" t="str">
        <f aca="false">IFERROR(__xludf.dummyfunction("if(countif(ec_num_list,EV86),OFFSET(INDIRECT(CONCAT(""A"",to_text(match(EV86,ec_num_list,0)))),0,1),"""")"),"MB ")</f>
        <v>MB</v>
      </c>
      <c r="BW86" s="199" t="str">
        <f aca="false">IFERROR(__xludf.dummyfunction("if(countif(ec_num_list,EW86),OFFSET(INDIRECT(CONCAT(""A"",to_text(match(EW86,ec_num_list,0)))),0,1),"""")"),"")</f>
        <v/>
      </c>
      <c r="BX86" s="199" t="str">
        <f aca="false">IFERROR(__xludf.dummyfunction("if(countif(ec_num_list,EX86),OFFSET(INDIRECT(CONCAT(""A"",to_text(match(EX86,ec_num_list,0)))),0,1),"""")"),"MD ")</f>
        <v>MD</v>
      </c>
      <c r="BY86" s="199" t="str">
        <f aca="false">IFERROR(__xludf.dummyfunction("if(countif(ec_num_list,EY86),OFFSET(INDIRECT(CONCAT(""A"",to_text(match(EY86,ec_num_list,0)))),0,1),"""")"),"")</f>
        <v/>
      </c>
      <c r="BZ86" s="199" t="str">
        <f aca="false">IFERROR(__xludf.dummyfunction("if(countif(ec_num_list,EZ86),OFFSET(INDIRECT(CONCAT(""A"",to_text(match(EZ86,ec_num_list,0)))),0,1),"""")"),"MF ")</f>
        <v>MF</v>
      </c>
      <c r="CA86" s="199" t="str">
        <f aca="false">IFERROR(__xludf.dummyfunction("if(countif(ec_num_list,FA86),OFFSET(INDIRECT(CONCAT(""A"",to_text(match(FA86,ec_num_list,0)))),0,1),"""")"),"")</f>
        <v/>
      </c>
      <c r="CB86" s="199" t="str">
        <f aca="false">IFERROR(__xludf.dummyfunction("if(countif(ec_num_list,FB86),OFFSET(INDIRECT(CONCAT(""A"",to_text(match(FB86,ec_num_list,0)))),0,1),"""")"),"")</f>
        <v/>
      </c>
      <c r="CC86" s="199" t="str">
        <f aca="false">IFERROR(__xludf.dummyfunction("if(countif(ec_num_list,FC86),OFFSET(INDIRECT(CONCAT(""A"",to_text(match(FC86,ec_num_list,0)))),0,1),"""")"),"N2 ")</f>
        <v>N2</v>
      </c>
      <c r="CD86" s="199" t="str">
        <f aca="false">IFERROR(__xludf.dummyfunction("if(countif(ec_num_list,FD86),OFFSET(INDIRECT(CONCAT(""A"",to_text(match(FD86,ec_num_list,0)))),0,1),"""")"),"")</f>
        <v/>
      </c>
      <c r="CE86" s="199" t="str">
        <f aca="false">IFERROR(__xludf.dummyfunction("if(countif(ec_num_list,FE86),OFFSET(INDIRECT(CONCAT(""A"",to_text(match(FE86,ec_num_list,0)))),0,1),"""")"),"")</f>
        <v/>
      </c>
      <c r="CF86" s="199" t="str">
        <f aca="false">IFERROR(__xludf.dummyfunction("if(countif(ec_num_list,FF86),OFFSET(INDIRECT(CONCAT(""A"",to_text(match(FF86,ec_num_list,0)))),0,1),"""")"),"")</f>
        <v/>
      </c>
      <c r="CG86" s="199" t="str">
        <f aca="false">IFERROR(__xludf.dummyfunction("if(countif(ec_num_list,FG86),OFFSET(INDIRECT(CONCAT(""A"",to_text(match(FG86,ec_num_list,0)))),0,1),"""")"),"")</f>
        <v/>
      </c>
      <c r="CH86" s="199" t="str">
        <f aca="false">IFERROR(__xludf.dummyfunction("if(countif(ec_num_list,FH86),OFFSET(INDIRECT(CONCAT(""A"",to_text(match(FH86,ec_num_list,0)))),0,1),"""")"),"N7 ")</f>
        <v>N7</v>
      </c>
      <c r="CI86" s="199" t="str">
        <f aca="false">IFERROR(__xludf.dummyfunction("if(countif(ec_num_list,FI86),OFFSET(INDIRECT(CONCAT(""A"",to_text(match(FI86,ec_num_list,0)))),0,1),"""")"),"")</f>
        <v/>
      </c>
      <c r="CJ86" s="199" t="str">
        <f aca="false">IFERROR(__xludf.dummyfunction("if(countif(ec_num_list,FJ86),OFFSET(INDIRECT(CONCAT(""A"",to_text(match(FJ86,ec_num_list,0)))),0,1),"""")"),"")</f>
        <v/>
      </c>
      <c r="CK86" s="199" t="str">
        <f aca="false">IFERROR(__xludf.dummyfunction("if(countif(ec_num_list,FK86),OFFSET(INDIRECT(CONCAT(""A"",to_text(match(FK86,ec_num_list,0)))),0,1),"""")"),"NA ")</f>
        <v>NA</v>
      </c>
      <c r="CL86" s="199" t="str">
        <f aca="false">IFERROR(__xludf.dummyfunction("if(countif(ec_num_list,FL86),OFFSET(INDIRECT(CONCAT(""A"",to_text(match(FL86,ec_num_list,0)))),0,1),"""")"),"")</f>
        <v/>
      </c>
      <c r="CM86" s="199" t="str">
        <f aca="false">IFERROR(__xludf.dummyfunction("if(countif(ec_num_list,FM86),OFFSET(INDIRECT(CONCAT(""A"",to_text(match(FM86,ec_num_list,0)))),0,1),"""")"),"")</f>
        <v/>
      </c>
      <c r="CN86" s="37" t="s">
        <v>288</v>
      </c>
      <c r="CO86" s="37" t="s">
        <v>1231</v>
      </c>
      <c r="CP86" s="37" t="s">
        <v>1239</v>
      </c>
      <c r="CQ86" s="37" t="s">
        <v>1244</v>
      </c>
      <c r="CR86" s="37" t="s">
        <v>1543</v>
      </c>
      <c r="CS86" s="37" t="s">
        <v>1543</v>
      </c>
      <c r="CT86" s="37" t="s">
        <v>1254</v>
      </c>
      <c r="CU86" s="37" t="s">
        <v>1259</v>
      </c>
      <c r="CV86" s="37" t="s">
        <v>1262</v>
      </c>
      <c r="CW86" s="37" t="s">
        <v>1543</v>
      </c>
      <c r="CX86" s="37" t="s">
        <v>1543</v>
      </c>
      <c r="CY86" s="37" t="s">
        <v>1274</v>
      </c>
      <c r="CZ86" s="37" t="s">
        <v>1543</v>
      </c>
      <c r="DA86" s="37" t="s">
        <v>1280</v>
      </c>
      <c r="DB86" s="37" t="s">
        <v>1543</v>
      </c>
      <c r="DC86" s="37" t="s">
        <v>1543</v>
      </c>
      <c r="DD86" s="37" t="s">
        <v>1543</v>
      </c>
      <c r="DE86" s="37" t="s">
        <v>1292</v>
      </c>
      <c r="DF86" s="37" t="s">
        <v>1543</v>
      </c>
      <c r="DG86" s="37" t="s">
        <v>1543</v>
      </c>
      <c r="DH86" s="37" t="s">
        <v>1303</v>
      </c>
      <c r="DI86" s="37" t="s">
        <v>1305</v>
      </c>
      <c r="DJ86" s="37" t="s">
        <v>1309</v>
      </c>
      <c r="DK86" s="37" t="s">
        <v>1543</v>
      </c>
      <c r="DL86" s="37" t="s">
        <v>1314</v>
      </c>
      <c r="DM86" s="37" t="s">
        <v>1543</v>
      </c>
      <c r="DN86" s="37" t="s">
        <v>1322</v>
      </c>
      <c r="DO86" s="37" t="s">
        <v>1325</v>
      </c>
      <c r="DP86" s="37" t="s">
        <v>1329</v>
      </c>
      <c r="DQ86" s="37" t="s">
        <v>1332</v>
      </c>
      <c r="DR86" s="37" t="s">
        <v>1335</v>
      </c>
      <c r="DS86" s="37" t="s">
        <v>1543</v>
      </c>
      <c r="DT86" s="37" t="s">
        <v>1341</v>
      </c>
      <c r="DU86" s="37" t="s">
        <v>1543</v>
      </c>
      <c r="DV86" s="37" t="s">
        <v>1351</v>
      </c>
      <c r="DW86" s="37" t="s">
        <v>1543</v>
      </c>
      <c r="DX86" s="37" t="s">
        <v>1543</v>
      </c>
      <c r="DY86" s="37" t="s">
        <v>1543</v>
      </c>
      <c r="DZ86" s="37" t="s">
        <v>1543</v>
      </c>
      <c r="EA86" s="37" t="s">
        <v>1543</v>
      </c>
      <c r="EB86" s="37" t="s">
        <v>1543</v>
      </c>
      <c r="EC86" s="37" t="s">
        <v>1379</v>
      </c>
      <c r="ED86" s="37" t="s">
        <v>1543</v>
      </c>
      <c r="EE86" s="37" t="s">
        <v>1385</v>
      </c>
      <c r="EF86" s="37" t="s">
        <v>1543</v>
      </c>
      <c r="EG86" s="37" t="s">
        <v>1392</v>
      </c>
      <c r="EH86" s="37" t="s">
        <v>1543</v>
      </c>
      <c r="EI86" s="37" t="s">
        <v>1543</v>
      </c>
      <c r="EJ86" s="37" t="s">
        <v>1402</v>
      </c>
      <c r="EK86" s="37" t="s">
        <v>1405</v>
      </c>
      <c r="EL86" s="37" t="s">
        <v>1407</v>
      </c>
      <c r="EM86" s="37" t="s">
        <v>1543</v>
      </c>
      <c r="EN86" s="37" t="s">
        <v>1416</v>
      </c>
      <c r="EO86" s="37" t="s">
        <v>1543</v>
      </c>
      <c r="EP86" s="37" t="s">
        <v>1543</v>
      </c>
      <c r="EQ86" s="37" t="s">
        <v>1543</v>
      </c>
      <c r="ER86" s="37" t="s">
        <v>1543</v>
      </c>
      <c r="ES86" s="37" t="s">
        <v>1430</v>
      </c>
      <c r="ET86" s="37" t="s">
        <v>1543</v>
      </c>
      <c r="EU86" s="37" t="s">
        <v>1543</v>
      </c>
      <c r="EV86" s="37" t="s">
        <v>1439</v>
      </c>
      <c r="EW86" s="37" t="s">
        <v>1543</v>
      </c>
      <c r="EX86" s="37" t="s">
        <v>1446</v>
      </c>
      <c r="EY86" s="37" t="s">
        <v>1543</v>
      </c>
      <c r="EZ86" s="37" t="s">
        <v>1451</v>
      </c>
      <c r="FA86" s="37" t="s">
        <v>1543</v>
      </c>
      <c r="FB86" s="37" t="s">
        <v>1543</v>
      </c>
      <c r="FC86" s="37" t="s">
        <v>1464</v>
      </c>
      <c r="FD86" s="37" t="s">
        <v>1543</v>
      </c>
      <c r="FE86" s="37" t="s">
        <v>1543</v>
      </c>
      <c r="FF86" s="37" t="s">
        <v>1543</v>
      </c>
      <c r="FG86" s="37" t="s">
        <v>1543</v>
      </c>
      <c r="FH86" s="37" t="s">
        <v>1482</v>
      </c>
      <c r="FI86" s="37" t="s">
        <v>1543</v>
      </c>
      <c r="FJ86" s="37" t="s">
        <v>1543</v>
      </c>
      <c r="FK86" s="37" t="s">
        <v>1494</v>
      </c>
      <c r="FL86" s="37" t="s">
        <v>1497</v>
      </c>
      <c r="FM86" s="37" t="s">
        <v>1543</v>
      </c>
    </row>
    <row r="87" customFormat="false" ht="15" hidden="false" customHeight="false" outlineLevel="0" collapsed="false">
      <c r="A87" s="37"/>
      <c r="B87" s="37"/>
      <c r="C87" s="196"/>
      <c r="D87" s="36" t="s">
        <v>417</v>
      </c>
      <c r="E87" s="36" t="s">
        <v>896</v>
      </c>
      <c r="F87" s="36" t="s">
        <v>897</v>
      </c>
      <c r="G87" s="36" t="s">
        <v>898</v>
      </c>
      <c r="H87" s="36" t="s">
        <v>439</v>
      </c>
      <c r="I87" s="36" t="s">
        <v>590</v>
      </c>
      <c r="J87" s="36" t="s">
        <v>689</v>
      </c>
      <c r="K87" s="36" t="s">
        <v>834</v>
      </c>
      <c r="L87" s="173" t="s">
        <v>291</v>
      </c>
      <c r="M87" s="199" t="str">
        <f aca="false">IFERROR(__xludf.dummyfunction("regexreplace(N87,"" "","", "")"),"J0, J1, J2, J4, J5, J6, J7, JA, JC, JF, K0, K3, K4, K5, K7, K9, KA, KB, KC, KD, KF, L1, L8, LA, LC, LF, M0, M1, M3, M8, MB, MD, ME, MF, N2, N5, N7, NA, ")</f>
        <v>J0, J1, J2, J4, J5, J6, J7, JA, JC, JF, K0, K3, K4, K5, K7, K9, KA, KB, KC, KD, KF, L1, L8, LA, LC, LF, M0, M1, M3, M8, MB, MD, ME, MF, N2, N5, N7, NA,</v>
      </c>
      <c r="N87" s="199" t="e">
        <f aca="false">CONCATENATE(O87:CL87)</f>
        <v>#VALUE!</v>
      </c>
      <c r="O87" s="199" t="str">
        <f aca="false">IFERROR(__xludf.dummyfunction("if(countif(ec_num_list,CO87),OFFSET(INDIRECT(CONCAT(""A"",to_text(match(CO87,ec_num_list,0)))),0,1),"""")"),"J0 ")</f>
        <v>J0</v>
      </c>
      <c r="P87" s="199" t="str">
        <f aca="false">IFERROR(__xludf.dummyfunction("if(countif(ec_num_list,CP87),OFFSET(INDIRECT(CONCAT(""A"",to_text(match(CP87,ec_num_list,0)))),0,1),"""")"),"J1 ")</f>
        <v>J1</v>
      </c>
      <c r="Q87" s="199" t="str">
        <f aca="false">IFERROR(__xludf.dummyfunction("if(countif(ec_num_list,CQ87),OFFSET(INDIRECT(CONCAT(""A"",to_text(match(CQ87,ec_num_list,0)))),0,1),"""")"),"J2 ")</f>
        <v>J2</v>
      </c>
      <c r="R87" s="199" t="str">
        <f aca="false">IFERROR(__xludf.dummyfunction("if(countif(ec_num_list,CR87),OFFSET(INDIRECT(CONCAT(""A"",to_text(match(CR87,ec_num_list,0)))),0,1),"""")"),"")</f>
        <v/>
      </c>
      <c r="S87" s="199" t="str">
        <f aca="false">IFERROR(__xludf.dummyfunction("if(countif(ec_num_list,CS87),OFFSET(INDIRECT(CONCAT(""A"",to_text(match(CS87,ec_num_list,0)))),0,1),"""")"),"J4 ")</f>
        <v>J4</v>
      </c>
      <c r="T87" s="199" t="str">
        <f aca="false">IFERROR(__xludf.dummyfunction("if(countif(ec_num_list,CT87),OFFSET(INDIRECT(CONCAT(""A"",to_text(match(CT87,ec_num_list,0)))),0,1),"""")"),"J5 ")</f>
        <v>J5</v>
      </c>
      <c r="U87" s="199" t="str">
        <f aca="false">IFERROR(__xludf.dummyfunction("if(countif(ec_num_list,CU87),OFFSET(INDIRECT(CONCAT(""A"",to_text(match(CU87,ec_num_list,0)))),0,1),"""")"),"J6 ")</f>
        <v>J6</v>
      </c>
      <c r="V87" s="199" t="str">
        <f aca="false">IFERROR(__xludf.dummyfunction("if(countif(ec_num_list,CV87),OFFSET(INDIRECT(CONCAT(""A"",to_text(match(CV87,ec_num_list,0)))),0,1),"""")"),"J7 ")</f>
        <v>J7</v>
      </c>
      <c r="W87" s="199" t="str">
        <f aca="false">IFERROR(__xludf.dummyfunction("if(countif(ec_num_list,CW87),OFFSET(INDIRECT(CONCAT(""A"",to_text(match(CW87,ec_num_list,0)))),0,1),"""")"),"")</f>
        <v/>
      </c>
      <c r="X87" s="199" t="str">
        <f aca="false">IFERROR(__xludf.dummyfunction("if(countif(ec_num_list,CX87),OFFSET(INDIRECT(CONCAT(""A"",to_text(match(CX87,ec_num_list,0)))),0,1),"""")"),"")</f>
        <v/>
      </c>
      <c r="Y87" s="199" t="str">
        <f aca="false">IFERROR(__xludf.dummyfunction("if(countif(ec_num_list,CY87),OFFSET(INDIRECT(CONCAT(""A"",to_text(match(CY87,ec_num_list,0)))),0,1),"""")"),"JA ")</f>
        <v>JA</v>
      </c>
      <c r="Z87" s="199" t="str">
        <f aca="false">IFERROR(__xludf.dummyfunction("if(countif(ec_num_list,CZ87),OFFSET(INDIRECT(CONCAT(""A"",to_text(match(CZ87,ec_num_list,0)))),0,1),"""")"),"")</f>
        <v/>
      </c>
      <c r="AA87" s="199" t="str">
        <f aca="false">IFERROR(__xludf.dummyfunction("if(countif(ec_num_list,DA87),OFFSET(INDIRECT(CONCAT(""A"",to_text(match(DA87,ec_num_list,0)))),0,1),"""")"),"JC ")</f>
        <v>JC</v>
      </c>
      <c r="AB87" s="199" t="str">
        <f aca="false">IFERROR(__xludf.dummyfunction("if(countif(ec_num_list,DB87),OFFSET(INDIRECT(CONCAT(""A"",to_text(match(DB87,ec_num_list,0)))),0,1),"""")"),"")</f>
        <v/>
      </c>
      <c r="AC87" s="199" t="str">
        <f aca="false">IFERROR(__xludf.dummyfunction("if(countif(ec_num_list,DC87),OFFSET(INDIRECT(CONCAT(""A"",to_text(match(DC87,ec_num_list,0)))),0,1),"""")"),"")</f>
        <v/>
      </c>
      <c r="AD87" s="199" t="str">
        <f aca="false">IFERROR(__xludf.dummyfunction("if(countif(ec_num_list,DD87),OFFSET(INDIRECT(CONCAT(""A"",to_text(match(DD87,ec_num_list,0)))),0,1),"""")"),"JF ")</f>
        <v>JF</v>
      </c>
      <c r="AE87" s="199" t="str">
        <f aca="false">IFERROR(__xludf.dummyfunction("if(countif(ec_num_list,DE87),OFFSET(INDIRECT(CONCAT(""A"",to_text(match(DE87,ec_num_list,0)))),0,1),"""")"),"K0 ")</f>
        <v>K0</v>
      </c>
      <c r="AF87" s="199" t="str">
        <f aca="false">IFERROR(__xludf.dummyfunction("if(countif(ec_num_list,DF87),OFFSET(INDIRECT(CONCAT(""A"",to_text(match(DF87,ec_num_list,0)))),0,1),"""")"),"")</f>
        <v/>
      </c>
      <c r="AG87" s="199" t="str">
        <f aca="false">IFERROR(__xludf.dummyfunction("if(countif(ec_num_list,DG87),OFFSET(INDIRECT(CONCAT(""A"",to_text(match(DG87,ec_num_list,0)))),0,1),"""")"),"")</f>
        <v/>
      </c>
      <c r="AH87" s="199" t="str">
        <f aca="false">IFERROR(__xludf.dummyfunction("if(countif(ec_num_list,DH87),OFFSET(INDIRECT(CONCAT(""A"",to_text(match(DH87,ec_num_list,0)))),0,1),"""")"),"K3 ")</f>
        <v>K3</v>
      </c>
      <c r="AI87" s="199" t="str">
        <f aca="false">IFERROR(__xludf.dummyfunction("if(countif(ec_num_list,DI87),OFFSET(INDIRECT(CONCAT(""A"",to_text(match(DI87,ec_num_list,0)))),0,1),"""")"),"K4 ")</f>
        <v>K4</v>
      </c>
      <c r="AJ87" s="199" t="str">
        <f aca="false">IFERROR(__xludf.dummyfunction("if(countif(ec_num_list,DJ87),OFFSET(INDIRECT(CONCAT(""A"",to_text(match(DJ87,ec_num_list,0)))),0,1),"""")"),"K5 ")</f>
        <v>K5</v>
      </c>
      <c r="AK87" s="199" t="str">
        <f aca="false">IFERROR(__xludf.dummyfunction("if(countif(ec_num_list,DK87),OFFSET(INDIRECT(CONCAT(""A"",to_text(match(DK87,ec_num_list,0)))),0,1),"""")"),"")</f>
        <v/>
      </c>
      <c r="AL87" s="199" t="str">
        <f aca="false">IFERROR(__xludf.dummyfunction("if(countif(ec_num_list,DL87),OFFSET(INDIRECT(CONCAT(""A"",to_text(match(DL87,ec_num_list,0)))),0,1),"""")"),"K7 ")</f>
        <v>K7</v>
      </c>
      <c r="AM87" s="199" t="str">
        <f aca="false">IFERROR(__xludf.dummyfunction("if(countif(ec_num_list,DM87),OFFSET(INDIRECT(CONCAT(""A"",to_text(match(DM87,ec_num_list,0)))),0,1),"""")"),"")</f>
        <v/>
      </c>
      <c r="AN87" s="199" t="str">
        <f aca="false">IFERROR(__xludf.dummyfunction("if(countif(ec_num_list,DN87),OFFSET(INDIRECT(CONCAT(""A"",to_text(match(DN87,ec_num_list,0)))),0,1),"""")"),"K9 ")</f>
        <v>K9</v>
      </c>
      <c r="AO87" s="199" t="str">
        <f aca="false">IFERROR(__xludf.dummyfunction("if(countif(ec_num_list,DO87),OFFSET(INDIRECT(CONCAT(""A"",to_text(match(DO87,ec_num_list,0)))),0,1),"""")"),"KA ")</f>
        <v>KA</v>
      </c>
      <c r="AP87" s="199" t="str">
        <f aca="false">IFERROR(__xludf.dummyfunction("if(countif(ec_num_list,DP87),OFFSET(INDIRECT(CONCAT(""A"",to_text(match(DP87,ec_num_list,0)))),0,1),"""")"),"KB ")</f>
        <v>KB</v>
      </c>
      <c r="AQ87" s="199" t="str">
        <f aca="false">IFERROR(__xludf.dummyfunction("if(countif(ec_num_list,DQ87),OFFSET(INDIRECT(CONCAT(""A"",to_text(match(DQ87,ec_num_list,0)))),0,1),"""")"),"KC ")</f>
        <v>KC</v>
      </c>
      <c r="AR87" s="199" t="str">
        <f aca="false">IFERROR(__xludf.dummyfunction("if(countif(ec_num_list,DR87),OFFSET(INDIRECT(CONCAT(""A"",to_text(match(DR87,ec_num_list,0)))),0,1),"""")"),"KD ")</f>
        <v>KD</v>
      </c>
      <c r="AS87" s="199" t="str">
        <f aca="false">IFERROR(__xludf.dummyfunction("if(countif(ec_num_list,DS87),OFFSET(INDIRECT(CONCAT(""A"",to_text(match(DS87,ec_num_list,0)))),0,1),"""")"),"")</f>
        <v/>
      </c>
      <c r="AT87" s="199" t="str">
        <f aca="false">IFERROR(__xludf.dummyfunction("if(countif(ec_num_list,DT87),OFFSET(INDIRECT(CONCAT(""A"",to_text(match(DT87,ec_num_list,0)))),0,1),"""")"),"KF ")</f>
        <v>KF</v>
      </c>
      <c r="AU87" s="199" t="str">
        <f aca="false">IFERROR(__xludf.dummyfunction("if(countif(ec_num_list,DU87),OFFSET(INDIRECT(CONCAT(""A"",to_text(match(DU87,ec_num_list,0)))),0,1),"""")"),"")</f>
        <v/>
      </c>
      <c r="AV87" s="199" t="str">
        <f aca="false">IFERROR(__xludf.dummyfunction("if(countif(ec_num_list,DV87),OFFSET(INDIRECT(CONCAT(""A"",to_text(match(DV87,ec_num_list,0)))),0,1),"""")"),"L1 ")</f>
        <v>L1</v>
      </c>
      <c r="AW87" s="199" t="str">
        <f aca="false">IFERROR(__xludf.dummyfunction("if(countif(ec_num_list,DW87),OFFSET(INDIRECT(CONCAT(""A"",to_text(match(DW87,ec_num_list,0)))),0,1),"""")"),"")</f>
        <v/>
      </c>
      <c r="AX87" s="199" t="str">
        <f aca="false">IFERROR(__xludf.dummyfunction("if(countif(ec_num_list,DX87),OFFSET(INDIRECT(CONCAT(""A"",to_text(match(DX87,ec_num_list,0)))),0,1),"""")"),"")</f>
        <v/>
      </c>
      <c r="AY87" s="199" t="str">
        <f aca="false">IFERROR(__xludf.dummyfunction("if(countif(ec_num_list,DY87),OFFSET(INDIRECT(CONCAT(""A"",to_text(match(DY87,ec_num_list,0)))),0,1),"""")"),"")</f>
        <v/>
      </c>
      <c r="AZ87" s="199" t="str">
        <f aca="false">IFERROR(__xludf.dummyfunction("if(countif(ec_num_list,DZ87),OFFSET(INDIRECT(CONCAT(""A"",to_text(match(DZ87,ec_num_list,0)))),0,1),"""")"),"")</f>
        <v/>
      </c>
      <c r="BA87" s="199" t="str">
        <f aca="false">IFERROR(__xludf.dummyfunction("if(countif(ec_num_list,EA87),OFFSET(INDIRECT(CONCAT(""A"",to_text(match(EA87,ec_num_list,0)))),0,1),"""")"),"")</f>
        <v/>
      </c>
      <c r="BB87" s="199" t="str">
        <f aca="false">IFERROR(__xludf.dummyfunction("if(countif(ec_num_list,EB87),OFFSET(INDIRECT(CONCAT(""A"",to_text(match(EB87,ec_num_list,0)))),0,1),"""")"),"")</f>
        <v/>
      </c>
      <c r="BC87" s="199" t="str">
        <f aca="false">IFERROR(__xludf.dummyfunction("if(countif(ec_num_list,EC87),OFFSET(INDIRECT(CONCAT(""A"",to_text(match(EC87,ec_num_list,0)))),0,1),"""")"),"L8 ")</f>
        <v>L8</v>
      </c>
      <c r="BD87" s="199" t="str">
        <f aca="false">IFERROR(__xludf.dummyfunction("if(countif(ec_num_list,ED87),OFFSET(INDIRECT(CONCAT(""A"",to_text(match(ED87,ec_num_list,0)))),0,1),"""")"),"")</f>
        <v/>
      </c>
      <c r="BE87" s="199" t="str">
        <f aca="false">IFERROR(__xludf.dummyfunction("if(countif(ec_num_list,EE87),OFFSET(INDIRECT(CONCAT(""A"",to_text(match(EE87,ec_num_list,0)))),0,1),"""")"),"LA ")</f>
        <v>LA</v>
      </c>
      <c r="BF87" s="199" t="str">
        <f aca="false">IFERROR(__xludf.dummyfunction("if(countif(ec_num_list,EF87),OFFSET(INDIRECT(CONCAT(""A"",to_text(match(EF87,ec_num_list,0)))),0,1),"""")"),"")</f>
        <v/>
      </c>
      <c r="BG87" s="199" t="str">
        <f aca="false">IFERROR(__xludf.dummyfunction("if(countif(ec_num_list,EG87),OFFSET(INDIRECT(CONCAT(""A"",to_text(match(EG87,ec_num_list,0)))),0,1),"""")"),"LC ")</f>
        <v>LC</v>
      </c>
      <c r="BH87" s="199" t="str">
        <f aca="false">IFERROR(__xludf.dummyfunction("if(countif(ec_num_list,EH87),OFFSET(INDIRECT(CONCAT(""A"",to_text(match(EH87,ec_num_list,0)))),0,1),"""")"),"")</f>
        <v/>
      </c>
      <c r="BI87" s="199" t="str">
        <f aca="false">IFERROR(__xludf.dummyfunction("if(countif(ec_num_list,EI87),OFFSET(INDIRECT(CONCAT(""A"",to_text(match(EI87,ec_num_list,0)))),0,1),"""")"),"")</f>
        <v/>
      </c>
      <c r="BJ87" s="199" t="str">
        <f aca="false">IFERROR(__xludf.dummyfunction("if(countif(ec_num_list,EJ87),OFFSET(INDIRECT(CONCAT(""A"",to_text(match(EJ87,ec_num_list,0)))),0,1),"""")"),"LF ")</f>
        <v>LF</v>
      </c>
      <c r="BK87" s="199" t="str">
        <f aca="false">IFERROR(__xludf.dummyfunction("if(countif(ec_num_list,EK87),OFFSET(INDIRECT(CONCAT(""A"",to_text(match(EK87,ec_num_list,0)))),0,1),"""")"),"M0 ")</f>
        <v>M0</v>
      </c>
      <c r="BL87" s="199" t="str">
        <f aca="false">IFERROR(__xludf.dummyfunction("if(countif(ec_num_list,EL87),OFFSET(INDIRECT(CONCAT(""A"",to_text(match(EL87,ec_num_list,0)))),0,1),"""")"),"M1 ")</f>
        <v>M1</v>
      </c>
      <c r="BM87" s="199" t="str">
        <f aca="false">IFERROR(__xludf.dummyfunction("if(countif(ec_num_list,EM87),OFFSET(INDIRECT(CONCAT(""A"",to_text(match(EM87,ec_num_list,0)))),0,1),"""")"),"")</f>
        <v/>
      </c>
      <c r="BN87" s="199" t="str">
        <f aca="false">IFERROR(__xludf.dummyfunction("if(countif(ec_num_list,EN87),OFFSET(INDIRECT(CONCAT(""A"",to_text(match(EN87,ec_num_list,0)))),0,1),"""")"),"M3 ")</f>
        <v>M3</v>
      </c>
      <c r="BO87" s="199" t="str">
        <f aca="false">IFERROR(__xludf.dummyfunction("if(countif(ec_num_list,EO87),OFFSET(INDIRECT(CONCAT(""A"",to_text(match(EO87,ec_num_list,0)))),0,1),"""")"),"")</f>
        <v/>
      </c>
      <c r="BP87" s="199" t="str">
        <f aca="false">IFERROR(__xludf.dummyfunction("if(countif(ec_num_list,EP87),OFFSET(INDIRECT(CONCAT(""A"",to_text(match(EP87,ec_num_list,0)))),0,1),"""")"),"")</f>
        <v/>
      </c>
      <c r="BQ87" s="199" t="str">
        <f aca="false">IFERROR(__xludf.dummyfunction("if(countif(ec_num_list,EQ87),OFFSET(INDIRECT(CONCAT(""A"",to_text(match(EQ87,ec_num_list,0)))),0,1),"""")"),"")</f>
        <v/>
      </c>
      <c r="BR87" s="199" t="str">
        <f aca="false">IFERROR(__xludf.dummyfunction("if(countif(ec_num_list,ER87),OFFSET(INDIRECT(CONCAT(""A"",to_text(match(ER87,ec_num_list,0)))),0,1),"""")"),"")</f>
        <v/>
      </c>
      <c r="BS87" s="199" t="str">
        <f aca="false">IFERROR(__xludf.dummyfunction("if(countif(ec_num_list,ES87),OFFSET(INDIRECT(CONCAT(""A"",to_text(match(ES87,ec_num_list,0)))),0,1),"""")"),"M8 ")</f>
        <v>M8</v>
      </c>
      <c r="BT87" s="199" t="str">
        <f aca="false">IFERROR(__xludf.dummyfunction("if(countif(ec_num_list,ET87),OFFSET(INDIRECT(CONCAT(""A"",to_text(match(ET87,ec_num_list,0)))),0,1),"""")"),"")</f>
        <v/>
      </c>
      <c r="BU87" s="199" t="str">
        <f aca="false">IFERROR(__xludf.dummyfunction("if(countif(ec_num_list,EU87),OFFSET(INDIRECT(CONCAT(""A"",to_text(match(EU87,ec_num_list,0)))),0,1),"""")"),"")</f>
        <v/>
      </c>
      <c r="BV87" s="199" t="str">
        <f aca="false">IFERROR(__xludf.dummyfunction("if(countif(ec_num_list,EV87),OFFSET(INDIRECT(CONCAT(""A"",to_text(match(EV87,ec_num_list,0)))),0,1),"""")"),"MB ")</f>
        <v>MB</v>
      </c>
      <c r="BW87" s="199" t="str">
        <f aca="false">IFERROR(__xludf.dummyfunction("if(countif(ec_num_list,EW87),OFFSET(INDIRECT(CONCAT(""A"",to_text(match(EW87,ec_num_list,0)))),0,1),"""")"),"")</f>
        <v/>
      </c>
      <c r="BX87" s="199" t="str">
        <f aca="false">IFERROR(__xludf.dummyfunction("if(countif(ec_num_list,EX87),OFFSET(INDIRECT(CONCAT(""A"",to_text(match(EX87,ec_num_list,0)))),0,1),"""")"),"MD ")</f>
        <v>MD</v>
      </c>
      <c r="BY87" s="199" t="str">
        <f aca="false">IFERROR(__xludf.dummyfunction("if(countif(ec_num_list,EY87),OFFSET(INDIRECT(CONCAT(""A"",to_text(match(EY87,ec_num_list,0)))),0,1),"""")"),"ME ")</f>
        <v>ME</v>
      </c>
      <c r="BZ87" s="199" t="str">
        <f aca="false">IFERROR(__xludf.dummyfunction("if(countif(ec_num_list,EZ87),OFFSET(INDIRECT(CONCAT(""A"",to_text(match(EZ87,ec_num_list,0)))),0,1),"""")"),"MF ")</f>
        <v>MF</v>
      </c>
      <c r="CA87" s="199" t="str">
        <f aca="false">IFERROR(__xludf.dummyfunction("if(countif(ec_num_list,FA87),OFFSET(INDIRECT(CONCAT(""A"",to_text(match(FA87,ec_num_list,0)))),0,1),"""")"),"")</f>
        <v/>
      </c>
      <c r="CB87" s="199" t="str">
        <f aca="false">IFERROR(__xludf.dummyfunction("if(countif(ec_num_list,FB87),OFFSET(INDIRECT(CONCAT(""A"",to_text(match(FB87,ec_num_list,0)))),0,1),"""")"),"")</f>
        <v/>
      </c>
      <c r="CC87" s="199" t="str">
        <f aca="false">IFERROR(__xludf.dummyfunction("if(countif(ec_num_list,FC87),OFFSET(INDIRECT(CONCAT(""A"",to_text(match(FC87,ec_num_list,0)))),0,1),"""")"),"N2 ")</f>
        <v>N2</v>
      </c>
      <c r="CD87" s="199" t="str">
        <f aca="false">IFERROR(__xludf.dummyfunction("if(countif(ec_num_list,FD87),OFFSET(INDIRECT(CONCAT(""A"",to_text(match(FD87,ec_num_list,0)))),0,1),"""")"),"")</f>
        <v/>
      </c>
      <c r="CE87" s="199" t="str">
        <f aca="false">IFERROR(__xludf.dummyfunction("if(countif(ec_num_list,FE87),OFFSET(INDIRECT(CONCAT(""A"",to_text(match(FE87,ec_num_list,0)))),0,1),"""")"),"")</f>
        <v/>
      </c>
      <c r="CF87" s="199" t="str">
        <f aca="false">IFERROR(__xludf.dummyfunction("if(countif(ec_num_list,FF87),OFFSET(INDIRECT(CONCAT(""A"",to_text(match(FF87,ec_num_list,0)))),0,1),"""")"),"N5 ")</f>
        <v>N5</v>
      </c>
      <c r="CG87" s="199" t="str">
        <f aca="false">IFERROR(__xludf.dummyfunction("if(countif(ec_num_list,FG87),OFFSET(INDIRECT(CONCAT(""A"",to_text(match(FG87,ec_num_list,0)))),0,1),"""")"),"")</f>
        <v/>
      </c>
      <c r="CH87" s="199" t="str">
        <f aca="false">IFERROR(__xludf.dummyfunction("if(countif(ec_num_list,FH87),OFFSET(INDIRECT(CONCAT(""A"",to_text(match(FH87,ec_num_list,0)))),0,1),"""")"),"N7 ")</f>
        <v>N7</v>
      </c>
      <c r="CI87" s="199" t="str">
        <f aca="false">IFERROR(__xludf.dummyfunction("if(countif(ec_num_list,FI87),OFFSET(INDIRECT(CONCAT(""A"",to_text(match(FI87,ec_num_list,0)))),0,1),"""")"),"")</f>
        <v/>
      </c>
      <c r="CJ87" s="199" t="str">
        <f aca="false">IFERROR(__xludf.dummyfunction("if(countif(ec_num_list,FJ87),OFFSET(INDIRECT(CONCAT(""A"",to_text(match(FJ87,ec_num_list,0)))),0,1),"""")"),"")</f>
        <v/>
      </c>
      <c r="CK87" s="199" t="str">
        <f aca="false">IFERROR(__xludf.dummyfunction("if(countif(ec_num_list,FK87),OFFSET(INDIRECT(CONCAT(""A"",to_text(match(FK87,ec_num_list,0)))),0,1),"""")"),"NA ")</f>
        <v>NA</v>
      </c>
      <c r="CL87" s="199" t="str">
        <f aca="false">IFERROR(__xludf.dummyfunction("if(countif(ec_num_list,FL87),OFFSET(INDIRECT(CONCAT(""A"",to_text(match(FL87,ec_num_list,0)))),0,1),"""")"),"")</f>
        <v/>
      </c>
      <c r="CM87" s="199" t="str">
        <f aca="false">IFERROR(__xludf.dummyfunction("if(countif(ec_num_list,FM87),OFFSET(INDIRECT(CONCAT(""A"",to_text(match(FM87,ec_num_list,0)))),0,1),"""")"),"")</f>
        <v/>
      </c>
      <c r="CN87" s="37" t="s">
        <v>291</v>
      </c>
      <c r="CO87" s="37" t="s">
        <v>1231</v>
      </c>
      <c r="CP87" s="37" t="s">
        <v>1239</v>
      </c>
      <c r="CQ87" s="37" t="s">
        <v>1244</v>
      </c>
      <c r="CR87" s="37" t="s">
        <v>1543</v>
      </c>
      <c r="CS87" s="37" t="s">
        <v>1251</v>
      </c>
      <c r="CT87" s="37" t="s">
        <v>1254</v>
      </c>
      <c r="CU87" s="37" t="s">
        <v>1259</v>
      </c>
      <c r="CV87" s="37" t="s">
        <v>1262</v>
      </c>
      <c r="CW87" s="37" t="s">
        <v>1543</v>
      </c>
      <c r="CX87" s="37" t="s">
        <v>1543</v>
      </c>
      <c r="CY87" s="37" t="s">
        <v>1274</v>
      </c>
      <c r="CZ87" s="37" t="s">
        <v>1543</v>
      </c>
      <c r="DA87" s="37" t="s">
        <v>1280</v>
      </c>
      <c r="DB87" s="37" t="s">
        <v>1543</v>
      </c>
      <c r="DC87" s="37" t="s">
        <v>1543</v>
      </c>
      <c r="DD87" s="37" t="s">
        <v>1289</v>
      </c>
      <c r="DE87" s="37" t="s">
        <v>1292</v>
      </c>
      <c r="DF87" s="37" t="s">
        <v>1543</v>
      </c>
      <c r="DG87" s="37" t="s">
        <v>1543</v>
      </c>
      <c r="DH87" s="37" t="s">
        <v>1303</v>
      </c>
      <c r="DI87" s="37" t="s">
        <v>1305</v>
      </c>
      <c r="DJ87" s="37" t="s">
        <v>1309</v>
      </c>
      <c r="DK87" s="37" t="s">
        <v>1543</v>
      </c>
      <c r="DL87" s="37" t="s">
        <v>1314</v>
      </c>
      <c r="DM87" s="37" t="s">
        <v>1543</v>
      </c>
      <c r="DN87" s="37" t="s">
        <v>1322</v>
      </c>
      <c r="DO87" s="37" t="s">
        <v>1325</v>
      </c>
      <c r="DP87" s="37" t="s">
        <v>1329</v>
      </c>
      <c r="DQ87" s="37" t="s">
        <v>1332</v>
      </c>
      <c r="DR87" s="37" t="s">
        <v>1335</v>
      </c>
      <c r="DS87" s="37" t="s">
        <v>1543</v>
      </c>
      <c r="DT87" s="37" t="s">
        <v>1341</v>
      </c>
      <c r="DU87" s="37" t="s">
        <v>1543</v>
      </c>
      <c r="DV87" s="37" t="s">
        <v>1351</v>
      </c>
      <c r="DW87" s="37" t="s">
        <v>1543</v>
      </c>
      <c r="DX87" s="37" t="s">
        <v>1543</v>
      </c>
      <c r="DY87" s="37" t="s">
        <v>1543</v>
      </c>
      <c r="DZ87" s="37" t="s">
        <v>1543</v>
      </c>
      <c r="EA87" s="37" t="s">
        <v>1543</v>
      </c>
      <c r="EB87" s="37" t="s">
        <v>1543</v>
      </c>
      <c r="EC87" s="37" t="s">
        <v>1379</v>
      </c>
      <c r="ED87" s="37" t="s">
        <v>1543</v>
      </c>
      <c r="EE87" s="37" t="s">
        <v>1385</v>
      </c>
      <c r="EF87" s="37" t="s">
        <v>1543</v>
      </c>
      <c r="EG87" s="37" t="s">
        <v>1392</v>
      </c>
      <c r="EH87" s="37" t="s">
        <v>1543</v>
      </c>
      <c r="EI87" s="37" t="s">
        <v>1543</v>
      </c>
      <c r="EJ87" s="37" t="s">
        <v>1402</v>
      </c>
      <c r="EK87" s="37" t="s">
        <v>1405</v>
      </c>
      <c r="EL87" s="37" t="s">
        <v>1407</v>
      </c>
      <c r="EM87" s="37" t="s">
        <v>1543</v>
      </c>
      <c r="EN87" s="37" t="s">
        <v>1416</v>
      </c>
      <c r="EO87" s="37" t="s">
        <v>1543</v>
      </c>
      <c r="EP87" s="37" t="s">
        <v>1543</v>
      </c>
      <c r="EQ87" s="37" t="s">
        <v>1543</v>
      </c>
      <c r="ER87" s="37" t="s">
        <v>1543</v>
      </c>
      <c r="ES87" s="37" t="s">
        <v>1430</v>
      </c>
      <c r="ET87" s="37" t="s">
        <v>1543</v>
      </c>
      <c r="EU87" s="37" t="s">
        <v>1543</v>
      </c>
      <c r="EV87" s="37" t="s">
        <v>1439</v>
      </c>
      <c r="EW87" s="37" t="s">
        <v>1543</v>
      </c>
      <c r="EX87" s="37" t="s">
        <v>1446</v>
      </c>
      <c r="EY87" s="37" t="s">
        <v>1448</v>
      </c>
      <c r="EZ87" s="37" t="s">
        <v>1451</v>
      </c>
      <c r="FA87" s="37" t="s">
        <v>1543</v>
      </c>
      <c r="FB87" s="37" t="s">
        <v>1543</v>
      </c>
      <c r="FC87" s="37" t="s">
        <v>1464</v>
      </c>
      <c r="FD87" s="37" t="s">
        <v>1543</v>
      </c>
      <c r="FE87" s="37" t="s">
        <v>1543</v>
      </c>
      <c r="FF87" s="37" t="s">
        <v>1476</v>
      </c>
      <c r="FG87" s="37" t="s">
        <v>1543</v>
      </c>
      <c r="FH87" s="37" t="s">
        <v>1482</v>
      </c>
      <c r="FI87" s="37" t="s">
        <v>1543</v>
      </c>
      <c r="FJ87" s="37" t="s">
        <v>1543</v>
      </c>
      <c r="FK87" s="37" t="s">
        <v>1494</v>
      </c>
      <c r="FL87" s="37" t="s">
        <v>1497</v>
      </c>
      <c r="FM87" s="37" t="s">
        <v>1543</v>
      </c>
    </row>
    <row r="88" customFormat="false" ht="15" hidden="false" customHeight="false" outlineLevel="0" collapsed="false">
      <c r="A88" s="37"/>
      <c r="B88" s="37"/>
      <c r="C88" s="196"/>
      <c r="D88" s="36" t="s">
        <v>417</v>
      </c>
      <c r="E88" s="36" t="s">
        <v>896</v>
      </c>
      <c r="F88" s="36" t="s">
        <v>897</v>
      </c>
      <c r="G88" s="36" t="s">
        <v>898</v>
      </c>
      <c r="H88" s="36" t="s">
        <v>439</v>
      </c>
      <c r="I88" s="36" t="s">
        <v>440</v>
      </c>
      <c r="J88" s="36" t="s">
        <v>441</v>
      </c>
      <c r="K88" s="36" t="s">
        <v>837</v>
      </c>
      <c r="L88" s="173" t="s">
        <v>293</v>
      </c>
      <c r="M88" s="199"/>
      <c r="N88" s="199" t="e">
        <f aca="false">CONCATENATE(O88:CL88)</f>
        <v>#VALUE!</v>
      </c>
      <c r="O88" s="199" t="str">
        <f aca="false">IFERROR(__xludf.dummyfunction("if(countif(ec_num_list,CO88),OFFSET(INDIRECT(CONCAT(""A"",to_text(match(CO88,ec_num_list,0)))),0,1),"""")"),"J0 ")</f>
        <v>J0</v>
      </c>
      <c r="P88" s="199" t="str">
        <f aca="false">IFERROR(__xludf.dummyfunction("if(countif(ec_num_list,CP88),OFFSET(INDIRECT(CONCAT(""A"",to_text(match(CP88,ec_num_list,0)))),0,1),"""")"),"J1 ")</f>
        <v>J1</v>
      </c>
      <c r="Q88" s="199" t="str">
        <f aca="false">IFERROR(__xludf.dummyfunction("if(countif(ec_num_list,CQ88),OFFSET(INDIRECT(CONCAT(""A"",to_text(match(CQ88,ec_num_list,0)))),0,1),"""")"),"J2 ")</f>
        <v>J2</v>
      </c>
      <c r="R88" s="199" t="str">
        <f aca="false">IFERROR(__xludf.dummyfunction("if(countif(ec_num_list,CR88),OFFSET(INDIRECT(CONCAT(""A"",to_text(match(CR88,ec_num_list,0)))),0,1),"""")"),"")</f>
        <v/>
      </c>
      <c r="S88" s="199" t="str">
        <f aca="false">IFERROR(__xludf.dummyfunction("if(countif(ec_num_list,CS88),OFFSET(INDIRECT(CONCAT(""A"",to_text(match(CS88,ec_num_list,0)))),0,1),"""")"),"")</f>
        <v/>
      </c>
      <c r="T88" s="199" t="str">
        <f aca="false">IFERROR(__xludf.dummyfunction("if(countif(ec_num_list,CT88),OFFSET(INDIRECT(CONCAT(""A"",to_text(match(CT88,ec_num_list,0)))),0,1),"""")"),"J5 ")</f>
        <v>J5</v>
      </c>
      <c r="U88" s="199" t="str">
        <f aca="false">IFERROR(__xludf.dummyfunction("if(countif(ec_num_list,CU88),OFFSET(INDIRECT(CONCAT(""A"",to_text(match(CU88,ec_num_list,0)))),0,1),"""")"),"J6 ")</f>
        <v>J6</v>
      </c>
      <c r="V88" s="199" t="str">
        <f aca="false">IFERROR(__xludf.dummyfunction("if(countif(ec_num_list,CV88),OFFSET(INDIRECT(CONCAT(""A"",to_text(match(CV88,ec_num_list,0)))),0,1),"""")"),"J7 ")</f>
        <v>J7</v>
      </c>
      <c r="W88" s="199" t="str">
        <f aca="false">IFERROR(__xludf.dummyfunction("if(countif(ec_num_list,CW88),OFFSET(INDIRECT(CONCAT(""A"",to_text(match(CW88,ec_num_list,0)))),0,1),"""")"),"")</f>
        <v/>
      </c>
      <c r="X88" s="199" t="str">
        <f aca="false">IFERROR(__xludf.dummyfunction("if(countif(ec_num_list,CX88),OFFSET(INDIRECT(CONCAT(""A"",to_text(match(CX88,ec_num_list,0)))),0,1),"""")"),"")</f>
        <v/>
      </c>
      <c r="Y88" s="199" t="str">
        <f aca="false">IFERROR(__xludf.dummyfunction("if(countif(ec_num_list,CY88),OFFSET(INDIRECT(CONCAT(""A"",to_text(match(CY88,ec_num_list,0)))),0,1),"""")"),"JA ")</f>
        <v>JA</v>
      </c>
      <c r="Z88" s="199" t="str">
        <f aca="false">IFERROR(__xludf.dummyfunction("if(countif(ec_num_list,CZ88),OFFSET(INDIRECT(CONCAT(""A"",to_text(match(CZ88,ec_num_list,0)))),0,1),"""")"),"")</f>
        <v/>
      </c>
      <c r="AA88" s="199" t="str">
        <f aca="false">IFERROR(__xludf.dummyfunction("if(countif(ec_num_list,DA88),OFFSET(INDIRECT(CONCAT(""A"",to_text(match(DA88,ec_num_list,0)))),0,1),"""")"),"JC ")</f>
        <v>JC</v>
      </c>
      <c r="AB88" s="199" t="str">
        <f aca="false">IFERROR(__xludf.dummyfunction("if(countif(ec_num_list,DB88),OFFSET(INDIRECT(CONCAT(""A"",to_text(match(DB88,ec_num_list,0)))),0,1),"""")"),"JD ")</f>
        <v>JD</v>
      </c>
      <c r="AC88" s="199" t="str">
        <f aca="false">IFERROR(__xludf.dummyfunction("if(countif(ec_num_list,DC88),OFFSET(INDIRECT(CONCAT(""A"",to_text(match(DC88,ec_num_list,0)))),0,1),"""")"),"")</f>
        <v/>
      </c>
      <c r="AD88" s="199" t="str">
        <f aca="false">IFERROR(__xludf.dummyfunction("if(countif(ec_num_list,DD88),OFFSET(INDIRECT(CONCAT(""A"",to_text(match(DD88,ec_num_list,0)))),0,1),"""")"),"")</f>
        <v/>
      </c>
      <c r="AE88" s="199" t="str">
        <f aca="false">IFERROR(__xludf.dummyfunction("if(countif(ec_num_list,DE88),OFFSET(INDIRECT(CONCAT(""A"",to_text(match(DE88,ec_num_list,0)))),0,1),"""")"),"K0 ")</f>
        <v>K0</v>
      </c>
      <c r="AF88" s="199" t="str">
        <f aca="false">IFERROR(__xludf.dummyfunction("if(countif(ec_num_list,DF88),OFFSET(INDIRECT(CONCAT(""A"",to_text(match(DF88,ec_num_list,0)))),0,1),"""")"),"")</f>
        <v/>
      </c>
      <c r="AG88" s="199" t="str">
        <f aca="false">IFERROR(__xludf.dummyfunction("if(countif(ec_num_list,DG88),OFFSET(INDIRECT(CONCAT(""A"",to_text(match(DG88,ec_num_list,0)))),0,1),"""")"),"")</f>
        <v/>
      </c>
      <c r="AH88" s="199" t="str">
        <f aca="false">IFERROR(__xludf.dummyfunction("if(countif(ec_num_list,DH88),OFFSET(INDIRECT(CONCAT(""A"",to_text(match(DH88,ec_num_list,0)))),0,1),"""")"),"")</f>
        <v/>
      </c>
      <c r="AI88" s="199" t="str">
        <f aca="false">IFERROR(__xludf.dummyfunction("if(countif(ec_num_list,DI88),OFFSET(INDIRECT(CONCAT(""A"",to_text(match(DI88,ec_num_list,0)))),0,1),"""")"),"")</f>
        <v/>
      </c>
      <c r="AJ88" s="199" t="str">
        <f aca="false">IFERROR(__xludf.dummyfunction("if(countif(ec_num_list,DJ88),OFFSET(INDIRECT(CONCAT(""A"",to_text(match(DJ88,ec_num_list,0)))),0,1),"""")"),"K5 ")</f>
        <v>K5</v>
      </c>
      <c r="AK88" s="199" t="str">
        <f aca="false">IFERROR(__xludf.dummyfunction("if(countif(ec_num_list,DK88),OFFSET(INDIRECT(CONCAT(""A"",to_text(match(DK88,ec_num_list,0)))),0,1),"""")"),"")</f>
        <v/>
      </c>
      <c r="AL88" s="199" t="str">
        <f aca="false">IFERROR(__xludf.dummyfunction("if(countif(ec_num_list,DL88),OFFSET(INDIRECT(CONCAT(""A"",to_text(match(DL88,ec_num_list,0)))),0,1),"""")"),"K7 ")</f>
        <v>K7</v>
      </c>
      <c r="AM88" s="199" t="str">
        <f aca="false">IFERROR(__xludf.dummyfunction("if(countif(ec_num_list,DM88),OFFSET(INDIRECT(CONCAT(""A"",to_text(match(DM88,ec_num_list,0)))),0,1),"""")"),"")</f>
        <v/>
      </c>
      <c r="AN88" s="199" t="str">
        <f aca="false">IFERROR(__xludf.dummyfunction("if(countif(ec_num_list,DN88),OFFSET(INDIRECT(CONCAT(""A"",to_text(match(DN88,ec_num_list,0)))),0,1),"""")"),"K9 ")</f>
        <v>K9</v>
      </c>
      <c r="AO88" s="199" t="str">
        <f aca="false">IFERROR(__xludf.dummyfunction("if(countif(ec_num_list,DO88),OFFSET(INDIRECT(CONCAT(""A"",to_text(match(DO88,ec_num_list,0)))),0,1),"""")"),"KA ")</f>
        <v>KA</v>
      </c>
      <c r="AP88" s="199" t="str">
        <f aca="false">IFERROR(__xludf.dummyfunction("if(countif(ec_num_list,DP88),OFFSET(INDIRECT(CONCAT(""A"",to_text(match(DP88,ec_num_list,0)))),0,1),"""")"),"")</f>
        <v/>
      </c>
      <c r="AQ88" s="199" t="str">
        <f aca="false">IFERROR(__xludf.dummyfunction("if(countif(ec_num_list,DQ88),OFFSET(INDIRECT(CONCAT(""A"",to_text(match(DQ88,ec_num_list,0)))),0,1),"""")"),"KC ")</f>
        <v>KC</v>
      </c>
      <c r="AR88" s="199" t="str">
        <f aca="false">IFERROR(__xludf.dummyfunction("if(countif(ec_num_list,DR88),OFFSET(INDIRECT(CONCAT(""A"",to_text(match(DR88,ec_num_list,0)))),0,1),"""")"),"KD ")</f>
        <v>KD</v>
      </c>
      <c r="AS88" s="199" t="str">
        <f aca="false">IFERROR(__xludf.dummyfunction("if(countif(ec_num_list,DS88),OFFSET(INDIRECT(CONCAT(""A"",to_text(match(DS88,ec_num_list,0)))),0,1),"""")"),"")</f>
        <v/>
      </c>
      <c r="AT88" s="199" t="str">
        <f aca="false">IFERROR(__xludf.dummyfunction("if(countif(ec_num_list,DT88),OFFSET(INDIRECT(CONCAT(""A"",to_text(match(DT88,ec_num_list,0)))),0,1),"""")"),"KF ")</f>
        <v>KF</v>
      </c>
      <c r="AU88" s="199" t="str">
        <f aca="false">IFERROR(__xludf.dummyfunction("if(countif(ec_num_list,DU88),OFFSET(INDIRECT(CONCAT(""A"",to_text(match(DU88,ec_num_list,0)))),0,1),"""")"),"")</f>
        <v/>
      </c>
      <c r="AV88" s="199" t="str">
        <f aca="false">IFERROR(__xludf.dummyfunction("if(countif(ec_num_list,DV88),OFFSET(INDIRECT(CONCAT(""A"",to_text(match(DV88,ec_num_list,0)))),0,1),"""")"),"L1 ")</f>
        <v>L1</v>
      </c>
      <c r="AW88" s="199" t="str">
        <f aca="false">IFERROR(__xludf.dummyfunction("if(countif(ec_num_list,DW88),OFFSET(INDIRECT(CONCAT(""A"",to_text(match(DW88,ec_num_list,0)))),0,1),"""")"),"")</f>
        <v/>
      </c>
      <c r="AX88" s="199" t="str">
        <f aca="false">IFERROR(__xludf.dummyfunction("if(countif(ec_num_list,DX88),OFFSET(INDIRECT(CONCAT(""A"",to_text(match(DX88,ec_num_list,0)))),0,1),"""")"),"")</f>
        <v/>
      </c>
      <c r="AY88" s="199" t="str">
        <f aca="false">IFERROR(__xludf.dummyfunction("if(countif(ec_num_list,DY88),OFFSET(INDIRECT(CONCAT(""A"",to_text(match(DY88,ec_num_list,0)))),0,1),"""")"),"")</f>
        <v/>
      </c>
      <c r="AZ88" s="199" t="str">
        <f aca="false">IFERROR(__xludf.dummyfunction("if(countif(ec_num_list,DZ88),OFFSET(INDIRECT(CONCAT(""A"",to_text(match(DZ88,ec_num_list,0)))),0,1),"""")"),"")</f>
        <v/>
      </c>
      <c r="BA88" s="199" t="str">
        <f aca="false">IFERROR(__xludf.dummyfunction("if(countif(ec_num_list,EA88),OFFSET(INDIRECT(CONCAT(""A"",to_text(match(EA88,ec_num_list,0)))),0,1),"""")"),"")</f>
        <v/>
      </c>
      <c r="BB88" s="199" t="str">
        <f aca="false">IFERROR(__xludf.dummyfunction("if(countif(ec_num_list,EB88),OFFSET(INDIRECT(CONCAT(""A"",to_text(match(EB88,ec_num_list,0)))),0,1),"""")"),"")</f>
        <v/>
      </c>
      <c r="BC88" s="199" t="str">
        <f aca="false">IFERROR(__xludf.dummyfunction("if(countif(ec_num_list,EC88),OFFSET(INDIRECT(CONCAT(""A"",to_text(match(EC88,ec_num_list,0)))),0,1),"""")"),"L8 ")</f>
        <v>L8</v>
      </c>
      <c r="BD88" s="199" t="str">
        <f aca="false">IFERROR(__xludf.dummyfunction("if(countif(ec_num_list,ED88),OFFSET(INDIRECT(CONCAT(""A"",to_text(match(ED88,ec_num_list,0)))),0,1),"""")"),"")</f>
        <v/>
      </c>
      <c r="BE88" s="199" t="str">
        <f aca="false">IFERROR(__xludf.dummyfunction("if(countif(ec_num_list,EE88),OFFSET(INDIRECT(CONCAT(""A"",to_text(match(EE88,ec_num_list,0)))),0,1),"""")"),"LA ")</f>
        <v>LA</v>
      </c>
      <c r="BF88" s="199" t="str">
        <f aca="false">IFERROR(__xludf.dummyfunction("if(countif(ec_num_list,EF88),OFFSET(INDIRECT(CONCAT(""A"",to_text(match(EF88,ec_num_list,0)))),0,1),"""")"),"")</f>
        <v/>
      </c>
      <c r="BG88" s="199" t="str">
        <f aca="false">IFERROR(__xludf.dummyfunction("if(countif(ec_num_list,EG88),OFFSET(INDIRECT(CONCAT(""A"",to_text(match(EG88,ec_num_list,0)))),0,1),"""")"),"LC ")</f>
        <v>LC</v>
      </c>
      <c r="BH88" s="199" t="str">
        <f aca="false">IFERROR(__xludf.dummyfunction("if(countif(ec_num_list,EH88),OFFSET(INDIRECT(CONCAT(""A"",to_text(match(EH88,ec_num_list,0)))),0,1),"""")"),"")</f>
        <v/>
      </c>
      <c r="BI88" s="199" t="str">
        <f aca="false">IFERROR(__xludf.dummyfunction("if(countif(ec_num_list,EI88),OFFSET(INDIRECT(CONCAT(""A"",to_text(match(EI88,ec_num_list,0)))),0,1),"""")"),"")</f>
        <v/>
      </c>
      <c r="BJ88" s="199" t="str">
        <f aca="false">IFERROR(__xludf.dummyfunction("if(countif(ec_num_list,EJ88),OFFSET(INDIRECT(CONCAT(""A"",to_text(match(EJ88,ec_num_list,0)))),0,1),"""")"),"")</f>
        <v/>
      </c>
      <c r="BK88" s="199" t="str">
        <f aca="false">IFERROR(__xludf.dummyfunction("if(countif(ec_num_list,EK88),OFFSET(INDIRECT(CONCAT(""A"",to_text(match(EK88,ec_num_list,0)))),0,1),"""")"),"M0 ")</f>
        <v>M0</v>
      </c>
      <c r="BL88" s="199" t="str">
        <f aca="false">IFERROR(__xludf.dummyfunction("if(countif(ec_num_list,EL88),OFFSET(INDIRECT(CONCAT(""A"",to_text(match(EL88,ec_num_list,0)))),0,1),"""")"),"")</f>
        <v/>
      </c>
      <c r="BM88" s="199" t="str">
        <f aca="false">IFERROR(__xludf.dummyfunction("if(countif(ec_num_list,EM88),OFFSET(INDIRECT(CONCAT(""A"",to_text(match(EM88,ec_num_list,0)))),0,1),"""")"),"M2 ")</f>
        <v>M2</v>
      </c>
      <c r="BN88" s="199" t="str">
        <f aca="false">IFERROR(__xludf.dummyfunction("if(countif(ec_num_list,EN88),OFFSET(INDIRECT(CONCAT(""A"",to_text(match(EN88,ec_num_list,0)))),0,1),"""")"),"M3 ")</f>
        <v>M3</v>
      </c>
      <c r="BO88" s="199" t="str">
        <f aca="false">IFERROR(__xludf.dummyfunction("if(countif(ec_num_list,EO88),OFFSET(INDIRECT(CONCAT(""A"",to_text(match(EO88,ec_num_list,0)))),0,1),"""")"),"")</f>
        <v/>
      </c>
      <c r="BP88" s="199" t="str">
        <f aca="false">IFERROR(__xludf.dummyfunction("if(countif(ec_num_list,EP88),OFFSET(INDIRECT(CONCAT(""A"",to_text(match(EP88,ec_num_list,0)))),0,1),"""")"),"")</f>
        <v/>
      </c>
      <c r="BQ88" s="199" t="str">
        <f aca="false">IFERROR(__xludf.dummyfunction("if(countif(ec_num_list,EQ88),OFFSET(INDIRECT(CONCAT(""A"",to_text(match(EQ88,ec_num_list,0)))),0,1),"""")"),"")</f>
        <v/>
      </c>
      <c r="BR88" s="199" t="str">
        <f aca="false">IFERROR(__xludf.dummyfunction("if(countif(ec_num_list,ER88),OFFSET(INDIRECT(CONCAT(""A"",to_text(match(ER88,ec_num_list,0)))),0,1),"""")"),"")</f>
        <v/>
      </c>
      <c r="BS88" s="199" t="str">
        <f aca="false">IFERROR(__xludf.dummyfunction("if(countif(ec_num_list,ES88),OFFSET(INDIRECT(CONCAT(""A"",to_text(match(ES88,ec_num_list,0)))),0,1),"""")"),"")</f>
        <v/>
      </c>
      <c r="BT88" s="199" t="str">
        <f aca="false">IFERROR(__xludf.dummyfunction("if(countif(ec_num_list,ET88),OFFSET(INDIRECT(CONCAT(""A"",to_text(match(ET88,ec_num_list,0)))),0,1),"""")"),"")</f>
        <v/>
      </c>
      <c r="BU88" s="199" t="str">
        <f aca="false">IFERROR(__xludf.dummyfunction("if(countif(ec_num_list,EU88),OFFSET(INDIRECT(CONCAT(""A"",to_text(match(EU88,ec_num_list,0)))),0,1),"""")"),"MA ")</f>
        <v>MA</v>
      </c>
      <c r="BV88" s="199" t="str">
        <f aca="false">IFERROR(__xludf.dummyfunction("if(countif(ec_num_list,EV88),OFFSET(INDIRECT(CONCAT(""A"",to_text(match(EV88,ec_num_list,0)))),0,1),"""")"),"")</f>
        <v/>
      </c>
      <c r="BW88" s="199" t="str">
        <f aca="false">IFERROR(__xludf.dummyfunction("if(countif(ec_num_list,EW88),OFFSET(INDIRECT(CONCAT(""A"",to_text(match(EW88,ec_num_list,0)))),0,1),"""")"),"MC ")</f>
        <v>MC</v>
      </c>
      <c r="BX88" s="199" t="str">
        <f aca="false">IFERROR(__xludf.dummyfunction("if(countif(ec_num_list,EX88),OFFSET(INDIRECT(CONCAT(""A"",to_text(match(EX88,ec_num_list,0)))),0,1),"""")"),"MD ")</f>
        <v>MD</v>
      </c>
      <c r="BY88" s="199" t="str">
        <f aca="false">IFERROR(__xludf.dummyfunction("if(countif(ec_num_list,EY88),OFFSET(INDIRECT(CONCAT(""A"",to_text(match(EY88,ec_num_list,0)))),0,1),"""")"),"")</f>
        <v/>
      </c>
      <c r="BZ88" s="199" t="str">
        <f aca="false">IFERROR(__xludf.dummyfunction("if(countif(ec_num_list,EZ88),OFFSET(INDIRECT(CONCAT(""A"",to_text(match(EZ88,ec_num_list,0)))),0,1),"""")"),"MF ")</f>
        <v>MF</v>
      </c>
      <c r="CA88" s="199" t="str">
        <f aca="false">IFERROR(__xludf.dummyfunction("if(countif(ec_num_list,FA88),OFFSET(INDIRECT(CONCAT(""A"",to_text(match(FA88,ec_num_list,0)))),0,1),"""")"),"")</f>
        <v/>
      </c>
      <c r="CB88" s="199" t="str">
        <f aca="false">IFERROR(__xludf.dummyfunction("if(countif(ec_num_list,FB88),OFFSET(INDIRECT(CONCAT(""A"",to_text(match(FB88,ec_num_list,0)))),0,1),"""")"),"")</f>
        <v/>
      </c>
      <c r="CC88" s="199" t="str">
        <f aca="false">IFERROR(__xludf.dummyfunction("if(countif(ec_num_list,FC88),OFFSET(INDIRECT(CONCAT(""A"",to_text(match(FC88,ec_num_list,0)))),0,1),"""")"),"N2 ")</f>
        <v>N2</v>
      </c>
      <c r="CD88" s="199" t="str">
        <f aca="false">IFERROR(__xludf.dummyfunction("if(countif(ec_num_list,FD88),OFFSET(INDIRECT(CONCAT(""A"",to_text(match(FD88,ec_num_list,0)))),0,1),"""")"),"")</f>
        <v/>
      </c>
      <c r="CE88" s="199" t="str">
        <f aca="false">IFERROR(__xludf.dummyfunction("if(countif(ec_num_list,FE88),OFFSET(INDIRECT(CONCAT(""A"",to_text(match(FE88,ec_num_list,0)))),0,1),"""")"),"")</f>
        <v/>
      </c>
      <c r="CF88" s="199" t="str">
        <f aca="false">IFERROR(__xludf.dummyfunction("if(countif(ec_num_list,FF88),OFFSET(INDIRECT(CONCAT(""A"",to_text(match(FF88,ec_num_list,0)))),0,1),"""")"),"")</f>
        <v/>
      </c>
      <c r="CG88" s="199" t="str">
        <f aca="false">IFERROR(__xludf.dummyfunction("if(countif(ec_num_list,FG88),OFFSET(INDIRECT(CONCAT(""A"",to_text(match(FG88,ec_num_list,0)))),0,1),"""")"),"")</f>
        <v/>
      </c>
      <c r="CH88" s="199" t="str">
        <f aca="false">IFERROR(__xludf.dummyfunction("if(countif(ec_num_list,FH88),OFFSET(INDIRECT(CONCAT(""A"",to_text(match(FH88,ec_num_list,0)))),0,1),"""")"),"N7 ")</f>
        <v>N7</v>
      </c>
      <c r="CI88" s="199" t="str">
        <f aca="false">IFERROR(__xludf.dummyfunction("if(countif(ec_num_list,FI88),OFFSET(INDIRECT(CONCAT(""A"",to_text(match(FI88,ec_num_list,0)))),0,1),"""")"),"")</f>
        <v/>
      </c>
      <c r="CJ88" s="199" t="str">
        <f aca="false">IFERROR(__xludf.dummyfunction("if(countif(ec_num_list,FJ88),OFFSET(INDIRECT(CONCAT(""A"",to_text(match(FJ88,ec_num_list,0)))),0,1),"""")"),"")</f>
        <v/>
      </c>
      <c r="CK88" s="199" t="str">
        <f aca="false">IFERROR(__xludf.dummyfunction("if(countif(ec_num_list,FK88),OFFSET(INDIRECT(CONCAT(""A"",to_text(match(FK88,ec_num_list,0)))),0,1),"""")"),"NA ")</f>
        <v>NA</v>
      </c>
      <c r="CL88" s="199" t="str">
        <f aca="false">IFERROR(__xludf.dummyfunction("if(countif(ec_num_list,FL88),OFFSET(INDIRECT(CONCAT(""A"",to_text(match(FL88,ec_num_list,0)))),0,1),"""")"),"")</f>
        <v/>
      </c>
      <c r="CM88" s="199" t="str">
        <f aca="false">IFERROR(__xludf.dummyfunction("if(countif(ec_num_list,FM88),OFFSET(INDIRECT(CONCAT(""A"",to_text(match(FM88,ec_num_list,0)))),0,1),"""")"),"")</f>
        <v/>
      </c>
      <c r="CN88" s="37" t="s">
        <v>293</v>
      </c>
      <c r="CO88" s="37" t="s">
        <v>1231</v>
      </c>
      <c r="CP88" s="37" t="s">
        <v>1239</v>
      </c>
      <c r="CQ88" s="37" t="s">
        <v>1244</v>
      </c>
      <c r="CR88" s="37" t="s">
        <v>1543</v>
      </c>
      <c r="CS88" s="37" t="s">
        <v>1543</v>
      </c>
      <c r="CT88" s="37" t="s">
        <v>1254</v>
      </c>
      <c r="CU88" s="37" t="s">
        <v>1259</v>
      </c>
      <c r="CV88" s="37" t="s">
        <v>1262</v>
      </c>
      <c r="CW88" s="37" t="s">
        <v>1543</v>
      </c>
      <c r="CX88" s="37" t="s">
        <v>1543</v>
      </c>
      <c r="CY88" s="37" t="s">
        <v>1274</v>
      </c>
      <c r="CZ88" s="37" t="s">
        <v>1543</v>
      </c>
      <c r="DA88" s="37" t="s">
        <v>1280</v>
      </c>
      <c r="DB88" s="37" t="s">
        <v>1282</v>
      </c>
      <c r="DC88" s="37" t="s">
        <v>1543</v>
      </c>
      <c r="DD88" s="37" t="s">
        <v>1543</v>
      </c>
      <c r="DE88" s="37" t="s">
        <v>1292</v>
      </c>
      <c r="DF88" s="37" t="s">
        <v>1543</v>
      </c>
      <c r="DG88" s="37" t="s">
        <v>1543</v>
      </c>
      <c r="DH88" s="37" t="s">
        <v>1543</v>
      </c>
      <c r="DI88" s="37" t="s">
        <v>1543</v>
      </c>
      <c r="DJ88" s="37" t="s">
        <v>1309</v>
      </c>
      <c r="DK88" s="37" t="s">
        <v>1543</v>
      </c>
      <c r="DL88" s="37" t="s">
        <v>1314</v>
      </c>
      <c r="DM88" s="37" t="s">
        <v>1543</v>
      </c>
      <c r="DN88" s="37" t="s">
        <v>1322</v>
      </c>
      <c r="DO88" s="37" t="s">
        <v>1325</v>
      </c>
      <c r="DP88" s="37" t="s">
        <v>1543</v>
      </c>
      <c r="DQ88" s="37" t="s">
        <v>1332</v>
      </c>
      <c r="DR88" s="37" t="s">
        <v>1335</v>
      </c>
      <c r="DS88" s="37" t="s">
        <v>1543</v>
      </c>
      <c r="DT88" s="37" t="s">
        <v>1341</v>
      </c>
      <c r="DU88" s="37" t="s">
        <v>1543</v>
      </c>
      <c r="DV88" s="37" t="s">
        <v>1351</v>
      </c>
      <c r="DW88" s="37" t="s">
        <v>1543</v>
      </c>
      <c r="DX88" s="37" t="s">
        <v>1543</v>
      </c>
      <c r="DY88" s="37" t="s">
        <v>1543</v>
      </c>
      <c r="DZ88" s="37" t="s">
        <v>1543</v>
      </c>
      <c r="EA88" s="37" t="s">
        <v>1543</v>
      </c>
      <c r="EB88" s="37" t="s">
        <v>1543</v>
      </c>
      <c r="EC88" s="37" t="s">
        <v>1379</v>
      </c>
      <c r="ED88" s="37" t="s">
        <v>1543</v>
      </c>
      <c r="EE88" s="37" t="s">
        <v>1385</v>
      </c>
      <c r="EF88" s="37" t="s">
        <v>1543</v>
      </c>
      <c r="EG88" s="37" t="s">
        <v>1392</v>
      </c>
      <c r="EH88" s="37" t="s">
        <v>1543</v>
      </c>
      <c r="EI88" s="37" t="s">
        <v>1543</v>
      </c>
      <c r="EJ88" s="37" t="s">
        <v>1543</v>
      </c>
      <c r="EK88" s="37" t="s">
        <v>1405</v>
      </c>
      <c r="EL88" s="37" t="s">
        <v>1543</v>
      </c>
      <c r="EM88" s="37" t="s">
        <v>1410</v>
      </c>
      <c r="EN88" s="37" t="s">
        <v>1416</v>
      </c>
      <c r="EO88" s="37" t="s">
        <v>1543</v>
      </c>
      <c r="EP88" s="37" t="s">
        <v>1543</v>
      </c>
      <c r="EQ88" s="37" t="s">
        <v>1543</v>
      </c>
      <c r="ER88" s="37" t="s">
        <v>1543</v>
      </c>
      <c r="ES88" s="37" t="s">
        <v>1543</v>
      </c>
      <c r="ET88" s="37" t="s">
        <v>1543</v>
      </c>
      <c r="EU88" s="37" t="s">
        <v>1436</v>
      </c>
      <c r="EV88" s="37" t="s">
        <v>1543</v>
      </c>
      <c r="EW88" s="37" t="s">
        <v>1442</v>
      </c>
      <c r="EX88" s="37" t="s">
        <v>1446</v>
      </c>
      <c r="EY88" s="37" t="s">
        <v>1543</v>
      </c>
      <c r="EZ88" s="37" t="s">
        <v>1451</v>
      </c>
      <c r="FA88" s="37" t="s">
        <v>1543</v>
      </c>
      <c r="FB88" s="37" t="s">
        <v>1543</v>
      </c>
      <c r="FC88" s="37" t="s">
        <v>1464</v>
      </c>
      <c r="FD88" s="37" t="s">
        <v>1543</v>
      </c>
      <c r="FE88" s="37" t="s">
        <v>1543</v>
      </c>
      <c r="FF88" s="37" t="s">
        <v>1543</v>
      </c>
      <c r="FG88" s="37" t="s">
        <v>1543</v>
      </c>
      <c r="FH88" s="37" t="s">
        <v>1482</v>
      </c>
      <c r="FI88" s="37" t="s">
        <v>1543</v>
      </c>
      <c r="FJ88" s="37" t="s">
        <v>1543</v>
      </c>
      <c r="FK88" s="37" t="s">
        <v>1494</v>
      </c>
      <c r="FL88" s="37" t="s">
        <v>1497</v>
      </c>
      <c r="FM88" s="37" t="s">
        <v>1501</v>
      </c>
    </row>
    <row r="89" customFormat="false" ht="15" hidden="false" customHeight="false" outlineLevel="0" collapsed="false">
      <c r="A89" s="37"/>
      <c r="B89" s="37"/>
      <c r="C89" s="196"/>
      <c r="D89" s="36" t="s">
        <v>417</v>
      </c>
      <c r="E89" s="36" t="s">
        <v>896</v>
      </c>
      <c r="F89" s="36" t="s">
        <v>897</v>
      </c>
      <c r="G89" s="36" t="s">
        <v>898</v>
      </c>
      <c r="H89" s="36" t="s">
        <v>439</v>
      </c>
      <c r="I89" s="36" t="s">
        <v>696</v>
      </c>
      <c r="J89" s="36" t="s">
        <v>697</v>
      </c>
      <c r="K89" s="36" t="s">
        <v>839</v>
      </c>
      <c r="L89" s="173" t="s">
        <v>295</v>
      </c>
      <c r="M89" s="199" t="str">
        <f aca="false">IFERROR(__xludf.dummyfunction("regexreplace(N89,"" "","", "")"),"J0, J1, J2, J5, J6, J7, JA, JC, K0, K3, K4, K5, K7, K8, K9, KA, KB, KC, KD, KF, L1, L8, LA, LC, LF, M0, M1, M3, M4, M8, MB, ME, MF, N2, N7, NA, ")</f>
        <v>J0, J1, J2, J5, J6, J7, JA, JC, K0, K3, K4, K5, K7, K8, K9, KA, KB, KC, KD, KF, L1, L8, LA, LC, LF, M0, M1, M3, M4, M8, MB, ME, MF, N2, N7, NA,</v>
      </c>
      <c r="N89" s="199" t="e">
        <f aca="false">CONCATENATE(O89:CL89)</f>
        <v>#VALUE!</v>
      </c>
      <c r="O89" s="199" t="str">
        <f aca="false">IFERROR(__xludf.dummyfunction("if(countif(ec_num_list,CO89),OFFSET(INDIRECT(CONCAT(""A"",to_text(match(CO89,ec_num_list,0)))),0,1),"""")"),"J0 ")</f>
        <v>J0</v>
      </c>
      <c r="P89" s="199" t="str">
        <f aca="false">IFERROR(__xludf.dummyfunction("if(countif(ec_num_list,CP89),OFFSET(INDIRECT(CONCAT(""A"",to_text(match(CP89,ec_num_list,0)))),0,1),"""")"),"J1 ")</f>
        <v>J1</v>
      </c>
      <c r="Q89" s="199" t="str">
        <f aca="false">IFERROR(__xludf.dummyfunction("if(countif(ec_num_list,CQ89),OFFSET(INDIRECT(CONCAT(""A"",to_text(match(CQ89,ec_num_list,0)))),0,1),"""")"),"J2 ")</f>
        <v>J2</v>
      </c>
      <c r="R89" s="199" t="str">
        <f aca="false">IFERROR(__xludf.dummyfunction("if(countif(ec_num_list,CR89),OFFSET(INDIRECT(CONCAT(""A"",to_text(match(CR89,ec_num_list,0)))),0,1),"""")"),"")</f>
        <v/>
      </c>
      <c r="S89" s="199" t="str">
        <f aca="false">IFERROR(__xludf.dummyfunction("if(countif(ec_num_list,CS89),OFFSET(INDIRECT(CONCAT(""A"",to_text(match(CS89,ec_num_list,0)))),0,1),"""")"),"")</f>
        <v/>
      </c>
      <c r="T89" s="199" t="str">
        <f aca="false">IFERROR(__xludf.dummyfunction("if(countif(ec_num_list,CT89),OFFSET(INDIRECT(CONCAT(""A"",to_text(match(CT89,ec_num_list,0)))),0,1),"""")"),"J5 ")</f>
        <v>J5</v>
      </c>
      <c r="U89" s="199" t="str">
        <f aca="false">IFERROR(__xludf.dummyfunction("if(countif(ec_num_list,CU89),OFFSET(INDIRECT(CONCAT(""A"",to_text(match(CU89,ec_num_list,0)))),0,1),"""")"),"J6 ")</f>
        <v>J6</v>
      </c>
      <c r="V89" s="199" t="str">
        <f aca="false">IFERROR(__xludf.dummyfunction("if(countif(ec_num_list,CV89),OFFSET(INDIRECT(CONCAT(""A"",to_text(match(CV89,ec_num_list,0)))),0,1),"""")"),"J7 ")</f>
        <v>J7</v>
      </c>
      <c r="W89" s="199" t="str">
        <f aca="false">IFERROR(__xludf.dummyfunction("if(countif(ec_num_list,CW89),OFFSET(INDIRECT(CONCAT(""A"",to_text(match(CW89,ec_num_list,0)))),0,1),"""")"),"")</f>
        <v/>
      </c>
      <c r="X89" s="199" t="str">
        <f aca="false">IFERROR(__xludf.dummyfunction("if(countif(ec_num_list,CX89),OFFSET(INDIRECT(CONCAT(""A"",to_text(match(CX89,ec_num_list,0)))),0,1),"""")"),"")</f>
        <v/>
      </c>
      <c r="Y89" s="199" t="str">
        <f aca="false">IFERROR(__xludf.dummyfunction("if(countif(ec_num_list,CY89),OFFSET(INDIRECT(CONCAT(""A"",to_text(match(CY89,ec_num_list,0)))),0,1),"""")"),"JA ")</f>
        <v>JA</v>
      </c>
      <c r="Z89" s="199" t="str">
        <f aca="false">IFERROR(__xludf.dummyfunction("if(countif(ec_num_list,CZ89),OFFSET(INDIRECT(CONCAT(""A"",to_text(match(CZ89,ec_num_list,0)))),0,1),"""")"),"")</f>
        <v/>
      </c>
      <c r="AA89" s="199" t="str">
        <f aca="false">IFERROR(__xludf.dummyfunction("if(countif(ec_num_list,DA89),OFFSET(INDIRECT(CONCAT(""A"",to_text(match(DA89,ec_num_list,0)))),0,1),"""")"),"JC ")</f>
        <v>JC</v>
      </c>
      <c r="AB89" s="199" t="str">
        <f aca="false">IFERROR(__xludf.dummyfunction("if(countif(ec_num_list,DB89),OFFSET(INDIRECT(CONCAT(""A"",to_text(match(DB89,ec_num_list,0)))),0,1),"""")"),"")</f>
        <v/>
      </c>
      <c r="AC89" s="199" t="str">
        <f aca="false">IFERROR(__xludf.dummyfunction("if(countif(ec_num_list,DC89),OFFSET(INDIRECT(CONCAT(""A"",to_text(match(DC89,ec_num_list,0)))),0,1),"""")"),"")</f>
        <v/>
      </c>
      <c r="AD89" s="199" t="str">
        <f aca="false">IFERROR(__xludf.dummyfunction("if(countif(ec_num_list,DD89),OFFSET(INDIRECT(CONCAT(""A"",to_text(match(DD89,ec_num_list,0)))),0,1),"""")"),"")</f>
        <v/>
      </c>
      <c r="AE89" s="199" t="str">
        <f aca="false">IFERROR(__xludf.dummyfunction("if(countif(ec_num_list,DE89),OFFSET(INDIRECT(CONCAT(""A"",to_text(match(DE89,ec_num_list,0)))),0,1),"""")"),"K0 ")</f>
        <v>K0</v>
      </c>
      <c r="AF89" s="199" t="str">
        <f aca="false">IFERROR(__xludf.dummyfunction("if(countif(ec_num_list,DF89),OFFSET(INDIRECT(CONCAT(""A"",to_text(match(DF89,ec_num_list,0)))),0,1),"""")"),"")</f>
        <v/>
      </c>
      <c r="AG89" s="199" t="str">
        <f aca="false">IFERROR(__xludf.dummyfunction("if(countif(ec_num_list,DG89),OFFSET(INDIRECT(CONCAT(""A"",to_text(match(DG89,ec_num_list,0)))),0,1),"""")"),"")</f>
        <v/>
      </c>
      <c r="AH89" s="199" t="str">
        <f aca="false">IFERROR(__xludf.dummyfunction("if(countif(ec_num_list,DH89),OFFSET(INDIRECT(CONCAT(""A"",to_text(match(DH89,ec_num_list,0)))),0,1),"""")"),"K3 ")</f>
        <v>K3</v>
      </c>
      <c r="AI89" s="199" t="str">
        <f aca="false">IFERROR(__xludf.dummyfunction("if(countif(ec_num_list,DI89),OFFSET(INDIRECT(CONCAT(""A"",to_text(match(DI89,ec_num_list,0)))),0,1),"""")"),"K4 ")</f>
        <v>K4</v>
      </c>
      <c r="AJ89" s="199" t="str">
        <f aca="false">IFERROR(__xludf.dummyfunction("if(countif(ec_num_list,DJ89),OFFSET(INDIRECT(CONCAT(""A"",to_text(match(DJ89,ec_num_list,0)))),0,1),"""")"),"K5 ")</f>
        <v>K5</v>
      </c>
      <c r="AK89" s="199" t="str">
        <f aca="false">IFERROR(__xludf.dummyfunction("if(countif(ec_num_list,DK89),OFFSET(INDIRECT(CONCAT(""A"",to_text(match(DK89,ec_num_list,0)))),0,1),"""")"),"")</f>
        <v/>
      </c>
      <c r="AL89" s="199" t="str">
        <f aca="false">IFERROR(__xludf.dummyfunction("if(countif(ec_num_list,DL89),OFFSET(INDIRECT(CONCAT(""A"",to_text(match(DL89,ec_num_list,0)))),0,1),"""")"),"K7 ")</f>
        <v>K7</v>
      </c>
      <c r="AM89" s="199" t="str">
        <f aca="false">IFERROR(__xludf.dummyfunction("if(countif(ec_num_list,DM89),OFFSET(INDIRECT(CONCAT(""A"",to_text(match(DM89,ec_num_list,0)))),0,1),"""")"),"K8 ")</f>
        <v>K8</v>
      </c>
      <c r="AN89" s="199" t="str">
        <f aca="false">IFERROR(__xludf.dummyfunction("if(countif(ec_num_list,DN89),OFFSET(INDIRECT(CONCAT(""A"",to_text(match(DN89,ec_num_list,0)))),0,1),"""")"),"K9 ")</f>
        <v>K9</v>
      </c>
      <c r="AO89" s="199" t="str">
        <f aca="false">IFERROR(__xludf.dummyfunction("if(countif(ec_num_list,DO89),OFFSET(INDIRECT(CONCAT(""A"",to_text(match(DO89,ec_num_list,0)))),0,1),"""")"),"KA ")</f>
        <v>KA</v>
      </c>
      <c r="AP89" s="199" t="str">
        <f aca="false">IFERROR(__xludf.dummyfunction("if(countif(ec_num_list,DP89),OFFSET(INDIRECT(CONCAT(""A"",to_text(match(DP89,ec_num_list,0)))),0,1),"""")"),"KB ")</f>
        <v>KB</v>
      </c>
      <c r="AQ89" s="199" t="str">
        <f aca="false">IFERROR(__xludf.dummyfunction("if(countif(ec_num_list,DQ89),OFFSET(INDIRECT(CONCAT(""A"",to_text(match(DQ89,ec_num_list,0)))),0,1),"""")"),"KC ")</f>
        <v>KC</v>
      </c>
      <c r="AR89" s="199" t="str">
        <f aca="false">IFERROR(__xludf.dummyfunction("if(countif(ec_num_list,DR89),OFFSET(INDIRECT(CONCAT(""A"",to_text(match(DR89,ec_num_list,0)))),0,1),"""")"),"KD ")</f>
        <v>KD</v>
      </c>
      <c r="AS89" s="199" t="str">
        <f aca="false">IFERROR(__xludf.dummyfunction("if(countif(ec_num_list,DS89),OFFSET(INDIRECT(CONCAT(""A"",to_text(match(DS89,ec_num_list,0)))),0,1),"""")"),"")</f>
        <v/>
      </c>
      <c r="AT89" s="199" t="str">
        <f aca="false">IFERROR(__xludf.dummyfunction("if(countif(ec_num_list,DT89),OFFSET(INDIRECT(CONCAT(""A"",to_text(match(DT89,ec_num_list,0)))),0,1),"""")"),"KF ")</f>
        <v>KF</v>
      </c>
      <c r="AU89" s="199" t="str">
        <f aca="false">IFERROR(__xludf.dummyfunction("if(countif(ec_num_list,DU89),OFFSET(INDIRECT(CONCAT(""A"",to_text(match(DU89,ec_num_list,0)))),0,1),"""")"),"")</f>
        <v/>
      </c>
      <c r="AV89" s="199" t="str">
        <f aca="false">IFERROR(__xludf.dummyfunction("if(countif(ec_num_list,DV89),OFFSET(INDIRECT(CONCAT(""A"",to_text(match(DV89,ec_num_list,0)))),0,1),"""")"),"L1 ")</f>
        <v>L1</v>
      </c>
      <c r="AW89" s="199" t="str">
        <f aca="false">IFERROR(__xludf.dummyfunction("if(countif(ec_num_list,DW89),OFFSET(INDIRECT(CONCAT(""A"",to_text(match(DW89,ec_num_list,0)))),0,1),"""")"),"")</f>
        <v/>
      </c>
      <c r="AX89" s="199" t="str">
        <f aca="false">IFERROR(__xludf.dummyfunction("if(countif(ec_num_list,DX89),OFFSET(INDIRECT(CONCAT(""A"",to_text(match(DX89,ec_num_list,0)))),0,1),"""")"),"")</f>
        <v/>
      </c>
      <c r="AY89" s="199" t="str">
        <f aca="false">IFERROR(__xludf.dummyfunction("if(countif(ec_num_list,DY89),OFFSET(INDIRECT(CONCAT(""A"",to_text(match(DY89,ec_num_list,0)))),0,1),"""")"),"")</f>
        <v/>
      </c>
      <c r="AZ89" s="199" t="str">
        <f aca="false">IFERROR(__xludf.dummyfunction("if(countif(ec_num_list,DZ89),OFFSET(INDIRECT(CONCAT(""A"",to_text(match(DZ89,ec_num_list,0)))),0,1),"""")"),"")</f>
        <v/>
      </c>
      <c r="BA89" s="199" t="str">
        <f aca="false">IFERROR(__xludf.dummyfunction("if(countif(ec_num_list,EA89),OFFSET(INDIRECT(CONCAT(""A"",to_text(match(EA89,ec_num_list,0)))),0,1),"""")"),"")</f>
        <v/>
      </c>
      <c r="BB89" s="199" t="str">
        <f aca="false">IFERROR(__xludf.dummyfunction("if(countif(ec_num_list,EB89),OFFSET(INDIRECT(CONCAT(""A"",to_text(match(EB89,ec_num_list,0)))),0,1),"""")"),"")</f>
        <v/>
      </c>
      <c r="BC89" s="199" t="str">
        <f aca="false">IFERROR(__xludf.dummyfunction("if(countif(ec_num_list,EC89),OFFSET(INDIRECT(CONCAT(""A"",to_text(match(EC89,ec_num_list,0)))),0,1),"""")"),"L8 ")</f>
        <v>L8</v>
      </c>
      <c r="BD89" s="199" t="str">
        <f aca="false">IFERROR(__xludf.dummyfunction("if(countif(ec_num_list,ED89),OFFSET(INDIRECT(CONCAT(""A"",to_text(match(ED89,ec_num_list,0)))),0,1),"""")"),"")</f>
        <v/>
      </c>
      <c r="BE89" s="199" t="str">
        <f aca="false">IFERROR(__xludf.dummyfunction("if(countif(ec_num_list,EE89),OFFSET(INDIRECT(CONCAT(""A"",to_text(match(EE89,ec_num_list,0)))),0,1),"""")"),"LA ")</f>
        <v>LA</v>
      </c>
      <c r="BF89" s="199" t="str">
        <f aca="false">IFERROR(__xludf.dummyfunction("if(countif(ec_num_list,EF89),OFFSET(INDIRECT(CONCAT(""A"",to_text(match(EF89,ec_num_list,0)))),0,1),"""")"),"")</f>
        <v/>
      </c>
      <c r="BG89" s="199" t="str">
        <f aca="false">IFERROR(__xludf.dummyfunction("if(countif(ec_num_list,EG89),OFFSET(INDIRECT(CONCAT(""A"",to_text(match(EG89,ec_num_list,0)))),0,1),"""")"),"LC ")</f>
        <v>LC</v>
      </c>
      <c r="BH89" s="199" t="str">
        <f aca="false">IFERROR(__xludf.dummyfunction("if(countif(ec_num_list,EH89),OFFSET(INDIRECT(CONCAT(""A"",to_text(match(EH89,ec_num_list,0)))),0,1),"""")"),"")</f>
        <v/>
      </c>
      <c r="BI89" s="199" t="str">
        <f aca="false">IFERROR(__xludf.dummyfunction("if(countif(ec_num_list,EI89),OFFSET(INDIRECT(CONCAT(""A"",to_text(match(EI89,ec_num_list,0)))),0,1),"""")"),"")</f>
        <v/>
      </c>
      <c r="BJ89" s="199" t="str">
        <f aca="false">IFERROR(__xludf.dummyfunction("if(countif(ec_num_list,EJ89),OFFSET(INDIRECT(CONCAT(""A"",to_text(match(EJ89,ec_num_list,0)))),0,1),"""")"),"LF ")</f>
        <v>LF</v>
      </c>
      <c r="BK89" s="199" t="str">
        <f aca="false">IFERROR(__xludf.dummyfunction("if(countif(ec_num_list,EK89),OFFSET(INDIRECT(CONCAT(""A"",to_text(match(EK89,ec_num_list,0)))),0,1),"""")"),"M0 ")</f>
        <v>M0</v>
      </c>
      <c r="BL89" s="199" t="str">
        <f aca="false">IFERROR(__xludf.dummyfunction("if(countif(ec_num_list,EL89),OFFSET(INDIRECT(CONCAT(""A"",to_text(match(EL89,ec_num_list,0)))),0,1),"""")"),"M1 ")</f>
        <v>M1</v>
      </c>
      <c r="BM89" s="199" t="str">
        <f aca="false">IFERROR(__xludf.dummyfunction("if(countif(ec_num_list,EM89),OFFSET(INDIRECT(CONCAT(""A"",to_text(match(EM89,ec_num_list,0)))),0,1),"""")"),"")</f>
        <v/>
      </c>
      <c r="BN89" s="199" t="str">
        <f aca="false">IFERROR(__xludf.dummyfunction("if(countif(ec_num_list,EN89),OFFSET(INDIRECT(CONCAT(""A"",to_text(match(EN89,ec_num_list,0)))),0,1),"""")"),"M3 ")</f>
        <v>M3</v>
      </c>
      <c r="BO89" s="199" t="str">
        <f aca="false">IFERROR(__xludf.dummyfunction("if(countif(ec_num_list,EO89),OFFSET(INDIRECT(CONCAT(""A"",to_text(match(EO89,ec_num_list,0)))),0,1),"""")"),"M4 ")</f>
        <v>M4</v>
      </c>
      <c r="BP89" s="199" t="str">
        <f aca="false">IFERROR(__xludf.dummyfunction("if(countif(ec_num_list,EP89),OFFSET(INDIRECT(CONCAT(""A"",to_text(match(EP89,ec_num_list,0)))),0,1),"""")"),"")</f>
        <v/>
      </c>
      <c r="BQ89" s="199" t="str">
        <f aca="false">IFERROR(__xludf.dummyfunction("if(countif(ec_num_list,EQ89),OFFSET(INDIRECT(CONCAT(""A"",to_text(match(EQ89,ec_num_list,0)))),0,1),"""")"),"")</f>
        <v/>
      </c>
      <c r="BR89" s="199" t="str">
        <f aca="false">IFERROR(__xludf.dummyfunction("if(countif(ec_num_list,ER89),OFFSET(INDIRECT(CONCAT(""A"",to_text(match(ER89,ec_num_list,0)))),0,1),"""")"),"")</f>
        <v/>
      </c>
      <c r="BS89" s="199" t="str">
        <f aca="false">IFERROR(__xludf.dummyfunction("if(countif(ec_num_list,ES89),OFFSET(INDIRECT(CONCAT(""A"",to_text(match(ES89,ec_num_list,0)))),0,1),"""")"),"M8 ")</f>
        <v>M8</v>
      </c>
      <c r="BT89" s="199" t="str">
        <f aca="false">IFERROR(__xludf.dummyfunction("if(countif(ec_num_list,ET89),OFFSET(INDIRECT(CONCAT(""A"",to_text(match(ET89,ec_num_list,0)))),0,1),"""")"),"")</f>
        <v/>
      </c>
      <c r="BU89" s="199" t="str">
        <f aca="false">IFERROR(__xludf.dummyfunction("if(countif(ec_num_list,EU89),OFFSET(INDIRECT(CONCAT(""A"",to_text(match(EU89,ec_num_list,0)))),0,1),"""")"),"")</f>
        <v/>
      </c>
      <c r="BV89" s="199" t="str">
        <f aca="false">IFERROR(__xludf.dummyfunction("if(countif(ec_num_list,EV89),OFFSET(INDIRECT(CONCAT(""A"",to_text(match(EV89,ec_num_list,0)))),0,1),"""")"),"MB ")</f>
        <v>MB</v>
      </c>
      <c r="BW89" s="199" t="str">
        <f aca="false">IFERROR(__xludf.dummyfunction("if(countif(ec_num_list,EW89),OFFSET(INDIRECT(CONCAT(""A"",to_text(match(EW89,ec_num_list,0)))),0,1),"""")"),"")</f>
        <v/>
      </c>
      <c r="BX89" s="199" t="str">
        <f aca="false">IFERROR(__xludf.dummyfunction("if(countif(ec_num_list,EX89),OFFSET(INDIRECT(CONCAT(""A"",to_text(match(EX89,ec_num_list,0)))),0,1),"""")"),"")</f>
        <v/>
      </c>
      <c r="BY89" s="199" t="str">
        <f aca="false">IFERROR(__xludf.dummyfunction("if(countif(ec_num_list,EY89),OFFSET(INDIRECT(CONCAT(""A"",to_text(match(EY89,ec_num_list,0)))),0,1),"""")"),"ME ")</f>
        <v>ME</v>
      </c>
      <c r="BZ89" s="199" t="str">
        <f aca="false">IFERROR(__xludf.dummyfunction("if(countif(ec_num_list,EZ89),OFFSET(INDIRECT(CONCAT(""A"",to_text(match(EZ89,ec_num_list,0)))),0,1),"""")"),"MF ")</f>
        <v>MF</v>
      </c>
      <c r="CA89" s="199" t="str">
        <f aca="false">IFERROR(__xludf.dummyfunction("if(countif(ec_num_list,FA89),OFFSET(INDIRECT(CONCAT(""A"",to_text(match(FA89,ec_num_list,0)))),0,1),"""")"),"")</f>
        <v/>
      </c>
      <c r="CB89" s="199" t="str">
        <f aca="false">IFERROR(__xludf.dummyfunction("if(countif(ec_num_list,FB89),OFFSET(INDIRECT(CONCAT(""A"",to_text(match(FB89,ec_num_list,0)))),0,1),"""")"),"")</f>
        <v/>
      </c>
      <c r="CC89" s="199" t="str">
        <f aca="false">IFERROR(__xludf.dummyfunction("if(countif(ec_num_list,FC89),OFFSET(INDIRECT(CONCAT(""A"",to_text(match(FC89,ec_num_list,0)))),0,1),"""")"),"N2 ")</f>
        <v>N2</v>
      </c>
      <c r="CD89" s="199" t="str">
        <f aca="false">IFERROR(__xludf.dummyfunction("if(countif(ec_num_list,FD89),OFFSET(INDIRECT(CONCAT(""A"",to_text(match(FD89,ec_num_list,0)))),0,1),"""")"),"")</f>
        <v/>
      </c>
      <c r="CE89" s="199" t="str">
        <f aca="false">IFERROR(__xludf.dummyfunction("if(countif(ec_num_list,FE89),OFFSET(INDIRECT(CONCAT(""A"",to_text(match(FE89,ec_num_list,0)))),0,1),"""")"),"")</f>
        <v/>
      </c>
      <c r="CF89" s="199" t="str">
        <f aca="false">IFERROR(__xludf.dummyfunction("if(countif(ec_num_list,FF89),OFFSET(INDIRECT(CONCAT(""A"",to_text(match(FF89,ec_num_list,0)))),0,1),"""")"),"")</f>
        <v/>
      </c>
      <c r="CG89" s="199" t="str">
        <f aca="false">IFERROR(__xludf.dummyfunction("if(countif(ec_num_list,FG89),OFFSET(INDIRECT(CONCAT(""A"",to_text(match(FG89,ec_num_list,0)))),0,1),"""")"),"")</f>
        <v/>
      </c>
      <c r="CH89" s="199" t="str">
        <f aca="false">IFERROR(__xludf.dummyfunction("if(countif(ec_num_list,FH89),OFFSET(INDIRECT(CONCAT(""A"",to_text(match(FH89,ec_num_list,0)))),0,1),"""")"),"N7 ")</f>
        <v>N7</v>
      </c>
      <c r="CI89" s="199" t="str">
        <f aca="false">IFERROR(__xludf.dummyfunction("if(countif(ec_num_list,FI89),OFFSET(INDIRECT(CONCAT(""A"",to_text(match(FI89,ec_num_list,0)))),0,1),"""")"),"")</f>
        <v/>
      </c>
      <c r="CJ89" s="199" t="str">
        <f aca="false">IFERROR(__xludf.dummyfunction("if(countif(ec_num_list,FJ89),OFFSET(INDIRECT(CONCAT(""A"",to_text(match(FJ89,ec_num_list,0)))),0,1),"""")"),"")</f>
        <v/>
      </c>
      <c r="CK89" s="199" t="str">
        <f aca="false">IFERROR(__xludf.dummyfunction("if(countif(ec_num_list,FK89),OFFSET(INDIRECT(CONCAT(""A"",to_text(match(FK89,ec_num_list,0)))),0,1),"""")"),"NA ")</f>
        <v>NA</v>
      </c>
      <c r="CL89" s="199" t="str">
        <f aca="false">IFERROR(__xludf.dummyfunction("if(countif(ec_num_list,FL89),OFFSET(INDIRECT(CONCAT(""A"",to_text(match(FL89,ec_num_list,0)))),0,1),"""")"),"")</f>
        <v/>
      </c>
      <c r="CM89" s="199" t="str">
        <f aca="false">IFERROR(__xludf.dummyfunction("if(countif(ec_num_list,FM89),OFFSET(INDIRECT(CONCAT(""A"",to_text(match(FM89,ec_num_list,0)))),0,1),"""")"),"")</f>
        <v/>
      </c>
      <c r="CN89" s="37" t="s">
        <v>295</v>
      </c>
      <c r="CO89" s="37" t="s">
        <v>1231</v>
      </c>
      <c r="CP89" s="37" t="s">
        <v>1239</v>
      </c>
      <c r="CQ89" s="37" t="s">
        <v>1244</v>
      </c>
      <c r="CR89" s="37" t="s">
        <v>1543</v>
      </c>
      <c r="CS89" s="37" t="s">
        <v>1543</v>
      </c>
      <c r="CT89" s="37" t="s">
        <v>1254</v>
      </c>
      <c r="CU89" s="37" t="s">
        <v>1259</v>
      </c>
      <c r="CV89" s="37" t="s">
        <v>1262</v>
      </c>
      <c r="CW89" s="37" t="s">
        <v>1543</v>
      </c>
      <c r="CX89" s="37" t="s">
        <v>1543</v>
      </c>
      <c r="CY89" s="37" t="s">
        <v>1274</v>
      </c>
      <c r="CZ89" s="37" t="s">
        <v>1543</v>
      </c>
      <c r="DA89" s="37" t="s">
        <v>1280</v>
      </c>
      <c r="DB89" s="37" t="s">
        <v>1543</v>
      </c>
      <c r="DC89" s="37" t="s">
        <v>1543</v>
      </c>
      <c r="DD89" s="37" t="s">
        <v>1543</v>
      </c>
      <c r="DE89" s="37" t="s">
        <v>1292</v>
      </c>
      <c r="DF89" s="37" t="s">
        <v>1543</v>
      </c>
      <c r="DG89" s="37" t="s">
        <v>1543</v>
      </c>
      <c r="DH89" s="37" t="s">
        <v>1303</v>
      </c>
      <c r="DI89" s="37" t="s">
        <v>1305</v>
      </c>
      <c r="DJ89" s="37" t="s">
        <v>1309</v>
      </c>
      <c r="DK89" s="37" t="s">
        <v>1543</v>
      </c>
      <c r="DL89" s="37" t="s">
        <v>1314</v>
      </c>
      <c r="DM89" s="37" t="s">
        <v>1318</v>
      </c>
      <c r="DN89" s="37" t="s">
        <v>1322</v>
      </c>
      <c r="DO89" s="37" t="s">
        <v>1325</v>
      </c>
      <c r="DP89" s="37" t="s">
        <v>1329</v>
      </c>
      <c r="DQ89" s="37" t="s">
        <v>1332</v>
      </c>
      <c r="DR89" s="37" t="s">
        <v>1335</v>
      </c>
      <c r="DS89" s="37" t="s">
        <v>1543</v>
      </c>
      <c r="DT89" s="37" t="s">
        <v>1341</v>
      </c>
      <c r="DU89" s="37" t="s">
        <v>1543</v>
      </c>
      <c r="DV89" s="37" t="s">
        <v>1351</v>
      </c>
      <c r="DW89" s="37" t="s">
        <v>1543</v>
      </c>
      <c r="DX89" s="37" t="s">
        <v>1543</v>
      </c>
      <c r="DY89" s="37" t="s">
        <v>1543</v>
      </c>
      <c r="DZ89" s="37" t="s">
        <v>1543</v>
      </c>
      <c r="EA89" s="37" t="s">
        <v>1543</v>
      </c>
      <c r="EB89" s="37" t="s">
        <v>1543</v>
      </c>
      <c r="EC89" s="37" t="s">
        <v>1379</v>
      </c>
      <c r="ED89" s="37" t="s">
        <v>1543</v>
      </c>
      <c r="EE89" s="37" t="s">
        <v>1385</v>
      </c>
      <c r="EF89" s="37" t="s">
        <v>1543</v>
      </c>
      <c r="EG89" s="37" t="s">
        <v>1392</v>
      </c>
      <c r="EH89" s="37" t="s">
        <v>1543</v>
      </c>
      <c r="EI89" s="37" t="s">
        <v>1543</v>
      </c>
      <c r="EJ89" s="37" t="s">
        <v>1402</v>
      </c>
      <c r="EK89" s="37" t="s">
        <v>1405</v>
      </c>
      <c r="EL89" s="37" t="s">
        <v>1407</v>
      </c>
      <c r="EM89" s="37" t="s">
        <v>1543</v>
      </c>
      <c r="EN89" s="37" t="s">
        <v>1416</v>
      </c>
      <c r="EO89" s="37" t="s">
        <v>1418</v>
      </c>
      <c r="EP89" s="37" t="s">
        <v>1543</v>
      </c>
      <c r="EQ89" s="37" t="s">
        <v>1543</v>
      </c>
      <c r="ER89" s="37" t="s">
        <v>1543</v>
      </c>
      <c r="ES89" s="37" t="s">
        <v>1430</v>
      </c>
      <c r="ET89" s="37" t="s">
        <v>1543</v>
      </c>
      <c r="EU89" s="37" t="s">
        <v>1543</v>
      </c>
      <c r="EV89" s="37" t="s">
        <v>1439</v>
      </c>
      <c r="EW89" s="37" t="s">
        <v>1543</v>
      </c>
      <c r="EX89" s="37" t="s">
        <v>1543</v>
      </c>
      <c r="EY89" s="37" t="s">
        <v>1448</v>
      </c>
      <c r="EZ89" s="37" t="s">
        <v>1451</v>
      </c>
      <c r="FA89" s="37" t="s">
        <v>1543</v>
      </c>
      <c r="FB89" s="37" t="s">
        <v>1543</v>
      </c>
      <c r="FC89" s="37" t="s">
        <v>1464</v>
      </c>
      <c r="FD89" s="37" t="s">
        <v>1543</v>
      </c>
      <c r="FE89" s="37" t="s">
        <v>1543</v>
      </c>
      <c r="FF89" s="37" t="s">
        <v>1543</v>
      </c>
      <c r="FG89" s="37" t="s">
        <v>1543</v>
      </c>
      <c r="FH89" s="37" t="s">
        <v>1482</v>
      </c>
      <c r="FI89" s="37" t="s">
        <v>1543</v>
      </c>
      <c r="FJ89" s="37" t="s">
        <v>1543</v>
      </c>
      <c r="FK89" s="37" t="s">
        <v>1494</v>
      </c>
      <c r="FL89" s="37" t="s">
        <v>1497</v>
      </c>
      <c r="FM89" s="37" t="s">
        <v>1543</v>
      </c>
    </row>
    <row r="90" customFormat="false" ht="15" hidden="false" customHeight="false" outlineLevel="0" collapsed="false">
      <c r="A90" s="37"/>
      <c r="B90" s="37"/>
      <c r="C90" s="196"/>
      <c r="D90" s="36" t="s">
        <v>417</v>
      </c>
      <c r="E90" s="36" t="s">
        <v>896</v>
      </c>
      <c r="F90" s="36" t="s">
        <v>897</v>
      </c>
      <c r="G90" s="36" t="s">
        <v>898</v>
      </c>
      <c r="H90" s="36" t="s">
        <v>439</v>
      </c>
      <c r="I90" s="36" t="s">
        <v>648</v>
      </c>
      <c r="J90" s="36" t="s">
        <v>660</v>
      </c>
      <c r="K90" s="36" t="s">
        <v>842</v>
      </c>
      <c r="L90" s="173" t="s">
        <v>297</v>
      </c>
      <c r="M90" s="199" t="str">
        <f aca="false">IFERROR(__xludf.dummyfunction("regexreplace(N90,"" "","", "")"),"J0, J1, J2, J5, J6, J7, JA, JC, K0, K3, K4, K5, K7, K9, KA, KB, KC, KD, KF, L1, L8, LA, LC, LF, M0, M1, M3, M8, MB, MD, MF, N2, N7, NA, ")</f>
        <v>J0, J1, J2, J5, J6, J7, JA, JC, K0, K3, K4, K5, K7, K9, KA, KB, KC, KD, KF, L1, L8, LA, LC, LF, M0, M1, M3, M8, MB, MD, MF, N2, N7, NA,</v>
      </c>
      <c r="N90" s="199" t="e">
        <f aca="false">CONCATENATE(O90:CL90)</f>
        <v>#VALUE!</v>
      </c>
      <c r="O90" s="199" t="str">
        <f aca="false">IFERROR(__xludf.dummyfunction("if(countif(ec_num_list,CO90),OFFSET(INDIRECT(CONCAT(""A"",to_text(match(CO90,ec_num_list,0)))),0,1),"""")"),"J0 ")</f>
        <v>J0</v>
      </c>
      <c r="P90" s="199" t="str">
        <f aca="false">IFERROR(__xludf.dummyfunction("if(countif(ec_num_list,CP90),OFFSET(INDIRECT(CONCAT(""A"",to_text(match(CP90,ec_num_list,0)))),0,1),"""")"),"J1 ")</f>
        <v>J1</v>
      </c>
      <c r="Q90" s="199" t="str">
        <f aca="false">IFERROR(__xludf.dummyfunction("if(countif(ec_num_list,CQ90),OFFSET(INDIRECT(CONCAT(""A"",to_text(match(CQ90,ec_num_list,0)))),0,1),"""")"),"J2 ")</f>
        <v>J2</v>
      </c>
      <c r="R90" s="199" t="str">
        <f aca="false">IFERROR(__xludf.dummyfunction("if(countif(ec_num_list,CR90),OFFSET(INDIRECT(CONCAT(""A"",to_text(match(CR90,ec_num_list,0)))),0,1),"""")"),"")</f>
        <v/>
      </c>
      <c r="S90" s="199" t="str">
        <f aca="false">IFERROR(__xludf.dummyfunction("if(countif(ec_num_list,CS90),OFFSET(INDIRECT(CONCAT(""A"",to_text(match(CS90,ec_num_list,0)))),0,1),"""")"),"")</f>
        <v/>
      </c>
      <c r="T90" s="199" t="str">
        <f aca="false">IFERROR(__xludf.dummyfunction("if(countif(ec_num_list,CT90),OFFSET(INDIRECT(CONCAT(""A"",to_text(match(CT90,ec_num_list,0)))),0,1),"""")"),"J5 ")</f>
        <v>J5</v>
      </c>
      <c r="U90" s="199" t="str">
        <f aca="false">IFERROR(__xludf.dummyfunction("if(countif(ec_num_list,CU90),OFFSET(INDIRECT(CONCAT(""A"",to_text(match(CU90,ec_num_list,0)))),0,1),"""")"),"J6 ")</f>
        <v>J6</v>
      </c>
      <c r="V90" s="199" t="str">
        <f aca="false">IFERROR(__xludf.dummyfunction("if(countif(ec_num_list,CV90),OFFSET(INDIRECT(CONCAT(""A"",to_text(match(CV90,ec_num_list,0)))),0,1),"""")"),"J7 ")</f>
        <v>J7</v>
      </c>
      <c r="W90" s="199" t="str">
        <f aca="false">IFERROR(__xludf.dummyfunction("if(countif(ec_num_list,CW90),OFFSET(INDIRECT(CONCAT(""A"",to_text(match(CW90,ec_num_list,0)))),0,1),"""")"),"")</f>
        <v/>
      </c>
      <c r="X90" s="199" t="str">
        <f aca="false">IFERROR(__xludf.dummyfunction("if(countif(ec_num_list,CX90),OFFSET(INDIRECT(CONCAT(""A"",to_text(match(CX90,ec_num_list,0)))),0,1),"""")"),"")</f>
        <v/>
      </c>
      <c r="Y90" s="199" t="str">
        <f aca="false">IFERROR(__xludf.dummyfunction("if(countif(ec_num_list,CY90),OFFSET(INDIRECT(CONCAT(""A"",to_text(match(CY90,ec_num_list,0)))),0,1),"""")"),"JA ")</f>
        <v>JA</v>
      </c>
      <c r="Z90" s="199" t="str">
        <f aca="false">IFERROR(__xludf.dummyfunction("if(countif(ec_num_list,CZ90),OFFSET(INDIRECT(CONCAT(""A"",to_text(match(CZ90,ec_num_list,0)))),0,1),"""")"),"")</f>
        <v/>
      </c>
      <c r="AA90" s="199" t="str">
        <f aca="false">IFERROR(__xludf.dummyfunction("if(countif(ec_num_list,DA90),OFFSET(INDIRECT(CONCAT(""A"",to_text(match(DA90,ec_num_list,0)))),0,1),"""")"),"JC ")</f>
        <v>JC</v>
      </c>
      <c r="AB90" s="199" t="str">
        <f aca="false">IFERROR(__xludf.dummyfunction("if(countif(ec_num_list,DB90),OFFSET(INDIRECT(CONCAT(""A"",to_text(match(DB90,ec_num_list,0)))),0,1),"""")"),"")</f>
        <v/>
      </c>
      <c r="AC90" s="199" t="str">
        <f aca="false">IFERROR(__xludf.dummyfunction("if(countif(ec_num_list,DC90),OFFSET(INDIRECT(CONCAT(""A"",to_text(match(DC90,ec_num_list,0)))),0,1),"""")"),"")</f>
        <v/>
      </c>
      <c r="AD90" s="199" t="str">
        <f aca="false">IFERROR(__xludf.dummyfunction("if(countif(ec_num_list,DD90),OFFSET(INDIRECT(CONCAT(""A"",to_text(match(DD90,ec_num_list,0)))),0,1),"""")"),"")</f>
        <v/>
      </c>
      <c r="AE90" s="199" t="str">
        <f aca="false">IFERROR(__xludf.dummyfunction("if(countif(ec_num_list,DE90),OFFSET(INDIRECT(CONCAT(""A"",to_text(match(DE90,ec_num_list,0)))),0,1),"""")"),"K0 ")</f>
        <v>K0</v>
      </c>
      <c r="AF90" s="199" t="str">
        <f aca="false">IFERROR(__xludf.dummyfunction("if(countif(ec_num_list,DF90),OFFSET(INDIRECT(CONCAT(""A"",to_text(match(DF90,ec_num_list,0)))),0,1),"""")"),"")</f>
        <v/>
      </c>
      <c r="AG90" s="199" t="str">
        <f aca="false">IFERROR(__xludf.dummyfunction("if(countif(ec_num_list,DG90),OFFSET(INDIRECT(CONCAT(""A"",to_text(match(DG90,ec_num_list,0)))),0,1),"""")"),"")</f>
        <v/>
      </c>
      <c r="AH90" s="199" t="str">
        <f aca="false">IFERROR(__xludf.dummyfunction("if(countif(ec_num_list,DH90),OFFSET(INDIRECT(CONCAT(""A"",to_text(match(DH90,ec_num_list,0)))),0,1),"""")"),"K3 ")</f>
        <v>K3</v>
      </c>
      <c r="AI90" s="199" t="str">
        <f aca="false">IFERROR(__xludf.dummyfunction("if(countif(ec_num_list,DI90),OFFSET(INDIRECT(CONCAT(""A"",to_text(match(DI90,ec_num_list,0)))),0,1),"""")"),"K4 ")</f>
        <v>K4</v>
      </c>
      <c r="AJ90" s="199" t="str">
        <f aca="false">IFERROR(__xludf.dummyfunction("if(countif(ec_num_list,DJ90),OFFSET(INDIRECT(CONCAT(""A"",to_text(match(DJ90,ec_num_list,0)))),0,1),"""")"),"K5 ")</f>
        <v>K5</v>
      </c>
      <c r="AK90" s="199" t="str">
        <f aca="false">IFERROR(__xludf.dummyfunction("if(countif(ec_num_list,DK90),OFFSET(INDIRECT(CONCAT(""A"",to_text(match(DK90,ec_num_list,0)))),0,1),"""")"),"")</f>
        <v/>
      </c>
      <c r="AL90" s="199" t="str">
        <f aca="false">IFERROR(__xludf.dummyfunction("if(countif(ec_num_list,DL90),OFFSET(INDIRECT(CONCAT(""A"",to_text(match(DL90,ec_num_list,0)))),0,1),"""")"),"K7 ")</f>
        <v>K7</v>
      </c>
      <c r="AM90" s="199" t="str">
        <f aca="false">IFERROR(__xludf.dummyfunction("if(countif(ec_num_list,DM90),OFFSET(INDIRECT(CONCAT(""A"",to_text(match(DM90,ec_num_list,0)))),0,1),"""")"),"")</f>
        <v/>
      </c>
      <c r="AN90" s="199" t="str">
        <f aca="false">IFERROR(__xludf.dummyfunction("if(countif(ec_num_list,DN90),OFFSET(INDIRECT(CONCAT(""A"",to_text(match(DN90,ec_num_list,0)))),0,1),"""")"),"K9 ")</f>
        <v>K9</v>
      </c>
      <c r="AO90" s="199" t="str">
        <f aca="false">IFERROR(__xludf.dummyfunction("if(countif(ec_num_list,DO90),OFFSET(INDIRECT(CONCAT(""A"",to_text(match(DO90,ec_num_list,0)))),0,1),"""")"),"KA ")</f>
        <v>KA</v>
      </c>
      <c r="AP90" s="199" t="str">
        <f aca="false">IFERROR(__xludf.dummyfunction("if(countif(ec_num_list,DP90),OFFSET(INDIRECT(CONCAT(""A"",to_text(match(DP90,ec_num_list,0)))),0,1),"""")"),"KB ")</f>
        <v>KB</v>
      </c>
      <c r="AQ90" s="199" t="str">
        <f aca="false">IFERROR(__xludf.dummyfunction("if(countif(ec_num_list,DQ90),OFFSET(INDIRECT(CONCAT(""A"",to_text(match(DQ90,ec_num_list,0)))),0,1),"""")"),"KC ")</f>
        <v>KC</v>
      </c>
      <c r="AR90" s="199" t="str">
        <f aca="false">IFERROR(__xludf.dummyfunction("if(countif(ec_num_list,DR90),OFFSET(INDIRECT(CONCAT(""A"",to_text(match(DR90,ec_num_list,0)))),0,1),"""")"),"KD ")</f>
        <v>KD</v>
      </c>
      <c r="AS90" s="199" t="str">
        <f aca="false">IFERROR(__xludf.dummyfunction("if(countif(ec_num_list,DS90),OFFSET(INDIRECT(CONCAT(""A"",to_text(match(DS90,ec_num_list,0)))),0,1),"""")"),"")</f>
        <v/>
      </c>
      <c r="AT90" s="199" t="str">
        <f aca="false">IFERROR(__xludf.dummyfunction("if(countif(ec_num_list,DT90),OFFSET(INDIRECT(CONCAT(""A"",to_text(match(DT90,ec_num_list,0)))),0,1),"""")"),"KF ")</f>
        <v>KF</v>
      </c>
      <c r="AU90" s="199" t="str">
        <f aca="false">IFERROR(__xludf.dummyfunction("if(countif(ec_num_list,DU90),OFFSET(INDIRECT(CONCAT(""A"",to_text(match(DU90,ec_num_list,0)))),0,1),"""")"),"")</f>
        <v/>
      </c>
      <c r="AV90" s="199" t="str">
        <f aca="false">IFERROR(__xludf.dummyfunction("if(countif(ec_num_list,DV90),OFFSET(INDIRECT(CONCAT(""A"",to_text(match(DV90,ec_num_list,0)))),0,1),"""")"),"L1 ")</f>
        <v>L1</v>
      </c>
      <c r="AW90" s="199" t="str">
        <f aca="false">IFERROR(__xludf.dummyfunction("if(countif(ec_num_list,DW90),OFFSET(INDIRECT(CONCAT(""A"",to_text(match(DW90,ec_num_list,0)))),0,1),"""")"),"")</f>
        <v/>
      </c>
      <c r="AX90" s="199" t="str">
        <f aca="false">IFERROR(__xludf.dummyfunction("if(countif(ec_num_list,DX90),OFFSET(INDIRECT(CONCAT(""A"",to_text(match(DX90,ec_num_list,0)))),0,1),"""")"),"")</f>
        <v/>
      </c>
      <c r="AY90" s="199" t="str">
        <f aca="false">IFERROR(__xludf.dummyfunction("if(countif(ec_num_list,DY90),OFFSET(INDIRECT(CONCAT(""A"",to_text(match(DY90,ec_num_list,0)))),0,1),"""")"),"")</f>
        <v/>
      </c>
      <c r="AZ90" s="199" t="str">
        <f aca="false">IFERROR(__xludf.dummyfunction("if(countif(ec_num_list,DZ90),OFFSET(INDIRECT(CONCAT(""A"",to_text(match(DZ90,ec_num_list,0)))),0,1),"""")"),"")</f>
        <v/>
      </c>
      <c r="BA90" s="199" t="str">
        <f aca="false">IFERROR(__xludf.dummyfunction("if(countif(ec_num_list,EA90),OFFSET(INDIRECT(CONCAT(""A"",to_text(match(EA90,ec_num_list,0)))),0,1),"""")"),"")</f>
        <v/>
      </c>
      <c r="BB90" s="199" t="str">
        <f aca="false">IFERROR(__xludf.dummyfunction("if(countif(ec_num_list,EB90),OFFSET(INDIRECT(CONCAT(""A"",to_text(match(EB90,ec_num_list,0)))),0,1),"""")"),"")</f>
        <v/>
      </c>
      <c r="BC90" s="199" t="str">
        <f aca="false">IFERROR(__xludf.dummyfunction("if(countif(ec_num_list,EC90),OFFSET(INDIRECT(CONCAT(""A"",to_text(match(EC90,ec_num_list,0)))),0,1),"""")"),"L8 ")</f>
        <v>L8</v>
      </c>
      <c r="BD90" s="199" t="str">
        <f aca="false">IFERROR(__xludf.dummyfunction("if(countif(ec_num_list,ED90),OFFSET(INDIRECT(CONCAT(""A"",to_text(match(ED90,ec_num_list,0)))),0,1),"""")"),"")</f>
        <v/>
      </c>
      <c r="BE90" s="199" t="str">
        <f aca="false">IFERROR(__xludf.dummyfunction("if(countif(ec_num_list,EE90),OFFSET(INDIRECT(CONCAT(""A"",to_text(match(EE90,ec_num_list,0)))),0,1),"""")"),"LA ")</f>
        <v>LA</v>
      </c>
      <c r="BF90" s="199" t="str">
        <f aca="false">IFERROR(__xludf.dummyfunction("if(countif(ec_num_list,EF90),OFFSET(INDIRECT(CONCAT(""A"",to_text(match(EF90,ec_num_list,0)))),0,1),"""")"),"")</f>
        <v/>
      </c>
      <c r="BG90" s="199" t="str">
        <f aca="false">IFERROR(__xludf.dummyfunction("if(countif(ec_num_list,EG90),OFFSET(INDIRECT(CONCAT(""A"",to_text(match(EG90,ec_num_list,0)))),0,1),"""")"),"LC ")</f>
        <v>LC</v>
      </c>
      <c r="BH90" s="199" t="str">
        <f aca="false">IFERROR(__xludf.dummyfunction("if(countif(ec_num_list,EH90),OFFSET(INDIRECT(CONCAT(""A"",to_text(match(EH90,ec_num_list,0)))),0,1),"""")"),"")</f>
        <v/>
      </c>
      <c r="BI90" s="199" t="str">
        <f aca="false">IFERROR(__xludf.dummyfunction("if(countif(ec_num_list,EI90),OFFSET(INDIRECT(CONCAT(""A"",to_text(match(EI90,ec_num_list,0)))),0,1),"""")"),"")</f>
        <v/>
      </c>
      <c r="BJ90" s="199" t="str">
        <f aca="false">IFERROR(__xludf.dummyfunction("if(countif(ec_num_list,EJ90),OFFSET(INDIRECT(CONCAT(""A"",to_text(match(EJ90,ec_num_list,0)))),0,1),"""")"),"LF ")</f>
        <v>LF</v>
      </c>
      <c r="BK90" s="199" t="str">
        <f aca="false">IFERROR(__xludf.dummyfunction("if(countif(ec_num_list,EK90),OFFSET(INDIRECT(CONCAT(""A"",to_text(match(EK90,ec_num_list,0)))),0,1),"""")"),"M0 ")</f>
        <v>M0</v>
      </c>
      <c r="BL90" s="199" t="str">
        <f aca="false">IFERROR(__xludf.dummyfunction("if(countif(ec_num_list,EL90),OFFSET(INDIRECT(CONCAT(""A"",to_text(match(EL90,ec_num_list,0)))),0,1),"""")"),"M1 ")</f>
        <v>M1</v>
      </c>
      <c r="BM90" s="199" t="str">
        <f aca="false">IFERROR(__xludf.dummyfunction("if(countif(ec_num_list,EM90),OFFSET(INDIRECT(CONCAT(""A"",to_text(match(EM90,ec_num_list,0)))),0,1),"""")"),"")</f>
        <v/>
      </c>
      <c r="BN90" s="199" t="str">
        <f aca="false">IFERROR(__xludf.dummyfunction("if(countif(ec_num_list,EN90),OFFSET(INDIRECT(CONCAT(""A"",to_text(match(EN90,ec_num_list,0)))),0,1),"""")"),"M3 ")</f>
        <v>M3</v>
      </c>
      <c r="BO90" s="199" t="str">
        <f aca="false">IFERROR(__xludf.dummyfunction("if(countif(ec_num_list,EO90),OFFSET(INDIRECT(CONCAT(""A"",to_text(match(EO90,ec_num_list,0)))),0,1),"""")"),"")</f>
        <v/>
      </c>
      <c r="BP90" s="199" t="str">
        <f aca="false">IFERROR(__xludf.dummyfunction("if(countif(ec_num_list,EP90),OFFSET(INDIRECT(CONCAT(""A"",to_text(match(EP90,ec_num_list,0)))),0,1),"""")"),"")</f>
        <v/>
      </c>
      <c r="BQ90" s="199" t="str">
        <f aca="false">IFERROR(__xludf.dummyfunction("if(countif(ec_num_list,EQ90),OFFSET(INDIRECT(CONCAT(""A"",to_text(match(EQ90,ec_num_list,0)))),0,1),"""")"),"")</f>
        <v/>
      </c>
      <c r="BR90" s="199" t="str">
        <f aca="false">IFERROR(__xludf.dummyfunction("if(countif(ec_num_list,ER90),OFFSET(INDIRECT(CONCAT(""A"",to_text(match(ER90,ec_num_list,0)))),0,1),"""")"),"")</f>
        <v/>
      </c>
      <c r="BS90" s="199" t="str">
        <f aca="false">IFERROR(__xludf.dummyfunction("if(countif(ec_num_list,ES90),OFFSET(INDIRECT(CONCAT(""A"",to_text(match(ES90,ec_num_list,0)))),0,1),"""")"),"M8 ")</f>
        <v>M8</v>
      </c>
      <c r="BT90" s="199" t="str">
        <f aca="false">IFERROR(__xludf.dummyfunction("if(countif(ec_num_list,ET90),OFFSET(INDIRECT(CONCAT(""A"",to_text(match(ET90,ec_num_list,0)))),0,1),"""")"),"")</f>
        <v/>
      </c>
      <c r="BU90" s="199" t="str">
        <f aca="false">IFERROR(__xludf.dummyfunction("if(countif(ec_num_list,EU90),OFFSET(INDIRECT(CONCAT(""A"",to_text(match(EU90,ec_num_list,0)))),0,1),"""")"),"")</f>
        <v/>
      </c>
      <c r="BV90" s="199" t="str">
        <f aca="false">IFERROR(__xludf.dummyfunction("if(countif(ec_num_list,EV90),OFFSET(INDIRECT(CONCAT(""A"",to_text(match(EV90,ec_num_list,0)))),0,1),"""")"),"MB ")</f>
        <v>MB</v>
      </c>
      <c r="BW90" s="199" t="str">
        <f aca="false">IFERROR(__xludf.dummyfunction("if(countif(ec_num_list,EW90),OFFSET(INDIRECT(CONCAT(""A"",to_text(match(EW90,ec_num_list,0)))),0,1),"""")"),"")</f>
        <v/>
      </c>
      <c r="BX90" s="199" t="str">
        <f aca="false">IFERROR(__xludf.dummyfunction("if(countif(ec_num_list,EX90),OFFSET(INDIRECT(CONCAT(""A"",to_text(match(EX90,ec_num_list,0)))),0,1),"""")"),"MD ")</f>
        <v>MD</v>
      </c>
      <c r="BY90" s="199" t="str">
        <f aca="false">IFERROR(__xludf.dummyfunction("if(countif(ec_num_list,EY90),OFFSET(INDIRECT(CONCAT(""A"",to_text(match(EY90,ec_num_list,0)))),0,1),"""")"),"")</f>
        <v/>
      </c>
      <c r="BZ90" s="199" t="str">
        <f aca="false">IFERROR(__xludf.dummyfunction("if(countif(ec_num_list,EZ90),OFFSET(INDIRECT(CONCAT(""A"",to_text(match(EZ90,ec_num_list,0)))),0,1),"""")"),"MF ")</f>
        <v>MF</v>
      </c>
      <c r="CA90" s="199" t="str">
        <f aca="false">IFERROR(__xludf.dummyfunction("if(countif(ec_num_list,FA90),OFFSET(INDIRECT(CONCAT(""A"",to_text(match(FA90,ec_num_list,0)))),0,1),"""")"),"")</f>
        <v/>
      </c>
      <c r="CB90" s="199" t="str">
        <f aca="false">IFERROR(__xludf.dummyfunction("if(countif(ec_num_list,FB90),OFFSET(INDIRECT(CONCAT(""A"",to_text(match(FB90,ec_num_list,0)))),0,1),"""")"),"")</f>
        <v/>
      </c>
      <c r="CC90" s="199" t="str">
        <f aca="false">IFERROR(__xludf.dummyfunction("if(countif(ec_num_list,FC90),OFFSET(INDIRECT(CONCAT(""A"",to_text(match(FC90,ec_num_list,0)))),0,1),"""")"),"N2 ")</f>
        <v>N2</v>
      </c>
      <c r="CD90" s="199" t="str">
        <f aca="false">IFERROR(__xludf.dummyfunction("if(countif(ec_num_list,FD90),OFFSET(INDIRECT(CONCAT(""A"",to_text(match(FD90,ec_num_list,0)))),0,1),"""")"),"")</f>
        <v/>
      </c>
      <c r="CE90" s="199" t="str">
        <f aca="false">IFERROR(__xludf.dummyfunction("if(countif(ec_num_list,FE90),OFFSET(INDIRECT(CONCAT(""A"",to_text(match(FE90,ec_num_list,0)))),0,1),"""")"),"")</f>
        <v/>
      </c>
      <c r="CF90" s="199" t="str">
        <f aca="false">IFERROR(__xludf.dummyfunction("if(countif(ec_num_list,FF90),OFFSET(INDIRECT(CONCAT(""A"",to_text(match(FF90,ec_num_list,0)))),0,1),"""")"),"")</f>
        <v/>
      </c>
      <c r="CG90" s="199" t="str">
        <f aca="false">IFERROR(__xludf.dummyfunction("if(countif(ec_num_list,FG90),OFFSET(INDIRECT(CONCAT(""A"",to_text(match(FG90,ec_num_list,0)))),0,1),"""")"),"")</f>
        <v/>
      </c>
      <c r="CH90" s="199" t="str">
        <f aca="false">IFERROR(__xludf.dummyfunction("if(countif(ec_num_list,FH90),OFFSET(INDIRECT(CONCAT(""A"",to_text(match(FH90,ec_num_list,0)))),0,1),"""")"),"N7 ")</f>
        <v>N7</v>
      </c>
      <c r="CI90" s="199" t="str">
        <f aca="false">IFERROR(__xludf.dummyfunction("if(countif(ec_num_list,FI90),OFFSET(INDIRECT(CONCAT(""A"",to_text(match(FI90,ec_num_list,0)))),0,1),"""")"),"")</f>
        <v/>
      </c>
      <c r="CJ90" s="199" t="str">
        <f aca="false">IFERROR(__xludf.dummyfunction("if(countif(ec_num_list,FJ90),OFFSET(INDIRECT(CONCAT(""A"",to_text(match(FJ90,ec_num_list,0)))),0,1),"""")"),"")</f>
        <v/>
      </c>
      <c r="CK90" s="199" t="str">
        <f aca="false">IFERROR(__xludf.dummyfunction("if(countif(ec_num_list,FK90),OFFSET(INDIRECT(CONCAT(""A"",to_text(match(FK90,ec_num_list,0)))),0,1),"""")"),"NA ")</f>
        <v>NA</v>
      </c>
      <c r="CL90" s="199" t="str">
        <f aca="false">IFERROR(__xludf.dummyfunction("if(countif(ec_num_list,FL90),OFFSET(INDIRECT(CONCAT(""A"",to_text(match(FL90,ec_num_list,0)))),0,1),"""")"),"")</f>
        <v/>
      </c>
      <c r="CM90" s="199" t="str">
        <f aca="false">IFERROR(__xludf.dummyfunction("if(countif(ec_num_list,FM90),OFFSET(INDIRECT(CONCAT(""A"",to_text(match(FM90,ec_num_list,0)))),0,1),"""")"),"")</f>
        <v/>
      </c>
      <c r="CN90" s="37" t="s">
        <v>297</v>
      </c>
      <c r="CO90" s="37" t="s">
        <v>1231</v>
      </c>
      <c r="CP90" s="37" t="s">
        <v>1239</v>
      </c>
      <c r="CQ90" s="37" t="s">
        <v>1244</v>
      </c>
      <c r="CR90" s="37" t="s">
        <v>1543</v>
      </c>
      <c r="CS90" s="37" t="s">
        <v>1543</v>
      </c>
      <c r="CT90" s="37" t="s">
        <v>1254</v>
      </c>
      <c r="CU90" s="37" t="s">
        <v>1259</v>
      </c>
      <c r="CV90" s="37" t="s">
        <v>1262</v>
      </c>
      <c r="CW90" s="37" t="s">
        <v>1543</v>
      </c>
      <c r="CX90" s="37" t="s">
        <v>1543</v>
      </c>
      <c r="CY90" s="37" t="s">
        <v>1274</v>
      </c>
      <c r="CZ90" s="37" t="s">
        <v>1543</v>
      </c>
      <c r="DA90" s="37" t="s">
        <v>1280</v>
      </c>
      <c r="DB90" s="37" t="s">
        <v>1543</v>
      </c>
      <c r="DC90" s="37" t="s">
        <v>1543</v>
      </c>
      <c r="DD90" s="37" t="s">
        <v>1543</v>
      </c>
      <c r="DE90" s="37" t="s">
        <v>1292</v>
      </c>
      <c r="DF90" s="37" t="s">
        <v>1543</v>
      </c>
      <c r="DG90" s="37" t="s">
        <v>1543</v>
      </c>
      <c r="DH90" s="37" t="s">
        <v>1303</v>
      </c>
      <c r="DI90" s="37" t="s">
        <v>1305</v>
      </c>
      <c r="DJ90" s="37" t="s">
        <v>1309</v>
      </c>
      <c r="DK90" s="37" t="s">
        <v>1543</v>
      </c>
      <c r="DL90" s="37" t="s">
        <v>1314</v>
      </c>
      <c r="DM90" s="37" t="s">
        <v>1543</v>
      </c>
      <c r="DN90" s="37" t="s">
        <v>1322</v>
      </c>
      <c r="DO90" s="37" t="s">
        <v>1325</v>
      </c>
      <c r="DP90" s="37" t="s">
        <v>1329</v>
      </c>
      <c r="DQ90" s="37" t="s">
        <v>1332</v>
      </c>
      <c r="DR90" s="37" t="s">
        <v>1335</v>
      </c>
      <c r="DS90" s="37" t="s">
        <v>1543</v>
      </c>
      <c r="DT90" s="37" t="s">
        <v>1341</v>
      </c>
      <c r="DU90" s="37" t="s">
        <v>1543</v>
      </c>
      <c r="DV90" s="37" t="s">
        <v>1351</v>
      </c>
      <c r="DW90" s="37" t="s">
        <v>1543</v>
      </c>
      <c r="DX90" s="37" t="s">
        <v>1543</v>
      </c>
      <c r="DY90" s="37" t="s">
        <v>1543</v>
      </c>
      <c r="DZ90" s="37" t="s">
        <v>1543</v>
      </c>
      <c r="EA90" s="37" t="s">
        <v>1543</v>
      </c>
      <c r="EB90" s="37" t="s">
        <v>1543</v>
      </c>
      <c r="EC90" s="37" t="s">
        <v>1379</v>
      </c>
      <c r="ED90" s="37" t="s">
        <v>1543</v>
      </c>
      <c r="EE90" s="37" t="s">
        <v>1385</v>
      </c>
      <c r="EF90" s="37" t="s">
        <v>1543</v>
      </c>
      <c r="EG90" s="37" t="s">
        <v>1392</v>
      </c>
      <c r="EH90" s="37" t="s">
        <v>1543</v>
      </c>
      <c r="EI90" s="37" t="s">
        <v>1543</v>
      </c>
      <c r="EJ90" s="37" t="s">
        <v>1402</v>
      </c>
      <c r="EK90" s="37" t="s">
        <v>1405</v>
      </c>
      <c r="EL90" s="37" t="s">
        <v>1407</v>
      </c>
      <c r="EM90" s="37" t="s">
        <v>1543</v>
      </c>
      <c r="EN90" s="37" t="s">
        <v>1416</v>
      </c>
      <c r="EO90" s="37" t="s">
        <v>1543</v>
      </c>
      <c r="EP90" s="37" t="s">
        <v>1543</v>
      </c>
      <c r="EQ90" s="37" t="s">
        <v>1543</v>
      </c>
      <c r="ER90" s="37" t="s">
        <v>1543</v>
      </c>
      <c r="ES90" s="37" t="s">
        <v>1430</v>
      </c>
      <c r="ET90" s="37" t="s">
        <v>1543</v>
      </c>
      <c r="EU90" s="37" t="s">
        <v>1543</v>
      </c>
      <c r="EV90" s="37" t="s">
        <v>1439</v>
      </c>
      <c r="EW90" s="37" t="s">
        <v>1543</v>
      </c>
      <c r="EX90" s="37" t="s">
        <v>1446</v>
      </c>
      <c r="EY90" s="37" t="s">
        <v>1543</v>
      </c>
      <c r="EZ90" s="37" t="s">
        <v>1451</v>
      </c>
      <c r="FA90" s="37" t="s">
        <v>1543</v>
      </c>
      <c r="FB90" s="37" t="s">
        <v>1543</v>
      </c>
      <c r="FC90" s="37" t="s">
        <v>1464</v>
      </c>
      <c r="FD90" s="37" t="s">
        <v>1543</v>
      </c>
      <c r="FE90" s="37" t="s">
        <v>1543</v>
      </c>
      <c r="FF90" s="37" t="s">
        <v>1543</v>
      </c>
      <c r="FG90" s="37" t="s">
        <v>1543</v>
      </c>
      <c r="FH90" s="37" t="s">
        <v>1482</v>
      </c>
      <c r="FI90" s="37" t="s">
        <v>1543</v>
      </c>
      <c r="FJ90" s="37" t="s">
        <v>1543</v>
      </c>
      <c r="FK90" s="37" t="s">
        <v>1494</v>
      </c>
      <c r="FL90" s="37" t="s">
        <v>1497</v>
      </c>
      <c r="FM90" s="37" t="s">
        <v>1543</v>
      </c>
    </row>
    <row r="91" customFormat="false" ht="15" hidden="false" customHeight="false" outlineLevel="0" collapsed="false">
      <c r="A91" s="37"/>
      <c r="B91" s="37"/>
      <c r="C91" s="196"/>
      <c r="D91" s="36" t="s">
        <v>417</v>
      </c>
      <c r="E91" s="36" t="s">
        <v>896</v>
      </c>
      <c r="F91" s="36" t="s">
        <v>716</v>
      </c>
      <c r="G91" s="36" t="s">
        <v>574</v>
      </c>
      <c r="H91" s="36" t="s">
        <v>422</v>
      </c>
      <c r="I91" s="36" t="s">
        <v>575</v>
      </c>
      <c r="J91" s="36" t="s">
        <v>576</v>
      </c>
      <c r="K91" s="36" t="s">
        <v>846</v>
      </c>
      <c r="L91" s="173" t="s">
        <v>300</v>
      </c>
      <c r="M91" s="199" t="str">
        <f aca="false">IFERROR(__xludf.dummyfunction("regexreplace(N91,"" "","", "")"),"J0, J5, J6, K5, K7, KC, KD, L1, L8, LA, LC, MF, N2, N7, NA, ")</f>
        <v>J0, J5, J6, K5, K7, KC, KD, L1, L8, LA, LC, MF, N2, N7, NA,</v>
      </c>
      <c r="N91" s="199" t="e">
        <f aca="false">CONCATENATE(O91:CL91)</f>
        <v>#VALUE!</v>
      </c>
      <c r="O91" s="199" t="str">
        <f aca="false">IFERROR(__xludf.dummyfunction("if(countif(ec_num_list,CO91),OFFSET(INDIRECT(CONCAT(""A"",to_text(match(CO91,ec_num_list,0)))),0,1),"""")"),"J0 ")</f>
        <v>J0</v>
      </c>
      <c r="P91" s="199" t="str">
        <f aca="false">IFERROR(__xludf.dummyfunction("if(countif(ec_num_list,CP91),OFFSET(INDIRECT(CONCAT(""A"",to_text(match(CP91,ec_num_list,0)))),0,1),"""")"),"")</f>
        <v/>
      </c>
      <c r="Q91" s="199" t="str">
        <f aca="false">IFERROR(__xludf.dummyfunction("if(countif(ec_num_list,CQ91),OFFSET(INDIRECT(CONCAT(""A"",to_text(match(CQ91,ec_num_list,0)))),0,1),"""")"),"")</f>
        <v/>
      </c>
      <c r="R91" s="199" t="str">
        <f aca="false">IFERROR(__xludf.dummyfunction("if(countif(ec_num_list,CR91),OFFSET(INDIRECT(CONCAT(""A"",to_text(match(CR91,ec_num_list,0)))),0,1),"""")"),"")</f>
        <v/>
      </c>
      <c r="S91" s="199" t="str">
        <f aca="false">IFERROR(__xludf.dummyfunction("if(countif(ec_num_list,CS91),OFFSET(INDIRECT(CONCAT(""A"",to_text(match(CS91,ec_num_list,0)))),0,1),"""")"),"")</f>
        <v/>
      </c>
      <c r="T91" s="199" t="str">
        <f aca="false">IFERROR(__xludf.dummyfunction("if(countif(ec_num_list,CT91),OFFSET(INDIRECT(CONCAT(""A"",to_text(match(CT91,ec_num_list,0)))),0,1),"""")"),"J5 ")</f>
        <v>J5</v>
      </c>
      <c r="U91" s="199" t="str">
        <f aca="false">IFERROR(__xludf.dummyfunction("if(countif(ec_num_list,CU91),OFFSET(INDIRECT(CONCAT(""A"",to_text(match(CU91,ec_num_list,0)))),0,1),"""")"),"J6 ")</f>
        <v>J6</v>
      </c>
      <c r="V91" s="199" t="str">
        <f aca="false">IFERROR(__xludf.dummyfunction("if(countif(ec_num_list,CV91),OFFSET(INDIRECT(CONCAT(""A"",to_text(match(CV91,ec_num_list,0)))),0,1),"""")"),"")</f>
        <v/>
      </c>
      <c r="W91" s="199" t="str">
        <f aca="false">IFERROR(__xludf.dummyfunction("if(countif(ec_num_list,CW91),OFFSET(INDIRECT(CONCAT(""A"",to_text(match(CW91,ec_num_list,0)))),0,1),"""")"),"")</f>
        <v/>
      </c>
      <c r="X91" s="199" t="str">
        <f aca="false">IFERROR(__xludf.dummyfunction("if(countif(ec_num_list,CX91),OFFSET(INDIRECT(CONCAT(""A"",to_text(match(CX91,ec_num_list,0)))),0,1),"""")"),"")</f>
        <v/>
      </c>
      <c r="Y91" s="199" t="str">
        <f aca="false">IFERROR(__xludf.dummyfunction("if(countif(ec_num_list,CY91),OFFSET(INDIRECT(CONCAT(""A"",to_text(match(CY91,ec_num_list,0)))),0,1),"""")"),"")</f>
        <v/>
      </c>
      <c r="Z91" s="199" t="str">
        <f aca="false">IFERROR(__xludf.dummyfunction("if(countif(ec_num_list,CZ91),OFFSET(INDIRECT(CONCAT(""A"",to_text(match(CZ91,ec_num_list,0)))),0,1),"""")"),"")</f>
        <v/>
      </c>
      <c r="AA91" s="199" t="str">
        <f aca="false">IFERROR(__xludf.dummyfunction("if(countif(ec_num_list,DA91),OFFSET(INDIRECT(CONCAT(""A"",to_text(match(DA91,ec_num_list,0)))),0,1),"""")"),"")</f>
        <v/>
      </c>
      <c r="AB91" s="199" t="str">
        <f aca="false">IFERROR(__xludf.dummyfunction("if(countif(ec_num_list,DB91),OFFSET(INDIRECT(CONCAT(""A"",to_text(match(DB91,ec_num_list,0)))),0,1),"""")"),"")</f>
        <v/>
      </c>
      <c r="AC91" s="199" t="str">
        <f aca="false">IFERROR(__xludf.dummyfunction("if(countif(ec_num_list,DC91),OFFSET(INDIRECT(CONCAT(""A"",to_text(match(DC91,ec_num_list,0)))),0,1),"""")"),"")</f>
        <v/>
      </c>
      <c r="AD91" s="199" t="str">
        <f aca="false">IFERROR(__xludf.dummyfunction("if(countif(ec_num_list,DD91),OFFSET(INDIRECT(CONCAT(""A"",to_text(match(DD91,ec_num_list,0)))),0,1),"""")"),"")</f>
        <v/>
      </c>
      <c r="AE91" s="199" t="str">
        <f aca="false">IFERROR(__xludf.dummyfunction("if(countif(ec_num_list,DE91),OFFSET(INDIRECT(CONCAT(""A"",to_text(match(DE91,ec_num_list,0)))),0,1),"""")"),"")</f>
        <v/>
      </c>
      <c r="AF91" s="199" t="str">
        <f aca="false">IFERROR(__xludf.dummyfunction("if(countif(ec_num_list,DF91),OFFSET(INDIRECT(CONCAT(""A"",to_text(match(DF91,ec_num_list,0)))),0,1),"""")"),"")</f>
        <v/>
      </c>
      <c r="AG91" s="199" t="str">
        <f aca="false">IFERROR(__xludf.dummyfunction("if(countif(ec_num_list,DG91),OFFSET(INDIRECT(CONCAT(""A"",to_text(match(DG91,ec_num_list,0)))),0,1),"""")"),"")</f>
        <v/>
      </c>
      <c r="AH91" s="199" t="str">
        <f aca="false">IFERROR(__xludf.dummyfunction("if(countif(ec_num_list,DH91),OFFSET(INDIRECT(CONCAT(""A"",to_text(match(DH91,ec_num_list,0)))),0,1),"""")"),"")</f>
        <v/>
      </c>
      <c r="AI91" s="199" t="str">
        <f aca="false">IFERROR(__xludf.dummyfunction("if(countif(ec_num_list,DI91),OFFSET(INDIRECT(CONCAT(""A"",to_text(match(DI91,ec_num_list,0)))),0,1),"""")"),"")</f>
        <v/>
      </c>
      <c r="AJ91" s="199" t="str">
        <f aca="false">IFERROR(__xludf.dummyfunction("if(countif(ec_num_list,DJ91),OFFSET(INDIRECT(CONCAT(""A"",to_text(match(DJ91,ec_num_list,0)))),0,1),"""")"),"K5 ")</f>
        <v>K5</v>
      </c>
      <c r="AK91" s="199" t="str">
        <f aca="false">IFERROR(__xludf.dummyfunction("if(countif(ec_num_list,DK91),OFFSET(INDIRECT(CONCAT(""A"",to_text(match(DK91,ec_num_list,0)))),0,1),"""")"),"")</f>
        <v/>
      </c>
      <c r="AL91" s="199" t="str">
        <f aca="false">IFERROR(__xludf.dummyfunction("if(countif(ec_num_list,DL91),OFFSET(INDIRECT(CONCAT(""A"",to_text(match(DL91,ec_num_list,0)))),0,1),"""")"),"K7 ")</f>
        <v>K7</v>
      </c>
      <c r="AM91" s="199" t="str">
        <f aca="false">IFERROR(__xludf.dummyfunction("if(countif(ec_num_list,DM91),OFFSET(INDIRECT(CONCAT(""A"",to_text(match(DM91,ec_num_list,0)))),0,1),"""")"),"")</f>
        <v/>
      </c>
      <c r="AN91" s="199" t="str">
        <f aca="false">IFERROR(__xludf.dummyfunction("if(countif(ec_num_list,DN91),OFFSET(INDIRECT(CONCAT(""A"",to_text(match(DN91,ec_num_list,0)))),0,1),"""")"),"")</f>
        <v/>
      </c>
      <c r="AO91" s="199" t="str">
        <f aca="false">IFERROR(__xludf.dummyfunction("if(countif(ec_num_list,DO91),OFFSET(INDIRECT(CONCAT(""A"",to_text(match(DO91,ec_num_list,0)))),0,1),"""")"),"")</f>
        <v/>
      </c>
      <c r="AP91" s="199" t="str">
        <f aca="false">IFERROR(__xludf.dummyfunction("if(countif(ec_num_list,DP91),OFFSET(INDIRECT(CONCAT(""A"",to_text(match(DP91,ec_num_list,0)))),0,1),"""")"),"")</f>
        <v/>
      </c>
      <c r="AQ91" s="199" t="str">
        <f aca="false">IFERROR(__xludf.dummyfunction("if(countif(ec_num_list,DQ91),OFFSET(INDIRECT(CONCAT(""A"",to_text(match(DQ91,ec_num_list,0)))),0,1),"""")"),"KC ")</f>
        <v>KC</v>
      </c>
      <c r="AR91" s="199" t="str">
        <f aca="false">IFERROR(__xludf.dummyfunction("if(countif(ec_num_list,DR91),OFFSET(INDIRECT(CONCAT(""A"",to_text(match(DR91,ec_num_list,0)))),0,1),"""")"),"KD ")</f>
        <v>KD</v>
      </c>
      <c r="AS91" s="199" t="str">
        <f aca="false">IFERROR(__xludf.dummyfunction("if(countif(ec_num_list,DS91),OFFSET(INDIRECT(CONCAT(""A"",to_text(match(DS91,ec_num_list,0)))),0,1),"""")"),"")</f>
        <v/>
      </c>
      <c r="AT91" s="199" t="str">
        <f aca="false">IFERROR(__xludf.dummyfunction("if(countif(ec_num_list,DT91),OFFSET(INDIRECT(CONCAT(""A"",to_text(match(DT91,ec_num_list,0)))),0,1),"""")"),"")</f>
        <v/>
      </c>
      <c r="AU91" s="199" t="str">
        <f aca="false">IFERROR(__xludf.dummyfunction("if(countif(ec_num_list,DU91),OFFSET(INDIRECT(CONCAT(""A"",to_text(match(DU91,ec_num_list,0)))),0,1),"""")"),"")</f>
        <v/>
      </c>
      <c r="AV91" s="199" t="str">
        <f aca="false">IFERROR(__xludf.dummyfunction("if(countif(ec_num_list,DV91),OFFSET(INDIRECT(CONCAT(""A"",to_text(match(DV91,ec_num_list,0)))),0,1),"""")"),"L1 ")</f>
        <v>L1</v>
      </c>
      <c r="AW91" s="199" t="str">
        <f aca="false">IFERROR(__xludf.dummyfunction("if(countif(ec_num_list,DW91),OFFSET(INDIRECT(CONCAT(""A"",to_text(match(DW91,ec_num_list,0)))),0,1),"""")"),"")</f>
        <v/>
      </c>
      <c r="AX91" s="199" t="str">
        <f aca="false">IFERROR(__xludf.dummyfunction("if(countif(ec_num_list,DX91),OFFSET(INDIRECT(CONCAT(""A"",to_text(match(DX91,ec_num_list,0)))),0,1),"""")"),"")</f>
        <v/>
      </c>
      <c r="AY91" s="199" t="str">
        <f aca="false">IFERROR(__xludf.dummyfunction("if(countif(ec_num_list,DY91),OFFSET(INDIRECT(CONCAT(""A"",to_text(match(DY91,ec_num_list,0)))),0,1),"""")"),"")</f>
        <v/>
      </c>
      <c r="AZ91" s="199" t="str">
        <f aca="false">IFERROR(__xludf.dummyfunction("if(countif(ec_num_list,DZ91),OFFSET(INDIRECT(CONCAT(""A"",to_text(match(DZ91,ec_num_list,0)))),0,1),"""")"),"")</f>
        <v/>
      </c>
      <c r="BA91" s="199" t="str">
        <f aca="false">IFERROR(__xludf.dummyfunction("if(countif(ec_num_list,EA91),OFFSET(INDIRECT(CONCAT(""A"",to_text(match(EA91,ec_num_list,0)))),0,1),"""")"),"")</f>
        <v/>
      </c>
      <c r="BB91" s="199" t="str">
        <f aca="false">IFERROR(__xludf.dummyfunction("if(countif(ec_num_list,EB91),OFFSET(INDIRECT(CONCAT(""A"",to_text(match(EB91,ec_num_list,0)))),0,1),"""")"),"")</f>
        <v/>
      </c>
      <c r="BC91" s="199" t="str">
        <f aca="false">IFERROR(__xludf.dummyfunction("if(countif(ec_num_list,EC91),OFFSET(INDIRECT(CONCAT(""A"",to_text(match(EC91,ec_num_list,0)))),0,1),"""")"),"L8 ")</f>
        <v>L8</v>
      </c>
      <c r="BD91" s="199" t="str">
        <f aca="false">IFERROR(__xludf.dummyfunction("if(countif(ec_num_list,ED91),OFFSET(INDIRECT(CONCAT(""A"",to_text(match(ED91,ec_num_list,0)))),0,1),"""")"),"")</f>
        <v/>
      </c>
      <c r="BE91" s="199" t="str">
        <f aca="false">IFERROR(__xludf.dummyfunction("if(countif(ec_num_list,EE91),OFFSET(INDIRECT(CONCAT(""A"",to_text(match(EE91,ec_num_list,0)))),0,1),"""")"),"LA ")</f>
        <v>LA</v>
      </c>
      <c r="BF91" s="199" t="str">
        <f aca="false">IFERROR(__xludf.dummyfunction("if(countif(ec_num_list,EF91),OFFSET(INDIRECT(CONCAT(""A"",to_text(match(EF91,ec_num_list,0)))),0,1),"""")"),"")</f>
        <v/>
      </c>
      <c r="BG91" s="199" t="str">
        <f aca="false">IFERROR(__xludf.dummyfunction("if(countif(ec_num_list,EG91),OFFSET(INDIRECT(CONCAT(""A"",to_text(match(EG91,ec_num_list,0)))),0,1),"""")"),"LC ")</f>
        <v>LC</v>
      </c>
      <c r="BH91" s="199" t="str">
        <f aca="false">IFERROR(__xludf.dummyfunction("if(countif(ec_num_list,EH91),OFFSET(INDIRECT(CONCAT(""A"",to_text(match(EH91,ec_num_list,0)))),0,1),"""")"),"")</f>
        <v/>
      </c>
      <c r="BI91" s="199" t="str">
        <f aca="false">IFERROR(__xludf.dummyfunction("if(countif(ec_num_list,EI91),OFFSET(INDIRECT(CONCAT(""A"",to_text(match(EI91,ec_num_list,0)))),0,1),"""")"),"")</f>
        <v/>
      </c>
      <c r="BJ91" s="199" t="str">
        <f aca="false">IFERROR(__xludf.dummyfunction("if(countif(ec_num_list,EJ91),OFFSET(INDIRECT(CONCAT(""A"",to_text(match(EJ91,ec_num_list,0)))),0,1),"""")"),"")</f>
        <v/>
      </c>
      <c r="BK91" s="199" t="str">
        <f aca="false">IFERROR(__xludf.dummyfunction("if(countif(ec_num_list,EK91),OFFSET(INDIRECT(CONCAT(""A"",to_text(match(EK91,ec_num_list,0)))),0,1),"""")"),"")</f>
        <v/>
      </c>
      <c r="BL91" s="199" t="str">
        <f aca="false">IFERROR(__xludf.dummyfunction("if(countif(ec_num_list,EL91),OFFSET(INDIRECT(CONCAT(""A"",to_text(match(EL91,ec_num_list,0)))),0,1),"""")"),"")</f>
        <v/>
      </c>
      <c r="BM91" s="199" t="str">
        <f aca="false">IFERROR(__xludf.dummyfunction("if(countif(ec_num_list,EM91),OFFSET(INDIRECT(CONCAT(""A"",to_text(match(EM91,ec_num_list,0)))),0,1),"""")"),"")</f>
        <v/>
      </c>
      <c r="BN91" s="199" t="str">
        <f aca="false">IFERROR(__xludf.dummyfunction("if(countif(ec_num_list,EN91),OFFSET(INDIRECT(CONCAT(""A"",to_text(match(EN91,ec_num_list,0)))),0,1),"""")"),"")</f>
        <v/>
      </c>
      <c r="BO91" s="199" t="str">
        <f aca="false">IFERROR(__xludf.dummyfunction("if(countif(ec_num_list,EO91),OFFSET(INDIRECT(CONCAT(""A"",to_text(match(EO91,ec_num_list,0)))),0,1),"""")"),"")</f>
        <v/>
      </c>
      <c r="BP91" s="199" t="str">
        <f aca="false">IFERROR(__xludf.dummyfunction("if(countif(ec_num_list,EP91),OFFSET(INDIRECT(CONCAT(""A"",to_text(match(EP91,ec_num_list,0)))),0,1),"""")"),"")</f>
        <v/>
      </c>
      <c r="BQ91" s="199" t="str">
        <f aca="false">IFERROR(__xludf.dummyfunction("if(countif(ec_num_list,EQ91),OFFSET(INDIRECT(CONCAT(""A"",to_text(match(EQ91,ec_num_list,0)))),0,1),"""")"),"")</f>
        <v/>
      </c>
      <c r="BR91" s="199" t="str">
        <f aca="false">IFERROR(__xludf.dummyfunction("if(countif(ec_num_list,ER91),OFFSET(INDIRECT(CONCAT(""A"",to_text(match(ER91,ec_num_list,0)))),0,1),"""")"),"")</f>
        <v/>
      </c>
      <c r="BS91" s="199" t="str">
        <f aca="false">IFERROR(__xludf.dummyfunction("if(countif(ec_num_list,ES91),OFFSET(INDIRECT(CONCAT(""A"",to_text(match(ES91,ec_num_list,0)))),0,1),"""")"),"")</f>
        <v/>
      </c>
      <c r="BT91" s="199" t="str">
        <f aca="false">IFERROR(__xludf.dummyfunction("if(countif(ec_num_list,ET91),OFFSET(INDIRECT(CONCAT(""A"",to_text(match(ET91,ec_num_list,0)))),0,1),"""")"),"")</f>
        <v/>
      </c>
      <c r="BU91" s="199" t="str">
        <f aca="false">IFERROR(__xludf.dummyfunction("if(countif(ec_num_list,EU91),OFFSET(INDIRECT(CONCAT(""A"",to_text(match(EU91,ec_num_list,0)))),0,1),"""")"),"")</f>
        <v/>
      </c>
      <c r="BV91" s="199" t="str">
        <f aca="false">IFERROR(__xludf.dummyfunction("if(countif(ec_num_list,EV91),OFFSET(INDIRECT(CONCAT(""A"",to_text(match(EV91,ec_num_list,0)))),0,1),"""")"),"")</f>
        <v/>
      </c>
      <c r="BW91" s="199" t="str">
        <f aca="false">IFERROR(__xludf.dummyfunction("if(countif(ec_num_list,EW91),OFFSET(INDIRECT(CONCAT(""A"",to_text(match(EW91,ec_num_list,0)))),0,1),"""")"),"")</f>
        <v/>
      </c>
      <c r="BX91" s="199" t="str">
        <f aca="false">IFERROR(__xludf.dummyfunction("if(countif(ec_num_list,EX91),OFFSET(INDIRECT(CONCAT(""A"",to_text(match(EX91,ec_num_list,0)))),0,1),"""")"),"")</f>
        <v/>
      </c>
      <c r="BY91" s="199" t="str">
        <f aca="false">IFERROR(__xludf.dummyfunction("if(countif(ec_num_list,EY91),OFFSET(INDIRECT(CONCAT(""A"",to_text(match(EY91,ec_num_list,0)))),0,1),"""")"),"")</f>
        <v/>
      </c>
      <c r="BZ91" s="199" t="str">
        <f aca="false">IFERROR(__xludf.dummyfunction("if(countif(ec_num_list,EZ91),OFFSET(INDIRECT(CONCAT(""A"",to_text(match(EZ91,ec_num_list,0)))),0,1),"""")"),"MF ")</f>
        <v>MF</v>
      </c>
      <c r="CA91" s="199" t="str">
        <f aca="false">IFERROR(__xludf.dummyfunction("if(countif(ec_num_list,FA91),OFFSET(INDIRECT(CONCAT(""A"",to_text(match(FA91,ec_num_list,0)))),0,1),"""")"),"")</f>
        <v/>
      </c>
      <c r="CB91" s="199" t="str">
        <f aca="false">IFERROR(__xludf.dummyfunction("if(countif(ec_num_list,FB91),OFFSET(INDIRECT(CONCAT(""A"",to_text(match(FB91,ec_num_list,0)))),0,1),"""")"),"")</f>
        <v/>
      </c>
      <c r="CC91" s="199" t="str">
        <f aca="false">IFERROR(__xludf.dummyfunction("if(countif(ec_num_list,FC91),OFFSET(INDIRECT(CONCAT(""A"",to_text(match(FC91,ec_num_list,0)))),0,1),"""")"),"N2 ")</f>
        <v>N2</v>
      </c>
      <c r="CD91" s="199" t="str">
        <f aca="false">IFERROR(__xludf.dummyfunction("if(countif(ec_num_list,FD91),OFFSET(INDIRECT(CONCAT(""A"",to_text(match(FD91,ec_num_list,0)))),0,1),"""")"),"")</f>
        <v/>
      </c>
      <c r="CE91" s="199" t="str">
        <f aca="false">IFERROR(__xludf.dummyfunction("if(countif(ec_num_list,FE91),OFFSET(INDIRECT(CONCAT(""A"",to_text(match(FE91,ec_num_list,0)))),0,1),"""")"),"")</f>
        <v/>
      </c>
      <c r="CF91" s="199" t="str">
        <f aca="false">IFERROR(__xludf.dummyfunction("if(countif(ec_num_list,FF91),OFFSET(INDIRECT(CONCAT(""A"",to_text(match(FF91,ec_num_list,0)))),0,1),"""")"),"")</f>
        <v/>
      </c>
      <c r="CG91" s="199" t="str">
        <f aca="false">IFERROR(__xludf.dummyfunction("if(countif(ec_num_list,FG91),OFFSET(INDIRECT(CONCAT(""A"",to_text(match(FG91,ec_num_list,0)))),0,1),"""")"),"")</f>
        <v/>
      </c>
      <c r="CH91" s="199" t="str">
        <f aca="false">IFERROR(__xludf.dummyfunction("if(countif(ec_num_list,FH91),OFFSET(INDIRECT(CONCAT(""A"",to_text(match(FH91,ec_num_list,0)))),0,1),"""")"),"N7 ")</f>
        <v>N7</v>
      </c>
      <c r="CI91" s="199" t="str">
        <f aca="false">IFERROR(__xludf.dummyfunction("if(countif(ec_num_list,FI91),OFFSET(INDIRECT(CONCAT(""A"",to_text(match(FI91,ec_num_list,0)))),0,1),"""")"),"")</f>
        <v/>
      </c>
      <c r="CJ91" s="199" t="str">
        <f aca="false">IFERROR(__xludf.dummyfunction("if(countif(ec_num_list,FJ91),OFFSET(INDIRECT(CONCAT(""A"",to_text(match(FJ91,ec_num_list,0)))),0,1),"""")"),"")</f>
        <v/>
      </c>
      <c r="CK91" s="199" t="str">
        <f aca="false">IFERROR(__xludf.dummyfunction("if(countif(ec_num_list,FK91),OFFSET(INDIRECT(CONCAT(""A"",to_text(match(FK91,ec_num_list,0)))),0,1),"""")"),"NA ")</f>
        <v>NA</v>
      </c>
      <c r="CL91" s="199" t="str">
        <f aca="false">IFERROR(__xludf.dummyfunction("if(countif(ec_num_list,FL91),OFFSET(INDIRECT(CONCAT(""A"",to_text(match(FL91,ec_num_list,0)))),0,1),"""")"),"")</f>
        <v/>
      </c>
      <c r="CM91" s="199" t="str">
        <f aca="false">IFERROR(__xludf.dummyfunction("if(countif(ec_num_list,FM91),OFFSET(INDIRECT(CONCAT(""A"",to_text(match(FM91,ec_num_list,0)))),0,1),"""")"),"")</f>
        <v/>
      </c>
      <c r="CN91" s="37" t="s">
        <v>300</v>
      </c>
      <c r="CO91" s="37" t="s">
        <v>1231</v>
      </c>
      <c r="CP91" s="37" t="s">
        <v>1543</v>
      </c>
      <c r="CQ91" s="37" t="s">
        <v>1543</v>
      </c>
      <c r="CR91" s="37" t="s">
        <v>1543</v>
      </c>
      <c r="CS91" s="37" t="s">
        <v>1543</v>
      </c>
      <c r="CT91" s="37" t="s">
        <v>1254</v>
      </c>
      <c r="CU91" s="37" t="s">
        <v>1259</v>
      </c>
      <c r="CV91" s="37" t="s">
        <v>1543</v>
      </c>
      <c r="CW91" s="37" t="s">
        <v>1543</v>
      </c>
      <c r="CX91" s="37" t="s">
        <v>1543</v>
      </c>
      <c r="CY91" s="37" t="s">
        <v>1543</v>
      </c>
      <c r="CZ91" s="37" t="s">
        <v>1543</v>
      </c>
      <c r="DA91" s="37" t="s">
        <v>1543</v>
      </c>
      <c r="DB91" s="37" t="s">
        <v>1543</v>
      </c>
      <c r="DC91" s="37" t="s">
        <v>1543</v>
      </c>
      <c r="DD91" s="37" t="s">
        <v>1543</v>
      </c>
      <c r="DE91" s="37" t="s">
        <v>1543</v>
      </c>
      <c r="DF91" s="37" t="s">
        <v>1543</v>
      </c>
      <c r="DG91" s="37" t="s">
        <v>1543</v>
      </c>
      <c r="DH91" s="37" t="s">
        <v>1543</v>
      </c>
      <c r="DI91" s="37" t="s">
        <v>1543</v>
      </c>
      <c r="DJ91" s="37" t="s">
        <v>1309</v>
      </c>
      <c r="DK91" s="37" t="s">
        <v>1543</v>
      </c>
      <c r="DL91" s="37" t="s">
        <v>1314</v>
      </c>
      <c r="DM91" s="37" t="s">
        <v>1543</v>
      </c>
      <c r="DN91" s="37" t="s">
        <v>1543</v>
      </c>
      <c r="DO91" s="37" t="s">
        <v>1543</v>
      </c>
      <c r="DP91" s="37" t="s">
        <v>1543</v>
      </c>
      <c r="DQ91" s="37" t="s">
        <v>1332</v>
      </c>
      <c r="DR91" s="37" t="s">
        <v>1335</v>
      </c>
      <c r="DS91" s="37" t="s">
        <v>1543</v>
      </c>
      <c r="DT91" s="37" t="s">
        <v>1543</v>
      </c>
      <c r="DU91" s="37" t="s">
        <v>1543</v>
      </c>
      <c r="DV91" s="37" t="s">
        <v>1351</v>
      </c>
      <c r="DW91" s="37" t="s">
        <v>1543</v>
      </c>
      <c r="DX91" s="37" t="s">
        <v>1543</v>
      </c>
      <c r="DY91" s="37" t="s">
        <v>1543</v>
      </c>
      <c r="DZ91" s="37" t="s">
        <v>1543</v>
      </c>
      <c r="EA91" s="37" t="s">
        <v>1543</v>
      </c>
      <c r="EB91" s="37" t="s">
        <v>1543</v>
      </c>
      <c r="EC91" s="37" t="s">
        <v>1379</v>
      </c>
      <c r="ED91" s="37" t="s">
        <v>1543</v>
      </c>
      <c r="EE91" s="37" t="s">
        <v>1385</v>
      </c>
      <c r="EF91" s="37" t="s">
        <v>1543</v>
      </c>
      <c r="EG91" s="37" t="s">
        <v>1392</v>
      </c>
      <c r="EH91" s="37" t="s">
        <v>1543</v>
      </c>
      <c r="EI91" s="37" t="s">
        <v>1543</v>
      </c>
      <c r="EJ91" s="37" t="s">
        <v>1543</v>
      </c>
      <c r="EK91" s="37" t="s">
        <v>1543</v>
      </c>
      <c r="EL91" s="37" t="s">
        <v>1543</v>
      </c>
      <c r="EM91" s="37" t="s">
        <v>1543</v>
      </c>
      <c r="EN91" s="37" t="s">
        <v>1543</v>
      </c>
      <c r="EO91" s="37" t="s">
        <v>1543</v>
      </c>
      <c r="EP91" s="37" t="s">
        <v>1543</v>
      </c>
      <c r="EQ91" s="37" t="s">
        <v>1543</v>
      </c>
      <c r="ER91" s="37" t="s">
        <v>1543</v>
      </c>
      <c r="ES91" s="37" t="s">
        <v>1543</v>
      </c>
      <c r="ET91" s="37" t="s">
        <v>1543</v>
      </c>
      <c r="EU91" s="37" t="s">
        <v>1543</v>
      </c>
      <c r="EV91" s="37" t="s">
        <v>1543</v>
      </c>
      <c r="EW91" s="37" t="s">
        <v>1543</v>
      </c>
      <c r="EX91" s="37" t="s">
        <v>1543</v>
      </c>
      <c r="EY91" s="37" t="s">
        <v>1543</v>
      </c>
      <c r="EZ91" s="37" t="s">
        <v>1451</v>
      </c>
      <c r="FA91" s="37" t="s">
        <v>1543</v>
      </c>
      <c r="FB91" s="37" t="s">
        <v>1543</v>
      </c>
      <c r="FC91" s="37" t="s">
        <v>1464</v>
      </c>
      <c r="FD91" s="37" t="s">
        <v>1543</v>
      </c>
      <c r="FE91" s="37" t="s">
        <v>1543</v>
      </c>
      <c r="FF91" s="37" t="s">
        <v>1543</v>
      </c>
      <c r="FG91" s="37" t="s">
        <v>1543</v>
      </c>
      <c r="FH91" s="37" t="s">
        <v>1482</v>
      </c>
      <c r="FI91" s="37" t="s">
        <v>1543</v>
      </c>
      <c r="FJ91" s="37" t="s">
        <v>1543</v>
      </c>
      <c r="FK91" s="37" t="s">
        <v>1494</v>
      </c>
      <c r="FL91" s="37" t="s">
        <v>1497</v>
      </c>
      <c r="FM91" s="37" t="s">
        <v>1543</v>
      </c>
    </row>
    <row r="92" customFormat="false" ht="15" hidden="false" customHeight="false" outlineLevel="0" collapsed="false">
      <c r="A92" s="37"/>
      <c r="B92" s="37"/>
      <c r="C92" s="196"/>
      <c r="D92" s="36" t="s">
        <v>417</v>
      </c>
      <c r="E92" s="36" t="s">
        <v>896</v>
      </c>
      <c r="F92" s="36" t="s">
        <v>897</v>
      </c>
      <c r="G92" s="36" t="s">
        <v>898</v>
      </c>
      <c r="H92" s="36" t="s">
        <v>432</v>
      </c>
      <c r="I92" s="36" t="s">
        <v>764</v>
      </c>
      <c r="J92" s="36" t="s">
        <v>848</v>
      </c>
      <c r="K92" s="36" t="s">
        <v>849</v>
      </c>
      <c r="L92" s="173" t="s">
        <v>303</v>
      </c>
      <c r="M92" s="199" t="str">
        <f aca="false">IFERROR(__xludf.dummyfunction("regexreplace(N92,"" "","", "")"),"J0, J1, J2, J5, J6, J7, JA, JC, K0, K3, K4, K5, K7, K8, K9, KA, KC, KD, L1, L8, LA, LB, LC, LF, M0, M1, M3, M4, M8, MB, MD, MF, N2, N7, NA, ")</f>
        <v>J0, J1, J2, J5, J6, J7, JA, JC, K0, K3, K4, K5, K7, K8, K9, KA, KC, KD, L1, L8, LA, LB, LC, LF, M0, M1, M3, M4, M8, MB, MD, MF, N2, N7, NA,</v>
      </c>
      <c r="N92" s="199" t="e">
        <f aca="false">CONCATENATE(O92:CL92)</f>
        <v>#VALUE!</v>
      </c>
      <c r="O92" s="199" t="str">
        <f aca="false">IFERROR(__xludf.dummyfunction("if(countif(ec_num_list,CO92),OFFSET(INDIRECT(CONCAT(""A"",to_text(match(CO92,ec_num_list,0)))),0,1),"""")"),"J0 ")</f>
        <v>J0</v>
      </c>
      <c r="P92" s="199" t="str">
        <f aca="false">IFERROR(__xludf.dummyfunction("if(countif(ec_num_list,CP92),OFFSET(INDIRECT(CONCAT(""A"",to_text(match(CP92,ec_num_list,0)))),0,1),"""")"),"J1 ")</f>
        <v>J1</v>
      </c>
      <c r="Q92" s="199" t="str">
        <f aca="false">IFERROR(__xludf.dummyfunction("if(countif(ec_num_list,CQ92),OFFSET(INDIRECT(CONCAT(""A"",to_text(match(CQ92,ec_num_list,0)))),0,1),"""")"),"J2 ")</f>
        <v>J2</v>
      </c>
      <c r="R92" s="199" t="str">
        <f aca="false">IFERROR(__xludf.dummyfunction("if(countif(ec_num_list,CR92),OFFSET(INDIRECT(CONCAT(""A"",to_text(match(CR92,ec_num_list,0)))),0,1),"""")"),"")</f>
        <v/>
      </c>
      <c r="S92" s="199" t="str">
        <f aca="false">IFERROR(__xludf.dummyfunction("if(countif(ec_num_list,CS92),OFFSET(INDIRECT(CONCAT(""A"",to_text(match(CS92,ec_num_list,0)))),0,1),"""")"),"")</f>
        <v/>
      </c>
      <c r="T92" s="199" t="str">
        <f aca="false">IFERROR(__xludf.dummyfunction("if(countif(ec_num_list,CT92),OFFSET(INDIRECT(CONCAT(""A"",to_text(match(CT92,ec_num_list,0)))),0,1),"""")"),"J5 ")</f>
        <v>J5</v>
      </c>
      <c r="U92" s="199" t="str">
        <f aca="false">IFERROR(__xludf.dummyfunction("if(countif(ec_num_list,CU92),OFFSET(INDIRECT(CONCAT(""A"",to_text(match(CU92,ec_num_list,0)))),0,1),"""")"),"J6 ")</f>
        <v>J6</v>
      </c>
      <c r="V92" s="199" t="str">
        <f aca="false">IFERROR(__xludf.dummyfunction("if(countif(ec_num_list,CV92),OFFSET(INDIRECT(CONCAT(""A"",to_text(match(CV92,ec_num_list,0)))),0,1),"""")"),"J7 ")</f>
        <v>J7</v>
      </c>
      <c r="W92" s="199" t="str">
        <f aca="false">IFERROR(__xludf.dummyfunction("if(countif(ec_num_list,CW92),OFFSET(INDIRECT(CONCAT(""A"",to_text(match(CW92,ec_num_list,0)))),0,1),"""")"),"")</f>
        <v/>
      </c>
      <c r="X92" s="199" t="str">
        <f aca="false">IFERROR(__xludf.dummyfunction("if(countif(ec_num_list,CX92),OFFSET(INDIRECT(CONCAT(""A"",to_text(match(CX92,ec_num_list,0)))),0,1),"""")"),"")</f>
        <v/>
      </c>
      <c r="Y92" s="199" t="str">
        <f aca="false">IFERROR(__xludf.dummyfunction("if(countif(ec_num_list,CY92),OFFSET(INDIRECT(CONCAT(""A"",to_text(match(CY92,ec_num_list,0)))),0,1),"""")"),"JA ")</f>
        <v>JA</v>
      </c>
      <c r="Z92" s="199" t="str">
        <f aca="false">IFERROR(__xludf.dummyfunction("if(countif(ec_num_list,CZ92),OFFSET(INDIRECT(CONCAT(""A"",to_text(match(CZ92,ec_num_list,0)))),0,1),"""")"),"")</f>
        <v/>
      </c>
      <c r="AA92" s="199" t="str">
        <f aca="false">IFERROR(__xludf.dummyfunction("if(countif(ec_num_list,DA92),OFFSET(INDIRECT(CONCAT(""A"",to_text(match(DA92,ec_num_list,0)))),0,1),"""")"),"JC ")</f>
        <v>JC</v>
      </c>
      <c r="AB92" s="199" t="str">
        <f aca="false">IFERROR(__xludf.dummyfunction("if(countif(ec_num_list,DB92),OFFSET(INDIRECT(CONCAT(""A"",to_text(match(DB92,ec_num_list,0)))),0,1),"""")"),"")</f>
        <v/>
      </c>
      <c r="AC92" s="199" t="str">
        <f aca="false">IFERROR(__xludf.dummyfunction("if(countif(ec_num_list,DC92),OFFSET(INDIRECT(CONCAT(""A"",to_text(match(DC92,ec_num_list,0)))),0,1),"""")"),"")</f>
        <v/>
      </c>
      <c r="AD92" s="199" t="str">
        <f aca="false">IFERROR(__xludf.dummyfunction("if(countif(ec_num_list,DD92),OFFSET(INDIRECT(CONCAT(""A"",to_text(match(DD92,ec_num_list,0)))),0,1),"""")"),"")</f>
        <v/>
      </c>
      <c r="AE92" s="199" t="str">
        <f aca="false">IFERROR(__xludf.dummyfunction("if(countif(ec_num_list,DE92),OFFSET(INDIRECT(CONCAT(""A"",to_text(match(DE92,ec_num_list,0)))),0,1),"""")"),"K0 ")</f>
        <v>K0</v>
      </c>
      <c r="AF92" s="199" t="str">
        <f aca="false">IFERROR(__xludf.dummyfunction("if(countif(ec_num_list,DF92),OFFSET(INDIRECT(CONCAT(""A"",to_text(match(DF92,ec_num_list,0)))),0,1),"""")"),"")</f>
        <v/>
      </c>
      <c r="AG92" s="199" t="str">
        <f aca="false">IFERROR(__xludf.dummyfunction("if(countif(ec_num_list,DG92),OFFSET(INDIRECT(CONCAT(""A"",to_text(match(DG92,ec_num_list,0)))),0,1),"""")"),"")</f>
        <v/>
      </c>
      <c r="AH92" s="199" t="str">
        <f aca="false">IFERROR(__xludf.dummyfunction("if(countif(ec_num_list,DH92),OFFSET(INDIRECT(CONCAT(""A"",to_text(match(DH92,ec_num_list,0)))),0,1),"""")"),"K3 ")</f>
        <v>K3</v>
      </c>
      <c r="AI92" s="199" t="str">
        <f aca="false">IFERROR(__xludf.dummyfunction("if(countif(ec_num_list,DI92),OFFSET(INDIRECT(CONCAT(""A"",to_text(match(DI92,ec_num_list,0)))),0,1),"""")"),"K4 ")</f>
        <v>K4</v>
      </c>
      <c r="AJ92" s="199" t="str">
        <f aca="false">IFERROR(__xludf.dummyfunction("if(countif(ec_num_list,DJ92),OFFSET(INDIRECT(CONCAT(""A"",to_text(match(DJ92,ec_num_list,0)))),0,1),"""")"),"K5 ")</f>
        <v>K5</v>
      </c>
      <c r="AK92" s="199" t="str">
        <f aca="false">IFERROR(__xludf.dummyfunction("if(countif(ec_num_list,DK92),OFFSET(INDIRECT(CONCAT(""A"",to_text(match(DK92,ec_num_list,0)))),0,1),"""")"),"")</f>
        <v/>
      </c>
      <c r="AL92" s="199" t="str">
        <f aca="false">IFERROR(__xludf.dummyfunction("if(countif(ec_num_list,DL92),OFFSET(INDIRECT(CONCAT(""A"",to_text(match(DL92,ec_num_list,0)))),0,1),"""")"),"K7 ")</f>
        <v>K7</v>
      </c>
      <c r="AM92" s="199" t="str">
        <f aca="false">IFERROR(__xludf.dummyfunction("if(countif(ec_num_list,DM92),OFFSET(INDIRECT(CONCAT(""A"",to_text(match(DM92,ec_num_list,0)))),0,1),"""")"),"K8 ")</f>
        <v>K8</v>
      </c>
      <c r="AN92" s="199" t="str">
        <f aca="false">IFERROR(__xludf.dummyfunction("if(countif(ec_num_list,DN92),OFFSET(INDIRECT(CONCAT(""A"",to_text(match(DN92,ec_num_list,0)))),0,1),"""")"),"K9 ")</f>
        <v>K9</v>
      </c>
      <c r="AO92" s="199" t="str">
        <f aca="false">IFERROR(__xludf.dummyfunction("if(countif(ec_num_list,DO92),OFFSET(INDIRECT(CONCAT(""A"",to_text(match(DO92,ec_num_list,0)))),0,1),"""")"),"KA ")</f>
        <v>KA</v>
      </c>
      <c r="AP92" s="199" t="str">
        <f aca="false">IFERROR(__xludf.dummyfunction("if(countif(ec_num_list,DP92),OFFSET(INDIRECT(CONCAT(""A"",to_text(match(DP92,ec_num_list,0)))),0,1),"""")"),"")</f>
        <v/>
      </c>
      <c r="AQ92" s="199" t="str">
        <f aca="false">IFERROR(__xludf.dummyfunction("if(countif(ec_num_list,DQ92),OFFSET(INDIRECT(CONCAT(""A"",to_text(match(DQ92,ec_num_list,0)))),0,1),"""")"),"KC ")</f>
        <v>KC</v>
      </c>
      <c r="AR92" s="199" t="str">
        <f aca="false">IFERROR(__xludf.dummyfunction("if(countif(ec_num_list,DR92),OFFSET(INDIRECT(CONCAT(""A"",to_text(match(DR92,ec_num_list,0)))),0,1),"""")"),"KD ")</f>
        <v>KD</v>
      </c>
      <c r="AS92" s="199" t="str">
        <f aca="false">IFERROR(__xludf.dummyfunction("if(countif(ec_num_list,DS92),OFFSET(INDIRECT(CONCAT(""A"",to_text(match(DS92,ec_num_list,0)))),0,1),"""")"),"")</f>
        <v/>
      </c>
      <c r="AT92" s="199" t="str">
        <f aca="false">IFERROR(__xludf.dummyfunction("if(countif(ec_num_list,DT92),OFFSET(INDIRECT(CONCAT(""A"",to_text(match(DT92,ec_num_list,0)))),0,1),"""")"),"")</f>
        <v/>
      </c>
      <c r="AU92" s="199" t="str">
        <f aca="false">IFERROR(__xludf.dummyfunction("if(countif(ec_num_list,DU92),OFFSET(INDIRECT(CONCAT(""A"",to_text(match(DU92,ec_num_list,0)))),0,1),"""")"),"")</f>
        <v/>
      </c>
      <c r="AV92" s="199" t="str">
        <f aca="false">IFERROR(__xludf.dummyfunction("if(countif(ec_num_list,DV92),OFFSET(INDIRECT(CONCAT(""A"",to_text(match(DV92,ec_num_list,0)))),0,1),"""")"),"L1 ")</f>
        <v>L1</v>
      </c>
      <c r="AW92" s="199" t="str">
        <f aca="false">IFERROR(__xludf.dummyfunction("if(countif(ec_num_list,DW92),OFFSET(INDIRECT(CONCAT(""A"",to_text(match(DW92,ec_num_list,0)))),0,1),"""")"),"")</f>
        <v/>
      </c>
      <c r="AX92" s="199" t="str">
        <f aca="false">IFERROR(__xludf.dummyfunction("if(countif(ec_num_list,DX92),OFFSET(INDIRECT(CONCAT(""A"",to_text(match(DX92,ec_num_list,0)))),0,1),"""")"),"")</f>
        <v/>
      </c>
      <c r="AY92" s="199" t="str">
        <f aca="false">IFERROR(__xludf.dummyfunction("if(countif(ec_num_list,DY92),OFFSET(INDIRECT(CONCAT(""A"",to_text(match(DY92,ec_num_list,0)))),0,1),"""")"),"")</f>
        <v/>
      </c>
      <c r="AZ92" s="199" t="str">
        <f aca="false">IFERROR(__xludf.dummyfunction("if(countif(ec_num_list,DZ92),OFFSET(INDIRECT(CONCAT(""A"",to_text(match(DZ92,ec_num_list,0)))),0,1),"""")"),"")</f>
        <v/>
      </c>
      <c r="BA92" s="199" t="str">
        <f aca="false">IFERROR(__xludf.dummyfunction("if(countif(ec_num_list,EA92),OFFSET(INDIRECT(CONCAT(""A"",to_text(match(EA92,ec_num_list,0)))),0,1),"""")"),"")</f>
        <v/>
      </c>
      <c r="BB92" s="199" t="str">
        <f aca="false">IFERROR(__xludf.dummyfunction("if(countif(ec_num_list,EB92),OFFSET(INDIRECT(CONCAT(""A"",to_text(match(EB92,ec_num_list,0)))),0,1),"""")"),"")</f>
        <v/>
      </c>
      <c r="BC92" s="199" t="str">
        <f aca="false">IFERROR(__xludf.dummyfunction("if(countif(ec_num_list,EC92),OFFSET(INDIRECT(CONCAT(""A"",to_text(match(EC92,ec_num_list,0)))),0,1),"""")"),"L8 ")</f>
        <v>L8</v>
      </c>
      <c r="BD92" s="199" t="str">
        <f aca="false">IFERROR(__xludf.dummyfunction("if(countif(ec_num_list,ED92),OFFSET(INDIRECT(CONCAT(""A"",to_text(match(ED92,ec_num_list,0)))),0,1),"""")"),"")</f>
        <v/>
      </c>
      <c r="BE92" s="199" t="str">
        <f aca="false">IFERROR(__xludf.dummyfunction("if(countif(ec_num_list,EE92),OFFSET(INDIRECT(CONCAT(""A"",to_text(match(EE92,ec_num_list,0)))),0,1),"""")"),"LA ")</f>
        <v>LA</v>
      </c>
      <c r="BF92" s="199" t="str">
        <f aca="false">IFERROR(__xludf.dummyfunction("if(countif(ec_num_list,EF92),OFFSET(INDIRECT(CONCAT(""A"",to_text(match(EF92,ec_num_list,0)))),0,1),"""")"),"LB ")</f>
        <v>LB</v>
      </c>
      <c r="BG92" s="199" t="str">
        <f aca="false">IFERROR(__xludf.dummyfunction("if(countif(ec_num_list,EG92),OFFSET(INDIRECT(CONCAT(""A"",to_text(match(EG92,ec_num_list,0)))),0,1),"""")"),"LC ")</f>
        <v>LC</v>
      </c>
      <c r="BH92" s="199" t="str">
        <f aca="false">IFERROR(__xludf.dummyfunction("if(countif(ec_num_list,EH92),OFFSET(INDIRECT(CONCAT(""A"",to_text(match(EH92,ec_num_list,0)))),0,1),"""")"),"")</f>
        <v/>
      </c>
      <c r="BI92" s="199" t="str">
        <f aca="false">IFERROR(__xludf.dummyfunction("if(countif(ec_num_list,EI92),OFFSET(INDIRECT(CONCAT(""A"",to_text(match(EI92,ec_num_list,0)))),0,1),"""")"),"")</f>
        <v/>
      </c>
      <c r="BJ92" s="199" t="str">
        <f aca="false">IFERROR(__xludf.dummyfunction("if(countif(ec_num_list,EJ92),OFFSET(INDIRECT(CONCAT(""A"",to_text(match(EJ92,ec_num_list,0)))),0,1),"""")"),"LF ")</f>
        <v>LF</v>
      </c>
      <c r="BK92" s="199" t="str">
        <f aca="false">IFERROR(__xludf.dummyfunction("if(countif(ec_num_list,EK92),OFFSET(INDIRECT(CONCAT(""A"",to_text(match(EK92,ec_num_list,0)))),0,1),"""")"),"M0 ")</f>
        <v>M0</v>
      </c>
      <c r="BL92" s="199" t="str">
        <f aca="false">IFERROR(__xludf.dummyfunction("if(countif(ec_num_list,EL92),OFFSET(INDIRECT(CONCAT(""A"",to_text(match(EL92,ec_num_list,0)))),0,1),"""")"),"M1 ")</f>
        <v>M1</v>
      </c>
      <c r="BM92" s="199" t="str">
        <f aca="false">IFERROR(__xludf.dummyfunction("if(countif(ec_num_list,EM92),OFFSET(INDIRECT(CONCAT(""A"",to_text(match(EM92,ec_num_list,0)))),0,1),"""")"),"")</f>
        <v/>
      </c>
      <c r="BN92" s="199" t="str">
        <f aca="false">IFERROR(__xludf.dummyfunction("if(countif(ec_num_list,EN92),OFFSET(INDIRECT(CONCAT(""A"",to_text(match(EN92,ec_num_list,0)))),0,1),"""")"),"M3 ")</f>
        <v>M3</v>
      </c>
      <c r="BO92" s="199" t="str">
        <f aca="false">IFERROR(__xludf.dummyfunction("if(countif(ec_num_list,EO92),OFFSET(INDIRECT(CONCAT(""A"",to_text(match(EO92,ec_num_list,0)))),0,1),"""")"),"M4 ")</f>
        <v>M4</v>
      </c>
      <c r="BP92" s="199" t="str">
        <f aca="false">IFERROR(__xludf.dummyfunction("if(countif(ec_num_list,EP92),OFFSET(INDIRECT(CONCAT(""A"",to_text(match(EP92,ec_num_list,0)))),0,1),"""")"),"")</f>
        <v/>
      </c>
      <c r="BQ92" s="199" t="str">
        <f aca="false">IFERROR(__xludf.dummyfunction("if(countif(ec_num_list,EQ92),OFFSET(INDIRECT(CONCAT(""A"",to_text(match(EQ92,ec_num_list,0)))),0,1),"""")"),"")</f>
        <v/>
      </c>
      <c r="BR92" s="199" t="str">
        <f aca="false">IFERROR(__xludf.dummyfunction("if(countif(ec_num_list,ER92),OFFSET(INDIRECT(CONCAT(""A"",to_text(match(ER92,ec_num_list,0)))),0,1),"""")"),"")</f>
        <v/>
      </c>
      <c r="BS92" s="199" t="str">
        <f aca="false">IFERROR(__xludf.dummyfunction("if(countif(ec_num_list,ES92),OFFSET(INDIRECT(CONCAT(""A"",to_text(match(ES92,ec_num_list,0)))),0,1),"""")"),"M8 ")</f>
        <v>M8</v>
      </c>
      <c r="BT92" s="199" t="str">
        <f aca="false">IFERROR(__xludf.dummyfunction("if(countif(ec_num_list,ET92),OFFSET(INDIRECT(CONCAT(""A"",to_text(match(ET92,ec_num_list,0)))),0,1),"""")"),"")</f>
        <v/>
      </c>
      <c r="BU92" s="199" t="str">
        <f aca="false">IFERROR(__xludf.dummyfunction("if(countif(ec_num_list,EU92),OFFSET(INDIRECT(CONCAT(""A"",to_text(match(EU92,ec_num_list,0)))),0,1),"""")"),"")</f>
        <v/>
      </c>
      <c r="BV92" s="199" t="str">
        <f aca="false">IFERROR(__xludf.dummyfunction("if(countif(ec_num_list,EV92),OFFSET(INDIRECT(CONCAT(""A"",to_text(match(EV92,ec_num_list,0)))),0,1),"""")"),"MB ")</f>
        <v>MB</v>
      </c>
      <c r="BW92" s="199" t="str">
        <f aca="false">IFERROR(__xludf.dummyfunction("if(countif(ec_num_list,EW92),OFFSET(INDIRECT(CONCAT(""A"",to_text(match(EW92,ec_num_list,0)))),0,1),"""")"),"")</f>
        <v/>
      </c>
      <c r="BX92" s="199" t="str">
        <f aca="false">IFERROR(__xludf.dummyfunction("if(countif(ec_num_list,EX92),OFFSET(INDIRECT(CONCAT(""A"",to_text(match(EX92,ec_num_list,0)))),0,1),"""")"),"MD ")</f>
        <v>MD</v>
      </c>
      <c r="BY92" s="199" t="str">
        <f aca="false">IFERROR(__xludf.dummyfunction("if(countif(ec_num_list,EY92),OFFSET(INDIRECT(CONCAT(""A"",to_text(match(EY92,ec_num_list,0)))),0,1),"""")"),"")</f>
        <v/>
      </c>
      <c r="BZ92" s="199" t="str">
        <f aca="false">IFERROR(__xludf.dummyfunction("if(countif(ec_num_list,EZ92),OFFSET(INDIRECT(CONCAT(""A"",to_text(match(EZ92,ec_num_list,0)))),0,1),"""")"),"MF ")</f>
        <v>MF</v>
      </c>
      <c r="CA92" s="199" t="str">
        <f aca="false">IFERROR(__xludf.dummyfunction("if(countif(ec_num_list,FA92),OFFSET(INDIRECT(CONCAT(""A"",to_text(match(FA92,ec_num_list,0)))),0,1),"""")"),"")</f>
        <v/>
      </c>
      <c r="CB92" s="199" t="str">
        <f aca="false">IFERROR(__xludf.dummyfunction("if(countif(ec_num_list,FB92),OFFSET(INDIRECT(CONCAT(""A"",to_text(match(FB92,ec_num_list,0)))),0,1),"""")"),"")</f>
        <v/>
      </c>
      <c r="CC92" s="199" t="str">
        <f aca="false">IFERROR(__xludf.dummyfunction("if(countif(ec_num_list,FC92),OFFSET(INDIRECT(CONCAT(""A"",to_text(match(FC92,ec_num_list,0)))),0,1),"""")"),"N2 ")</f>
        <v>N2</v>
      </c>
      <c r="CD92" s="199" t="str">
        <f aca="false">IFERROR(__xludf.dummyfunction("if(countif(ec_num_list,FD92),OFFSET(INDIRECT(CONCAT(""A"",to_text(match(FD92,ec_num_list,0)))),0,1),"""")"),"")</f>
        <v/>
      </c>
      <c r="CE92" s="199" t="str">
        <f aca="false">IFERROR(__xludf.dummyfunction("if(countif(ec_num_list,FE92),OFFSET(INDIRECT(CONCAT(""A"",to_text(match(FE92,ec_num_list,0)))),0,1),"""")"),"")</f>
        <v/>
      </c>
      <c r="CF92" s="199" t="str">
        <f aca="false">IFERROR(__xludf.dummyfunction("if(countif(ec_num_list,FF92),OFFSET(INDIRECT(CONCAT(""A"",to_text(match(FF92,ec_num_list,0)))),0,1),"""")"),"")</f>
        <v/>
      </c>
      <c r="CG92" s="199" t="str">
        <f aca="false">IFERROR(__xludf.dummyfunction("if(countif(ec_num_list,FG92),OFFSET(INDIRECT(CONCAT(""A"",to_text(match(FG92,ec_num_list,0)))),0,1),"""")"),"")</f>
        <v/>
      </c>
      <c r="CH92" s="199" t="str">
        <f aca="false">IFERROR(__xludf.dummyfunction("if(countif(ec_num_list,FH92),OFFSET(INDIRECT(CONCAT(""A"",to_text(match(FH92,ec_num_list,0)))),0,1),"""")"),"N7 ")</f>
        <v>N7</v>
      </c>
      <c r="CI92" s="199" t="str">
        <f aca="false">IFERROR(__xludf.dummyfunction("if(countif(ec_num_list,FI92),OFFSET(INDIRECT(CONCAT(""A"",to_text(match(FI92,ec_num_list,0)))),0,1),"""")"),"")</f>
        <v/>
      </c>
      <c r="CJ92" s="199" t="str">
        <f aca="false">IFERROR(__xludf.dummyfunction("if(countif(ec_num_list,FJ92),OFFSET(INDIRECT(CONCAT(""A"",to_text(match(FJ92,ec_num_list,0)))),0,1),"""")"),"")</f>
        <v/>
      </c>
      <c r="CK92" s="199" t="str">
        <f aca="false">IFERROR(__xludf.dummyfunction("if(countif(ec_num_list,FK92),OFFSET(INDIRECT(CONCAT(""A"",to_text(match(FK92,ec_num_list,0)))),0,1),"""")"),"NA ")</f>
        <v>NA</v>
      </c>
      <c r="CL92" s="199" t="str">
        <f aca="false">IFERROR(__xludf.dummyfunction("if(countif(ec_num_list,FL92),OFFSET(INDIRECT(CONCAT(""A"",to_text(match(FL92,ec_num_list,0)))),0,1),"""")"),"")</f>
        <v/>
      </c>
      <c r="CM92" s="199" t="str">
        <f aca="false">IFERROR(__xludf.dummyfunction("if(countif(ec_num_list,FM92),OFFSET(INDIRECT(CONCAT(""A"",to_text(match(FM92,ec_num_list,0)))),0,1),"""")"),"")</f>
        <v/>
      </c>
      <c r="CN92" s="37" t="s">
        <v>303</v>
      </c>
      <c r="CO92" s="37" t="s">
        <v>1231</v>
      </c>
      <c r="CP92" s="37" t="s">
        <v>1239</v>
      </c>
      <c r="CQ92" s="37" t="s">
        <v>1244</v>
      </c>
      <c r="CR92" s="37" t="s">
        <v>1543</v>
      </c>
      <c r="CS92" s="37" t="s">
        <v>1543</v>
      </c>
      <c r="CT92" s="37" t="s">
        <v>1254</v>
      </c>
      <c r="CU92" s="37" t="s">
        <v>1259</v>
      </c>
      <c r="CV92" s="37" t="s">
        <v>1262</v>
      </c>
      <c r="CW92" s="37" t="s">
        <v>1543</v>
      </c>
      <c r="CX92" s="37" t="s">
        <v>1543</v>
      </c>
      <c r="CY92" s="37" t="s">
        <v>1274</v>
      </c>
      <c r="CZ92" s="37" t="s">
        <v>1543</v>
      </c>
      <c r="DA92" s="37" t="s">
        <v>1280</v>
      </c>
      <c r="DB92" s="37" t="s">
        <v>1543</v>
      </c>
      <c r="DC92" s="37" t="s">
        <v>1543</v>
      </c>
      <c r="DD92" s="37" t="s">
        <v>1543</v>
      </c>
      <c r="DE92" s="37" t="s">
        <v>1292</v>
      </c>
      <c r="DF92" s="37" t="s">
        <v>1543</v>
      </c>
      <c r="DG92" s="37" t="s">
        <v>1543</v>
      </c>
      <c r="DH92" s="37" t="s">
        <v>1303</v>
      </c>
      <c r="DI92" s="37" t="s">
        <v>1305</v>
      </c>
      <c r="DJ92" s="37" t="s">
        <v>1309</v>
      </c>
      <c r="DK92" s="37" t="s">
        <v>1543</v>
      </c>
      <c r="DL92" s="37" t="s">
        <v>1314</v>
      </c>
      <c r="DM92" s="37" t="s">
        <v>1318</v>
      </c>
      <c r="DN92" s="37" t="s">
        <v>1322</v>
      </c>
      <c r="DO92" s="37" t="s">
        <v>1325</v>
      </c>
      <c r="DP92" s="37" t="s">
        <v>1543</v>
      </c>
      <c r="DQ92" s="37" t="s">
        <v>1332</v>
      </c>
      <c r="DR92" s="37" t="s">
        <v>1335</v>
      </c>
      <c r="DS92" s="37" t="s">
        <v>1543</v>
      </c>
      <c r="DT92" s="37" t="s">
        <v>1543</v>
      </c>
      <c r="DU92" s="37" t="s">
        <v>1543</v>
      </c>
      <c r="DV92" s="37" t="s">
        <v>1351</v>
      </c>
      <c r="DW92" s="37" t="s">
        <v>1543</v>
      </c>
      <c r="DX92" s="37" t="s">
        <v>1543</v>
      </c>
      <c r="DY92" s="37" t="s">
        <v>1543</v>
      </c>
      <c r="DZ92" s="37" t="s">
        <v>1543</v>
      </c>
      <c r="EA92" s="37" t="s">
        <v>1543</v>
      </c>
      <c r="EB92" s="37" t="s">
        <v>1543</v>
      </c>
      <c r="EC92" s="37" t="s">
        <v>1379</v>
      </c>
      <c r="ED92" s="37" t="s">
        <v>1543</v>
      </c>
      <c r="EE92" s="37" t="s">
        <v>1385</v>
      </c>
      <c r="EF92" s="37" t="s">
        <v>1388</v>
      </c>
      <c r="EG92" s="37" t="s">
        <v>1392</v>
      </c>
      <c r="EH92" s="37" t="s">
        <v>1543</v>
      </c>
      <c r="EI92" s="37" t="s">
        <v>1543</v>
      </c>
      <c r="EJ92" s="37" t="s">
        <v>1402</v>
      </c>
      <c r="EK92" s="37" t="s">
        <v>1405</v>
      </c>
      <c r="EL92" s="37" t="s">
        <v>1407</v>
      </c>
      <c r="EM92" s="37" t="s">
        <v>1543</v>
      </c>
      <c r="EN92" s="37" t="s">
        <v>1416</v>
      </c>
      <c r="EO92" s="37" t="s">
        <v>1418</v>
      </c>
      <c r="EP92" s="37" t="s">
        <v>1543</v>
      </c>
      <c r="EQ92" s="37" t="s">
        <v>1543</v>
      </c>
      <c r="ER92" s="37" t="s">
        <v>1543</v>
      </c>
      <c r="ES92" s="37" t="s">
        <v>1430</v>
      </c>
      <c r="ET92" s="37" t="s">
        <v>1543</v>
      </c>
      <c r="EU92" s="37" t="s">
        <v>1543</v>
      </c>
      <c r="EV92" s="37" t="s">
        <v>1439</v>
      </c>
      <c r="EW92" s="37" t="s">
        <v>1543</v>
      </c>
      <c r="EX92" s="37" t="s">
        <v>1446</v>
      </c>
      <c r="EY92" s="37" t="s">
        <v>1543</v>
      </c>
      <c r="EZ92" s="37" t="s">
        <v>1451</v>
      </c>
      <c r="FA92" s="37" t="s">
        <v>1543</v>
      </c>
      <c r="FB92" s="37" t="s">
        <v>1543</v>
      </c>
      <c r="FC92" s="37" t="s">
        <v>1464</v>
      </c>
      <c r="FD92" s="37" t="s">
        <v>1543</v>
      </c>
      <c r="FE92" s="37" t="s">
        <v>1543</v>
      </c>
      <c r="FF92" s="37" t="s">
        <v>1543</v>
      </c>
      <c r="FG92" s="37" t="s">
        <v>1543</v>
      </c>
      <c r="FH92" s="37" t="s">
        <v>1482</v>
      </c>
      <c r="FI92" s="37" t="s">
        <v>1543</v>
      </c>
      <c r="FJ92" s="37" t="s">
        <v>1543</v>
      </c>
      <c r="FK92" s="37" t="s">
        <v>1494</v>
      </c>
      <c r="FL92" s="37" t="s">
        <v>1497</v>
      </c>
      <c r="FM92" s="37" t="s">
        <v>1543</v>
      </c>
    </row>
    <row r="93" customFormat="false" ht="15" hidden="false" customHeight="false" outlineLevel="0" collapsed="false">
      <c r="A93" s="37"/>
      <c r="B93" s="37"/>
      <c r="C93" s="196"/>
      <c r="D93" s="36" t="s">
        <v>417</v>
      </c>
      <c r="E93" s="36" t="s">
        <v>896</v>
      </c>
      <c r="F93" s="36" t="s">
        <v>897</v>
      </c>
      <c r="G93" s="36" t="s">
        <v>898</v>
      </c>
      <c r="H93" s="36" t="s">
        <v>423</v>
      </c>
      <c r="I93" s="36" t="s">
        <v>424</v>
      </c>
      <c r="J93" s="36" t="s">
        <v>425</v>
      </c>
      <c r="K93" s="36" t="s">
        <v>852</v>
      </c>
      <c r="L93" s="173" t="s">
        <v>305</v>
      </c>
      <c r="M93" s="199" t="str">
        <f aca="false">IFERROR(__xludf.dummyfunction("regexreplace(N93,"" "","", "")"),"J0, J1, J2, J5, J6, J7, JC, JF, K0, K5, K7, K8, K9, KA, KC, KD, KF, L1, LA, LC, LF, M1, M4, MB, MF, N2, N7, N8, NA, ")</f>
        <v>J0, J1, J2, J5, J6, J7, JC, JF, K0, K5, K7, K8, K9, KA, KC, KD, KF, L1, LA, LC, LF, M1, M4, MB, MF, N2, N7, N8, NA,</v>
      </c>
      <c r="N93" s="199" t="e">
        <f aca="false">CONCATENATE(O93:CL93)</f>
        <v>#VALUE!</v>
      </c>
      <c r="O93" s="199" t="str">
        <f aca="false">IFERROR(__xludf.dummyfunction("if(countif(ec_num_list,CO93),OFFSET(INDIRECT(CONCAT(""A"",to_text(match(CO93,ec_num_list,0)))),0,1),"""")"),"J0 ")</f>
        <v>J0</v>
      </c>
      <c r="P93" s="199" t="str">
        <f aca="false">IFERROR(__xludf.dummyfunction("if(countif(ec_num_list,CP93),OFFSET(INDIRECT(CONCAT(""A"",to_text(match(CP93,ec_num_list,0)))),0,1),"""")"),"J1 ")</f>
        <v>J1</v>
      </c>
      <c r="Q93" s="199" t="str">
        <f aca="false">IFERROR(__xludf.dummyfunction("if(countif(ec_num_list,CQ93),OFFSET(INDIRECT(CONCAT(""A"",to_text(match(CQ93,ec_num_list,0)))),0,1),"""")"),"J2 ")</f>
        <v>J2</v>
      </c>
      <c r="R93" s="199" t="str">
        <f aca="false">IFERROR(__xludf.dummyfunction("if(countif(ec_num_list,CR93),OFFSET(INDIRECT(CONCAT(""A"",to_text(match(CR93,ec_num_list,0)))),0,1),"""")"),"")</f>
        <v/>
      </c>
      <c r="S93" s="199" t="str">
        <f aca="false">IFERROR(__xludf.dummyfunction("if(countif(ec_num_list,CS93),OFFSET(INDIRECT(CONCAT(""A"",to_text(match(CS93,ec_num_list,0)))),0,1),"""")"),"")</f>
        <v/>
      </c>
      <c r="T93" s="199" t="str">
        <f aca="false">IFERROR(__xludf.dummyfunction("if(countif(ec_num_list,CT93),OFFSET(INDIRECT(CONCAT(""A"",to_text(match(CT93,ec_num_list,0)))),0,1),"""")"),"J5 ")</f>
        <v>J5</v>
      </c>
      <c r="U93" s="199" t="str">
        <f aca="false">IFERROR(__xludf.dummyfunction("if(countif(ec_num_list,CU93),OFFSET(INDIRECT(CONCAT(""A"",to_text(match(CU93,ec_num_list,0)))),0,1),"""")"),"J6 ")</f>
        <v>J6</v>
      </c>
      <c r="V93" s="199" t="str">
        <f aca="false">IFERROR(__xludf.dummyfunction("if(countif(ec_num_list,CV93),OFFSET(INDIRECT(CONCAT(""A"",to_text(match(CV93,ec_num_list,0)))),0,1),"""")"),"J7 ")</f>
        <v>J7</v>
      </c>
      <c r="W93" s="199" t="str">
        <f aca="false">IFERROR(__xludf.dummyfunction("if(countif(ec_num_list,CW93),OFFSET(INDIRECT(CONCAT(""A"",to_text(match(CW93,ec_num_list,0)))),0,1),"""")"),"")</f>
        <v/>
      </c>
      <c r="X93" s="199" t="str">
        <f aca="false">IFERROR(__xludf.dummyfunction("if(countif(ec_num_list,CX93),OFFSET(INDIRECT(CONCAT(""A"",to_text(match(CX93,ec_num_list,0)))),0,1),"""")"),"")</f>
        <v/>
      </c>
      <c r="Y93" s="199" t="str">
        <f aca="false">IFERROR(__xludf.dummyfunction("if(countif(ec_num_list,CY93),OFFSET(INDIRECT(CONCAT(""A"",to_text(match(CY93,ec_num_list,0)))),0,1),"""")"),"")</f>
        <v/>
      </c>
      <c r="Z93" s="199" t="str">
        <f aca="false">IFERROR(__xludf.dummyfunction("if(countif(ec_num_list,CZ93),OFFSET(INDIRECT(CONCAT(""A"",to_text(match(CZ93,ec_num_list,0)))),0,1),"""")"),"")</f>
        <v/>
      </c>
      <c r="AA93" s="199" t="str">
        <f aca="false">IFERROR(__xludf.dummyfunction("if(countif(ec_num_list,DA93),OFFSET(INDIRECT(CONCAT(""A"",to_text(match(DA93,ec_num_list,0)))),0,1),"""")"),"JC ")</f>
        <v>JC</v>
      </c>
      <c r="AB93" s="199" t="str">
        <f aca="false">IFERROR(__xludf.dummyfunction("if(countif(ec_num_list,DB93),OFFSET(INDIRECT(CONCAT(""A"",to_text(match(DB93,ec_num_list,0)))),0,1),"""")"),"")</f>
        <v/>
      </c>
      <c r="AC93" s="199" t="str">
        <f aca="false">IFERROR(__xludf.dummyfunction("if(countif(ec_num_list,DC93),OFFSET(INDIRECT(CONCAT(""A"",to_text(match(DC93,ec_num_list,0)))),0,1),"""")"),"")</f>
        <v/>
      </c>
      <c r="AD93" s="199" t="str">
        <f aca="false">IFERROR(__xludf.dummyfunction("if(countif(ec_num_list,DD93),OFFSET(INDIRECT(CONCAT(""A"",to_text(match(DD93,ec_num_list,0)))),0,1),"""")"),"JF ")</f>
        <v>JF</v>
      </c>
      <c r="AE93" s="199" t="str">
        <f aca="false">IFERROR(__xludf.dummyfunction("if(countif(ec_num_list,DE93),OFFSET(INDIRECT(CONCAT(""A"",to_text(match(DE93,ec_num_list,0)))),0,1),"""")"),"K0 ")</f>
        <v>K0</v>
      </c>
      <c r="AF93" s="199" t="str">
        <f aca="false">IFERROR(__xludf.dummyfunction("if(countif(ec_num_list,DF93),OFFSET(INDIRECT(CONCAT(""A"",to_text(match(DF93,ec_num_list,0)))),0,1),"""")"),"")</f>
        <v/>
      </c>
      <c r="AG93" s="199" t="str">
        <f aca="false">IFERROR(__xludf.dummyfunction("if(countif(ec_num_list,DG93),OFFSET(INDIRECT(CONCAT(""A"",to_text(match(DG93,ec_num_list,0)))),0,1),"""")"),"")</f>
        <v/>
      </c>
      <c r="AH93" s="199" t="str">
        <f aca="false">IFERROR(__xludf.dummyfunction("if(countif(ec_num_list,DH93),OFFSET(INDIRECT(CONCAT(""A"",to_text(match(DH93,ec_num_list,0)))),0,1),"""")"),"")</f>
        <v/>
      </c>
      <c r="AI93" s="199" t="str">
        <f aca="false">IFERROR(__xludf.dummyfunction("if(countif(ec_num_list,DI93),OFFSET(INDIRECT(CONCAT(""A"",to_text(match(DI93,ec_num_list,0)))),0,1),"""")"),"")</f>
        <v/>
      </c>
      <c r="AJ93" s="199" t="str">
        <f aca="false">IFERROR(__xludf.dummyfunction("if(countif(ec_num_list,DJ93),OFFSET(INDIRECT(CONCAT(""A"",to_text(match(DJ93,ec_num_list,0)))),0,1),"""")"),"K5 ")</f>
        <v>K5</v>
      </c>
      <c r="AK93" s="199" t="str">
        <f aca="false">IFERROR(__xludf.dummyfunction("if(countif(ec_num_list,DK93),OFFSET(INDIRECT(CONCAT(""A"",to_text(match(DK93,ec_num_list,0)))),0,1),"""")"),"")</f>
        <v/>
      </c>
      <c r="AL93" s="199" t="str">
        <f aca="false">IFERROR(__xludf.dummyfunction("if(countif(ec_num_list,DL93),OFFSET(INDIRECT(CONCAT(""A"",to_text(match(DL93,ec_num_list,0)))),0,1),"""")"),"K7 ")</f>
        <v>K7</v>
      </c>
      <c r="AM93" s="199" t="str">
        <f aca="false">IFERROR(__xludf.dummyfunction("if(countif(ec_num_list,DM93),OFFSET(INDIRECT(CONCAT(""A"",to_text(match(DM93,ec_num_list,0)))),0,1),"""")"),"K8 ")</f>
        <v>K8</v>
      </c>
      <c r="AN93" s="199" t="str">
        <f aca="false">IFERROR(__xludf.dummyfunction("if(countif(ec_num_list,DN93),OFFSET(INDIRECT(CONCAT(""A"",to_text(match(DN93,ec_num_list,0)))),0,1),"""")"),"K9 ")</f>
        <v>K9</v>
      </c>
      <c r="AO93" s="199" t="str">
        <f aca="false">IFERROR(__xludf.dummyfunction("if(countif(ec_num_list,DO93),OFFSET(INDIRECT(CONCAT(""A"",to_text(match(DO93,ec_num_list,0)))),0,1),"""")"),"KA ")</f>
        <v>KA</v>
      </c>
      <c r="AP93" s="199" t="str">
        <f aca="false">IFERROR(__xludf.dummyfunction("if(countif(ec_num_list,DP93),OFFSET(INDIRECT(CONCAT(""A"",to_text(match(DP93,ec_num_list,0)))),0,1),"""")"),"")</f>
        <v/>
      </c>
      <c r="AQ93" s="199" t="str">
        <f aca="false">IFERROR(__xludf.dummyfunction("if(countif(ec_num_list,DQ93),OFFSET(INDIRECT(CONCAT(""A"",to_text(match(DQ93,ec_num_list,0)))),0,1),"""")"),"KC ")</f>
        <v>KC</v>
      </c>
      <c r="AR93" s="199" t="str">
        <f aca="false">IFERROR(__xludf.dummyfunction("if(countif(ec_num_list,DR93),OFFSET(INDIRECT(CONCAT(""A"",to_text(match(DR93,ec_num_list,0)))),0,1),"""")"),"KD ")</f>
        <v>KD</v>
      </c>
      <c r="AS93" s="199" t="str">
        <f aca="false">IFERROR(__xludf.dummyfunction("if(countif(ec_num_list,DS93),OFFSET(INDIRECT(CONCAT(""A"",to_text(match(DS93,ec_num_list,0)))),0,1),"""")"),"")</f>
        <v/>
      </c>
      <c r="AT93" s="199" t="str">
        <f aca="false">IFERROR(__xludf.dummyfunction("if(countif(ec_num_list,DT93),OFFSET(INDIRECT(CONCAT(""A"",to_text(match(DT93,ec_num_list,0)))),0,1),"""")"),"KF ")</f>
        <v>KF</v>
      </c>
      <c r="AU93" s="199" t="str">
        <f aca="false">IFERROR(__xludf.dummyfunction("if(countif(ec_num_list,DU93),OFFSET(INDIRECT(CONCAT(""A"",to_text(match(DU93,ec_num_list,0)))),0,1),"""")"),"")</f>
        <v/>
      </c>
      <c r="AV93" s="199" t="str">
        <f aca="false">IFERROR(__xludf.dummyfunction("if(countif(ec_num_list,DV93),OFFSET(INDIRECT(CONCAT(""A"",to_text(match(DV93,ec_num_list,0)))),0,1),"""")"),"L1 ")</f>
        <v>L1</v>
      </c>
      <c r="AW93" s="199" t="str">
        <f aca="false">IFERROR(__xludf.dummyfunction("if(countif(ec_num_list,DW93),OFFSET(INDIRECT(CONCAT(""A"",to_text(match(DW93,ec_num_list,0)))),0,1),"""")"),"")</f>
        <v/>
      </c>
      <c r="AX93" s="199" t="str">
        <f aca="false">IFERROR(__xludf.dummyfunction("if(countif(ec_num_list,DX93),OFFSET(INDIRECT(CONCAT(""A"",to_text(match(DX93,ec_num_list,0)))),0,1),"""")"),"")</f>
        <v/>
      </c>
      <c r="AY93" s="199" t="str">
        <f aca="false">IFERROR(__xludf.dummyfunction("if(countif(ec_num_list,DY93),OFFSET(INDIRECT(CONCAT(""A"",to_text(match(DY93,ec_num_list,0)))),0,1),"""")"),"")</f>
        <v/>
      </c>
      <c r="AZ93" s="199" t="str">
        <f aca="false">IFERROR(__xludf.dummyfunction("if(countif(ec_num_list,DZ93),OFFSET(INDIRECT(CONCAT(""A"",to_text(match(DZ93,ec_num_list,0)))),0,1),"""")"),"")</f>
        <v/>
      </c>
      <c r="BA93" s="199" t="str">
        <f aca="false">IFERROR(__xludf.dummyfunction("if(countif(ec_num_list,EA93),OFFSET(INDIRECT(CONCAT(""A"",to_text(match(EA93,ec_num_list,0)))),0,1),"""")"),"")</f>
        <v/>
      </c>
      <c r="BB93" s="199" t="str">
        <f aca="false">IFERROR(__xludf.dummyfunction("if(countif(ec_num_list,EB93),OFFSET(INDIRECT(CONCAT(""A"",to_text(match(EB93,ec_num_list,0)))),0,1),"""")"),"")</f>
        <v/>
      </c>
      <c r="BC93" s="199" t="str">
        <f aca="false">IFERROR(__xludf.dummyfunction("if(countif(ec_num_list,EC93),OFFSET(INDIRECT(CONCAT(""A"",to_text(match(EC93,ec_num_list,0)))),0,1),"""")"),"")</f>
        <v/>
      </c>
      <c r="BD93" s="199" t="str">
        <f aca="false">IFERROR(__xludf.dummyfunction("if(countif(ec_num_list,ED93),OFFSET(INDIRECT(CONCAT(""A"",to_text(match(ED93,ec_num_list,0)))),0,1),"""")"),"")</f>
        <v/>
      </c>
      <c r="BE93" s="199" t="str">
        <f aca="false">IFERROR(__xludf.dummyfunction("if(countif(ec_num_list,EE93),OFFSET(INDIRECT(CONCAT(""A"",to_text(match(EE93,ec_num_list,0)))),0,1),"""")"),"LA ")</f>
        <v>LA</v>
      </c>
      <c r="BF93" s="199" t="str">
        <f aca="false">IFERROR(__xludf.dummyfunction("if(countif(ec_num_list,EF93),OFFSET(INDIRECT(CONCAT(""A"",to_text(match(EF93,ec_num_list,0)))),0,1),"""")"),"")</f>
        <v/>
      </c>
      <c r="BG93" s="199" t="str">
        <f aca="false">IFERROR(__xludf.dummyfunction("if(countif(ec_num_list,EG93),OFFSET(INDIRECT(CONCAT(""A"",to_text(match(EG93,ec_num_list,0)))),0,1),"""")"),"LC ")</f>
        <v>LC</v>
      </c>
      <c r="BH93" s="199" t="str">
        <f aca="false">IFERROR(__xludf.dummyfunction("if(countif(ec_num_list,EH93),OFFSET(INDIRECT(CONCAT(""A"",to_text(match(EH93,ec_num_list,0)))),0,1),"""")"),"")</f>
        <v/>
      </c>
      <c r="BI93" s="199" t="str">
        <f aca="false">IFERROR(__xludf.dummyfunction("if(countif(ec_num_list,EI93),OFFSET(INDIRECT(CONCAT(""A"",to_text(match(EI93,ec_num_list,0)))),0,1),"""")"),"")</f>
        <v/>
      </c>
      <c r="BJ93" s="199" t="str">
        <f aca="false">IFERROR(__xludf.dummyfunction("if(countif(ec_num_list,EJ93),OFFSET(INDIRECT(CONCAT(""A"",to_text(match(EJ93,ec_num_list,0)))),0,1),"""")"),"LF ")</f>
        <v>LF</v>
      </c>
      <c r="BK93" s="199" t="str">
        <f aca="false">IFERROR(__xludf.dummyfunction("if(countif(ec_num_list,EK93),OFFSET(INDIRECT(CONCAT(""A"",to_text(match(EK93,ec_num_list,0)))),0,1),"""")"),"")</f>
        <v/>
      </c>
      <c r="BL93" s="199" t="str">
        <f aca="false">IFERROR(__xludf.dummyfunction("if(countif(ec_num_list,EL93),OFFSET(INDIRECT(CONCAT(""A"",to_text(match(EL93,ec_num_list,0)))),0,1),"""")"),"M1 ")</f>
        <v>M1</v>
      </c>
      <c r="BM93" s="199" t="str">
        <f aca="false">IFERROR(__xludf.dummyfunction("if(countif(ec_num_list,EM93),OFFSET(INDIRECT(CONCAT(""A"",to_text(match(EM93,ec_num_list,0)))),0,1),"""")"),"")</f>
        <v/>
      </c>
      <c r="BN93" s="199" t="str">
        <f aca="false">IFERROR(__xludf.dummyfunction("if(countif(ec_num_list,EN93),OFFSET(INDIRECT(CONCAT(""A"",to_text(match(EN93,ec_num_list,0)))),0,1),"""")"),"")</f>
        <v/>
      </c>
      <c r="BO93" s="199" t="str">
        <f aca="false">IFERROR(__xludf.dummyfunction("if(countif(ec_num_list,EO93),OFFSET(INDIRECT(CONCAT(""A"",to_text(match(EO93,ec_num_list,0)))),0,1),"""")"),"M4 ")</f>
        <v>M4</v>
      </c>
      <c r="BP93" s="199" t="str">
        <f aca="false">IFERROR(__xludf.dummyfunction("if(countif(ec_num_list,EP93),OFFSET(INDIRECT(CONCAT(""A"",to_text(match(EP93,ec_num_list,0)))),0,1),"""")"),"")</f>
        <v/>
      </c>
      <c r="BQ93" s="199" t="str">
        <f aca="false">IFERROR(__xludf.dummyfunction("if(countif(ec_num_list,EQ93),OFFSET(INDIRECT(CONCAT(""A"",to_text(match(EQ93,ec_num_list,0)))),0,1),"""")"),"")</f>
        <v/>
      </c>
      <c r="BR93" s="199" t="str">
        <f aca="false">IFERROR(__xludf.dummyfunction("if(countif(ec_num_list,ER93),OFFSET(INDIRECT(CONCAT(""A"",to_text(match(ER93,ec_num_list,0)))),0,1),"""")"),"")</f>
        <v/>
      </c>
      <c r="BS93" s="199" t="str">
        <f aca="false">IFERROR(__xludf.dummyfunction("if(countif(ec_num_list,ES93),OFFSET(INDIRECT(CONCAT(""A"",to_text(match(ES93,ec_num_list,0)))),0,1),"""")"),"")</f>
        <v/>
      </c>
      <c r="BT93" s="199" t="str">
        <f aca="false">IFERROR(__xludf.dummyfunction("if(countif(ec_num_list,ET93),OFFSET(INDIRECT(CONCAT(""A"",to_text(match(ET93,ec_num_list,0)))),0,1),"""")"),"")</f>
        <v/>
      </c>
      <c r="BU93" s="199" t="str">
        <f aca="false">IFERROR(__xludf.dummyfunction("if(countif(ec_num_list,EU93),OFFSET(INDIRECT(CONCAT(""A"",to_text(match(EU93,ec_num_list,0)))),0,1),"""")"),"")</f>
        <v/>
      </c>
      <c r="BV93" s="199" t="str">
        <f aca="false">IFERROR(__xludf.dummyfunction("if(countif(ec_num_list,EV93),OFFSET(INDIRECT(CONCAT(""A"",to_text(match(EV93,ec_num_list,0)))),0,1),"""")"),"MB ")</f>
        <v>MB</v>
      </c>
      <c r="BW93" s="199" t="str">
        <f aca="false">IFERROR(__xludf.dummyfunction("if(countif(ec_num_list,EW93),OFFSET(INDIRECT(CONCAT(""A"",to_text(match(EW93,ec_num_list,0)))),0,1),"""")"),"")</f>
        <v/>
      </c>
      <c r="BX93" s="199" t="str">
        <f aca="false">IFERROR(__xludf.dummyfunction("if(countif(ec_num_list,EX93),OFFSET(INDIRECT(CONCAT(""A"",to_text(match(EX93,ec_num_list,0)))),0,1),"""")"),"")</f>
        <v/>
      </c>
      <c r="BY93" s="199" t="str">
        <f aca="false">IFERROR(__xludf.dummyfunction("if(countif(ec_num_list,EY93),OFFSET(INDIRECT(CONCAT(""A"",to_text(match(EY93,ec_num_list,0)))),0,1),"""")"),"")</f>
        <v/>
      </c>
      <c r="BZ93" s="199" t="str">
        <f aca="false">IFERROR(__xludf.dummyfunction("if(countif(ec_num_list,EZ93),OFFSET(INDIRECT(CONCAT(""A"",to_text(match(EZ93,ec_num_list,0)))),0,1),"""")"),"MF ")</f>
        <v>MF</v>
      </c>
      <c r="CA93" s="199" t="str">
        <f aca="false">IFERROR(__xludf.dummyfunction("if(countif(ec_num_list,FA93),OFFSET(INDIRECT(CONCAT(""A"",to_text(match(FA93,ec_num_list,0)))),0,1),"""")"),"")</f>
        <v/>
      </c>
      <c r="CB93" s="199" t="str">
        <f aca="false">IFERROR(__xludf.dummyfunction("if(countif(ec_num_list,FB93),OFFSET(INDIRECT(CONCAT(""A"",to_text(match(FB93,ec_num_list,0)))),0,1),"""")"),"")</f>
        <v/>
      </c>
      <c r="CC93" s="199" t="str">
        <f aca="false">IFERROR(__xludf.dummyfunction("if(countif(ec_num_list,FC93),OFFSET(INDIRECT(CONCAT(""A"",to_text(match(FC93,ec_num_list,0)))),0,1),"""")"),"N2 ")</f>
        <v>N2</v>
      </c>
      <c r="CD93" s="199" t="str">
        <f aca="false">IFERROR(__xludf.dummyfunction("if(countif(ec_num_list,FD93),OFFSET(INDIRECT(CONCAT(""A"",to_text(match(FD93,ec_num_list,0)))),0,1),"""")"),"")</f>
        <v/>
      </c>
      <c r="CE93" s="199" t="str">
        <f aca="false">IFERROR(__xludf.dummyfunction("if(countif(ec_num_list,FE93),OFFSET(INDIRECT(CONCAT(""A"",to_text(match(FE93,ec_num_list,0)))),0,1),"""")"),"")</f>
        <v/>
      </c>
      <c r="CF93" s="199" t="str">
        <f aca="false">IFERROR(__xludf.dummyfunction("if(countif(ec_num_list,FF93),OFFSET(INDIRECT(CONCAT(""A"",to_text(match(FF93,ec_num_list,0)))),0,1),"""")"),"")</f>
        <v/>
      </c>
      <c r="CG93" s="199" t="str">
        <f aca="false">IFERROR(__xludf.dummyfunction("if(countif(ec_num_list,FG93),OFFSET(INDIRECT(CONCAT(""A"",to_text(match(FG93,ec_num_list,0)))),0,1),"""")"),"")</f>
        <v/>
      </c>
      <c r="CH93" s="199" t="str">
        <f aca="false">IFERROR(__xludf.dummyfunction("if(countif(ec_num_list,FH93),OFFSET(INDIRECT(CONCAT(""A"",to_text(match(FH93,ec_num_list,0)))),0,1),"""")"),"N7 ")</f>
        <v>N7</v>
      </c>
      <c r="CI93" s="199" t="str">
        <f aca="false">IFERROR(__xludf.dummyfunction("if(countif(ec_num_list,FI93),OFFSET(INDIRECT(CONCAT(""A"",to_text(match(FI93,ec_num_list,0)))),0,1),"""")"),"N8 ")</f>
        <v>N8</v>
      </c>
      <c r="CJ93" s="199" t="str">
        <f aca="false">IFERROR(__xludf.dummyfunction("if(countif(ec_num_list,FJ93),OFFSET(INDIRECT(CONCAT(""A"",to_text(match(FJ93,ec_num_list,0)))),0,1),"""")"),"")</f>
        <v/>
      </c>
      <c r="CK93" s="199" t="str">
        <f aca="false">IFERROR(__xludf.dummyfunction("if(countif(ec_num_list,FK93),OFFSET(INDIRECT(CONCAT(""A"",to_text(match(FK93,ec_num_list,0)))),0,1),"""")"),"NA ")</f>
        <v>NA</v>
      </c>
      <c r="CL93" s="199" t="str">
        <f aca="false">IFERROR(__xludf.dummyfunction("if(countif(ec_num_list,FL93),OFFSET(INDIRECT(CONCAT(""A"",to_text(match(FL93,ec_num_list,0)))),0,1),"""")"),"")</f>
        <v/>
      </c>
      <c r="CM93" s="199" t="str">
        <f aca="false">IFERROR(__xludf.dummyfunction("if(countif(ec_num_list,FM93),OFFSET(INDIRECT(CONCAT(""A"",to_text(match(FM93,ec_num_list,0)))),0,1),"""")"),"")</f>
        <v/>
      </c>
      <c r="CN93" s="37" t="s">
        <v>305</v>
      </c>
      <c r="CO93" s="37" t="s">
        <v>1231</v>
      </c>
      <c r="CP93" s="37" t="s">
        <v>1239</v>
      </c>
      <c r="CQ93" s="37" t="s">
        <v>1244</v>
      </c>
      <c r="CR93" s="37" t="s">
        <v>1543</v>
      </c>
      <c r="CS93" s="37" t="s">
        <v>1543</v>
      </c>
      <c r="CT93" s="37" t="s">
        <v>1254</v>
      </c>
      <c r="CU93" s="37" t="s">
        <v>1259</v>
      </c>
      <c r="CV93" s="37" t="s">
        <v>1262</v>
      </c>
      <c r="CW93" s="37" t="s">
        <v>1543</v>
      </c>
      <c r="CX93" s="37" t="s">
        <v>1543</v>
      </c>
      <c r="CY93" s="37" t="s">
        <v>1543</v>
      </c>
      <c r="CZ93" s="37" t="s">
        <v>1543</v>
      </c>
      <c r="DA93" s="37" t="s">
        <v>1280</v>
      </c>
      <c r="DB93" s="37" t="s">
        <v>1543</v>
      </c>
      <c r="DC93" s="37" t="s">
        <v>1543</v>
      </c>
      <c r="DD93" s="37" t="s">
        <v>1289</v>
      </c>
      <c r="DE93" s="37" t="s">
        <v>1292</v>
      </c>
      <c r="DF93" s="37" t="s">
        <v>1543</v>
      </c>
      <c r="DG93" s="37" t="s">
        <v>1543</v>
      </c>
      <c r="DH93" s="37" t="s">
        <v>1543</v>
      </c>
      <c r="DI93" s="37" t="s">
        <v>1543</v>
      </c>
      <c r="DJ93" s="37" t="s">
        <v>1309</v>
      </c>
      <c r="DK93" s="37" t="s">
        <v>1543</v>
      </c>
      <c r="DL93" s="37" t="s">
        <v>1314</v>
      </c>
      <c r="DM93" s="37" t="s">
        <v>1318</v>
      </c>
      <c r="DN93" s="37" t="s">
        <v>1322</v>
      </c>
      <c r="DO93" s="37" t="s">
        <v>1325</v>
      </c>
      <c r="DP93" s="37" t="s">
        <v>1543</v>
      </c>
      <c r="DQ93" s="37" t="s">
        <v>1332</v>
      </c>
      <c r="DR93" s="37" t="s">
        <v>1335</v>
      </c>
      <c r="DS93" s="37" t="s">
        <v>1543</v>
      </c>
      <c r="DT93" s="37" t="s">
        <v>1341</v>
      </c>
      <c r="DU93" s="37" t="s">
        <v>1543</v>
      </c>
      <c r="DV93" s="37" t="s">
        <v>1351</v>
      </c>
      <c r="DW93" s="37" t="s">
        <v>1543</v>
      </c>
      <c r="DX93" s="37" t="s">
        <v>1543</v>
      </c>
      <c r="DY93" s="37" t="s">
        <v>1543</v>
      </c>
      <c r="DZ93" s="37" t="s">
        <v>1543</v>
      </c>
      <c r="EA93" s="37" t="s">
        <v>1543</v>
      </c>
      <c r="EB93" s="37" t="s">
        <v>1543</v>
      </c>
      <c r="EC93" s="37" t="s">
        <v>1543</v>
      </c>
      <c r="ED93" s="37" t="s">
        <v>1543</v>
      </c>
      <c r="EE93" s="37" t="s">
        <v>1385</v>
      </c>
      <c r="EF93" s="37" t="s">
        <v>1543</v>
      </c>
      <c r="EG93" s="37" t="s">
        <v>1392</v>
      </c>
      <c r="EH93" s="37" t="s">
        <v>1543</v>
      </c>
      <c r="EI93" s="37" t="s">
        <v>1543</v>
      </c>
      <c r="EJ93" s="37" t="s">
        <v>1402</v>
      </c>
      <c r="EK93" s="37" t="s">
        <v>1543</v>
      </c>
      <c r="EL93" s="37" t="s">
        <v>1407</v>
      </c>
      <c r="EM93" s="37" t="s">
        <v>1543</v>
      </c>
      <c r="EN93" s="37" t="s">
        <v>1543</v>
      </c>
      <c r="EO93" s="37" t="s">
        <v>1418</v>
      </c>
      <c r="EP93" s="37" t="s">
        <v>1543</v>
      </c>
      <c r="EQ93" s="37" t="s">
        <v>1543</v>
      </c>
      <c r="ER93" s="37" t="s">
        <v>1543</v>
      </c>
      <c r="ES93" s="37" t="s">
        <v>1543</v>
      </c>
      <c r="ET93" s="37" t="s">
        <v>1543</v>
      </c>
      <c r="EU93" s="37" t="s">
        <v>1543</v>
      </c>
      <c r="EV93" s="37" t="s">
        <v>1439</v>
      </c>
      <c r="EW93" s="37" t="s">
        <v>1543</v>
      </c>
      <c r="EX93" s="37" t="s">
        <v>1543</v>
      </c>
      <c r="EY93" s="37" t="s">
        <v>1543</v>
      </c>
      <c r="EZ93" s="37" t="s">
        <v>1451</v>
      </c>
      <c r="FA93" s="37" t="s">
        <v>1543</v>
      </c>
      <c r="FB93" s="37" t="s">
        <v>1543</v>
      </c>
      <c r="FC93" s="37" t="s">
        <v>1464</v>
      </c>
      <c r="FD93" s="37" t="s">
        <v>1543</v>
      </c>
      <c r="FE93" s="37" t="s">
        <v>1543</v>
      </c>
      <c r="FF93" s="37" t="s">
        <v>1543</v>
      </c>
      <c r="FG93" s="37" t="s">
        <v>1543</v>
      </c>
      <c r="FH93" s="37" t="s">
        <v>1482</v>
      </c>
      <c r="FI93" s="37" t="s">
        <v>1487</v>
      </c>
      <c r="FJ93" s="37" t="s">
        <v>1543</v>
      </c>
      <c r="FK93" s="37" t="s">
        <v>1494</v>
      </c>
      <c r="FL93" s="37" t="s">
        <v>1497</v>
      </c>
      <c r="FM93" s="37" t="s">
        <v>1543</v>
      </c>
    </row>
    <row r="94" customFormat="false" ht="15" hidden="false" customHeight="false" outlineLevel="0" collapsed="false">
      <c r="A94" s="37"/>
      <c r="B94" s="37"/>
      <c r="C94" s="196"/>
      <c r="D94" s="36" t="s">
        <v>417</v>
      </c>
      <c r="E94" s="36" t="s">
        <v>896</v>
      </c>
      <c r="F94" s="36" t="s">
        <v>897</v>
      </c>
      <c r="G94" s="36" t="s">
        <v>898</v>
      </c>
      <c r="H94" s="36" t="s">
        <v>432</v>
      </c>
      <c r="I94" s="36" t="s">
        <v>524</v>
      </c>
      <c r="J94" s="36" t="s">
        <v>525</v>
      </c>
      <c r="K94" s="36" t="s">
        <v>855</v>
      </c>
      <c r="L94" s="173" t="s">
        <v>307</v>
      </c>
      <c r="M94" s="199" t="str">
        <f aca="false">IFERROR(__xludf.dummyfunction("regexreplace(N94,"" "","", "")"),"J0, J1, J2, J5, J6, J7, JA, JC, JF, K0, K3, K4, K5, K7, K9, KA, KC, KD, KF, L1, L8, LA, LC, M0, M1, M3, M4, M6, MD, MF, N2, N7, NA, ")</f>
        <v>J0, J1, J2, J5, J6, J7, JA, JC, JF, K0, K3, K4, K5, K7, K9, KA, KC, KD, KF, L1, L8, LA, LC, M0, M1, M3, M4, M6, MD, MF, N2, N7, NA,</v>
      </c>
      <c r="N94" s="199" t="e">
        <f aca="false">CONCATENATE(O94:CL94)</f>
        <v>#VALUE!</v>
      </c>
      <c r="O94" s="199" t="str">
        <f aca="false">IFERROR(__xludf.dummyfunction("if(countif(ec_num_list,CO94),OFFSET(INDIRECT(CONCAT(""A"",to_text(match(CO94,ec_num_list,0)))),0,1),"""")"),"J0 ")</f>
        <v>J0</v>
      </c>
      <c r="P94" s="199" t="str">
        <f aca="false">IFERROR(__xludf.dummyfunction("if(countif(ec_num_list,CP94),OFFSET(INDIRECT(CONCAT(""A"",to_text(match(CP94,ec_num_list,0)))),0,1),"""")"),"J1 ")</f>
        <v>J1</v>
      </c>
      <c r="Q94" s="199" t="str">
        <f aca="false">IFERROR(__xludf.dummyfunction("if(countif(ec_num_list,CQ94),OFFSET(INDIRECT(CONCAT(""A"",to_text(match(CQ94,ec_num_list,0)))),0,1),"""")"),"J2 ")</f>
        <v>J2</v>
      </c>
      <c r="R94" s="199" t="str">
        <f aca="false">IFERROR(__xludf.dummyfunction("if(countif(ec_num_list,CR94),OFFSET(INDIRECT(CONCAT(""A"",to_text(match(CR94,ec_num_list,0)))),0,1),"""")"),"")</f>
        <v/>
      </c>
      <c r="S94" s="199" t="str">
        <f aca="false">IFERROR(__xludf.dummyfunction("if(countif(ec_num_list,CS94),OFFSET(INDIRECT(CONCAT(""A"",to_text(match(CS94,ec_num_list,0)))),0,1),"""")"),"")</f>
        <v/>
      </c>
      <c r="T94" s="199" t="str">
        <f aca="false">IFERROR(__xludf.dummyfunction("if(countif(ec_num_list,CT94),OFFSET(INDIRECT(CONCAT(""A"",to_text(match(CT94,ec_num_list,0)))),0,1),"""")"),"J5 ")</f>
        <v>J5</v>
      </c>
      <c r="U94" s="199" t="str">
        <f aca="false">IFERROR(__xludf.dummyfunction("if(countif(ec_num_list,CU94),OFFSET(INDIRECT(CONCAT(""A"",to_text(match(CU94,ec_num_list,0)))),0,1),"""")"),"J6 ")</f>
        <v>J6</v>
      </c>
      <c r="V94" s="199" t="str">
        <f aca="false">IFERROR(__xludf.dummyfunction("if(countif(ec_num_list,CV94),OFFSET(INDIRECT(CONCAT(""A"",to_text(match(CV94,ec_num_list,0)))),0,1),"""")"),"J7 ")</f>
        <v>J7</v>
      </c>
      <c r="W94" s="199" t="str">
        <f aca="false">IFERROR(__xludf.dummyfunction("if(countif(ec_num_list,CW94),OFFSET(INDIRECT(CONCAT(""A"",to_text(match(CW94,ec_num_list,0)))),0,1),"""")"),"")</f>
        <v/>
      </c>
      <c r="X94" s="199" t="str">
        <f aca="false">IFERROR(__xludf.dummyfunction("if(countif(ec_num_list,CX94),OFFSET(INDIRECT(CONCAT(""A"",to_text(match(CX94,ec_num_list,0)))),0,1),"""")"),"")</f>
        <v/>
      </c>
      <c r="Y94" s="199" t="str">
        <f aca="false">IFERROR(__xludf.dummyfunction("if(countif(ec_num_list,CY94),OFFSET(INDIRECT(CONCAT(""A"",to_text(match(CY94,ec_num_list,0)))),0,1),"""")"),"JA ")</f>
        <v>JA</v>
      </c>
      <c r="Z94" s="199" t="str">
        <f aca="false">IFERROR(__xludf.dummyfunction("if(countif(ec_num_list,CZ94),OFFSET(INDIRECT(CONCAT(""A"",to_text(match(CZ94,ec_num_list,0)))),0,1),"""")"),"")</f>
        <v/>
      </c>
      <c r="AA94" s="199" t="str">
        <f aca="false">IFERROR(__xludf.dummyfunction("if(countif(ec_num_list,DA94),OFFSET(INDIRECT(CONCAT(""A"",to_text(match(DA94,ec_num_list,0)))),0,1),"""")"),"JC ")</f>
        <v>JC</v>
      </c>
      <c r="AB94" s="199" t="str">
        <f aca="false">IFERROR(__xludf.dummyfunction("if(countif(ec_num_list,DB94),OFFSET(INDIRECT(CONCAT(""A"",to_text(match(DB94,ec_num_list,0)))),0,1),"""")"),"")</f>
        <v/>
      </c>
      <c r="AC94" s="199" t="str">
        <f aca="false">IFERROR(__xludf.dummyfunction("if(countif(ec_num_list,DC94),OFFSET(INDIRECT(CONCAT(""A"",to_text(match(DC94,ec_num_list,0)))),0,1),"""")"),"")</f>
        <v/>
      </c>
      <c r="AD94" s="199" t="str">
        <f aca="false">IFERROR(__xludf.dummyfunction("if(countif(ec_num_list,DD94),OFFSET(INDIRECT(CONCAT(""A"",to_text(match(DD94,ec_num_list,0)))),0,1),"""")"),"JF ")</f>
        <v>JF</v>
      </c>
      <c r="AE94" s="199" t="str">
        <f aca="false">IFERROR(__xludf.dummyfunction("if(countif(ec_num_list,DE94),OFFSET(INDIRECT(CONCAT(""A"",to_text(match(DE94,ec_num_list,0)))),0,1),"""")"),"K0 ")</f>
        <v>K0</v>
      </c>
      <c r="AF94" s="199" t="str">
        <f aca="false">IFERROR(__xludf.dummyfunction("if(countif(ec_num_list,DF94),OFFSET(INDIRECT(CONCAT(""A"",to_text(match(DF94,ec_num_list,0)))),0,1),"""")"),"")</f>
        <v/>
      </c>
      <c r="AG94" s="199" t="str">
        <f aca="false">IFERROR(__xludf.dummyfunction("if(countif(ec_num_list,DG94),OFFSET(INDIRECT(CONCAT(""A"",to_text(match(DG94,ec_num_list,0)))),0,1),"""")"),"")</f>
        <v/>
      </c>
      <c r="AH94" s="199" t="str">
        <f aca="false">IFERROR(__xludf.dummyfunction("if(countif(ec_num_list,DH94),OFFSET(INDIRECT(CONCAT(""A"",to_text(match(DH94,ec_num_list,0)))),0,1),"""")"),"K3 ")</f>
        <v>K3</v>
      </c>
      <c r="AI94" s="199" t="str">
        <f aca="false">IFERROR(__xludf.dummyfunction("if(countif(ec_num_list,DI94),OFFSET(INDIRECT(CONCAT(""A"",to_text(match(DI94,ec_num_list,0)))),0,1),"""")"),"K4 ")</f>
        <v>K4</v>
      </c>
      <c r="AJ94" s="199" t="str">
        <f aca="false">IFERROR(__xludf.dummyfunction("if(countif(ec_num_list,DJ94),OFFSET(INDIRECT(CONCAT(""A"",to_text(match(DJ94,ec_num_list,0)))),0,1),"""")"),"K5 ")</f>
        <v>K5</v>
      </c>
      <c r="AK94" s="199" t="str">
        <f aca="false">IFERROR(__xludf.dummyfunction("if(countif(ec_num_list,DK94),OFFSET(INDIRECT(CONCAT(""A"",to_text(match(DK94,ec_num_list,0)))),0,1),"""")"),"")</f>
        <v/>
      </c>
      <c r="AL94" s="199" t="str">
        <f aca="false">IFERROR(__xludf.dummyfunction("if(countif(ec_num_list,DL94),OFFSET(INDIRECT(CONCAT(""A"",to_text(match(DL94,ec_num_list,0)))),0,1),"""")"),"K7 ")</f>
        <v>K7</v>
      </c>
      <c r="AM94" s="199" t="str">
        <f aca="false">IFERROR(__xludf.dummyfunction("if(countif(ec_num_list,DM94),OFFSET(INDIRECT(CONCAT(""A"",to_text(match(DM94,ec_num_list,0)))),0,1),"""")"),"")</f>
        <v/>
      </c>
      <c r="AN94" s="199" t="str">
        <f aca="false">IFERROR(__xludf.dummyfunction("if(countif(ec_num_list,DN94),OFFSET(INDIRECT(CONCAT(""A"",to_text(match(DN94,ec_num_list,0)))),0,1),"""")"),"K9 ")</f>
        <v>K9</v>
      </c>
      <c r="AO94" s="199" t="str">
        <f aca="false">IFERROR(__xludf.dummyfunction("if(countif(ec_num_list,DO94),OFFSET(INDIRECT(CONCAT(""A"",to_text(match(DO94,ec_num_list,0)))),0,1),"""")"),"KA ")</f>
        <v>KA</v>
      </c>
      <c r="AP94" s="199" t="str">
        <f aca="false">IFERROR(__xludf.dummyfunction("if(countif(ec_num_list,DP94),OFFSET(INDIRECT(CONCAT(""A"",to_text(match(DP94,ec_num_list,0)))),0,1),"""")"),"")</f>
        <v/>
      </c>
      <c r="AQ94" s="199" t="str">
        <f aca="false">IFERROR(__xludf.dummyfunction("if(countif(ec_num_list,DQ94),OFFSET(INDIRECT(CONCAT(""A"",to_text(match(DQ94,ec_num_list,0)))),0,1),"""")"),"KC ")</f>
        <v>KC</v>
      </c>
      <c r="AR94" s="199" t="str">
        <f aca="false">IFERROR(__xludf.dummyfunction("if(countif(ec_num_list,DR94),OFFSET(INDIRECT(CONCAT(""A"",to_text(match(DR94,ec_num_list,0)))),0,1),"""")"),"KD ")</f>
        <v>KD</v>
      </c>
      <c r="AS94" s="199" t="str">
        <f aca="false">IFERROR(__xludf.dummyfunction("if(countif(ec_num_list,DS94),OFFSET(INDIRECT(CONCAT(""A"",to_text(match(DS94,ec_num_list,0)))),0,1),"""")"),"")</f>
        <v/>
      </c>
      <c r="AT94" s="199" t="str">
        <f aca="false">IFERROR(__xludf.dummyfunction("if(countif(ec_num_list,DT94),OFFSET(INDIRECT(CONCAT(""A"",to_text(match(DT94,ec_num_list,0)))),0,1),"""")"),"KF ")</f>
        <v>KF</v>
      </c>
      <c r="AU94" s="199" t="str">
        <f aca="false">IFERROR(__xludf.dummyfunction("if(countif(ec_num_list,DU94),OFFSET(INDIRECT(CONCAT(""A"",to_text(match(DU94,ec_num_list,0)))),0,1),"""")"),"")</f>
        <v/>
      </c>
      <c r="AV94" s="199" t="str">
        <f aca="false">IFERROR(__xludf.dummyfunction("if(countif(ec_num_list,DV94),OFFSET(INDIRECT(CONCAT(""A"",to_text(match(DV94,ec_num_list,0)))),0,1),"""")"),"L1 ")</f>
        <v>L1</v>
      </c>
      <c r="AW94" s="199" t="str">
        <f aca="false">IFERROR(__xludf.dummyfunction("if(countif(ec_num_list,DW94),OFFSET(INDIRECT(CONCAT(""A"",to_text(match(DW94,ec_num_list,0)))),0,1),"""")"),"")</f>
        <v/>
      </c>
      <c r="AX94" s="199" t="str">
        <f aca="false">IFERROR(__xludf.dummyfunction("if(countif(ec_num_list,DX94),OFFSET(INDIRECT(CONCAT(""A"",to_text(match(DX94,ec_num_list,0)))),0,1),"""")"),"")</f>
        <v/>
      </c>
      <c r="AY94" s="199" t="str">
        <f aca="false">IFERROR(__xludf.dummyfunction("if(countif(ec_num_list,DY94),OFFSET(INDIRECT(CONCAT(""A"",to_text(match(DY94,ec_num_list,0)))),0,1),"""")"),"")</f>
        <v/>
      </c>
      <c r="AZ94" s="199" t="str">
        <f aca="false">IFERROR(__xludf.dummyfunction("if(countif(ec_num_list,DZ94),OFFSET(INDIRECT(CONCAT(""A"",to_text(match(DZ94,ec_num_list,0)))),0,1),"""")"),"")</f>
        <v/>
      </c>
      <c r="BA94" s="199" t="str">
        <f aca="false">IFERROR(__xludf.dummyfunction("if(countif(ec_num_list,EA94),OFFSET(INDIRECT(CONCAT(""A"",to_text(match(EA94,ec_num_list,0)))),0,1),"""")"),"")</f>
        <v/>
      </c>
      <c r="BB94" s="199" t="str">
        <f aca="false">IFERROR(__xludf.dummyfunction("if(countif(ec_num_list,EB94),OFFSET(INDIRECT(CONCAT(""A"",to_text(match(EB94,ec_num_list,0)))),0,1),"""")"),"")</f>
        <v/>
      </c>
      <c r="BC94" s="199" t="str">
        <f aca="false">IFERROR(__xludf.dummyfunction("if(countif(ec_num_list,EC94),OFFSET(INDIRECT(CONCAT(""A"",to_text(match(EC94,ec_num_list,0)))),0,1),"""")"),"L8 ")</f>
        <v>L8</v>
      </c>
      <c r="BD94" s="199" t="str">
        <f aca="false">IFERROR(__xludf.dummyfunction("if(countif(ec_num_list,ED94),OFFSET(INDIRECT(CONCAT(""A"",to_text(match(ED94,ec_num_list,0)))),0,1),"""")"),"")</f>
        <v/>
      </c>
      <c r="BE94" s="199" t="str">
        <f aca="false">IFERROR(__xludf.dummyfunction("if(countif(ec_num_list,EE94),OFFSET(INDIRECT(CONCAT(""A"",to_text(match(EE94,ec_num_list,0)))),0,1),"""")"),"LA ")</f>
        <v>LA</v>
      </c>
      <c r="BF94" s="199" t="str">
        <f aca="false">IFERROR(__xludf.dummyfunction("if(countif(ec_num_list,EF94),OFFSET(INDIRECT(CONCAT(""A"",to_text(match(EF94,ec_num_list,0)))),0,1),"""")"),"")</f>
        <v/>
      </c>
      <c r="BG94" s="199" t="str">
        <f aca="false">IFERROR(__xludf.dummyfunction("if(countif(ec_num_list,EG94),OFFSET(INDIRECT(CONCAT(""A"",to_text(match(EG94,ec_num_list,0)))),0,1),"""")"),"LC ")</f>
        <v>LC</v>
      </c>
      <c r="BH94" s="199" t="str">
        <f aca="false">IFERROR(__xludf.dummyfunction("if(countif(ec_num_list,EH94),OFFSET(INDIRECT(CONCAT(""A"",to_text(match(EH94,ec_num_list,0)))),0,1),"""")"),"")</f>
        <v/>
      </c>
      <c r="BI94" s="199" t="str">
        <f aca="false">IFERROR(__xludf.dummyfunction("if(countif(ec_num_list,EI94),OFFSET(INDIRECT(CONCAT(""A"",to_text(match(EI94,ec_num_list,0)))),0,1),"""")"),"")</f>
        <v/>
      </c>
      <c r="BJ94" s="199" t="str">
        <f aca="false">IFERROR(__xludf.dummyfunction("if(countif(ec_num_list,EJ94),OFFSET(INDIRECT(CONCAT(""A"",to_text(match(EJ94,ec_num_list,0)))),0,1),"""")"),"")</f>
        <v/>
      </c>
      <c r="BK94" s="199" t="str">
        <f aca="false">IFERROR(__xludf.dummyfunction("if(countif(ec_num_list,EK94),OFFSET(INDIRECT(CONCAT(""A"",to_text(match(EK94,ec_num_list,0)))),0,1),"""")"),"M0 ")</f>
        <v>M0</v>
      </c>
      <c r="BL94" s="199" t="str">
        <f aca="false">IFERROR(__xludf.dummyfunction("if(countif(ec_num_list,EL94),OFFSET(INDIRECT(CONCAT(""A"",to_text(match(EL94,ec_num_list,0)))),0,1),"""")"),"M1 ")</f>
        <v>M1</v>
      </c>
      <c r="BM94" s="199" t="str">
        <f aca="false">IFERROR(__xludf.dummyfunction("if(countif(ec_num_list,EM94),OFFSET(INDIRECT(CONCAT(""A"",to_text(match(EM94,ec_num_list,0)))),0,1),"""")"),"")</f>
        <v/>
      </c>
      <c r="BN94" s="199" t="str">
        <f aca="false">IFERROR(__xludf.dummyfunction("if(countif(ec_num_list,EN94),OFFSET(INDIRECT(CONCAT(""A"",to_text(match(EN94,ec_num_list,0)))),0,1),"""")"),"M3 ")</f>
        <v>M3</v>
      </c>
      <c r="BO94" s="199" t="str">
        <f aca="false">IFERROR(__xludf.dummyfunction("if(countif(ec_num_list,EO94),OFFSET(INDIRECT(CONCAT(""A"",to_text(match(EO94,ec_num_list,0)))),0,1),"""")"),"M4 ")</f>
        <v>M4</v>
      </c>
      <c r="BP94" s="199" t="str">
        <f aca="false">IFERROR(__xludf.dummyfunction("if(countif(ec_num_list,EP94),OFFSET(INDIRECT(CONCAT(""A"",to_text(match(EP94,ec_num_list,0)))),0,1),"""")"),"")</f>
        <v/>
      </c>
      <c r="BQ94" s="199" t="str">
        <f aca="false">IFERROR(__xludf.dummyfunction("if(countif(ec_num_list,EQ94),OFFSET(INDIRECT(CONCAT(""A"",to_text(match(EQ94,ec_num_list,0)))),0,1),"""")"),"M6 ")</f>
        <v>M6</v>
      </c>
      <c r="BR94" s="199" t="str">
        <f aca="false">IFERROR(__xludf.dummyfunction("if(countif(ec_num_list,ER94),OFFSET(INDIRECT(CONCAT(""A"",to_text(match(ER94,ec_num_list,0)))),0,1),"""")"),"")</f>
        <v/>
      </c>
      <c r="BS94" s="199" t="str">
        <f aca="false">IFERROR(__xludf.dummyfunction("if(countif(ec_num_list,ES94),OFFSET(INDIRECT(CONCAT(""A"",to_text(match(ES94,ec_num_list,0)))),0,1),"""")"),"")</f>
        <v/>
      </c>
      <c r="BT94" s="199" t="str">
        <f aca="false">IFERROR(__xludf.dummyfunction("if(countif(ec_num_list,ET94),OFFSET(INDIRECT(CONCAT(""A"",to_text(match(ET94,ec_num_list,0)))),0,1),"""")"),"")</f>
        <v/>
      </c>
      <c r="BU94" s="199" t="str">
        <f aca="false">IFERROR(__xludf.dummyfunction("if(countif(ec_num_list,EU94),OFFSET(INDIRECT(CONCAT(""A"",to_text(match(EU94,ec_num_list,0)))),0,1),"""")"),"")</f>
        <v/>
      </c>
      <c r="BV94" s="199" t="str">
        <f aca="false">IFERROR(__xludf.dummyfunction("if(countif(ec_num_list,EV94),OFFSET(INDIRECT(CONCAT(""A"",to_text(match(EV94,ec_num_list,0)))),0,1),"""")"),"")</f>
        <v/>
      </c>
      <c r="BW94" s="199" t="str">
        <f aca="false">IFERROR(__xludf.dummyfunction("if(countif(ec_num_list,EW94),OFFSET(INDIRECT(CONCAT(""A"",to_text(match(EW94,ec_num_list,0)))),0,1),"""")"),"")</f>
        <v/>
      </c>
      <c r="BX94" s="199" t="str">
        <f aca="false">IFERROR(__xludf.dummyfunction("if(countif(ec_num_list,EX94),OFFSET(INDIRECT(CONCAT(""A"",to_text(match(EX94,ec_num_list,0)))),0,1),"""")"),"MD ")</f>
        <v>MD</v>
      </c>
      <c r="BY94" s="199" t="str">
        <f aca="false">IFERROR(__xludf.dummyfunction("if(countif(ec_num_list,EY94),OFFSET(INDIRECT(CONCAT(""A"",to_text(match(EY94,ec_num_list,0)))),0,1),"""")"),"")</f>
        <v/>
      </c>
      <c r="BZ94" s="199" t="str">
        <f aca="false">IFERROR(__xludf.dummyfunction("if(countif(ec_num_list,EZ94),OFFSET(INDIRECT(CONCAT(""A"",to_text(match(EZ94,ec_num_list,0)))),0,1),"""")"),"MF ")</f>
        <v>MF</v>
      </c>
      <c r="CA94" s="199" t="str">
        <f aca="false">IFERROR(__xludf.dummyfunction("if(countif(ec_num_list,FA94),OFFSET(INDIRECT(CONCAT(""A"",to_text(match(FA94,ec_num_list,0)))),0,1),"""")"),"")</f>
        <v/>
      </c>
      <c r="CB94" s="199" t="str">
        <f aca="false">IFERROR(__xludf.dummyfunction("if(countif(ec_num_list,FB94),OFFSET(INDIRECT(CONCAT(""A"",to_text(match(FB94,ec_num_list,0)))),0,1),"""")"),"")</f>
        <v/>
      </c>
      <c r="CC94" s="199" t="str">
        <f aca="false">IFERROR(__xludf.dummyfunction("if(countif(ec_num_list,FC94),OFFSET(INDIRECT(CONCAT(""A"",to_text(match(FC94,ec_num_list,0)))),0,1),"""")"),"N2 ")</f>
        <v>N2</v>
      </c>
      <c r="CD94" s="199" t="str">
        <f aca="false">IFERROR(__xludf.dummyfunction("if(countif(ec_num_list,FD94),OFFSET(INDIRECT(CONCAT(""A"",to_text(match(FD94,ec_num_list,0)))),0,1),"""")"),"")</f>
        <v/>
      </c>
      <c r="CE94" s="199" t="str">
        <f aca="false">IFERROR(__xludf.dummyfunction("if(countif(ec_num_list,FE94),OFFSET(INDIRECT(CONCAT(""A"",to_text(match(FE94,ec_num_list,0)))),0,1),"""")"),"")</f>
        <v/>
      </c>
      <c r="CF94" s="199" t="str">
        <f aca="false">IFERROR(__xludf.dummyfunction("if(countif(ec_num_list,FF94),OFFSET(INDIRECT(CONCAT(""A"",to_text(match(FF94,ec_num_list,0)))),0,1),"""")"),"")</f>
        <v/>
      </c>
      <c r="CG94" s="199" t="str">
        <f aca="false">IFERROR(__xludf.dummyfunction("if(countif(ec_num_list,FG94),OFFSET(INDIRECT(CONCAT(""A"",to_text(match(FG94,ec_num_list,0)))),0,1),"""")"),"")</f>
        <v/>
      </c>
      <c r="CH94" s="199" t="str">
        <f aca="false">IFERROR(__xludf.dummyfunction("if(countif(ec_num_list,FH94),OFFSET(INDIRECT(CONCAT(""A"",to_text(match(FH94,ec_num_list,0)))),0,1),"""")"),"N7 ")</f>
        <v>N7</v>
      </c>
      <c r="CI94" s="199" t="str">
        <f aca="false">IFERROR(__xludf.dummyfunction("if(countif(ec_num_list,FI94),OFFSET(INDIRECT(CONCAT(""A"",to_text(match(FI94,ec_num_list,0)))),0,1),"""")"),"")</f>
        <v/>
      </c>
      <c r="CJ94" s="199" t="str">
        <f aca="false">IFERROR(__xludf.dummyfunction("if(countif(ec_num_list,FJ94),OFFSET(INDIRECT(CONCAT(""A"",to_text(match(FJ94,ec_num_list,0)))),0,1),"""")"),"")</f>
        <v/>
      </c>
      <c r="CK94" s="199" t="str">
        <f aca="false">IFERROR(__xludf.dummyfunction("if(countif(ec_num_list,FK94),OFFSET(INDIRECT(CONCAT(""A"",to_text(match(FK94,ec_num_list,0)))),0,1),"""")"),"NA ")</f>
        <v>NA</v>
      </c>
      <c r="CL94" s="199" t="str">
        <f aca="false">IFERROR(__xludf.dummyfunction("if(countif(ec_num_list,FL94),OFFSET(INDIRECT(CONCAT(""A"",to_text(match(FL94,ec_num_list,0)))),0,1),"""")"),"")</f>
        <v/>
      </c>
      <c r="CM94" s="199" t="str">
        <f aca="false">IFERROR(__xludf.dummyfunction("if(countif(ec_num_list,FM94),OFFSET(INDIRECT(CONCAT(""A"",to_text(match(FM94,ec_num_list,0)))),0,1),"""")"),"")</f>
        <v/>
      </c>
      <c r="CN94" s="37" t="s">
        <v>307</v>
      </c>
      <c r="CO94" s="37" t="s">
        <v>1231</v>
      </c>
      <c r="CP94" s="37" t="s">
        <v>1239</v>
      </c>
      <c r="CQ94" s="37" t="s">
        <v>1244</v>
      </c>
      <c r="CR94" s="37" t="s">
        <v>1543</v>
      </c>
      <c r="CS94" s="37" t="s">
        <v>1543</v>
      </c>
      <c r="CT94" s="37" t="s">
        <v>1254</v>
      </c>
      <c r="CU94" s="37" t="s">
        <v>1259</v>
      </c>
      <c r="CV94" s="37" t="s">
        <v>1262</v>
      </c>
      <c r="CW94" s="37" t="s">
        <v>1543</v>
      </c>
      <c r="CX94" s="37" t="s">
        <v>1543</v>
      </c>
      <c r="CY94" s="37" t="s">
        <v>1274</v>
      </c>
      <c r="CZ94" s="37" t="s">
        <v>1543</v>
      </c>
      <c r="DA94" s="37" t="s">
        <v>1280</v>
      </c>
      <c r="DB94" s="37" t="s">
        <v>1543</v>
      </c>
      <c r="DC94" s="37" t="s">
        <v>1543</v>
      </c>
      <c r="DD94" s="37" t="s">
        <v>1289</v>
      </c>
      <c r="DE94" s="37" t="s">
        <v>1292</v>
      </c>
      <c r="DF94" s="37" t="s">
        <v>1543</v>
      </c>
      <c r="DG94" s="37" t="s">
        <v>1543</v>
      </c>
      <c r="DH94" s="37" t="s">
        <v>1303</v>
      </c>
      <c r="DI94" s="37" t="s">
        <v>1305</v>
      </c>
      <c r="DJ94" s="37" t="s">
        <v>1309</v>
      </c>
      <c r="DK94" s="37" t="s">
        <v>1543</v>
      </c>
      <c r="DL94" s="37" t="s">
        <v>1314</v>
      </c>
      <c r="DM94" s="37" t="s">
        <v>1543</v>
      </c>
      <c r="DN94" s="37" t="s">
        <v>1322</v>
      </c>
      <c r="DO94" s="37" t="s">
        <v>1325</v>
      </c>
      <c r="DP94" s="37" t="s">
        <v>1543</v>
      </c>
      <c r="DQ94" s="37" t="s">
        <v>1332</v>
      </c>
      <c r="DR94" s="37" t="s">
        <v>1335</v>
      </c>
      <c r="DS94" s="37" t="s">
        <v>1543</v>
      </c>
      <c r="DT94" s="37" t="s">
        <v>1341</v>
      </c>
      <c r="DU94" s="37" t="s">
        <v>1543</v>
      </c>
      <c r="DV94" s="37" t="s">
        <v>1351</v>
      </c>
      <c r="DW94" s="37" t="s">
        <v>1543</v>
      </c>
      <c r="DX94" s="37" t="s">
        <v>1543</v>
      </c>
      <c r="DY94" s="37" t="s">
        <v>1543</v>
      </c>
      <c r="DZ94" s="37" t="s">
        <v>1543</v>
      </c>
      <c r="EA94" s="37" t="s">
        <v>1543</v>
      </c>
      <c r="EB94" s="37" t="s">
        <v>1543</v>
      </c>
      <c r="EC94" s="37" t="s">
        <v>1379</v>
      </c>
      <c r="ED94" s="37" t="s">
        <v>1543</v>
      </c>
      <c r="EE94" s="37" t="s">
        <v>1385</v>
      </c>
      <c r="EF94" s="37" t="s">
        <v>1543</v>
      </c>
      <c r="EG94" s="37" t="s">
        <v>1392</v>
      </c>
      <c r="EH94" s="37" t="s">
        <v>1543</v>
      </c>
      <c r="EI94" s="37" t="s">
        <v>1543</v>
      </c>
      <c r="EJ94" s="37" t="s">
        <v>1543</v>
      </c>
      <c r="EK94" s="37" t="s">
        <v>1405</v>
      </c>
      <c r="EL94" s="37" t="s">
        <v>1407</v>
      </c>
      <c r="EM94" s="37" t="s">
        <v>1543</v>
      </c>
      <c r="EN94" s="37" t="s">
        <v>1416</v>
      </c>
      <c r="EO94" s="37" t="s">
        <v>1418</v>
      </c>
      <c r="EP94" s="37" t="s">
        <v>1543</v>
      </c>
      <c r="EQ94" s="37" t="s">
        <v>1424</v>
      </c>
      <c r="ER94" s="37" t="s">
        <v>1543</v>
      </c>
      <c r="ES94" s="37" t="s">
        <v>1543</v>
      </c>
      <c r="ET94" s="37" t="s">
        <v>1543</v>
      </c>
      <c r="EU94" s="37" t="s">
        <v>1543</v>
      </c>
      <c r="EV94" s="37" t="s">
        <v>1543</v>
      </c>
      <c r="EW94" s="37" t="s">
        <v>1543</v>
      </c>
      <c r="EX94" s="37" t="s">
        <v>1446</v>
      </c>
      <c r="EY94" s="37" t="s">
        <v>1543</v>
      </c>
      <c r="EZ94" s="37" t="s">
        <v>1451</v>
      </c>
      <c r="FA94" s="37" t="s">
        <v>1543</v>
      </c>
      <c r="FB94" s="37" t="s">
        <v>1543</v>
      </c>
      <c r="FC94" s="37" t="s">
        <v>1464</v>
      </c>
      <c r="FD94" s="37" t="s">
        <v>1543</v>
      </c>
      <c r="FE94" s="37" t="s">
        <v>1543</v>
      </c>
      <c r="FF94" s="37" t="s">
        <v>1543</v>
      </c>
      <c r="FG94" s="37" t="s">
        <v>1543</v>
      </c>
      <c r="FH94" s="37" t="s">
        <v>1482</v>
      </c>
      <c r="FI94" s="37" t="s">
        <v>1543</v>
      </c>
      <c r="FJ94" s="37" t="s">
        <v>1543</v>
      </c>
      <c r="FK94" s="37" t="s">
        <v>1494</v>
      </c>
      <c r="FL94" s="37" t="s">
        <v>1497</v>
      </c>
      <c r="FM94" s="37" t="s">
        <v>1543</v>
      </c>
    </row>
    <row r="95" customFormat="false" ht="15" hidden="false" customHeight="false" outlineLevel="0" collapsed="false">
      <c r="A95" s="37"/>
      <c r="B95" s="37"/>
      <c r="C95" s="196"/>
      <c r="D95" s="36" t="s">
        <v>417</v>
      </c>
      <c r="E95" s="36" t="s">
        <v>896</v>
      </c>
      <c r="F95" s="36" t="s">
        <v>897</v>
      </c>
      <c r="G95" s="36" t="s">
        <v>898</v>
      </c>
      <c r="H95" s="36" t="s">
        <v>432</v>
      </c>
      <c r="I95" s="36" t="s">
        <v>524</v>
      </c>
      <c r="J95" s="36" t="s">
        <v>525</v>
      </c>
      <c r="K95" s="36" t="s">
        <v>855</v>
      </c>
      <c r="L95" s="173" t="s">
        <v>309</v>
      </c>
      <c r="M95" s="199" t="str">
        <f aca="false">IFERROR(__xludf.dummyfunction("regexreplace(N95,"" "","", "")"),"J0, J1, J2, J5, J6, J7, JA, JC, JF, K0, K3, K4, K5, K7, K9, KA, KB, KC, KD, KF, L1, L8, LA, LC, M0, M1, M3, M4, MD, MF, N2, N7, NA, ")</f>
        <v>J0, J1, J2, J5, J6, J7, JA, JC, JF, K0, K3, K4, K5, K7, K9, KA, KB, KC, KD, KF, L1, L8, LA, LC, M0, M1, M3, M4, MD, MF, N2, N7, NA,</v>
      </c>
      <c r="N95" s="199" t="e">
        <f aca="false">CONCATENATE(O95:CL95)</f>
        <v>#VALUE!</v>
      </c>
      <c r="O95" s="199" t="str">
        <f aca="false">IFERROR(__xludf.dummyfunction("if(countif(ec_num_list,CO95),OFFSET(INDIRECT(CONCAT(""A"",to_text(match(CO95,ec_num_list,0)))),0,1),"""")"),"J0 ")</f>
        <v>J0</v>
      </c>
      <c r="P95" s="199" t="str">
        <f aca="false">IFERROR(__xludf.dummyfunction("if(countif(ec_num_list,CP95),OFFSET(INDIRECT(CONCAT(""A"",to_text(match(CP95,ec_num_list,0)))),0,1),"""")"),"J1 ")</f>
        <v>J1</v>
      </c>
      <c r="Q95" s="199" t="str">
        <f aca="false">IFERROR(__xludf.dummyfunction("if(countif(ec_num_list,CQ95),OFFSET(INDIRECT(CONCAT(""A"",to_text(match(CQ95,ec_num_list,0)))),0,1),"""")"),"J2 ")</f>
        <v>J2</v>
      </c>
      <c r="R95" s="199" t="str">
        <f aca="false">IFERROR(__xludf.dummyfunction("if(countif(ec_num_list,CR95),OFFSET(INDIRECT(CONCAT(""A"",to_text(match(CR95,ec_num_list,0)))),0,1),"""")"),"")</f>
        <v/>
      </c>
      <c r="S95" s="199" t="str">
        <f aca="false">IFERROR(__xludf.dummyfunction("if(countif(ec_num_list,CS95),OFFSET(INDIRECT(CONCAT(""A"",to_text(match(CS95,ec_num_list,0)))),0,1),"""")"),"")</f>
        <v/>
      </c>
      <c r="T95" s="199" t="str">
        <f aca="false">IFERROR(__xludf.dummyfunction("if(countif(ec_num_list,CT95),OFFSET(INDIRECT(CONCAT(""A"",to_text(match(CT95,ec_num_list,0)))),0,1),"""")"),"J5 ")</f>
        <v>J5</v>
      </c>
      <c r="U95" s="199" t="str">
        <f aca="false">IFERROR(__xludf.dummyfunction("if(countif(ec_num_list,CU95),OFFSET(INDIRECT(CONCAT(""A"",to_text(match(CU95,ec_num_list,0)))),0,1),"""")"),"J6 ")</f>
        <v>J6</v>
      </c>
      <c r="V95" s="199" t="str">
        <f aca="false">IFERROR(__xludf.dummyfunction("if(countif(ec_num_list,CV95),OFFSET(INDIRECT(CONCAT(""A"",to_text(match(CV95,ec_num_list,0)))),0,1),"""")"),"J7 ")</f>
        <v>J7</v>
      </c>
      <c r="W95" s="199" t="str">
        <f aca="false">IFERROR(__xludf.dummyfunction("if(countif(ec_num_list,CW95),OFFSET(INDIRECT(CONCAT(""A"",to_text(match(CW95,ec_num_list,0)))),0,1),"""")"),"")</f>
        <v/>
      </c>
      <c r="X95" s="199" t="str">
        <f aca="false">IFERROR(__xludf.dummyfunction("if(countif(ec_num_list,CX95),OFFSET(INDIRECT(CONCAT(""A"",to_text(match(CX95,ec_num_list,0)))),0,1),"""")"),"")</f>
        <v/>
      </c>
      <c r="Y95" s="199" t="str">
        <f aca="false">IFERROR(__xludf.dummyfunction("if(countif(ec_num_list,CY95),OFFSET(INDIRECT(CONCAT(""A"",to_text(match(CY95,ec_num_list,0)))),0,1),"""")"),"JA ")</f>
        <v>JA</v>
      </c>
      <c r="Z95" s="199" t="str">
        <f aca="false">IFERROR(__xludf.dummyfunction("if(countif(ec_num_list,CZ95),OFFSET(INDIRECT(CONCAT(""A"",to_text(match(CZ95,ec_num_list,0)))),0,1),"""")"),"")</f>
        <v/>
      </c>
      <c r="AA95" s="199" t="str">
        <f aca="false">IFERROR(__xludf.dummyfunction("if(countif(ec_num_list,DA95),OFFSET(INDIRECT(CONCAT(""A"",to_text(match(DA95,ec_num_list,0)))),0,1),"""")"),"JC ")</f>
        <v>JC</v>
      </c>
      <c r="AB95" s="199" t="str">
        <f aca="false">IFERROR(__xludf.dummyfunction("if(countif(ec_num_list,DB95),OFFSET(INDIRECT(CONCAT(""A"",to_text(match(DB95,ec_num_list,0)))),0,1),"""")"),"")</f>
        <v/>
      </c>
      <c r="AC95" s="199" t="str">
        <f aca="false">IFERROR(__xludf.dummyfunction("if(countif(ec_num_list,DC95),OFFSET(INDIRECT(CONCAT(""A"",to_text(match(DC95,ec_num_list,0)))),0,1),"""")"),"")</f>
        <v/>
      </c>
      <c r="AD95" s="199" t="str">
        <f aca="false">IFERROR(__xludf.dummyfunction("if(countif(ec_num_list,DD95),OFFSET(INDIRECT(CONCAT(""A"",to_text(match(DD95,ec_num_list,0)))),0,1),"""")"),"JF ")</f>
        <v>JF</v>
      </c>
      <c r="AE95" s="199" t="str">
        <f aca="false">IFERROR(__xludf.dummyfunction("if(countif(ec_num_list,DE95),OFFSET(INDIRECT(CONCAT(""A"",to_text(match(DE95,ec_num_list,0)))),0,1),"""")"),"K0 ")</f>
        <v>K0</v>
      </c>
      <c r="AF95" s="199" t="str">
        <f aca="false">IFERROR(__xludf.dummyfunction("if(countif(ec_num_list,DF95),OFFSET(INDIRECT(CONCAT(""A"",to_text(match(DF95,ec_num_list,0)))),0,1),"""")"),"")</f>
        <v/>
      </c>
      <c r="AG95" s="199" t="str">
        <f aca="false">IFERROR(__xludf.dummyfunction("if(countif(ec_num_list,DG95),OFFSET(INDIRECT(CONCAT(""A"",to_text(match(DG95,ec_num_list,0)))),0,1),"""")"),"")</f>
        <v/>
      </c>
      <c r="AH95" s="199" t="str">
        <f aca="false">IFERROR(__xludf.dummyfunction("if(countif(ec_num_list,DH95),OFFSET(INDIRECT(CONCAT(""A"",to_text(match(DH95,ec_num_list,0)))),0,1),"""")"),"K3 ")</f>
        <v>K3</v>
      </c>
      <c r="AI95" s="199" t="str">
        <f aca="false">IFERROR(__xludf.dummyfunction("if(countif(ec_num_list,DI95),OFFSET(INDIRECT(CONCAT(""A"",to_text(match(DI95,ec_num_list,0)))),0,1),"""")"),"K4 ")</f>
        <v>K4</v>
      </c>
      <c r="AJ95" s="199" t="str">
        <f aca="false">IFERROR(__xludf.dummyfunction("if(countif(ec_num_list,DJ95),OFFSET(INDIRECT(CONCAT(""A"",to_text(match(DJ95,ec_num_list,0)))),0,1),"""")"),"K5 ")</f>
        <v>K5</v>
      </c>
      <c r="AK95" s="199" t="str">
        <f aca="false">IFERROR(__xludf.dummyfunction("if(countif(ec_num_list,DK95),OFFSET(INDIRECT(CONCAT(""A"",to_text(match(DK95,ec_num_list,0)))),0,1),"""")"),"")</f>
        <v/>
      </c>
      <c r="AL95" s="199" t="str">
        <f aca="false">IFERROR(__xludf.dummyfunction("if(countif(ec_num_list,DL95),OFFSET(INDIRECT(CONCAT(""A"",to_text(match(DL95,ec_num_list,0)))),0,1),"""")"),"K7 ")</f>
        <v>K7</v>
      </c>
      <c r="AM95" s="199" t="str">
        <f aca="false">IFERROR(__xludf.dummyfunction("if(countif(ec_num_list,DM95),OFFSET(INDIRECT(CONCAT(""A"",to_text(match(DM95,ec_num_list,0)))),0,1),"""")"),"")</f>
        <v/>
      </c>
      <c r="AN95" s="199" t="str">
        <f aca="false">IFERROR(__xludf.dummyfunction("if(countif(ec_num_list,DN95),OFFSET(INDIRECT(CONCAT(""A"",to_text(match(DN95,ec_num_list,0)))),0,1),"""")"),"K9 ")</f>
        <v>K9</v>
      </c>
      <c r="AO95" s="199" t="str">
        <f aca="false">IFERROR(__xludf.dummyfunction("if(countif(ec_num_list,DO95),OFFSET(INDIRECT(CONCAT(""A"",to_text(match(DO95,ec_num_list,0)))),0,1),"""")"),"KA ")</f>
        <v>KA</v>
      </c>
      <c r="AP95" s="199" t="str">
        <f aca="false">IFERROR(__xludf.dummyfunction("if(countif(ec_num_list,DP95),OFFSET(INDIRECT(CONCAT(""A"",to_text(match(DP95,ec_num_list,0)))),0,1),"""")"),"KB ")</f>
        <v>KB</v>
      </c>
      <c r="AQ95" s="199" t="str">
        <f aca="false">IFERROR(__xludf.dummyfunction("if(countif(ec_num_list,DQ95),OFFSET(INDIRECT(CONCAT(""A"",to_text(match(DQ95,ec_num_list,0)))),0,1),"""")"),"KC ")</f>
        <v>KC</v>
      </c>
      <c r="AR95" s="199" t="str">
        <f aca="false">IFERROR(__xludf.dummyfunction("if(countif(ec_num_list,DR95),OFFSET(INDIRECT(CONCAT(""A"",to_text(match(DR95,ec_num_list,0)))),0,1),"""")"),"KD ")</f>
        <v>KD</v>
      </c>
      <c r="AS95" s="199" t="str">
        <f aca="false">IFERROR(__xludf.dummyfunction("if(countif(ec_num_list,DS95),OFFSET(INDIRECT(CONCAT(""A"",to_text(match(DS95,ec_num_list,0)))),0,1),"""")"),"")</f>
        <v/>
      </c>
      <c r="AT95" s="199" t="str">
        <f aca="false">IFERROR(__xludf.dummyfunction("if(countif(ec_num_list,DT95),OFFSET(INDIRECT(CONCAT(""A"",to_text(match(DT95,ec_num_list,0)))),0,1),"""")"),"KF ")</f>
        <v>KF</v>
      </c>
      <c r="AU95" s="199" t="str">
        <f aca="false">IFERROR(__xludf.dummyfunction("if(countif(ec_num_list,DU95),OFFSET(INDIRECT(CONCAT(""A"",to_text(match(DU95,ec_num_list,0)))),0,1),"""")"),"")</f>
        <v/>
      </c>
      <c r="AV95" s="199" t="str">
        <f aca="false">IFERROR(__xludf.dummyfunction("if(countif(ec_num_list,DV95),OFFSET(INDIRECT(CONCAT(""A"",to_text(match(DV95,ec_num_list,0)))),0,1),"""")"),"L1 ")</f>
        <v>L1</v>
      </c>
      <c r="AW95" s="199" t="str">
        <f aca="false">IFERROR(__xludf.dummyfunction("if(countif(ec_num_list,DW95),OFFSET(INDIRECT(CONCAT(""A"",to_text(match(DW95,ec_num_list,0)))),0,1),"""")"),"")</f>
        <v/>
      </c>
      <c r="AX95" s="199" t="str">
        <f aca="false">IFERROR(__xludf.dummyfunction("if(countif(ec_num_list,DX95),OFFSET(INDIRECT(CONCAT(""A"",to_text(match(DX95,ec_num_list,0)))),0,1),"""")"),"")</f>
        <v/>
      </c>
      <c r="AY95" s="199" t="str">
        <f aca="false">IFERROR(__xludf.dummyfunction("if(countif(ec_num_list,DY95),OFFSET(INDIRECT(CONCAT(""A"",to_text(match(DY95,ec_num_list,0)))),0,1),"""")"),"")</f>
        <v/>
      </c>
      <c r="AZ95" s="199" t="str">
        <f aca="false">IFERROR(__xludf.dummyfunction("if(countif(ec_num_list,DZ95),OFFSET(INDIRECT(CONCAT(""A"",to_text(match(DZ95,ec_num_list,0)))),0,1),"""")"),"")</f>
        <v/>
      </c>
      <c r="BA95" s="199" t="str">
        <f aca="false">IFERROR(__xludf.dummyfunction("if(countif(ec_num_list,EA95),OFFSET(INDIRECT(CONCAT(""A"",to_text(match(EA95,ec_num_list,0)))),0,1),"""")"),"")</f>
        <v/>
      </c>
      <c r="BB95" s="199" t="str">
        <f aca="false">IFERROR(__xludf.dummyfunction("if(countif(ec_num_list,EB95),OFFSET(INDIRECT(CONCAT(""A"",to_text(match(EB95,ec_num_list,0)))),0,1),"""")"),"")</f>
        <v/>
      </c>
      <c r="BC95" s="199" t="str">
        <f aca="false">IFERROR(__xludf.dummyfunction("if(countif(ec_num_list,EC95),OFFSET(INDIRECT(CONCAT(""A"",to_text(match(EC95,ec_num_list,0)))),0,1),"""")"),"L8 ")</f>
        <v>L8</v>
      </c>
      <c r="BD95" s="199" t="str">
        <f aca="false">IFERROR(__xludf.dummyfunction("if(countif(ec_num_list,ED95),OFFSET(INDIRECT(CONCAT(""A"",to_text(match(ED95,ec_num_list,0)))),0,1),"""")"),"")</f>
        <v/>
      </c>
      <c r="BE95" s="199" t="str">
        <f aca="false">IFERROR(__xludf.dummyfunction("if(countif(ec_num_list,EE95),OFFSET(INDIRECT(CONCAT(""A"",to_text(match(EE95,ec_num_list,0)))),0,1),"""")"),"LA ")</f>
        <v>LA</v>
      </c>
      <c r="BF95" s="199" t="str">
        <f aca="false">IFERROR(__xludf.dummyfunction("if(countif(ec_num_list,EF95),OFFSET(INDIRECT(CONCAT(""A"",to_text(match(EF95,ec_num_list,0)))),0,1),"""")"),"")</f>
        <v/>
      </c>
      <c r="BG95" s="199" t="str">
        <f aca="false">IFERROR(__xludf.dummyfunction("if(countif(ec_num_list,EG95),OFFSET(INDIRECT(CONCAT(""A"",to_text(match(EG95,ec_num_list,0)))),0,1),"""")"),"LC ")</f>
        <v>LC</v>
      </c>
      <c r="BH95" s="199" t="str">
        <f aca="false">IFERROR(__xludf.dummyfunction("if(countif(ec_num_list,EH95),OFFSET(INDIRECT(CONCAT(""A"",to_text(match(EH95,ec_num_list,0)))),0,1),"""")"),"")</f>
        <v/>
      </c>
      <c r="BI95" s="199" t="str">
        <f aca="false">IFERROR(__xludf.dummyfunction("if(countif(ec_num_list,EI95),OFFSET(INDIRECT(CONCAT(""A"",to_text(match(EI95,ec_num_list,0)))),0,1),"""")"),"")</f>
        <v/>
      </c>
      <c r="BJ95" s="199" t="str">
        <f aca="false">IFERROR(__xludf.dummyfunction("if(countif(ec_num_list,EJ95),OFFSET(INDIRECT(CONCAT(""A"",to_text(match(EJ95,ec_num_list,0)))),0,1),"""")"),"")</f>
        <v/>
      </c>
      <c r="BK95" s="199" t="str">
        <f aca="false">IFERROR(__xludf.dummyfunction("if(countif(ec_num_list,EK95),OFFSET(INDIRECT(CONCAT(""A"",to_text(match(EK95,ec_num_list,0)))),0,1),"""")"),"M0 ")</f>
        <v>M0</v>
      </c>
      <c r="BL95" s="199" t="str">
        <f aca="false">IFERROR(__xludf.dummyfunction("if(countif(ec_num_list,EL95),OFFSET(INDIRECT(CONCAT(""A"",to_text(match(EL95,ec_num_list,0)))),0,1),"""")"),"M1 ")</f>
        <v>M1</v>
      </c>
      <c r="BM95" s="199" t="str">
        <f aca="false">IFERROR(__xludf.dummyfunction("if(countif(ec_num_list,EM95),OFFSET(INDIRECT(CONCAT(""A"",to_text(match(EM95,ec_num_list,0)))),0,1),"""")"),"")</f>
        <v/>
      </c>
      <c r="BN95" s="199" t="str">
        <f aca="false">IFERROR(__xludf.dummyfunction("if(countif(ec_num_list,EN95),OFFSET(INDIRECT(CONCAT(""A"",to_text(match(EN95,ec_num_list,0)))),0,1),"""")"),"M3 ")</f>
        <v>M3</v>
      </c>
      <c r="BO95" s="199" t="str">
        <f aca="false">IFERROR(__xludf.dummyfunction("if(countif(ec_num_list,EO95),OFFSET(INDIRECT(CONCAT(""A"",to_text(match(EO95,ec_num_list,0)))),0,1),"""")"),"M4 ")</f>
        <v>M4</v>
      </c>
      <c r="BP95" s="199" t="str">
        <f aca="false">IFERROR(__xludf.dummyfunction("if(countif(ec_num_list,EP95),OFFSET(INDIRECT(CONCAT(""A"",to_text(match(EP95,ec_num_list,0)))),0,1),"""")"),"")</f>
        <v/>
      </c>
      <c r="BQ95" s="199" t="str">
        <f aca="false">IFERROR(__xludf.dummyfunction("if(countif(ec_num_list,EQ95),OFFSET(INDIRECT(CONCAT(""A"",to_text(match(EQ95,ec_num_list,0)))),0,1),"""")"),"")</f>
        <v/>
      </c>
      <c r="BR95" s="199" t="str">
        <f aca="false">IFERROR(__xludf.dummyfunction("if(countif(ec_num_list,ER95),OFFSET(INDIRECT(CONCAT(""A"",to_text(match(ER95,ec_num_list,0)))),0,1),"""")"),"")</f>
        <v/>
      </c>
      <c r="BS95" s="199" t="str">
        <f aca="false">IFERROR(__xludf.dummyfunction("if(countif(ec_num_list,ES95),OFFSET(INDIRECT(CONCAT(""A"",to_text(match(ES95,ec_num_list,0)))),0,1),"""")"),"")</f>
        <v/>
      </c>
      <c r="BT95" s="199" t="str">
        <f aca="false">IFERROR(__xludf.dummyfunction("if(countif(ec_num_list,ET95),OFFSET(INDIRECT(CONCAT(""A"",to_text(match(ET95,ec_num_list,0)))),0,1),"""")"),"")</f>
        <v/>
      </c>
      <c r="BU95" s="199" t="str">
        <f aca="false">IFERROR(__xludf.dummyfunction("if(countif(ec_num_list,EU95),OFFSET(INDIRECT(CONCAT(""A"",to_text(match(EU95,ec_num_list,0)))),0,1),"""")"),"")</f>
        <v/>
      </c>
      <c r="BV95" s="199" t="str">
        <f aca="false">IFERROR(__xludf.dummyfunction("if(countif(ec_num_list,EV95),OFFSET(INDIRECT(CONCAT(""A"",to_text(match(EV95,ec_num_list,0)))),0,1),"""")"),"")</f>
        <v/>
      </c>
      <c r="BW95" s="199" t="str">
        <f aca="false">IFERROR(__xludf.dummyfunction("if(countif(ec_num_list,EW95),OFFSET(INDIRECT(CONCAT(""A"",to_text(match(EW95,ec_num_list,0)))),0,1),"""")"),"")</f>
        <v/>
      </c>
      <c r="BX95" s="199" t="str">
        <f aca="false">IFERROR(__xludf.dummyfunction("if(countif(ec_num_list,EX95),OFFSET(INDIRECT(CONCAT(""A"",to_text(match(EX95,ec_num_list,0)))),0,1),"""")"),"MD ")</f>
        <v>MD</v>
      </c>
      <c r="BY95" s="199" t="str">
        <f aca="false">IFERROR(__xludf.dummyfunction("if(countif(ec_num_list,EY95),OFFSET(INDIRECT(CONCAT(""A"",to_text(match(EY95,ec_num_list,0)))),0,1),"""")"),"")</f>
        <v/>
      </c>
      <c r="BZ95" s="199" t="str">
        <f aca="false">IFERROR(__xludf.dummyfunction("if(countif(ec_num_list,EZ95),OFFSET(INDIRECT(CONCAT(""A"",to_text(match(EZ95,ec_num_list,0)))),0,1),"""")"),"MF ")</f>
        <v>MF</v>
      </c>
      <c r="CA95" s="199" t="str">
        <f aca="false">IFERROR(__xludf.dummyfunction("if(countif(ec_num_list,FA95),OFFSET(INDIRECT(CONCAT(""A"",to_text(match(FA95,ec_num_list,0)))),0,1),"""")"),"")</f>
        <v/>
      </c>
      <c r="CB95" s="199" t="str">
        <f aca="false">IFERROR(__xludf.dummyfunction("if(countif(ec_num_list,FB95),OFFSET(INDIRECT(CONCAT(""A"",to_text(match(FB95,ec_num_list,0)))),0,1),"""")"),"")</f>
        <v/>
      </c>
      <c r="CC95" s="199" t="str">
        <f aca="false">IFERROR(__xludf.dummyfunction("if(countif(ec_num_list,FC95),OFFSET(INDIRECT(CONCAT(""A"",to_text(match(FC95,ec_num_list,0)))),0,1),"""")"),"N2 ")</f>
        <v>N2</v>
      </c>
      <c r="CD95" s="199" t="str">
        <f aca="false">IFERROR(__xludf.dummyfunction("if(countif(ec_num_list,FD95),OFFSET(INDIRECT(CONCAT(""A"",to_text(match(FD95,ec_num_list,0)))),0,1),"""")"),"")</f>
        <v/>
      </c>
      <c r="CE95" s="199" t="str">
        <f aca="false">IFERROR(__xludf.dummyfunction("if(countif(ec_num_list,FE95),OFFSET(INDIRECT(CONCAT(""A"",to_text(match(FE95,ec_num_list,0)))),0,1),"""")"),"")</f>
        <v/>
      </c>
      <c r="CF95" s="199" t="str">
        <f aca="false">IFERROR(__xludf.dummyfunction("if(countif(ec_num_list,FF95),OFFSET(INDIRECT(CONCAT(""A"",to_text(match(FF95,ec_num_list,0)))),0,1),"""")"),"")</f>
        <v/>
      </c>
      <c r="CG95" s="199" t="str">
        <f aca="false">IFERROR(__xludf.dummyfunction("if(countif(ec_num_list,FG95),OFFSET(INDIRECT(CONCAT(""A"",to_text(match(FG95,ec_num_list,0)))),0,1),"""")"),"")</f>
        <v/>
      </c>
      <c r="CH95" s="199" t="str">
        <f aca="false">IFERROR(__xludf.dummyfunction("if(countif(ec_num_list,FH95),OFFSET(INDIRECT(CONCAT(""A"",to_text(match(FH95,ec_num_list,0)))),0,1),"""")"),"N7 ")</f>
        <v>N7</v>
      </c>
      <c r="CI95" s="199" t="str">
        <f aca="false">IFERROR(__xludf.dummyfunction("if(countif(ec_num_list,FI95),OFFSET(INDIRECT(CONCAT(""A"",to_text(match(FI95,ec_num_list,0)))),0,1),"""")"),"")</f>
        <v/>
      </c>
      <c r="CJ95" s="199" t="str">
        <f aca="false">IFERROR(__xludf.dummyfunction("if(countif(ec_num_list,FJ95),OFFSET(INDIRECT(CONCAT(""A"",to_text(match(FJ95,ec_num_list,0)))),0,1),"""")"),"")</f>
        <v/>
      </c>
      <c r="CK95" s="199" t="str">
        <f aca="false">IFERROR(__xludf.dummyfunction("if(countif(ec_num_list,FK95),OFFSET(INDIRECT(CONCAT(""A"",to_text(match(FK95,ec_num_list,0)))),0,1),"""")"),"NA ")</f>
        <v>NA</v>
      </c>
      <c r="CL95" s="199" t="str">
        <f aca="false">IFERROR(__xludf.dummyfunction("if(countif(ec_num_list,FL95),OFFSET(INDIRECT(CONCAT(""A"",to_text(match(FL95,ec_num_list,0)))),0,1),"""")"),"")</f>
        <v/>
      </c>
      <c r="CM95" s="199" t="str">
        <f aca="false">IFERROR(__xludf.dummyfunction("if(countif(ec_num_list,FM95),OFFSET(INDIRECT(CONCAT(""A"",to_text(match(FM95,ec_num_list,0)))),0,1),"""")"),"")</f>
        <v/>
      </c>
      <c r="CN95" s="37" t="s">
        <v>309</v>
      </c>
      <c r="CO95" s="37" t="s">
        <v>1231</v>
      </c>
      <c r="CP95" s="37" t="s">
        <v>1239</v>
      </c>
      <c r="CQ95" s="37" t="s">
        <v>1244</v>
      </c>
      <c r="CR95" s="37" t="s">
        <v>1543</v>
      </c>
      <c r="CS95" s="37" t="s">
        <v>1543</v>
      </c>
      <c r="CT95" s="37" t="s">
        <v>1254</v>
      </c>
      <c r="CU95" s="37" t="s">
        <v>1259</v>
      </c>
      <c r="CV95" s="37" t="s">
        <v>1262</v>
      </c>
      <c r="CW95" s="37" t="s">
        <v>1543</v>
      </c>
      <c r="CX95" s="37" t="s">
        <v>1543</v>
      </c>
      <c r="CY95" s="37" t="s">
        <v>1274</v>
      </c>
      <c r="CZ95" s="37" t="s">
        <v>1543</v>
      </c>
      <c r="DA95" s="37" t="s">
        <v>1280</v>
      </c>
      <c r="DB95" s="37" t="s">
        <v>1543</v>
      </c>
      <c r="DC95" s="37" t="s">
        <v>1543</v>
      </c>
      <c r="DD95" s="37" t="s">
        <v>1289</v>
      </c>
      <c r="DE95" s="37" t="s">
        <v>1292</v>
      </c>
      <c r="DF95" s="37" t="s">
        <v>1543</v>
      </c>
      <c r="DG95" s="37" t="s">
        <v>1543</v>
      </c>
      <c r="DH95" s="37" t="s">
        <v>1303</v>
      </c>
      <c r="DI95" s="37" t="s">
        <v>1305</v>
      </c>
      <c r="DJ95" s="37" t="s">
        <v>1309</v>
      </c>
      <c r="DK95" s="37" t="s">
        <v>1543</v>
      </c>
      <c r="DL95" s="37" t="s">
        <v>1314</v>
      </c>
      <c r="DM95" s="37" t="s">
        <v>1543</v>
      </c>
      <c r="DN95" s="37" t="s">
        <v>1322</v>
      </c>
      <c r="DO95" s="37" t="s">
        <v>1325</v>
      </c>
      <c r="DP95" s="37" t="s">
        <v>1329</v>
      </c>
      <c r="DQ95" s="37" t="s">
        <v>1332</v>
      </c>
      <c r="DR95" s="37" t="s">
        <v>1335</v>
      </c>
      <c r="DS95" s="37" t="s">
        <v>1543</v>
      </c>
      <c r="DT95" s="37" t="s">
        <v>1341</v>
      </c>
      <c r="DU95" s="37" t="s">
        <v>1543</v>
      </c>
      <c r="DV95" s="37" t="s">
        <v>1351</v>
      </c>
      <c r="DW95" s="37" t="s">
        <v>1543</v>
      </c>
      <c r="DX95" s="37" t="s">
        <v>1543</v>
      </c>
      <c r="DY95" s="37" t="s">
        <v>1543</v>
      </c>
      <c r="DZ95" s="37" t="s">
        <v>1543</v>
      </c>
      <c r="EA95" s="37" t="s">
        <v>1543</v>
      </c>
      <c r="EB95" s="37" t="s">
        <v>1543</v>
      </c>
      <c r="EC95" s="37" t="s">
        <v>1379</v>
      </c>
      <c r="ED95" s="37" t="s">
        <v>1543</v>
      </c>
      <c r="EE95" s="37" t="s">
        <v>1385</v>
      </c>
      <c r="EF95" s="37" t="s">
        <v>1543</v>
      </c>
      <c r="EG95" s="37" t="s">
        <v>1392</v>
      </c>
      <c r="EH95" s="37" t="s">
        <v>1543</v>
      </c>
      <c r="EI95" s="37" t="s">
        <v>1543</v>
      </c>
      <c r="EJ95" s="37" t="s">
        <v>1543</v>
      </c>
      <c r="EK95" s="37" t="s">
        <v>1405</v>
      </c>
      <c r="EL95" s="37" t="s">
        <v>1407</v>
      </c>
      <c r="EM95" s="37" t="s">
        <v>1543</v>
      </c>
      <c r="EN95" s="37" t="s">
        <v>1416</v>
      </c>
      <c r="EO95" s="37" t="s">
        <v>1418</v>
      </c>
      <c r="EP95" s="37" t="s">
        <v>1543</v>
      </c>
      <c r="EQ95" s="37" t="s">
        <v>1543</v>
      </c>
      <c r="ER95" s="37" t="s">
        <v>1543</v>
      </c>
      <c r="ES95" s="37" t="s">
        <v>1543</v>
      </c>
      <c r="ET95" s="37" t="s">
        <v>1543</v>
      </c>
      <c r="EU95" s="37" t="s">
        <v>1543</v>
      </c>
      <c r="EV95" s="37" t="s">
        <v>1543</v>
      </c>
      <c r="EW95" s="37" t="s">
        <v>1543</v>
      </c>
      <c r="EX95" s="37" t="s">
        <v>1446</v>
      </c>
      <c r="EY95" s="37" t="s">
        <v>1543</v>
      </c>
      <c r="EZ95" s="37" t="s">
        <v>1451</v>
      </c>
      <c r="FA95" s="37" t="s">
        <v>1543</v>
      </c>
      <c r="FB95" s="37" t="s">
        <v>1543</v>
      </c>
      <c r="FC95" s="37" t="s">
        <v>1464</v>
      </c>
      <c r="FD95" s="37" t="s">
        <v>1543</v>
      </c>
      <c r="FE95" s="37" t="s">
        <v>1543</v>
      </c>
      <c r="FF95" s="37" t="s">
        <v>1543</v>
      </c>
      <c r="FG95" s="37" t="s">
        <v>1543</v>
      </c>
      <c r="FH95" s="37" t="s">
        <v>1482</v>
      </c>
      <c r="FI95" s="37" t="s">
        <v>1543</v>
      </c>
      <c r="FJ95" s="37" t="s">
        <v>1543</v>
      </c>
      <c r="FK95" s="37" t="s">
        <v>1494</v>
      </c>
      <c r="FL95" s="37" t="s">
        <v>1497</v>
      </c>
      <c r="FM95" s="37" t="s">
        <v>1543</v>
      </c>
    </row>
    <row r="96" customFormat="false" ht="15" hidden="false" customHeight="false" outlineLevel="0" collapsed="false">
      <c r="A96" s="37"/>
      <c r="B96" s="37"/>
      <c r="C96" s="196"/>
      <c r="D96" s="36" t="s">
        <v>417</v>
      </c>
      <c r="E96" s="36" t="s">
        <v>896</v>
      </c>
      <c r="F96" s="36" t="s">
        <v>897</v>
      </c>
      <c r="G96" s="36" t="s">
        <v>898</v>
      </c>
      <c r="H96" s="36" t="s">
        <v>432</v>
      </c>
      <c r="I96" s="36" t="s">
        <v>524</v>
      </c>
      <c r="J96" s="36" t="s">
        <v>525</v>
      </c>
      <c r="K96" s="36" t="s">
        <v>855</v>
      </c>
      <c r="L96" s="173" t="s">
        <v>311</v>
      </c>
      <c r="M96" s="199" t="str">
        <f aca="false">IFERROR(__xludf.dummyfunction("regexreplace(N96,"" "","", "")"),"J0, J1, J2, J5, J6, J7, JA, JC, JF, K0, K3, K4, K5, K7, K9, KA, KB, KC, KD, KF, L1, L8, LA, LC, LF, M0, M1, M3, M4, M6, M8, MD, MF, N2, N7, NA, ")</f>
        <v>J0, J1, J2, J5, J6, J7, JA, JC, JF, K0, K3, K4, K5, K7, K9, KA, KB, KC, KD, KF, L1, L8, LA, LC, LF, M0, M1, M3, M4, M6, M8, MD, MF, N2, N7, NA,</v>
      </c>
      <c r="N96" s="199" t="e">
        <f aca="false">CONCATENATE(O96:CL96)</f>
        <v>#VALUE!</v>
      </c>
      <c r="O96" s="199" t="str">
        <f aca="false">IFERROR(__xludf.dummyfunction("if(countif(ec_num_list,CO96),OFFSET(INDIRECT(CONCAT(""A"",to_text(match(CO96,ec_num_list,0)))),0,1),"""")"),"J0 ")</f>
        <v>J0</v>
      </c>
      <c r="P96" s="199" t="str">
        <f aca="false">IFERROR(__xludf.dummyfunction("if(countif(ec_num_list,CP96),OFFSET(INDIRECT(CONCAT(""A"",to_text(match(CP96,ec_num_list,0)))),0,1),"""")"),"J1 ")</f>
        <v>J1</v>
      </c>
      <c r="Q96" s="199" t="str">
        <f aca="false">IFERROR(__xludf.dummyfunction("if(countif(ec_num_list,CQ96),OFFSET(INDIRECT(CONCAT(""A"",to_text(match(CQ96,ec_num_list,0)))),0,1),"""")"),"J2 ")</f>
        <v>J2</v>
      </c>
      <c r="R96" s="199" t="str">
        <f aca="false">IFERROR(__xludf.dummyfunction("if(countif(ec_num_list,CR96),OFFSET(INDIRECT(CONCAT(""A"",to_text(match(CR96,ec_num_list,0)))),0,1),"""")"),"")</f>
        <v/>
      </c>
      <c r="S96" s="199" t="str">
        <f aca="false">IFERROR(__xludf.dummyfunction("if(countif(ec_num_list,CS96),OFFSET(INDIRECT(CONCAT(""A"",to_text(match(CS96,ec_num_list,0)))),0,1),"""")"),"")</f>
        <v/>
      </c>
      <c r="T96" s="199" t="str">
        <f aca="false">IFERROR(__xludf.dummyfunction("if(countif(ec_num_list,CT96),OFFSET(INDIRECT(CONCAT(""A"",to_text(match(CT96,ec_num_list,0)))),0,1),"""")"),"J5 ")</f>
        <v>J5</v>
      </c>
      <c r="U96" s="199" t="str">
        <f aca="false">IFERROR(__xludf.dummyfunction("if(countif(ec_num_list,CU96),OFFSET(INDIRECT(CONCAT(""A"",to_text(match(CU96,ec_num_list,0)))),0,1),"""")"),"J6 ")</f>
        <v>J6</v>
      </c>
      <c r="V96" s="199" t="str">
        <f aca="false">IFERROR(__xludf.dummyfunction("if(countif(ec_num_list,CV96),OFFSET(INDIRECT(CONCAT(""A"",to_text(match(CV96,ec_num_list,0)))),0,1),"""")"),"J7 ")</f>
        <v>J7</v>
      </c>
      <c r="W96" s="199" t="str">
        <f aca="false">IFERROR(__xludf.dummyfunction("if(countif(ec_num_list,CW96),OFFSET(INDIRECT(CONCAT(""A"",to_text(match(CW96,ec_num_list,0)))),0,1),"""")"),"")</f>
        <v/>
      </c>
      <c r="X96" s="199" t="str">
        <f aca="false">IFERROR(__xludf.dummyfunction("if(countif(ec_num_list,CX96),OFFSET(INDIRECT(CONCAT(""A"",to_text(match(CX96,ec_num_list,0)))),0,1),"""")"),"")</f>
        <v/>
      </c>
      <c r="Y96" s="199" t="str">
        <f aca="false">IFERROR(__xludf.dummyfunction("if(countif(ec_num_list,CY96),OFFSET(INDIRECT(CONCAT(""A"",to_text(match(CY96,ec_num_list,0)))),0,1),"""")"),"JA ")</f>
        <v>JA</v>
      </c>
      <c r="Z96" s="199" t="str">
        <f aca="false">IFERROR(__xludf.dummyfunction("if(countif(ec_num_list,CZ96),OFFSET(INDIRECT(CONCAT(""A"",to_text(match(CZ96,ec_num_list,0)))),0,1),"""")"),"")</f>
        <v/>
      </c>
      <c r="AA96" s="199" t="str">
        <f aca="false">IFERROR(__xludf.dummyfunction("if(countif(ec_num_list,DA96),OFFSET(INDIRECT(CONCAT(""A"",to_text(match(DA96,ec_num_list,0)))),0,1),"""")"),"JC ")</f>
        <v>JC</v>
      </c>
      <c r="AB96" s="199" t="str">
        <f aca="false">IFERROR(__xludf.dummyfunction("if(countif(ec_num_list,DB96),OFFSET(INDIRECT(CONCAT(""A"",to_text(match(DB96,ec_num_list,0)))),0,1),"""")"),"")</f>
        <v/>
      </c>
      <c r="AC96" s="199" t="str">
        <f aca="false">IFERROR(__xludf.dummyfunction("if(countif(ec_num_list,DC96),OFFSET(INDIRECT(CONCAT(""A"",to_text(match(DC96,ec_num_list,0)))),0,1),"""")"),"")</f>
        <v/>
      </c>
      <c r="AD96" s="199" t="str">
        <f aca="false">IFERROR(__xludf.dummyfunction("if(countif(ec_num_list,DD96),OFFSET(INDIRECT(CONCAT(""A"",to_text(match(DD96,ec_num_list,0)))),0,1),"""")"),"JF ")</f>
        <v>JF</v>
      </c>
      <c r="AE96" s="199" t="str">
        <f aca="false">IFERROR(__xludf.dummyfunction("if(countif(ec_num_list,DE96),OFFSET(INDIRECT(CONCAT(""A"",to_text(match(DE96,ec_num_list,0)))),0,1),"""")"),"K0 ")</f>
        <v>K0</v>
      </c>
      <c r="AF96" s="199" t="str">
        <f aca="false">IFERROR(__xludf.dummyfunction("if(countif(ec_num_list,DF96),OFFSET(INDIRECT(CONCAT(""A"",to_text(match(DF96,ec_num_list,0)))),0,1),"""")"),"")</f>
        <v/>
      </c>
      <c r="AG96" s="199" t="str">
        <f aca="false">IFERROR(__xludf.dummyfunction("if(countif(ec_num_list,DG96),OFFSET(INDIRECT(CONCAT(""A"",to_text(match(DG96,ec_num_list,0)))),0,1),"""")"),"")</f>
        <v/>
      </c>
      <c r="AH96" s="199" t="str">
        <f aca="false">IFERROR(__xludf.dummyfunction("if(countif(ec_num_list,DH96),OFFSET(INDIRECT(CONCAT(""A"",to_text(match(DH96,ec_num_list,0)))),0,1),"""")"),"K3 ")</f>
        <v>K3</v>
      </c>
      <c r="AI96" s="199" t="str">
        <f aca="false">IFERROR(__xludf.dummyfunction("if(countif(ec_num_list,DI96),OFFSET(INDIRECT(CONCAT(""A"",to_text(match(DI96,ec_num_list,0)))),0,1),"""")"),"K4 ")</f>
        <v>K4</v>
      </c>
      <c r="AJ96" s="199" t="str">
        <f aca="false">IFERROR(__xludf.dummyfunction("if(countif(ec_num_list,DJ96),OFFSET(INDIRECT(CONCAT(""A"",to_text(match(DJ96,ec_num_list,0)))),0,1),"""")"),"K5 ")</f>
        <v>K5</v>
      </c>
      <c r="AK96" s="199" t="str">
        <f aca="false">IFERROR(__xludf.dummyfunction("if(countif(ec_num_list,DK96),OFFSET(INDIRECT(CONCAT(""A"",to_text(match(DK96,ec_num_list,0)))),0,1),"""")"),"")</f>
        <v/>
      </c>
      <c r="AL96" s="199" t="str">
        <f aca="false">IFERROR(__xludf.dummyfunction("if(countif(ec_num_list,DL96),OFFSET(INDIRECT(CONCAT(""A"",to_text(match(DL96,ec_num_list,0)))),0,1),"""")"),"K7 ")</f>
        <v>K7</v>
      </c>
      <c r="AM96" s="199" t="str">
        <f aca="false">IFERROR(__xludf.dummyfunction("if(countif(ec_num_list,DM96),OFFSET(INDIRECT(CONCAT(""A"",to_text(match(DM96,ec_num_list,0)))),0,1),"""")"),"")</f>
        <v/>
      </c>
      <c r="AN96" s="199" t="str">
        <f aca="false">IFERROR(__xludf.dummyfunction("if(countif(ec_num_list,DN96),OFFSET(INDIRECT(CONCAT(""A"",to_text(match(DN96,ec_num_list,0)))),0,1),"""")"),"K9 ")</f>
        <v>K9</v>
      </c>
      <c r="AO96" s="199" t="str">
        <f aca="false">IFERROR(__xludf.dummyfunction("if(countif(ec_num_list,DO96),OFFSET(INDIRECT(CONCAT(""A"",to_text(match(DO96,ec_num_list,0)))),0,1),"""")"),"KA ")</f>
        <v>KA</v>
      </c>
      <c r="AP96" s="199" t="str">
        <f aca="false">IFERROR(__xludf.dummyfunction("if(countif(ec_num_list,DP96),OFFSET(INDIRECT(CONCAT(""A"",to_text(match(DP96,ec_num_list,0)))),0,1),"""")"),"KB ")</f>
        <v>KB</v>
      </c>
      <c r="AQ96" s="199" t="str">
        <f aca="false">IFERROR(__xludf.dummyfunction("if(countif(ec_num_list,DQ96),OFFSET(INDIRECT(CONCAT(""A"",to_text(match(DQ96,ec_num_list,0)))),0,1),"""")"),"KC ")</f>
        <v>KC</v>
      </c>
      <c r="AR96" s="199" t="str">
        <f aca="false">IFERROR(__xludf.dummyfunction("if(countif(ec_num_list,DR96),OFFSET(INDIRECT(CONCAT(""A"",to_text(match(DR96,ec_num_list,0)))),0,1),"""")"),"KD ")</f>
        <v>KD</v>
      </c>
      <c r="AS96" s="199" t="str">
        <f aca="false">IFERROR(__xludf.dummyfunction("if(countif(ec_num_list,DS96),OFFSET(INDIRECT(CONCAT(""A"",to_text(match(DS96,ec_num_list,0)))),0,1),"""")"),"")</f>
        <v/>
      </c>
      <c r="AT96" s="199" t="str">
        <f aca="false">IFERROR(__xludf.dummyfunction("if(countif(ec_num_list,DT96),OFFSET(INDIRECT(CONCAT(""A"",to_text(match(DT96,ec_num_list,0)))),0,1),"""")"),"KF ")</f>
        <v>KF</v>
      </c>
      <c r="AU96" s="199" t="str">
        <f aca="false">IFERROR(__xludf.dummyfunction("if(countif(ec_num_list,DU96),OFFSET(INDIRECT(CONCAT(""A"",to_text(match(DU96,ec_num_list,0)))),0,1),"""")"),"")</f>
        <v/>
      </c>
      <c r="AV96" s="199" t="str">
        <f aca="false">IFERROR(__xludf.dummyfunction("if(countif(ec_num_list,DV96),OFFSET(INDIRECT(CONCAT(""A"",to_text(match(DV96,ec_num_list,0)))),0,1),"""")"),"L1 ")</f>
        <v>L1</v>
      </c>
      <c r="AW96" s="199" t="str">
        <f aca="false">IFERROR(__xludf.dummyfunction("if(countif(ec_num_list,DW96),OFFSET(INDIRECT(CONCAT(""A"",to_text(match(DW96,ec_num_list,0)))),0,1),"""")"),"")</f>
        <v/>
      </c>
      <c r="AX96" s="199" t="str">
        <f aca="false">IFERROR(__xludf.dummyfunction("if(countif(ec_num_list,DX96),OFFSET(INDIRECT(CONCAT(""A"",to_text(match(DX96,ec_num_list,0)))),0,1),"""")"),"")</f>
        <v/>
      </c>
      <c r="AY96" s="199" t="str">
        <f aca="false">IFERROR(__xludf.dummyfunction("if(countif(ec_num_list,DY96),OFFSET(INDIRECT(CONCAT(""A"",to_text(match(DY96,ec_num_list,0)))),0,1),"""")"),"")</f>
        <v/>
      </c>
      <c r="AZ96" s="199" t="str">
        <f aca="false">IFERROR(__xludf.dummyfunction("if(countif(ec_num_list,DZ96),OFFSET(INDIRECT(CONCAT(""A"",to_text(match(DZ96,ec_num_list,0)))),0,1),"""")"),"")</f>
        <v/>
      </c>
      <c r="BA96" s="199" t="str">
        <f aca="false">IFERROR(__xludf.dummyfunction("if(countif(ec_num_list,EA96),OFFSET(INDIRECT(CONCAT(""A"",to_text(match(EA96,ec_num_list,0)))),0,1),"""")"),"")</f>
        <v/>
      </c>
      <c r="BB96" s="199" t="str">
        <f aca="false">IFERROR(__xludf.dummyfunction("if(countif(ec_num_list,EB96),OFFSET(INDIRECT(CONCAT(""A"",to_text(match(EB96,ec_num_list,0)))),0,1),"""")"),"")</f>
        <v/>
      </c>
      <c r="BC96" s="199" t="str">
        <f aca="false">IFERROR(__xludf.dummyfunction("if(countif(ec_num_list,EC96),OFFSET(INDIRECT(CONCAT(""A"",to_text(match(EC96,ec_num_list,0)))),0,1),"""")"),"L8 ")</f>
        <v>L8</v>
      </c>
      <c r="BD96" s="199" t="str">
        <f aca="false">IFERROR(__xludf.dummyfunction("if(countif(ec_num_list,ED96),OFFSET(INDIRECT(CONCAT(""A"",to_text(match(ED96,ec_num_list,0)))),0,1),"""")"),"")</f>
        <v/>
      </c>
      <c r="BE96" s="199" t="str">
        <f aca="false">IFERROR(__xludf.dummyfunction("if(countif(ec_num_list,EE96),OFFSET(INDIRECT(CONCAT(""A"",to_text(match(EE96,ec_num_list,0)))),0,1),"""")"),"LA ")</f>
        <v>LA</v>
      </c>
      <c r="BF96" s="199" t="str">
        <f aca="false">IFERROR(__xludf.dummyfunction("if(countif(ec_num_list,EF96),OFFSET(INDIRECT(CONCAT(""A"",to_text(match(EF96,ec_num_list,0)))),0,1),"""")"),"")</f>
        <v/>
      </c>
      <c r="BG96" s="199" t="str">
        <f aca="false">IFERROR(__xludf.dummyfunction("if(countif(ec_num_list,EG96),OFFSET(INDIRECT(CONCAT(""A"",to_text(match(EG96,ec_num_list,0)))),0,1),"""")"),"LC ")</f>
        <v>LC</v>
      </c>
      <c r="BH96" s="199" t="str">
        <f aca="false">IFERROR(__xludf.dummyfunction("if(countif(ec_num_list,EH96),OFFSET(INDIRECT(CONCAT(""A"",to_text(match(EH96,ec_num_list,0)))),0,1),"""")"),"")</f>
        <v/>
      </c>
      <c r="BI96" s="199" t="str">
        <f aca="false">IFERROR(__xludf.dummyfunction("if(countif(ec_num_list,EI96),OFFSET(INDIRECT(CONCAT(""A"",to_text(match(EI96,ec_num_list,0)))),0,1),"""")"),"")</f>
        <v/>
      </c>
      <c r="BJ96" s="199" t="str">
        <f aca="false">IFERROR(__xludf.dummyfunction("if(countif(ec_num_list,EJ96),OFFSET(INDIRECT(CONCAT(""A"",to_text(match(EJ96,ec_num_list,0)))),0,1),"""")"),"LF ")</f>
        <v>LF</v>
      </c>
      <c r="BK96" s="199" t="str">
        <f aca="false">IFERROR(__xludf.dummyfunction("if(countif(ec_num_list,EK96),OFFSET(INDIRECT(CONCAT(""A"",to_text(match(EK96,ec_num_list,0)))),0,1),"""")"),"M0 ")</f>
        <v>M0</v>
      </c>
      <c r="BL96" s="199" t="str">
        <f aca="false">IFERROR(__xludf.dummyfunction("if(countif(ec_num_list,EL96),OFFSET(INDIRECT(CONCAT(""A"",to_text(match(EL96,ec_num_list,0)))),0,1),"""")"),"M1 ")</f>
        <v>M1</v>
      </c>
      <c r="BM96" s="199" t="str">
        <f aca="false">IFERROR(__xludf.dummyfunction("if(countif(ec_num_list,EM96),OFFSET(INDIRECT(CONCAT(""A"",to_text(match(EM96,ec_num_list,0)))),0,1),"""")"),"")</f>
        <v/>
      </c>
      <c r="BN96" s="199" t="str">
        <f aca="false">IFERROR(__xludf.dummyfunction("if(countif(ec_num_list,EN96),OFFSET(INDIRECT(CONCAT(""A"",to_text(match(EN96,ec_num_list,0)))),0,1),"""")"),"M3 ")</f>
        <v>M3</v>
      </c>
      <c r="BO96" s="199" t="str">
        <f aca="false">IFERROR(__xludf.dummyfunction("if(countif(ec_num_list,EO96),OFFSET(INDIRECT(CONCAT(""A"",to_text(match(EO96,ec_num_list,0)))),0,1),"""")"),"M4 ")</f>
        <v>M4</v>
      </c>
      <c r="BP96" s="199" t="str">
        <f aca="false">IFERROR(__xludf.dummyfunction("if(countif(ec_num_list,EP96),OFFSET(INDIRECT(CONCAT(""A"",to_text(match(EP96,ec_num_list,0)))),0,1),"""")"),"")</f>
        <v/>
      </c>
      <c r="BQ96" s="199" t="str">
        <f aca="false">IFERROR(__xludf.dummyfunction("if(countif(ec_num_list,EQ96),OFFSET(INDIRECT(CONCAT(""A"",to_text(match(EQ96,ec_num_list,0)))),0,1),"""")"),"M6 ")</f>
        <v>M6</v>
      </c>
      <c r="BR96" s="199" t="str">
        <f aca="false">IFERROR(__xludf.dummyfunction("if(countif(ec_num_list,ER96),OFFSET(INDIRECT(CONCAT(""A"",to_text(match(ER96,ec_num_list,0)))),0,1),"""")"),"")</f>
        <v/>
      </c>
      <c r="BS96" s="199" t="str">
        <f aca="false">IFERROR(__xludf.dummyfunction("if(countif(ec_num_list,ES96),OFFSET(INDIRECT(CONCAT(""A"",to_text(match(ES96,ec_num_list,0)))),0,1),"""")"),"M8 ")</f>
        <v>M8</v>
      </c>
      <c r="BT96" s="199" t="str">
        <f aca="false">IFERROR(__xludf.dummyfunction("if(countif(ec_num_list,ET96),OFFSET(INDIRECT(CONCAT(""A"",to_text(match(ET96,ec_num_list,0)))),0,1),"""")"),"")</f>
        <v/>
      </c>
      <c r="BU96" s="199" t="str">
        <f aca="false">IFERROR(__xludf.dummyfunction("if(countif(ec_num_list,EU96),OFFSET(INDIRECT(CONCAT(""A"",to_text(match(EU96,ec_num_list,0)))),0,1),"""")"),"")</f>
        <v/>
      </c>
      <c r="BV96" s="199" t="str">
        <f aca="false">IFERROR(__xludf.dummyfunction("if(countif(ec_num_list,EV96),OFFSET(INDIRECT(CONCAT(""A"",to_text(match(EV96,ec_num_list,0)))),0,1),"""")"),"")</f>
        <v/>
      </c>
      <c r="BW96" s="199" t="str">
        <f aca="false">IFERROR(__xludf.dummyfunction("if(countif(ec_num_list,EW96),OFFSET(INDIRECT(CONCAT(""A"",to_text(match(EW96,ec_num_list,0)))),0,1),"""")"),"")</f>
        <v/>
      </c>
      <c r="BX96" s="199" t="str">
        <f aca="false">IFERROR(__xludf.dummyfunction("if(countif(ec_num_list,EX96),OFFSET(INDIRECT(CONCAT(""A"",to_text(match(EX96,ec_num_list,0)))),0,1),"""")"),"MD ")</f>
        <v>MD</v>
      </c>
      <c r="BY96" s="199" t="str">
        <f aca="false">IFERROR(__xludf.dummyfunction("if(countif(ec_num_list,EY96),OFFSET(INDIRECT(CONCAT(""A"",to_text(match(EY96,ec_num_list,0)))),0,1),"""")"),"")</f>
        <v/>
      </c>
      <c r="BZ96" s="199" t="str">
        <f aca="false">IFERROR(__xludf.dummyfunction("if(countif(ec_num_list,EZ96),OFFSET(INDIRECT(CONCAT(""A"",to_text(match(EZ96,ec_num_list,0)))),0,1),"""")"),"MF ")</f>
        <v>MF</v>
      </c>
      <c r="CA96" s="199" t="str">
        <f aca="false">IFERROR(__xludf.dummyfunction("if(countif(ec_num_list,FA96),OFFSET(INDIRECT(CONCAT(""A"",to_text(match(FA96,ec_num_list,0)))),0,1),"""")"),"")</f>
        <v/>
      </c>
      <c r="CB96" s="199" t="str">
        <f aca="false">IFERROR(__xludf.dummyfunction("if(countif(ec_num_list,FB96),OFFSET(INDIRECT(CONCAT(""A"",to_text(match(FB96,ec_num_list,0)))),0,1),"""")"),"")</f>
        <v/>
      </c>
      <c r="CC96" s="199" t="str">
        <f aca="false">IFERROR(__xludf.dummyfunction("if(countif(ec_num_list,FC96),OFFSET(INDIRECT(CONCAT(""A"",to_text(match(FC96,ec_num_list,0)))),0,1),"""")"),"N2 ")</f>
        <v>N2</v>
      </c>
      <c r="CD96" s="199" t="str">
        <f aca="false">IFERROR(__xludf.dummyfunction("if(countif(ec_num_list,FD96),OFFSET(INDIRECT(CONCAT(""A"",to_text(match(FD96,ec_num_list,0)))),0,1),"""")"),"")</f>
        <v/>
      </c>
      <c r="CE96" s="199" t="str">
        <f aca="false">IFERROR(__xludf.dummyfunction("if(countif(ec_num_list,FE96),OFFSET(INDIRECT(CONCAT(""A"",to_text(match(FE96,ec_num_list,0)))),0,1),"""")"),"")</f>
        <v/>
      </c>
      <c r="CF96" s="199" t="str">
        <f aca="false">IFERROR(__xludf.dummyfunction("if(countif(ec_num_list,FF96),OFFSET(INDIRECT(CONCAT(""A"",to_text(match(FF96,ec_num_list,0)))),0,1),"""")"),"")</f>
        <v/>
      </c>
      <c r="CG96" s="199" t="str">
        <f aca="false">IFERROR(__xludf.dummyfunction("if(countif(ec_num_list,FG96),OFFSET(INDIRECT(CONCAT(""A"",to_text(match(FG96,ec_num_list,0)))),0,1),"""")"),"")</f>
        <v/>
      </c>
      <c r="CH96" s="199" t="str">
        <f aca="false">IFERROR(__xludf.dummyfunction("if(countif(ec_num_list,FH96),OFFSET(INDIRECT(CONCAT(""A"",to_text(match(FH96,ec_num_list,0)))),0,1),"""")"),"N7 ")</f>
        <v>N7</v>
      </c>
      <c r="CI96" s="199" t="str">
        <f aca="false">IFERROR(__xludf.dummyfunction("if(countif(ec_num_list,FI96),OFFSET(INDIRECT(CONCAT(""A"",to_text(match(FI96,ec_num_list,0)))),0,1),"""")"),"")</f>
        <v/>
      </c>
      <c r="CJ96" s="199" t="str">
        <f aca="false">IFERROR(__xludf.dummyfunction("if(countif(ec_num_list,FJ96),OFFSET(INDIRECT(CONCAT(""A"",to_text(match(FJ96,ec_num_list,0)))),0,1),"""")"),"")</f>
        <v/>
      </c>
      <c r="CK96" s="199" t="str">
        <f aca="false">IFERROR(__xludf.dummyfunction("if(countif(ec_num_list,FK96),OFFSET(INDIRECT(CONCAT(""A"",to_text(match(FK96,ec_num_list,0)))),0,1),"""")"),"NA ")</f>
        <v>NA</v>
      </c>
      <c r="CL96" s="199" t="str">
        <f aca="false">IFERROR(__xludf.dummyfunction("if(countif(ec_num_list,FL96),OFFSET(INDIRECT(CONCAT(""A"",to_text(match(FL96,ec_num_list,0)))),0,1),"""")"),"")</f>
        <v/>
      </c>
      <c r="CM96" s="199" t="str">
        <f aca="false">IFERROR(__xludf.dummyfunction("if(countif(ec_num_list,FM96),OFFSET(INDIRECT(CONCAT(""A"",to_text(match(FM96,ec_num_list,0)))),0,1),"""")"),"")</f>
        <v/>
      </c>
      <c r="CN96" s="37" t="s">
        <v>311</v>
      </c>
      <c r="CO96" s="37" t="s">
        <v>1231</v>
      </c>
      <c r="CP96" s="37" t="s">
        <v>1239</v>
      </c>
      <c r="CQ96" s="37" t="s">
        <v>1244</v>
      </c>
      <c r="CR96" s="37" t="s">
        <v>1543</v>
      </c>
      <c r="CS96" s="37" t="s">
        <v>1543</v>
      </c>
      <c r="CT96" s="37" t="s">
        <v>1254</v>
      </c>
      <c r="CU96" s="37" t="s">
        <v>1259</v>
      </c>
      <c r="CV96" s="37" t="s">
        <v>1262</v>
      </c>
      <c r="CW96" s="37" t="s">
        <v>1543</v>
      </c>
      <c r="CX96" s="37" t="s">
        <v>1543</v>
      </c>
      <c r="CY96" s="37" t="s">
        <v>1274</v>
      </c>
      <c r="CZ96" s="37" t="s">
        <v>1543</v>
      </c>
      <c r="DA96" s="37" t="s">
        <v>1280</v>
      </c>
      <c r="DB96" s="37" t="s">
        <v>1543</v>
      </c>
      <c r="DC96" s="37" t="s">
        <v>1543</v>
      </c>
      <c r="DD96" s="37" t="s">
        <v>1289</v>
      </c>
      <c r="DE96" s="37" t="s">
        <v>1292</v>
      </c>
      <c r="DF96" s="37" t="s">
        <v>1543</v>
      </c>
      <c r="DG96" s="37" t="s">
        <v>1543</v>
      </c>
      <c r="DH96" s="37" t="s">
        <v>1303</v>
      </c>
      <c r="DI96" s="37" t="s">
        <v>1305</v>
      </c>
      <c r="DJ96" s="37" t="s">
        <v>1309</v>
      </c>
      <c r="DK96" s="37" t="s">
        <v>1543</v>
      </c>
      <c r="DL96" s="37" t="s">
        <v>1314</v>
      </c>
      <c r="DM96" s="37" t="s">
        <v>1543</v>
      </c>
      <c r="DN96" s="37" t="s">
        <v>1322</v>
      </c>
      <c r="DO96" s="37" t="s">
        <v>1325</v>
      </c>
      <c r="DP96" s="37" t="s">
        <v>1329</v>
      </c>
      <c r="DQ96" s="37" t="s">
        <v>1332</v>
      </c>
      <c r="DR96" s="37" t="s">
        <v>1335</v>
      </c>
      <c r="DS96" s="37" t="s">
        <v>1543</v>
      </c>
      <c r="DT96" s="37" t="s">
        <v>1341</v>
      </c>
      <c r="DU96" s="37" t="s">
        <v>1543</v>
      </c>
      <c r="DV96" s="37" t="s">
        <v>1351</v>
      </c>
      <c r="DW96" s="37" t="s">
        <v>1543</v>
      </c>
      <c r="DX96" s="37" t="s">
        <v>1543</v>
      </c>
      <c r="DY96" s="37" t="s">
        <v>1543</v>
      </c>
      <c r="DZ96" s="37" t="s">
        <v>1543</v>
      </c>
      <c r="EA96" s="37" t="s">
        <v>1543</v>
      </c>
      <c r="EB96" s="37" t="s">
        <v>1543</v>
      </c>
      <c r="EC96" s="37" t="s">
        <v>1379</v>
      </c>
      <c r="ED96" s="37" t="s">
        <v>1543</v>
      </c>
      <c r="EE96" s="37" t="s">
        <v>1385</v>
      </c>
      <c r="EF96" s="37" t="s">
        <v>1543</v>
      </c>
      <c r="EG96" s="37" t="s">
        <v>1392</v>
      </c>
      <c r="EH96" s="37" t="s">
        <v>1543</v>
      </c>
      <c r="EI96" s="37" t="s">
        <v>1543</v>
      </c>
      <c r="EJ96" s="37" t="s">
        <v>1402</v>
      </c>
      <c r="EK96" s="37" t="s">
        <v>1405</v>
      </c>
      <c r="EL96" s="37" t="s">
        <v>1407</v>
      </c>
      <c r="EM96" s="37" t="s">
        <v>1543</v>
      </c>
      <c r="EN96" s="37" t="s">
        <v>1416</v>
      </c>
      <c r="EO96" s="37" t="s">
        <v>1418</v>
      </c>
      <c r="EP96" s="37" t="s">
        <v>1543</v>
      </c>
      <c r="EQ96" s="37" t="s">
        <v>1424</v>
      </c>
      <c r="ER96" s="37" t="s">
        <v>1543</v>
      </c>
      <c r="ES96" s="37" t="s">
        <v>1430</v>
      </c>
      <c r="ET96" s="37" t="s">
        <v>1543</v>
      </c>
      <c r="EU96" s="37" t="s">
        <v>1543</v>
      </c>
      <c r="EV96" s="37" t="s">
        <v>1543</v>
      </c>
      <c r="EW96" s="37" t="s">
        <v>1543</v>
      </c>
      <c r="EX96" s="37" t="s">
        <v>1446</v>
      </c>
      <c r="EY96" s="37" t="s">
        <v>1543</v>
      </c>
      <c r="EZ96" s="37" t="s">
        <v>1451</v>
      </c>
      <c r="FA96" s="37" t="s">
        <v>1543</v>
      </c>
      <c r="FB96" s="37" t="s">
        <v>1543</v>
      </c>
      <c r="FC96" s="37" t="s">
        <v>1464</v>
      </c>
      <c r="FD96" s="37" t="s">
        <v>1543</v>
      </c>
      <c r="FE96" s="37" t="s">
        <v>1543</v>
      </c>
      <c r="FF96" s="37" t="s">
        <v>1543</v>
      </c>
      <c r="FG96" s="37" t="s">
        <v>1543</v>
      </c>
      <c r="FH96" s="37" t="s">
        <v>1482</v>
      </c>
      <c r="FI96" s="37" t="s">
        <v>1543</v>
      </c>
      <c r="FJ96" s="37" t="s">
        <v>1543</v>
      </c>
      <c r="FK96" s="37" t="s">
        <v>1494</v>
      </c>
      <c r="FL96" s="37" t="s">
        <v>1497</v>
      </c>
      <c r="FM96" s="37" t="s">
        <v>1543</v>
      </c>
    </row>
    <row r="97" customFormat="false" ht="15" hidden="false" customHeight="false" outlineLevel="0" collapsed="false">
      <c r="A97" s="37"/>
      <c r="B97" s="37"/>
      <c r="C97" s="196"/>
      <c r="D97" s="36" t="s">
        <v>417</v>
      </c>
      <c r="E97" s="36" t="s">
        <v>896</v>
      </c>
      <c r="F97" s="36" t="s">
        <v>897</v>
      </c>
      <c r="G97" s="36" t="s">
        <v>898</v>
      </c>
      <c r="H97" s="36" t="s">
        <v>423</v>
      </c>
      <c r="I97" s="36" t="s">
        <v>424</v>
      </c>
      <c r="J97" s="36" t="s">
        <v>425</v>
      </c>
      <c r="K97" s="36" t="s">
        <v>861</v>
      </c>
      <c r="L97" s="173" t="s">
        <v>313</v>
      </c>
      <c r="M97" s="199" t="str">
        <f aca="false">IFERROR(__xludf.dummyfunction("regexreplace(N97,"" "","", "")"),"J0, J1, J2, J5, J6, J7, JF, K0, K5, K7, K8, K9, KA, KC, KD, KF, L1, L5, LA, LC, LF, M1, M3, M4, MB, MF, N2, N7, N8, NA, ")</f>
        <v>J0, J1, J2, J5, J6, J7, JF, K0, K5, K7, K8, K9, KA, KC, KD, KF, L1, L5, LA, LC, LF, M1, M3, M4, MB, MF, N2, N7, N8, NA,</v>
      </c>
      <c r="N97" s="199" t="e">
        <f aca="false">CONCATENATE(O97:CL97)</f>
        <v>#VALUE!</v>
      </c>
      <c r="O97" s="199" t="str">
        <f aca="false">IFERROR(__xludf.dummyfunction("if(countif(ec_num_list,CO97),OFFSET(INDIRECT(CONCAT(""A"",to_text(match(CO97,ec_num_list,0)))),0,1),"""")"),"J0 ")</f>
        <v>J0</v>
      </c>
      <c r="P97" s="199" t="str">
        <f aca="false">IFERROR(__xludf.dummyfunction("if(countif(ec_num_list,CP97),OFFSET(INDIRECT(CONCAT(""A"",to_text(match(CP97,ec_num_list,0)))),0,1),"""")"),"J1 ")</f>
        <v>J1</v>
      </c>
      <c r="Q97" s="199" t="str">
        <f aca="false">IFERROR(__xludf.dummyfunction("if(countif(ec_num_list,CQ97),OFFSET(INDIRECT(CONCAT(""A"",to_text(match(CQ97,ec_num_list,0)))),0,1),"""")"),"J2 ")</f>
        <v>J2</v>
      </c>
      <c r="R97" s="199" t="str">
        <f aca="false">IFERROR(__xludf.dummyfunction("if(countif(ec_num_list,CR97),OFFSET(INDIRECT(CONCAT(""A"",to_text(match(CR97,ec_num_list,0)))),0,1),"""")"),"")</f>
        <v/>
      </c>
      <c r="S97" s="199" t="str">
        <f aca="false">IFERROR(__xludf.dummyfunction("if(countif(ec_num_list,CS97),OFFSET(INDIRECT(CONCAT(""A"",to_text(match(CS97,ec_num_list,0)))),0,1),"""")"),"")</f>
        <v/>
      </c>
      <c r="T97" s="199" t="str">
        <f aca="false">IFERROR(__xludf.dummyfunction("if(countif(ec_num_list,CT97),OFFSET(INDIRECT(CONCAT(""A"",to_text(match(CT97,ec_num_list,0)))),0,1),"""")"),"J5 ")</f>
        <v>J5</v>
      </c>
      <c r="U97" s="199" t="str">
        <f aca="false">IFERROR(__xludf.dummyfunction("if(countif(ec_num_list,CU97),OFFSET(INDIRECT(CONCAT(""A"",to_text(match(CU97,ec_num_list,0)))),0,1),"""")"),"J6 ")</f>
        <v>J6</v>
      </c>
      <c r="V97" s="199" t="str">
        <f aca="false">IFERROR(__xludf.dummyfunction("if(countif(ec_num_list,CV97),OFFSET(INDIRECT(CONCAT(""A"",to_text(match(CV97,ec_num_list,0)))),0,1),"""")"),"J7 ")</f>
        <v>J7</v>
      </c>
      <c r="W97" s="199" t="str">
        <f aca="false">IFERROR(__xludf.dummyfunction("if(countif(ec_num_list,CW97),OFFSET(INDIRECT(CONCAT(""A"",to_text(match(CW97,ec_num_list,0)))),0,1),"""")"),"")</f>
        <v/>
      </c>
      <c r="X97" s="199" t="str">
        <f aca="false">IFERROR(__xludf.dummyfunction("if(countif(ec_num_list,CX97),OFFSET(INDIRECT(CONCAT(""A"",to_text(match(CX97,ec_num_list,0)))),0,1),"""")"),"")</f>
        <v/>
      </c>
      <c r="Y97" s="199" t="str">
        <f aca="false">IFERROR(__xludf.dummyfunction("if(countif(ec_num_list,CY97),OFFSET(INDIRECT(CONCAT(""A"",to_text(match(CY97,ec_num_list,0)))),0,1),"""")"),"")</f>
        <v/>
      </c>
      <c r="Z97" s="199" t="str">
        <f aca="false">IFERROR(__xludf.dummyfunction("if(countif(ec_num_list,CZ97),OFFSET(INDIRECT(CONCAT(""A"",to_text(match(CZ97,ec_num_list,0)))),0,1),"""")"),"")</f>
        <v/>
      </c>
      <c r="AA97" s="199" t="str">
        <f aca="false">IFERROR(__xludf.dummyfunction("if(countif(ec_num_list,DA97),OFFSET(INDIRECT(CONCAT(""A"",to_text(match(DA97,ec_num_list,0)))),0,1),"""")"),"")</f>
        <v/>
      </c>
      <c r="AB97" s="199" t="str">
        <f aca="false">IFERROR(__xludf.dummyfunction("if(countif(ec_num_list,DB97),OFFSET(INDIRECT(CONCAT(""A"",to_text(match(DB97,ec_num_list,0)))),0,1),"""")"),"")</f>
        <v/>
      </c>
      <c r="AC97" s="199" t="str">
        <f aca="false">IFERROR(__xludf.dummyfunction("if(countif(ec_num_list,DC97),OFFSET(INDIRECT(CONCAT(""A"",to_text(match(DC97,ec_num_list,0)))),0,1),"""")"),"")</f>
        <v/>
      </c>
      <c r="AD97" s="199" t="str">
        <f aca="false">IFERROR(__xludf.dummyfunction("if(countif(ec_num_list,DD97),OFFSET(INDIRECT(CONCAT(""A"",to_text(match(DD97,ec_num_list,0)))),0,1),"""")"),"JF ")</f>
        <v>JF</v>
      </c>
      <c r="AE97" s="199" t="str">
        <f aca="false">IFERROR(__xludf.dummyfunction("if(countif(ec_num_list,DE97),OFFSET(INDIRECT(CONCAT(""A"",to_text(match(DE97,ec_num_list,0)))),0,1),"""")"),"K0 ")</f>
        <v>K0</v>
      </c>
      <c r="AF97" s="199" t="str">
        <f aca="false">IFERROR(__xludf.dummyfunction("if(countif(ec_num_list,DF97),OFFSET(INDIRECT(CONCAT(""A"",to_text(match(DF97,ec_num_list,0)))),0,1),"""")"),"")</f>
        <v/>
      </c>
      <c r="AG97" s="199" t="str">
        <f aca="false">IFERROR(__xludf.dummyfunction("if(countif(ec_num_list,DG97),OFFSET(INDIRECT(CONCAT(""A"",to_text(match(DG97,ec_num_list,0)))),0,1),"""")"),"")</f>
        <v/>
      </c>
      <c r="AH97" s="199" t="str">
        <f aca="false">IFERROR(__xludf.dummyfunction("if(countif(ec_num_list,DH97),OFFSET(INDIRECT(CONCAT(""A"",to_text(match(DH97,ec_num_list,0)))),0,1),"""")"),"")</f>
        <v/>
      </c>
      <c r="AI97" s="199" t="str">
        <f aca="false">IFERROR(__xludf.dummyfunction("if(countif(ec_num_list,DI97),OFFSET(INDIRECT(CONCAT(""A"",to_text(match(DI97,ec_num_list,0)))),0,1),"""")"),"")</f>
        <v/>
      </c>
      <c r="AJ97" s="199" t="str">
        <f aca="false">IFERROR(__xludf.dummyfunction("if(countif(ec_num_list,DJ97),OFFSET(INDIRECT(CONCAT(""A"",to_text(match(DJ97,ec_num_list,0)))),0,1),"""")"),"K5 ")</f>
        <v>K5</v>
      </c>
      <c r="AK97" s="199" t="str">
        <f aca="false">IFERROR(__xludf.dummyfunction("if(countif(ec_num_list,DK97),OFFSET(INDIRECT(CONCAT(""A"",to_text(match(DK97,ec_num_list,0)))),0,1),"""")"),"")</f>
        <v/>
      </c>
      <c r="AL97" s="199" t="str">
        <f aca="false">IFERROR(__xludf.dummyfunction("if(countif(ec_num_list,DL97),OFFSET(INDIRECT(CONCAT(""A"",to_text(match(DL97,ec_num_list,0)))),0,1),"""")"),"K7 ")</f>
        <v>K7</v>
      </c>
      <c r="AM97" s="199" t="str">
        <f aca="false">IFERROR(__xludf.dummyfunction("if(countif(ec_num_list,DM97),OFFSET(INDIRECT(CONCAT(""A"",to_text(match(DM97,ec_num_list,0)))),0,1),"""")"),"K8 ")</f>
        <v>K8</v>
      </c>
      <c r="AN97" s="199" t="str">
        <f aca="false">IFERROR(__xludf.dummyfunction("if(countif(ec_num_list,DN97),OFFSET(INDIRECT(CONCAT(""A"",to_text(match(DN97,ec_num_list,0)))),0,1),"""")"),"K9 ")</f>
        <v>K9</v>
      </c>
      <c r="AO97" s="199" t="str">
        <f aca="false">IFERROR(__xludf.dummyfunction("if(countif(ec_num_list,DO97),OFFSET(INDIRECT(CONCAT(""A"",to_text(match(DO97,ec_num_list,0)))),0,1),"""")"),"KA ")</f>
        <v>KA</v>
      </c>
      <c r="AP97" s="199" t="str">
        <f aca="false">IFERROR(__xludf.dummyfunction("if(countif(ec_num_list,DP97),OFFSET(INDIRECT(CONCAT(""A"",to_text(match(DP97,ec_num_list,0)))),0,1),"""")"),"")</f>
        <v/>
      </c>
      <c r="AQ97" s="199" t="str">
        <f aca="false">IFERROR(__xludf.dummyfunction("if(countif(ec_num_list,DQ97),OFFSET(INDIRECT(CONCAT(""A"",to_text(match(DQ97,ec_num_list,0)))),0,1),"""")"),"KC ")</f>
        <v>KC</v>
      </c>
      <c r="AR97" s="199" t="str">
        <f aca="false">IFERROR(__xludf.dummyfunction("if(countif(ec_num_list,DR97),OFFSET(INDIRECT(CONCAT(""A"",to_text(match(DR97,ec_num_list,0)))),0,1),"""")"),"KD ")</f>
        <v>KD</v>
      </c>
      <c r="AS97" s="199" t="str">
        <f aca="false">IFERROR(__xludf.dummyfunction("if(countif(ec_num_list,DS97),OFFSET(INDIRECT(CONCAT(""A"",to_text(match(DS97,ec_num_list,0)))),0,1),"""")"),"")</f>
        <v/>
      </c>
      <c r="AT97" s="199" t="str">
        <f aca="false">IFERROR(__xludf.dummyfunction("if(countif(ec_num_list,DT97),OFFSET(INDIRECT(CONCAT(""A"",to_text(match(DT97,ec_num_list,0)))),0,1),"""")"),"KF ")</f>
        <v>KF</v>
      </c>
      <c r="AU97" s="199" t="str">
        <f aca="false">IFERROR(__xludf.dummyfunction("if(countif(ec_num_list,DU97),OFFSET(INDIRECT(CONCAT(""A"",to_text(match(DU97,ec_num_list,0)))),0,1),"""")"),"")</f>
        <v/>
      </c>
      <c r="AV97" s="199" t="str">
        <f aca="false">IFERROR(__xludf.dummyfunction("if(countif(ec_num_list,DV97),OFFSET(INDIRECT(CONCAT(""A"",to_text(match(DV97,ec_num_list,0)))),0,1),"""")"),"L1 ")</f>
        <v>L1</v>
      </c>
      <c r="AW97" s="199" t="str">
        <f aca="false">IFERROR(__xludf.dummyfunction("if(countif(ec_num_list,DW97),OFFSET(INDIRECT(CONCAT(""A"",to_text(match(DW97,ec_num_list,0)))),0,1),"""")"),"")</f>
        <v/>
      </c>
      <c r="AX97" s="199" t="str">
        <f aca="false">IFERROR(__xludf.dummyfunction("if(countif(ec_num_list,DX97),OFFSET(INDIRECT(CONCAT(""A"",to_text(match(DX97,ec_num_list,0)))),0,1),"""")"),"")</f>
        <v/>
      </c>
      <c r="AY97" s="199" t="str">
        <f aca="false">IFERROR(__xludf.dummyfunction("if(countif(ec_num_list,DY97),OFFSET(INDIRECT(CONCAT(""A"",to_text(match(DY97,ec_num_list,0)))),0,1),"""")"),"")</f>
        <v/>
      </c>
      <c r="AZ97" s="199" t="str">
        <f aca="false">IFERROR(__xludf.dummyfunction("if(countif(ec_num_list,DZ97),OFFSET(INDIRECT(CONCAT(""A"",to_text(match(DZ97,ec_num_list,0)))),0,1),"""")"),"L5 ")</f>
        <v>L5</v>
      </c>
      <c r="BA97" s="199" t="str">
        <f aca="false">IFERROR(__xludf.dummyfunction("if(countif(ec_num_list,EA97),OFFSET(INDIRECT(CONCAT(""A"",to_text(match(EA97,ec_num_list,0)))),0,1),"""")"),"")</f>
        <v/>
      </c>
      <c r="BB97" s="199" t="str">
        <f aca="false">IFERROR(__xludf.dummyfunction("if(countif(ec_num_list,EB97),OFFSET(INDIRECT(CONCAT(""A"",to_text(match(EB97,ec_num_list,0)))),0,1),"""")"),"")</f>
        <v/>
      </c>
      <c r="BC97" s="199" t="str">
        <f aca="false">IFERROR(__xludf.dummyfunction("if(countif(ec_num_list,EC97),OFFSET(INDIRECT(CONCAT(""A"",to_text(match(EC97,ec_num_list,0)))),0,1),"""")"),"")</f>
        <v/>
      </c>
      <c r="BD97" s="199" t="str">
        <f aca="false">IFERROR(__xludf.dummyfunction("if(countif(ec_num_list,ED97),OFFSET(INDIRECT(CONCAT(""A"",to_text(match(ED97,ec_num_list,0)))),0,1),"""")"),"")</f>
        <v/>
      </c>
      <c r="BE97" s="199" t="str">
        <f aca="false">IFERROR(__xludf.dummyfunction("if(countif(ec_num_list,EE97),OFFSET(INDIRECT(CONCAT(""A"",to_text(match(EE97,ec_num_list,0)))),0,1),"""")"),"LA ")</f>
        <v>LA</v>
      </c>
      <c r="BF97" s="199" t="str">
        <f aca="false">IFERROR(__xludf.dummyfunction("if(countif(ec_num_list,EF97),OFFSET(INDIRECT(CONCAT(""A"",to_text(match(EF97,ec_num_list,0)))),0,1),"""")"),"")</f>
        <v/>
      </c>
      <c r="BG97" s="199" t="str">
        <f aca="false">IFERROR(__xludf.dummyfunction("if(countif(ec_num_list,EG97),OFFSET(INDIRECT(CONCAT(""A"",to_text(match(EG97,ec_num_list,0)))),0,1),"""")"),"LC ")</f>
        <v>LC</v>
      </c>
      <c r="BH97" s="199" t="str">
        <f aca="false">IFERROR(__xludf.dummyfunction("if(countif(ec_num_list,EH97),OFFSET(INDIRECT(CONCAT(""A"",to_text(match(EH97,ec_num_list,0)))),0,1),"""")"),"")</f>
        <v/>
      </c>
      <c r="BI97" s="199" t="str">
        <f aca="false">IFERROR(__xludf.dummyfunction("if(countif(ec_num_list,EI97),OFFSET(INDIRECT(CONCAT(""A"",to_text(match(EI97,ec_num_list,0)))),0,1),"""")"),"")</f>
        <v/>
      </c>
      <c r="BJ97" s="199" t="str">
        <f aca="false">IFERROR(__xludf.dummyfunction("if(countif(ec_num_list,EJ97),OFFSET(INDIRECT(CONCAT(""A"",to_text(match(EJ97,ec_num_list,0)))),0,1),"""")"),"LF ")</f>
        <v>LF</v>
      </c>
      <c r="BK97" s="199" t="str">
        <f aca="false">IFERROR(__xludf.dummyfunction("if(countif(ec_num_list,EK97),OFFSET(INDIRECT(CONCAT(""A"",to_text(match(EK97,ec_num_list,0)))),0,1),"""")"),"")</f>
        <v/>
      </c>
      <c r="BL97" s="199" t="str">
        <f aca="false">IFERROR(__xludf.dummyfunction("if(countif(ec_num_list,EL97),OFFSET(INDIRECT(CONCAT(""A"",to_text(match(EL97,ec_num_list,0)))),0,1),"""")"),"M1 ")</f>
        <v>M1</v>
      </c>
      <c r="BM97" s="199" t="str">
        <f aca="false">IFERROR(__xludf.dummyfunction("if(countif(ec_num_list,EM97),OFFSET(INDIRECT(CONCAT(""A"",to_text(match(EM97,ec_num_list,0)))),0,1),"""")"),"")</f>
        <v/>
      </c>
      <c r="BN97" s="199" t="str">
        <f aca="false">IFERROR(__xludf.dummyfunction("if(countif(ec_num_list,EN97),OFFSET(INDIRECT(CONCAT(""A"",to_text(match(EN97,ec_num_list,0)))),0,1),"""")"),"M3 ")</f>
        <v>M3</v>
      </c>
      <c r="BO97" s="199" t="str">
        <f aca="false">IFERROR(__xludf.dummyfunction("if(countif(ec_num_list,EO97),OFFSET(INDIRECT(CONCAT(""A"",to_text(match(EO97,ec_num_list,0)))),0,1),"""")"),"M4 ")</f>
        <v>M4</v>
      </c>
      <c r="BP97" s="199" t="str">
        <f aca="false">IFERROR(__xludf.dummyfunction("if(countif(ec_num_list,EP97),OFFSET(INDIRECT(CONCAT(""A"",to_text(match(EP97,ec_num_list,0)))),0,1),"""")"),"")</f>
        <v/>
      </c>
      <c r="BQ97" s="199" t="str">
        <f aca="false">IFERROR(__xludf.dummyfunction("if(countif(ec_num_list,EQ97),OFFSET(INDIRECT(CONCAT(""A"",to_text(match(EQ97,ec_num_list,0)))),0,1),"""")"),"")</f>
        <v/>
      </c>
      <c r="BR97" s="199" t="str">
        <f aca="false">IFERROR(__xludf.dummyfunction("if(countif(ec_num_list,ER97),OFFSET(INDIRECT(CONCAT(""A"",to_text(match(ER97,ec_num_list,0)))),0,1),"""")"),"")</f>
        <v/>
      </c>
      <c r="BS97" s="199" t="str">
        <f aca="false">IFERROR(__xludf.dummyfunction("if(countif(ec_num_list,ES97),OFFSET(INDIRECT(CONCAT(""A"",to_text(match(ES97,ec_num_list,0)))),0,1),"""")"),"")</f>
        <v/>
      </c>
      <c r="BT97" s="199" t="str">
        <f aca="false">IFERROR(__xludf.dummyfunction("if(countif(ec_num_list,ET97),OFFSET(INDIRECT(CONCAT(""A"",to_text(match(ET97,ec_num_list,0)))),0,1),"""")"),"")</f>
        <v/>
      </c>
      <c r="BU97" s="199" t="str">
        <f aca="false">IFERROR(__xludf.dummyfunction("if(countif(ec_num_list,EU97),OFFSET(INDIRECT(CONCAT(""A"",to_text(match(EU97,ec_num_list,0)))),0,1),"""")"),"")</f>
        <v/>
      </c>
      <c r="BV97" s="199" t="str">
        <f aca="false">IFERROR(__xludf.dummyfunction("if(countif(ec_num_list,EV97),OFFSET(INDIRECT(CONCAT(""A"",to_text(match(EV97,ec_num_list,0)))),0,1),"""")"),"MB ")</f>
        <v>MB</v>
      </c>
      <c r="BW97" s="199" t="str">
        <f aca="false">IFERROR(__xludf.dummyfunction("if(countif(ec_num_list,EW97),OFFSET(INDIRECT(CONCAT(""A"",to_text(match(EW97,ec_num_list,0)))),0,1),"""")"),"")</f>
        <v/>
      </c>
      <c r="BX97" s="199" t="str">
        <f aca="false">IFERROR(__xludf.dummyfunction("if(countif(ec_num_list,EX97),OFFSET(INDIRECT(CONCAT(""A"",to_text(match(EX97,ec_num_list,0)))),0,1),"""")"),"")</f>
        <v/>
      </c>
      <c r="BY97" s="199" t="str">
        <f aca="false">IFERROR(__xludf.dummyfunction("if(countif(ec_num_list,EY97),OFFSET(INDIRECT(CONCAT(""A"",to_text(match(EY97,ec_num_list,0)))),0,1),"""")"),"")</f>
        <v/>
      </c>
      <c r="BZ97" s="199" t="str">
        <f aca="false">IFERROR(__xludf.dummyfunction("if(countif(ec_num_list,EZ97),OFFSET(INDIRECT(CONCAT(""A"",to_text(match(EZ97,ec_num_list,0)))),0,1),"""")"),"MF ")</f>
        <v>MF</v>
      </c>
      <c r="CA97" s="199" t="str">
        <f aca="false">IFERROR(__xludf.dummyfunction("if(countif(ec_num_list,FA97),OFFSET(INDIRECT(CONCAT(""A"",to_text(match(FA97,ec_num_list,0)))),0,1),"""")"),"")</f>
        <v/>
      </c>
      <c r="CB97" s="199" t="str">
        <f aca="false">IFERROR(__xludf.dummyfunction("if(countif(ec_num_list,FB97),OFFSET(INDIRECT(CONCAT(""A"",to_text(match(FB97,ec_num_list,0)))),0,1),"""")"),"")</f>
        <v/>
      </c>
      <c r="CC97" s="199" t="str">
        <f aca="false">IFERROR(__xludf.dummyfunction("if(countif(ec_num_list,FC97),OFFSET(INDIRECT(CONCAT(""A"",to_text(match(FC97,ec_num_list,0)))),0,1),"""")"),"N2 ")</f>
        <v>N2</v>
      </c>
      <c r="CD97" s="199" t="str">
        <f aca="false">IFERROR(__xludf.dummyfunction("if(countif(ec_num_list,FD97),OFFSET(INDIRECT(CONCAT(""A"",to_text(match(FD97,ec_num_list,0)))),0,1),"""")"),"")</f>
        <v/>
      </c>
      <c r="CE97" s="199" t="str">
        <f aca="false">IFERROR(__xludf.dummyfunction("if(countif(ec_num_list,FE97),OFFSET(INDIRECT(CONCAT(""A"",to_text(match(FE97,ec_num_list,0)))),0,1),"""")"),"")</f>
        <v/>
      </c>
      <c r="CF97" s="199" t="str">
        <f aca="false">IFERROR(__xludf.dummyfunction("if(countif(ec_num_list,FF97),OFFSET(INDIRECT(CONCAT(""A"",to_text(match(FF97,ec_num_list,0)))),0,1),"""")"),"")</f>
        <v/>
      </c>
      <c r="CG97" s="199" t="str">
        <f aca="false">IFERROR(__xludf.dummyfunction("if(countif(ec_num_list,FG97),OFFSET(INDIRECT(CONCAT(""A"",to_text(match(FG97,ec_num_list,0)))),0,1),"""")"),"")</f>
        <v/>
      </c>
      <c r="CH97" s="199" t="str">
        <f aca="false">IFERROR(__xludf.dummyfunction("if(countif(ec_num_list,FH97),OFFSET(INDIRECT(CONCAT(""A"",to_text(match(FH97,ec_num_list,0)))),0,1),"""")"),"N7 ")</f>
        <v>N7</v>
      </c>
      <c r="CI97" s="199" t="str">
        <f aca="false">IFERROR(__xludf.dummyfunction("if(countif(ec_num_list,FI97),OFFSET(INDIRECT(CONCAT(""A"",to_text(match(FI97,ec_num_list,0)))),0,1),"""")"),"N8 ")</f>
        <v>N8</v>
      </c>
      <c r="CJ97" s="199" t="str">
        <f aca="false">IFERROR(__xludf.dummyfunction("if(countif(ec_num_list,FJ97),OFFSET(INDIRECT(CONCAT(""A"",to_text(match(FJ97,ec_num_list,0)))),0,1),"""")"),"")</f>
        <v/>
      </c>
      <c r="CK97" s="199" t="str">
        <f aca="false">IFERROR(__xludf.dummyfunction("if(countif(ec_num_list,FK97),OFFSET(INDIRECT(CONCAT(""A"",to_text(match(FK97,ec_num_list,0)))),0,1),"""")"),"NA ")</f>
        <v>NA</v>
      </c>
      <c r="CL97" s="199" t="str">
        <f aca="false">IFERROR(__xludf.dummyfunction("if(countif(ec_num_list,FL97),OFFSET(INDIRECT(CONCAT(""A"",to_text(match(FL97,ec_num_list,0)))),0,1),"""")"),"")</f>
        <v/>
      </c>
      <c r="CM97" s="199" t="str">
        <f aca="false">IFERROR(__xludf.dummyfunction("if(countif(ec_num_list,FM97),OFFSET(INDIRECT(CONCAT(""A"",to_text(match(FM97,ec_num_list,0)))),0,1),"""")"),"")</f>
        <v/>
      </c>
      <c r="CN97" s="37" t="s">
        <v>313</v>
      </c>
      <c r="CO97" s="37" t="s">
        <v>1231</v>
      </c>
      <c r="CP97" s="37" t="s">
        <v>1239</v>
      </c>
      <c r="CQ97" s="37" t="s">
        <v>1244</v>
      </c>
      <c r="CR97" s="37" t="s">
        <v>1543</v>
      </c>
      <c r="CS97" s="37" t="s">
        <v>1543</v>
      </c>
      <c r="CT97" s="37" t="s">
        <v>1254</v>
      </c>
      <c r="CU97" s="37" t="s">
        <v>1259</v>
      </c>
      <c r="CV97" s="37" t="s">
        <v>1262</v>
      </c>
      <c r="CW97" s="37" t="s">
        <v>1543</v>
      </c>
      <c r="CX97" s="37" t="s">
        <v>1543</v>
      </c>
      <c r="CY97" s="37" t="s">
        <v>1543</v>
      </c>
      <c r="CZ97" s="37" t="s">
        <v>1543</v>
      </c>
      <c r="DA97" s="37" t="s">
        <v>1543</v>
      </c>
      <c r="DB97" s="37" t="s">
        <v>1543</v>
      </c>
      <c r="DC97" s="37" t="s">
        <v>1543</v>
      </c>
      <c r="DD97" s="37" t="s">
        <v>1289</v>
      </c>
      <c r="DE97" s="37" t="s">
        <v>1292</v>
      </c>
      <c r="DF97" s="37" t="s">
        <v>1543</v>
      </c>
      <c r="DG97" s="37" t="s">
        <v>1543</v>
      </c>
      <c r="DH97" s="37" t="s">
        <v>1543</v>
      </c>
      <c r="DI97" s="37" t="s">
        <v>1543</v>
      </c>
      <c r="DJ97" s="37" t="s">
        <v>1309</v>
      </c>
      <c r="DK97" s="37" t="s">
        <v>1543</v>
      </c>
      <c r="DL97" s="37" t="s">
        <v>1314</v>
      </c>
      <c r="DM97" s="37" t="s">
        <v>1318</v>
      </c>
      <c r="DN97" s="37" t="s">
        <v>1322</v>
      </c>
      <c r="DO97" s="37" t="s">
        <v>1325</v>
      </c>
      <c r="DP97" s="37" t="s">
        <v>1543</v>
      </c>
      <c r="DQ97" s="37" t="s">
        <v>1332</v>
      </c>
      <c r="DR97" s="37" t="s">
        <v>1335</v>
      </c>
      <c r="DS97" s="37" t="s">
        <v>1543</v>
      </c>
      <c r="DT97" s="37" t="s">
        <v>1341</v>
      </c>
      <c r="DU97" s="37" t="s">
        <v>1543</v>
      </c>
      <c r="DV97" s="37" t="s">
        <v>1351</v>
      </c>
      <c r="DW97" s="37" t="s">
        <v>1543</v>
      </c>
      <c r="DX97" s="37" t="s">
        <v>1543</v>
      </c>
      <c r="DY97" s="37" t="s">
        <v>1543</v>
      </c>
      <c r="DZ97" s="37" t="s">
        <v>1370</v>
      </c>
      <c r="EA97" s="37" t="s">
        <v>1543</v>
      </c>
      <c r="EB97" s="37" t="s">
        <v>1543</v>
      </c>
      <c r="EC97" s="37" t="s">
        <v>1543</v>
      </c>
      <c r="ED97" s="37" t="s">
        <v>1543</v>
      </c>
      <c r="EE97" s="37" t="s">
        <v>1385</v>
      </c>
      <c r="EF97" s="37" t="s">
        <v>1543</v>
      </c>
      <c r="EG97" s="37" t="s">
        <v>1392</v>
      </c>
      <c r="EH97" s="37" t="s">
        <v>1543</v>
      </c>
      <c r="EI97" s="37" t="s">
        <v>1543</v>
      </c>
      <c r="EJ97" s="37" t="s">
        <v>1402</v>
      </c>
      <c r="EK97" s="37" t="s">
        <v>1543</v>
      </c>
      <c r="EL97" s="37" t="s">
        <v>1407</v>
      </c>
      <c r="EM97" s="37" t="s">
        <v>1543</v>
      </c>
      <c r="EN97" s="37" t="s">
        <v>1416</v>
      </c>
      <c r="EO97" s="37" t="s">
        <v>1418</v>
      </c>
      <c r="EP97" s="37" t="s">
        <v>1543</v>
      </c>
      <c r="EQ97" s="37" t="s">
        <v>1543</v>
      </c>
      <c r="ER97" s="37" t="s">
        <v>1543</v>
      </c>
      <c r="ES97" s="37" t="s">
        <v>1543</v>
      </c>
      <c r="ET97" s="37" t="s">
        <v>1543</v>
      </c>
      <c r="EU97" s="37" t="s">
        <v>1543</v>
      </c>
      <c r="EV97" s="37" t="s">
        <v>1439</v>
      </c>
      <c r="EW97" s="37" t="s">
        <v>1543</v>
      </c>
      <c r="EX97" s="37" t="s">
        <v>1543</v>
      </c>
      <c r="EY97" s="37" t="s">
        <v>1543</v>
      </c>
      <c r="EZ97" s="37" t="s">
        <v>1451</v>
      </c>
      <c r="FA97" s="37" t="s">
        <v>1543</v>
      </c>
      <c r="FB97" s="37" t="s">
        <v>1543</v>
      </c>
      <c r="FC97" s="37" t="s">
        <v>1464</v>
      </c>
      <c r="FD97" s="37" t="s">
        <v>1543</v>
      </c>
      <c r="FE97" s="37" t="s">
        <v>1543</v>
      </c>
      <c r="FF97" s="37" t="s">
        <v>1543</v>
      </c>
      <c r="FG97" s="37" t="s">
        <v>1543</v>
      </c>
      <c r="FH97" s="37" t="s">
        <v>1482</v>
      </c>
      <c r="FI97" s="37" t="s">
        <v>1487</v>
      </c>
      <c r="FJ97" s="37" t="s">
        <v>1543</v>
      </c>
      <c r="FK97" s="37" t="s">
        <v>1494</v>
      </c>
      <c r="FL97" s="37" t="s">
        <v>1497</v>
      </c>
      <c r="FM97" s="37" t="s">
        <v>1543</v>
      </c>
    </row>
    <row r="98" customFormat="false" ht="15" hidden="false" customHeight="false" outlineLevel="0" collapsed="false">
      <c r="A98" s="37"/>
      <c r="B98" s="37"/>
      <c r="C98" s="196"/>
      <c r="D98" s="36" t="s">
        <v>417</v>
      </c>
      <c r="E98" s="36" t="s">
        <v>896</v>
      </c>
      <c r="F98" s="36" t="s">
        <v>897</v>
      </c>
      <c r="G98" s="36" t="s">
        <v>898</v>
      </c>
      <c r="H98" s="36" t="s">
        <v>488</v>
      </c>
      <c r="I98" s="36" t="s">
        <v>489</v>
      </c>
      <c r="J98" s="36" t="s">
        <v>490</v>
      </c>
      <c r="K98" s="36" t="s">
        <v>864</v>
      </c>
      <c r="L98" s="173" t="s">
        <v>315</v>
      </c>
      <c r="M98" s="199" t="str">
        <f aca="false">IFERROR(__xludf.dummyfunction("regexreplace(N98,"" "","", "")"),"J0, J1, J2, J5, J6, J7, JA, JC, K0, K5, K7, K9, KA, KB, KC, KD, L1, L8, LA, LC, LF, M0, M1, M3, M4, M8, MB, MD, MF, N2, N7, NA, ")</f>
        <v>J0, J1, J2, J5, J6, J7, JA, JC, K0, K5, K7, K9, KA, KB, KC, KD, L1, L8, LA, LC, LF, M0, M1, M3, M4, M8, MB, MD, MF, N2, N7, NA,</v>
      </c>
      <c r="N98" s="199" t="e">
        <f aca="false">CONCATENATE(O98:CL98)</f>
        <v>#VALUE!</v>
      </c>
      <c r="O98" s="199" t="str">
        <f aca="false">IFERROR(__xludf.dummyfunction("if(countif(ec_num_list,CO98),OFFSET(INDIRECT(CONCAT(""A"",to_text(match(CO98,ec_num_list,0)))),0,1),"""")"),"J0 ")</f>
        <v>J0</v>
      </c>
      <c r="P98" s="199" t="str">
        <f aca="false">IFERROR(__xludf.dummyfunction("if(countif(ec_num_list,CP98),OFFSET(INDIRECT(CONCAT(""A"",to_text(match(CP98,ec_num_list,0)))),0,1),"""")"),"J1 ")</f>
        <v>J1</v>
      </c>
      <c r="Q98" s="199" t="str">
        <f aca="false">IFERROR(__xludf.dummyfunction("if(countif(ec_num_list,CQ98),OFFSET(INDIRECT(CONCAT(""A"",to_text(match(CQ98,ec_num_list,0)))),0,1),"""")"),"J2 ")</f>
        <v>J2</v>
      </c>
      <c r="R98" s="199" t="str">
        <f aca="false">IFERROR(__xludf.dummyfunction("if(countif(ec_num_list,CR98),OFFSET(INDIRECT(CONCAT(""A"",to_text(match(CR98,ec_num_list,0)))),0,1),"""")"),"")</f>
        <v/>
      </c>
      <c r="S98" s="199" t="str">
        <f aca="false">IFERROR(__xludf.dummyfunction("if(countif(ec_num_list,CS98),OFFSET(INDIRECT(CONCAT(""A"",to_text(match(CS98,ec_num_list,0)))),0,1),"""")"),"")</f>
        <v/>
      </c>
      <c r="T98" s="199" t="str">
        <f aca="false">IFERROR(__xludf.dummyfunction("if(countif(ec_num_list,CT98),OFFSET(INDIRECT(CONCAT(""A"",to_text(match(CT98,ec_num_list,0)))),0,1),"""")"),"J5 ")</f>
        <v>J5</v>
      </c>
      <c r="U98" s="199" t="str">
        <f aca="false">IFERROR(__xludf.dummyfunction("if(countif(ec_num_list,CU98),OFFSET(INDIRECT(CONCAT(""A"",to_text(match(CU98,ec_num_list,0)))),0,1),"""")"),"J6 ")</f>
        <v>J6</v>
      </c>
      <c r="V98" s="199" t="str">
        <f aca="false">IFERROR(__xludf.dummyfunction("if(countif(ec_num_list,CV98),OFFSET(INDIRECT(CONCAT(""A"",to_text(match(CV98,ec_num_list,0)))),0,1),"""")"),"J7 ")</f>
        <v>J7</v>
      </c>
      <c r="W98" s="199" t="str">
        <f aca="false">IFERROR(__xludf.dummyfunction("if(countif(ec_num_list,CW98),OFFSET(INDIRECT(CONCAT(""A"",to_text(match(CW98,ec_num_list,0)))),0,1),"""")"),"")</f>
        <v/>
      </c>
      <c r="X98" s="199" t="str">
        <f aca="false">IFERROR(__xludf.dummyfunction("if(countif(ec_num_list,CX98),OFFSET(INDIRECT(CONCAT(""A"",to_text(match(CX98,ec_num_list,0)))),0,1),"""")"),"")</f>
        <v/>
      </c>
      <c r="Y98" s="199" t="str">
        <f aca="false">IFERROR(__xludf.dummyfunction("if(countif(ec_num_list,CY98),OFFSET(INDIRECT(CONCAT(""A"",to_text(match(CY98,ec_num_list,0)))),0,1),"""")"),"JA ")</f>
        <v>JA</v>
      </c>
      <c r="Z98" s="199" t="str">
        <f aca="false">IFERROR(__xludf.dummyfunction("if(countif(ec_num_list,CZ98),OFFSET(INDIRECT(CONCAT(""A"",to_text(match(CZ98,ec_num_list,0)))),0,1),"""")"),"")</f>
        <v/>
      </c>
      <c r="AA98" s="199" t="str">
        <f aca="false">IFERROR(__xludf.dummyfunction("if(countif(ec_num_list,DA98),OFFSET(INDIRECT(CONCAT(""A"",to_text(match(DA98,ec_num_list,0)))),0,1),"""")"),"JC ")</f>
        <v>JC</v>
      </c>
      <c r="AB98" s="199" t="str">
        <f aca="false">IFERROR(__xludf.dummyfunction("if(countif(ec_num_list,DB98),OFFSET(INDIRECT(CONCAT(""A"",to_text(match(DB98,ec_num_list,0)))),0,1),"""")"),"")</f>
        <v/>
      </c>
      <c r="AC98" s="199" t="str">
        <f aca="false">IFERROR(__xludf.dummyfunction("if(countif(ec_num_list,DC98),OFFSET(INDIRECT(CONCAT(""A"",to_text(match(DC98,ec_num_list,0)))),0,1),"""")"),"")</f>
        <v/>
      </c>
      <c r="AD98" s="199" t="str">
        <f aca="false">IFERROR(__xludf.dummyfunction("if(countif(ec_num_list,DD98),OFFSET(INDIRECT(CONCAT(""A"",to_text(match(DD98,ec_num_list,0)))),0,1),"""")"),"")</f>
        <v/>
      </c>
      <c r="AE98" s="199" t="str">
        <f aca="false">IFERROR(__xludf.dummyfunction("if(countif(ec_num_list,DE98),OFFSET(INDIRECT(CONCAT(""A"",to_text(match(DE98,ec_num_list,0)))),0,1),"""")"),"K0 ")</f>
        <v>K0</v>
      </c>
      <c r="AF98" s="199" t="str">
        <f aca="false">IFERROR(__xludf.dummyfunction("if(countif(ec_num_list,DF98),OFFSET(INDIRECT(CONCAT(""A"",to_text(match(DF98,ec_num_list,0)))),0,1),"""")"),"")</f>
        <v/>
      </c>
      <c r="AG98" s="199" t="str">
        <f aca="false">IFERROR(__xludf.dummyfunction("if(countif(ec_num_list,DG98),OFFSET(INDIRECT(CONCAT(""A"",to_text(match(DG98,ec_num_list,0)))),0,1),"""")"),"")</f>
        <v/>
      </c>
      <c r="AH98" s="199" t="str">
        <f aca="false">IFERROR(__xludf.dummyfunction("if(countif(ec_num_list,DH98),OFFSET(INDIRECT(CONCAT(""A"",to_text(match(DH98,ec_num_list,0)))),0,1),"""")"),"")</f>
        <v/>
      </c>
      <c r="AI98" s="199" t="str">
        <f aca="false">IFERROR(__xludf.dummyfunction("if(countif(ec_num_list,DI98),OFFSET(INDIRECT(CONCAT(""A"",to_text(match(DI98,ec_num_list,0)))),0,1),"""")"),"")</f>
        <v/>
      </c>
      <c r="AJ98" s="199" t="str">
        <f aca="false">IFERROR(__xludf.dummyfunction("if(countif(ec_num_list,DJ98),OFFSET(INDIRECT(CONCAT(""A"",to_text(match(DJ98,ec_num_list,0)))),0,1),"""")"),"K5 ")</f>
        <v>K5</v>
      </c>
      <c r="AK98" s="199" t="str">
        <f aca="false">IFERROR(__xludf.dummyfunction("if(countif(ec_num_list,DK98),OFFSET(INDIRECT(CONCAT(""A"",to_text(match(DK98,ec_num_list,0)))),0,1),"""")"),"")</f>
        <v/>
      </c>
      <c r="AL98" s="199" t="str">
        <f aca="false">IFERROR(__xludf.dummyfunction("if(countif(ec_num_list,DL98),OFFSET(INDIRECT(CONCAT(""A"",to_text(match(DL98,ec_num_list,0)))),0,1),"""")"),"K7 ")</f>
        <v>K7</v>
      </c>
      <c r="AM98" s="199" t="str">
        <f aca="false">IFERROR(__xludf.dummyfunction("if(countif(ec_num_list,DM98),OFFSET(INDIRECT(CONCAT(""A"",to_text(match(DM98,ec_num_list,0)))),0,1),"""")"),"")</f>
        <v/>
      </c>
      <c r="AN98" s="199" t="str">
        <f aca="false">IFERROR(__xludf.dummyfunction("if(countif(ec_num_list,DN98),OFFSET(INDIRECT(CONCAT(""A"",to_text(match(DN98,ec_num_list,0)))),0,1),"""")"),"K9 ")</f>
        <v>K9</v>
      </c>
      <c r="AO98" s="199" t="str">
        <f aca="false">IFERROR(__xludf.dummyfunction("if(countif(ec_num_list,DO98),OFFSET(INDIRECT(CONCAT(""A"",to_text(match(DO98,ec_num_list,0)))),0,1),"""")"),"KA ")</f>
        <v>KA</v>
      </c>
      <c r="AP98" s="199" t="str">
        <f aca="false">IFERROR(__xludf.dummyfunction("if(countif(ec_num_list,DP98),OFFSET(INDIRECT(CONCAT(""A"",to_text(match(DP98,ec_num_list,0)))),0,1),"""")"),"KB ")</f>
        <v>KB</v>
      </c>
      <c r="AQ98" s="199" t="str">
        <f aca="false">IFERROR(__xludf.dummyfunction("if(countif(ec_num_list,DQ98),OFFSET(INDIRECT(CONCAT(""A"",to_text(match(DQ98,ec_num_list,0)))),0,1),"""")"),"KC ")</f>
        <v>KC</v>
      </c>
      <c r="AR98" s="199" t="str">
        <f aca="false">IFERROR(__xludf.dummyfunction("if(countif(ec_num_list,DR98),OFFSET(INDIRECT(CONCAT(""A"",to_text(match(DR98,ec_num_list,0)))),0,1),"""")"),"KD ")</f>
        <v>KD</v>
      </c>
      <c r="AS98" s="199" t="str">
        <f aca="false">IFERROR(__xludf.dummyfunction("if(countif(ec_num_list,DS98),OFFSET(INDIRECT(CONCAT(""A"",to_text(match(DS98,ec_num_list,0)))),0,1),"""")"),"")</f>
        <v/>
      </c>
      <c r="AT98" s="199" t="str">
        <f aca="false">IFERROR(__xludf.dummyfunction("if(countif(ec_num_list,DT98),OFFSET(INDIRECT(CONCAT(""A"",to_text(match(DT98,ec_num_list,0)))),0,1),"""")"),"")</f>
        <v/>
      </c>
      <c r="AU98" s="199" t="str">
        <f aca="false">IFERROR(__xludf.dummyfunction("if(countif(ec_num_list,DU98),OFFSET(INDIRECT(CONCAT(""A"",to_text(match(DU98,ec_num_list,0)))),0,1),"""")"),"")</f>
        <v/>
      </c>
      <c r="AV98" s="199" t="str">
        <f aca="false">IFERROR(__xludf.dummyfunction("if(countif(ec_num_list,DV98),OFFSET(INDIRECT(CONCAT(""A"",to_text(match(DV98,ec_num_list,0)))),0,1),"""")"),"L1 ")</f>
        <v>L1</v>
      </c>
      <c r="AW98" s="199" t="str">
        <f aca="false">IFERROR(__xludf.dummyfunction("if(countif(ec_num_list,DW98),OFFSET(INDIRECT(CONCAT(""A"",to_text(match(DW98,ec_num_list,0)))),0,1),"""")"),"")</f>
        <v/>
      </c>
      <c r="AX98" s="199" t="str">
        <f aca="false">IFERROR(__xludf.dummyfunction("if(countif(ec_num_list,DX98),OFFSET(INDIRECT(CONCAT(""A"",to_text(match(DX98,ec_num_list,0)))),0,1),"""")"),"")</f>
        <v/>
      </c>
      <c r="AY98" s="199" t="str">
        <f aca="false">IFERROR(__xludf.dummyfunction("if(countif(ec_num_list,DY98),OFFSET(INDIRECT(CONCAT(""A"",to_text(match(DY98,ec_num_list,0)))),0,1),"""")"),"")</f>
        <v/>
      </c>
      <c r="AZ98" s="199" t="str">
        <f aca="false">IFERROR(__xludf.dummyfunction("if(countif(ec_num_list,DZ98),OFFSET(INDIRECT(CONCAT(""A"",to_text(match(DZ98,ec_num_list,0)))),0,1),"""")"),"")</f>
        <v/>
      </c>
      <c r="BA98" s="199" t="str">
        <f aca="false">IFERROR(__xludf.dummyfunction("if(countif(ec_num_list,EA98),OFFSET(INDIRECT(CONCAT(""A"",to_text(match(EA98,ec_num_list,0)))),0,1),"""")"),"")</f>
        <v/>
      </c>
      <c r="BB98" s="199" t="str">
        <f aca="false">IFERROR(__xludf.dummyfunction("if(countif(ec_num_list,EB98),OFFSET(INDIRECT(CONCAT(""A"",to_text(match(EB98,ec_num_list,0)))),0,1),"""")"),"")</f>
        <v/>
      </c>
      <c r="BC98" s="199" t="str">
        <f aca="false">IFERROR(__xludf.dummyfunction("if(countif(ec_num_list,EC98),OFFSET(INDIRECT(CONCAT(""A"",to_text(match(EC98,ec_num_list,0)))),0,1),"""")"),"L8 ")</f>
        <v>L8</v>
      </c>
      <c r="BD98" s="199" t="str">
        <f aca="false">IFERROR(__xludf.dummyfunction("if(countif(ec_num_list,ED98),OFFSET(INDIRECT(CONCAT(""A"",to_text(match(ED98,ec_num_list,0)))),0,1),"""")"),"")</f>
        <v/>
      </c>
      <c r="BE98" s="199" t="str">
        <f aca="false">IFERROR(__xludf.dummyfunction("if(countif(ec_num_list,EE98),OFFSET(INDIRECT(CONCAT(""A"",to_text(match(EE98,ec_num_list,0)))),0,1),"""")"),"LA ")</f>
        <v>LA</v>
      </c>
      <c r="BF98" s="199" t="str">
        <f aca="false">IFERROR(__xludf.dummyfunction("if(countif(ec_num_list,EF98),OFFSET(INDIRECT(CONCAT(""A"",to_text(match(EF98,ec_num_list,0)))),0,1),"""")"),"")</f>
        <v/>
      </c>
      <c r="BG98" s="199" t="str">
        <f aca="false">IFERROR(__xludf.dummyfunction("if(countif(ec_num_list,EG98),OFFSET(INDIRECT(CONCAT(""A"",to_text(match(EG98,ec_num_list,0)))),0,1),"""")"),"LC ")</f>
        <v>LC</v>
      </c>
      <c r="BH98" s="199" t="str">
        <f aca="false">IFERROR(__xludf.dummyfunction("if(countif(ec_num_list,EH98),OFFSET(INDIRECT(CONCAT(""A"",to_text(match(EH98,ec_num_list,0)))),0,1),"""")"),"")</f>
        <v/>
      </c>
      <c r="BI98" s="199" t="str">
        <f aca="false">IFERROR(__xludf.dummyfunction("if(countif(ec_num_list,EI98),OFFSET(INDIRECT(CONCAT(""A"",to_text(match(EI98,ec_num_list,0)))),0,1),"""")"),"")</f>
        <v/>
      </c>
      <c r="BJ98" s="199" t="str">
        <f aca="false">IFERROR(__xludf.dummyfunction("if(countif(ec_num_list,EJ98),OFFSET(INDIRECT(CONCAT(""A"",to_text(match(EJ98,ec_num_list,0)))),0,1),"""")"),"LF ")</f>
        <v>LF</v>
      </c>
      <c r="BK98" s="199" t="str">
        <f aca="false">IFERROR(__xludf.dummyfunction("if(countif(ec_num_list,EK98),OFFSET(INDIRECT(CONCAT(""A"",to_text(match(EK98,ec_num_list,0)))),0,1),"""")"),"M0 ")</f>
        <v>M0</v>
      </c>
      <c r="BL98" s="199" t="str">
        <f aca="false">IFERROR(__xludf.dummyfunction("if(countif(ec_num_list,EL98),OFFSET(INDIRECT(CONCAT(""A"",to_text(match(EL98,ec_num_list,0)))),0,1),"""")"),"M1 ")</f>
        <v>M1</v>
      </c>
      <c r="BM98" s="199" t="str">
        <f aca="false">IFERROR(__xludf.dummyfunction("if(countif(ec_num_list,EM98),OFFSET(INDIRECT(CONCAT(""A"",to_text(match(EM98,ec_num_list,0)))),0,1),"""")"),"")</f>
        <v/>
      </c>
      <c r="BN98" s="199" t="str">
        <f aca="false">IFERROR(__xludf.dummyfunction("if(countif(ec_num_list,EN98),OFFSET(INDIRECT(CONCAT(""A"",to_text(match(EN98,ec_num_list,0)))),0,1),"""")"),"M3 ")</f>
        <v>M3</v>
      </c>
      <c r="BO98" s="199" t="str">
        <f aca="false">IFERROR(__xludf.dummyfunction("if(countif(ec_num_list,EO98),OFFSET(INDIRECT(CONCAT(""A"",to_text(match(EO98,ec_num_list,0)))),0,1),"""")"),"M4 ")</f>
        <v>M4</v>
      </c>
      <c r="BP98" s="199" t="str">
        <f aca="false">IFERROR(__xludf.dummyfunction("if(countif(ec_num_list,EP98),OFFSET(INDIRECT(CONCAT(""A"",to_text(match(EP98,ec_num_list,0)))),0,1),"""")"),"")</f>
        <v/>
      </c>
      <c r="BQ98" s="199" t="str">
        <f aca="false">IFERROR(__xludf.dummyfunction("if(countif(ec_num_list,EQ98),OFFSET(INDIRECT(CONCAT(""A"",to_text(match(EQ98,ec_num_list,0)))),0,1),"""")"),"")</f>
        <v/>
      </c>
      <c r="BR98" s="199" t="str">
        <f aca="false">IFERROR(__xludf.dummyfunction("if(countif(ec_num_list,ER98),OFFSET(INDIRECT(CONCAT(""A"",to_text(match(ER98,ec_num_list,0)))),0,1),"""")"),"")</f>
        <v/>
      </c>
      <c r="BS98" s="199" t="str">
        <f aca="false">IFERROR(__xludf.dummyfunction("if(countif(ec_num_list,ES98),OFFSET(INDIRECT(CONCAT(""A"",to_text(match(ES98,ec_num_list,0)))),0,1),"""")"),"M8 ")</f>
        <v>M8</v>
      </c>
      <c r="BT98" s="199" t="str">
        <f aca="false">IFERROR(__xludf.dummyfunction("if(countif(ec_num_list,ET98),OFFSET(INDIRECT(CONCAT(""A"",to_text(match(ET98,ec_num_list,0)))),0,1),"""")"),"")</f>
        <v/>
      </c>
      <c r="BU98" s="199" t="str">
        <f aca="false">IFERROR(__xludf.dummyfunction("if(countif(ec_num_list,EU98),OFFSET(INDIRECT(CONCAT(""A"",to_text(match(EU98,ec_num_list,0)))),0,1),"""")"),"")</f>
        <v/>
      </c>
      <c r="BV98" s="199" t="str">
        <f aca="false">IFERROR(__xludf.dummyfunction("if(countif(ec_num_list,EV98),OFFSET(INDIRECT(CONCAT(""A"",to_text(match(EV98,ec_num_list,0)))),0,1),"""")"),"MB ")</f>
        <v>MB</v>
      </c>
      <c r="BW98" s="199" t="str">
        <f aca="false">IFERROR(__xludf.dummyfunction("if(countif(ec_num_list,EW98),OFFSET(INDIRECT(CONCAT(""A"",to_text(match(EW98,ec_num_list,0)))),0,1),"""")"),"")</f>
        <v/>
      </c>
      <c r="BX98" s="199" t="str">
        <f aca="false">IFERROR(__xludf.dummyfunction("if(countif(ec_num_list,EX98),OFFSET(INDIRECT(CONCAT(""A"",to_text(match(EX98,ec_num_list,0)))),0,1),"""")"),"MD ")</f>
        <v>MD</v>
      </c>
      <c r="BY98" s="199" t="str">
        <f aca="false">IFERROR(__xludf.dummyfunction("if(countif(ec_num_list,EY98),OFFSET(INDIRECT(CONCAT(""A"",to_text(match(EY98,ec_num_list,0)))),0,1),"""")"),"")</f>
        <v/>
      </c>
      <c r="BZ98" s="199" t="str">
        <f aca="false">IFERROR(__xludf.dummyfunction("if(countif(ec_num_list,EZ98),OFFSET(INDIRECT(CONCAT(""A"",to_text(match(EZ98,ec_num_list,0)))),0,1),"""")"),"MF ")</f>
        <v>MF</v>
      </c>
      <c r="CA98" s="199" t="str">
        <f aca="false">IFERROR(__xludf.dummyfunction("if(countif(ec_num_list,FA98),OFFSET(INDIRECT(CONCAT(""A"",to_text(match(FA98,ec_num_list,0)))),0,1),"""")"),"")</f>
        <v/>
      </c>
      <c r="CB98" s="199" t="str">
        <f aca="false">IFERROR(__xludf.dummyfunction("if(countif(ec_num_list,FB98),OFFSET(INDIRECT(CONCAT(""A"",to_text(match(FB98,ec_num_list,0)))),0,1),"""")"),"")</f>
        <v/>
      </c>
      <c r="CC98" s="199" t="str">
        <f aca="false">IFERROR(__xludf.dummyfunction("if(countif(ec_num_list,FC98),OFFSET(INDIRECT(CONCAT(""A"",to_text(match(FC98,ec_num_list,0)))),0,1),"""")"),"N2 ")</f>
        <v>N2</v>
      </c>
      <c r="CD98" s="199" t="str">
        <f aca="false">IFERROR(__xludf.dummyfunction("if(countif(ec_num_list,FD98),OFFSET(INDIRECT(CONCAT(""A"",to_text(match(FD98,ec_num_list,0)))),0,1),"""")"),"")</f>
        <v/>
      </c>
      <c r="CE98" s="199" t="str">
        <f aca="false">IFERROR(__xludf.dummyfunction("if(countif(ec_num_list,FE98),OFFSET(INDIRECT(CONCAT(""A"",to_text(match(FE98,ec_num_list,0)))),0,1),"""")"),"")</f>
        <v/>
      </c>
      <c r="CF98" s="199" t="str">
        <f aca="false">IFERROR(__xludf.dummyfunction("if(countif(ec_num_list,FF98),OFFSET(INDIRECT(CONCAT(""A"",to_text(match(FF98,ec_num_list,0)))),0,1),"""")"),"")</f>
        <v/>
      </c>
      <c r="CG98" s="199" t="str">
        <f aca="false">IFERROR(__xludf.dummyfunction("if(countif(ec_num_list,FG98),OFFSET(INDIRECT(CONCAT(""A"",to_text(match(FG98,ec_num_list,0)))),0,1),"""")"),"")</f>
        <v/>
      </c>
      <c r="CH98" s="199" t="str">
        <f aca="false">IFERROR(__xludf.dummyfunction("if(countif(ec_num_list,FH98),OFFSET(INDIRECT(CONCAT(""A"",to_text(match(FH98,ec_num_list,0)))),0,1),"""")"),"N7 ")</f>
        <v>N7</v>
      </c>
      <c r="CI98" s="199" t="str">
        <f aca="false">IFERROR(__xludf.dummyfunction("if(countif(ec_num_list,FI98),OFFSET(INDIRECT(CONCAT(""A"",to_text(match(FI98,ec_num_list,0)))),0,1),"""")"),"")</f>
        <v/>
      </c>
      <c r="CJ98" s="199" t="str">
        <f aca="false">IFERROR(__xludf.dummyfunction("if(countif(ec_num_list,FJ98),OFFSET(INDIRECT(CONCAT(""A"",to_text(match(FJ98,ec_num_list,0)))),0,1),"""")"),"")</f>
        <v/>
      </c>
      <c r="CK98" s="199" t="str">
        <f aca="false">IFERROR(__xludf.dummyfunction("if(countif(ec_num_list,FK98),OFFSET(INDIRECT(CONCAT(""A"",to_text(match(FK98,ec_num_list,0)))),0,1),"""")"),"NA ")</f>
        <v>NA</v>
      </c>
      <c r="CL98" s="199" t="str">
        <f aca="false">IFERROR(__xludf.dummyfunction("if(countif(ec_num_list,FL98),OFFSET(INDIRECT(CONCAT(""A"",to_text(match(FL98,ec_num_list,0)))),0,1),"""")"),"")</f>
        <v/>
      </c>
      <c r="CM98" s="199" t="str">
        <f aca="false">IFERROR(__xludf.dummyfunction("if(countif(ec_num_list,FM98),OFFSET(INDIRECT(CONCAT(""A"",to_text(match(FM98,ec_num_list,0)))),0,1),"""")"),"")</f>
        <v/>
      </c>
      <c r="CN98" s="37" t="s">
        <v>315</v>
      </c>
      <c r="CO98" s="37" t="s">
        <v>1231</v>
      </c>
      <c r="CP98" s="37" t="s">
        <v>1239</v>
      </c>
      <c r="CQ98" s="37" t="s">
        <v>1244</v>
      </c>
      <c r="CR98" s="37" t="s">
        <v>1543</v>
      </c>
      <c r="CS98" s="37" t="s">
        <v>1543</v>
      </c>
      <c r="CT98" s="37" t="s">
        <v>1254</v>
      </c>
      <c r="CU98" s="37" t="s">
        <v>1259</v>
      </c>
      <c r="CV98" s="37" t="s">
        <v>1262</v>
      </c>
      <c r="CW98" s="37" t="s">
        <v>1543</v>
      </c>
      <c r="CX98" s="37" t="s">
        <v>1543</v>
      </c>
      <c r="CY98" s="37" t="s">
        <v>1274</v>
      </c>
      <c r="CZ98" s="37" t="s">
        <v>1543</v>
      </c>
      <c r="DA98" s="37" t="s">
        <v>1280</v>
      </c>
      <c r="DB98" s="37" t="s">
        <v>1543</v>
      </c>
      <c r="DC98" s="37" t="s">
        <v>1543</v>
      </c>
      <c r="DD98" s="37" t="s">
        <v>1543</v>
      </c>
      <c r="DE98" s="37" t="s">
        <v>1292</v>
      </c>
      <c r="DF98" s="37" t="s">
        <v>1543</v>
      </c>
      <c r="DG98" s="37" t="s">
        <v>1543</v>
      </c>
      <c r="DH98" s="37" t="s">
        <v>1543</v>
      </c>
      <c r="DI98" s="37" t="s">
        <v>1543</v>
      </c>
      <c r="DJ98" s="37" t="s">
        <v>1309</v>
      </c>
      <c r="DK98" s="37" t="s">
        <v>1543</v>
      </c>
      <c r="DL98" s="37" t="s">
        <v>1314</v>
      </c>
      <c r="DM98" s="37" t="s">
        <v>1543</v>
      </c>
      <c r="DN98" s="37" t="s">
        <v>1322</v>
      </c>
      <c r="DO98" s="37" t="s">
        <v>1325</v>
      </c>
      <c r="DP98" s="37" t="s">
        <v>1329</v>
      </c>
      <c r="DQ98" s="37" t="s">
        <v>1332</v>
      </c>
      <c r="DR98" s="37" t="s">
        <v>1335</v>
      </c>
      <c r="DS98" s="37" t="s">
        <v>1543</v>
      </c>
      <c r="DT98" s="37" t="s">
        <v>1543</v>
      </c>
      <c r="DU98" s="37" t="s">
        <v>1543</v>
      </c>
      <c r="DV98" s="37" t="s">
        <v>1351</v>
      </c>
      <c r="DW98" s="37" t="s">
        <v>1543</v>
      </c>
      <c r="DX98" s="37" t="s">
        <v>1543</v>
      </c>
      <c r="DY98" s="37" t="s">
        <v>1543</v>
      </c>
      <c r="DZ98" s="37" t="s">
        <v>1543</v>
      </c>
      <c r="EA98" s="37" t="s">
        <v>1543</v>
      </c>
      <c r="EB98" s="37" t="s">
        <v>1543</v>
      </c>
      <c r="EC98" s="37" t="s">
        <v>1379</v>
      </c>
      <c r="ED98" s="37" t="s">
        <v>1543</v>
      </c>
      <c r="EE98" s="37" t="s">
        <v>1385</v>
      </c>
      <c r="EF98" s="37" t="s">
        <v>1543</v>
      </c>
      <c r="EG98" s="37" t="s">
        <v>1392</v>
      </c>
      <c r="EH98" s="37" t="s">
        <v>1543</v>
      </c>
      <c r="EI98" s="37" t="s">
        <v>1543</v>
      </c>
      <c r="EJ98" s="37" t="s">
        <v>1402</v>
      </c>
      <c r="EK98" s="37" t="s">
        <v>1405</v>
      </c>
      <c r="EL98" s="37" t="s">
        <v>1407</v>
      </c>
      <c r="EM98" s="37" t="s">
        <v>1543</v>
      </c>
      <c r="EN98" s="37" t="s">
        <v>1416</v>
      </c>
      <c r="EO98" s="37" t="s">
        <v>1418</v>
      </c>
      <c r="EP98" s="37" t="s">
        <v>1543</v>
      </c>
      <c r="EQ98" s="37" t="s">
        <v>1543</v>
      </c>
      <c r="ER98" s="37" t="s">
        <v>1543</v>
      </c>
      <c r="ES98" s="37" t="s">
        <v>1430</v>
      </c>
      <c r="ET98" s="37" t="s">
        <v>1543</v>
      </c>
      <c r="EU98" s="37" t="s">
        <v>1543</v>
      </c>
      <c r="EV98" s="37" t="s">
        <v>1439</v>
      </c>
      <c r="EW98" s="37" t="s">
        <v>1543</v>
      </c>
      <c r="EX98" s="37" t="s">
        <v>1446</v>
      </c>
      <c r="EY98" s="37" t="s">
        <v>1543</v>
      </c>
      <c r="EZ98" s="37" t="s">
        <v>1451</v>
      </c>
      <c r="FA98" s="37" t="s">
        <v>1543</v>
      </c>
      <c r="FB98" s="37" t="s">
        <v>1543</v>
      </c>
      <c r="FC98" s="37" t="s">
        <v>1464</v>
      </c>
      <c r="FD98" s="37" t="s">
        <v>1543</v>
      </c>
      <c r="FE98" s="37" t="s">
        <v>1543</v>
      </c>
      <c r="FF98" s="37" t="s">
        <v>1543</v>
      </c>
      <c r="FG98" s="37" t="s">
        <v>1543</v>
      </c>
      <c r="FH98" s="37" t="s">
        <v>1482</v>
      </c>
      <c r="FI98" s="37" t="s">
        <v>1543</v>
      </c>
      <c r="FJ98" s="37" t="s">
        <v>1543</v>
      </c>
      <c r="FK98" s="37" t="s">
        <v>1494</v>
      </c>
      <c r="FL98" s="37" t="s">
        <v>1497</v>
      </c>
      <c r="FM98" s="37" t="s">
        <v>1543</v>
      </c>
    </row>
    <row r="99" customFormat="false" ht="15" hidden="false" customHeight="false" outlineLevel="0" collapsed="false">
      <c r="A99" s="37"/>
      <c r="B99" s="37"/>
      <c r="C99" s="196"/>
      <c r="D99" s="36" t="s">
        <v>417</v>
      </c>
      <c r="E99" s="36" t="s">
        <v>896</v>
      </c>
      <c r="F99" s="36" t="s">
        <v>897</v>
      </c>
      <c r="G99" s="36" t="s">
        <v>898</v>
      </c>
      <c r="H99" s="36" t="s">
        <v>439</v>
      </c>
      <c r="I99" s="36" t="s">
        <v>440</v>
      </c>
      <c r="J99" s="36" t="s">
        <v>707</v>
      </c>
      <c r="K99" s="36" t="s">
        <v>866</v>
      </c>
      <c r="L99" s="173" t="s">
        <v>319</v>
      </c>
      <c r="M99" s="199" t="str">
        <f aca="false">IFERROR(__xludf.dummyfunction("regexreplace(N99,"" "","", "")"),"J0, J1, J2, J5, J6, J7, JA, JC, JD, K0, K5, K7, K9, KA, KC, KD, KF, L1, L8, LA, LC, M0, M3, MA, MD, MF, N2, N7, NA, ")</f>
        <v>J0, J1, J2, J5, J6, J7, JA, JC, JD, K0, K5, K7, K9, KA, KC, KD, KF, L1, L8, LA, LC, M0, M3, MA, MD, MF, N2, N7, NA,</v>
      </c>
      <c r="N99" s="199" t="e">
        <f aca="false">CONCATENATE(O99:CL99)</f>
        <v>#VALUE!</v>
      </c>
      <c r="O99" s="199" t="str">
        <f aca="false">IFERROR(__xludf.dummyfunction("if(countif(ec_num_list,CO99),OFFSET(INDIRECT(CONCAT(""A"",to_text(match(CO99,ec_num_list,0)))),0,1),"""")"),"J0 ")</f>
        <v>J0</v>
      </c>
      <c r="P99" s="199" t="str">
        <f aca="false">IFERROR(__xludf.dummyfunction("if(countif(ec_num_list,CP99),OFFSET(INDIRECT(CONCAT(""A"",to_text(match(CP99,ec_num_list,0)))),0,1),"""")"),"J1 ")</f>
        <v>J1</v>
      </c>
      <c r="Q99" s="199" t="str">
        <f aca="false">IFERROR(__xludf.dummyfunction("if(countif(ec_num_list,CQ99),OFFSET(INDIRECT(CONCAT(""A"",to_text(match(CQ99,ec_num_list,0)))),0,1),"""")"),"J2 ")</f>
        <v>J2</v>
      </c>
      <c r="R99" s="199" t="str">
        <f aca="false">IFERROR(__xludf.dummyfunction("if(countif(ec_num_list,CR99),OFFSET(INDIRECT(CONCAT(""A"",to_text(match(CR99,ec_num_list,0)))),0,1),"""")"),"")</f>
        <v/>
      </c>
      <c r="S99" s="199" t="str">
        <f aca="false">IFERROR(__xludf.dummyfunction("if(countif(ec_num_list,CS99),OFFSET(INDIRECT(CONCAT(""A"",to_text(match(CS99,ec_num_list,0)))),0,1),"""")"),"")</f>
        <v/>
      </c>
      <c r="T99" s="199" t="str">
        <f aca="false">IFERROR(__xludf.dummyfunction("if(countif(ec_num_list,CT99),OFFSET(INDIRECT(CONCAT(""A"",to_text(match(CT99,ec_num_list,0)))),0,1),"""")"),"J5 ")</f>
        <v>J5</v>
      </c>
      <c r="U99" s="199" t="str">
        <f aca="false">IFERROR(__xludf.dummyfunction("if(countif(ec_num_list,CU99),OFFSET(INDIRECT(CONCAT(""A"",to_text(match(CU99,ec_num_list,0)))),0,1),"""")"),"J6 ")</f>
        <v>J6</v>
      </c>
      <c r="V99" s="199" t="str">
        <f aca="false">IFERROR(__xludf.dummyfunction("if(countif(ec_num_list,CV99),OFFSET(INDIRECT(CONCAT(""A"",to_text(match(CV99,ec_num_list,0)))),0,1),"""")"),"J7 ")</f>
        <v>J7</v>
      </c>
      <c r="W99" s="199" t="str">
        <f aca="false">IFERROR(__xludf.dummyfunction("if(countif(ec_num_list,CW99),OFFSET(INDIRECT(CONCAT(""A"",to_text(match(CW99,ec_num_list,0)))),0,1),"""")"),"")</f>
        <v/>
      </c>
      <c r="X99" s="199" t="str">
        <f aca="false">IFERROR(__xludf.dummyfunction("if(countif(ec_num_list,CX99),OFFSET(INDIRECT(CONCAT(""A"",to_text(match(CX99,ec_num_list,0)))),0,1),"""")"),"")</f>
        <v/>
      </c>
      <c r="Y99" s="199" t="str">
        <f aca="false">IFERROR(__xludf.dummyfunction("if(countif(ec_num_list,CY99),OFFSET(INDIRECT(CONCAT(""A"",to_text(match(CY99,ec_num_list,0)))),0,1),"""")"),"JA ")</f>
        <v>JA</v>
      </c>
      <c r="Z99" s="199" t="str">
        <f aca="false">IFERROR(__xludf.dummyfunction("if(countif(ec_num_list,CZ99),OFFSET(INDIRECT(CONCAT(""A"",to_text(match(CZ99,ec_num_list,0)))),0,1),"""")"),"")</f>
        <v/>
      </c>
      <c r="AA99" s="199" t="str">
        <f aca="false">IFERROR(__xludf.dummyfunction("if(countif(ec_num_list,DA99),OFFSET(INDIRECT(CONCAT(""A"",to_text(match(DA99,ec_num_list,0)))),0,1),"""")"),"JC ")</f>
        <v>JC</v>
      </c>
      <c r="AB99" s="199" t="str">
        <f aca="false">IFERROR(__xludf.dummyfunction("if(countif(ec_num_list,DB99),OFFSET(INDIRECT(CONCAT(""A"",to_text(match(DB99,ec_num_list,0)))),0,1),"""")"),"JD ")</f>
        <v>JD</v>
      </c>
      <c r="AC99" s="199" t="str">
        <f aca="false">IFERROR(__xludf.dummyfunction("if(countif(ec_num_list,DC99),OFFSET(INDIRECT(CONCAT(""A"",to_text(match(DC99,ec_num_list,0)))),0,1),"""")"),"")</f>
        <v/>
      </c>
      <c r="AD99" s="199" t="str">
        <f aca="false">IFERROR(__xludf.dummyfunction("if(countif(ec_num_list,DD99),OFFSET(INDIRECT(CONCAT(""A"",to_text(match(DD99,ec_num_list,0)))),0,1),"""")"),"")</f>
        <v/>
      </c>
      <c r="AE99" s="199" t="str">
        <f aca="false">IFERROR(__xludf.dummyfunction("if(countif(ec_num_list,DE99),OFFSET(INDIRECT(CONCAT(""A"",to_text(match(DE99,ec_num_list,0)))),0,1),"""")"),"K0 ")</f>
        <v>K0</v>
      </c>
      <c r="AF99" s="199" t="str">
        <f aca="false">IFERROR(__xludf.dummyfunction("if(countif(ec_num_list,DF99),OFFSET(INDIRECT(CONCAT(""A"",to_text(match(DF99,ec_num_list,0)))),0,1),"""")"),"")</f>
        <v/>
      </c>
      <c r="AG99" s="199" t="str">
        <f aca="false">IFERROR(__xludf.dummyfunction("if(countif(ec_num_list,DG99),OFFSET(INDIRECT(CONCAT(""A"",to_text(match(DG99,ec_num_list,0)))),0,1),"""")"),"")</f>
        <v/>
      </c>
      <c r="AH99" s="199" t="str">
        <f aca="false">IFERROR(__xludf.dummyfunction("if(countif(ec_num_list,DH99),OFFSET(INDIRECT(CONCAT(""A"",to_text(match(DH99,ec_num_list,0)))),0,1),"""")"),"")</f>
        <v/>
      </c>
      <c r="AI99" s="199" t="str">
        <f aca="false">IFERROR(__xludf.dummyfunction("if(countif(ec_num_list,DI99),OFFSET(INDIRECT(CONCAT(""A"",to_text(match(DI99,ec_num_list,0)))),0,1),"""")"),"")</f>
        <v/>
      </c>
      <c r="AJ99" s="199" t="str">
        <f aca="false">IFERROR(__xludf.dummyfunction("if(countif(ec_num_list,DJ99),OFFSET(INDIRECT(CONCAT(""A"",to_text(match(DJ99,ec_num_list,0)))),0,1),"""")"),"K5 ")</f>
        <v>K5</v>
      </c>
      <c r="AK99" s="199" t="str">
        <f aca="false">IFERROR(__xludf.dummyfunction("if(countif(ec_num_list,DK99),OFFSET(INDIRECT(CONCAT(""A"",to_text(match(DK99,ec_num_list,0)))),0,1),"""")"),"")</f>
        <v/>
      </c>
      <c r="AL99" s="199" t="str">
        <f aca="false">IFERROR(__xludf.dummyfunction("if(countif(ec_num_list,DL99),OFFSET(INDIRECT(CONCAT(""A"",to_text(match(DL99,ec_num_list,0)))),0,1),"""")"),"K7 ")</f>
        <v>K7</v>
      </c>
      <c r="AM99" s="199" t="str">
        <f aca="false">IFERROR(__xludf.dummyfunction("if(countif(ec_num_list,DM99),OFFSET(INDIRECT(CONCAT(""A"",to_text(match(DM99,ec_num_list,0)))),0,1),"""")"),"")</f>
        <v/>
      </c>
      <c r="AN99" s="199" t="str">
        <f aca="false">IFERROR(__xludf.dummyfunction("if(countif(ec_num_list,DN99),OFFSET(INDIRECT(CONCAT(""A"",to_text(match(DN99,ec_num_list,0)))),0,1),"""")"),"K9 ")</f>
        <v>K9</v>
      </c>
      <c r="AO99" s="199" t="str">
        <f aca="false">IFERROR(__xludf.dummyfunction("if(countif(ec_num_list,DO99),OFFSET(INDIRECT(CONCAT(""A"",to_text(match(DO99,ec_num_list,0)))),0,1),"""")"),"KA ")</f>
        <v>KA</v>
      </c>
      <c r="AP99" s="199" t="str">
        <f aca="false">IFERROR(__xludf.dummyfunction("if(countif(ec_num_list,DP99),OFFSET(INDIRECT(CONCAT(""A"",to_text(match(DP99,ec_num_list,0)))),0,1),"""")"),"")</f>
        <v/>
      </c>
      <c r="AQ99" s="199" t="str">
        <f aca="false">IFERROR(__xludf.dummyfunction("if(countif(ec_num_list,DQ99),OFFSET(INDIRECT(CONCAT(""A"",to_text(match(DQ99,ec_num_list,0)))),0,1),"""")"),"KC ")</f>
        <v>KC</v>
      </c>
      <c r="AR99" s="199" t="str">
        <f aca="false">IFERROR(__xludf.dummyfunction("if(countif(ec_num_list,DR99),OFFSET(INDIRECT(CONCAT(""A"",to_text(match(DR99,ec_num_list,0)))),0,1),"""")"),"KD ")</f>
        <v>KD</v>
      </c>
      <c r="AS99" s="199" t="str">
        <f aca="false">IFERROR(__xludf.dummyfunction("if(countif(ec_num_list,DS99),OFFSET(INDIRECT(CONCAT(""A"",to_text(match(DS99,ec_num_list,0)))),0,1),"""")"),"")</f>
        <v/>
      </c>
      <c r="AT99" s="199" t="str">
        <f aca="false">IFERROR(__xludf.dummyfunction("if(countif(ec_num_list,DT99),OFFSET(INDIRECT(CONCAT(""A"",to_text(match(DT99,ec_num_list,0)))),0,1),"""")"),"KF ")</f>
        <v>KF</v>
      </c>
      <c r="AU99" s="199" t="str">
        <f aca="false">IFERROR(__xludf.dummyfunction("if(countif(ec_num_list,DU99),OFFSET(INDIRECT(CONCAT(""A"",to_text(match(DU99,ec_num_list,0)))),0,1),"""")"),"")</f>
        <v/>
      </c>
      <c r="AV99" s="199" t="str">
        <f aca="false">IFERROR(__xludf.dummyfunction("if(countif(ec_num_list,DV99),OFFSET(INDIRECT(CONCAT(""A"",to_text(match(DV99,ec_num_list,0)))),0,1),"""")"),"L1 ")</f>
        <v>L1</v>
      </c>
      <c r="AW99" s="199" t="str">
        <f aca="false">IFERROR(__xludf.dummyfunction("if(countif(ec_num_list,DW99),OFFSET(INDIRECT(CONCAT(""A"",to_text(match(DW99,ec_num_list,0)))),0,1),"""")"),"")</f>
        <v/>
      </c>
      <c r="AX99" s="199" t="str">
        <f aca="false">IFERROR(__xludf.dummyfunction("if(countif(ec_num_list,DX99),OFFSET(INDIRECT(CONCAT(""A"",to_text(match(DX99,ec_num_list,0)))),0,1),"""")"),"")</f>
        <v/>
      </c>
      <c r="AY99" s="199" t="str">
        <f aca="false">IFERROR(__xludf.dummyfunction("if(countif(ec_num_list,DY99),OFFSET(INDIRECT(CONCAT(""A"",to_text(match(DY99,ec_num_list,0)))),0,1),"""")"),"")</f>
        <v/>
      </c>
      <c r="AZ99" s="199" t="str">
        <f aca="false">IFERROR(__xludf.dummyfunction("if(countif(ec_num_list,DZ99),OFFSET(INDIRECT(CONCAT(""A"",to_text(match(DZ99,ec_num_list,0)))),0,1),"""")"),"")</f>
        <v/>
      </c>
      <c r="BA99" s="199" t="str">
        <f aca="false">IFERROR(__xludf.dummyfunction("if(countif(ec_num_list,EA99),OFFSET(INDIRECT(CONCAT(""A"",to_text(match(EA99,ec_num_list,0)))),0,1),"""")"),"")</f>
        <v/>
      </c>
      <c r="BB99" s="199" t="str">
        <f aca="false">IFERROR(__xludf.dummyfunction("if(countif(ec_num_list,EB99),OFFSET(INDIRECT(CONCAT(""A"",to_text(match(EB99,ec_num_list,0)))),0,1),"""")"),"")</f>
        <v/>
      </c>
      <c r="BC99" s="199" t="str">
        <f aca="false">IFERROR(__xludf.dummyfunction("if(countif(ec_num_list,EC99),OFFSET(INDIRECT(CONCAT(""A"",to_text(match(EC99,ec_num_list,0)))),0,1),"""")"),"L8 ")</f>
        <v>L8</v>
      </c>
      <c r="BD99" s="199" t="str">
        <f aca="false">IFERROR(__xludf.dummyfunction("if(countif(ec_num_list,ED99),OFFSET(INDIRECT(CONCAT(""A"",to_text(match(ED99,ec_num_list,0)))),0,1),"""")"),"")</f>
        <v/>
      </c>
      <c r="BE99" s="199" t="str">
        <f aca="false">IFERROR(__xludf.dummyfunction("if(countif(ec_num_list,EE99),OFFSET(INDIRECT(CONCAT(""A"",to_text(match(EE99,ec_num_list,0)))),0,1),"""")"),"LA ")</f>
        <v>LA</v>
      </c>
      <c r="BF99" s="199" t="str">
        <f aca="false">IFERROR(__xludf.dummyfunction("if(countif(ec_num_list,EF99),OFFSET(INDIRECT(CONCAT(""A"",to_text(match(EF99,ec_num_list,0)))),0,1),"""")"),"")</f>
        <v/>
      </c>
      <c r="BG99" s="199" t="str">
        <f aca="false">IFERROR(__xludf.dummyfunction("if(countif(ec_num_list,EG99),OFFSET(INDIRECT(CONCAT(""A"",to_text(match(EG99,ec_num_list,0)))),0,1),"""")"),"LC ")</f>
        <v>LC</v>
      </c>
      <c r="BH99" s="199" t="str">
        <f aca="false">IFERROR(__xludf.dummyfunction("if(countif(ec_num_list,EH99),OFFSET(INDIRECT(CONCAT(""A"",to_text(match(EH99,ec_num_list,0)))),0,1),"""")"),"")</f>
        <v/>
      </c>
      <c r="BI99" s="199" t="str">
        <f aca="false">IFERROR(__xludf.dummyfunction("if(countif(ec_num_list,EI99),OFFSET(INDIRECT(CONCAT(""A"",to_text(match(EI99,ec_num_list,0)))),0,1),"""")"),"")</f>
        <v/>
      </c>
      <c r="BJ99" s="199" t="str">
        <f aca="false">IFERROR(__xludf.dummyfunction("if(countif(ec_num_list,EJ99),OFFSET(INDIRECT(CONCAT(""A"",to_text(match(EJ99,ec_num_list,0)))),0,1),"""")"),"")</f>
        <v/>
      </c>
      <c r="BK99" s="199" t="str">
        <f aca="false">IFERROR(__xludf.dummyfunction("if(countif(ec_num_list,EK99),OFFSET(INDIRECT(CONCAT(""A"",to_text(match(EK99,ec_num_list,0)))),0,1),"""")"),"M0 ")</f>
        <v>M0</v>
      </c>
      <c r="BL99" s="199" t="str">
        <f aca="false">IFERROR(__xludf.dummyfunction("if(countif(ec_num_list,EL99),OFFSET(INDIRECT(CONCAT(""A"",to_text(match(EL99,ec_num_list,0)))),0,1),"""")"),"")</f>
        <v/>
      </c>
      <c r="BM99" s="199" t="str">
        <f aca="false">IFERROR(__xludf.dummyfunction("if(countif(ec_num_list,EM99),OFFSET(INDIRECT(CONCAT(""A"",to_text(match(EM99,ec_num_list,0)))),0,1),"""")"),"")</f>
        <v/>
      </c>
      <c r="BN99" s="199" t="str">
        <f aca="false">IFERROR(__xludf.dummyfunction("if(countif(ec_num_list,EN99),OFFSET(INDIRECT(CONCAT(""A"",to_text(match(EN99,ec_num_list,0)))),0,1),"""")"),"M3 ")</f>
        <v>M3</v>
      </c>
      <c r="BO99" s="199" t="str">
        <f aca="false">IFERROR(__xludf.dummyfunction("if(countif(ec_num_list,EO99),OFFSET(INDIRECT(CONCAT(""A"",to_text(match(EO99,ec_num_list,0)))),0,1),"""")"),"")</f>
        <v/>
      </c>
      <c r="BP99" s="199" t="str">
        <f aca="false">IFERROR(__xludf.dummyfunction("if(countif(ec_num_list,EP99),OFFSET(INDIRECT(CONCAT(""A"",to_text(match(EP99,ec_num_list,0)))),0,1),"""")"),"")</f>
        <v/>
      </c>
      <c r="BQ99" s="199" t="str">
        <f aca="false">IFERROR(__xludf.dummyfunction("if(countif(ec_num_list,EQ99),OFFSET(INDIRECT(CONCAT(""A"",to_text(match(EQ99,ec_num_list,0)))),0,1),"""")"),"")</f>
        <v/>
      </c>
      <c r="BR99" s="199" t="str">
        <f aca="false">IFERROR(__xludf.dummyfunction("if(countif(ec_num_list,ER99),OFFSET(INDIRECT(CONCAT(""A"",to_text(match(ER99,ec_num_list,0)))),0,1),"""")"),"")</f>
        <v/>
      </c>
      <c r="BS99" s="199" t="str">
        <f aca="false">IFERROR(__xludf.dummyfunction("if(countif(ec_num_list,ES99),OFFSET(INDIRECT(CONCAT(""A"",to_text(match(ES99,ec_num_list,0)))),0,1),"""")"),"")</f>
        <v/>
      </c>
      <c r="BT99" s="199" t="str">
        <f aca="false">IFERROR(__xludf.dummyfunction("if(countif(ec_num_list,ET99),OFFSET(INDIRECT(CONCAT(""A"",to_text(match(ET99,ec_num_list,0)))),0,1),"""")"),"")</f>
        <v/>
      </c>
      <c r="BU99" s="199" t="str">
        <f aca="false">IFERROR(__xludf.dummyfunction("if(countif(ec_num_list,EU99),OFFSET(INDIRECT(CONCAT(""A"",to_text(match(EU99,ec_num_list,0)))),0,1),"""")"),"MA ")</f>
        <v>MA</v>
      </c>
      <c r="BV99" s="199" t="str">
        <f aca="false">IFERROR(__xludf.dummyfunction("if(countif(ec_num_list,EV99),OFFSET(INDIRECT(CONCAT(""A"",to_text(match(EV99,ec_num_list,0)))),0,1),"""")"),"")</f>
        <v/>
      </c>
      <c r="BW99" s="199" t="str">
        <f aca="false">IFERROR(__xludf.dummyfunction("if(countif(ec_num_list,EW99),OFFSET(INDIRECT(CONCAT(""A"",to_text(match(EW99,ec_num_list,0)))),0,1),"""")"),"")</f>
        <v/>
      </c>
      <c r="BX99" s="199" t="str">
        <f aca="false">IFERROR(__xludf.dummyfunction("if(countif(ec_num_list,EX99),OFFSET(INDIRECT(CONCAT(""A"",to_text(match(EX99,ec_num_list,0)))),0,1),"""")"),"MD ")</f>
        <v>MD</v>
      </c>
      <c r="BY99" s="199" t="str">
        <f aca="false">IFERROR(__xludf.dummyfunction("if(countif(ec_num_list,EY99),OFFSET(INDIRECT(CONCAT(""A"",to_text(match(EY99,ec_num_list,0)))),0,1),"""")"),"")</f>
        <v/>
      </c>
      <c r="BZ99" s="199" t="str">
        <f aca="false">IFERROR(__xludf.dummyfunction("if(countif(ec_num_list,EZ99),OFFSET(INDIRECT(CONCAT(""A"",to_text(match(EZ99,ec_num_list,0)))),0,1),"""")"),"MF ")</f>
        <v>MF</v>
      </c>
      <c r="CA99" s="199" t="str">
        <f aca="false">IFERROR(__xludf.dummyfunction("if(countif(ec_num_list,FA99),OFFSET(INDIRECT(CONCAT(""A"",to_text(match(FA99,ec_num_list,0)))),0,1),"""")"),"")</f>
        <v/>
      </c>
      <c r="CB99" s="199" t="str">
        <f aca="false">IFERROR(__xludf.dummyfunction("if(countif(ec_num_list,FB99),OFFSET(INDIRECT(CONCAT(""A"",to_text(match(FB99,ec_num_list,0)))),0,1),"""")"),"")</f>
        <v/>
      </c>
      <c r="CC99" s="199" t="str">
        <f aca="false">IFERROR(__xludf.dummyfunction("if(countif(ec_num_list,FC99),OFFSET(INDIRECT(CONCAT(""A"",to_text(match(FC99,ec_num_list,0)))),0,1),"""")"),"N2 ")</f>
        <v>N2</v>
      </c>
      <c r="CD99" s="199" t="str">
        <f aca="false">IFERROR(__xludf.dummyfunction("if(countif(ec_num_list,FD99),OFFSET(INDIRECT(CONCAT(""A"",to_text(match(FD99,ec_num_list,0)))),0,1),"""")"),"")</f>
        <v/>
      </c>
      <c r="CE99" s="199" t="str">
        <f aca="false">IFERROR(__xludf.dummyfunction("if(countif(ec_num_list,FE99),OFFSET(INDIRECT(CONCAT(""A"",to_text(match(FE99,ec_num_list,0)))),0,1),"""")"),"")</f>
        <v/>
      </c>
      <c r="CF99" s="199" t="str">
        <f aca="false">IFERROR(__xludf.dummyfunction("if(countif(ec_num_list,FF99),OFFSET(INDIRECT(CONCAT(""A"",to_text(match(FF99,ec_num_list,0)))),0,1),"""")"),"")</f>
        <v/>
      </c>
      <c r="CG99" s="199" t="str">
        <f aca="false">IFERROR(__xludf.dummyfunction("if(countif(ec_num_list,FG99),OFFSET(INDIRECT(CONCAT(""A"",to_text(match(FG99,ec_num_list,0)))),0,1),"""")"),"")</f>
        <v/>
      </c>
      <c r="CH99" s="199" t="str">
        <f aca="false">IFERROR(__xludf.dummyfunction("if(countif(ec_num_list,FH99),OFFSET(INDIRECT(CONCAT(""A"",to_text(match(FH99,ec_num_list,0)))),0,1),"""")"),"N7 ")</f>
        <v>N7</v>
      </c>
      <c r="CI99" s="199" t="str">
        <f aca="false">IFERROR(__xludf.dummyfunction("if(countif(ec_num_list,FI99),OFFSET(INDIRECT(CONCAT(""A"",to_text(match(FI99,ec_num_list,0)))),0,1),"""")"),"")</f>
        <v/>
      </c>
      <c r="CJ99" s="199" t="str">
        <f aca="false">IFERROR(__xludf.dummyfunction("if(countif(ec_num_list,FJ99),OFFSET(INDIRECT(CONCAT(""A"",to_text(match(FJ99,ec_num_list,0)))),0,1),"""")"),"")</f>
        <v/>
      </c>
      <c r="CK99" s="199" t="str">
        <f aca="false">IFERROR(__xludf.dummyfunction("if(countif(ec_num_list,FK99),OFFSET(INDIRECT(CONCAT(""A"",to_text(match(FK99,ec_num_list,0)))),0,1),"""")"),"NA ")</f>
        <v>NA</v>
      </c>
      <c r="CL99" s="199" t="str">
        <f aca="false">IFERROR(__xludf.dummyfunction("if(countif(ec_num_list,FL99),OFFSET(INDIRECT(CONCAT(""A"",to_text(match(FL99,ec_num_list,0)))),0,1),"""")"),"")</f>
        <v/>
      </c>
      <c r="CM99" s="199" t="str">
        <f aca="false">IFERROR(__xludf.dummyfunction("if(countif(ec_num_list,FM99),OFFSET(INDIRECT(CONCAT(""A"",to_text(match(FM99,ec_num_list,0)))),0,1),"""")"),"")</f>
        <v/>
      </c>
      <c r="CN99" s="37" t="s">
        <v>319</v>
      </c>
      <c r="CO99" s="37" t="s">
        <v>1231</v>
      </c>
      <c r="CP99" s="37" t="s">
        <v>1239</v>
      </c>
      <c r="CQ99" s="37" t="s">
        <v>1244</v>
      </c>
      <c r="CR99" s="37" t="s">
        <v>1543</v>
      </c>
      <c r="CS99" s="37" t="s">
        <v>1543</v>
      </c>
      <c r="CT99" s="37" t="s">
        <v>1254</v>
      </c>
      <c r="CU99" s="37" t="s">
        <v>1259</v>
      </c>
      <c r="CV99" s="37" t="s">
        <v>1262</v>
      </c>
      <c r="CW99" s="37" t="s">
        <v>1543</v>
      </c>
      <c r="CX99" s="37" t="s">
        <v>1543</v>
      </c>
      <c r="CY99" s="37" t="s">
        <v>1274</v>
      </c>
      <c r="CZ99" s="37" t="s">
        <v>1543</v>
      </c>
      <c r="DA99" s="37" t="s">
        <v>1280</v>
      </c>
      <c r="DB99" s="37" t="s">
        <v>1282</v>
      </c>
      <c r="DC99" s="37" t="s">
        <v>1543</v>
      </c>
      <c r="DD99" s="37" t="s">
        <v>1543</v>
      </c>
      <c r="DE99" s="37" t="s">
        <v>1292</v>
      </c>
      <c r="DF99" s="37" t="s">
        <v>1543</v>
      </c>
      <c r="DG99" s="37" t="s">
        <v>1543</v>
      </c>
      <c r="DH99" s="37" t="s">
        <v>1543</v>
      </c>
      <c r="DI99" s="37" t="s">
        <v>1543</v>
      </c>
      <c r="DJ99" s="37" t="s">
        <v>1309</v>
      </c>
      <c r="DK99" s="37" t="s">
        <v>1543</v>
      </c>
      <c r="DL99" s="37" t="s">
        <v>1314</v>
      </c>
      <c r="DM99" s="37" t="s">
        <v>1543</v>
      </c>
      <c r="DN99" s="37" t="s">
        <v>1322</v>
      </c>
      <c r="DO99" s="37" t="s">
        <v>1325</v>
      </c>
      <c r="DP99" s="37" t="s">
        <v>1543</v>
      </c>
      <c r="DQ99" s="37" t="s">
        <v>1332</v>
      </c>
      <c r="DR99" s="37" t="s">
        <v>1335</v>
      </c>
      <c r="DS99" s="37" t="s">
        <v>1543</v>
      </c>
      <c r="DT99" s="37" t="s">
        <v>1341</v>
      </c>
      <c r="DU99" s="37" t="s">
        <v>1543</v>
      </c>
      <c r="DV99" s="37" t="s">
        <v>1351</v>
      </c>
      <c r="DW99" s="37" t="s">
        <v>1543</v>
      </c>
      <c r="DX99" s="37" t="s">
        <v>1543</v>
      </c>
      <c r="DY99" s="37" t="s">
        <v>1543</v>
      </c>
      <c r="DZ99" s="37" t="s">
        <v>1543</v>
      </c>
      <c r="EA99" s="37" t="s">
        <v>1543</v>
      </c>
      <c r="EB99" s="37" t="s">
        <v>1543</v>
      </c>
      <c r="EC99" s="37" t="s">
        <v>1379</v>
      </c>
      <c r="ED99" s="37" t="s">
        <v>1543</v>
      </c>
      <c r="EE99" s="37" t="s">
        <v>1385</v>
      </c>
      <c r="EF99" s="37" t="s">
        <v>1543</v>
      </c>
      <c r="EG99" s="37" t="s">
        <v>1392</v>
      </c>
      <c r="EH99" s="37" t="s">
        <v>1543</v>
      </c>
      <c r="EI99" s="37" t="s">
        <v>1543</v>
      </c>
      <c r="EJ99" s="37" t="s">
        <v>1543</v>
      </c>
      <c r="EK99" s="37" t="s">
        <v>1405</v>
      </c>
      <c r="EL99" s="37" t="s">
        <v>1543</v>
      </c>
      <c r="EM99" s="37" t="s">
        <v>1543</v>
      </c>
      <c r="EN99" s="37" t="s">
        <v>1416</v>
      </c>
      <c r="EO99" s="37" t="s">
        <v>1543</v>
      </c>
      <c r="EP99" s="37" t="s">
        <v>1543</v>
      </c>
      <c r="EQ99" s="37" t="s">
        <v>1543</v>
      </c>
      <c r="ER99" s="37" t="s">
        <v>1543</v>
      </c>
      <c r="ES99" s="37" t="s">
        <v>1543</v>
      </c>
      <c r="ET99" s="37" t="s">
        <v>1543</v>
      </c>
      <c r="EU99" s="37" t="s">
        <v>1436</v>
      </c>
      <c r="EV99" s="37" t="s">
        <v>1543</v>
      </c>
      <c r="EW99" s="37" t="s">
        <v>1543</v>
      </c>
      <c r="EX99" s="37" t="s">
        <v>1446</v>
      </c>
      <c r="EY99" s="37" t="s">
        <v>1543</v>
      </c>
      <c r="EZ99" s="37" t="s">
        <v>1451</v>
      </c>
      <c r="FA99" s="37" t="s">
        <v>1543</v>
      </c>
      <c r="FB99" s="37" t="s">
        <v>1543</v>
      </c>
      <c r="FC99" s="37" t="s">
        <v>1464</v>
      </c>
      <c r="FD99" s="37" t="s">
        <v>1543</v>
      </c>
      <c r="FE99" s="37" t="s">
        <v>1543</v>
      </c>
      <c r="FF99" s="37" t="s">
        <v>1543</v>
      </c>
      <c r="FG99" s="37" t="s">
        <v>1543</v>
      </c>
      <c r="FH99" s="37" t="s">
        <v>1482</v>
      </c>
      <c r="FI99" s="37" t="s">
        <v>1543</v>
      </c>
      <c r="FJ99" s="37" t="s">
        <v>1543</v>
      </c>
      <c r="FK99" s="37" t="s">
        <v>1494</v>
      </c>
      <c r="FL99" s="37" t="s">
        <v>1497</v>
      </c>
      <c r="FM99" s="37" t="s">
        <v>1543</v>
      </c>
    </row>
    <row r="100" customFormat="false" ht="15" hidden="false" customHeight="false" outlineLevel="0" collapsed="false">
      <c r="A100" s="37"/>
      <c r="B100" s="37"/>
      <c r="C100" s="196"/>
      <c r="D100" s="36" t="s">
        <v>417</v>
      </c>
      <c r="E100" s="36" t="s">
        <v>896</v>
      </c>
      <c r="F100" s="36" t="s">
        <v>897</v>
      </c>
      <c r="G100" s="36" t="s">
        <v>898</v>
      </c>
      <c r="H100" s="36" t="s">
        <v>439</v>
      </c>
      <c r="I100" s="36" t="s">
        <v>637</v>
      </c>
      <c r="J100" s="36" t="s">
        <v>680</v>
      </c>
      <c r="K100" s="36" t="s">
        <v>869</v>
      </c>
      <c r="L100" s="173" t="s">
        <v>321</v>
      </c>
      <c r="M100" s="199" t="str">
        <f aca="false">IFERROR(__xludf.dummyfunction("regexreplace(N100,"" "","", "")"),"J0, J1, J2, J5, J6, J7, JA, JC, JF, K0, K3, K4, K5, K7, K8, K9, KA, KB, KC, KD, KF, L1, L8, LA, LC, LF, M0, M1, M3, M8, MB, MD, MF, N2, N7, NA, ")</f>
        <v>J0, J1, J2, J5, J6, J7, JA, JC, JF, K0, K3, K4, K5, K7, K8, K9, KA, KB, KC, KD, KF, L1, L8, LA, LC, LF, M0, M1, M3, M8, MB, MD, MF, N2, N7, NA,</v>
      </c>
      <c r="N100" s="199" t="e">
        <f aca="false">CONCATENATE(O100:CL100)</f>
        <v>#VALUE!</v>
      </c>
      <c r="O100" s="199" t="str">
        <f aca="false">IFERROR(__xludf.dummyfunction("if(countif(ec_num_list,CO100),OFFSET(INDIRECT(CONCAT(""A"",to_text(match(CO100,ec_num_list,0)))),0,1),"""")"),"J0 ")</f>
        <v>J0</v>
      </c>
      <c r="P100" s="199" t="str">
        <f aca="false">IFERROR(__xludf.dummyfunction("if(countif(ec_num_list,CP100),OFFSET(INDIRECT(CONCAT(""A"",to_text(match(CP100,ec_num_list,0)))),0,1),"""")"),"J1 ")</f>
        <v>J1</v>
      </c>
      <c r="Q100" s="199" t="str">
        <f aca="false">IFERROR(__xludf.dummyfunction("if(countif(ec_num_list,CQ100),OFFSET(INDIRECT(CONCAT(""A"",to_text(match(CQ100,ec_num_list,0)))),0,1),"""")"),"J2 ")</f>
        <v>J2</v>
      </c>
      <c r="R100" s="199" t="str">
        <f aca="false">IFERROR(__xludf.dummyfunction("if(countif(ec_num_list,CR100),OFFSET(INDIRECT(CONCAT(""A"",to_text(match(CR100,ec_num_list,0)))),0,1),"""")"),"")</f>
        <v/>
      </c>
      <c r="S100" s="199" t="str">
        <f aca="false">IFERROR(__xludf.dummyfunction("if(countif(ec_num_list,CS100),OFFSET(INDIRECT(CONCAT(""A"",to_text(match(CS100,ec_num_list,0)))),0,1),"""")"),"")</f>
        <v/>
      </c>
      <c r="T100" s="199" t="str">
        <f aca="false">IFERROR(__xludf.dummyfunction("if(countif(ec_num_list,CT100),OFFSET(INDIRECT(CONCAT(""A"",to_text(match(CT100,ec_num_list,0)))),0,1),"""")"),"J5 ")</f>
        <v>J5</v>
      </c>
      <c r="U100" s="199" t="str">
        <f aca="false">IFERROR(__xludf.dummyfunction("if(countif(ec_num_list,CU100),OFFSET(INDIRECT(CONCAT(""A"",to_text(match(CU100,ec_num_list,0)))),0,1),"""")"),"J6 ")</f>
        <v>J6</v>
      </c>
      <c r="V100" s="199" t="str">
        <f aca="false">IFERROR(__xludf.dummyfunction("if(countif(ec_num_list,CV100),OFFSET(INDIRECT(CONCAT(""A"",to_text(match(CV100,ec_num_list,0)))),0,1),"""")"),"J7 ")</f>
        <v>J7</v>
      </c>
      <c r="W100" s="199" t="str">
        <f aca="false">IFERROR(__xludf.dummyfunction("if(countif(ec_num_list,CW100),OFFSET(INDIRECT(CONCAT(""A"",to_text(match(CW100,ec_num_list,0)))),0,1),"""")"),"")</f>
        <v/>
      </c>
      <c r="X100" s="199" t="str">
        <f aca="false">IFERROR(__xludf.dummyfunction("if(countif(ec_num_list,CX100),OFFSET(INDIRECT(CONCAT(""A"",to_text(match(CX100,ec_num_list,0)))),0,1),"""")"),"")</f>
        <v/>
      </c>
      <c r="Y100" s="199" t="str">
        <f aca="false">IFERROR(__xludf.dummyfunction("if(countif(ec_num_list,CY100),OFFSET(INDIRECT(CONCAT(""A"",to_text(match(CY100,ec_num_list,0)))),0,1),"""")"),"JA ")</f>
        <v>JA</v>
      </c>
      <c r="Z100" s="199" t="str">
        <f aca="false">IFERROR(__xludf.dummyfunction("if(countif(ec_num_list,CZ100),OFFSET(INDIRECT(CONCAT(""A"",to_text(match(CZ100,ec_num_list,0)))),0,1),"""")"),"")</f>
        <v/>
      </c>
      <c r="AA100" s="199" t="str">
        <f aca="false">IFERROR(__xludf.dummyfunction("if(countif(ec_num_list,DA100),OFFSET(INDIRECT(CONCAT(""A"",to_text(match(DA100,ec_num_list,0)))),0,1),"""")"),"JC ")</f>
        <v>JC</v>
      </c>
      <c r="AB100" s="199" t="str">
        <f aca="false">IFERROR(__xludf.dummyfunction("if(countif(ec_num_list,DB100),OFFSET(INDIRECT(CONCAT(""A"",to_text(match(DB100,ec_num_list,0)))),0,1),"""")"),"")</f>
        <v/>
      </c>
      <c r="AC100" s="199" t="str">
        <f aca="false">IFERROR(__xludf.dummyfunction("if(countif(ec_num_list,DC100),OFFSET(INDIRECT(CONCAT(""A"",to_text(match(DC100,ec_num_list,0)))),0,1),"""")"),"")</f>
        <v/>
      </c>
      <c r="AD100" s="199" t="str">
        <f aca="false">IFERROR(__xludf.dummyfunction("if(countif(ec_num_list,DD100),OFFSET(INDIRECT(CONCAT(""A"",to_text(match(DD100,ec_num_list,0)))),0,1),"""")"),"JF ")</f>
        <v>JF</v>
      </c>
      <c r="AE100" s="199" t="str">
        <f aca="false">IFERROR(__xludf.dummyfunction("if(countif(ec_num_list,DE100),OFFSET(INDIRECT(CONCAT(""A"",to_text(match(DE100,ec_num_list,0)))),0,1),"""")"),"K0 ")</f>
        <v>K0</v>
      </c>
      <c r="AF100" s="199" t="str">
        <f aca="false">IFERROR(__xludf.dummyfunction("if(countif(ec_num_list,DF100),OFFSET(INDIRECT(CONCAT(""A"",to_text(match(DF100,ec_num_list,0)))),0,1),"""")"),"")</f>
        <v/>
      </c>
      <c r="AG100" s="199" t="str">
        <f aca="false">IFERROR(__xludf.dummyfunction("if(countif(ec_num_list,DG100),OFFSET(INDIRECT(CONCAT(""A"",to_text(match(DG100,ec_num_list,0)))),0,1),"""")"),"")</f>
        <v/>
      </c>
      <c r="AH100" s="199" t="str">
        <f aca="false">IFERROR(__xludf.dummyfunction("if(countif(ec_num_list,DH100),OFFSET(INDIRECT(CONCAT(""A"",to_text(match(DH100,ec_num_list,0)))),0,1),"""")"),"K3 ")</f>
        <v>K3</v>
      </c>
      <c r="AI100" s="199" t="str">
        <f aca="false">IFERROR(__xludf.dummyfunction("if(countif(ec_num_list,DI100),OFFSET(INDIRECT(CONCAT(""A"",to_text(match(DI100,ec_num_list,0)))),0,1),"""")"),"K4 ")</f>
        <v>K4</v>
      </c>
      <c r="AJ100" s="199" t="str">
        <f aca="false">IFERROR(__xludf.dummyfunction("if(countif(ec_num_list,DJ100),OFFSET(INDIRECT(CONCAT(""A"",to_text(match(DJ100,ec_num_list,0)))),0,1),"""")"),"K5 ")</f>
        <v>K5</v>
      </c>
      <c r="AK100" s="199" t="str">
        <f aca="false">IFERROR(__xludf.dummyfunction("if(countif(ec_num_list,DK100),OFFSET(INDIRECT(CONCAT(""A"",to_text(match(DK100,ec_num_list,0)))),0,1),"""")"),"")</f>
        <v/>
      </c>
      <c r="AL100" s="199" t="str">
        <f aca="false">IFERROR(__xludf.dummyfunction("if(countif(ec_num_list,DL100),OFFSET(INDIRECT(CONCAT(""A"",to_text(match(DL100,ec_num_list,0)))),0,1),"""")"),"K7 ")</f>
        <v>K7</v>
      </c>
      <c r="AM100" s="199" t="str">
        <f aca="false">IFERROR(__xludf.dummyfunction("if(countif(ec_num_list,DM100),OFFSET(INDIRECT(CONCAT(""A"",to_text(match(DM100,ec_num_list,0)))),0,1),"""")"),"K8 ")</f>
        <v>K8</v>
      </c>
      <c r="AN100" s="199" t="str">
        <f aca="false">IFERROR(__xludf.dummyfunction("if(countif(ec_num_list,DN100),OFFSET(INDIRECT(CONCAT(""A"",to_text(match(DN100,ec_num_list,0)))),0,1),"""")"),"K9 ")</f>
        <v>K9</v>
      </c>
      <c r="AO100" s="199" t="str">
        <f aca="false">IFERROR(__xludf.dummyfunction("if(countif(ec_num_list,DO100),OFFSET(INDIRECT(CONCAT(""A"",to_text(match(DO100,ec_num_list,0)))),0,1),"""")"),"KA ")</f>
        <v>KA</v>
      </c>
      <c r="AP100" s="199" t="str">
        <f aca="false">IFERROR(__xludf.dummyfunction("if(countif(ec_num_list,DP100),OFFSET(INDIRECT(CONCAT(""A"",to_text(match(DP100,ec_num_list,0)))),0,1),"""")"),"KB ")</f>
        <v>KB</v>
      </c>
      <c r="AQ100" s="199" t="str">
        <f aca="false">IFERROR(__xludf.dummyfunction("if(countif(ec_num_list,DQ100),OFFSET(INDIRECT(CONCAT(""A"",to_text(match(DQ100,ec_num_list,0)))),0,1),"""")"),"KC ")</f>
        <v>KC</v>
      </c>
      <c r="AR100" s="199" t="str">
        <f aca="false">IFERROR(__xludf.dummyfunction("if(countif(ec_num_list,DR100),OFFSET(INDIRECT(CONCAT(""A"",to_text(match(DR100,ec_num_list,0)))),0,1),"""")"),"KD ")</f>
        <v>KD</v>
      </c>
      <c r="AS100" s="199" t="str">
        <f aca="false">IFERROR(__xludf.dummyfunction("if(countif(ec_num_list,DS100),OFFSET(INDIRECT(CONCAT(""A"",to_text(match(DS100,ec_num_list,0)))),0,1),"""")"),"")</f>
        <v/>
      </c>
      <c r="AT100" s="199" t="str">
        <f aca="false">IFERROR(__xludf.dummyfunction("if(countif(ec_num_list,DT100),OFFSET(INDIRECT(CONCAT(""A"",to_text(match(DT100,ec_num_list,0)))),0,1),"""")"),"KF ")</f>
        <v>KF</v>
      </c>
      <c r="AU100" s="199" t="str">
        <f aca="false">IFERROR(__xludf.dummyfunction("if(countif(ec_num_list,DU100),OFFSET(INDIRECT(CONCAT(""A"",to_text(match(DU100,ec_num_list,0)))),0,1),"""")"),"")</f>
        <v/>
      </c>
      <c r="AV100" s="199" t="str">
        <f aca="false">IFERROR(__xludf.dummyfunction("if(countif(ec_num_list,DV100),OFFSET(INDIRECT(CONCAT(""A"",to_text(match(DV100,ec_num_list,0)))),0,1),"""")"),"L1 ")</f>
        <v>L1</v>
      </c>
      <c r="AW100" s="199" t="str">
        <f aca="false">IFERROR(__xludf.dummyfunction("if(countif(ec_num_list,DW100),OFFSET(INDIRECT(CONCAT(""A"",to_text(match(DW100,ec_num_list,0)))),0,1),"""")"),"")</f>
        <v/>
      </c>
      <c r="AX100" s="199" t="str">
        <f aca="false">IFERROR(__xludf.dummyfunction("if(countif(ec_num_list,DX100),OFFSET(INDIRECT(CONCAT(""A"",to_text(match(DX100,ec_num_list,0)))),0,1),"""")"),"")</f>
        <v/>
      </c>
      <c r="AY100" s="199" t="str">
        <f aca="false">IFERROR(__xludf.dummyfunction("if(countif(ec_num_list,DY100),OFFSET(INDIRECT(CONCAT(""A"",to_text(match(DY100,ec_num_list,0)))),0,1),"""")"),"")</f>
        <v/>
      </c>
      <c r="AZ100" s="199" t="str">
        <f aca="false">IFERROR(__xludf.dummyfunction("if(countif(ec_num_list,DZ100),OFFSET(INDIRECT(CONCAT(""A"",to_text(match(DZ100,ec_num_list,0)))),0,1),"""")"),"")</f>
        <v/>
      </c>
      <c r="BA100" s="199" t="str">
        <f aca="false">IFERROR(__xludf.dummyfunction("if(countif(ec_num_list,EA100),OFFSET(INDIRECT(CONCAT(""A"",to_text(match(EA100,ec_num_list,0)))),0,1),"""")"),"")</f>
        <v/>
      </c>
      <c r="BB100" s="199" t="str">
        <f aca="false">IFERROR(__xludf.dummyfunction("if(countif(ec_num_list,EB100),OFFSET(INDIRECT(CONCAT(""A"",to_text(match(EB100,ec_num_list,0)))),0,1),"""")"),"")</f>
        <v/>
      </c>
      <c r="BC100" s="199" t="str">
        <f aca="false">IFERROR(__xludf.dummyfunction("if(countif(ec_num_list,EC100),OFFSET(INDIRECT(CONCAT(""A"",to_text(match(EC100,ec_num_list,0)))),0,1),"""")"),"L8 ")</f>
        <v>L8</v>
      </c>
      <c r="BD100" s="199" t="str">
        <f aca="false">IFERROR(__xludf.dummyfunction("if(countif(ec_num_list,ED100),OFFSET(INDIRECT(CONCAT(""A"",to_text(match(ED100,ec_num_list,0)))),0,1),"""")"),"")</f>
        <v/>
      </c>
      <c r="BE100" s="199" t="str">
        <f aca="false">IFERROR(__xludf.dummyfunction("if(countif(ec_num_list,EE100),OFFSET(INDIRECT(CONCAT(""A"",to_text(match(EE100,ec_num_list,0)))),0,1),"""")"),"LA ")</f>
        <v>LA</v>
      </c>
      <c r="BF100" s="199" t="str">
        <f aca="false">IFERROR(__xludf.dummyfunction("if(countif(ec_num_list,EF100),OFFSET(INDIRECT(CONCAT(""A"",to_text(match(EF100,ec_num_list,0)))),0,1),"""")"),"")</f>
        <v/>
      </c>
      <c r="BG100" s="199" t="str">
        <f aca="false">IFERROR(__xludf.dummyfunction("if(countif(ec_num_list,EG100),OFFSET(INDIRECT(CONCAT(""A"",to_text(match(EG100,ec_num_list,0)))),0,1),"""")"),"LC ")</f>
        <v>LC</v>
      </c>
      <c r="BH100" s="199" t="str">
        <f aca="false">IFERROR(__xludf.dummyfunction("if(countif(ec_num_list,EH100),OFFSET(INDIRECT(CONCAT(""A"",to_text(match(EH100,ec_num_list,0)))),0,1),"""")"),"")</f>
        <v/>
      </c>
      <c r="BI100" s="199" t="str">
        <f aca="false">IFERROR(__xludf.dummyfunction("if(countif(ec_num_list,EI100),OFFSET(INDIRECT(CONCAT(""A"",to_text(match(EI100,ec_num_list,0)))),0,1),"""")"),"")</f>
        <v/>
      </c>
      <c r="BJ100" s="199" t="str">
        <f aca="false">IFERROR(__xludf.dummyfunction("if(countif(ec_num_list,EJ100),OFFSET(INDIRECT(CONCAT(""A"",to_text(match(EJ100,ec_num_list,0)))),0,1),"""")"),"LF ")</f>
        <v>LF</v>
      </c>
      <c r="BK100" s="199" t="str">
        <f aca="false">IFERROR(__xludf.dummyfunction("if(countif(ec_num_list,EK100),OFFSET(INDIRECT(CONCAT(""A"",to_text(match(EK100,ec_num_list,0)))),0,1),"""")"),"M0 ")</f>
        <v>M0</v>
      </c>
      <c r="BL100" s="199" t="str">
        <f aca="false">IFERROR(__xludf.dummyfunction("if(countif(ec_num_list,EL100),OFFSET(INDIRECT(CONCAT(""A"",to_text(match(EL100,ec_num_list,0)))),0,1),"""")"),"M1 ")</f>
        <v>M1</v>
      </c>
      <c r="BM100" s="199" t="str">
        <f aca="false">IFERROR(__xludf.dummyfunction("if(countif(ec_num_list,EM100),OFFSET(INDIRECT(CONCAT(""A"",to_text(match(EM100,ec_num_list,0)))),0,1),"""")"),"")</f>
        <v/>
      </c>
      <c r="BN100" s="199" t="str">
        <f aca="false">IFERROR(__xludf.dummyfunction("if(countif(ec_num_list,EN100),OFFSET(INDIRECT(CONCAT(""A"",to_text(match(EN100,ec_num_list,0)))),0,1),"""")"),"M3 ")</f>
        <v>M3</v>
      </c>
      <c r="BO100" s="199" t="str">
        <f aca="false">IFERROR(__xludf.dummyfunction("if(countif(ec_num_list,EO100),OFFSET(INDIRECT(CONCAT(""A"",to_text(match(EO100,ec_num_list,0)))),0,1),"""")"),"")</f>
        <v/>
      </c>
      <c r="BP100" s="199" t="str">
        <f aca="false">IFERROR(__xludf.dummyfunction("if(countif(ec_num_list,EP100),OFFSET(INDIRECT(CONCAT(""A"",to_text(match(EP100,ec_num_list,0)))),0,1),"""")"),"")</f>
        <v/>
      </c>
      <c r="BQ100" s="199" t="str">
        <f aca="false">IFERROR(__xludf.dummyfunction("if(countif(ec_num_list,EQ100),OFFSET(INDIRECT(CONCAT(""A"",to_text(match(EQ100,ec_num_list,0)))),0,1),"""")"),"")</f>
        <v/>
      </c>
      <c r="BR100" s="199" t="str">
        <f aca="false">IFERROR(__xludf.dummyfunction("if(countif(ec_num_list,ER100),OFFSET(INDIRECT(CONCAT(""A"",to_text(match(ER100,ec_num_list,0)))),0,1),"""")"),"")</f>
        <v/>
      </c>
      <c r="BS100" s="199" t="str">
        <f aca="false">IFERROR(__xludf.dummyfunction("if(countif(ec_num_list,ES100),OFFSET(INDIRECT(CONCAT(""A"",to_text(match(ES100,ec_num_list,0)))),0,1),"""")"),"M8 ")</f>
        <v>M8</v>
      </c>
      <c r="BT100" s="199" t="str">
        <f aca="false">IFERROR(__xludf.dummyfunction("if(countif(ec_num_list,ET100),OFFSET(INDIRECT(CONCAT(""A"",to_text(match(ET100,ec_num_list,0)))),0,1),"""")"),"")</f>
        <v/>
      </c>
      <c r="BU100" s="199" t="str">
        <f aca="false">IFERROR(__xludf.dummyfunction("if(countif(ec_num_list,EU100),OFFSET(INDIRECT(CONCAT(""A"",to_text(match(EU100,ec_num_list,0)))),0,1),"""")"),"")</f>
        <v/>
      </c>
      <c r="BV100" s="199" t="str">
        <f aca="false">IFERROR(__xludf.dummyfunction("if(countif(ec_num_list,EV100),OFFSET(INDIRECT(CONCAT(""A"",to_text(match(EV100,ec_num_list,0)))),0,1),"""")"),"MB ")</f>
        <v>MB</v>
      </c>
      <c r="BW100" s="199" t="str">
        <f aca="false">IFERROR(__xludf.dummyfunction("if(countif(ec_num_list,EW100),OFFSET(INDIRECT(CONCAT(""A"",to_text(match(EW100,ec_num_list,0)))),0,1),"""")"),"")</f>
        <v/>
      </c>
      <c r="BX100" s="199" t="str">
        <f aca="false">IFERROR(__xludf.dummyfunction("if(countif(ec_num_list,EX100),OFFSET(INDIRECT(CONCAT(""A"",to_text(match(EX100,ec_num_list,0)))),0,1),"""")"),"MD ")</f>
        <v>MD</v>
      </c>
      <c r="BY100" s="199" t="str">
        <f aca="false">IFERROR(__xludf.dummyfunction("if(countif(ec_num_list,EY100),OFFSET(INDIRECT(CONCAT(""A"",to_text(match(EY100,ec_num_list,0)))),0,1),"""")"),"")</f>
        <v/>
      </c>
      <c r="BZ100" s="199" t="str">
        <f aca="false">IFERROR(__xludf.dummyfunction("if(countif(ec_num_list,EZ100),OFFSET(INDIRECT(CONCAT(""A"",to_text(match(EZ100,ec_num_list,0)))),0,1),"""")"),"MF ")</f>
        <v>MF</v>
      </c>
      <c r="CA100" s="199" t="str">
        <f aca="false">IFERROR(__xludf.dummyfunction("if(countif(ec_num_list,FA100),OFFSET(INDIRECT(CONCAT(""A"",to_text(match(FA100,ec_num_list,0)))),0,1),"""")"),"")</f>
        <v/>
      </c>
      <c r="CB100" s="199" t="str">
        <f aca="false">IFERROR(__xludf.dummyfunction("if(countif(ec_num_list,FB100),OFFSET(INDIRECT(CONCAT(""A"",to_text(match(FB100,ec_num_list,0)))),0,1),"""")"),"")</f>
        <v/>
      </c>
      <c r="CC100" s="199" t="str">
        <f aca="false">IFERROR(__xludf.dummyfunction("if(countif(ec_num_list,FC100),OFFSET(INDIRECT(CONCAT(""A"",to_text(match(FC100,ec_num_list,0)))),0,1),"""")"),"N2 ")</f>
        <v>N2</v>
      </c>
      <c r="CD100" s="199" t="str">
        <f aca="false">IFERROR(__xludf.dummyfunction("if(countif(ec_num_list,FD100),OFFSET(INDIRECT(CONCAT(""A"",to_text(match(FD100,ec_num_list,0)))),0,1),"""")"),"")</f>
        <v/>
      </c>
      <c r="CE100" s="199" t="str">
        <f aca="false">IFERROR(__xludf.dummyfunction("if(countif(ec_num_list,FE100),OFFSET(INDIRECT(CONCAT(""A"",to_text(match(FE100,ec_num_list,0)))),0,1),"""")"),"")</f>
        <v/>
      </c>
      <c r="CF100" s="199" t="str">
        <f aca="false">IFERROR(__xludf.dummyfunction("if(countif(ec_num_list,FF100),OFFSET(INDIRECT(CONCAT(""A"",to_text(match(FF100,ec_num_list,0)))),0,1),"""")"),"")</f>
        <v/>
      </c>
      <c r="CG100" s="199" t="str">
        <f aca="false">IFERROR(__xludf.dummyfunction("if(countif(ec_num_list,FG100),OFFSET(INDIRECT(CONCAT(""A"",to_text(match(FG100,ec_num_list,0)))),0,1),"""")"),"")</f>
        <v/>
      </c>
      <c r="CH100" s="199" t="str">
        <f aca="false">IFERROR(__xludf.dummyfunction("if(countif(ec_num_list,FH100),OFFSET(INDIRECT(CONCAT(""A"",to_text(match(FH100,ec_num_list,0)))),0,1),"""")"),"N7 ")</f>
        <v>N7</v>
      </c>
      <c r="CI100" s="199" t="str">
        <f aca="false">IFERROR(__xludf.dummyfunction("if(countif(ec_num_list,FI100),OFFSET(INDIRECT(CONCAT(""A"",to_text(match(FI100,ec_num_list,0)))),0,1),"""")"),"")</f>
        <v/>
      </c>
      <c r="CJ100" s="199" t="str">
        <f aca="false">IFERROR(__xludf.dummyfunction("if(countif(ec_num_list,FJ100),OFFSET(INDIRECT(CONCAT(""A"",to_text(match(FJ100,ec_num_list,0)))),0,1),"""")"),"")</f>
        <v/>
      </c>
      <c r="CK100" s="199" t="str">
        <f aca="false">IFERROR(__xludf.dummyfunction("if(countif(ec_num_list,FK100),OFFSET(INDIRECT(CONCAT(""A"",to_text(match(FK100,ec_num_list,0)))),0,1),"""")"),"NA ")</f>
        <v>NA</v>
      </c>
      <c r="CL100" s="199" t="str">
        <f aca="false">IFERROR(__xludf.dummyfunction("if(countif(ec_num_list,FL100),OFFSET(INDIRECT(CONCAT(""A"",to_text(match(FL100,ec_num_list,0)))),0,1),"""")"),"")</f>
        <v/>
      </c>
      <c r="CM100" s="199" t="str">
        <f aca="false">IFERROR(__xludf.dummyfunction("if(countif(ec_num_list,FM100),OFFSET(INDIRECT(CONCAT(""A"",to_text(match(FM100,ec_num_list,0)))),0,1),"""")"),"")</f>
        <v/>
      </c>
      <c r="CN100" s="37" t="s">
        <v>321</v>
      </c>
      <c r="CO100" s="37" t="s">
        <v>1231</v>
      </c>
      <c r="CP100" s="37" t="s">
        <v>1239</v>
      </c>
      <c r="CQ100" s="37" t="s">
        <v>1244</v>
      </c>
      <c r="CR100" s="37" t="s">
        <v>1543</v>
      </c>
      <c r="CS100" s="37" t="s">
        <v>1543</v>
      </c>
      <c r="CT100" s="37" t="s">
        <v>1254</v>
      </c>
      <c r="CU100" s="37" t="s">
        <v>1259</v>
      </c>
      <c r="CV100" s="37" t="s">
        <v>1262</v>
      </c>
      <c r="CW100" s="37" t="s">
        <v>1543</v>
      </c>
      <c r="CX100" s="37" t="s">
        <v>1543</v>
      </c>
      <c r="CY100" s="37" t="s">
        <v>1274</v>
      </c>
      <c r="CZ100" s="37" t="s">
        <v>1543</v>
      </c>
      <c r="DA100" s="37" t="s">
        <v>1280</v>
      </c>
      <c r="DB100" s="37" t="s">
        <v>1543</v>
      </c>
      <c r="DC100" s="37" t="s">
        <v>1543</v>
      </c>
      <c r="DD100" s="37" t="s">
        <v>1289</v>
      </c>
      <c r="DE100" s="37" t="s">
        <v>1292</v>
      </c>
      <c r="DF100" s="37" t="s">
        <v>1543</v>
      </c>
      <c r="DG100" s="37" t="s">
        <v>1543</v>
      </c>
      <c r="DH100" s="37" t="s">
        <v>1303</v>
      </c>
      <c r="DI100" s="37" t="s">
        <v>1305</v>
      </c>
      <c r="DJ100" s="37" t="s">
        <v>1309</v>
      </c>
      <c r="DK100" s="37" t="s">
        <v>1543</v>
      </c>
      <c r="DL100" s="37" t="s">
        <v>1314</v>
      </c>
      <c r="DM100" s="37" t="s">
        <v>1318</v>
      </c>
      <c r="DN100" s="37" t="s">
        <v>1322</v>
      </c>
      <c r="DO100" s="37" t="s">
        <v>1325</v>
      </c>
      <c r="DP100" s="37" t="s">
        <v>1329</v>
      </c>
      <c r="DQ100" s="37" t="s">
        <v>1332</v>
      </c>
      <c r="DR100" s="37" t="s">
        <v>1335</v>
      </c>
      <c r="DS100" s="37" t="s">
        <v>1543</v>
      </c>
      <c r="DT100" s="37" t="s">
        <v>1341</v>
      </c>
      <c r="DU100" s="37" t="s">
        <v>1543</v>
      </c>
      <c r="DV100" s="37" t="s">
        <v>1351</v>
      </c>
      <c r="DW100" s="37" t="s">
        <v>1543</v>
      </c>
      <c r="DX100" s="37" t="s">
        <v>1543</v>
      </c>
      <c r="DY100" s="37" t="s">
        <v>1543</v>
      </c>
      <c r="DZ100" s="37" t="s">
        <v>1543</v>
      </c>
      <c r="EA100" s="37" t="s">
        <v>1543</v>
      </c>
      <c r="EB100" s="37" t="s">
        <v>1543</v>
      </c>
      <c r="EC100" s="37" t="s">
        <v>1379</v>
      </c>
      <c r="ED100" s="37" t="s">
        <v>1543</v>
      </c>
      <c r="EE100" s="37" t="s">
        <v>1385</v>
      </c>
      <c r="EF100" s="37" t="s">
        <v>1543</v>
      </c>
      <c r="EG100" s="37" t="s">
        <v>1392</v>
      </c>
      <c r="EH100" s="37" t="s">
        <v>1543</v>
      </c>
      <c r="EI100" s="37" t="s">
        <v>1543</v>
      </c>
      <c r="EJ100" s="37" t="s">
        <v>1402</v>
      </c>
      <c r="EK100" s="37" t="s">
        <v>1405</v>
      </c>
      <c r="EL100" s="37" t="s">
        <v>1407</v>
      </c>
      <c r="EM100" s="37" t="s">
        <v>1543</v>
      </c>
      <c r="EN100" s="37" t="s">
        <v>1416</v>
      </c>
      <c r="EO100" s="37" t="s">
        <v>1543</v>
      </c>
      <c r="EP100" s="37" t="s">
        <v>1543</v>
      </c>
      <c r="EQ100" s="37" t="s">
        <v>1543</v>
      </c>
      <c r="ER100" s="37" t="s">
        <v>1543</v>
      </c>
      <c r="ES100" s="37" t="s">
        <v>1430</v>
      </c>
      <c r="ET100" s="37" t="s">
        <v>1543</v>
      </c>
      <c r="EU100" s="37" t="s">
        <v>1543</v>
      </c>
      <c r="EV100" s="37" t="s">
        <v>1439</v>
      </c>
      <c r="EW100" s="37" t="s">
        <v>1543</v>
      </c>
      <c r="EX100" s="37" t="s">
        <v>1446</v>
      </c>
      <c r="EY100" s="37" t="s">
        <v>1543</v>
      </c>
      <c r="EZ100" s="37" t="s">
        <v>1451</v>
      </c>
      <c r="FA100" s="37" t="s">
        <v>1543</v>
      </c>
      <c r="FB100" s="37" t="s">
        <v>1543</v>
      </c>
      <c r="FC100" s="37" t="s">
        <v>1464</v>
      </c>
      <c r="FD100" s="37" t="s">
        <v>1543</v>
      </c>
      <c r="FE100" s="37" t="s">
        <v>1543</v>
      </c>
      <c r="FF100" s="37" t="s">
        <v>1543</v>
      </c>
      <c r="FG100" s="37" t="s">
        <v>1543</v>
      </c>
      <c r="FH100" s="37" t="s">
        <v>1482</v>
      </c>
      <c r="FI100" s="37" t="s">
        <v>1543</v>
      </c>
      <c r="FJ100" s="37" t="s">
        <v>1543</v>
      </c>
      <c r="FK100" s="37" t="s">
        <v>1494</v>
      </c>
      <c r="FL100" s="37" t="s">
        <v>1497</v>
      </c>
      <c r="FM100" s="37" t="s">
        <v>1543</v>
      </c>
    </row>
    <row r="101" customFormat="false" ht="15" hidden="false" customHeight="false" outlineLevel="0" collapsed="false">
      <c r="A101" s="37"/>
      <c r="B101" s="37"/>
      <c r="C101" s="196"/>
      <c r="D101" s="36" t="s">
        <v>417</v>
      </c>
      <c r="E101" s="36" t="s">
        <v>896</v>
      </c>
      <c r="F101" s="36" t="s">
        <v>897</v>
      </c>
      <c r="G101" s="36" t="s">
        <v>898</v>
      </c>
      <c r="H101" s="36" t="s">
        <v>439</v>
      </c>
      <c r="I101" s="36" t="s">
        <v>450</v>
      </c>
      <c r="J101" s="36" t="s">
        <v>911</v>
      </c>
      <c r="K101" s="36" t="s">
        <v>872</v>
      </c>
      <c r="L101" s="173" t="s">
        <v>323</v>
      </c>
      <c r="M101" s="199" t="str">
        <f aca="false">IFERROR(__xludf.dummyfunction("regexreplace(N101,"" "","", "")"),"J0, J1, J2, J3, J5, J6, J7, JA, JC, JD, JF, K0, K1, K2, K3, K4, K5, K7, K8, K9, KA, KB, KC, KD, KE, KF, L1, L2, L3, L7, L8, LA, LC, LF, M0, M1, M3, M4, M5, M8, MB, MF, N2, N6, N7, NA, ")</f>
        <v>J0, J1, J2, J3, J5, J6, J7, JA, JC, JD, JF, K0, K1, K2, K3, K4, K5, K7, K8, K9, KA, KB, KC, KD, KE, KF, L1, L2, L3, L7, L8, LA, LC, LF, M0, M1, M3, M4, M5, M8, MB, MF, N2, N6, N7, NA,</v>
      </c>
      <c r="N101" s="199" t="e">
        <f aca="false">CONCATENATE(O101:CL101)</f>
        <v>#VALUE!</v>
      </c>
      <c r="O101" s="199" t="str">
        <f aca="false">IFERROR(__xludf.dummyfunction("if(countif(ec_num_list,CO101),OFFSET(INDIRECT(CONCAT(""A"",to_text(match(CO101,ec_num_list,0)))),0,1),"""")"),"J0 ")</f>
        <v>J0</v>
      </c>
      <c r="P101" s="199" t="str">
        <f aca="false">IFERROR(__xludf.dummyfunction("if(countif(ec_num_list,CP101),OFFSET(INDIRECT(CONCAT(""A"",to_text(match(CP101,ec_num_list,0)))),0,1),"""")"),"J1 ")</f>
        <v>J1</v>
      </c>
      <c r="Q101" s="199" t="str">
        <f aca="false">IFERROR(__xludf.dummyfunction("if(countif(ec_num_list,CQ101),OFFSET(INDIRECT(CONCAT(""A"",to_text(match(CQ101,ec_num_list,0)))),0,1),"""")"),"J2 ")</f>
        <v>J2</v>
      </c>
      <c r="R101" s="199" t="str">
        <f aca="false">IFERROR(__xludf.dummyfunction("if(countif(ec_num_list,CR101),OFFSET(INDIRECT(CONCAT(""A"",to_text(match(CR101,ec_num_list,0)))),0,1),"""")"),"J3 ")</f>
        <v>J3</v>
      </c>
      <c r="S101" s="199" t="str">
        <f aca="false">IFERROR(__xludf.dummyfunction("if(countif(ec_num_list,CS101),OFFSET(INDIRECT(CONCAT(""A"",to_text(match(CS101,ec_num_list,0)))),0,1),"""")"),"")</f>
        <v/>
      </c>
      <c r="T101" s="199" t="str">
        <f aca="false">IFERROR(__xludf.dummyfunction("if(countif(ec_num_list,CT101),OFFSET(INDIRECT(CONCAT(""A"",to_text(match(CT101,ec_num_list,0)))),0,1),"""")"),"J5 ")</f>
        <v>J5</v>
      </c>
      <c r="U101" s="199" t="str">
        <f aca="false">IFERROR(__xludf.dummyfunction("if(countif(ec_num_list,CU101),OFFSET(INDIRECT(CONCAT(""A"",to_text(match(CU101,ec_num_list,0)))),0,1),"""")"),"J6 ")</f>
        <v>J6</v>
      </c>
      <c r="V101" s="199" t="str">
        <f aca="false">IFERROR(__xludf.dummyfunction("if(countif(ec_num_list,CV101),OFFSET(INDIRECT(CONCAT(""A"",to_text(match(CV101,ec_num_list,0)))),0,1),"""")"),"J7 ")</f>
        <v>J7</v>
      </c>
      <c r="W101" s="199" t="str">
        <f aca="false">IFERROR(__xludf.dummyfunction("if(countif(ec_num_list,CW101),OFFSET(INDIRECT(CONCAT(""A"",to_text(match(CW101,ec_num_list,0)))),0,1),"""")"),"")</f>
        <v/>
      </c>
      <c r="X101" s="199" t="str">
        <f aca="false">IFERROR(__xludf.dummyfunction("if(countif(ec_num_list,CX101),OFFSET(INDIRECT(CONCAT(""A"",to_text(match(CX101,ec_num_list,0)))),0,1),"""")"),"")</f>
        <v/>
      </c>
      <c r="Y101" s="199" t="str">
        <f aca="false">IFERROR(__xludf.dummyfunction("if(countif(ec_num_list,CY101),OFFSET(INDIRECT(CONCAT(""A"",to_text(match(CY101,ec_num_list,0)))),0,1),"""")"),"JA ")</f>
        <v>JA</v>
      </c>
      <c r="Z101" s="199" t="str">
        <f aca="false">IFERROR(__xludf.dummyfunction("if(countif(ec_num_list,CZ101),OFFSET(INDIRECT(CONCAT(""A"",to_text(match(CZ101,ec_num_list,0)))),0,1),"""")"),"")</f>
        <v/>
      </c>
      <c r="AA101" s="199" t="str">
        <f aca="false">IFERROR(__xludf.dummyfunction("if(countif(ec_num_list,DA101),OFFSET(INDIRECT(CONCAT(""A"",to_text(match(DA101,ec_num_list,0)))),0,1),"""")"),"JC ")</f>
        <v>JC</v>
      </c>
      <c r="AB101" s="199" t="str">
        <f aca="false">IFERROR(__xludf.dummyfunction("if(countif(ec_num_list,DB101),OFFSET(INDIRECT(CONCAT(""A"",to_text(match(DB101,ec_num_list,0)))),0,1),"""")"),"JD ")</f>
        <v>JD</v>
      </c>
      <c r="AC101" s="199" t="str">
        <f aca="false">IFERROR(__xludf.dummyfunction("if(countif(ec_num_list,DC101),OFFSET(INDIRECT(CONCAT(""A"",to_text(match(DC101,ec_num_list,0)))),0,1),"""")"),"")</f>
        <v/>
      </c>
      <c r="AD101" s="199" t="str">
        <f aca="false">IFERROR(__xludf.dummyfunction("if(countif(ec_num_list,DD101),OFFSET(INDIRECT(CONCAT(""A"",to_text(match(DD101,ec_num_list,0)))),0,1),"""")"),"JF ")</f>
        <v>JF</v>
      </c>
      <c r="AE101" s="199" t="str">
        <f aca="false">IFERROR(__xludf.dummyfunction("if(countif(ec_num_list,DE101),OFFSET(INDIRECT(CONCAT(""A"",to_text(match(DE101,ec_num_list,0)))),0,1),"""")"),"K0 ")</f>
        <v>K0</v>
      </c>
      <c r="AF101" s="199" t="str">
        <f aca="false">IFERROR(__xludf.dummyfunction("if(countif(ec_num_list,DF101),OFFSET(INDIRECT(CONCAT(""A"",to_text(match(DF101,ec_num_list,0)))),0,1),"""")"),"K1 ")</f>
        <v>K1</v>
      </c>
      <c r="AG101" s="199" t="str">
        <f aca="false">IFERROR(__xludf.dummyfunction("if(countif(ec_num_list,DG101),OFFSET(INDIRECT(CONCAT(""A"",to_text(match(DG101,ec_num_list,0)))),0,1),"""")"),"K2 ")</f>
        <v>K2</v>
      </c>
      <c r="AH101" s="199" t="str">
        <f aca="false">IFERROR(__xludf.dummyfunction("if(countif(ec_num_list,DH101),OFFSET(INDIRECT(CONCAT(""A"",to_text(match(DH101,ec_num_list,0)))),0,1),"""")"),"K3 ")</f>
        <v>K3</v>
      </c>
      <c r="AI101" s="199" t="str">
        <f aca="false">IFERROR(__xludf.dummyfunction("if(countif(ec_num_list,DI101),OFFSET(INDIRECT(CONCAT(""A"",to_text(match(DI101,ec_num_list,0)))),0,1),"""")"),"K4 ")</f>
        <v>K4</v>
      </c>
      <c r="AJ101" s="199" t="str">
        <f aca="false">IFERROR(__xludf.dummyfunction("if(countif(ec_num_list,DJ101),OFFSET(INDIRECT(CONCAT(""A"",to_text(match(DJ101,ec_num_list,0)))),0,1),"""")"),"K5 ")</f>
        <v>K5</v>
      </c>
      <c r="AK101" s="199" t="str">
        <f aca="false">IFERROR(__xludf.dummyfunction("if(countif(ec_num_list,DK101),OFFSET(INDIRECT(CONCAT(""A"",to_text(match(DK101,ec_num_list,0)))),0,1),"""")"),"")</f>
        <v/>
      </c>
      <c r="AL101" s="199" t="str">
        <f aca="false">IFERROR(__xludf.dummyfunction("if(countif(ec_num_list,DL101),OFFSET(INDIRECT(CONCAT(""A"",to_text(match(DL101,ec_num_list,0)))),0,1),"""")"),"K7 ")</f>
        <v>K7</v>
      </c>
      <c r="AM101" s="199" t="str">
        <f aca="false">IFERROR(__xludf.dummyfunction("if(countif(ec_num_list,DM101),OFFSET(INDIRECT(CONCAT(""A"",to_text(match(DM101,ec_num_list,0)))),0,1),"""")"),"K8 ")</f>
        <v>K8</v>
      </c>
      <c r="AN101" s="199" t="str">
        <f aca="false">IFERROR(__xludf.dummyfunction("if(countif(ec_num_list,DN101),OFFSET(INDIRECT(CONCAT(""A"",to_text(match(DN101,ec_num_list,0)))),0,1),"""")"),"K9 ")</f>
        <v>K9</v>
      </c>
      <c r="AO101" s="199" t="str">
        <f aca="false">IFERROR(__xludf.dummyfunction("if(countif(ec_num_list,DO101),OFFSET(INDIRECT(CONCAT(""A"",to_text(match(DO101,ec_num_list,0)))),0,1),"""")"),"KA ")</f>
        <v>KA</v>
      </c>
      <c r="AP101" s="199" t="str">
        <f aca="false">IFERROR(__xludf.dummyfunction("if(countif(ec_num_list,DP101),OFFSET(INDIRECT(CONCAT(""A"",to_text(match(DP101,ec_num_list,0)))),0,1),"""")"),"KB ")</f>
        <v>KB</v>
      </c>
      <c r="AQ101" s="199" t="str">
        <f aca="false">IFERROR(__xludf.dummyfunction("if(countif(ec_num_list,DQ101),OFFSET(INDIRECT(CONCAT(""A"",to_text(match(DQ101,ec_num_list,0)))),0,1),"""")"),"KC ")</f>
        <v>KC</v>
      </c>
      <c r="AR101" s="199" t="str">
        <f aca="false">IFERROR(__xludf.dummyfunction("if(countif(ec_num_list,DR101),OFFSET(INDIRECT(CONCAT(""A"",to_text(match(DR101,ec_num_list,0)))),0,1),"""")"),"KD ")</f>
        <v>KD</v>
      </c>
      <c r="AS101" s="199" t="str">
        <f aca="false">IFERROR(__xludf.dummyfunction("if(countif(ec_num_list,DS101),OFFSET(INDIRECT(CONCAT(""A"",to_text(match(DS101,ec_num_list,0)))),0,1),"""")"),"KE ")</f>
        <v>KE</v>
      </c>
      <c r="AT101" s="199" t="str">
        <f aca="false">IFERROR(__xludf.dummyfunction("if(countif(ec_num_list,DT101),OFFSET(INDIRECT(CONCAT(""A"",to_text(match(DT101,ec_num_list,0)))),0,1),"""")"),"KF ")</f>
        <v>KF</v>
      </c>
      <c r="AU101" s="199" t="str">
        <f aca="false">IFERROR(__xludf.dummyfunction("if(countif(ec_num_list,DU101),OFFSET(INDIRECT(CONCAT(""A"",to_text(match(DU101,ec_num_list,0)))),0,1),"""")"),"")</f>
        <v/>
      </c>
      <c r="AV101" s="199" t="str">
        <f aca="false">IFERROR(__xludf.dummyfunction("if(countif(ec_num_list,DV101),OFFSET(INDIRECT(CONCAT(""A"",to_text(match(DV101,ec_num_list,0)))),0,1),"""")"),"L1 ")</f>
        <v>L1</v>
      </c>
      <c r="AW101" s="199" t="str">
        <f aca="false">IFERROR(__xludf.dummyfunction("if(countif(ec_num_list,DW101),OFFSET(INDIRECT(CONCAT(""A"",to_text(match(DW101,ec_num_list,0)))),0,1),"""")"),"L2 ")</f>
        <v>L2</v>
      </c>
      <c r="AX101" s="199" t="str">
        <f aca="false">IFERROR(__xludf.dummyfunction("if(countif(ec_num_list,DX101),OFFSET(INDIRECT(CONCAT(""A"",to_text(match(DX101,ec_num_list,0)))),0,1),"""")"),"L3 ")</f>
        <v>L3</v>
      </c>
      <c r="AY101" s="199" t="str">
        <f aca="false">IFERROR(__xludf.dummyfunction("if(countif(ec_num_list,DY101),OFFSET(INDIRECT(CONCAT(""A"",to_text(match(DY101,ec_num_list,0)))),0,1),"""")"),"")</f>
        <v/>
      </c>
      <c r="AZ101" s="199" t="str">
        <f aca="false">IFERROR(__xludf.dummyfunction("if(countif(ec_num_list,DZ101),OFFSET(INDIRECT(CONCAT(""A"",to_text(match(DZ101,ec_num_list,0)))),0,1),"""")"),"")</f>
        <v/>
      </c>
      <c r="BA101" s="199" t="str">
        <f aca="false">IFERROR(__xludf.dummyfunction("if(countif(ec_num_list,EA101),OFFSET(INDIRECT(CONCAT(""A"",to_text(match(EA101,ec_num_list,0)))),0,1),"""")"),"")</f>
        <v/>
      </c>
      <c r="BB101" s="199" t="str">
        <f aca="false">IFERROR(__xludf.dummyfunction("if(countif(ec_num_list,EB101),OFFSET(INDIRECT(CONCAT(""A"",to_text(match(EB101,ec_num_list,0)))),0,1),"""")"),"L7 ")</f>
        <v>L7</v>
      </c>
      <c r="BC101" s="199" t="str">
        <f aca="false">IFERROR(__xludf.dummyfunction("if(countif(ec_num_list,EC101),OFFSET(INDIRECT(CONCAT(""A"",to_text(match(EC101,ec_num_list,0)))),0,1),"""")"),"L8 ")</f>
        <v>L8</v>
      </c>
      <c r="BD101" s="199" t="str">
        <f aca="false">IFERROR(__xludf.dummyfunction("if(countif(ec_num_list,ED101),OFFSET(INDIRECT(CONCAT(""A"",to_text(match(ED101,ec_num_list,0)))),0,1),"""")"),"")</f>
        <v/>
      </c>
      <c r="BE101" s="199" t="str">
        <f aca="false">IFERROR(__xludf.dummyfunction("if(countif(ec_num_list,EE101),OFFSET(INDIRECT(CONCAT(""A"",to_text(match(EE101,ec_num_list,0)))),0,1),"""")"),"LA ")</f>
        <v>LA</v>
      </c>
      <c r="BF101" s="199" t="str">
        <f aca="false">IFERROR(__xludf.dummyfunction("if(countif(ec_num_list,EF101),OFFSET(INDIRECT(CONCAT(""A"",to_text(match(EF101,ec_num_list,0)))),0,1),"""")"),"")</f>
        <v/>
      </c>
      <c r="BG101" s="199" t="str">
        <f aca="false">IFERROR(__xludf.dummyfunction("if(countif(ec_num_list,EG101),OFFSET(INDIRECT(CONCAT(""A"",to_text(match(EG101,ec_num_list,0)))),0,1),"""")"),"LC ")</f>
        <v>LC</v>
      </c>
      <c r="BH101" s="199" t="str">
        <f aca="false">IFERROR(__xludf.dummyfunction("if(countif(ec_num_list,EH101),OFFSET(INDIRECT(CONCAT(""A"",to_text(match(EH101,ec_num_list,0)))),0,1),"""")"),"")</f>
        <v/>
      </c>
      <c r="BI101" s="199" t="str">
        <f aca="false">IFERROR(__xludf.dummyfunction("if(countif(ec_num_list,EI101),OFFSET(INDIRECT(CONCAT(""A"",to_text(match(EI101,ec_num_list,0)))),0,1),"""")"),"")</f>
        <v/>
      </c>
      <c r="BJ101" s="199" t="str">
        <f aca="false">IFERROR(__xludf.dummyfunction("if(countif(ec_num_list,EJ101),OFFSET(INDIRECT(CONCAT(""A"",to_text(match(EJ101,ec_num_list,0)))),0,1),"""")"),"LF ")</f>
        <v>LF</v>
      </c>
      <c r="BK101" s="199" t="str">
        <f aca="false">IFERROR(__xludf.dummyfunction("if(countif(ec_num_list,EK101),OFFSET(INDIRECT(CONCAT(""A"",to_text(match(EK101,ec_num_list,0)))),0,1),"""")"),"M0 ")</f>
        <v>M0</v>
      </c>
      <c r="BL101" s="199" t="str">
        <f aca="false">IFERROR(__xludf.dummyfunction("if(countif(ec_num_list,EL101),OFFSET(INDIRECT(CONCAT(""A"",to_text(match(EL101,ec_num_list,0)))),0,1),"""")"),"M1 ")</f>
        <v>M1</v>
      </c>
      <c r="BM101" s="199" t="str">
        <f aca="false">IFERROR(__xludf.dummyfunction("if(countif(ec_num_list,EM101),OFFSET(INDIRECT(CONCAT(""A"",to_text(match(EM101,ec_num_list,0)))),0,1),"""")"),"")</f>
        <v/>
      </c>
      <c r="BN101" s="199" t="str">
        <f aca="false">IFERROR(__xludf.dummyfunction("if(countif(ec_num_list,EN101),OFFSET(INDIRECT(CONCAT(""A"",to_text(match(EN101,ec_num_list,0)))),0,1),"""")"),"M3 ")</f>
        <v>M3</v>
      </c>
      <c r="BO101" s="199" t="str">
        <f aca="false">IFERROR(__xludf.dummyfunction("if(countif(ec_num_list,EO101),OFFSET(INDIRECT(CONCAT(""A"",to_text(match(EO101,ec_num_list,0)))),0,1),"""")"),"M4 ")</f>
        <v>M4</v>
      </c>
      <c r="BP101" s="199" t="str">
        <f aca="false">IFERROR(__xludf.dummyfunction("if(countif(ec_num_list,EP101),OFFSET(INDIRECT(CONCAT(""A"",to_text(match(EP101,ec_num_list,0)))),0,1),"""")"),"M5 ")</f>
        <v>M5</v>
      </c>
      <c r="BQ101" s="199" t="str">
        <f aca="false">IFERROR(__xludf.dummyfunction("if(countif(ec_num_list,EQ101),OFFSET(INDIRECT(CONCAT(""A"",to_text(match(EQ101,ec_num_list,0)))),0,1),"""")"),"")</f>
        <v/>
      </c>
      <c r="BR101" s="199" t="str">
        <f aca="false">IFERROR(__xludf.dummyfunction("if(countif(ec_num_list,ER101),OFFSET(INDIRECT(CONCAT(""A"",to_text(match(ER101,ec_num_list,0)))),0,1),"""")"),"")</f>
        <v/>
      </c>
      <c r="BS101" s="199" t="str">
        <f aca="false">IFERROR(__xludf.dummyfunction("if(countif(ec_num_list,ES101),OFFSET(INDIRECT(CONCAT(""A"",to_text(match(ES101,ec_num_list,0)))),0,1),"""")"),"M8 ")</f>
        <v>M8</v>
      </c>
      <c r="BT101" s="199" t="str">
        <f aca="false">IFERROR(__xludf.dummyfunction("if(countif(ec_num_list,ET101),OFFSET(INDIRECT(CONCAT(""A"",to_text(match(ET101,ec_num_list,0)))),0,1),"""")"),"")</f>
        <v/>
      </c>
      <c r="BU101" s="199" t="str">
        <f aca="false">IFERROR(__xludf.dummyfunction("if(countif(ec_num_list,EU101),OFFSET(INDIRECT(CONCAT(""A"",to_text(match(EU101,ec_num_list,0)))),0,1),"""")"),"")</f>
        <v/>
      </c>
      <c r="BV101" s="199" t="str">
        <f aca="false">IFERROR(__xludf.dummyfunction("if(countif(ec_num_list,EV101),OFFSET(INDIRECT(CONCAT(""A"",to_text(match(EV101,ec_num_list,0)))),0,1),"""")"),"MB ")</f>
        <v>MB</v>
      </c>
      <c r="BW101" s="199" t="str">
        <f aca="false">IFERROR(__xludf.dummyfunction("if(countif(ec_num_list,EW101),OFFSET(INDIRECT(CONCAT(""A"",to_text(match(EW101,ec_num_list,0)))),0,1),"""")"),"")</f>
        <v/>
      </c>
      <c r="BX101" s="199" t="str">
        <f aca="false">IFERROR(__xludf.dummyfunction("if(countif(ec_num_list,EX101),OFFSET(INDIRECT(CONCAT(""A"",to_text(match(EX101,ec_num_list,0)))),0,1),"""")"),"")</f>
        <v/>
      </c>
      <c r="BY101" s="199" t="str">
        <f aca="false">IFERROR(__xludf.dummyfunction("if(countif(ec_num_list,EY101),OFFSET(INDIRECT(CONCAT(""A"",to_text(match(EY101,ec_num_list,0)))),0,1),"""")"),"")</f>
        <v/>
      </c>
      <c r="BZ101" s="199" t="str">
        <f aca="false">IFERROR(__xludf.dummyfunction("if(countif(ec_num_list,EZ101),OFFSET(INDIRECT(CONCAT(""A"",to_text(match(EZ101,ec_num_list,0)))),0,1),"""")"),"MF ")</f>
        <v>MF</v>
      </c>
      <c r="CA101" s="199" t="str">
        <f aca="false">IFERROR(__xludf.dummyfunction("if(countif(ec_num_list,FA101),OFFSET(INDIRECT(CONCAT(""A"",to_text(match(FA101,ec_num_list,0)))),0,1),"""")"),"")</f>
        <v/>
      </c>
      <c r="CB101" s="199" t="str">
        <f aca="false">IFERROR(__xludf.dummyfunction("if(countif(ec_num_list,FB101),OFFSET(INDIRECT(CONCAT(""A"",to_text(match(FB101,ec_num_list,0)))),0,1),"""")"),"")</f>
        <v/>
      </c>
      <c r="CC101" s="199" t="str">
        <f aca="false">IFERROR(__xludf.dummyfunction("if(countif(ec_num_list,FC101),OFFSET(INDIRECT(CONCAT(""A"",to_text(match(FC101,ec_num_list,0)))),0,1),"""")"),"N2 ")</f>
        <v>N2</v>
      </c>
      <c r="CD101" s="199" t="str">
        <f aca="false">IFERROR(__xludf.dummyfunction("if(countif(ec_num_list,FD101),OFFSET(INDIRECT(CONCAT(""A"",to_text(match(FD101,ec_num_list,0)))),0,1),"""")"),"")</f>
        <v/>
      </c>
      <c r="CE101" s="199" t="str">
        <f aca="false">IFERROR(__xludf.dummyfunction("if(countif(ec_num_list,FE101),OFFSET(INDIRECT(CONCAT(""A"",to_text(match(FE101,ec_num_list,0)))),0,1),"""")"),"")</f>
        <v/>
      </c>
      <c r="CF101" s="199" t="str">
        <f aca="false">IFERROR(__xludf.dummyfunction("if(countif(ec_num_list,FF101),OFFSET(INDIRECT(CONCAT(""A"",to_text(match(FF101,ec_num_list,0)))),0,1),"""")"),"")</f>
        <v/>
      </c>
      <c r="CG101" s="199" t="str">
        <f aca="false">IFERROR(__xludf.dummyfunction("if(countif(ec_num_list,FG101),OFFSET(INDIRECT(CONCAT(""A"",to_text(match(FG101,ec_num_list,0)))),0,1),"""")"),"N6 ")</f>
        <v>N6</v>
      </c>
      <c r="CH101" s="199" t="str">
        <f aca="false">IFERROR(__xludf.dummyfunction("if(countif(ec_num_list,FH101),OFFSET(INDIRECT(CONCAT(""A"",to_text(match(FH101,ec_num_list,0)))),0,1),"""")"),"N7 ")</f>
        <v>N7</v>
      </c>
      <c r="CI101" s="199" t="str">
        <f aca="false">IFERROR(__xludf.dummyfunction("if(countif(ec_num_list,FI101),OFFSET(INDIRECT(CONCAT(""A"",to_text(match(FI101,ec_num_list,0)))),0,1),"""")"),"")</f>
        <v/>
      </c>
      <c r="CJ101" s="199" t="str">
        <f aca="false">IFERROR(__xludf.dummyfunction("if(countif(ec_num_list,FJ101),OFFSET(INDIRECT(CONCAT(""A"",to_text(match(FJ101,ec_num_list,0)))),0,1),"""")"),"")</f>
        <v/>
      </c>
      <c r="CK101" s="199" t="str">
        <f aca="false">IFERROR(__xludf.dummyfunction("if(countif(ec_num_list,FK101),OFFSET(INDIRECT(CONCAT(""A"",to_text(match(FK101,ec_num_list,0)))),0,1),"""")"),"NA ")</f>
        <v>NA</v>
      </c>
      <c r="CL101" s="199" t="str">
        <f aca="false">IFERROR(__xludf.dummyfunction("if(countif(ec_num_list,FL101),OFFSET(INDIRECT(CONCAT(""A"",to_text(match(FL101,ec_num_list,0)))),0,1),"""")"),"")</f>
        <v/>
      </c>
      <c r="CM101" s="199" t="str">
        <f aca="false">IFERROR(__xludf.dummyfunction("if(countif(ec_num_list,FM101),OFFSET(INDIRECT(CONCAT(""A"",to_text(match(FM101,ec_num_list,0)))),0,1),"""")"),"")</f>
        <v/>
      </c>
      <c r="CN101" s="37" t="s">
        <v>323</v>
      </c>
      <c r="CO101" s="37" t="s">
        <v>1231</v>
      </c>
      <c r="CP101" s="37" t="s">
        <v>1239</v>
      </c>
      <c r="CQ101" s="37" t="s">
        <v>1244</v>
      </c>
      <c r="CR101" s="37" t="s">
        <v>1248</v>
      </c>
      <c r="CS101" s="37" t="s">
        <v>1543</v>
      </c>
      <c r="CT101" s="37" t="s">
        <v>1254</v>
      </c>
      <c r="CU101" s="37" t="s">
        <v>1259</v>
      </c>
      <c r="CV101" s="37" t="s">
        <v>1262</v>
      </c>
      <c r="CW101" s="37" t="s">
        <v>1543</v>
      </c>
      <c r="CX101" s="37" t="s">
        <v>1543</v>
      </c>
      <c r="CY101" s="37" t="s">
        <v>1274</v>
      </c>
      <c r="CZ101" s="37" t="s">
        <v>1543</v>
      </c>
      <c r="DA101" s="37" t="s">
        <v>1280</v>
      </c>
      <c r="DB101" s="37" t="s">
        <v>1282</v>
      </c>
      <c r="DC101" s="37" t="s">
        <v>1543</v>
      </c>
      <c r="DD101" s="37" t="s">
        <v>1289</v>
      </c>
      <c r="DE101" s="37" t="s">
        <v>1292</v>
      </c>
      <c r="DF101" s="37" t="s">
        <v>1297</v>
      </c>
      <c r="DG101" s="37" t="s">
        <v>1299</v>
      </c>
      <c r="DH101" s="37" t="s">
        <v>1303</v>
      </c>
      <c r="DI101" s="37" t="s">
        <v>1305</v>
      </c>
      <c r="DJ101" s="37" t="s">
        <v>1309</v>
      </c>
      <c r="DK101" s="37" t="s">
        <v>1543</v>
      </c>
      <c r="DL101" s="37" t="s">
        <v>1314</v>
      </c>
      <c r="DM101" s="37" t="s">
        <v>1318</v>
      </c>
      <c r="DN101" s="37" t="s">
        <v>1322</v>
      </c>
      <c r="DO101" s="37" t="s">
        <v>1325</v>
      </c>
      <c r="DP101" s="37" t="s">
        <v>1329</v>
      </c>
      <c r="DQ101" s="37" t="s">
        <v>1332</v>
      </c>
      <c r="DR101" s="37" t="s">
        <v>1335</v>
      </c>
      <c r="DS101" s="37" t="s">
        <v>1338</v>
      </c>
      <c r="DT101" s="37" t="s">
        <v>1341</v>
      </c>
      <c r="DU101" s="37" t="s">
        <v>1543</v>
      </c>
      <c r="DV101" s="37" t="s">
        <v>1351</v>
      </c>
      <c r="DW101" s="37" t="s">
        <v>1357</v>
      </c>
      <c r="DX101" s="37" t="s">
        <v>1363</v>
      </c>
      <c r="DY101" s="37" t="s">
        <v>1543</v>
      </c>
      <c r="DZ101" s="37" t="s">
        <v>1543</v>
      </c>
      <c r="EA101" s="37" t="s">
        <v>1543</v>
      </c>
      <c r="EB101" s="37" t="s">
        <v>1376</v>
      </c>
      <c r="EC101" s="37" t="s">
        <v>1379</v>
      </c>
      <c r="ED101" s="37" t="s">
        <v>1543</v>
      </c>
      <c r="EE101" s="37" t="s">
        <v>1385</v>
      </c>
      <c r="EF101" s="37" t="s">
        <v>1543</v>
      </c>
      <c r="EG101" s="37" t="s">
        <v>1392</v>
      </c>
      <c r="EH101" s="37" t="s">
        <v>1543</v>
      </c>
      <c r="EI101" s="37" t="s">
        <v>1543</v>
      </c>
      <c r="EJ101" s="37" t="s">
        <v>1402</v>
      </c>
      <c r="EK101" s="37" t="s">
        <v>1405</v>
      </c>
      <c r="EL101" s="37" t="s">
        <v>1407</v>
      </c>
      <c r="EM101" s="37" t="s">
        <v>1543</v>
      </c>
      <c r="EN101" s="37" t="s">
        <v>1416</v>
      </c>
      <c r="EO101" s="37" t="s">
        <v>1418</v>
      </c>
      <c r="EP101" s="37" t="s">
        <v>1421</v>
      </c>
      <c r="EQ101" s="37" t="s">
        <v>1543</v>
      </c>
      <c r="ER101" s="37" t="s">
        <v>1543</v>
      </c>
      <c r="ES101" s="37" t="s">
        <v>1430</v>
      </c>
      <c r="ET101" s="37" t="s">
        <v>1543</v>
      </c>
      <c r="EU101" s="37" t="s">
        <v>1543</v>
      </c>
      <c r="EV101" s="37" t="s">
        <v>1439</v>
      </c>
      <c r="EW101" s="37" t="s">
        <v>1543</v>
      </c>
      <c r="EX101" s="37" t="s">
        <v>1543</v>
      </c>
      <c r="EY101" s="37" t="s">
        <v>1543</v>
      </c>
      <c r="EZ101" s="37" t="s">
        <v>1451</v>
      </c>
      <c r="FA101" s="37" t="s">
        <v>1543</v>
      </c>
      <c r="FB101" s="37" t="s">
        <v>1543</v>
      </c>
      <c r="FC101" s="37" t="s">
        <v>1464</v>
      </c>
      <c r="FD101" s="37" t="s">
        <v>1543</v>
      </c>
      <c r="FE101" s="37" t="s">
        <v>1543</v>
      </c>
      <c r="FF101" s="37" t="s">
        <v>1543</v>
      </c>
      <c r="FG101" s="37" t="s">
        <v>1480</v>
      </c>
      <c r="FH101" s="37" t="s">
        <v>1482</v>
      </c>
      <c r="FI101" s="37" t="s">
        <v>1543</v>
      </c>
      <c r="FJ101" s="37" t="s">
        <v>1543</v>
      </c>
      <c r="FK101" s="37" t="s">
        <v>1494</v>
      </c>
      <c r="FL101" s="37" t="s">
        <v>1497</v>
      </c>
      <c r="FM101" s="37" t="s">
        <v>1543</v>
      </c>
    </row>
    <row r="102" customFormat="false" ht="15" hidden="false" customHeight="false" outlineLevel="0" collapsed="false">
      <c r="A102" s="37"/>
      <c r="B102" s="37"/>
      <c r="C102" s="196"/>
      <c r="D102" s="36" t="s">
        <v>417</v>
      </c>
      <c r="E102" s="36" t="s">
        <v>896</v>
      </c>
      <c r="F102" s="36" t="s">
        <v>897</v>
      </c>
      <c r="G102" s="36" t="s">
        <v>898</v>
      </c>
      <c r="H102" s="36" t="s">
        <v>439</v>
      </c>
      <c r="I102" s="36" t="s">
        <v>450</v>
      </c>
      <c r="J102" s="36" t="s">
        <v>911</v>
      </c>
      <c r="K102" s="36" t="s">
        <v>872</v>
      </c>
      <c r="L102" s="173" t="s">
        <v>325</v>
      </c>
      <c r="M102" s="199" t="str">
        <f aca="false">IFERROR(__xludf.dummyfunction("regexreplace(N102,"" "","", "")"),"J0, J1, J2, J3, J5, J6, J7, JA, JC, JD, JF, K0, K1, K2, K3, K4, K5, K7, K9, KA, KB, KC, KD, KE, KF, L1, L2, L3, L7, L8, LA, LC, LF, M0, M1, M3, M4, M5, M8, MB, MF, N2, N6, N7, NA, ")</f>
        <v>J0, J1, J2, J3, J5, J6, J7, JA, JC, JD, JF, K0, K1, K2, K3, K4, K5, K7, K9, KA, KB, KC, KD, KE, KF, L1, L2, L3, L7, L8, LA, LC, LF, M0, M1, M3, M4, M5, M8, MB, MF, N2, N6, N7, NA,</v>
      </c>
      <c r="N102" s="199" t="e">
        <f aca="false">CONCATENATE(O102:CL102)</f>
        <v>#VALUE!</v>
      </c>
      <c r="O102" s="199" t="str">
        <f aca="false">IFERROR(__xludf.dummyfunction("if(countif(ec_num_list,CO102),OFFSET(INDIRECT(CONCAT(""A"",to_text(match(CO102,ec_num_list,0)))),0,1),"""")"),"J0 ")</f>
        <v>J0</v>
      </c>
      <c r="P102" s="199" t="str">
        <f aca="false">IFERROR(__xludf.dummyfunction("if(countif(ec_num_list,CP102),OFFSET(INDIRECT(CONCAT(""A"",to_text(match(CP102,ec_num_list,0)))),0,1),"""")"),"J1 ")</f>
        <v>J1</v>
      </c>
      <c r="Q102" s="199" t="str">
        <f aca="false">IFERROR(__xludf.dummyfunction("if(countif(ec_num_list,CQ102),OFFSET(INDIRECT(CONCAT(""A"",to_text(match(CQ102,ec_num_list,0)))),0,1),"""")"),"J2 ")</f>
        <v>J2</v>
      </c>
      <c r="R102" s="199" t="str">
        <f aca="false">IFERROR(__xludf.dummyfunction("if(countif(ec_num_list,CR102),OFFSET(INDIRECT(CONCAT(""A"",to_text(match(CR102,ec_num_list,0)))),0,1),"""")"),"J3 ")</f>
        <v>J3</v>
      </c>
      <c r="S102" s="199" t="str">
        <f aca="false">IFERROR(__xludf.dummyfunction("if(countif(ec_num_list,CS102),OFFSET(INDIRECT(CONCAT(""A"",to_text(match(CS102,ec_num_list,0)))),0,1),"""")"),"")</f>
        <v/>
      </c>
      <c r="T102" s="199" t="str">
        <f aca="false">IFERROR(__xludf.dummyfunction("if(countif(ec_num_list,CT102),OFFSET(INDIRECT(CONCAT(""A"",to_text(match(CT102,ec_num_list,0)))),0,1),"""")"),"J5 ")</f>
        <v>J5</v>
      </c>
      <c r="U102" s="199" t="str">
        <f aca="false">IFERROR(__xludf.dummyfunction("if(countif(ec_num_list,CU102),OFFSET(INDIRECT(CONCAT(""A"",to_text(match(CU102,ec_num_list,0)))),0,1),"""")"),"J6 ")</f>
        <v>J6</v>
      </c>
      <c r="V102" s="199" t="str">
        <f aca="false">IFERROR(__xludf.dummyfunction("if(countif(ec_num_list,CV102),OFFSET(INDIRECT(CONCAT(""A"",to_text(match(CV102,ec_num_list,0)))),0,1),"""")"),"J7 ")</f>
        <v>J7</v>
      </c>
      <c r="W102" s="199" t="str">
        <f aca="false">IFERROR(__xludf.dummyfunction("if(countif(ec_num_list,CW102),OFFSET(INDIRECT(CONCAT(""A"",to_text(match(CW102,ec_num_list,0)))),0,1),"""")"),"")</f>
        <v/>
      </c>
      <c r="X102" s="199" t="str">
        <f aca="false">IFERROR(__xludf.dummyfunction("if(countif(ec_num_list,CX102),OFFSET(INDIRECT(CONCAT(""A"",to_text(match(CX102,ec_num_list,0)))),0,1),"""")"),"")</f>
        <v/>
      </c>
      <c r="Y102" s="199" t="str">
        <f aca="false">IFERROR(__xludf.dummyfunction("if(countif(ec_num_list,CY102),OFFSET(INDIRECT(CONCAT(""A"",to_text(match(CY102,ec_num_list,0)))),0,1),"""")"),"JA ")</f>
        <v>JA</v>
      </c>
      <c r="Z102" s="199" t="str">
        <f aca="false">IFERROR(__xludf.dummyfunction("if(countif(ec_num_list,CZ102),OFFSET(INDIRECT(CONCAT(""A"",to_text(match(CZ102,ec_num_list,0)))),0,1),"""")"),"")</f>
        <v/>
      </c>
      <c r="AA102" s="199" t="str">
        <f aca="false">IFERROR(__xludf.dummyfunction("if(countif(ec_num_list,DA102),OFFSET(INDIRECT(CONCAT(""A"",to_text(match(DA102,ec_num_list,0)))),0,1),"""")"),"JC ")</f>
        <v>JC</v>
      </c>
      <c r="AB102" s="199" t="str">
        <f aca="false">IFERROR(__xludf.dummyfunction("if(countif(ec_num_list,DB102),OFFSET(INDIRECT(CONCAT(""A"",to_text(match(DB102,ec_num_list,0)))),0,1),"""")"),"JD ")</f>
        <v>JD</v>
      </c>
      <c r="AC102" s="199" t="str">
        <f aca="false">IFERROR(__xludf.dummyfunction("if(countif(ec_num_list,DC102),OFFSET(INDIRECT(CONCAT(""A"",to_text(match(DC102,ec_num_list,0)))),0,1),"""")"),"")</f>
        <v/>
      </c>
      <c r="AD102" s="199" t="str">
        <f aca="false">IFERROR(__xludf.dummyfunction("if(countif(ec_num_list,DD102),OFFSET(INDIRECT(CONCAT(""A"",to_text(match(DD102,ec_num_list,0)))),0,1),"""")"),"JF ")</f>
        <v>JF</v>
      </c>
      <c r="AE102" s="199" t="str">
        <f aca="false">IFERROR(__xludf.dummyfunction("if(countif(ec_num_list,DE102),OFFSET(INDIRECT(CONCAT(""A"",to_text(match(DE102,ec_num_list,0)))),0,1),"""")"),"K0 ")</f>
        <v>K0</v>
      </c>
      <c r="AF102" s="199" t="str">
        <f aca="false">IFERROR(__xludf.dummyfunction("if(countif(ec_num_list,DF102),OFFSET(INDIRECT(CONCAT(""A"",to_text(match(DF102,ec_num_list,0)))),0,1),"""")"),"K1 ")</f>
        <v>K1</v>
      </c>
      <c r="AG102" s="199" t="str">
        <f aca="false">IFERROR(__xludf.dummyfunction("if(countif(ec_num_list,DG102),OFFSET(INDIRECT(CONCAT(""A"",to_text(match(DG102,ec_num_list,0)))),0,1),"""")"),"K2 ")</f>
        <v>K2</v>
      </c>
      <c r="AH102" s="199" t="str">
        <f aca="false">IFERROR(__xludf.dummyfunction("if(countif(ec_num_list,DH102),OFFSET(INDIRECT(CONCAT(""A"",to_text(match(DH102,ec_num_list,0)))),0,1),"""")"),"K3 ")</f>
        <v>K3</v>
      </c>
      <c r="AI102" s="199" t="str">
        <f aca="false">IFERROR(__xludf.dummyfunction("if(countif(ec_num_list,DI102),OFFSET(INDIRECT(CONCAT(""A"",to_text(match(DI102,ec_num_list,0)))),0,1),"""")"),"K4 ")</f>
        <v>K4</v>
      </c>
      <c r="AJ102" s="199" t="str">
        <f aca="false">IFERROR(__xludf.dummyfunction("if(countif(ec_num_list,DJ102),OFFSET(INDIRECT(CONCAT(""A"",to_text(match(DJ102,ec_num_list,0)))),0,1),"""")"),"K5 ")</f>
        <v>K5</v>
      </c>
      <c r="AK102" s="199" t="str">
        <f aca="false">IFERROR(__xludf.dummyfunction("if(countif(ec_num_list,DK102),OFFSET(INDIRECT(CONCAT(""A"",to_text(match(DK102,ec_num_list,0)))),0,1),"""")"),"")</f>
        <v/>
      </c>
      <c r="AL102" s="199" t="str">
        <f aca="false">IFERROR(__xludf.dummyfunction("if(countif(ec_num_list,DL102),OFFSET(INDIRECT(CONCAT(""A"",to_text(match(DL102,ec_num_list,0)))),0,1),"""")"),"K7 ")</f>
        <v>K7</v>
      </c>
      <c r="AM102" s="199" t="str">
        <f aca="false">IFERROR(__xludf.dummyfunction("if(countif(ec_num_list,DM102),OFFSET(INDIRECT(CONCAT(""A"",to_text(match(DM102,ec_num_list,0)))),0,1),"""")"),"")</f>
        <v/>
      </c>
      <c r="AN102" s="199" t="str">
        <f aca="false">IFERROR(__xludf.dummyfunction("if(countif(ec_num_list,DN102),OFFSET(INDIRECT(CONCAT(""A"",to_text(match(DN102,ec_num_list,0)))),0,1),"""")"),"K9 ")</f>
        <v>K9</v>
      </c>
      <c r="AO102" s="199" t="str">
        <f aca="false">IFERROR(__xludf.dummyfunction("if(countif(ec_num_list,DO102),OFFSET(INDIRECT(CONCAT(""A"",to_text(match(DO102,ec_num_list,0)))),0,1),"""")"),"KA ")</f>
        <v>KA</v>
      </c>
      <c r="AP102" s="199" t="str">
        <f aca="false">IFERROR(__xludf.dummyfunction("if(countif(ec_num_list,DP102),OFFSET(INDIRECT(CONCAT(""A"",to_text(match(DP102,ec_num_list,0)))),0,1),"""")"),"KB ")</f>
        <v>KB</v>
      </c>
      <c r="AQ102" s="199" t="str">
        <f aca="false">IFERROR(__xludf.dummyfunction("if(countif(ec_num_list,DQ102),OFFSET(INDIRECT(CONCAT(""A"",to_text(match(DQ102,ec_num_list,0)))),0,1),"""")"),"KC ")</f>
        <v>KC</v>
      </c>
      <c r="AR102" s="199" t="str">
        <f aca="false">IFERROR(__xludf.dummyfunction("if(countif(ec_num_list,DR102),OFFSET(INDIRECT(CONCAT(""A"",to_text(match(DR102,ec_num_list,0)))),0,1),"""")"),"KD ")</f>
        <v>KD</v>
      </c>
      <c r="AS102" s="199" t="str">
        <f aca="false">IFERROR(__xludf.dummyfunction("if(countif(ec_num_list,DS102),OFFSET(INDIRECT(CONCAT(""A"",to_text(match(DS102,ec_num_list,0)))),0,1),"""")"),"KE ")</f>
        <v>KE</v>
      </c>
      <c r="AT102" s="199" t="str">
        <f aca="false">IFERROR(__xludf.dummyfunction("if(countif(ec_num_list,DT102),OFFSET(INDIRECT(CONCAT(""A"",to_text(match(DT102,ec_num_list,0)))),0,1),"""")"),"KF ")</f>
        <v>KF</v>
      </c>
      <c r="AU102" s="199" t="str">
        <f aca="false">IFERROR(__xludf.dummyfunction("if(countif(ec_num_list,DU102),OFFSET(INDIRECT(CONCAT(""A"",to_text(match(DU102,ec_num_list,0)))),0,1),"""")"),"")</f>
        <v/>
      </c>
      <c r="AV102" s="199" t="str">
        <f aca="false">IFERROR(__xludf.dummyfunction("if(countif(ec_num_list,DV102),OFFSET(INDIRECT(CONCAT(""A"",to_text(match(DV102,ec_num_list,0)))),0,1),"""")"),"L1 ")</f>
        <v>L1</v>
      </c>
      <c r="AW102" s="199" t="str">
        <f aca="false">IFERROR(__xludf.dummyfunction("if(countif(ec_num_list,DW102),OFFSET(INDIRECT(CONCAT(""A"",to_text(match(DW102,ec_num_list,0)))),0,1),"""")"),"L2 ")</f>
        <v>L2</v>
      </c>
      <c r="AX102" s="199" t="str">
        <f aca="false">IFERROR(__xludf.dummyfunction("if(countif(ec_num_list,DX102),OFFSET(INDIRECT(CONCAT(""A"",to_text(match(DX102,ec_num_list,0)))),0,1),"""")"),"L3 ")</f>
        <v>L3</v>
      </c>
      <c r="AY102" s="199" t="str">
        <f aca="false">IFERROR(__xludf.dummyfunction("if(countif(ec_num_list,DY102),OFFSET(INDIRECT(CONCAT(""A"",to_text(match(DY102,ec_num_list,0)))),0,1),"""")"),"")</f>
        <v/>
      </c>
      <c r="AZ102" s="199" t="str">
        <f aca="false">IFERROR(__xludf.dummyfunction("if(countif(ec_num_list,DZ102),OFFSET(INDIRECT(CONCAT(""A"",to_text(match(DZ102,ec_num_list,0)))),0,1),"""")"),"")</f>
        <v/>
      </c>
      <c r="BA102" s="199" t="str">
        <f aca="false">IFERROR(__xludf.dummyfunction("if(countif(ec_num_list,EA102),OFFSET(INDIRECT(CONCAT(""A"",to_text(match(EA102,ec_num_list,0)))),0,1),"""")"),"")</f>
        <v/>
      </c>
      <c r="BB102" s="199" t="str">
        <f aca="false">IFERROR(__xludf.dummyfunction("if(countif(ec_num_list,EB102),OFFSET(INDIRECT(CONCAT(""A"",to_text(match(EB102,ec_num_list,0)))),0,1),"""")"),"L7 ")</f>
        <v>L7</v>
      </c>
      <c r="BC102" s="199" t="str">
        <f aca="false">IFERROR(__xludf.dummyfunction("if(countif(ec_num_list,EC102),OFFSET(INDIRECT(CONCAT(""A"",to_text(match(EC102,ec_num_list,0)))),0,1),"""")"),"L8 ")</f>
        <v>L8</v>
      </c>
      <c r="BD102" s="199" t="str">
        <f aca="false">IFERROR(__xludf.dummyfunction("if(countif(ec_num_list,ED102),OFFSET(INDIRECT(CONCAT(""A"",to_text(match(ED102,ec_num_list,0)))),0,1),"""")"),"")</f>
        <v/>
      </c>
      <c r="BE102" s="199" t="str">
        <f aca="false">IFERROR(__xludf.dummyfunction("if(countif(ec_num_list,EE102),OFFSET(INDIRECT(CONCAT(""A"",to_text(match(EE102,ec_num_list,0)))),0,1),"""")"),"LA ")</f>
        <v>LA</v>
      </c>
      <c r="BF102" s="199" t="str">
        <f aca="false">IFERROR(__xludf.dummyfunction("if(countif(ec_num_list,EF102),OFFSET(INDIRECT(CONCAT(""A"",to_text(match(EF102,ec_num_list,0)))),0,1),"""")"),"")</f>
        <v/>
      </c>
      <c r="BG102" s="199" t="str">
        <f aca="false">IFERROR(__xludf.dummyfunction("if(countif(ec_num_list,EG102),OFFSET(INDIRECT(CONCAT(""A"",to_text(match(EG102,ec_num_list,0)))),0,1),"""")"),"LC ")</f>
        <v>LC</v>
      </c>
      <c r="BH102" s="199" t="str">
        <f aca="false">IFERROR(__xludf.dummyfunction("if(countif(ec_num_list,EH102),OFFSET(INDIRECT(CONCAT(""A"",to_text(match(EH102,ec_num_list,0)))),0,1),"""")"),"")</f>
        <v/>
      </c>
      <c r="BI102" s="199" t="str">
        <f aca="false">IFERROR(__xludf.dummyfunction("if(countif(ec_num_list,EI102),OFFSET(INDIRECT(CONCAT(""A"",to_text(match(EI102,ec_num_list,0)))),0,1),"""")"),"")</f>
        <v/>
      </c>
      <c r="BJ102" s="199" t="str">
        <f aca="false">IFERROR(__xludf.dummyfunction("if(countif(ec_num_list,EJ102),OFFSET(INDIRECT(CONCAT(""A"",to_text(match(EJ102,ec_num_list,0)))),0,1),"""")"),"LF ")</f>
        <v>LF</v>
      </c>
      <c r="BK102" s="199" t="str">
        <f aca="false">IFERROR(__xludf.dummyfunction("if(countif(ec_num_list,EK102),OFFSET(INDIRECT(CONCAT(""A"",to_text(match(EK102,ec_num_list,0)))),0,1),"""")"),"M0 ")</f>
        <v>M0</v>
      </c>
      <c r="BL102" s="199" t="str">
        <f aca="false">IFERROR(__xludf.dummyfunction("if(countif(ec_num_list,EL102),OFFSET(INDIRECT(CONCAT(""A"",to_text(match(EL102,ec_num_list,0)))),0,1),"""")"),"M1 ")</f>
        <v>M1</v>
      </c>
      <c r="BM102" s="199" t="str">
        <f aca="false">IFERROR(__xludf.dummyfunction("if(countif(ec_num_list,EM102),OFFSET(INDIRECT(CONCAT(""A"",to_text(match(EM102,ec_num_list,0)))),0,1),"""")"),"")</f>
        <v/>
      </c>
      <c r="BN102" s="199" t="str">
        <f aca="false">IFERROR(__xludf.dummyfunction("if(countif(ec_num_list,EN102),OFFSET(INDIRECT(CONCAT(""A"",to_text(match(EN102,ec_num_list,0)))),0,1),"""")"),"M3 ")</f>
        <v>M3</v>
      </c>
      <c r="BO102" s="199" t="str">
        <f aca="false">IFERROR(__xludf.dummyfunction("if(countif(ec_num_list,EO102),OFFSET(INDIRECT(CONCAT(""A"",to_text(match(EO102,ec_num_list,0)))),0,1),"""")"),"M4 ")</f>
        <v>M4</v>
      </c>
      <c r="BP102" s="199" t="str">
        <f aca="false">IFERROR(__xludf.dummyfunction("if(countif(ec_num_list,EP102),OFFSET(INDIRECT(CONCAT(""A"",to_text(match(EP102,ec_num_list,0)))),0,1),"""")"),"M5 ")</f>
        <v>M5</v>
      </c>
      <c r="BQ102" s="199" t="str">
        <f aca="false">IFERROR(__xludf.dummyfunction("if(countif(ec_num_list,EQ102),OFFSET(INDIRECT(CONCAT(""A"",to_text(match(EQ102,ec_num_list,0)))),0,1),"""")"),"")</f>
        <v/>
      </c>
      <c r="BR102" s="199" t="str">
        <f aca="false">IFERROR(__xludf.dummyfunction("if(countif(ec_num_list,ER102),OFFSET(INDIRECT(CONCAT(""A"",to_text(match(ER102,ec_num_list,0)))),0,1),"""")"),"")</f>
        <v/>
      </c>
      <c r="BS102" s="199" t="str">
        <f aca="false">IFERROR(__xludf.dummyfunction("if(countif(ec_num_list,ES102),OFFSET(INDIRECT(CONCAT(""A"",to_text(match(ES102,ec_num_list,0)))),0,1),"""")"),"M8 ")</f>
        <v>M8</v>
      </c>
      <c r="BT102" s="199" t="str">
        <f aca="false">IFERROR(__xludf.dummyfunction("if(countif(ec_num_list,ET102),OFFSET(INDIRECT(CONCAT(""A"",to_text(match(ET102,ec_num_list,0)))),0,1),"""")"),"")</f>
        <v/>
      </c>
      <c r="BU102" s="199" t="str">
        <f aca="false">IFERROR(__xludf.dummyfunction("if(countif(ec_num_list,EU102),OFFSET(INDIRECT(CONCAT(""A"",to_text(match(EU102,ec_num_list,0)))),0,1),"""")"),"")</f>
        <v/>
      </c>
      <c r="BV102" s="199" t="str">
        <f aca="false">IFERROR(__xludf.dummyfunction("if(countif(ec_num_list,EV102),OFFSET(INDIRECT(CONCAT(""A"",to_text(match(EV102,ec_num_list,0)))),0,1),"""")"),"MB ")</f>
        <v>MB</v>
      </c>
      <c r="BW102" s="199" t="str">
        <f aca="false">IFERROR(__xludf.dummyfunction("if(countif(ec_num_list,EW102),OFFSET(INDIRECT(CONCAT(""A"",to_text(match(EW102,ec_num_list,0)))),0,1),"""")"),"")</f>
        <v/>
      </c>
      <c r="BX102" s="199" t="str">
        <f aca="false">IFERROR(__xludf.dummyfunction("if(countif(ec_num_list,EX102),OFFSET(INDIRECT(CONCAT(""A"",to_text(match(EX102,ec_num_list,0)))),0,1),"""")"),"")</f>
        <v/>
      </c>
      <c r="BY102" s="199" t="str">
        <f aca="false">IFERROR(__xludf.dummyfunction("if(countif(ec_num_list,EY102),OFFSET(INDIRECT(CONCAT(""A"",to_text(match(EY102,ec_num_list,0)))),0,1),"""")"),"")</f>
        <v/>
      </c>
      <c r="BZ102" s="199" t="str">
        <f aca="false">IFERROR(__xludf.dummyfunction("if(countif(ec_num_list,EZ102),OFFSET(INDIRECT(CONCAT(""A"",to_text(match(EZ102,ec_num_list,0)))),0,1),"""")"),"MF ")</f>
        <v>MF</v>
      </c>
      <c r="CA102" s="199" t="str">
        <f aca="false">IFERROR(__xludf.dummyfunction("if(countif(ec_num_list,FA102),OFFSET(INDIRECT(CONCAT(""A"",to_text(match(FA102,ec_num_list,0)))),0,1),"""")"),"")</f>
        <v/>
      </c>
      <c r="CB102" s="199" t="str">
        <f aca="false">IFERROR(__xludf.dummyfunction("if(countif(ec_num_list,FB102),OFFSET(INDIRECT(CONCAT(""A"",to_text(match(FB102,ec_num_list,0)))),0,1),"""")"),"")</f>
        <v/>
      </c>
      <c r="CC102" s="199" t="str">
        <f aca="false">IFERROR(__xludf.dummyfunction("if(countif(ec_num_list,FC102),OFFSET(INDIRECT(CONCAT(""A"",to_text(match(FC102,ec_num_list,0)))),0,1),"""")"),"N2 ")</f>
        <v>N2</v>
      </c>
      <c r="CD102" s="199" t="str">
        <f aca="false">IFERROR(__xludf.dummyfunction("if(countif(ec_num_list,FD102),OFFSET(INDIRECT(CONCAT(""A"",to_text(match(FD102,ec_num_list,0)))),0,1),"""")"),"")</f>
        <v/>
      </c>
      <c r="CE102" s="199" t="str">
        <f aca="false">IFERROR(__xludf.dummyfunction("if(countif(ec_num_list,FE102),OFFSET(INDIRECT(CONCAT(""A"",to_text(match(FE102,ec_num_list,0)))),0,1),"""")"),"")</f>
        <v/>
      </c>
      <c r="CF102" s="199" t="str">
        <f aca="false">IFERROR(__xludf.dummyfunction("if(countif(ec_num_list,FF102),OFFSET(INDIRECT(CONCAT(""A"",to_text(match(FF102,ec_num_list,0)))),0,1),"""")"),"")</f>
        <v/>
      </c>
      <c r="CG102" s="199" t="str">
        <f aca="false">IFERROR(__xludf.dummyfunction("if(countif(ec_num_list,FG102),OFFSET(INDIRECT(CONCAT(""A"",to_text(match(FG102,ec_num_list,0)))),0,1),"""")"),"N6 ")</f>
        <v>N6</v>
      </c>
      <c r="CH102" s="199" t="str">
        <f aca="false">IFERROR(__xludf.dummyfunction("if(countif(ec_num_list,FH102),OFFSET(INDIRECT(CONCAT(""A"",to_text(match(FH102,ec_num_list,0)))),0,1),"""")"),"N7 ")</f>
        <v>N7</v>
      </c>
      <c r="CI102" s="199" t="str">
        <f aca="false">IFERROR(__xludf.dummyfunction("if(countif(ec_num_list,FI102),OFFSET(INDIRECT(CONCAT(""A"",to_text(match(FI102,ec_num_list,0)))),0,1),"""")"),"")</f>
        <v/>
      </c>
      <c r="CJ102" s="199" t="str">
        <f aca="false">IFERROR(__xludf.dummyfunction("if(countif(ec_num_list,FJ102),OFFSET(INDIRECT(CONCAT(""A"",to_text(match(FJ102,ec_num_list,0)))),0,1),"""")"),"")</f>
        <v/>
      </c>
      <c r="CK102" s="199" t="str">
        <f aca="false">IFERROR(__xludf.dummyfunction("if(countif(ec_num_list,FK102),OFFSET(INDIRECT(CONCAT(""A"",to_text(match(FK102,ec_num_list,0)))),0,1),"""")"),"NA ")</f>
        <v>NA</v>
      </c>
      <c r="CL102" s="199" t="str">
        <f aca="false">IFERROR(__xludf.dummyfunction("if(countif(ec_num_list,FL102),OFFSET(INDIRECT(CONCAT(""A"",to_text(match(FL102,ec_num_list,0)))),0,1),"""")"),"")</f>
        <v/>
      </c>
      <c r="CM102" s="199" t="str">
        <f aca="false">IFERROR(__xludf.dummyfunction("if(countif(ec_num_list,FM102),OFFSET(INDIRECT(CONCAT(""A"",to_text(match(FM102,ec_num_list,0)))),0,1),"""")"),"")</f>
        <v/>
      </c>
      <c r="CN102" s="37" t="s">
        <v>325</v>
      </c>
      <c r="CO102" s="37" t="s">
        <v>1231</v>
      </c>
      <c r="CP102" s="37" t="s">
        <v>1239</v>
      </c>
      <c r="CQ102" s="37" t="s">
        <v>1244</v>
      </c>
      <c r="CR102" s="37" t="s">
        <v>1248</v>
      </c>
      <c r="CS102" s="37" t="s">
        <v>1543</v>
      </c>
      <c r="CT102" s="37" t="s">
        <v>1254</v>
      </c>
      <c r="CU102" s="37" t="s">
        <v>1259</v>
      </c>
      <c r="CV102" s="37" t="s">
        <v>1262</v>
      </c>
      <c r="CW102" s="37" t="s">
        <v>1543</v>
      </c>
      <c r="CX102" s="37" t="s">
        <v>1543</v>
      </c>
      <c r="CY102" s="37" t="s">
        <v>1274</v>
      </c>
      <c r="CZ102" s="37" t="s">
        <v>1543</v>
      </c>
      <c r="DA102" s="37" t="s">
        <v>1280</v>
      </c>
      <c r="DB102" s="37" t="s">
        <v>1282</v>
      </c>
      <c r="DC102" s="37" t="s">
        <v>1543</v>
      </c>
      <c r="DD102" s="37" t="s">
        <v>1289</v>
      </c>
      <c r="DE102" s="37" t="s">
        <v>1292</v>
      </c>
      <c r="DF102" s="37" t="s">
        <v>1297</v>
      </c>
      <c r="DG102" s="37" t="s">
        <v>1299</v>
      </c>
      <c r="DH102" s="37" t="s">
        <v>1303</v>
      </c>
      <c r="DI102" s="37" t="s">
        <v>1305</v>
      </c>
      <c r="DJ102" s="37" t="s">
        <v>1309</v>
      </c>
      <c r="DK102" s="37" t="s">
        <v>1543</v>
      </c>
      <c r="DL102" s="37" t="s">
        <v>1314</v>
      </c>
      <c r="DM102" s="37" t="s">
        <v>1543</v>
      </c>
      <c r="DN102" s="37" t="s">
        <v>1322</v>
      </c>
      <c r="DO102" s="37" t="s">
        <v>1325</v>
      </c>
      <c r="DP102" s="37" t="s">
        <v>1329</v>
      </c>
      <c r="DQ102" s="37" t="s">
        <v>1332</v>
      </c>
      <c r="DR102" s="37" t="s">
        <v>1335</v>
      </c>
      <c r="DS102" s="37" t="s">
        <v>1338</v>
      </c>
      <c r="DT102" s="37" t="s">
        <v>1341</v>
      </c>
      <c r="DU102" s="37" t="s">
        <v>1543</v>
      </c>
      <c r="DV102" s="37" t="s">
        <v>1351</v>
      </c>
      <c r="DW102" s="37" t="s">
        <v>1357</v>
      </c>
      <c r="DX102" s="37" t="s">
        <v>1363</v>
      </c>
      <c r="DY102" s="37" t="s">
        <v>1543</v>
      </c>
      <c r="DZ102" s="37" t="s">
        <v>1543</v>
      </c>
      <c r="EA102" s="37" t="s">
        <v>1543</v>
      </c>
      <c r="EB102" s="37" t="s">
        <v>1376</v>
      </c>
      <c r="EC102" s="37" t="s">
        <v>1379</v>
      </c>
      <c r="ED102" s="37" t="s">
        <v>1543</v>
      </c>
      <c r="EE102" s="37" t="s">
        <v>1385</v>
      </c>
      <c r="EF102" s="37" t="s">
        <v>1543</v>
      </c>
      <c r="EG102" s="37" t="s">
        <v>1392</v>
      </c>
      <c r="EH102" s="37" t="s">
        <v>1543</v>
      </c>
      <c r="EI102" s="37" t="s">
        <v>1543</v>
      </c>
      <c r="EJ102" s="37" t="s">
        <v>1402</v>
      </c>
      <c r="EK102" s="37" t="s">
        <v>1405</v>
      </c>
      <c r="EL102" s="37" t="s">
        <v>1407</v>
      </c>
      <c r="EM102" s="37" t="s">
        <v>1543</v>
      </c>
      <c r="EN102" s="37" t="s">
        <v>1416</v>
      </c>
      <c r="EO102" s="37" t="s">
        <v>1418</v>
      </c>
      <c r="EP102" s="37" t="s">
        <v>1421</v>
      </c>
      <c r="EQ102" s="37" t="s">
        <v>1543</v>
      </c>
      <c r="ER102" s="37" t="s">
        <v>1543</v>
      </c>
      <c r="ES102" s="37" t="s">
        <v>1430</v>
      </c>
      <c r="ET102" s="37" t="s">
        <v>1543</v>
      </c>
      <c r="EU102" s="37" t="s">
        <v>1543</v>
      </c>
      <c r="EV102" s="37" t="s">
        <v>1439</v>
      </c>
      <c r="EW102" s="37" t="s">
        <v>1543</v>
      </c>
      <c r="EX102" s="37" t="s">
        <v>1543</v>
      </c>
      <c r="EY102" s="37" t="s">
        <v>1543</v>
      </c>
      <c r="EZ102" s="37" t="s">
        <v>1451</v>
      </c>
      <c r="FA102" s="37" t="s">
        <v>1543</v>
      </c>
      <c r="FB102" s="37" t="s">
        <v>1543</v>
      </c>
      <c r="FC102" s="37" t="s">
        <v>1464</v>
      </c>
      <c r="FD102" s="37" t="s">
        <v>1543</v>
      </c>
      <c r="FE102" s="37" t="s">
        <v>1543</v>
      </c>
      <c r="FF102" s="37" t="s">
        <v>1543</v>
      </c>
      <c r="FG102" s="37" t="s">
        <v>1480</v>
      </c>
      <c r="FH102" s="37" t="s">
        <v>1482</v>
      </c>
      <c r="FI102" s="37" t="s">
        <v>1543</v>
      </c>
      <c r="FJ102" s="37" t="s">
        <v>1543</v>
      </c>
      <c r="FK102" s="37" t="s">
        <v>1494</v>
      </c>
      <c r="FL102" s="37" t="s">
        <v>1497</v>
      </c>
      <c r="FM102" s="37" t="s">
        <v>1543</v>
      </c>
    </row>
    <row r="103" customFormat="false" ht="15" hidden="false" customHeight="false" outlineLevel="0" collapsed="false">
      <c r="A103" s="37"/>
      <c r="B103" s="37"/>
      <c r="C103" s="196"/>
      <c r="D103" s="36" t="s">
        <v>417</v>
      </c>
      <c r="E103" s="36" t="s">
        <v>896</v>
      </c>
      <c r="F103" s="36" t="s">
        <v>897</v>
      </c>
      <c r="G103" s="36" t="s">
        <v>898</v>
      </c>
      <c r="H103" s="36" t="s">
        <v>439</v>
      </c>
      <c r="I103" s="36" t="s">
        <v>450</v>
      </c>
      <c r="J103" s="36" t="s">
        <v>911</v>
      </c>
      <c r="K103" s="36" t="s">
        <v>872</v>
      </c>
      <c r="L103" s="173" t="s">
        <v>877</v>
      </c>
      <c r="M103" s="199" t="str">
        <f aca="false">IFERROR(__xludf.dummyfunction("regexreplace(N103,"" "","", "")"),"J0, J1, J2, J3, J5, J6, J7, JA, JC, JD, JF, K0, K1, K2, K3, K4, K5, K7, K8, K9, KA, KB, KC, KD, KE, KF, L1, L2, L3, L7, L8, LA, LC, LF, M0, M1, M3, M4, M5, M8, MB, MF, N2, N6, N7, NA, ")</f>
        <v>J0, J1, J2, J3, J5, J6, J7, JA, JC, JD, JF, K0, K1, K2, K3, K4, K5, K7, K8, K9, KA, KB, KC, KD, KE, KF, L1, L2, L3, L7, L8, LA, LC, LF, M0, M1, M3, M4, M5, M8, MB, MF, N2, N6, N7, NA,</v>
      </c>
      <c r="N103" s="199" t="e">
        <f aca="false">CONCATENATE(O103:CL103)</f>
        <v>#VALUE!</v>
      </c>
      <c r="O103" s="199" t="str">
        <f aca="false">IFERROR(__xludf.dummyfunction("if(countif(ec_num_list,CO103),OFFSET(INDIRECT(CONCAT(""A"",to_text(match(CO103,ec_num_list,0)))),0,1),"""")"),"J0 ")</f>
        <v>J0</v>
      </c>
      <c r="P103" s="199" t="str">
        <f aca="false">IFERROR(__xludf.dummyfunction("if(countif(ec_num_list,CP103),OFFSET(INDIRECT(CONCAT(""A"",to_text(match(CP103,ec_num_list,0)))),0,1),"""")"),"J1 ")</f>
        <v>J1</v>
      </c>
      <c r="Q103" s="199" t="str">
        <f aca="false">IFERROR(__xludf.dummyfunction("if(countif(ec_num_list,CQ103),OFFSET(INDIRECT(CONCAT(""A"",to_text(match(CQ103,ec_num_list,0)))),0,1),"""")"),"J2 ")</f>
        <v>J2</v>
      </c>
      <c r="R103" s="199" t="str">
        <f aca="false">IFERROR(__xludf.dummyfunction("if(countif(ec_num_list,CR103),OFFSET(INDIRECT(CONCAT(""A"",to_text(match(CR103,ec_num_list,0)))),0,1),"""")"),"J3 ")</f>
        <v>J3</v>
      </c>
      <c r="S103" s="199" t="str">
        <f aca="false">IFERROR(__xludf.dummyfunction("if(countif(ec_num_list,CS103),OFFSET(INDIRECT(CONCAT(""A"",to_text(match(CS103,ec_num_list,0)))),0,1),"""")"),"")</f>
        <v/>
      </c>
      <c r="T103" s="199" t="str">
        <f aca="false">IFERROR(__xludf.dummyfunction("if(countif(ec_num_list,CT103),OFFSET(INDIRECT(CONCAT(""A"",to_text(match(CT103,ec_num_list,0)))),0,1),"""")"),"J5 ")</f>
        <v>J5</v>
      </c>
      <c r="U103" s="199" t="str">
        <f aca="false">IFERROR(__xludf.dummyfunction("if(countif(ec_num_list,CU103),OFFSET(INDIRECT(CONCAT(""A"",to_text(match(CU103,ec_num_list,0)))),0,1),"""")"),"J6 ")</f>
        <v>J6</v>
      </c>
      <c r="V103" s="199" t="str">
        <f aca="false">IFERROR(__xludf.dummyfunction("if(countif(ec_num_list,CV103),OFFSET(INDIRECT(CONCAT(""A"",to_text(match(CV103,ec_num_list,0)))),0,1),"""")"),"J7 ")</f>
        <v>J7</v>
      </c>
      <c r="W103" s="199" t="str">
        <f aca="false">IFERROR(__xludf.dummyfunction("if(countif(ec_num_list,CW103),OFFSET(INDIRECT(CONCAT(""A"",to_text(match(CW103,ec_num_list,0)))),0,1),"""")"),"")</f>
        <v/>
      </c>
      <c r="X103" s="199" t="str">
        <f aca="false">IFERROR(__xludf.dummyfunction("if(countif(ec_num_list,CX103),OFFSET(INDIRECT(CONCAT(""A"",to_text(match(CX103,ec_num_list,0)))),0,1),"""")"),"")</f>
        <v/>
      </c>
      <c r="Y103" s="199" t="str">
        <f aca="false">IFERROR(__xludf.dummyfunction("if(countif(ec_num_list,CY103),OFFSET(INDIRECT(CONCAT(""A"",to_text(match(CY103,ec_num_list,0)))),0,1),"""")"),"JA ")</f>
        <v>JA</v>
      </c>
      <c r="Z103" s="199" t="str">
        <f aca="false">IFERROR(__xludf.dummyfunction("if(countif(ec_num_list,CZ103),OFFSET(INDIRECT(CONCAT(""A"",to_text(match(CZ103,ec_num_list,0)))),0,1),"""")"),"")</f>
        <v/>
      </c>
      <c r="AA103" s="199" t="str">
        <f aca="false">IFERROR(__xludf.dummyfunction("if(countif(ec_num_list,DA103),OFFSET(INDIRECT(CONCAT(""A"",to_text(match(DA103,ec_num_list,0)))),0,1),"""")"),"JC ")</f>
        <v>JC</v>
      </c>
      <c r="AB103" s="199" t="str">
        <f aca="false">IFERROR(__xludf.dummyfunction("if(countif(ec_num_list,DB103),OFFSET(INDIRECT(CONCAT(""A"",to_text(match(DB103,ec_num_list,0)))),0,1),"""")"),"JD ")</f>
        <v>JD</v>
      </c>
      <c r="AC103" s="199" t="str">
        <f aca="false">IFERROR(__xludf.dummyfunction("if(countif(ec_num_list,DC103),OFFSET(INDIRECT(CONCAT(""A"",to_text(match(DC103,ec_num_list,0)))),0,1),"""")"),"")</f>
        <v/>
      </c>
      <c r="AD103" s="199" t="str">
        <f aca="false">IFERROR(__xludf.dummyfunction("if(countif(ec_num_list,DD103),OFFSET(INDIRECT(CONCAT(""A"",to_text(match(DD103,ec_num_list,0)))),0,1),"""")"),"JF ")</f>
        <v>JF</v>
      </c>
      <c r="AE103" s="199" t="str">
        <f aca="false">IFERROR(__xludf.dummyfunction("if(countif(ec_num_list,DE103),OFFSET(INDIRECT(CONCAT(""A"",to_text(match(DE103,ec_num_list,0)))),0,1),"""")"),"K0 ")</f>
        <v>K0</v>
      </c>
      <c r="AF103" s="199" t="str">
        <f aca="false">IFERROR(__xludf.dummyfunction("if(countif(ec_num_list,DF103),OFFSET(INDIRECT(CONCAT(""A"",to_text(match(DF103,ec_num_list,0)))),0,1),"""")"),"K1 ")</f>
        <v>K1</v>
      </c>
      <c r="AG103" s="199" t="str">
        <f aca="false">IFERROR(__xludf.dummyfunction("if(countif(ec_num_list,DG103),OFFSET(INDIRECT(CONCAT(""A"",to_text(match(DG103,ec_num_list,0)))),0,1),"""")"),"K2 ")</f>
        <v>K2</v>
      </c>
      <c r="AH103" s="199" t="str">
        <f aca="false">IFERROR(__xludf.dummyfunction("if(countif(ec_num_list,DH103),OFFSET(INDIRECT(CONCAT(""A"",to_text(match(DH103,ec_num_list,0)))),0,1),"""")"),"K3 ")</f>
        <v>K3</v>
      </c>
      <c r="AI103" s="199" t="str">
        <f aca="false">IFERROR(__xludf.dummyfunction("if(countif(ec_num_list,DI103),OFFSET(INDIRECT(CONCAT(""A"",to_text(match(DI103,ec_num_list,0)))),0,1),"""")"),"K4 ")</f>
        <v>K4</v>
      </c>
      <c r="AJ103" s="199" t="str">
        <f aca="false">IFERROR(__xludf.dummyfunction("if(countif(ec_num_list,DJ103),OFFSET(INDIRECT(CONCAT(""A"",to_text(match(DJ103,ec_num_list,0)))),0,1),"""")"),"K5 ")</f>
        <v>K5</v>
      </c>
      <c r="AK103" s="199" t="str">
        <f aca="false">IFERROR(__xludf.dummyfunction("if(countif(ec_num_list,DK103),OFFSET(INDIRECT(CONCAT(""A"",to_text(match(DK103,ec_num_list,0)))),0,1),"""")"),"")</f>
        <v/>
      </c>
      <c r="AL103" s="199" t="str">
        <f aca="false">IFERROR(__xludf.dummyfunction("if(countif(ec_num_list,DL103),OFFSET(INDIRECT(CONCAT(""A"",to_text(match(DL103,ec_num_list,0)))),0,1),"""")"),"K7 ")</f>
        <v>K7</v>
      </c>
      <c r="AM103" s="199" t="str">
        <f aca="false">IFERROR(__xludf.dummyfunction("if(countif(ec_num_list,DM103),OFFSET(INDIRECT(CONCAT(""A"",to_text(match(DM103,ec_num_list,0)))),0,1),"""")"),"K8 ")</f>
        <v>K8</v>
      </c>
      <c r="AN103" s="199" t="str">
        <f aca="false">IFERROR(__xludf.dummyfunction("if(countif(ec_num_list,DN103),OFFSET(INDIRECT(CONCAT(""A"",to_text(match(DN103,ec_num_list,0)))),0,1),"""")"),"K9 ")</f>
        <v>K9</v>
      </c>
      <c r="AO103" s="199" t="str">
        <f aca="false">IFERROR(__xludf.dummyfunction("if(countif(ec_num_list,DO103),OFFSET(INDIRECT(CONCAT(""A"",to_text(match(DO103,ec_num_list,0)))),0,1),"""")"),"KA ")</f>
        <v>KA</v>
      </c>
      <c r="AP103" s="199" t="str">
        <f aca="false">IFERROR(__xludf.dummyfunction("if(countif(ec_num_list,DP103),OFFSET(INDIRECT(CONCAT(""A"",to_text(match(DP103,ec_num_list,0)))),0,1),"""")"),"KB ")</f>
        <v>KB</v>
      </c>
      <c r="AQ103" s="199" t="str">
        <f aca="false">IFERROR(__xludf.dummyfunction("if(countif(ec_num_list,DQ103),OFFSET(INDIRECT(CONCAT(""A"",to_text(match(DQ103,ec_num_list,0)))),0,1),"""")"),"KC ")</f>
        <v>KC</v>
      </c>
      <c r="AR103" s="199" t="str">
        <f aca="false">IFERROR(__xludf.dummyfunction("if(countif(ec_num_list,DR103),OFFSET(INDIRECT(CONCAT(""A"",to_text(match(DR103,ec_num_list,0)))),0,1),"""")"),"KD ")</f>
        <v>KD</v>
      </c>
      <c r="AS103" s="199" t="str">
        <f aca="false">IFERROR(__xludf.dummyfunction("if(countif(ec_num_list,DS103),OFFSET(INDIRECT(CONCAT(""A"",to_text(match(DS103,ec_num_list,0)))),0,1),"""")"),"KE ")</f>
        <v>KE</v>
      </c>
      <c r="AT103" s="199" t="str">
        <f aca="false">IFERROR(__xludf.dummyfunction("if(countif(ec_num_list,DT103),OFFSET(INDIRECT(CONCAT(""A"",to_text(match(DT103,ec_num_list,0)))),0,1),"""")"),"KF ")</f>
        <v>KF</v>
      </c>
      <c r="AU103" s="199" t="str">
        <f aca="false">IFERROR(__xludf.dummyfunction("if(countif(ec_num_list,DU103),OFFSET(INDIRECT(CONCAT(""A"",to_text(match(DU103,ec_num_list,0)))),0,1),"""")"),"")</f>
        <v/>
      </c>
      <c r="AV103" s="199" t="str">
        <f aca="false">IFERROR(__xludf.dummyfunction("if(countif(ec_num_list,DV103),OFFSET(INDIRECT(CONCAT(""A"",to_text(match(DV103,ec_num_list,0)))),0,1),"""")"),"L1 ")</f>
        <v>L1</v>
      </c>
      <c r="AW103" s="199" t="str">
        <f aca="false">IFERROR(__xludf.dummyfunction("if(countif(ec_num_list,DW103),OFFSET(INDIRECT(CONCAT(""A"",to_text(match(DW103,ec_num_list,0)))),0,1),"""")"),"L2 ")</f>
        <v>L2</v>
      </c>
      <c r="AX103" s="199" t="str">
        <f aca="false">IFERROR(__xludf.dummyfunction("if(countif(ec_num_list,DX103),OFFSET(INDIRECT(CONCAT(""A"",to_text(match(DX103,ec_num_list,0)))),0,1),"""")"),"L3 ")</f>
        <v>L3</v>
      </c>
      <c r="AY103" s="199" t="str">
        <f aca="false">IFERROR(__xludf.dummyfunction("if(countif(ec_num_list,DY103),OFFSET(INDIRECT(CONCAT(""A"",to_text(match(DY103,ec_num_list,0)))),0,1),"""")"),"")</f>
        <v/>
      </c>
      <c r="AZ103" s="199" t="str">
        <f aca="false">IFERROR(__xludf.dummyfunction("if(countif(ec_num_list,DZ103),OFFSET(INDIRECT(CONCAT(""A"",to_text(match(DZ103,ec_num_list,0)))),0,1),"""")"),"")</f>
        <v/>
      </c>
      <c r="BA103" s="199" t="str">
        <f aca="false">IFERROR(__xludf.dummyfunction("if(countif(ec_num_list,EA103),OFFSET(INDIRECT(CONCAT(""A"",to_text(match(EA103,ec_num_list,0)))),0,1),"""")"),"")</f>
        <v/>
      </c>
      <c r="BB103" s="199" t="str">
        <f aca="false">IFERROR(__xludf.dummyfunction("if(countif(ec_num_list,EB103),OFFSET(INDIRECT(CONCAT(""A"",to_text(match(EB103,ec_num_list,0)))),0,1),"""")"),"L7 ")</f>
        <v>L7</v>
      </c>
      <c r="BC103" s="199" t="str">
        <f aca="false">IFERROR(__xludf.dummyfunction("if(countif(ec_num_list,EC103),OFFSET(INDIRECT(CONCAT(""A"",to_text(match(EC103,ec_num_list,0)))),0,1),"""")"),"L8 ")</f>
        <v>L8</v>
      </c>
      <c r="BD103" s="199" t="str">
        <f aca="false">IFERROR(__xludf.dummyfunction("if(countif(ec_num_list,ED103),OFFSET(INDIRECT(CONCAT(""A"",to_text(match(ED103,ec_num_list,0)))),0,1),"""")"),"")</f>
        <v/>
      </c>
      <c r="BE103" s="199" t="str">
        <f aca="false">IFERROR(__xludf.dummyfunction("if(countif(ec_num_list,EE103),OFFSET(INDIRECT(CONCAT(""A"",to_text(match(EE103,ec_num_list,0)))),0,1),"""")"),"LA ")</f>
        <v>LA</v>
      </c>
      <c r="BF103" s="199" t="str">
        <f aca="false">IFERROR(__xludf.dummyfunction("if(countif(ec_num_list,EF103),OFFSET(INDIRECT(CONCAT(""A"",to_text(match(EF103,ec_num_list,0)))),0,1),"""")"),"")</f>
        <v/>
      </c>
      <c r="BG103" s="199" t="str">
        <f aca="false">IFERROR(__xludf.dummyfunction("if(countif(ec_num_list,EG103),OFFSET(INDIRECT(CONCAT(""A"",to_text(match(EG103,ec_num_list,0)))),0,1),"""")"),"LC ")</f>
        <v>LC</v>
      </c>
      <c r="BH103" s="199" t="str">
        <f aca="false">IFERROR(__xludf.dummyfunction("if(countif(ec_num_list,EH103),OFFSET(INDIRECT(CONCAT(""A"",to_text(match(EH103,ec_num_list,0)))),0,1),"""")"),"")</f>
        <v/>
      </c>
      <c r="BI103" s="199" t="str">
        <f aca="false">IFERROR(__xludf.dummyfunction("if(countif(ec_num_list,EI103),OFFSET(INDIRECT(CONCAT(""A"",to_text(match(EI103,ec_num_list,0)))),0,1),"""")"),"")</f>
        <v/>
      </c>
      <c r="BJ103" s="199" t="str">
        <f aca="false">IFERROR(__xludf.dummyfunction("if(countif(ec_num_list,EJ103),OFFSET(INDIRECT(CONCAT(""A"",to_text(match(EJ103,ec_num_list,0)))),0,1),"""")"),"LF ")</f>
        <v>LF</v>
      </c>
      <c r="BK103" s="199" t="str">
        <f aca="false">IFERROR(__xludf.dummyfunction("if(countif(ec_num_list,EK103),OFFSET(INDIRECT(CONCAT(""A"",to_text(match(EK103,ec_num_list,0)))),0,1),"""")"),"M0 ")</f>
        <v>M0</v>
      </c>
      <c r="BL103" s="199" t="str">
        <f aca="false">IFERROR(__xludf.dummyfunction("if(countif(ec_num_list,EL103),OFFSET(INDIRECT(CONCAT(""A"",to_text(match(EL103,ec_num_list,0)))),0,1),"""")"),"M1 ")</f>
        <v>M1</v>
      </c>
      <c r="BM103" s="199" t="str">
        <f aca="false">IFERROR(__xludf.dummyfunction("if(countif(ec_num_list,EM103),OFFSET(INDIRECT(CONCAT(""A"",to_text(match(EM103,ec_num_list,0)))),0,1),"""")"),"")</f>
        <v/>
      </c>
      <c r="BN103" s="199" t="str">
        <f aca="false">IFERROR(__xludf.dummyfunction("if(countif(ec_num_list,EN103),OFFSET(INDIRECT(CONCAT(""A"",to_text(match(EN103,ec_num_list,0)))),0,1),"""")"),"M3 ")</f>
        <v>M3</v>
      </c>
      <c r="BO103" s="199" t="str">
        <f aca="false">IFERROR(__xludf.dummyfunction("if(countif(ec_num_list,EO103),OFFSET(INDIRECT(CONCAT(""A"",to_text(match(EO103,ec_num_list,0)))),0,1),"""")"),"M4 ")</f>
        <v>M4</v>
      </c>
      <c r="BP103" s="199" t="str">
        <f aca="false">IFERROR(__xludf.dummyfunction("if(countif(ec_num_list,EP103),OFFSET(INDIRECT(CONCAT(""A"",to_text(match(EP103,ec_num_list,0)))),0,1),"""")"),"M5 ")</f>
        <v>M5</v>
      </c>
      <c r="BQ103" s="199" t="str">
        <f aca="false">IFERROR(__xludf.dummyfunction("if(countif(ec_num_list,EQ103),OFFSET(INDIRECT(CONCAT(""A"",to_text(match(EQ103,ec_num_list,0)))),0,1),"""")"),"")</f>
        <v/>
      </c>
      <c r="BR103" s="199" t="str">
        <f aca="false">IFERROR(__xludf.dummyfunction("if(countif(ec_num_list,ER103),OFFSET(INDIRECT(CONCAT(""A"",to_text(match(ER103,ec_num_list,0)))),0,1),"""")"),"")</f>
        <v/>
      </c>
      <c r="BS103" s="199" t="str">
        <f aca="false">IFERROR(__xludf.dummyfunction("if(countif(ec_num_list,ES103),OFFSET(INDIRECT(CONCAT(""A"",to_text(match(ES103,ec_num_list,0)))),0,1),"""")"),"M8 ")</f>
        <v>M8</v>
      </c>
      <c r="BT103" s="199" t="str">
        <f aca="false">IFERROR(__xludf.dummyfunction("if(countif(ec_num_list,ET103),OFFSET(INDIRECT(CONCAT(""A"",to_text(match(ET103,ec_num_list,0)))),0,1),"""")"),"")</f>
        <v/>
      </c>
      <c r="BU103" s="199" t="str">
        <f aca="false">IFERROR(__xludf.dummyfunction("if(countif(ec_num_list,EU103),OFFSET(INDIRECT(CONCAT(""A"",to_text(match(EU103,ec_num_list,0)))),0,1),"""")"),"")</f>
        <v/>
      </c>
      <c r="BV103" s="199" t="str">
        <f aca="false">IFERROR(__xludf.dummyfunction("if(countif(ec_num_list,EV103),OFFSET(INDIRECT(CONCAT(""A"",to_text(match(EV103,ec_num_list,0)))),0,1),"""")"),"MB ")</f>
        <v>MB</v>
      </c>
      <c r="BW103" s="199" t="str">
        <f aca="false">IFERROR(__xludf.dummyfunction("if(countif(ec_num_list,EW103),OFFSET(INDIRECT(CONCAT(""A"",to_text(match(EW103,ec_num_list,0)))),0,1),"""")"),"")</f>
        <v/>
      </c>
      <c r="BX103" s="199" t="str">
        <f aca="false">IFERROR(__xludf.dummyfunction("if(countif(ec_num_list,EX103),OFFSET(INDIRECT(CONCAT(""A"",to_text(match(EX103,ec_num_list,0)))),0,1),"""")"),"")</f>
        <v/>
      </c>
      <c r="BY103" s="199" t="str">
        <f aca="false">IFERROR(__xludf.dummyfunction("if(countif(ec_num_list,EY103),OFFSET(INDIRECT(CONCAT(""A"",to_text(match(EY103,ec_num_list,0)))),0,1),"""")"),"")</f>
        <v/>
      </c>
      <c r="BZ103" s="199" t="str">
        <f aca="false">IFERROR(__xludf.dummyfunction("if(countif(ec_num_list,EZ103),OFFSET(INDIRECT(CONCAT(""A"",to_text(match(EZ103,ec_num_list,0)))),0,1),"""")"),"MF ")</f>
        <v>MF</v>
      </c>
      <c r="CA103" s="199" t="str">
        <f aca="false">IFERROR(__xludf.dummyfunction("if(countif(ec_num_list,FA103),OFFSET(INDIRECT(CONCAT(""A"",to_text(match(FA103,ec_num_list,0)))),0,1),"""")"),"")</f>
        <v/>
      </c>
      <c r="CB103" s="199" t="str">
        <f aca="false">IFERROR(__xludf.dummyfunction("if(countif(ec_num_list,FB103),OFFSET(INDIRECT(CONCAT(""A"",to_text(match(FB103,ec_num_list,0)))),0,1),"""")"),"")</f>
        <v/>
      </c>
      <c r="CC103" s="199" t="str">
        <f aca="false">IFERROR(__xludf.dummyfunction("if(countif(ec_num_list,FC103),OFFSET(INDIRECT(CONCAT(""A"",to_text(match(FC103,ec_num_list,0)))),0,1),"""")"),"N2 ")</f>
        <v>N2</v>
      </c>
      <c r="CD103" s="199" t="str">
        <f aca="false">IFERROR(__xludf.dummyfunction("if(countif(ec_num_list,FD103),OFFSET(INDIRECT(CONCAT(""A"",to_text(match(FD103,ec_num_list,0)))),0,1),"""")"),"")</f>
        <v/>
      </c>
      <c r="CE103" s="199" t="str">
        <f aca="false">IFERROR(__xludf.dummyfunction("if(countif(ec_num_list,FE103),OFFSET(INDIRECT(CONCAT(""A"",to_text(match(FE103,ec_num_list,0)))),0,1),"""")"),"")</f>
        <v/>
      </c>
      <c r="CF103" s="199" t="str">
        <f aca="false">IFERROR(__xludf.dummyfunction("if(countif(ec_num_list,FF103),OFFSET(INDIRECT(CONCAT(""A"",to_text(match(FF103,ec_num_list,0)))),0,1),"""")"),"")</f>
        <v/>
      </c>
      <c r="CG103" s="199" t="str">
        <f aca="false">IFERROR(__xludf.dummyfunction("if(countif(ec_num_list,FG103),OFFSET(INDIRECT(CONCAT(""A"",to_text(match(FG103,ec_num_list,0)))),0,1),"""")"),"N6 ")</f>
        <v>N6</v>
      </c>
      <c r="CH103" s="199" t="str">
        <f aca="false">IFERROR(__xludf.dummyfunction("if(countif(ec_num_list,FH103),OFFSET(INDIRECT(CONCAT(""A"",to_text(match(FH103,ec_num_list,0)))),0,1),"""")"),"N7 ")</f>
        <v>N7</v>
      </c>
      <c r="CI103" s="199" t="str">
        <f aca="false">IFERROR(__xludf.dummyfunction("if(countif(ec_num_list,FI103),OFFSET(INDIRECT(CONCAT(""A"",to_text(match(FI103,ec_num_list,0)))),0,1),"""")"),"")</f>
        <v/>
      </c>
      <c r="CJ103" s="199" t="str">
        <f aca="false">IFERROR(__xludf.dummyfunction("if(countif(ec_num_list,FJ103),OFFSET(INDIRECT(CONCAT(""A"",to_text(match(FJ103,ec_num_list,0)))),0,1),"""")"),"")</f>
        <v/>
      </c>
      <c r="CK103" s="199" t="str">
        <f aca="false">IFERROR(__xludf.dummyfunction("if(countif(ec_num_list,FK103),OFFSET(INDIRECT(CONCAT(""A"",to_text(match(FK103,ec_num_list,0)))),0,1),"""")"),"NA ")</f>
        <v>NA</v>
      </c>
      <c r="CL103" s="199" t="str">
        <f aca="false">IFERROR(__xludf.dummyfunction("if(countif(ec_num_list,FL103),OFFSET(INDIRECT(CONCAT(""A"",to_text(match(FL103,ec_num_list,0)))),0,1),"""")"),"")</f>
        <v/>
      </c>
      <c r="CM103" s="199" t="str">
        <f aca="false">IFERROR(__xludf.dummyfunction("if(countif(ec_num_list,FM103),OFFSET(INDIRECT(CONCAT(""A"",to_text(match(FM103,ec_num_list,0)))),0,1),"""")"),"")</f>
        <v/>
      </c>
      <c r="CN103" s="37" t="s">
        <v>877</v>
      </c>
      <c r="CO103" s="37" t="s">
        <v>1231</v>
      </c>
      <c r="CP103" s="37" t="s">
        <v>1239</v>
      </c>
      <c r="CQ103" s="37" t="s">
        <v>1244</v>
      </c>
      <c r="CR103" s="37" t="s">
        <v>1248</v>
      </c>
      <c r="CS103" s="37" t="s">
        <v>1543</v>
      </c>
      <c r="CT103" s="37" t="s">
        <v>1254</v>
      </c>
      <c r="CU103" s="37" t="s">
        <v>1259</v>
      </c>
      <c r="CV103" s="37" t="s">
        <v>1262</v>
      </c>
      <c r="CW103" s="37" t="s">
        <v>1543</v>
      </c>
      <c r="CX103" s="37" t="s">
        <v>1543</v>
      </c>
      <c r="CY103" s="37" t="s">
        <v>1274</v>
      </c>
      <c r="CZ103" s="37" t="s">
        <v>1543</v>
      </c>
      <c r="DA103" s="37" t="s">
        <v>1280</v>
      </c>
      <c r="DB103" s="37" t="s">
        <v>1282</v>
      </c>
      <c r="DC103" s="37" t="s">
        <v>1543</v>
      </c>
      <c r="DD103" s="37" t="s">
        <v>1289</v>
      </c>
      <c r="DE103" s="37" t="s">
        <v>1292</v>
      </c>
      <c r="DF103" s="37" t="s">
        <v>1297</v>
      </c>
      <c r="DG103" s="37" t="s">
        <v>1299</v>
      </c>
      <c r="DH103" s="37" t="s">
        <v>1303</v>
      </c>
      <c r="DI103" s="37" t="s">
        <v>1305</v>
      </c>
      <c r="DJ103" s="37" t="s">
        <v>1309</v>
      </c>
      <c r="DK103" s="37" t="s">
        <v>1543</v>
      </c>
      <c r="DL103" s="37" t="s">
        <v>1314</v>
      </c>
      <c r="DM103" s="37" t="s">
        <v>1318</v>
      </c>
      <c r="DN103" s="37" t="s">
        <v>1322</v>
      </c>
      <c r="DO103" s="37" t="s">
        <v>1325</v>
      </c>
      <c r="DP103" s="37" t="s">
        <v>1329</v>
      </c>
      <c r="DQ103" s="37" t="s">
        <v>1332</v>
      </c>
      <c r="DR103" s="37" t="s">
        <v>1335</v>
      </c>
      <c r="DS103" s="37" t="s">
        <v>1338</v>
      </c>
      <c r="DT103" s="37" t="s">
        <v>1341</v>
      </c>
      <c r="DU103" s="37" t="s">
        <v>1543</v>
      </c>
      <c r="DV103" s="37" t="s">
        <v>1351</v>
      </c>
      <c r="DW103" s="37" t="s">
        <v>1357</v>
      </c>
      <c r="DX103" s="37" t="s">
        <v>1363</v>
      </c>
      <c r="DY103" s="37" t="s">
        <v>1543</v>
      </c>
      <c r="DZ103" s="37" t="s">
        <v>1543</v>
      </c>
      <c r="EA103" s="37" t="s">
        <v>1543</v>
      </c>
      <c r="EB103" s="37" t="s">
        <v>1376</v>
      </c>
      <c r="EC103" s="37" t="s">
        <v>1379</v>
      </c>
      <c r="ED103" s="37" t="s">
        <v>1543</v>
      </c>
      <c r="EE103" s="37" t="s">
        <v>1385</v>
      </c>
      <c r="EF103" s="37" t="s">
        <v>1543</v>
      </c>
      <c r="EG103" s="37" t="s">
        <v>1392</v>
      </c>
      <c r="EH103" s="37" t="s">
        <v>1543</v>
      </c>
      <c r="EI103" s="37" t="s">
        <v>1543</v>
      </c>
      <c r="EJ103" s="37" t="s">
        <v>1402</v>
      </c>
      <c r="EK103" s="37" t="s">
        <v>1405</v>
      </c>
      <c r="EL103" s="37" t="s">
        <v>1407</v>
      </c>
      <c r="EM103" s="37" t="s">
        <v>1543</v>
      </c>
      <c r="EN103" s="37" t="s">
        <v>1416</v>
      </c>
      <c r="EO103" s="37" t="s">
        <v>1418</v>
      </c>
      <c r="EP103" s="37" t="s">
        <v>1421</v>
      </c>
      <c r="EQ103" s="37" t="s">
        <v>1543</v>
      </c>
      <c r="ER103" s="37" t="s">
        <v>1543</v>
      </c>
      <c r="ES103" s="37" t="s">
        <v>1430</v>
      </c>
      <c r="ET103" s="37" t="s">
        <v>1543</v>
      </c>
      <c r="EU103" s="37" t="s">
        <v>1543</v>
      </c>
      <c r="EV103" s="37" t="s">
        <v>1439</v>
      </c>
      <c r="EW103" s="37" t="s">
        <v>1543</v>
      </c>
      <c r="EX103" s="37" t="s">
        <v>1543</v>
      </c>
      <c r="EY103" s="37" t="s">
        <v>1543</v>
      </c>
      <c r="EZ103" s="37" t="s">
        <v>1451</v>
      </c>
      <c r="FA103" s="37" t="s">
        <v>1543</v>
      </c>
      <c r="FB103" s="37" t="s">
        <v>1543</v>
      </c>
      <c r="FC103" s="37" t="s">
        <v>1464</v>
      </c>
      <c r="FD103" s="37" t="s">
        <v>1543</v>
      </c>
      <c r="FE103" s="37" t="s">
        <v>1543</v>
      </c>
      <c r="FF103" s="37" t="s">
        <v>1543</v>
      </c>
      <c r="FG103" s="37" t="s">
        <v>1480</v>
      </c>
      <c r="FH103" s="37" t="s">
        <v>1482</v>
      </c>
      <c r="FI103" s="37" t="s">
        <v>1543</v>
      </c>
      <c r="FJ103" s="37" t="s">
        <v>1543</v>
      </c>
      <c r="FK103" s="37" t="s">
        <v>1494</v>
      </c>
      <c r="FL103" s="37" t="s">
        <v>1497</v>
      </c>
      <c r="FM103" s="37" t="s">
        <v>1543</v>
      </c>
    </row>
    <row r="104" customFormat="false" ht="15" hidden="false" customHeight="false" outlineLevel="0" collapsed="false">
      <c r="A104" s="37"/>
      <c r="B104" s="37"/>
      <c r="C104" s="196"/>
      <c r="D104" s="36" t="s">
        <v>417</v>
      </c>
      <c r="E104" s="36" t="s">
        <v>896</v>
      </c>
      <c r="F104" s="36" t="s">
        <v>897</v>
      </c>
      <c r="G104" s="36" t="s">
        <v>898</v>
      </c>
      <c r="H104" s="36" t="s">
        <v>423</v>
      </c>
      <c r="I104" s="36" t="s">
        <v>784</v>
      </c>
      <c r="J104" s="36" t="s">
        <v>736</v>
      </c>
      <c r="K104" s="36" t="s">
        <v>880</v>
      </c>
      <c r="L104" s="173" t="s">
        <v>330</v>
      </c>
      <c r="M104" s="199" t="str">
        <f aca="false">IFERROR(__xludf.dummyfunction("regexreplace(N104,"" "","", "")"),"J0, J1, J2, J5, J6, J7, JA, JC, JF, K0, K3, K4, K5, K7, K9, KA, KB, KC, L1, L6, L8, LA, LC, M0, M1, M3, M7, MB, MF, N2, N7, NA, ")</f>
        <v>J0, J1, J2, J5, J6, J7, JA, JC, JF, K0, K3, K4, K5, K7, K9, KA, KB, KC, L1, L6, L8, LA, LC, M0, M1, M3, M7, MB, MF, N2, N7, NA,</v>
      </c>
      <c r="N104" s="199" t="e">
        <f aca="false">CONCATENATE(O104:CL104)</f>
        <v>#VALUE!</v>
      </c>
      <c r="O104" s="199" t="str">
        <f aca="false">IFERROR(__xludf.dummyfunction("if(countif(ec_num_list,CO104),OFFSET(INDIRECT(CONCAT(""A"",to_text(match(CO104,ec_num_list,0)))),0,1),"""")"),"J0 ")</f>
        <v>J0</v>
      </c>
      <c r="P104" s="199" t="str">
        <f aca="false">IFERROR(__xludf.dummyfunction("if(countif(ec_num_list,CP104),OFFSET(INDIRECT(CONCAT(""A"",to_text(match(CP104,ec_num_list,0)))),0,1),"""")"),"J1 ")</f>
        <v>J1</v>
      </c>
      <c r="Q104" s="199" t="str">
        <f aca="false">IFERROR(__xludf.dummyfunction("if(countif(ec_num_list,CQ104),OFFSET(INDIRECT(CONCAT(""A"",to_text(match(CQ104,ec_num_list,0)))),0,1),"""")"),"J2 ")</f>
        <v>J2</v>
      </c>
      <c r="R104" s="199" t="str">
        <f aca="false">IFERROR(__xludf.dummyfunction("if(countif(ec_num_list,CR104),OFFSET(INDIRECT(CONCAT(""A"",to_text(match(CR104,ec_num_list,0)))),0,1),"""")"),"")</f>
        <v/>
      </c>
      <c r="S104" s="199" t="str">
        <f aca="false">IFERROR(__xludf.dummyfunction("if(countif(ec_num_list,CS104),OFFSET(INDIRECT(CONCAT(""A"",to_text(match(CS104,ec_num_list,0)))),0,1),"""")"),"")</f>
        <v/>
      </c>
      <c r="T104" s="199" t="str">
        <f aca="false">IFERROR(__xludf.dummyfunction("if(countif(ec_num_list,CT104),OFFSET(INDIRECT(CONCAT(""A"",to_text(match(CT104,ec_num_list,0)))),0,1),"""")"),"J5 ")</f>
        <v>J5</v>
      </c>
      <c r="U104" s="199" t="str">
        <f aca="false">IFERROR(__xludf.dummyfunction("if(countif(ec_num_list,CU104),OFFSET(INDIRECT(CONCAT(""A"",to_text(match(CU104,ec_num_list,0)))),0,1),"""")"),"J6 ")</f>
        <v>J6</v>
      </c>
      <c r="V104" s="199" t="str">
        <f aca="false">IFERROR(__xludf.dummyfunction("if(countif(ec_num_list,CV104),OFFSET(INDIRECT(CONCAT(""A"",to_text(match(CV104,ec_num_list,0)))),0,1),"""")"),"J7 ")</f>
        <v>J7</v>
      </c>
      <c r="W104" s="199" t="str">
        <f aca="false">IFERROR(__xludf.dummyfunction("if(countif(ec_num_list,CW104),OFFSET(INDIRECT(CONCAT(""A"",to_text(match(CW104,ec_num_list,0)))),0,1),"""")"),"")</f>
        <v/>
      </c>
      <c r="X104" s="199" t="str">
        <f aca="false">IFERROR(__xludf.dummyfunction("if(countif(ec_num_list,CX104),OFFSET(INDIRECT(CONCAT(""A"",to_text(match(CX104,ec_num_list,0)))),0,1),"""")"),"")</f>
        <v/>
      </c>
      <c r="Y104" s="199" t="str">
        <f aca="false">IFERROR(__xludf.dummyfunction("if(countif(ec_num_list,CY104),OFFSET(INDIRECT(CONCAT(""A"",to_text(match(CY104,ec_num_list,0)))),0,1),"""")"),"JA ")</f>
        <v>JA</v>
      </c>
      <c r="Z104" s="199" t="str">
        <f aca="false">IFERROR(__xludf.dummyfunction("if(countif(ec_num_list,CZ104),OFFSET(INDIRECT(CONCAT(""A"",to_text(match(CZ104,ec_num_list,0)))),0,1),"""")"),"")</f>
        <v/>
      </c>
      <c r="AA104" s="199" t="str">
        <f aca="false">IFERROR(__xludf.dummyfunction("if(countif(ec_num_list,DA104),OFFSET(INDIRECT(CONCAT(""A"",to_text(match(DA104,ec_num_list,0)))),0,1),"""")"),"JC ")</f>
        <v>JC</v>
      </c>
      <c r="AB104" s="199" t="str">
        <f aca="false">IFERROR(__xludf.dummyfunction("if(countif(ec_num_list,DB104),OFFSET(INDIRECT(CONCAT(""A"",to_text(match(DB104,ec_num_list,0)))),0,1),"""")"),"")</f>
        <v/>
      </c>
      <c r="AC104" s="199" t="str">
        <f aca="false">IFERROR(__xludf.dummyfunction("if(countif(ec_num_list,DC104),OFFSET(INDIRECT(CONCAT(""A"",to_text(match(DC104,ec_num_list,0)))),0,1),"""")"),"")</f>
        <v/>
      </c>
      <c r="AD104" s="199" t="str">
        <f aca="false">IFERROR(__xludf.dummyfunction("if(countif(ec_num_list,DD104),OFFSET(INDIRECT(CONCAT(""A"",to_text(match(DD104,ec_num_list,0)))),0,1),"""")"),"JF ")</f>
        <v>JF</v>
      </c>
      <c r="AE104" s="199" t="str">
        <f aca="false">IFERROR(__xludf.dummyfunction("if(countif(ec_num_list,DE104),OFFSET(INDIRECT(CONCAT(""A"",to_text(match(DE104,ec_num_list,0)))),0,1),"""")"),"K0 ")</f>
        <v>K0</v>
      </c>
      <c r="AF104" s="199" t="str">
        <f aca="false">IFERROR(__xludf.dummyfunction("if(countif(ec_num_list,DF104),OFFSET(INDIRECT(CONCAT(""A"",to_text(match(DF104,ec_num_list,0)))),0,1),"""")"),"")</f>
        <v/>
      </c>
      <c r="AG104" s="199" t="str">
        <f aca="false">IFERROR(__xludf.dummyfunction("if(countif(ec_num_list,DG104),OFFSET(INDIRECT(CONCAT(""A"",to_text(match(DG104,ec_num_list,0)))),0,1),"""")"),"")</f>
        <v/>
      </c>
      <c r="AH104" s="199" t="str">
        <f aca="false">IFERROR(__xludf.dummyfunction("if(countif(ec_num_list,DH104),OFFSET(INDIRECT(CONCAT(""A"",to_text(match(DH104,ec_num_list,0)))),0,1),"""")"),"K3 ")</f>
        <v>K3</v>
      </c>
      <c r="AI104" s="199" t="str">
        <f aca="false">IFERROR(__xludf.dummyfunction("if(countif(ec_num_list,DI104),OFFSET(INDIRECT(CONCAT(""A"",to_text(match(DI104,ec_num_list,0)))),0,1),"""")"),"K4 ")</f>
        <v>K4</v>
      </c>
      <c r="AJ104" s="199" t="str">
        <f aca="false">IFERROR(__xludf.dummyfunction("if(countif(ec_num_list,DJ104),OFFSET(INDIRECT(CONCAT(""A"",to_text(match(DJ104,ec_num_list,0)))),0,1),"""")"),"K5 ")</f>
        <v>K5</v>
      </c>
      <c r="AK104" s="199" t="str">
        <f aca="false">IFERROR(__xludf.dummyfunction("if(countif(ec_num_list,DK104),OFFSET(INDIRECT(CONCAT(""A"",to_text(match(DK104,ec_num_list,0)))),0,1),"""")"),"")</f>
        <v/>
      </c>
      <c r="AL104" s="199" t="str">
        <f aca="false">IFERROR(__xludf.dummyfunction("if(countif(ec_num_list,DL104),OFFSET(INDIRECT(CONCAT(""A"",to_text(match(DL104,ec_num_list,0)))),0,1),"""")"),"K7 ")</f>
        <v>K7</v>
      </c>
      <c r="AM104" s="199" t="str">
        <f aca="false">IFERROR(__xludf.dummyfunction("if(countif(ec_num_list,DM104),OFFSET(INDIRECT(CONCAT(""A"",to_text(match(DM104,ec_num_list,0)))),0,1),"""")"),"")</f>
        <v/>
      </c>
      <c r="AN104" s="199" t="str">
        <f aca="false">IFERROR(__xludf.dummyfunction("if(countif(ec_num_list,DN104),OFFSET(INDIRECT(CONCAT(""A"",to_text(match(DN104,ec_num_list,0)))),0,1),"""")"),"K9 ")</f>
        <v>K9</v>
      </c>
      <c r="AO104" s="199" t="str">
        <f aca="false">IFERROR(__xludf.dummyfunction("if(countif(ec_num_list,DO104),OFFSET(INDIRECT(CONCAT(""A"",to_text(match(DO104,ec_num_list,0)))),0,1),"""")"),"KA ")</f>
        <v>KA</v>
      </c>
      <c r="AP104" s="199" t="str">
        <f aca="false">IFERROR(__xludf.dummyfunction("if(countif(ec_num_list,DP104),OFFSET(INDIRECT(CONCAT(""A"",to_text(match(DP104,ec_num_list,0)))),0,1),"""")"),"KB ")</f>
        <v>KB</v>
      </c>
      <c r="AQ104" s="199" t="str">
        <f aca="false">IFERROR(__xludf.dummyfunction("if(countif(ec_num_list,DQ104),OFFSET(INDIRECT(CONCAT(""A"",to_text(match(DQ104,ec_num_list,0)))),0,1),"""")"),"KC ")</f>
        <v>KC</v>
      </c>
      <c r="AR104" s="199" t="str">
        <f aca="false">IFERROR(__xludf.dummyfunction("if(countif(ec_num_list,DR104),OFFSET(INDIRECT(CONCAT(""A"",to_text(match(DR104,ec_num_list,0)))),0,1),"""")"),"")</f>
        <v/>
      </c>
      <c r="AS104" s="199" t="str">
        <f aca="false">IFERROR(__xludf.dummyfunction("if(countif(ec_num_list,DS104),OFFSET(INDIRECT(CONCAT(""A"",to_text(match(DS104,ec_num_list,0)))),0,1),"""")"),"")</f>
        <v/>
      </c>
      <c r="AT104" s="199" t="str">
        <f aca="false">IFERROR(__xludf.dummyfunction("if(countif(ec_num_list,DT104),OFFSET(INDIRECT(CONCAT(""A"",to_text(match(DT104,ec_num_list,0)))),0,1),"""")"),"")</f>
        <v/>
      </c>
      <c r="AU104" s="199" t="str">
        <f aca="false">IFERROR(__xludf.dummyfunction("if(countif(ec_num_list,DU104),OFFSET(INDIRECT(CONCAT(""A"",to_text(match(DU104,ec_num_list,0)))),0,1),"""")"),"")</f>
        <v/>
      </c>
      <c r="AV104" s="199" t="str">
        <f aca="false">IFERROR(__xludf.dummyfunction("if(countif(ec_num_list,DV104),OFFSET(INDIRECT(CONCAT(""A"",to_text(match(DV104,ec_num_list,0)))),0,1),"""")"),"L1 ")</f>
        <v>L1</v>
      </c>
      <c r="AW104" s="199" t="str">
        <f aca="false">IFERROR(__xludf.dummyfunction("if(countif(ec_num_list,DW104),OFFSET(INDIRECT(CONCAT(""A"",to_text(match(DW104,ec_num_list,0)))),0,1),"""")"),"")</f>
        <v/>
      </c>
      <c r="AX104" s="199" t="str">
        <f aca="false">IFERROR(__xludf.dummyfunction("if(countif(ec_num_list,DX104),OFFSET(INDIRECT(CONCAT(""A"",to_text(match(DX104,ec_num_list,0)))),0,1),"""")"),"")</f>
        <v/>
      </c>
      <c r="AY104" s="199" t="str">
        <f aca="false">IFERROR(__xludf.dummyfunction("if(countif(ec_num_list,DY104),OFFSET(INDIRECT(CONCAT(""A"",to_text(match(DY104,ec_num_list,0)))),0,1),"""")"),"")</f>
        <v/>
      </c>
      <c r="AZ104" s="199" t="str">
        <f aca="false">IFERROR(__xludf.dummyfunction("if(countif(ec_num_list,DZ104),OFFSET(INDIRECT(CONCAT(""A"",to_text(match(DZ104,ec_num_list,0)))),0,1),"""")"),"")</f>
        <v/>
      </c>
      <c r="BA104" s="199" t="str">
        <f aca="false">IFERROR(__xludf.dummyfunction("if(countif(ec_num_list,EA104),OFFSET(INDIRECT(CONCAT(""A"",to_text(match(EA104,ec_num_list,0)))),0,1),"""")"),"L6 ")</f>
        <v>L6</v>
      </c>
      <c r="BB104" s="199" t="str">
        <f aca="false">IFERROR(__xludf.dummyfunction("if(countif(ec_num_list,EB104),OFFSET(INDIRECT(CONCAT(""A"",to_text(match(EB104,ec_num_list,0)))),0,1),"""")"),"")</f>
        <v/>
      </c>
      <c r="BC104" s="199" t="str">
        <f aca="false">IFERROR(__xludf.dummyfunction("if(countif(ec_num_list,EC104),OFFSET(INDIRECT(CONCAT(""A"",to_text(match(EC104,ec_num_list,0)))),0,1),"""")"),"L8 ")</f>
        <v>L8</v>
      </c>
      <c r="BD104" s="199" t="str">
        <f aca="false">IFERROR(__xludf.dummyfunction("if(countif(ec_num_list,ED104),OFFSET(INDIRECT(CONCAT(""A"",to_text(match(ED104,ec_num_list,0)))),0,1),"""")"),"")</f>
        <v/>
      </c>
      <c r="BE104" s="199" t="str">
        <f aca="false">IFERROR(__xludf.dummyfunction("if(countif(ec_num_list,EE104),OFFSET(INDIRECT(CONCAT(""A"",to_text(match(EE104,ec_num_list,0)))),0,1),"""")"),"LA ")</f>
        <v>LA</v>
      </c>
      <c r="BF104" s="199" t="str">
        <f aca="false">IFERROR(__xludf.dummyfunction("if(countif(ec_num_list,EF104),OFFSET(INDIRECT(CONCAT(""A"",to_text(match(EF104,ec_num_list,0)))),0,1),"""")"),"")</f>
        <v/>
      </c>
      <c r="BG104" s="199" t="str">
        <f aca="false">IFERROR(__xludf.dummyfunction("if(countif(ec_num_list,EG104),OFFSET(INDIRECT(CONCAT(""A"",to_text(match(EG104,ec_num_list,0)))),0,1),"""")"),"LC ")</f>
        <v>LC</v>
      </c>
      <c r="BH104" s="199" t="str">
        <f aca="false">IFERROR(__xludf.dummyfunction("if(countif(ec_num_list,EH104),OFFSET(INDIRECT(CONCAT(""A"",to_text(match(EH104,ec_num_list,0)))),0,1),"""")"),"")</f>
        <v/>
      </c>
      <c r="BI104" s="199" t="str">
        <f aca="false">IFERROR(__xludf.dummyfunction("if(countif(ec_num_list,EI104),OFFSET(INDIRECT(CONCAT(""A"",to_text(match(EI104,ec_num_list,0)))),0,1),"""")"),"")</f>
        <v/>
      </c>
      <c r="BJ104" s="199" t="str">
        <f aca="false">IFERROR(__xludf.dummyfunction("if(countif(ec_num_list,EJ104),OFFSET(INDIRECT(CONCAT(""A"",to_text(match(EJ104,ec_num_list,0)))),0,1),"""")"),"")</f>
        <v/>
      </c>
      <c r="BK104" s="199" t="str">
        <f aca="false">IFERROR(__xludf.dummyfunction("if(countif(ec_num_list,EK104),OFFSET(INDIRECT(CONCAT(""A"",to_text(match(EK104,ec_num_list,0)))),0,1),"""")"),"M0 ")</f>
        <v>M0</v>
      </c>
      <c r="BL104" s="199" t="str">
        <f aca="false">IFERROR(__xludf.dummyfunction("if(countif(ec_num_list,EL104),OFFSET(INDIRECT(CONCAT(""A"",to_text(match(EL104,ec_num_list,0)))),0,1),"""")"),"M1 ")</f>
        <v>M1</v>
      </c>
      <c r="BM104" s="199" t="str">
        <f aca="false">IFERROR(__xludf.dummyfunction("if(countif(ec_num_list,EM104),OFFSET(INDIRECT(CONCAT(""A"",to_text(match(EM104,ec_num_list,0)))),0,1),"""")"),"")</f>
        <v/>
      </c>
      <c r="BN104" s="199" t="str">
        <f aca="false">IFERROR(__xludf.dummyfunction("if(countif(ec_num_list,EN104),OFFSET(INDIRECT(CONCAT(""A"",to_text(match(EN104,ec_num_list,0)))),0,1),"""")"),"M3 ")</f>
        <v>M3</v>
      </c>
      <c r="BO104" s="199" t="str">
        <f aca="false">IFERROR(__xludf.dummyfunction("if(countif(ec_num_list,EO104),OFFSET(INDIRECT(CONCAT(""A"",to_text(match(EO104,ec_num_list,0)))),0,1),"""")"),"")</f>
        <v/>
      </c>
      <c r="BP104" s="199" t="str">
        <f aca="false">IFERROR(__xludf.dummyfunction("if(countif(ec_num_list,EP104),OFFSET(INDIRECT(CONCAT(""A"",to_text(match(EP104,ec_num_list,0)))),0,1),"""")"),"")</f>
        <v/>
      </c>
      <c r="BQ104" s="199" t="str">
        <f aca="false">IFERROR(__xludf.dummyfunction("if(countif(ec_num_list,EQ104),OFFSET(INDIRECT(CONCAT(""A"",to_text(match(EQ104,ec_num_list,0)))),0,1),"""")"),"")</f>
        <v/>
      </c>
      <c r="BR104" s="199" t="str">
        <f aca="false">IFERROR(__xludf.dummyfunction("if(countif(ec_num_list,ER104),OFFSET(INDIRECT(CONCAT(""A"",to_text(match(ER104,ec_num_list,0)))),0,1),"""")"),"M7 ")</f>
        <v>M7</v>
      </c>
      <c r="BS104" s="199" t="str">
        <f aca="false">IFERROR(__xludf.dummyfunction("if(countif(ec_num_list,ES104),OFFSET(INDIRECT(CONCAT(""A"",to_text(match(ES104,ec_num_list,0)))),0,1),"""")"),"")</f>
        <v/>
      </c>
      <c r="BT104" s="199" t="str">
        <f aca="false">IFERROR(__xludf.dummyfunction("if(countif(ec_num_list,ET104),OFFSET(INDIRECT(CONCAT(""A"",to_text(match(ET104,ec_num_list,0)))),0,1),"""")"),"")</f>
        <v/>
      </c>
      <c r="BU104" s="199" t="str">
        <f aca="false">IFERROR(__xludf.dummyfunction("if(countif(ec_num_list,EU104),OFFSET(INDIRECT(CONCAT(""A"",to_text(match(EU104,ec_num_list,0)))),0,1),"""")"),"")</f>
        <v/>
      </c>
      <c r="BV104" s="199" t="str">
        <f aca="false">IFERROR(__xludf.dummyfunction("if(countif(ec_num_list,EV104),OFFSET(INDIRECT(CONCAT(""A"",to_text(match(EV104,ec_num_list,0)))),0,1),"""")"),"MB ")</f>
        <v>MB</v>
      </c>
      <c r="BW104" s="199" t="str">
        <f aca="false">IFERROR(__xludf.dummyfunction("if(countif(ec_num_list,EW104),OFFSET(INDIRECT(CONCAT(""A"",to_text(match(EW104,ec_num_list,0)))),0,1),"""")"),"")</f>
        <v/>
      </c>
      <c r="BX104" s="199" t="str">
        <f aca="false">IFERROR(__xludf.dummyfunction("if(countif(ec_num_list,EX104),OFFSET(INDIRECT(CONCAT(""A"",to_text(match(EX104,ec_num_list,0)))),0,1),"""")"),"")</f>
        <v/>
      </c>
      <c r="BY104" s="199" t="str">
        <f aca="false">IFERROR(__xludf.dummyfunction("if(countif(ec_num_list,EY104),OFFSET(INDIRECT(CONCAT(""A"",to_text(match(EY104,ec_num_list,0)))),0,1),"""")"),"")</f>
        <v/>
      </c>
      <c r="BZ104" s="199" t="str">
        <f aca="false">IFERROR(__xludf.dummyfunction("if(countif(ec_num_list,EZ104),OFFSET(INDIRECT(CONCAT(""A"",to_text(match(EZ104,ec_num_list,0)))),0,1),"""")"),"MF ")</f>
        <v>MF</v>
      </c>
      <c r="CA104" s="199" t="str">
        <f aca="false">IFERROR(__xludf.dummyfunction("if(countif(ec_num_list,FA104),OFFSET(INDIRECT(CONCAT(""A"",to_text(match(FA104,ec_num_list,0)))),0,1),"""")"),"")</f>
        <v/>
      </c>
      <c r="CB104" s="199" t="str">
        <f aca="false">IFERROR(__xludf.dummyfunction("if(countif(ec_num_list,FB104),OFFSET(INDIRECT(CONCAT(""A"",to_text(match(FB104,ec_num_list,0)))),0,1),"""")"),"")</f>
        <v/>
      </c>
      <c r="CC104" s="199" t="str">
        <f aca="false">IFERROR(__xludf.dummyfunction("if(countif(ec_num_list,FC104),OFFSET(INDIRECT(CONCAT(""A"",to_text(match(FC104,ec_num_list,0)))),0,1),"""")"),"N2 ")</f>
        <v>N2</v>
      </c>
      <c r="CD104" s="199" t="str">
        <f aca="false">IFERROR(__xludf.dummyfunction("if(countif(ec_num_list,FD104),OFFSET(INDIRECT(CONCAT(""A"",to_text(match(FD104,ec_num_list,0)))),0,1),"""")"),"")</f>
        <v/>
      </c>
      <c r="CE104" s="199" t="str">
        <f aca="false">IFERROR(__xludf.dummyfunction("if(countif(ec_num_list,FE104),OFFSET(INDIRECT(CONCAT(""A"",to_text(match(FE104,ec_num_list,0)))),0,1),"""")"),"")</f>
        <v/>
      </c>
      <c r="CF104" s="199" t="str">
        <f aca="false">IFERROR(__xludf.dummyfunction("if(countif(ec_num_list,FF104),OFFSET(INDIRECT(CONCAT(""A"",to_text(match(FF104,ec_num_list,0)))),0,1),"""")"),"")</f>
        <v/>
      </c>
      <c r="CG104" s="199" t="str">
        <f aca="false">IFERROR(__xludf.dummyfunction("if(countif(ec_num_list,FG104),OFFSET(INDIRECT(CONCAT(""A"",to_text(match(FG104,ec_num_list,0)))),0,1),"""")"),"")</f>
        <v/>
      </c>
      <c r="CH104" s="199" t="str">
        <f aca="false">IFERROR(__xludf.dummyfunction("if(countif(ec_num_list,FH104),OFFSET(INDIRECT(CONCAT(""A"",to_text(match(FH104,ec_num_list,0)))),0,1),"""")"),"N7 ")</f>
        <v>N7</v>
      </c>
      <c r="CI104" s="199" t="str">
        <f aca="false">IFERROR(__xludf.dummyfunction("if(countif(ec_num_list,FI104),OFFSET(INDIRECT(CONCAT(""A"",to_text(match(FI104,ec_num_list,0)))),0,1),"""")"),"")</f>
        <v/>
      </c>
      <c r="CJ104" s="199" t="str">
        <f aca="false">IFERROR(__xludf.dummyfunction("if(countif(ec_num_list,FJ104),OFFSET(INDIRECT(CONCAT(""A"",to_text(match(FJ104,ec_num_list,0)))),0,1),"""")"),"")</f>
        <v/>
      </c>
      <c r="CK104" s="199" t="str">
        <f aca="false">IFERROR(__xludf.dummyfunction("if(countif(ec_num_list,FK104),OFFSET(INDIRECT(CONCAT(""A"",to_text(match(FK104,ec_num_list,0)))),0,1),"""")"),"NA ")</f>
        <v>NA</v>
      </c>
      <c r="CL104" s="199" t="str">
        <f aca="false">IFERROR(__xludf.dummyfunction("if(countif(ec_num_list,FL104),OFFSET(INDIRECT(CONCAT(""A"",to_text(match(FL104,ec_num_list,0)))),0,1),"""")"),"")</f>
        <v/>
      </c>
      <c r="CM104" s="199" t="str">
        <f aca="false">IFERROR(__xludf.dummyfunction("if(countif(ec_num_list,FM104),OFFSET(INDIRECT(CONCAT(""A"",to_text(match(FM104,ec_num_list,0)))),0,1),"""")"),"")</f>
        <v/>
      </c>
      <c r="CN104" s="37" t="s">
        <v>330</v>
      </c>
      <c r="CO104" s="37" t="s">
        <v>1231</v>
      </c>
      <c r="CP104" s="37" t="s">
        <v>1239</v>
      </c>
      <c r="CQ104" s="37" t="s">
        <v>1244</v>
      </c>
      <c r="CR104" s="37" t="s">
        <v>1543</v>
      </c>
      <c r="CS104" s="37" t="s">
        <v>1543</v>
      </c>
      <c r="CT104" s="37" t="s">
        <v>1254</v>
      </c>
      <c r="CU104" s="37" t="s">
        <v>1259</v>
      </c>
      <c r="CV104" s="37" t="s">
        <v>1262</v>
      </c>
      <c r="CW104" s="37" t="s">
        <v>1543</v>
      </c>
      <c r="CX104" s="37" t="s">
        <v>1543</v>
      </c>
      <c r="CY104" s="37" t="s">
        <v>1274</v>
      </c>
      <c r="CZ104" s="37" t="s">
        <v>1543</v>
      </c>
      <c r="DA104" s="37" t="s">
        <v>1280</v>
      </c>
      <c r="DB104" s="37" t="s">
        <v>1543</v>
      </c>
      <c r="DC104" s="37" t="s">
        <v>1543</v>
      </c>
      <c r="DD104" s="37" t="s">
        <v>1289</v>
      </c>
      <c r="DE104" s="37" t="s">
        <v>1292</v>
      </c>
      <c r="DF104" s="37" t="s">
        <v>1543</v>
      </c>
      <c r="DG104" s="37" t="s">
        <v>1543</v>
      </c>
      <c r="DH104" s="37" t="s">
        <v>1303</v>
      </c>
      <c r="DI104" s="37" t="s">
        <v>1305</v>
      </c>
      <c r="DJ104" s="37" t="s">
        <v>1309</v>
      </c>
      <c r="DK104" s="37" t="s">
        <v>1543</v>
      </c>
      <c r="DL104" s="37" t="s">
        <v>1314</v>
      </c>
      <c r="DM104" s="37" t="s">
        <v>1543</v>
      </c>
      <c r="DN104" s="37" t="s">
        <v>1322</v>
      </c>
      <c r="DO104" s="37" t="s">
        <v>1325</v>
      </c>
      <c r="DP104" s="37" t="s">
        <v>1329</v>
      </c>
      <c r="DQ104" s="37" t="s">
        <v>1332</v>
      </c>
      <c r="DR104" s="37" t="s">
        <v>1543</v>
      </c>
      <c r="DS104" s="37" t="s">
        <v>1543</v>
      </c>
      <c r="DT104" s="37" t="s">
        <v>1543</v>
      </c>
      <c r="DU104" s="37" t="s">
        <v>1543</v>
      </c>
      <c r="DV104" s="37" t="s">
        <v>1351</v>
      </c>
      <c r="DW104" s="37" t="s">
        <v>1543</v>
      </c>
      <c r="DX104" s="37" t="s">
        <v>1543</v>
      </c>
      <c r="DY104" s="37" t="s">
        <v>1543</v>
      </c>
      <c r="DZ104" s="37" t="s">
        <v>1543</v>
      </c>
      <c r="EA104" s="37" t="s">
        <v>1373</v>
      </c>
      <c r="EB104" s="37" t="s">
        <v>1543</v>
      </c>
      <c r="EC104" s="37" t="s">
        <v>1379</v>
      </c>
      <c r="ED104" s="37" t="s">
        <v>1543</v>
      </c>
      <c r="EE104" s="37" t="s">
        <v>1385</v>
      </c>
      <c r="EF104" s="37" t="s">
        <v>1543</v>
      </c>
      <c r="EG104" s="37" t="s">
        <v>1392</v>
      </c>
      <c r="EH104" s="37" t="s">
        <v>1543</v>
      </c>
      <c r="EI104" s="37" t="s">
        <v>1543</v>
      </c>
      <c r="EJ104" s="37" t="s">
        <v>1543</v>
      </c>
      <c r="EK104" s="37" t="s">
        <v>1405</v>
      </c>
      <c r="EL104" s="37" t="s">
        <v>1407</v>
      </c>
      <c r="EM104" s="37" t="s">
        <v>1543</v>
      </c>
      <c r="EN104" s="37" t="s">
        <v>1416</v>
      </c>
      <c r="EO104" s="37" t="s">
        <v>1543</v>
      </c>
      <c r="EP104" s="37" t="s">
        <v>1543</v>
      </c>
      <c r="EQ104" s="37" t="s">
        <v>1543</v>
      </c>
      <c r="ER104" s="37" t="s">
        <v>1427</v>
      </c>
      <c r="ES104" s="37" t="s">
        <v>1543</v>
      </c>
      <c r="ET104" s="37" t="s">
        <v>1543</v>
      </c>
      <c r="EU104" s="37" t="s">
        <v>1543</v>
      </c>
      <c r="EV104" s="37" t="s">
        <v>1439</v>
      </c>
      <c r="EW104" s="37" t="s">
        <v>1543</v>
      </c>
      <c r="EX104" s="37" t="s">
        <v>1543</v>
      </c>
      <c r="EY104" s="37" t="s">
        <v>1543</v>
      </c>
      <c r="EZ104" s="37" t="s">
        <v>1451</v>
      </c>
      <c r="FA104" s="37" t="s">
        <v>1543</v>
      </c>
      <c r="FB104" s="37" t="s">
        <v>1543</v>
      </c>
      <c r="FC104" s="37" t="s">
        <v>1464</v>
      </c>
      <c r="FD104" s="37" t="s">
        <v>1543</v>
      </c>
      <c r="FE104" s="37" t="s">
        <v>1543</v>
      </c>
      <c r="FF104" s="37" t="s">
        <v>1543</v>
      </c>
      <c r="FG104" s="37" t="s">
        <v>1543</v>
      </c>
      <c r="FH104" s="37" t="s">
        <v>1482</v>
      </c>
      <c r="FI104" s="37" t="s">
        <v>1543</v>
      </c>
      <c r="FJ104" s="37" t="s">
        <v>1543</v>
      </c>
      <c r="FK104" s="37" t="s">
        <v>1494</v>
      </c>
      <c r="FL104" s="37" t="s">
        <v>1497</v>
      </c>
      <c r="FM104" s="37" t="s">
        <v>1543</v>
      </c>
    </row>
    <row r="105" customFormat="false" ht="15" hidden="false" customHeight="false" outlineLevel="0" collapsed="false">
      <c r="A105" s="37"/>
      <c r="B105" s="37"/>
      <c r="C105" s="196"/>
      <c r="D105" s="36" t="s">
        <v>472</v>
      </c>
      <c r="E105" s="36" t="s">
        <v>473</v>
      </c>
      <c r="F105" s="36" t="s">
        <v>474</v>
      </c>
      <c r="G105" s="36" t="s">
        <v>444</v>
      </c>
      <c r="H105" s="36" t="s">
        <v>422</v>
      </c>
      <c r="I105" s="36" t="s">
        <v>545</v>
      </c>
      <c r="J105" s="36" t="s">
        <v>740</v>
      </c>
      <c r="K105" s="36" t="s">
        <v>884</v>
      </c>
      <c r="L105" s="173" t="s">
        <v>333</v>
      </c>
      <c r="M105" s="199" t="str">
        <f aca="false">IFERROR(__xludf.dummyfunction("regexreplace(N105,"" "","", "")"),"")</f>
        <v/>
      </c>
      <c r="N105" s="199" t="e">
        <f aca="false">CONCATENATE(O105:CL105)</f>
        <v>#VALUE!</v>
      </c>
      <c r="O105" s="199" t="str">
        <f aca="false">IFERROR(__xludf.dummyfunction("if(countif(ec_num_list,CO105),OFFSET(INDIRECT(CONCAT(""A"",to_text(match(CO105,ec_num_list,0)))),0,1),"""")"),"")</f>
        <v/>
      </c>
      <c r="P105" s="199" t="str">
        <f aca="false">IFERROR(__xludf.dummyfunction("if(countif(ec_num_list,CP105),OFFSET(INDIRECT(CONCAT(""A"",to_text(match(CP105,ec_num_list,0)))),0,1),"""")"),"")</f>
        <v/>
      </c>
      <c r="Q105" s="199" t="str">
        <f aca="false">IFERROR(__xludf.dummyfunction("if(countif(ec_num_list,CQ105),OFFSET(INDIRECT(CONCAT(""A"",to_text(match(CQ105,ec_num_list,0)))),0,1),"""")"),"")</f>
        <v/>
      </c>
      <c r="R105" s="199" t="str">
        <f aca="false">IFERROR(__xludf.dummyfunction("if(countif(ec_num_list,CR105),OFFSET(INDIRECT(CONCAT(""A"",to_text(match(CR105,ec_num_list,0)))),0,1),"""")"),"")</f>
        <v/>
      </c>
      <c r="S105" s="199" t="str">
        <f aca="false">IFERROR(__xludf.dummyfunction("if(countif(ec_num_list,CS105),OFFSET(INDIRECT(CONCAT(""A"",to_text(match(CS105,ec_num_list,0)))),0,1),"""")"),"")</f>
        <v/>
      </c>
      <c r="T105" s="199" t="str">
        <f aca="false">IFERROR(__xludf.dummyfunction("if(countif(ec_num_list,CT105),OFFSET(INDIRECT(CONCAT(""A"",to_text(match(CT105,ec_num_list,0)))),0,1),"""")"),"")</f>
        <v/>
      </c>
      <c r="U105" s="199" t="str">
        <f aca="false">IFERROR(__xludf.dummyfunction("if(countif(ec_num_list,CU105),OFFSET(INDIRECT(CONCAT(""A"",to_text(match(CU105,ec_num_list,0)))),0,1),"""")"),"")</f>
        <v/>
      </c>
      <c r="V105" s="199" t="str">
        <f aca="false">IFERROR(__xludf.dummyfunction("if(countif(ec_num_list,CV105),OFFSET(INDIRECT(CONCAT(""A"",to_text(match(CV105,ec_num_list,0)))),0,1),"""")"),"")</f>
        <v/>
      </c>
      <c r="W105" s="199" t="str">
        <f aca="false">IFERROR(__xludf.dummyfunction("if(countif(ec_num_list,CW105),OFFSET(INDIRECT(CONCAT(""A"",to_text(match(CW105,ec_num_list,0)))),0,1),"""")"),"")</f>
        <v/>
      </c>
      <c r="X105" s="199" t="str">
        <f aca="false">IFERROR(__xludf.dummyfunction("if(countif(ec_num_list,CX105),OFFSET(INDIRECT(CONCAT(""A"",to_text(match(CX105,ec_num_list,0)))),0,1),"""")"),"")</f>
        <v/>
      </c>
      <c r="Y105" s="199" t="str">
        <f aca="false">IFERROR(__xludf.dummyfunction("if(countif(ec_num_list,CY105),OFFSET(INDIRECT(CONCAT(""A"",to_text(match(CY105,ec_num_list,0)))),0,1),"""")"),"")</f>
        <v/>
      </c>
      <c r="Z105" s="199" t="str">
        <f aca="false">IFERROR(__xludf.dummyfunction("if(countif(ec_num_list,CZ105),OFFSET(INDIRECT(CONCAT(""A"",to_text(match(CZ105,ec_num_list,0)))),0,1),"""")"),"")</f>
        <v/>
      </c>
      <c r="AA105" s="199" t="str">
        <f aca="false">IFERROR(__xludf.dummyfunction("if(countif(ec_num_list,DA105),OFFSET(INDIRECT(CONCAT(""A"",to_text(match(DA105,ec_num_list,0)))),0,1),"""")"),"")</f>
        <v/>
      </c>
      <c r="AB105" s="199" t="str">
        <f aca="false">IFERROR(__xludf.dummyfunction("if(countif(ec_num_list,DB105),OFFSET(INDIRECT(CONCAT(""A"",to_text(match(DB105,ec_num_list,0)))),0,1),"""")"),"")</f>
        <v/>
      </c>
      <c r="AC105" s="199" t="str">
        <f aca="false">IFERROR(__xludf.dummyfunction("if(countif(ec_num_list,DC105),OFFSET(INDIRECT(CONCAT(""A"",to_text(match(DC105,ec_num_list,0)))),0,1),"""")"),"")</f>
        <v/>
      </c>
      <c r="AD105" s="199" t="str">
        <f aca="false">IFERROR(__xludf.dummyfunction("if(countif(ec_num_list,DD105),OFFSET(INDIRECT(CONCAT(""A"",to_text(match(DD105,ec_num_list,0)))),0,1),"""")"),"")</f>
        <v/>
      </c>
      <c r="AE105" s="199" t="str">
        <f aca="false">IFERROR(__xludf.dummyfunction("if(countif(ec_num_list,DE105),OFFSET(INDIRECT(CONCAT(""A"",to_text(match(DE105,ec_num_list,0)))),0,1),"""")"),"")</f>
        <v/>
      </c>
      <c r="AF105" s="199" t="str">
        <f aca="false">IFERROR(__xludf.dummyfunction("if(countif(ec_num_list,DF105),OFFSET(INDIRECT(CONCAT(""A"",to_text(match(DF105,ec_num_list,0)))),0,1),"""")"),"")</f>
        <v/>
      </c>
      <c r="AG105" s="199" t="str">
        <f aca="false">IFERROR(__xludf.dummyfunction("if(countif(ec_num_list,DG105),OFFSET(INDIRECT(CONCAT(""A"",to_text(match(DG105,ec_num_list,0)))),0,1),"""")"),"")</f>
        <v/>
      </c>
      <c r="AH105" s="199" t="str">
        <f aca="false">IFERROR(__xludf.dummyfunction("if(countif(ec_num_list,DH105),OFFSET(INDIRECT(CONCAT(""A"",to_text(match(DH105,ec_num_list,0)))),0,1),"""")"),"")</f>
        <v/>
      </c>
      <c r="AI105" s="199" t="str">
        <f aca="false">IFERROR(__xludf.dummyfunction("if(countif(ec_num_list,DI105),OFFSET(INDIRECT(CONCAT(""A"",to_text(match(DI105,ec_num_list,0)))),0,1),"""")"),"")</f>
        <v/>
      </c>
      <c r="AJ105" s="199" t="str">
        <f aca="false">IFERROR(__xludf.dummyfunction("if(countif(ec_num_list,DJ105),OFFSET(INDIRECT(CONCAT(""A"",to_text(match(DJ105,ec_num_list,0)))),0,1),"""")"),"")</f>
        <v/>
      </c>
      <c r="AK105" s="199" t="str">
        <f aca="false">IFERROR(__xludf.dummyfunction("if(countif(ec_num_list,DK105),OFFSET(INDIRECT(CONCAT(""A"",to_text(match(DK105,ec_num_list,0)))),0,1),"""")"),"")</f>
        <v/>
      </c>
      <c r="AL105" s="199" t="str">
        <f aca="false">IFERROR(__xludf.dummyfunction("if(countif(ec_num_list,DL105),OFFSET(INDIRECT(CONCAT(""A"",to_text(match(DL105,ec_num_list,0)))),0,1),"""")"),"")</f>
        <v/>
      </c>
      <c r="AM105" s="199" t="str">
        <f aca="false">IFERROR(__xludf.dummyfunction("if(countif(ec_num_list,DM105),OFFSET(INDIRECT(CONCAT(""A"",to_text(match(DM105,ec_num_list,0)))),0,1),"""")"),"")</f>
        <v/>
      </c>
      <c r="AN105" s="199" t="str">
        <f aca="false">IFERROR(__xludf.dummyfunction("if(countif(ec_num_list,DN105),OFFSET(INDIRECT(CONCAT(""A"",to_text(match(DN105,ec_num_list,0)))),0,1),"""")"),"")</f>
        <v/>
      </c>
      <c r="AO105" s="199" t="str">
        <f aca="false">IFERROR(__xludf.dummyfunction("if(countif(ec_num_list,DO105),OFFSET(INDIRECT(CONCAT(""A"",to_text(match(DO105,ec_num_list,0)))),0,1),"""")"),"")</f>
        <v/>
      </c>
      <c r="AP105" s="199" t="str">
        <f aca="false">IFERROR(__xludf.dummyfunction("if(countif(ec_num_list,DP105),OFFSET(INDIRECT(CONCAT(""A"",to_text(match(DP105,ec_num_list,0)))),0,1),"""")"),"")</f>
        <v/>
      </c>
      <c r="AQ105" s="199" t="str">
        <f aca="false">IFERROR(__xludf.dummyfunction("if(countif(ec_num_list,DQ105),OFFSET(INDIRECT(CONCAT(""A"",to_text(match(DQ105,ec_num_list,0)))),0,1),"""")"),"")</f>
        <v/>
      </c>
      <c r="AR105" s="199" t="str">
        <f aca="false">IFERROR(__xludf.dummyfunction("if(countif(ec_num_list,DR105),OFFSET(INDIRECT(CONCAT(""A"",to_text(match(DR105,ec_num_list,0)))),0,1),"""")"),"")</f>
        <v/>
      </c>
      <c r="AS105" s="199" t="str">
        <f aca="false">IFERROR(__xludf.dummyfunction("if(countif(ec_num_list,DS105),OFFSET(INDIRECT(CONCAT(""A"",to_text(match(DS105,ec_num_list,0)))),0,1),"""")"),"")</f>
        <v/>
      </c>
      <c r="AT105" s="199" t="str">
        <f aca="false">IFERROR(__xludf.dummyfunction("if(countif(ec_num_list,DT105),OFFSET(INDIRECT(CONCAT(""A"",to_text(match(DT105,ec_num_list,0)))),0,1),"""")"),"")</f>
        <v/>
      </c>
      <c r="AU105" s="199" t="str">
        <f aca="false">IFERROR(__xludf.dummyfunction("if(countif(ec_num_list,DU105),OFFSET(INDIRECT(CONCAT(""A"",to_text(match(DU105,ec_num_list,0)))),0,1),"""")"),"")</f>
        <v/>
      </c>
      <c r="AV105" s="199" t="str">
        <f aca="false">IFERROR(__xludf.dummyfunction("if(countif(ec_num_list,DV105),OFFSET(INDIRECT(CONCAT(""A"",to_text(match(DV105,ec_num_list,0)))),0,1),"""")"),"")</f>
        <v/>
      </c>
      <c r="AW105" s="199" t="str">
        <f aca="false">IFERROR(__xludf.dummyfunction("if(countif(ec_num_list,DW105),OFFSET(INDIRECT(CONCAT(""A"",to_text(match(DW105,ec_num_list,0)))),0,1),"""")"),"")</f>
        <v/>
      </c>
      <c r="AX105" s="199" t="str">
        <f aca="false">IFERROR(__xludf.dummyfunction("if(countif(ec_num_list,DX105),OFFSET(INDIRECT(CONCAT(""A"",to_text(match(DX105,ec_num_list,0)))),0,1),"""")"),"")</f>
        <v/>
      </c>
      <c r="AY105" s="199" t="str">
        <f aca="false">IFERROR(__xludf.dummyfunction("if(countif(ec_num_list,DY105),OFFSET(INDIRECT(CONCAT(""A"",to_text(match(DY105,ec_num_list,0)))),0,1),"""")"),"")</f>
        <v/>
      </c>
      <c r="AZ105" s="199" t="str">
        <f aca="false">IFERROR(__xludf.dummyfunction("if(countif(ec_num_list,DZ105),OFFSET(INDIRECT(CONCAT(""A"",to_text(match(DZ105,ec_num_list,0)))),0,1),"""")"),"")</f>
        <v/>
      </c>
      <c r="BA105" s="199" t="str">
        <f aca="false">IFERROR(__xludf.dummyfunction("if(countif(ec_num_list,EA105),OFFSET(INDIRECT(CONCAT(""A"",to_text(match(EA105,ec_num_list,0)))),0,1),"""")"),"")</f>
        <v/>
      </c>
      <c r="BB105" s="199" t="str">
        <f aca="false">IFERROR(__xludf.dummyfunction("if(countif(ec_num_list,EB105),OFFSET(INDIRECT(CONCAT(""A"",to_text(match(EB105,ec_num_list,0)))),0,1),"""")"),"")</f>
        <v/>
      </c>
      <c r="BC105" s="199" t="str">
        <f aca="false">IFERROR(__xludf.dummyfunction("if(countif(ec_num_list,EC105),OFFSET(INDIRECT(CONCAT(""A"",to_text(match(EC105,ec_num_list,0)))),0,1),"""")"),"")</f>
        <v/>
      </c>
      <c r="BD105" s="199" t="str">
        <f aca="false">IFERROR(__xludf.dummyfunction("if(countif(ec_num_list,ED105),OFFSET(INDIRECT(CONCAT(""A"",to_text(match(ED105,ec_num_list,0)))),0,1),"""")"),"")</f>
        <v/>
      </c>
      <c r="BE105" s="199" t="str">
        <f aca="false">IFERROR(__xludf.dummyfunction("if(countif(ec_num_list,EE105),OFFSET(INDIRECT(CONCAT(""A"",to_text(match(EE105,ec_num_list,0)))),0,1),"""")"),"")</f>
        <v/>
      </c>
      <c r="BF105" s="199" t="str">
        <f aca="false">IFERROR(__xludf.dummyfunction("if(countif(ec_num_list,EF105),OFFSET(INDIRECT(CONCAT(""A"",to_text(match(EF105,ec_num_list,0)))),0,1),"""")"),"")</f>
        <v/>
      </c>
      <c r="BG105" s="199" t="str">
        <f aca="false">IFERROR(__xludf.dummyfunction("if(countif(ec_num_list,EG105),OFFSET(INDIRECT(CONCAT(""A"",to_text(match(EG105,ec_num_list,0)))),0,1),"""")"),"")</f>
        <v/>
      </c>
      <c r="BH105" s="199" t="str">
        <f aca="false">IFERROR(__xludf.dummyfunction("if(countif(ec_num_list,EH105),OFFSET(INDIRECT(CONCAT(""A"",to_text(match(EH105,ec_num_list,0)))),0,1),"""")"),"")</f>
        <v/>
      </c>
      <c r="BI105" s="199" t="str">
        <f aca="false">IFERROR(__xludf.dummyfunction("if(countif(ec_num_list,EI105),OFFSET(INDIRECT(CONCAT(""A"",to_text(match(EI105,ec_num_list,0)))),0,1),"""")"),"")</f>
        <v/>
      </c>
      <c r="BJ105" s="199" t="str">
        <f aca="false">IFERROR(__xludf.dummyfunction("if(countif(ec_num_list,EJ105),OFFSET(INDIRECT(CONCAT(""A"",to_text(match(EJ105,ec_num_list,0)))),0,1),"""")"),"")</f>
        <v/>
      </c>
      <c r="BK105" s="199" t="str">
        <f aca="false">IFERROR(__xludf.dummyfunction("if(countif(ec_num_list,EK105),OFFSET(INDIRECT(CONCAT(""A"",to_text(match(EK105,ec_num_list,0)))),0,1),"""")"),"")</f>
        <v/>
      </c>
      <c r="BL105" s="199" t="str">
        <f aca="false">IFERROR(__xludf.dummyfunction("if(countif(ec_num_list,EL105),OFFSET(INDIRECT(CONCAT(""A"",to_text(match(EL105,ec_num_list,0)))),0,1),"""")"),"")</f>
        <v/>
      </c>
      <c r="BM105" s="199" t="str">
        <f aca="false">IFERROR(__xludf.dummyfunction("if(countif(ec_num_list,EM105),OFFSET(INDIRECT(CONCAT(""A"",to_text(match(EM105,ec_num_list,0)))),0,1),"""")"),"")</f>
        <v/>
      </c>
      <c r="BN105" s="199" t="str">
        <f aca="false">IFERROR(__xludf.dummyfunction("if(countif(ec_num_list,EN105),OFFSET(INDIRECT(CONCAT(""A"",to_text(match(EN105,ec_num_list,0)))),0,1),"""")"),"")</f>
        <v/>
      </c>
      <c r="BO105" s="199" t="str">
        <f aca="false">IFERROR(__xludf.dummyfunction("if(countif(ec_num_list,EO105),OFFSET(INDIRECT(CONCAT(""A"",to_text(match(EO105,ec_num_list,0)))),0,1),"""")"),"")</f>
        <v/>
      </c>
      <c r="BP105" s="199" t="str">
        <f aca="false">IFERROR(__xludf.dummyfunction("if(countif(ec_num_list,EP105),OFFSET(INDIRECT(CONCAT(""A"",to_text(match(EP105,ec_num_list,0)))),0,1),"""")"),"")</f>
        <v/>
      </c>
      <c r="BQ105" s="199" t="str">
        <f aca="false">IFERROR(__xludf.dummyfunction("if(countif(ec_num_list,EQ105),OFFSET(INDIRECT(CONCAT(""A"",to_text(match(EQ105,ec_num_list,0)))),0,1),"""")"),"")</f>
        <v/>
      </c>
      <c r="BR105" s="199" t="str">
        <f aca="false">IFERROR(__xludf.dummyfunction("if(countif(ec_num_list,ER105),OFFSET(INDIRECT(CONCAT(""A"",to_text(match(ER105,ec_num_list,0)))),0,1),"""")"),"")</f>
        <v/>
      </c>
      <c r="BS105" s="199" t="str">
        <f aca="false">IFERROR(__xludf.dummyfunction("if(countif(ec_num_list,ES105),OFFSET(INDIRECT(CONCAT(""A"",to_text(match(ES105,ec_num_list,0)))),0,1),"""")"),"")</f>
        <v/>
      </c>
      <c r="BT105" s="199" t="str">
        <f aca="false">IFERROR(__xludf.dummyfunction("if(countif(ec_num_list,ET105),OFFSET(INDIRECT(CONCAT(""A"",to_text(match(ET105,ec_num_list,0)))),0,1),"""")"),"")</f>
        <v/>
      </c>
      <c r="BU105" s="199" t="str">
        <f aca="false">IFERROR(__xludf.dummyfunction("if(countif(ec_num_list,EU105),OFFSET(INDIRECT(CONCAT(""A"",to_text(match(EU105,ec_num_list,0)))),0,1),"""")"),"")</f>
        <v/>
      </c>
      <c r="BV105" s="199" t="str">
        <f aca="false">IFERROR(__xludf.dummyfunction("if(countif(ec_num_list,EV105),OFFSET(INDIRECT(CONCAT(""A"",to_text(match(EV105,ec_num_list,0)))),0,1),"""")"),"")</f>
        <v/>
      </c>
      <c r="BW105" s="199" t="str">
        <f aca="false">IFERROR(__xludf.dummyfunction("if(countif(ec_num_list,EW105),OFFSET(INDIRECT(CONCAT(""A"",to_text(match(EW105,ec_num_list,0)))),0,1),"""")"),"")</f>
        <v/>
      </c>
      <c r="BX105" s="199" t="str">
        <f aca="false">IFERROR(__xludf.dummyfunction("if(countif(ec_num_list,EX105),OFFSET(INDIRECT(CONCAT(""A"",to_text(match(EX105,ec_num_list,0)))),0,1),"""")"),"")</f>
        <v/>
      </c>
      <c r="BY105" s="199" t="str">
        <f aca="false">IFERROR(__xludf.dummyfunction("if(countif(ec_num_list,EY105),OFFSET(INDIRECT(CONCAT(""A"",to_text(match(EY105,ec_num_list,0)))),0,1),"""")"),"")</f>
        <v/>
      </c>
      <c r="BZ105" s="199" t="str">
        <f aca="false">IFERROR(__xludf.dummyfunction("if(countif(ec_num_list,EZ105),OFFSET(INDIRECT(CONCAT(""A"",to_text(match(EZ105,ec_num_list,0)))),0,1),"""")"),"")</f>
        <v/>
      </c>
      <c r="CA105" s="199" t="str">
        <f aca="false">IFERROR(__xludf.dummyfunction("if(countif(ec_num_list,FA105),OFFSET(INDIRECT(CONCAT(""A"",to_text(match(FA105,ec_num_list,0)))),0,1),"""")"),"")</f>
        <v/>
      </c>
      <c r="CB105" s="199" t="str">
        <f aca="false">IFERROR(__xludf.dummyfunction("if(countif(ec_num_list,FB105),OFFSET(INDIRECT(CONCAT(""A"",to_text(match(FB105,ec_num_list,0)))),0,1),"""")"),"")</f>
        <v/>
      </c>
      <c r="CC105" s="199" t="str">
        <f aca="false">IFERROR(__xludf.dummyfunction("if(countif(ec_num_list,FC105),OFFSET(INDIRECT(CONCAT(""A"",to_text(match(FC105,ec_num_list,0)))),0,1),"""")"),"")</f>
        <v/>
      </c>
      <c r="CD105" s="199" t="str">
        <f aca="false">IFERROR(__xludf.dummyfunction("if(countif(ec_num_list,FD105),OFFSET(INDIRECT(CONCAT(""A"",to_text(match(FD105,ec_num_list,0)))),0,1),"""")"),"")</f>
        <v/>
      </c>
      <c r="CE105" s="199" t="str">
        <f aca="false">IFERROR(__xludf.dummyfunction("if(countif(ec_num_list,FE105),OFFSET(INDIRECT(CONCAT(""A"",to_text(match(FE105,ec_num_list,0)))),0,1),"""")"),"")</f>
        <v/>
      </c>
      <c r="CF105" s="199" t="str">
        <f aca="false">IFERROR(__xludf.dummyfunction("if(countif(ec_num_list,FF105),OFFSET(INDIRECT(CONCAT(""A"",to_text(match(FF105,ec_num_list,0)))),0,1),"""")"),"")</f>
        <v/>
      </c>
      <c r="CG105" s="199" t="str">
        <f aca="false">IFERROR(__xludf.dummyfunction("if(countif(ec_num_list,FG105),OFFSET(INDIRECT(CONCAT(""A"",to_text(match(FG105,ec_num_list,0)))),0,1),"""")"),"")</f>
        <v/>
      </c>
      <c r="CH105" s="199" t="str">
        <f aca="false">IFERROR(__xludf.dummyfunction("if(countif(ec_num_list,FH105),OFFSET(INDIRECT(CONCAT(""A"",to_text(match(FH105,ec_num_list,0)))),0,1),"""")"),"")</f>
        <v/>
      </c>
      <c r="CI105" s="199" t="str">
        <f aca="false">IFERROR(__xludf.dummyfunction("if(countif(ec_num_list,FI105),OFFSET(INDIRECT(CONCAT(""A"",to_text(match(FI105,ec_num_list,0)))),0,1),"""")"),"")</f>
        <v/>
      </c>
      <c r="CJ105" s="199" t="str">
        <f aca="false">IFERROR(__xludf.dummyfunction("if(countif(ec_num_list,FJ105),OFFSET(INDIRECT(CONCAT(""A"",to_text(match(FJ105,ec_num_list,0)))),0,1),"""")"),"")</f>
        <v/>
      </c>
      <c r="CK105" s="199" t="str">
        <f aca="false">IFERROR(__xludf.dummyfunction("if(countif(ec_num_list,FK105),OFFSET(INDIRECT(CONCAT(""A"",to_text(match(FK105,ec_num_list,0)))),0,1),"""")"),"")</f>
        <v/>
      </c>
      <c r="CL105" s="199" t="str">
        <f aca="false">IFERROR(__xludf.dummyfunction("if(countif(ec_num_list,FL105),OFFSET(INDIRECT(CONCAT(""A"",to_text(match(FL105,ec_num_list,0)))),0,1),"""")"),"")</f>
        <v/>
      </c>
      <c r="CM105" s="199" t="str">
        <f aca="false">IFERROR(__xludf.dummyfunction("if(countif(ec_num_list,FM105),OFFSET(INDIRECT(CONCAT(""A"",to_text(match(FM105,ec_num_list,0)))),0,1),"""")"),"")</f>
        <v/>
      </c>
      <c r="CN105" s="37" t="s">
        <v>333</v>
      </c>
      <c r="CO105" s="37" t="s">
        <v>1543</v>
      </c>
      <c r="CP105" s="37" t="s">
        <v>1543</v>
      </c>
      <c r="CQ105" s="37" t="s">
        <v>1543</v>
      </c>
      <c r="CR105" s="37" t="s">
        <v>1543</v>
      </c>
      <c r="CS105" s="37" t="s">
        <v>1543</v>
      </c>
      <c r="CT105" s="37" t="s">
        <v>1543</v>
      </c>
      <c r="CU105" s="37" t="s">
        <v>1543</v>
      </c>
      <c r="CV105" s="37" t="s">
        <v>1543</v>
      </c>
      <c r="CW105" s="37" t="s">
        <v>1543</v>
      </c>
      <c r="CX105" s="37" t="s">
        <v>1543</v>
      </c>
      <c r="CY105" s="37" t="s">
        <v>1543</v>
      </c>
      <c r="CZ105" s="37" t="s">
        <v>1543</v>
      </c>
      <c r="DA105" s="37" t="s">
        <v>1543</v>
      </c>
      <c r="DB105" s="37" t="s">
        <v>1543</v>
      </c>
      <c r="DC105" s="37" t="s">
        <v>1543</v>
      </c>
      <c r="DD105" s="37" t="s">
        <v>1543</v>
      </c>
      <c r="DE105" s="37" t="s">
        <v>1543</v>
      </c>
      <c r="DF105" s="37" t="s">
        <v>1543</v>
      </c>
      <c r="DG105" s="37" t="s">
        <v>1543</v>
      </c>
      <c r="DH105" s="37" t="s">
        <v>1543</v>
      </c>
      <c r="DI105" s="37" t="s">
        <v>1543</v>
      </c>
      <c r="DJ105" s="37" t="s">
        <v>1543</v>
      </c>
      <c r="DK105" s="37" t="s">
        <v>1543</v>
      </c>
      <c r="DL105" s="37" t="s">
        <v>1543</v>
      </c>
      <c r="DM105" s="37" t="s">
        <v>1543</v>
      </c>
      <c r="DN105" s="37" t="s">
        <v>1543</v>
      </c>
      <c r="DO105" s="37" t="s">
        <v>1543</v>
      </c>
      <c r="DP105" s="37" t="s">
        <v>1543</v>
      </c>
      <c r="DQ105" s="37" t="s">
        <v>1543</v>
      </c>
      <c r="DR105" s="37" t="s">
        <v>1543</v>
      </c>
      <c r="DS105" s="37" t="s">
        <v>1543</v>
      </c>
      <c r="DT105" s="37" t="s">
        <v>1543</v>
      </c>
      <c r="DU105" s="37" t="s">
        <v>1543</v>
      </c>
      <c r="DV105" s="37" t="s">
        <v>1543</v>
      </c>
      <c r="DW105" s="37" t="s">
        <v>1543</v>
      </c>
      <c r="DX105" s="37" t="s">
        <v>1543</v>
      </c>
      <c r="DY105" s="37" t="s">
        <v>1543</v>
      </c>
      <c r="DZ105" s="37" t="s">
        <v>1543</v>
      </c>
      <c r="EA105" s="37" t="s">
        <v>1543</v>
      </c>
      <c r="EB105" s="37" t="s">
        <v>1543</v>
      </c>
      <c r="EC105" s="37" t="s">
        <v>1543</v>
      </c>
      <c r="ED105" s="37" t="s">
        <v>1543</v>
      </c>
      <c r="EE105" s="37" t="s">
        <v>1543</v>
      </c>
      <c r="EF105" s="37" t="s">
        <v>1543</v>
      </c>
      <c r="EG105" s="37" t="s">
        <v>1543</v>
      </c>
      <c r="EH105" s="37" t="s">
        <v>1543</v>
      </c>
      <c r="EI105" s="37" t="s">
        <v>1543</v>
      </c>
      <c r="EJ105" s="37" t="s">
        <v>1543</v>
      </c>
      <c r="EK105" s="37" t="s">
        <v>1543</v>
      </c>
      <c r="EL105" s="37" t="s">
        <v>1543</v>
      </c>
      <c r="EM105" s="37" t="s">
        <v>1543</v>
      </c>
      <c r="EN105" s="37" t="s">
        <v>1543</v>
      </c>
      <c r="EO105" s="37" t="s">
        <v>1543</v>
      </c>
      <c r="EP105" s="37" t="s">
        <v>1543</v>
      </c>
      <c r="EQ105" s="37" t="s">
        <v>1543</v>
      </c>
      <c r="ER105" s="37" t="s">
        <v>1543</v>
      </c>
      <c r="ES105" s="37" t="s">
        <v>1543</v>
      </c>
      <c r="ET105" s="37" t="s">
        <v>1543</v>
      </c>
      <c r="EU105" s="37" t="s">
        <v>1543</v>
      </c>
      <c r="EV105" s="37" t="s">
        <v>1543</v>
      </c>
      <c r="EW105" s="37" t="s">
        <v>1543</v>
      </c>
      <c r="EX105" s="37" t="s">
        <v>1543</v>
      </c>
      <c r="EY105" s="37" t="s">
        <v>1543</v>
      </c>
      <c r="EZ105" s="37" t="s">
        <v>1543</v>
      </c>
      <c r="FA105" s="37" t="s">
        <v>1543</v>
      </c>
      <c r="FB105" s="37" t="s">
        <v>1543</v>
      </c>
      <c r="FC105" s="37" t="s">
        <v>1543</v>
      </c>
      <c r="FD105" s="37" t="s">
        <v>1543</v>
      </c>
      <c r="FE105" s="37" t="s">
        <v>1543</v>
      </c>
      <c r="FF105" s="37" t="s">
        <v>1543</v>
      </c>
      <c r="FG105" s="37" t="s">
        <v>1543</v>
      </c>
      <c r="FH105" s="37" t="s">
        <v>1543</v>
      </c>
      <c r="FI105" s="37" t="s">
        <v>1543</v>
      </c>
      <c r="FJ105" s="37" t="s">
        <v>1543</v>
      </c>
      <c r="FK105" s="37" t="s">
        <v>1543</v>
      </c>
      <c r="FL105" s="37" t="s">
        <v>1543</v>
      </c>
      <c r="FM105" s="37" t="s">
        <v>1543</v>
      </c>
    </row>
    <row r="106" customFormat="false" ht="15" hidden="false" customHeight="false" outlineLevel="0" collapsed="false">
      <c r="A106" s="37"/>
      <c r="B106" s="37"/>
      <c r="C106" s="196"/>
      <c r="D106" s="36" t="s">
        <v>417</v>
      </c>
      <c r="E106" s="36" t="s">
        <v>896</v>
      </c>
      <c r="F106" s="36" t="s">
        <v>897</v>
      </c>
      <c r="G106" s="36" t="s">
        <v>898</v>
      </c>
      <c r="H106" s="36" t="s">
        <v>423</v>
      </c>
      <c r="I106" s="36" t="s">
        <v>424</v>
      </c>
      <c r="J106" s="36" t="s">
        <v>425</v>
      </c>
      <c r="K106" s="36" t="s">
        <v>888</v>
      </c>
      <c r="L106" s="173" t="s">
        <v>335</v>
      </c>
      <c r="M106" s="199" t="str">
        <f aca="false">IFERROR(__xludf.dummyfunction("regexreplace(N106,"" "","", "")"),"J0, J1, J2, J5, J6, J7, JC, JF, K0, K5, K7, K8, K9, KA, KC, KD, KF, L1, L5, LA, LC, LF, M1, M4, MB, MF, N2, N7, N8, NA, ")</f>
        <v>J0, J1, J2, J5, J6, J7, JC, JF, K0, K5, K7, K8, K9, KA, KC, KD, KF, L1, L5, LA, LC, LF, M1, M4, MB, MF, N2, N7, N8, NA,</v>
      </c>
      <c r="N106" s="199" t="e">
        <f aca="false">CONCATENATE(O106:CL106)</f>
        <v>#VALUE!</v>
      </c>
      <c r="O106" s="199" t="str">
        <f aca="false">IFERROR(__xludf.dummyfunction("if(countif(ec_num_list,CO106),OFFSET(INDIRECT(CONCAT(""A"",to_text(match(CO106,ec_num_list,0)))),0,1),"""")"),"J0 ")</f>
        <v>J0</v>
      </c>
      <c r="P106" s="199" t="str">
        <f aca="false">IFERROR(__xludf.dummyfunction("if(countif(ec_num_list,CP106),OFFSET(INDIRECT(CONCAT(""A"",to_text(match(CP106,ec_num_list,0)))),0,1),"""")"),"J1 ")</f>
        <v>J1</v>
      </c>
      <c r="Q106" s="199" t="str">
        <f aca="false">IFERROR(__xludf.dummyfunction("if(countif(ec_num_list,CQ106),OFFSET(INDIRECT(CONCAT(""A"",to_text(match(CQ106,ec_num_list,0)))),0,1),"""")"),"J2 ")</f>
        <v>J2</v>
      </c>
      <c r="R106" s="199" t="str">
        <f aca="false">IFERROR(__xludf.dummyfunction("if(countif(ec_num_list,CR106),OFFSET(INDIRECT(CONCAT(""A"",to_text(match(CR106,ec_num_list,0)))),0,1),"""")"),"")</f>
        <v/>
      </c>
      <c r="S106" s="199" t="str">
        <f aca="false">IFERROR(__xludf.dummyfunction("if(countif(ec_num_list,CS106),OFFSET(INDIRECT(CONCAT(""A"",to_text(match(CS106,ec_num_list,0)))),0,1),"""")"),"")</f>
        <v/>
      </c>
      <c r="T106" s="199" t="str">
        <f aca="false">IFERROR(__xludf.dummyfunction("if(countif(ec_num_list,CT106),OFFSET(INDIRECT(CONCAT(""A"",to_text(match(CT106,ec_num_list,0)))),0,1),"""")"),"J5 ")</f>
        <v>J5</v>
      </c>
      <c r="U106" s="199" t="str">
        <f aca="false">IFERROR(__xludf.dummyfunction("if(countif(ec_num_list,CU106),OFFSET(INDIRECT(CONCAT(""A"",to_text(match(CU106,ec_num_list,0)))),0,1),"""")"),"J6 ")</f>
        <v>J6</v>
      </c>
      <c r="V106" s="199" t="str">
        <f aca="false">IFERROR(__xludf.dummyfunction("if(countif(ec_num_list,CV106),OFFSET(INDIRECT(CONCAT(""A"",to_text(match(CV106,ec_num_list,0)))),0,1),"""")"),"J7 ")</f>
        <v>J7</v>
      </c>
      <c r="W106" s="199" t="str">
        <f aca="false">IFERROR(__xludf.dummyfunction("if(countif(ec_num_list,CW106),OFFSET(INDIRECT(CONCAT(""A"",to_text(match(CW106,ec_num_list,0)))),0,1),"""")"),"")</f>
        <v/>
      </c>
      <c r="X106" s="199" t="str">
        <f aca="false">IFERROR(__xludf.dummyfunction("if(countif(ec_num_list,CX106),OFFSET(INDIRECT(CONCAT(""A"",to_text(match(CX106,ec_num_list,0)))),0,1),"""")"),"")</f>
        <v/>
      </c>
      <c r="Y106" s="199" t="str">
        <f aca="false">IFERROR(__xludf.dummyfunction("if(countif(ec_num_list,CY106),OFFSET(INDIRECT(CONCAT(""A"",to_text(match(CY106,ec_num_list,0)))),0,1),"""")"),"")</f>
        <v/>
      </c>
      <c r="Z106" s="199" t="str">
        <f aca="false">IFERROR(__xludf.dummyfunction("if(countif(ec_num_list,CZ106),OFFSET(INDIRECT(CONCAT(""A"",to_text(match(CZ106,ec_num_list,0)))),0,1),"""")"),"")</f>
        <v/>
      </c>
      <c r="AA106" s="199" t="str">
        <f aca="false">IFERROR(__xludf.dummyfunction("if(countif(ec_num_list,DA106),OFFSET(INDIRECT(CONCAT(""A"",to_text(match(DA106,ec_num_list,0)))),0,1),"""")"),"JC ")</f>
        <v>JC</v>
      </c>
      <c r="AB106" s="199" t="str">
        <f aca="false">IFERROR(__xludf.dummyfunction("if(countif(ec_num_list,DB106),OFFSET(INDIRECT(CONCAT(""A"",to_text(match(DB106,ec_num_list,0)))),0,1),"""")"),"")</f>
        <v/>
      </c>
      <c r="AC106" s="199" t="str">
        <f aca="false">IFERROR(__xludf.dummyfunction("if(countif(ec_num_list,DC106),OFFSET(INDIRECT(CONCAT(""A"",to_text(match(DC106,ec_num_list,0)))),0,1),"""")"),"")</f>
        <v/>
      </c>
      <c r="AD106" s="199" t="str">
        <f aca="false">IFERROR(__xludf.dummyfunction("if(countif(ec_num_list,DD106),OFFSET(INDIRECT(CONCAT(""A"",to_text(match(DD106,ec_num_list,0)))),0,1),"""")"),"JF ")</f>
        <v>JF</v>
      </c>
      <c r="AE106" s="199" t="str">
        <f aca="false">IFERROR(__xludf.dummyfunction("if(countif(ec_num_list,DE106),OFFSET(INDIRECT(CONCAT(""A"",to_text(match(DE106,ec_num_list,0)))),0,1),"""")"),"K0 ")</f>
        <v>K0</v>
      </c>
      <c r="AF106" s="199" t="str">
        <f aca="false">IFERROR(__xludf.dummyfunction("if(countif(ec_num_list,DF106),OFFSET(INDIRECT(CONCAT(""A"",to_text(match(DF106,ec_num_list,0)))),0,1),"""")"),"")</f>
        <v/>
      </c>
      <c r="AG106" s="199" t="str">
        <f aca="false">IFERROR(__xludf.dummyfunction("if(countif(ec_num_list,DG106),OFFSET(INDIRECT(CONCAT(""A"",to_text(match(DG106,ec_num_list,0)))),0,1),"""")"),"")</f>
        <v/>
      </c>
      <c r="AH106" s="199" t="str">
        <f aca="false">IFERROR(__xludf.dummyfunction("if(countif(ec_num_list,DH106),OFFSET(INDIRECT(CONCAT(""A"",to_text(match(DH106,ec_num_list,0)))),0,1),"""")"),"")</f>
        <v/>
      </c>
      <c r="AI106" s="199" t="str">
        <f aca="false">IFERROR(__xludf.dummyfunction("if(countif(ec_num_list,DI106),OFFSET(INDIRECT(CONCAT(""A"",to_text(match(DI106,ec_num_list,0)))),0,1),"""")"),"")</f>
        <v/>
      </c>
      <c r="AJ106" s="199" t="str">
        <f aca="false">IFERROR(__xludf.dummyfunction("if(countif(ec_num_list,DJ106),OFFSET(INDIRECT(CONCAT(""A"",to_text(match(DJ106,ec_num_list,0)))),0,1),"""")"),"K5 ")</f>
        <v>K5</v>
      </c>
      <c r="AK106" s="199" t="str">
        <f aca="false">IFERROR(__xludf.dummyfunction("if(countif(ec_num_list,DK106),OFFSET(INDIRECT(CONCAT(""A"",to_text(match(DK106,ec_num_list,0)))),0,1),"""")"),"")</f>
        <v/>
      </c>
      <c r="AL106" s="199" t="str">
        <f aca="false">IFERROR(__xludf.dummyfunction("if(countif(ec_num_list,DL106),OFFSET(INDIRECT(CONCAT(""A"",to_text(match(DL106,ec_num_list,0)))),0,1),"""")"),"K7 ")</f>
        <v>K7</v>
      </c>
      <c r="AM106" s="199" t="str">
        <f aca="false">IFERROR(__xludf.dummyfunction("if(countif(ec_num_list,DM106),OFFSET(INDIRECT(CONCAT(""A"",to_text(match(DM106,ec_num_list,0)))),0,1),"""")"),"K8 ")</f>
        <v>K8</v>
      </c>
      <c r="AN106" s="199" t="str">
        <f aca="false">IFERROR(__xludf.dummyfunction("if(countif(ec_num_list,DN106),OFFSET(INDIRECT(CONCAT(""A"",to_text(match(DN106,ec_num_list,0)))),0,1),"""")"),"K9 ")</f>
        <v>K9</v>
      </c>
      <c r="AO106" s="199" t="str">
        <f aca="false">IFERROR(__xludf.dummyfunction("if(countif(ec_num_list,DO106),OFFSET(INDIRECT(CONCAT(""A"",to_text(match(DO106,ec_num_list,0)))),0,1),"""")"),"KA ")</f>
        <v>KA</v>
      </c>
      <c r="AP106" s="199" t="str">
        <f aca="false">IFERROR(__xludf.dummyfunction("if(countif(ec_num_list,DP106),OFFSET(INDIRECT(CONCAT(""A"",to_text(match(DP106,ec_num_list,0)))),0,1),"""")"),"")</f>
        <v/>
      </c>
      <c r="AQ106" s="199" t="str">
        <f aca="false">IFERROR(__xludf.dummyfunction("if(countif(ec_num_list,DQ106),OFFSET(INDIRECT(CONCAT(""A"",to_text(match(DQ106,ec_num_list,0)))),0,1),"""")"),"KC ")</f>
        <v>KC</v>
      </c>
      <c r="AR106" s="199" t="str">
        <f aca="false">IFERROR(__xludf.dummyfunction("if(countif(ec_num_list,DR106),OFFSET(INDIRECT(CONCAT(""A"",to_text(match(DR106,ec_num_list,0)))),0,1),"""")"),"KD ")</f>
        <v>KD</v>
      </c>
      <c r="AS106" s="199" t="str">
        <f aca="false">IFERROR(__xludf.dummyfunction("if(countif(ec_num_list,DS106),OFFSET(INDIRECT(CONCAT(""A"",to_text(match(DS106,ec_num_list,0)))),0,1),"""")"),"")</f>
        <v/>
      </c>
      <c r="AT106" s="199" t="str">
        <f aca="false">IFERROR(__xludf.dummyfunction("if(countif(ec_num_list,DT106),OFFSET(INDIRECT(CONCAT(""A"",to_text(match(DT106,ec_num_list,0)))),0,1),"""")"),"KF ")</f>
        <v>KF</v>
      </c>
      <c r="AU106" s="199" t="str">
        <f aca="false">IFERROR(__xludf.dummyfunction("if(countif(ec_num_list,DU106),OFFSET(INDIRECT(CONCAT(""A"",to_text(match(DU106,ec_num_list,0)))),0,1),"""")"),"")</f>
        <v/>
      </c>
      <c r="AV106" s="199" t="str">
        <f aca="false">IFERROR(__xludf.dummyfunction("if(countif(ec_num_list,DV106),OFFSET(INDIRECT(CONCAT(""A"",to_text(match(DV106,ec_num_list,0)))),0,1),"""")"),"L1 ")</f>
        <v>L1</v>
      </c>
      <c r="AW106" s="199" t="str">
        <f aca="false">IFERROR(__xludf.dummyfunction("if(countif(ec_num_list,DW106),OFFSET(INDIRECT(CONCAT(""A"",to_text(match(DW106,ec_num_list,0)))),0,1),"""")"),"")</f>
        <v/>
      </c>
      <c r="AX106" s="199" t="str">
        <f aca="false">IFERROR(__xludf.dummyfunction("if(countif(ec_num_list,DX106),OFFSET(INDIRECT(CONCAT(""A"",to_text(match(DX106,ec_num_list,0)))),0,1),"""")"),"")</f>
        <v/>
      </c>
      <c r="AY106" s="199" t="str">
        <f aca="false">IFERROR(__xludf.dummyfunction("if(countif(ec_num_list,DY106),OFFSET(INDIRECT(CONCAT(""A"",to_text(match(DY106,ec_num_list,0)))),0,1),"""")"),"")</f>
        <v/>
      </c>
      <c r="AZ106" s="199" t="str">
        <f aca="false">IFERROR(__xludf.dummyfunction("if(countif(ec_num_list,DZ106),OFFSET(INDIRECT(CONCAT(""A"",to_text(match(DZ106,ec_num_list,0)))),0,1),"""")"),"L5 ")</f>
        <v>L5</v>
      </c>
      <c r="BA106" s="199" t="str">
        <f aca="false">IFERROR(__xludf.dummyfunction("if(countif(ec_num_list,EA106),OFFSET(INDIRECT(CONCAT(""A"",to_text(match(EA106,ec_num_list,0)))),0,1),"""")"),"")</f>
        <v/>
      </c>
      <c r="BB106" s="199" t="str">
        <f aca="false">IFERROR(__xludf.dummyfunction("if(countif(ec_num_list,EB106),OFFSET(INDIRECT(CONCAT(""A"",to_text(match(EB106,ec_num_list,0)))),0,1),"""")"),"")</f>
        <v/>
      </c>
      <c r="BC106" s="199" t="str">
        <f aca="false">IFERROR(__xludf.dummyfunction("if(countif(ec_num_list,EC106),OFFSET(INDIRECT(CONCAT(""A"",to_text(match(EC106,ec_num_list,0)))),0,1),"""")"),"")</f>
        <v/>
      </c>
      <c r="BD106" s="199" t="str">
        <f aca="false">IFERROR(__xludf.dummyfunction("if(countif(ec_num_list,ED106),OFFSET(INDIRECT(CONCAT(""A"",to_text(match(ED106,ec_num_list,0)))),0,1),"""")"),"")</f>
        <v/>
      </c>
      <c r="BE106" s="199" t="str">
        <f aca="false">IFERROR(__xludf.dummyfunction("if(countif(ec_num_list,EE106),OFFSET(INDIRECT(CONCAT(""A"",to_text(match(EE106,ec_num_list,0)))),0,1),"""")"),"LA ")</f>
        <v>LA</v>
      </c>
      <c r="BF106" s="199" t="str">
        <f aca="false">IFERROR(__xludf.dummyfunction("if(countif(ec_num_list,EF106),OFFSET(INDIRECT(CONCAT(""A"",to_text(match(EF106,ec_num_list,0)))),0,1),"""")"),"")</f>
        <v/>
      </c>
      <c r="BG106" s="199" t="str">
        <f aca="false">IFERROR(__xludf.dummyfunction("if(countif(ec_num_list,EG106),OFFSET(INDIRECT(CONCAT(""A"",to_text(match(EG106,ec_num_list,0)))),0,1),"""")"),"LC ")</f>
        <v>LC</v>
      </c>
      <c r="BH106" s="199" t="str">
        <f aca="false">IFERROR(__xludf.dummyfunction("if(countif(ec_num_list,EH106),OFFSET(INDIRECT(CONCAT(""A"",to_text(match(EH106,ec_num_list,0)))),0,1),"""")"),"")</f>
        <v/>
      </c>
      <c r="BI106" s="199" t="str">
        <f aca="false">IFERROR(__xludf.dummyfunction("if(countif(ec_num_list,EI106),OFFSET(INDIRECT(CONCAT(""A"",to_text(match(EI106,ec_num_list,0)))),0,1),"""")"),"")</f>
        <v/>
      </c>
      <c r="BJ106" s="199" t="str">
        <f aca="false">IFERROR(__xludf.dummyfunction("if(countif(ec_num_list,EJ106),OFFSET(INDIRECT(CONCAT(""A"",to_text(match(EJ106,ec_num_list,0)))),0,1),"""")"),"LF ")</f>
        <v>LF</v>
      </c>
      <c r="BK106" s="199" t="str">
        <f aca="false">IFERROR(__xludf.dummyfunction("if(countif(ec_num_list,EK106),OFFSET(INDIRECT(CONCAT(""A"",to_text(match(EK106,ec_num_list,0)))),0,1),"""")"),"")</f>
        <v/>
      </c>
      <c r="BL106" s="199" t="str">
        <f aca="false">IFERROR(__xludf.dummyfunction("if(countif(ec_num_list,EL106),OFFSET(INDIRECT(CONCAT(""A"",to_text(match(EL106,ec_num_list,0)))),0,1),"""")"),"M1 ")</f>
        <v>M1</v>
      </c>
      <c r="BM106" s="199" t="str">
        <f aca="false">IFERROR(__xludf.dummyfunction("if(countif(ec_num_list,EM106),OFFSET(INDIRECT(CONCAT(""A"",to_text(match(EM106,ec_num_list,0)))),0,1),"""")"),"")</f>
        <v/>
      </c>
      <c r="BN106" s="199" t="str">
        <f aca="false">IFERROR(__xludf.dummyfunction("if(countif(ec_num_list,EN106),OFFSET(INDIRECT(CONCAT(""A"",to_text(match(EN106,ec_num_list,0)))),0,1),"""")"),"")</f>
        <v/>
      </c>
      <c r="BO106" s="199" t="str">
        <f aca="false">IFERROR(__xludf.dummyfunction("if(countif(ec_num_list,EO106),OFFSET(INDIRECT(CONCAT(""A"",to_text(match(EO106,ec_num_list,0)))),0,1),"""")"),"M4 ")</f>
        <v>M4</v>
      </c>
      <c r="BP106" s="199" t="str">
        <f aca="false">IFERROR(__xludf.dummyfunction("if(countif(ec_num_list,EP106),OFFSET(INDIRECT(CONCAT(""A"",to_text(match(EP106,ec_num_list,0)))),0,1),"""")"),"")</f>
        <v/>
      </c>
      <c r="BQ106" s="199" t="str">
        <f aca="false">IFERROR(__xludf.dummyfunction("if(countif(ec_num_list,EQ106),OFFSET(INDIRECT(CONCAT(""A"",to_text(match(EQ106,ec_num_list,0)))),0,1),"""")"),"")</f>
        <v/>
      </c>
      <c r="BR106" s="199" t="str">
        <f aca="false">IFERROR(__xludf.dummyfunction("if(countif(ec_num_list,ER106),OFFSET(INDIRECT(CONCAT(""A"",to_text(match(ER106,ec_num_list,0)))),0,1),"""")"),"")</f>
        <v/>
      </c>
      <c r="BS106" s="199" t="str">
        <f aca="false">IFERROR(__xludf.dummyfunction("if(countif(ec_num_list,ES106),OFFSET(INDIRECT(CONCAT(""A"",to_text(match(ES106,ec_num_list,0)))),0,1),"""")"),"")</f>
        <v/>
      </c>
      <c r="BT106" s="199" t="str">
        <f aca="false">IFERROR(__xludf.dummyfunction("if(countif(ec_num_list,ET106),OFFSET(INDIRECT(CONCAT(""A"",to_text(match(ET106,ec_num_list,0)))),0,1),"""")"),"")</f>
        <v/>
      </c>
      <c r="BU106" s="199" t="str">
        <f aca="false">IFERROR(__xludf.dummyfunction("if(countif(ec_num_list,EU106),OFFSET(INDIRECT(CONCAT(""A"",to_text(match(EU106,ec_num_list,0)))),0,1),"""")"),"")</f>
        <v/>
      </c>
      <c r="BV106" s="199" t="str">
        <f aca="false">IFERROR(__xludf.dummyfunction("if(countif(ec_num_list,EV106),OFFSET(INDIRECT(CONCAT(""A"",to_text(match(EV106,ec_num_list,0)))),0,1),"""")"),"MB ")</f>
        <v>MB</v>
      </c>
      <c r="BW106" s="199" t="str">
        <f aca="false">IFERROR(__xludf.dummyfunction("if(countif(ec_num_list,EW106),OFFSET(INDIRECT(CONCAT(""A"",to_text(match(EW106,ec_num_list,0)))),0,1),"""")"),"")</f>
        <v/>
      </c>
      <c r="BX106" s="199" t="str">
        <f aca="false">IFERROR(__xludf.dummyfunction("if(countif(ec_num_list,EX106),OFFSET(INDIRECT(CONCAT(""A"",to_text(match(EX106,ec_num_list,0)))),0,1),"""")"),"")</f>
        <v/>
      </c>
      <c r="BY106" s="199" t="str">
        <f aca="false">IFERROR(__xludf.dummyfunction("if(countif(ec_num_list,EY106),OFFSET(INDIRECT(CONCAT(""A"",to_text(match(EY106,ec_num_list,0)))),0,1),"""")"),"")</f>
        <v/>
      </c>
      <c r="BZ106" s="199" t="str">
        <f aca="false">IFERROR(__xludf.dummyfunction("if(countif(ec_num_list,EZ106),OFFSET(INDIRECT(CONCAT(""A"",to_text(match(EZ106,ec_num_list,0)))),0,1),"""")"),"MF ")</f>
        <v>MF</v>
      </c>
      <c r="CA106" s="199" t="str">
        <f aca="false">IFERROR(__xludf.dummyfunction("if(countif(ec_num_list,FA106),OFFSET(INDIRECT(CONCAT(""A"",to_text(match(FA106,ec_num_list,0)))),0,1),"""")"),"")</f>
        <v/>
      </c>
      <c r="CB106" s="199" t="str">
        <f aca="false">IFERROR(__xludf.dummyfunction("if(countif(ec_num_list,FB106),OFFSET(INDIRECT(CONCAT(""A"",to_text(match(FB106,ec_num_list,0)))),0,1),"""")"),"")</f>
        <v/>
      </c>
      <c r="CC106" s="199" t="str">
        <f aca="false">IFERROR(__xludf.dummyfunction("if(countif(ec_num_list,FC106),OFFSET(INDIRECT(CONCAT(""A"",to_text(match(FC106,ec_num_list,0)))),0,1),"""")"),"N2 ")</f>
        <v>N2</v>
      </c>
      <c r="CD106" s="199" t="str">
        <f aca="false">IFERROR(__xludf.dummyfunction("if(countif(ec_num_list,FD106),OFFSET(INDIRECT(CONCAT(""A"",to_text(match(FD106,ec_num_list,0)))),0,1),"""")"),"")</f>
        <v/>
      </c>
      <c r="CE106" s="199" t="str">
        <f aca="false">IFERROR(__xludf.dummyfunction("if(countif(ec_num_list,FE106),OFFSET(INDIRECT(CONCAT(""A"",to_text(match(FE106,ec_num_list,0)))),0,1),"""")"),"")</f>
        <v/>
      </c>
      <c r="CF106" s="199" t="str">
        <f aca="false">IFERROR(__xludf.dummyfunction("if(countif(ec_num_list,FF106),OFFSET(INDIRECT(CONCAT(""A"",to_text(match(FF106,ec_num_list,0)))),0,1),"""")"),"")</f>
        <v/>
      </c>
      <c r="CG106" s="199" t="str">
        <f aca="false">IFERROR(__xludf.dummyfunction("if(countif(ec_num_list,FG106),OFFSET(INDIRECT(CONCAT(""A"",to_text(match(FG106,ec_num_list,0)))),0,1),"""")"),"")</f>
        <v/>
      </c>
      <c r="CH106" s="199" t="str">
        <f aca="false">IFERROR(__xludf.dummyfunction("if(countif(ec_num_list,FH106),OFFSET(INDIRECT(CONCAT(""A"",to_text(match(FH106,ec_num_list,0)))),0,1),"""")"),"N7 ")</f>
        <v>N7</v>
      </c>
      <c r="CI106" s="199" t="str">
        <f aca="false">IFERROR(__xludf.dummyfunction("if(countif(ec_num_list,FI106),OFFSET(INDIRECT(CONCAT(""A"",to_text(match(FI106,ec_num_list,0)))),0,1),"""")"),"N8 ")</f>
        <v>N8</v>
      </c>
      <c r="CJ106" s="199" t="str">
        <f aca="false">IFERROR(__xludf.dummyfunction("if(countif(ec_num_list,FJ106),OFFSET(INDIRECT(CONCAT(""A"",to_text(match(FJ106,ec_num_list,0)))),0,1),"""")"),"")</f>
        <v/>
      </c>
      <c r="CK106" s="199" t="str">
        <f aca="false">IFERROR(__xludf.dummyfunction("if(countif(ec_num_list,FK106),OFFSET(INDIRECT(CONCAT(""A"",to_text(match(FK106,ec_num_list,0)))),0,1),"""")"),"NA ")</f>
        <v>NA</v>
      </c>
      <c r="CL106" s="199" t="str">
        <f aca="false">IFERROR(__xludf.dummyfunction("if(countif(ec_num_list,FL106),OFFSET(INDIRECT(CONCAT(""A"",to_text(match(FL106,ec_num_list,0)))),0,1),"""")"),"")</f>
        <v/>
      </c>
      <c r="CM106" s="199" t="str">
        <f aca="false">IFERROR(__xludf.dummyfunction("if(countif(ec_num_list,FM106),OFFSET(INDIRECT(CONCAT(""A"",to_text(match(FM106,ec_num_list,0)))),0,1),"""")"),"")</f>
        <v/>
      </c>
      <c r="CN106" s="37" t="s">
        <v>335</v>
      </c>
      <c r="CO106" s="37" t="s">
        <v>1231</v>
      </c>
      <c r="CP106" s="37" t="s">
        <v>1239</v>
      </c>
      <c r="CQ106" s="37" t="s">
        <v>1244</v>
      </c>
      <c r="CR106" s="37" t="s">
        <v>1543</v>
      </c>
      <c r="CS106" s="37" t="s">
        <v>1543</v>
      </c>
      <c r="CT106" s="37" t="s">
        <v>1254</v>
      </c>
      <c r="CU106" s="37" t="s">
        <v>1259</v>
      </c>
      <c r="CV106" s="37" t="s">
        <v>1262</v>
      </c>
      <c r="CW106" s="37" t="s">
        <v>1543</v>
      </c>
      <c r="CX106" s="37" t="s">
        <v>1543</v>
      </c>
      <c r="CY106" s="37" t="s">
        <v>1543</v>
      </c>
      <c r="CZ106" s="37" t="s">
        <v>1543</v>
      </c>
      <c r="DA106" s="37" t="s">
        <v>1280</v>
      </c>
      <c r="DB106" s="37" t="s">
        <v>1543</v>
      </c>
      <c r="DC106" s="37" t="s">
        <v>1543</v>
      </c>
      <c r="DD106" s="37" t="s">
        <v>1289</v>
      </c>
      <c r="DE106" s="37" t="s">
        <v>1292</v>
      </c>
      <c r="DF106" s="37" t="s">
        <v>1543</v>
      </c>
      <c r="DG106" s="37" t="s">
        <v>1543</v>
      </c>
      <c r="DH106" s="37" t="s">
        <v>1543</v>
      </c>
      <c r="DI106" s="37" t="s">
        <v>1543</v>
      </c>
      <c r="DJ106" s="37" t="s">
        <v>1309</v>
      </c>
      <c r="DK106" s="37" t="s">
        <v>1543</v>
      </c>
      <c r="DL106" s="37" t="s">
        <v>1314</v>
      </c>
      <c r="DM106" s="37" t="s">
        <v>1318</v>
      </c>
      <c r="DN106" s="37" t="s">
        <v>1322</v>
      </c>
      <c r="DO106" s="37" t="s">
        <v>1325</v>
      </c>
      <c r="DP106" s="37" t="s">
        <v>1543</v>
      </c>
      <c r="DQ106" s="37" t="s">
        <v>1332</v>
      </c>
      <c r="DR106" s="37" t="s">
        <v>1335</v>
      </c>
      <c r="DS106" s="37" t="s">
        <v>1543</v>
      </c>
      <c r="DT106" s="37" t="s">
        <v>1341</v>
      </c>
      <c r="DU106" s="37" t="s">
        <v>1543</v>
      </c>
      <c r="DV106" s="37" t="s">
        <v>1351</v>
      </c>
      <c r="DW106" s="37" t="s">
        <v>1543</v>
      </c>
      <c r="DX106" s="37" t="s">
        <v>1543</v>
      </c>
      <c r="DY106" s="37" t="s">
        <v>1543</v>
      </c>
      <c r="DZ106" s="37" t="s">
        <v>1370</v>
      </c>
      <c r="EA106" s="37" t="s">
        <v>1543</v>
      </c>
      <c r="EB106" s="37" t="s">
        <v>1543</v>
      </c>
      <c r="EC106" s="37" t="s">
        <v>1543</v>
      </c>
      <c r="ED106" s="37" t="s">
        <v>1543</v>
      </c>
      <c r="EE106" s="37" t="s">
        <v>1385</v>
      </c>
      <c r="EF106" s="37" t="s">
        <v>1543</v>
      </c>
      <c r="EG106" s="37" t="s">
        <v>1392</v>
      </c>
      <c r="EH106" s="37" t="s">
        <v>1543</v>
      </c>
      <c r="EI106" s="37" t="s">
        <v>1543</v>
      </c>
      <c r="EJ106" s="37" t="s">
        <v>1402</v>
      </c>
      <c r="EK106" s="37" t="s">
        <v>1543</v>
      </c>
      <c r="EL106" s="37" t="s">
        <v>1407</v>
      </c>
      <c r="EM106" s="37" t="s">
        <v>1543</v>
      </c>
      <c r="EN106" s="37" t="s">
        <v>1543</v>
      </c>
      <c r="EO106" s="37" t="s">
        <v>1418</v>
      </c>
      <c r="EP106" s="37" t="s">
        <v>1543</v>
      </c>
      <c r="EQ106" s="37" t="s">
        <v>1543</v>
      </c>
      <c r="ER106" s="37" t="s">
        <v>1543</v>
      </c>
      <c r="ES106" s="37" t="s">
        <v>1543</v>
      </c>
      <c r="ET106" s="37" t="s">
        <v>1543</v>
      </c>
      <c r="EU106" s="37" t="s">
        <v>1543</v>
      </c>
      <c r="EV106" s="37" t="s">
        <v>1439</v>
      </c>
      <c r="EW106" s="37" t="s">
        <v>1543</v>
      </c>
      <c r="EX106" s="37" t="s">
        <v>1543</v>
      </c>
      <c r="EY106" s="37" t="s">
        <v>1543</v>
      </c>
      <c r="EZ106" s="37" t="s">
        <v>1451</v>
      </c>
      <c r="FA106" s="37" t="s">
        <v>1543</v>
      </c>
      <c r="FB106" s="37" t="s">
        <v>1543</v>
      </c>
      <c r="FC106" s="37" t="s">
        <v>1464</v>
      </c>
      <c r="FD106" s="37" t="s">
        <v>1543</v>
      </c>
      <c r="FE106" s="37" t="s">
        <v>1543</v>
      </c>
      <c r="FF106" s="37" t="s">
        <v>1543</v>
      </c>
      <c r="FG106" s="37" t="s">
        <v>1543</v>
      </c>
      <c r="FH106" s="37" t="s">
        <v>1482</v>
      </c>
      <c r="FI106" s="37" t="s">
        <v>1487</v>
      </c>
      <c r="FJ106" s="37" t="s">
        <v>1543</v>
      </c>
      <c r="FK106" s="37" t="s">
        <v>1494</v>
      </c>
      <c r="FL106" s="37" t="s">
        <v>1497</v>
      </c>
      <c r="FM106" s="37" t="s">
        <v>1543</v>
      </c>
    </row>
    <row r="107" customFormat="false" ht="15" hidden="false" customHeight="false" outlineLevel="0" collapsed="false">
      <c r="A107" s="37"/>
      <c r="B107" s="37"/>
      <c r="C107" s="196"/>
      <c r="D107" s="36" t="s">
        <v>417</v>
      </c>
      <c r="E107" s="36" t="s">
        <v>896</v>
      </c>
      <c r="F107" s="36" t="s">
        <v>897</v>
      </c>
      <c r="G107" s="36" t="s">
        <v>898</v>
      </c>
      <c r="H107" s="36" t="s">
        <v>439</v>
      </c>
      <c r="I107" s="36" t="s">
        <v>648</v>
      </c>
      <c r="J107" s="36" t="s">
        <v>1559</v>
      </c>
      <c r="K107" s="36" t="s">
        <v>891</v>
      </c>
      <c r="L107" s="173" t="s">
        <v>338</v>
      </c>
      <c r="M107" s="199" t="str">
        <f aca="false">IFERROR(__xludf.dummyfunction("regexreplace(N107,"" "","", "")"),"J0, J1, J2, J5, J6, J7, JA, JC, JF, K0, K3, K4, K5, K7, K9, KA, KB, KC, KD, KF, L1, L8, LA, LC, LF, M0, M1, M3, M4, M8, MB, MF, N2, N7, NA, ")</f>
        <v>J0, J1, J2, J5, J6, J7, JA, JC, JF, K0, K3, K4, K5, K7, K9, KA, KB, KC, KD, KF, L1, L8, LA, LC, LF, M0, M1, M3, M4, M8, MB, MF, N2, N7, NA,</v>
      </c>
      <c r="N107" s="199" t="e">
        <f aca="false">CONCATENATE(O107:CL107)</f>
        <v>#VALUE!</v>
      </c>
      <c r="O107" s="199" t="str">
        <f aca="false">IFERROR(__xludf.dummyfunction("if(countif(ec_num_list,CO107),OFFSET(INDIRECT(CONCAT(""A"",to_text(match(CO107,ec_num_list,0)))),0,1),"""")"),"J0 ")</f>
        <v>J0</v>
      </c>
      <c r="P107" s="199" t="str">
        <f aca="false">IFERROR(__xludf.dummyfunction("if(countif(ec_num_list,CP107),OFFSET(INDIRECT(CONCAT(""A"",to_text(match(CP107,ec_num_list,0)))),0,1),"""")"),"J1 ")</f>
        <v>J1</v>
      </c>
      <c r="Q107" s="199" t="str">
        <f aca="false">IFERROR(__xludf.dummyfunction("if(countif(ec_num_list,CQ107),OFFSET(INDIRECT(CONCAT(""A"",to_text(match(CQ107,ec_num_list,0)))),0,1),"""")"),"J2 ")</f>
        <v>J2</v>
      </c>
      <c r="R107" s="199" t="str">
        <f aca="false">IFERROR(__xludf.dummyfunction("if(countif(ec_num_list,CR107),OFFSET(INDIRECT(CONCAT(""A"",to_text(match(CR107,ec_num_list,0)))),0,1),"""")"),"")</f>
        <v/>
      </c>
      <c r="S107" s="199" t="str">
        <f aca="false">IFERROR(__xludf.dummyfunction("if(countif(ec_num_list,CS107),OFFSET(INDIRECT(CONCAT(""A"",to_text(match(CS107,ec_num_list,0)))),0,1),"""")"),"")</f>
        <v/>
      </c>
      <c r="T107" s="199" t="str">
        <f aca="false">IFERROR(__xludf.dummyfunction("if(countif(ec_num_list,CT107),OFFSET(INDIRECT(CONCAT(""A"",to_text(match(CT107,ec_num_list,0)))),0,1),"""")"),"J5 ")</f>
        <v>J5</v>
      </c>
      <c r="U107" s="199" t="str">
        <f aca="false">IFERROR(__xludf.dummyfunction("if(countif(ec_num_list,CU107),OFFSET(INDIRECT(CONCAT(""A"",to_text(match(CU107,ec_num_list,0)))),0,1),"""")"),"J6 ")</f>
        <v>J6</v>
      </c>
      <c r="V107" s="199" t="str">
        <f aca="false">IFERROR(__xludf.dummyfunction("if(countif(ec_num_list,CV107),OFFSET(INDIRECT(CONCAT(""A"",to_text(match(CV107,ec_num_list,0)))),0,1),"""")"),"J7 ")</f>
        <v>J7</v>
      </c>
      <c r="W107" s="199" t="str">
        <f aca="false">IFERROR(__xludf.dummyfunction("if(countif(ec_num_list,CW107),OFFSET(INDIRECT(CONCAT(""A"",to_text(match(CW107,ec_num_list,0)))),0,1),"""")"),"")</f>
        <v/>
      </c>
      <c r="X107" s="199" t="str">
        <f aca="false">IFERROR(__xludf.dummyfunction("if(countif(ec_num_list,CX107),OFFSET(INDIRECT(CONCAT(""A"",to_text(match(CX107,ec_num_list,0)))),0,1),"""")"),"")</f>
        <v/>
      </c>
      <c r="Y107" s="199" t="str">
        <f aca="false">IFERROR(__xludf.dummyfunction("if(countif(ec_num_list,CY107),OFFSET(INDIRECT(CONCAT(""A"",to_text(match(CY107,ec_num_list,0)))),0,1),"""")"),"JA ")</f>
        <v>JA</v>
      </c>
      <c r="Z107" s="199" t="str">
        <f aca="false">IFERROR(__xludf.dummyfunction("if(countif(ec_num_list,CZ107),OFFSET(INDIRECT(CONCAT(""A"",to_text(match(CZ107,ec_num_list,0)))),0,1),"""")"),"")</f>
        <v/>
      </c>
      <c r="AA107" s="199" t="str">
        <f aca="false">IFERROR(__xludf.dummyfunction("if(countif(ec_num_list,DA107),OFFSET(INDIRECT(CONCAT(""A"",to_text(match(DA107,ec_num_list,0)))),0,1),"""")"),"JC ")</f>
        <v>JC</v>
      </c>
      <c r="AB107" s="199" t="str">
        <f aca="false">IFERROR(__xludf.dummyfunction("if(countif(ec_num_list,DB107),OFFSET(INDIRECT(CONCAT(""A"",to_text(match(DB107,ec_num_list,0)))),0,1),"""")"),"")</f>
        <v/>
      </c>
      <c r="AC107" s="199" t="str">
        <f aca="false">IFERROR(__xludf.dummyfunction("if(countif(ec_num_list,DC107),OFFSET(INDIRECT(CONCAT(""A"",to_text(match(DC107,ec_num_list,0)))),0,1),"""")"),"")</f>
        <v/>
      </c>
      <c r="AD107" s="199" t="str">
        <f aca="false">IFERROR(__xludf.dummyfunction("if(countif(ec_num_list,DD107),OFFSET(INDIRECT(CONCAT(""A"",to_text(match(DD107,ec_num_list,0)))),0,1),"""")"),"JF ")</f>
        <v>JF</v>
      </c>
      <c r="AE107" s="199" t="str">
        <f aca="false">IFERROR(__xludf.dummyfunction("if(countif(ec_num_list,DE107),OFFSET(INDIRECT(CONCAT(""A"",to_text(match(DE107,ec_num_list,0)))),0,1),"""")"),"K0 ")</f>
        <v>K0</v>
      </c>
      <c r="AF107" s="199" t="str">
        <f aca="false">IFERROR(__xludf.dummyfunction("if(countif(ec_num_list,DF107),OFFSET(INDIRECT(CONCAT(""A"",to_text(match(DF107,ec_num_list,0)))),0,1),"""")"),"")</f>
        <v/>
      </c>
      <c r="AG107" s="199" t="str">
        <f aca="false">IFERROR(__xludf.dummyfunction("if(countif(ec_num_list,DG107),OFFSET(INDIRECT(CONCAT(""A"",to_text(match(DG107,ec_num_list,0)))),0,1),"""")"),"")</f>
        <v/>
      </c>
      <c r="AH107" s="199" t="str">
        <f aca="false">IFERROR(__xludf.dummyfunction("if(countif(ec_num_list,DH107),OFFSET(INDIRECT(CONCAT(""A"",to_text(match(DH107,ec_num_list,0)))),0,1),"""")"),"K3 ")</f>
        <v>K3</v>
      </c>
      <c r="AI107" s="199" t="str">
        <f aca="false">IFERROR(__xludf.dummyfunction("if(countif(ec_num_list,DI107),OFFSET(INDIRECT(CONCAT(""A"",to_text(match(DI107,ec_num_list,0)))),0,1),"""")"),"K4 ")</f>
        <v>K4</v>
      </c>
      <c r="AJ107" s="199" t="str">
        <f aca="false">IFERROR(__xludf.dummyfunction("if(countif(ec_num_list,DJ107),OFFSET(INDIRECT(CONCAT(""A"",to_text(match(DJ107,ec_num_list,0)))),0,1),"""")"),"K5 ")</f>
        <v>K5</v>
      </c>
      <c r="AK107" s="199" t="str">
        <f aca="false">IFERROR(__xludf.dummyfunction("if(countif(ec_num_list,DK107),OFFSET(INDIRECT(CONCAT(""A"",to_text(match(DK107,ec_num_list,0)))),0,1),"""")"),"")</f>
        <v/>
      </c>
      <c r="AL107" s="199" t="str">
        <f aca="false">IFERROR(__xludf.dummyfunction("if(countif(ec_num_list,DL107),OFFSET(INDIRECT(CONCAT(""A"",to_text(match(DL107,ec_num_list,0)))),0,1),"""")"),"K7 ")</f>
        <v>K7</v>
      </c>
      <c r="AM107" s="199" t="str">
        <f aca="false">IFERROR(__xludf.dummyfunction("if(countif(ec_num_list,DM107),OFFSET(INDIRECT(CONCAT(""A"",to_text(match(DM107,ec_num_list,0)))),0,1),"""")"),"")</f>
        <v/>
      </c>
      <c r="AN107" s="199" t="str">
        <f aca="false">IFERROR(__xludf.dummyfunction("if(countif(ec_num_list,DN107),OFFSET(INDIRECT(CONCAT(""A"",to_text(match(DN107,ec_num_list,0)))),0,1),"""")"),"K9 ")</f>
        <v>K9</v>
      </c>
      <c r="AO107" s="199" t="str">
        <f aca="false">IFERROR(__xludf.dummyfunction("if(countif(ec_num_list,DO107),OFFSET(INDIRECT(CONCAT(""A"",to_text(match(DO107,ec_num_list,0)))),0,1),"""")"),"KA ")</f>
        <v>KA</v>
      </c>
      <c r="AP107" s="199" t="str">
        <f aca="false">IFERROR(__xludf.dummyfunction("if(countif(ec_num_list,DP107),OFFSET(INDIRECT(CONCAT(""A"",to_text(match(DP107,ec_num_list,0)))),0,1),"""")"),"KB ")</f>
        <v>KB</v>
      </c>
      <c r="AQ107" s="199" t="str">
        <f aca="false">IFERROR(__xludf.dummyfunction("if(countif(ec_num_list,DQ107),OFFSET(INDIRECT(CONCAT(""A"",to_text(match(DQ107,ec_num_list,0)))),0,1),"""")"),"KC ")</f>
        <v>KC</v>
      </c>
      <c r="AR107" s="199" t="str">
        <f aca="false">IFERROR(__xludf.dummyfunction("if(countif(ec_num_list,DR107),OFFSET(INDIRECT(CONCAT(""A"",to_text(match(DR107,ec_num_list,0)))),0,1),"""")"),"KD ")</f>
        <v>KD</v>
      </c>
      <c r="AS107" s="199" t="str">
        <f aca="false">IFERROR(__xludf.dummyfunction("if(countif(ec_num_list,DS107),OFFSET(INDIRECT(CONCAT(""A"",to_text(match(DS107,ec_num_list,0)))),0,1),"""")"),"")</f>
        <v/>
      </c>
      <c r="AT107" s="199" t="str">
        <f aca="false">IFERROR(__xludf.dummyfunction("if(countif(ec_num_list,DT107),OFFSET(INDIRECT(CONCAT(""A"",to_text(match(DT107,ec_num_list,0)))),0,1),"""")"),"KF ")</f>
        <v>KF</v>
      </c>
      <c r="AU107" s="199" t="str">
        <f aca="false">IFERROR(__xludf.dummyfunction("if(countif(ec_num_list,DU107),OFFSET(INDIRECT(CONCAT(""A"",to_text(match(DU107,ec_num_list,0)))),0,1),"""")"),"")</f>
        <v/>
      </c>
      <c r="AV107" s="199" t="str">
        <f aca="false">IFERROR(__xludf.dummyfunction("if(countif(ec_num_list,DV107),OFFSET(INDIRECT(CONCAT(""A"",to_text(match(DV107,ec_num_list,0)))),0,1),"""")"),"L1 ")</f>
        <v>L1</v>
      </c>
      <c r="AW107" s="199" t="str">
        <f aca="false">IFERROR(__xludf.dummyfunction("if(countif(ec_num_list,DW107),OFFSET(INDIRECT(CONCAT(""A"",to_text(match(DW107,ec_num_list,0)))),0,1),"""")"),"")</f>
        <v/>
      </c>
      <c r="AX107" s="199" t="str">
        <f aca="false">IFERROR(__xludf.dummyfunction("if(countif(ec_num_list,DX107),OFFSET(INDIRECT(CONCAT(""A"",to_text(match(DX107,ec_num_list,0)))),0,1),"""")"),"")</f>
        <v/>
      </c>
      <c r="AY107" s="199" t="str">
        <f aca="false">IFERROR(__xludf.dummyfunction("if(countif(ec_num_list,DY107),OFFSET(INDIRECT(CONCAT(""A"",to_text(match(DY107,ec_num_list,0)))),0,1),"""")"),"")</f>
        <v/>
      </c>
      <c r="AZ107" s="199" t="str">
        <f aca="false">IFERROR(__xludf.dummyfunction("if(countif(ec_num_list,DZ107),OFFSET(INDIRECT(CONCAT(""A"",to_text(match(DZ107,ec_num_list,0)))),0,1),"""")"),"")</f>
        <v/>
      </c>
      <c r="BA107" s="199" t="str">
        <f aca="false">IFERROR(__xludf.dummyfunction("if(countif(ec_num_list,EA107),OFFSET(INDIRECT(CONCAT(""A"",to_text(match(EA107,ec_num_list,0)))),0,1),"""")"),"")</f>
        <v/>
      </c>
      <c r="BB107" s="199" t="str">
        <f aca="false">IFERROR(__xludf.dummyfunction("if(countif(ec_num_list,EB107),OFFSET(INDIRECT(CONCAT(""A"",to_text(match(EB107,ec_num_list,0)))),0,1),"""")"),"")</f>
        <v/>
      </c>
      <c r="BC107" s="199" t="str">
        <f aca="false">IFERROR(__xludf.dummyfunction("if(countif(ec_num_list,EC107),OFFSET(INDIRECT(CONCAT(""A"",to_text(match(EC107,ec_num_list,0)))),0,1),"""")"),"L8 ")</f>
        <v>L8</v>
      </c>
      <c r="BD107" s="199" t="str">
        <f aca="false">IFERROR(__xludf.dummyfunction("if(countif(ec_num_list,ED107),OFFSET(INDIRECT(CONCAT(""A"",to_text(match(ED107,ec_num_list,0)))),0,1),"""")"),"")</f>
        <v/>
      </c>
      <c r="BE107" s="199" t="str">
        <f aca="false">IFERROR(__xludf.dummyfunction("if(countif(ec_num_list,EE107),OFFSET(INDIRECT(CONCAT(""A"",to_text(match(EE107,ec_num_list,0)))),0,1),"""")"),"LA ")</f>
        <v>LA</v>
      </c>
      <c r="BF107" s="199" t="str">
        <f aca="false">IFERROR(__xludf.dummyfunction("if(countif(ec_num_list,EF107),OFFSET(INDIRECT(CONCAT(""A"",to_text(match(EF107,ec_num_list,0)))),0,1),"""")"),"")</f>
        <v/>
      </c>
      <c r="BG107" s="199" t="str">
        <f aca="false">IFERROR(__xludf.dummyfunction("if(countif(ec_num_list,EG107),OFFSET(INDIRECT(CONCAT(""A"",to_text(match(EG107,ec_num_list,0)))),0,1),"""")"),"LC ")</f>
        <v>LC</v>
      </c>
      <c r="BH107" s="199" t="str">
        <f aca="false">IFERROR(__xludf.dummyfunction("if(countif(ec_num_list,EH107),OFFSET(INDIRECT(CONCAT(""A"",to_text(match(EH107,ec_num_list,0)))),0,1),"""")"),"")</f>
        <v/>
      </c>
      <c r="BI107" s="199" t="str">
        <f aca="false">IFERROR(__xludf.dummyfunction("if(countif(ec_num_list,EI107),OFFSET(INDIRECT(CONCAT(""A"",to_text(match(EI107,ec_num_list,0)))),0,1),"""")"),"")</f>
        <v/>
      </c>
      <c r="BJ107" s="199" t="str">
        <f aca="false">IFERROR(__xludf.dummyfunction("if(countif(ec_num_list,EJ107),OFFSET(INDIRECT(CONCAT(""A"",to_text(match(EJ107,ec_num_list,0)))),0,1),"""")"),"LF ")</f>
        <v>LF</v>
      </c>
      <c r="BK107" s="199" t="str">
        <f aca="false">IFERROR(__xludf.dummyfunction("if(countif(ec_num_list,EK107),OFFSET(INDIRECT(CONCAT(""A"",to_text(match(EK107,ec_num_list,0)))),0,1),"""")"),"M0 ")</f>
        <v>M0</v>
      </c>
      <c r="BL107" s="199" t="str">
        <f aca="false">IFERROR(__xludf.dummyfunction("if(countif(ec_num_list,EL107),OFFSET(INDIRECT(CONCAT(""A"",to_text(match(EL107,ec_num_list,0)))),0,1),"""")"),"M1 ")</f>
        <v>M1</v>
      </c>
      <c r="BM107" s="199" t="str">
        <f aca="false">IFERROR(__xludf.dummyfunction("if(countif(ec_num_list,EM107),OFFSET(INDIRECT(CONCAT(""A"",to_text(match(EM107,ec_num_list,0)))),0,1),"""")"),"")</f>
        <v/>
      </c>
      <c r="BN107" s="199" t="str">
        <f aca="false">IFERROR(__xludf.dummyfunction("if(countif(ec_num_list,EN107),OFFSET(INDIRECT(CONCAT(""A"",to_text(match(EN107,ec_num_list,0)))),0,1),"""")"),"M3 ")</f>
        <v>M3</v>
      </c>
      <c r="BO107" s="199" t="str">
        <f aca="false">IFERROR(__xludf.dummyfunction("if(countif(ec_num_list,EO107),OFFSET(INDIRECT(CONCAT(""A"",to_text(match(EO107,ec_num_list,0)))),0,1),"""")"),"M4 ")</f>
        <v>M4</v>
      </c>
      <c r="BP107" s="199" t="str">
        <f aca="false">IFERROR(__xludf.dummyfunction("if(countif(ec_num_list,EP107),OFFSET(INDIRECT(CONCAT(""A"",to_text(match(EP107,ec_num_list,0)))),0,1),"""")"),"")</f>
        <v/>
      </c>
      <c r="BQ107" s="199" t="str">
        <f aca="false">IFERROR(__xludf.dummyfunction("if(countif(ec_num_list,EQ107),OFFSET(INDIRECT(CONCAT(""A"",to_text(match(EQ107,ec_num_list,0)))),0,1),"""")"),"")</f>
        <v/>
      </c>
      <c r="BR107" s="199" t="str">
        <f aca="false">IFERROR(__xludf.dummyfunction("if(countif(ec_num_list,ER107),OFFSET(INDIRECT(CONCAT(""A"",to_text(match(ER107,ec_num_list,0)))),0,1),"""")"),"")</f>
        <v/>
      </c>
      <c r="BS107" s="199" t="str">
        <f aca="false">IFERROR(__xludf.dummyfunction("if(countif(ec_num_list,ES107),OFFSET(INDIRECT(CONCAT(""A"",to_text(match(ES107,ec_num_list,0)))),0,1),"""")"),"M8 ")</f>
        <v>M8</v>
      </c>
      <c r="BT107" s="199" t="str">
        <f aca="false">IFERROR(__xludf.dummyfunction("if(countif(ec_num_list,ET107),OFFSET(INDIRECT(CONCAT(""A"",to_text(match(ET107,ec_num_list,0)))),0,1),"""")"),"")</f>
        <v/>
      </c>
      <c r="BU107" s="199" t="str">
        <f aca="false">IFERROR(__xludf.dummyfunction("if(countif(ec_num_list,EU107),OFFSET(INDIRECT(CONCAT(""A"",to_text(match(EU107,ec_num_list,0)))),0,1),"""")"),"")</f>
        <v/>
      </c>
      <c r="BV107" s="199" t="str">
        <f aca="false">IFERROR(__xludf.dummyfunction("if(countif(ec_num_list,EV107),OFFSET(INDIRECT(CONCAT(""A"",to_text(match(EV107,ec_num_list,0)))),0,1),"""")"),"MB ")</f>
        <v>MB</v>
      </c>
      <c r="BW107" s="199" t="str">
        <f aca="false">IFERROR(__xludf.dummyfunction("if(countif(ec_num_list,EW107),OFFSET(INDIRECT(CONCAT(""A"",to_text(match(EW107,ec_num_list,0)))),0,1),"""")"),"")</f>
        <v/>
      </c>
      <c r="BX107" s="199" t="str">
        <f aca="false">IFERROR(__xludf.dummyfunction("if(countif(ec_num_list,EX107),OFFSET(INDIRECT(CONCAT(""A"",to_text(match(EX107,ec_num_list,0)))),0,1),"""")"),"")</f>
        <v/>
      </c>
      <c r="BY107" s="199" t="str">
        <f aca="false">IFERROR(__xludf.dummyfunction("if(countif(ec_num_list,EY107),OFFSET(INDIRECT(CONCAT(""A"",to_text(match(EY107,ec_num_list,0)))),0,1),"""")"),"")</f>
        <v/>
      </c>
      <c r="BZ107" s="199" t="str">
        <f aca="false">IFERROR(__xludf.dummyfunction("if(countif(ec_num_list,EZ107),OFFSET(INDIRECT(CONCAT(""A"",to_text(match(EZ107,ec_num_list,0)))),0,1),"""")"),"MF ")</f>
        <v>MF</v>
      </c>
      <c r="CA107" s="199" t="str">
        <f aca="false">IFERROR(__xludf.dummyfunction("if(countif(ec_num_list,FA107),OFFSET(INDIRECT(CONCAT(""A"",to_text(match(FA107,ec_num_list,0)))),0,1),"""")"),"")</f>
        <v/>
      </c>
      <c r="CB107" s="199" t="str">
        <f aca="false">IFERROR(__xludf.dummyfunction("if(countif(ec_num_list,FB107),OFFSET(INDIRECT(CONCAT(""A"",to_text(match(FB107,ec_num_list,0)))),0,1),"""")"),"")</f>
        <v/>
      </c>
      <c r="CC107" s="199" t="str">
        <f aca="false">IFERROR(__xludf.dummyfunction("if(countif(ec_num_list,FC107),OFFSET(INDIRECT(CONCAT(""A"",to_text(match(FC107,ec_num_list,0)))),0,1),"""")"),"N2 ")</f>
        <v>N2</v>
      </c>
      <c r="CD107" s="199" t="str">
        <f aca="false">IFERROR(__xludf.dummyfunction("if(countif(ec_num_list,FD107),OFFSET(INDIRECT(CONCAT(""A"",to_text(match(FD107,ec_num_list,0)))),0,1),"""")"),"")</f>
        <v/>
      </c>
      <c r="CE107" s="199" t="str">
        <f aca="false">IFERROR(__xludf.dummyfunction("if(countif(ec_num_list,FE107),OFFSET(INDIRECT(CONCAT(""A"",to_text(match(FE107,ec_num_list,0)))),0,1),"""")"),"")</f>
        <v/>
      </c>
      <c r="CF107" s="199" t="str">
        <f aca="false">IFERROR(__xludf.dummyfunction("if(countif(ec_num_list,FF107),OFFSET(INDIRECT(CONCAT(""A"",to_text(match(FF107,ec_num_list,0)))),0,1),"""")"),"")</f>
        <v/>
      </c>
      <c r="CG107" s="199" t="str">
        <f aca="false">IFERROR(__xludf.dummyfunction("if(countif(ec_num_list,FG107),OFFSET(INDIRECT(CONCAT(""A"",to_text(match(FG107,ec_num_list,0)))),0,1),"""")"),"")</f>
        <v/>
      </c>
      <c r="CH107" s="199" t="str">
        <f aca="false">IFERROR(__xludf.dummyfunction("if(countif(ec_num_list,FH107),OFFSET(INDIRECT(CONCAT(""A"",to_text(match(FH107,ec_num_list,0)))),0,1),"""")"),"N7 ")</f>
        <v>N7</v>
      </c>
      <c r="CI107" s="199" t="str">
        <f aca="false">IFERROR(__xludf.dummyfunction("if(countif(ec_num_list,FI107),OFFSET(INDIRECT(CONCAT(""A"",to_text(match(FI107,ec_num_list,0)))),0,1),"""")"),"")</f>
        <v/>
      </c>
      <c r="CJ107" s="199" t="str">
        <f aca="false">IFERROR(__xludf.dummyfunction("if(countif(ec_num_list,FJ107),OFFSET(INDIRECT(CONCAT(""A"",to_text(match(FJ107,ec_num_list,0)))),0,1),"""")"),"")</f>
        <v/>
      </c>
      <c r="CK107" s="199" t="str">
        <f aca="false">IFERROR(__xludf.dummyfunction("if(countif(ec_num_list,FK107),OFFSET(INDIRECT(CONCAT(""A"",to_text(match(FK107,ec_num_list,0)))),0,1),"""")"),"NA ")</f>
        <v>NA</v>
      </c>
      <c r="CL107" s="199" t="str">
        <f aca="false">IFERROR(__xludf.dummyfunction("if(countif(ec_num_list,FL107),OFFSET(INDIRECT(CONCAT(""A"",to_text(match(FL107,ec_num_list,0)))),0,1),"""")"),"")</f>
        <v/>
      </c>
      <c r="CM107" s="199" t="str">
        <f aca="false">IFERROR(__xludf.dummyfunction("if(countif(ec_num_list,FM107),OFFSET(INDIRECT(CONCAT(""A"",to_text(match(FM107,ec_num_list,0)))),0,1),"""")"),"")</f>
        <v/>
      </c>
      <c r="CN107" s="37" t="s">
        <v>338</v>
      </c>
      <c r="CO107" s="37" t="s">
        <v>1231</v>
      </c>
      <c r="CP107" s="37" t="s">
        <v>1239</v>
      </c>
      <c r="CQ107" s="37" t="s">
        <v>1244</v>
      </c>
      <c r="CR107" s="37" t="s">
        <v>1543</v>
      </c>
      <c r="CS107" s="37" t="s">
        <v>1543</v>
      </c>
      <c r="CT107" s="37" t="s">
        <v>1254</v>
      </c>
      <c r="CU107" s="37" t="s">
        <v>1259</v>
      </c>
      <c r="CV107" s="37" t="s">
        <v>1262</v>
      </c>
      <c r="CW107" s="37" t="s">
        <v>1543</v>
      </c>
      <c r="CX107" s="37" t="s">
        <v>1543</v>
      </c>
      <c r="CY107" s="37" t="s">
        <v>1274</v>
      </c>
      <c r="CZ107" s="37" t="s">
        <v>1543</v>
      </c>
      <c r="DA107" s="37" t="s">
        <v>1280</v>
      </c>
      <c r="DB107" s="37" t="s">
        <v>1543</v>
      </c>
      <c r="DC107" s="37" t="s">
        <v>1543</v>
      </c>
      <c r="DD107" s="37" t="s">
        <v>1289</v>
      </c>
      <c r="DE107" s="37" t="s">
        <v>1292</v>
      </c>
      <c r="DF107" s="37" t="s">
        <v>1543</v>
      </c>
      <c r="DG107" s="37" t="s">
        <v>1543</v>
      </c>
      <c r="DH107" s="37" t="s">
        <v>1303</v>
      </c>
      <c r="DI107" s="37" t="s">
        <v>1305</v>
      </c>
      <c r="DJ107" s="37" t="s">
        <v>1309</v>
      </c>
      <c r="DK107" s="37" t="s">
        <v>1543</v>
      </c>
      <c r="DL107" s="37" t="s">
        <v>1314</v>
      </c>
      <c r="DM107" s="37" t="s">
        <v>1543</v>
      </c>
      <c r="DN107" s="37" t="s">
        <v>1322</v>
      </c>
      <c r="DO107" s="37" t="s">
        <v>1325</v>
      </c>
      <c r="DP107" s="37" t="s">
        <v>1329</v>
      </c>
      <c r="DQ107" s="37" t="s">
        <v>1332</v>
      </c>
      <c r="DR107" s="37" t="s">
        <v>1335</v>
      </c>
      <c r="DS107" s="37" t="s">
        <v>1543</v>
      </c>
      <c r="DT107" s="37" t="s">
        <v>1341</v>
      </c>
      <c r="DU107" s="37" t="s">
        <v>1543</v>
      </c>
      <c r="DV107" s="37" t="s">
        <v>1351</v>
      </c>
      <c r="DW107" s="37" t="s">
        <v>1543</v>
      </c>
      <c r="DX107" s="37" t="s">
        <v>1543</v>
      </c>
      <c r="DY107" s="37" t="s">
        <v>1543</v>
      </c>
      <c r="DZ107" s="37" t="s">
        <v>1543</v>
      </c>
      <c r="EA107" s="37" t="s">
        <v>1543</v>
      </c>
      <c r="EB107" s="37" t="s">
        <v>1543</v>
      </c>
      <c r="EC107" s="37" t="s">
        <v>1379</v>
      </c>
      <c r="ED107" s="37" t="s">
        <v>1543</v>
      </c>
      <c r="EE107" s="37" t="s">
        <v>1385</v>
      </c>
      <c r="EF107" s="37" t="s">
        <v>1543</v>
      </c>
      <c r="EG107" s="37" t="s">
        <v>1392</v>
      </c>
      <c r="EH107" s="37" t="s">
        <v>1543</v>
      </c>
      <c r="EI107" s="37" t="s">
        <v>1543</v>
      </c>
      <c r="EJ107" s="37" t="s">
        <v>1402</v>
      </c>
      <c r="EK107" s="37" t="s">
        <v>1405</v>
      </c>
      <c r="EL107" s="37" t="s">
        <v>1407</v>
      </c>
      <c r="EM107" s="37" t="s">
        <v>1543</v>
      </c>
      <c r="EN107" s="37" t="s">
        <v>1416</v>
      </c>
      <c r="EO107" s="37" t="s">
        <v>1418</v>
      </c>
      <c r="EP107" s="37" t="s">
        <v>1543</v>
      </c>
      <c r="EQ107" s="37" t="s">
        <v>1543</v>
      </c>
      <c r="ER107" s="37" t="s">
        <v>1543</v>
      </c>
      <c r="ES107" s="37" t="s">
        <v>1430</v>
      </c>
      <c r="ET107" s="37" t="s">
        <v>1543</v>
      </c>
      <c r="EU107" s="37" t="s">
        <v>1543</v>
      </c>
      <c r="EV107" s="37" t="s">
        <v>1439</v>
      </c>
      <c r="EW107" s="37" t="s">
        <v>1543</v>
      </c>
      <c r="EX107" s="37" t="s">
        <v>1543</v>
      </c>
      <c r="EY107" s="37" t="s">
        <v>1543</v>
      </c>
      <c r="EZ107" s="37" t="s">
        <v>1451</v>
      </c>
      <c r="FA107" s="37" t="s">
        <v>1543</v>
      </c>
      <c r="FB107" s="37" t="s">
        <v>1543</v>
      </c>
      <c r="FC107" s="37" t="s">
        <v>1464</v>
      </c>
      <c r="FD107" s="37" t="s">
        <v>1543</v>
      </c>
      <c r="FE107" s="37" t="s">
        <v>1543</v>
      </c>
      <c r="FF107" s="37" t="s">
        <v>1543</v>
      </c>
      <c r="FG107" s="37" t="s">
        <v>1543</v>
      </c>
      <c r="FH107" s="37" t="s">
        <v>1482</v>
      </c>
      <c r="FI107" s="37" t="s">
        <v>1543</v>
      </c>
      <c r="FJ107" s="37" t="s">
        <v>1543</v>
      </c>
      <c r="FK107" s="37" t="s">
        <v>1494</v>
      </c>
      <c r="FL107" s="37" t="s">
        <v>1497</v>
      </c>
      <c r="FM107" s="37" t="s">
        <v>1543</v>
      </c>
    </row>
    <row r="108" customFormat="false" ht="15" hidden="false" customHeight="false" outlineLevel="0" collapsed="false">
      <c r="A108" s="37"/>
      <c r="B108" s="37"/>
      <c r="C108" s="196"/>
      <c r="D108" s="200"/>
      <c r="E108" s="36"/>
      <c r="F108" s="36"/>
      <c r="G108" s="30"/>
      <c r="H108" s="36"/>
      <c r="I108" s="36"/>
      <c r="J108" s="36"/>
      <c r="K108" s="36"/>
      <c r="L108" s="173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199"/>
      <c r="AX108" s="199"/>
      <c r="AY108" s="199"/>
      <c r="AZ108" s="199"/>
      <c r="BA108" s="199"/>
      <c r="BB108" s="199"/>
      <c r="BC108" s="199"/>
      <c r="BD108" s="199"/>
      <c r="BE108" s="199"/>
      <c r="BF108" s="199"/>
      <c r="BG108" s="199"/>
      <c r="BH108" s="199"/>
      <c r="BI108" s="199"/>
      <c r="BJ108" s="199"/>
      <c r="BK108" s="199"/>
      <c r="BL108" s="199"/>
      <c r="BM108" s="199"/>
      <c r="BN108" s="199"/>
      <c r="BO108" s="199"/>
      <c r="BP108" s="199"/>
      <c r="BQ108" s="199"/>
      <c r="BR108" s="199"/>
      <c r="BS108" s="199"/>
      <c r="BT108" s="199"/>
      <c r="BU108" s="199"/>
      <c r="BV108" s="199"/>
      <c r="BW108" s="199"/>
      <c r="BX108" s="199"/>
      <c r="BY108" s="199"/>
      <c r="BZ108" s="199"/>
      <c r="CA108" s="199"/>
      <c r="CB108" s="199"/>
      <c r="CC108" s="199"/>
      <c r="CD108" s="199"/>
      <c r="CE108" s="199"/>
      <c r="CF108" s="199"/>
      <c r="CG108" s="199"/>
      <c r="CH108" s="199"/>
      <c r="CI108" s="199"/>
      <c r="CJ108" s="199"/>
      <c r="CK108" s="199"/>
      <c r="CL108" s="199"/>
      <c r="CM108" s="199"/>
      <c r="CN108" s="37"/>
      <c r="CO108" s="37" t="s">
        <v>1543</v>
      </c>
      <c r="CP108" s="37" t="s">
        <v>1543</v>
      </c>
      <c r="CQ108" s="37" t="s">
        <v>1543</v>
      </c>
      <c r="CR108" s="37" t="s">
        <v>1543</v>
      </c>
      <c r="CS108" s="37" t="s">
        <v>1543</v>
      </c>
      <c r="CT108" s="37" t="s">
        <v>1543</v>
      </c>
      <c r="CU108" s="37" t="s">
        <v>1543</v>
      </c>
      <c r="CV108" s="37" t="s">
        <v>1543</v>
      </c>
      <c r="CW108" s="37" t="s">
        <v>1543</v>
      </c>
      <c r="CX108" s="37" t="s">
        <v>1543</v>
      </c>
      <c r="CY108" s="37" t="s">
        <v>1543</v>
      </c>
      <c r="CZ108" s="37" t="s">
        <v>1543</v>
      </c>
      <c r="DA108" s="37" t="s">
        <v>1543</v>
      </c>
      <c r="DB108" s="37" t="s">
        <v>1543</v>
      </c>
      <c r="DC108" s="37" t="s">
        <v>1543</v>
      </c>
      <c r="DD108" s="37" t="s">
        <v>1543</v>
      </c>
      <c r="DE108" s="37" t="s">
        <v>1543</v>
      </c>
      <c r="DF108" s="37" t="s">
        <v>1543</v>
      </c>
      <c r="DG108" s="37" t="s">
        <v>1543</v>
      </c>
      <c r="DH108" s="37" t="s">
        <v>1543</v>
      </c>
      <c r="DI108" s="37" t="s">
        <v>1543</v>
      </c>
      <c r="DJ108" s="37" t="s">
        <v>1543</v>
      </c>
      <c r="DK108" s="37" t="s">
        <v>1543</v>
      </c>
      <c r="DL108" s="37" t="s">
        <v>1543</v>
      </c>
      <c r="DM108" s="37" t="s">
        <v>1543</v>
      </c>
      <c r="DN108" s="37" t="s">
        <v>1543</v>
      </c>
      <c r="DO108" s="37" t="s">
        <v>1543</v>
      </c>
      <c r="DP108" s="37" t="s">
        <v>1543</v>
      </c>
      <c r="DQ108" s="37" t="s">
        <v>1543</v>
      </c>
      <c r="DR108" s="37" t="s">
        <v>1543</v>
      </c>
      <c r="DS108" s="37" t="s">
        <v>1543</v>
      </c>
      <c r="DT108" s="37" t="s">
        <v>1543</v>
      </c>
      <c r="DU108" s="37" t="s">
        <v>1543</v>
      </c>
      <c r="DV108" s="37" t="s">
        <v>1543</v>
      </c>
      <c r="DW108" s="37" t="s">
        <v>1543</v>
      </c>
      <c r="DX108" s="37" t="s">
        <v>1543</v>
      </c>
      <c r="DY108" s="37" t="s">
        <v>1543</v>
      </c>
      <c r="DZ108" s="37" t="s">
        <v>1543</v>
      </c>
      <c r="EA108" s="37" t="s">
        <v>1543</v>
      </c>
      <c r="EB108" s="37" t="s">
        <v>1543</v>
      </c>
      <c r="EC108" s="37" t="s">
        <v>1543</v>
      </c>
      <c r="ED108" s="37" t="s">
        <v>1543</v>
      </c>
      <c r="EE108" s="37" t="s">
        <v>1543</v>
      </c>
      <c r="EF108" s="37" t="s">
        <v>1543</v>
      </c>
      <c r="EG108" s="37" t="s">
        <v>1543</v>
      </c>
      <c r="EH108" s="37" t="s">
        <v>1543</v>
      </c>
      <c r="EI108" s="37" t="s">
        <v>1543</v>
      </c>
      <c r="EJ108" s="37" t="s">
        <v>1543</v>
      </c>
      <c r="EK108" s="37" t="s">
        <v>1543</v>
      </c>
      <c r="EL108" s="37" t="s">
        <v>1543</v>
      </c>
      <c r="EM108" s="37" t="s">
        <v>1543</v>
      </c>
      <c r="EN108" s="37" t="s">
        <v>1543</v>
      </c>
      <c r="EO108" s="37" t="s">
        <v>1543</v>
      </c>
      <c r="EP108" s="37" t="s">
        <v>1543</v>
      </c>
      <c r="EQ108" s="37" t="s">
        <v>1543</v>
      </c>
      <c r="ER108" s="37" t="s">
        <v>1543</v>
      </c>
      <c r="ES108" s="37" t="s">
        <v>1543</v>
      </c>
      <c r="ET108" s="37" t="s">
        <v>1543</v>
      </c>
      <c r="EU108" s="37" t="s">
        <v>1543</v>
      </c>
      <c r="EV108" s="37" t="s">
        <v>1543</v>
      </c>
      <c r="EW108" s="37" t="s">
        <v>1543</v>
      </c>
      <c r="EX108" s="37" t="s">
        <v>1543</v>
      </c>
      <c r="EY108" s="37" t="s">
        <v>1543</v>
      </c>
      <c r="EZ108" s="37" t="s">
        <v>1543</v>
      </c>
      <c r="FA108" s="37" t="s">
        <v>1543</v>
      </c>
      <c r="FB108" s="37" t="s">
        <v>1543</v>
      </c>
      <c r="FC108" s="37" t="s">
        <v>1543</v>
      </c>
      <c r="FD108" s="37" t="s">
        <v>1543</v>
      </c>
      <c r="FE108" s="37" t="s">
        <v>1543</v>
      </c>
      <c r="FF108" s="37" t="s">
        <v>1543</v>
      </c>
      <c r="FG108" s="37" t="s">
        <v>1543</v>
      </c>
      <c r="FH108" s="37" t="s">
        <v>1543</v>
      </c>
      <c r="FI108" s="37" t="s">
        <v>1543</v>
      </c>
      <c r="FJ108" s="37" t="s">
        <v>1543</v>
      </c>
      <c r="FK108" s="37" t="s">
        <v>1543</v>
      </c>
      <c r="FL108" s="37" t="s">
        <v>1543</v>
      </c>
      <c r="FM108" s="37" t="s">
        <v>1543</v>
      </c>
    </row>
  </sheetData>
  <autoFilter ref="D1:K108"/>
  <mergeCells count="1">
    <mergeCell ref="O1:CL1"/>
  </mergeCells>
  <conditionalFormatting sqref="O2:CM107">
    <cfRule type="expression" priority="2" aboveAverage="0" equalAverage="0" bottom="0" percent="0" rank="0" text="" dxfId="21">
      <formula>LEN(TRIM(O2))&gt;0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24.88"/>
    <col collapsed="false" customWidth="true" hidden="false" outlineLevel="0" max="2" min="2" style="0" width="10.61"/>
    <col collapsed="false" customWidth="true" hidden="false" outlineLevel="0" max="3" min="3" style="0" width="8.5"/>
    <col collapsed="false" customWidth="true" hidden="false" outlineLevel="0" max="4" min="4" style="0" width="7"/>
    <col collapsed="false" customWidth="true" hidden="false" outlineLevel="0" max="5" min="5" style="0" width="9.5"/>
    <col collapsed="false" customWidth="true" hidden="false" outlineLevel="0" max="6" min="6" style="0" width="7"/>
    <col collapsed="false" customWidth="true" hidden="false" outlineLevel="0" max="8" min="7" style="0" width="7.87"/>
    <col collapsed="false" customWidth="true" hidden="false" outlineLevel="0" max="9" min="9" style="0" width="10.88"/>
    <col collapsed="false" customWidth="true" hidden="false" outlineLevel="0" max="10" min="10" style="0" width="14.38"/>
    <col collapsed="false" customWidth="true" hidden="false" outlineLevel="0" max="11" min="11" style="0" width="9"/>
    <col collapsed="false" customWidth="true" hidden="false" outlineLevel="0" max="12" min="12" style="0" width="9.63"/>
    <col collapsed="false" customWidth="true" hidden="false" outlineLevel="0" max="13" min="13" style="0" width="11.13"/>
    <col collapsed="false" customWidth="true" hidden="false" outlineLevel="0" max="14" min="14" style="0" width="10.5"/>
    <col collapsed="false" customWidth="true" hidden="false" outlineLevel="0" max="15" min="15" style="0" width="8.74"/>
    <col collapsed="false" customWidth="true" hidden="false" outlineLevel="0" max="16" min="16" style="0" width="9.13"/>
    <col collapsed="false" customWidth="true" hidden="false" outlineLevel="0" max="17" min="17" style="0" width="37"/>
    <col collapsed="false" customWidth="true" hidden="false" outlineLevel="0" max="18" min="18" style="0" width="15"/>
    <col collapsed="false" customWidth="true" hidden="false" outlineLevel="0" max="36" min="19" style="0" width="13"/>
  </cols>
  <sheetData>
    <row r="1" customFormat="false" ht="15" hidden="false" customHeight="false" outlineLevel="0" collapsed="false">
      <c r="A1" s="201" t="s">
        <v>4</v>
      </c>
      <c r="B1" s="201" t="s">
        <v>1560</v>
      </c>
      <c r="C1" s="201" t="s">
        <v>1561</v>
      </c>
      <c r="D1" s="201" t="s">
        <v>1562</v>
      </c>
      <c r="E1" s="201" t="s">
        <v>1563</v>
      </c>
      <c r="F1" s="201" t="s">
        <v>1564</v>
      </c>
      <c r="G1" s="201" t="s">
        <v>1565</v>
      </c>
      <c r="H1" s="201" t="s">
        <v>1566</v>
      </c>
      <c r="I1" s="201" t="s">
        <v>1567</v>
      </c>
      <c r="J1" s="201" t="s">
        <v>1568</v>
      </c>
      <c r="K1" s="201" t="s">
        <v>1569</v>
      </c>
      <c r="L1" s="201" t="s">
        <v>1570</v>
      </c>
      <c r="M1" s="201" t="s">
        <v>1571</v>
      </c>
      <c r="N1" s="201" t="s">
        <v>1572</v>
      </c>
      <c r="O1" s="201" t="s">
        <v>1573</v>
      </c>
      <c r="P1" s="202" t="s">
        <v>1574</v>
      </c>
      <c r="Q1" s="201" t="s">
        <v>1575</v>
      </c>
      <c r="R1" s="201" t="s">
        <v>1576</v>
      </c>
      <c r="S1" s="201"/>
      <c r="T1" s="203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</row>
    <row r="2" customFormat="false" ht="15" hidden="false" customHeight="false" outlineLevel="0" collapsed="false">
      <c r="A2" s="204" t="s">
        <v>1577</v>
      </c>
      <c r="B2" s="204" t="s">
        <v>1578</v>
      </c>
      <c r="C2" s="205"/>
      <c r="D2" s="204"/>
      <c r="E2" s="206" t="s">
        <v>1579</v>
      </c>
      <c r="F2" s="204" t="s">
        <v>1580</v>
      </c>
      <c r="G2" s="204" t="s">
        <v>1581</v>
      </c>
      <c r="H2" s="204"/>
      <c r="I2" s="207" t="s">
        <v>1544</v>
      </c>
      <c r="J2" s="207" t="s">
        <v>1545</v>
      </c>
      <c r="K2" s="206" t="n">
        <f aca="false">COUNTIF(usda_ec,"&lt;&gt;")+ COUNTIF(usda_agi,"&lt;&gt;")+ COUNTIF(usda_egt,"&lt;&gt;")+ COUNTIF(usda_hwb,"&lt;&gt;")+ COUNTIF(usda_kmp,"&lt;&gt;")+ COUNTIF(usda_kxn,"&lt;&gt;")+ COUNTIF(usda_lu2,"&lt;&gt;")+ COUNTIF(usda_myc,"&lt;&gt;")+ COUNTIF(usda_nar,"&lt;&gt;")+ COUNTIF(usda_egcg,"&lt;&gt;")</f>
        <v>73</v>
      </c>
      <c r="L2" s="208" t="n">
        <f aca="false">K2/SUM(num_exact_match)</f>
        <v>0.158695652173913</v>
      </c>
      <c r="M2" s="206" t="n">
        <f aca="false">COUNTIF(usda_rel_ec,"?*")+ COUNTIF(usda_rel_egt,"?*")</f>
        <v>6</v>
      </c>
      <c r="N2" s="208" t="n">
        <f aca="false">M2/SUM(num_rel_match)</f>
        <v>0.0273972602739726</v>
      </c>
      <c r="O2" s="209" t="n">
        <f aca="false">COUNTIF(usda_miss_plant,"?*")</f>
        <v>77</v>
      </c>
      <c r="P2" s="210" t="n">
        <f aca="false">O2/105</f>
        <v>0.733333333333333</v>
      </c>
      <c r="Q2" s="46" t="e">
        <f aca="false">join(", ",usda_miss_plant)</f>
        <v>#NAME?</v>
      </c>
      <c r="R2" s="205" t="e">
        <f aca="false">join(", ",usda_miss_flav)</f>
        <v>#NAME?</v>
      </c>
      <c r="S2" s="211"/>
      <c r="T2" s="212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</row>
    <row r="3" customFormat="false" ht="15" hidden="false" customHeight="false" outlineLevel="0" collapsed="false">
      <c r="A3" s="204" t="s">
        <v>1582</v>
      </c>
      <c r="B3" s="204" t="s">
        <v>1582</v>
      </c>
      <c r="C3" s="205"/>
      <c r="D3" s="204"/>
      <c r="E3" s="206" t="s">
        <v>1579</v>
      </c>
      <c r="F3" s="204" t="s">
        <v>3</v>
      </c>
      <c r="G3" s="204" t="s">
        <v>1581</v>
      </c>
      <c r="H3" s="204"/>
      <c r="I3" s="213" t="s">
        <v>1546</v>
      </c>
      <c r="J3" s="213" t="s">
        <v>1547</v>
      </c>
      <c r="K3" s="206" t="n">
        <f aca="false">COUNTIF(knap_ec,"&lt;&gt;")+ COUNTIF(knap_gc,"&lt;&gt;")+ COUNTIF(knap_agi,"&lt;&gt;")+ COUNTIF(knap_gen,"&lt;&gt;")+ COUNTIF(knap_hcc,"&lt;&gt;")+ COUNTIF(knap_hwb,"&lt;&gt;")+ COUNTIF(knap_kmp,"&lt;&gt;")+ COUNTIF(knap_kxn,"&lt;&gt;")+ COUNTIF(knap_lu2,"&lt;&gt;")+ COUNTIF(knap_nar,"&lt;&gt;")+ COUNTIF(knap_que,"&lt;&gt;")+ COUNTIF(knap_myc,"&lt;&gt;")+ COUNTIF(knap_egt,"&lt;&gt;")+ COUNTIF(knap_egcg,"&lt;&gt;")</f>
        <v>109</v>
      </c>
      <c r="L3" s="208" t="n">
        <f aca="false">K3/SUM(num_exact_match)</f>
        <v>0.23695652173913</v>
      </c>
      <c r="M3" s="206" t="n">
        <f aca="false">COUNTIF(knap_rel_ec,"?*")+ COUNTIF(knap_rel_gc,"?*")+ COUNTIF(knap_rel_agi,"?*")+ COUNTIF(knap_rel_egt,"?*")+ COUNTIF(knap_rel_gen,"?*")+ COUNTIF(knap_rel_hwb,"?*")+ COUNTIF(knap_rel_kmp,"?*")+ COUNTIF(knap_rel_kxn,"?*")+ COUNTIF(knap_rel_lu2,"?*")+ COUNTIF(knap_rel_nar,"?*")+ COUNTIF(knap_rel_que,"?*")</f>
        <v>123</v>
      </c>
      <c r="N3" s="208" t="n">
        <f aca="false">M3/SUM(num_rel_match)</f>
        <v>0.561643835616438</v>
      </c>
      <c r="O3" s="209" t="n">
        <f aca="false">COUNTIF(knap_miss_plant,"?*")</f>
        <v>27</v>
      </c>
      <c r="P3" s="210" t="n">
        <f aca="false">O3/105</f>
        <v>0.257142857142857</v>
      </c>
      <c r="Q3" s="46" t="e">
        <f aca="false">join(", ",knap_miss_plant)</f>
        <v>#NAME?</v>
      </c>
      <c r="R3" s="205" t="s">
        <v>1583</v>
      </c>
      <c r="S3" s="211"/>
      <c r="T3" s="212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</row>
    <row r="4" customFormat="false" ht="15" hidden="false" customHeight="false" outlineLevel="0" collapsed="false">
      <c r="A4" s="204" t="s">
        <v>1584</v>
      </c>
      <c r="B4" s="204" t="s">
        <v>342</v>
      </c>
      <c r="C4" s="214" t="s">
        <v>1585</v>
      </c>
      <c r="D4" s="204"/>
      <c r="E4" s="206" t="s">
        <v>1579</v>
      </c>
      <c r="F4" s="204" t="s">
        <v>3</v>
      </c>
      <c r="G4" s="204" t="s">
        <v>1581</v>
      </c>
      <c r="H4" s="204"/>
      <c r="I4" s="215" t="s">
        <v>1549</v>
      </c>
      <c r="J4" s="215" t="s">
        <v>1586</v>
      </c>
      <c r="K4" s="206" t="n">
        <f aca="false">COUNTIF(npass_ec,"&lt;&gt;")+ COUNTIF(npass_gc,"&lt;&gt;")+ COUNTIF(npass_agi,"&lt;&gt;")+ COUNTIF(npass_bun,"&lt;&gt;")+ COUNTIF(npass_erd,"&lt;&gt;")+ COUNTIF(npass_gen,"&lt;&gt;")+ COUNTIF(npass_hcc,"&lt;&gt;")+ COUNTIF(npass_hwb,"&lt;&gt;")+ COUNTIF(npass_nar,"&lt;&gt;")+ COUNTIF(npass_myc,"&lt;&gt;")+ COUNTIF(npass_kmp,"&lt;&gt;")+ COUNTIF(npass_kxn,"&lt;&gt;")+ COUNTIF(npass_que,"&lt;&gt;")+ COUNTIF(npass_egcg,"&lt;&gt;")+ COUNTIF(npass_erc,"&lt;&gt;")</f>
        <v>46</v>
      </c>
      <c r="L4" s="208" t="n">
        <f aca="false">K4/SUM(num_exact_match)</f>
        <v>0.1</v>
      </c>
      <c r="M4" s="206" t="n">
        <f aca="false">COUNTIF(npass_rel_ec,"?*")+ COUNTIF(npass_rel_egt,"?*")+ COUNTIF(npass_rel_hwb,"?*")+ COUNTIF(npass_rel_kmp,"?*")+ COUNTIF(npass_rel_kxn,"?*")+ COUNTIF(npass_rel_lu2,"?*")+ COUNTIF(npass_rel_myc,"?*")+ COUNTIF(npass_rel_nar,"?*")+ COUNTIF(npass_rel_que,"?*")</f>
        <v>30</v>
      </c>
      <c r="N4" s="208" t="n">
        <f aca="false">M4/SUM(num_rel_match)</f>
        <v>0.136986301369863</v>
      </c>
      <c r="O4" s="209" t="n">
        <f aca="false">COUNTIF(npass_miss_plant,"?*")</f>
        <v>26</v>
      </c>
      <c r="P4" s="210" t="n">
        <f aca="false">O4/105</f>
        <v>0.247619047619048</v>
      </c>
      <c r="Q4" s="46" t="e">
        <f aca="false">join(", ",npass_miss_plant)</f>
        <v>#NAME?</v>
      </c>
      <c r="R4" s="205" t="s">
        <v>1583</v>
      </c>
      <c r="S4" s="211"/>
      <c r="T4" s="212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</row>
    <row r="5" customFormat="false" ht="15" hidden="false" customHeight="false" outlineLevel="0" collapsed="false">
      <c r="A5" s="204" t="s">
        <v>1587</v>
      </c>
      <c r="B5" s="204" t="s">
        <v>1588</v>
      </c>
      <c r="C5" s="214" t="s">
        <v>1589</v>
      </c>
      <c r="D5" s="204"/>
      <c r="E5" s="206" t="s">
        <v>1579</v>
      </c>
      <c r="F5" s="204" t="s">
        <v>1580</v>
      </c>
      <c r="G5" s="204" t="s">
        <v>1581</v>
      </c>
      <c r="H5" s="204"/>
      <c r="I5" s="216" t="s">
        <v>1590</v>
      </c>
      <c r="J5" s="216" t="s">
        <v>1591</v>
      </c>
      <c r="K5" s="206" t="n">
        <f aca="false">COUNTIF(map_ec,"?*")+ COUNTIF(map_agi,"?*")+ COUNTIF(map_egt,"?*")+ COUNTIF(map_hwb,"?*")+ COUNTIF(map_kmp,"?*")+ COUNTIF(map_kxn,"?*")+ COUNTIF(map_lu2,"?*")+ COUNTIF(map_myc,"?*")+ COUNTIF(map_que,"?*")</f>
        <v>76</v>
      </c>
      <c r="L5" s="208" t="n">
        <f aca="false">K5/SUM(num_exact_match)</f>
        <v>0.165217391304348</v>
      </c>
      <c r="M5" s="206" t="n">
        <f aca="false">COUNTIF(map_rel_ec,"?*")+ COUNTIF(map_rel_egt,"?*")+ COUNTIF(map_rel_erd,"?*")+ COUNTIF(map_rel_hwb,"?*")</f>
        <v>9</v>
      </c>
      <c r="N5" s="208" t="n">
        <f aca="false">M5/SUM(num_rel_match)</f>
        <v>0.0410958904109589</v>
      </c>
      <c r="O5" s="209" t="n">
        <f aca="false">COUNTIF(map_miss_plant,"?*")</f>
        <v>77</v>
      </c>
      <c r="P5" s="210" t="n">
        <f aca="false">O5/105</f>
        <v>0.733333333333333</v>
      </c>
      <c r="Q5" s="46" t="e">
        <f aca="false">join(", ",map_miss_plant)</f>
        <v>#NAME?</v>
      </c>
      <c r="R5" s="205" t="e">
        <f aca="false">join(", ",map_miss_flav)</f>
        <v>#NAME?</v>
      </c>
      <c r="S5" s="204"/>
      <c r="T5" s="212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</row>
    <row r="6" customFormat="false" ht="15" hidden="false" customHeight="false" outlineLevel="0" collapsed="false">
      <c r="A6" s="204" t="s">
        <v>1592</v>
      </c>
      <c r="B6" s="204" t="s">
        <v>344</v>
      </c>
      <c r="C6" s="214" t="s">
        <v>1593</v>
      </c>
      <c r="D6" s="204"/>
      <c r="E6" s="206" t="s">
        <v>1579</v>
      </c>
      <c r="F6" s="204" t="s">
        <v>1580</v>
      </c>
      <c r="G6" s="204" t="s">
        <v>1581</v>
      </c>
      <c r="H6" s="204"/>
      <c r="I6" s="217" t="s">
        <v>1594</v>
      </c>
      <c r="J6" s="217" t="s">
        <v>1595</v>
      </c>
      <c r="K6" s="206" t="n">
        <f aca="false">COUNTIF(imppat_ec,"&lt;&gt;")+ COUNTIF(imppat_gc,"&lt;&gt;")+ COUNTIF(imppat_agi,"&lt;&gt;")+ COUNTIF(imppat_gen,"&lt;&gt;")+ COUNTIF(imppat_hwb,"&lt;&gt;")+ COUNTIF(imppat_kmp,"&lt;&gt;")+ COUNTIF(imppat_lu2,"&lt;&gt;")+ COUNTIF(imppat_myc,"&lt;&gt;")+ COUNTIF(imppat_nar,"&lt;&gt;")+ COUNTIF(imppat_que,"&lt;&gt;")</f>
        <v>50</v>
      </c>
      <c r="L6" s="208" t="n">
        <f aca="false">K6/SUM(num_exact_match)</f>
        <v>0.108695652173913</v>
      </c>
      <c r="M6" s="206" t="n">
        <f aca="false">COUNTIF(imppat_rel_ec,"?*")+ COUNTIF(imppat_rel_gen,"?*")+ COUNTIF(imppat_rel_hwb,"?*")+ COUNTIF(imppat_rel_kmp,"?*")+ COUNTIF(imppat_rel_lu2,"?*")+ COUNTIF(imppat_rel_myc,"?*")+ COUNTIF(imppat_rel_nar,"?*")+ COUNTIF(imppat_rel_que,"?*")</f>
        <v>24</v>
      </c>
      <c r="N6" s="208" t="n">
        <f aca="false">M6/SUM(num_rel_match)</f>
        <v>0.10958904109589</v>
      </c>
      <c r="O6" s="209" t="n">
        <f aca="false">COUNTIF(imppat_miss_plant,"?*")</f>
        <v>60</v>
      </c>
      <c r="P6" s="210" t="n">
        <f aca="false">O6/105</f>
        <v>0.571428571428571</v>
      </c>
      <c r="Q6" s="46" t="e">
        <f aca="false">join(", ",imppat_miss_plant)</f>
        <v>#NAME?</v>
      </c>
      <c r="R6" s="205" t="e">
        <f aca="false">join(", ",imppat_miss_flav)</f>
        <v>#NAME?</v>
      </c>
      <c r="S6" s="204"/>
      <c r="T6" s="212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</row>
    <row r="7" customFormat="false" ht="15" hidden="false" customHeight="false" outlineLevel="0" collapsed="false">
      <c r="A7" s="218" t="s">
        <v>1596</v>
      </c>
      <c r="B7" s="204" t="s">
        <v>1597</v>
      </c>
      <c r="C7" s="219" t="s">
        <v>1598</v>
      </c>
      <c r="D7" s="211"/>
      <c r="E7" s="206" t="s">
        <v>1579</v>
      </c>
      <c r="F7" s="211" t="s">
        <v>1580</v>
      </c>
      <c r="G7" s="211"/>
      <c r="H7" s="211"/>
      <c r="I7" s="220" t="s">
        <v>805</v>
      </c>
      <c r="J7" s="220" t="s">
        <v>1599</v>
      </c>
      <c r="K7" s="206" t="n">
        <f aca="false">COUNTIF(duke_ec,"&lt;&gt;")+ COUNTIF(duke_gc,"&lt;&gt;")+ COUNTIF(duke_agi,"&lt;&gt;")+ COUNTIF(duke_egt,"&lt;&gt;")+ COUNTIF(duke_gen,"&lt;&gt;")+ COUNTIF(duke_hcc,"&lt;&gt;")+ COUNTIF(duke_hwb,"&lt;&gt;")+ COUNTIF(duke_kmp,"&lt;&gt;")+ COUNTIF(duke_kxn,"&lt;&gt;")+ COUNTIF(duke_que,"&lt;&gt;")+ COUNTIF(duke_myc,"&lt;&gt;")+ COUNTIF(duke_nar,"&lt;&gt;")</f>
        <v>96</v>
      </c>
      <c r="L7" s="208" t="n">
        <f aca="false">K7/SUM(num_exact_match)</f>
        <v>0.208695652173913</v>
      </c>
      <c r="M7" s="206" t="n">
        <f aca="false">COUNTIF(imppat_rel_ec,"?*")+ COUNTIF(imppat_rel_gen,"?*")+ COUNTIF(imppat_rel_hwb,"?*")+ COUNTIF(imppat_rel_kmp,"?*")+ COUNTIF(imppat_rel_lu2,"?*")+ COUNTIF(imppat_rel_myc,"?*")+ COUNTIF(imppat_rel_nar,"?*")+ COUNTIF(imppat_rel_que,"?*")</f>
        <v>24</v>
      </c>
      <c r="N7" s="208" t="n">
        <f aca="false">M7/SUM(num_rel_match)</f>
        <v>0.10958904109589</v>
      </c>
      <c r="O7" s="209" t="n">
        <f aca="false">COUNTIF(duke_miss_plant,"?*")</f>
        <v>48</v>
      </c>
      <c r="P7" s="210" t="n">
        <f aca="false">O7/105</f>
        <v>0.457142857142857</v>
      </c>
      <c r="Q7" s="46" t="e">
        <f aca="false">join(", ",duke_miss_plant)</f>
        <v>#NAME?</v>
      </c>
      <c r="R7" s="205" t="s">
        <v>1583</v>
      </c>
      <c r="S7" s="204"/>
      <c r="T7" s="212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</row>
    <row r="8" customFormat="false" ht="15" hidden="false" customHeight="false" outlineLevel="0" collapsed="false">
      <c r="A8" s="218" t="s">
        <v>1600</v>
      </c>
      <c r="B8" s="204" t="s">
        <v>345</v>
      </c>
      <c r="C8" s="219" t="s">
        <v>1601</v>
      </c>
      <c r="D8" s="211"/>
      <c r="E8" s="221" t="s">
        <v>1602</v>
      </c>
      <c r="F8" s="211" t="s">
        <v>1580</v>
      </c>
      <c r="G8" s="211" t="s">
        <v>1603</v>
      </c>
      <c r="H8" s="211"/>
      <c r="I8" s="222" t="s">
        <v>1579</v>
      </c>
      <c r="J8" s="222" t="s">
        <v>1604</v>
      </c>
      <c r="K8" s="221" t="n">
        <v>10</v>
      </c>
      <c r="L8" s="223" t="n">
        <v>0.0217</v>
      </c>
      <c r="M8" s="221" t="n">
        <v>3</v>
      </c>
      <c r="N8" s="223" t="n">
        <v>0.0137</v>
      </c>
      <c r="O8" s="224"/>
      <c r="P8" s="173"/>
      <c r="Q8" s="173"/>
      <c r="R8" s="211"/>
      <c r="S8" s="204"/>
      <c r="T8" s="212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</row>
    <row r="9" customFormat="false" ht="15" hidden="false" customHeight="false" outlineLevel="0" collapsed="false">
      <c r="A9" s="218"/>
      <c r="B9" s="204"/>
      <c r="C9" s="211"/>
      <c r="D9" s="211"/>
      <c r="E9" s="221"/>
      <c r="F9" s="211"/>
      <c r="G9" s="211"/>
      <c r="H9" s="211"/>
      <c r="I9" s="221"/>
      <c r="J9" s="221"/>
      <c r="K9" s="211"/>
      <c r="L9" s="211"/>
      <c r="M9" s="211"/>
      <c r="N9" s="211"/>
      <c r="O9" s="211"/>
      <c r="P9" s="211"/>
      <c r="S9" s="211"/>
      <c r="T9" s="212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</row>
    <row r="10" customFormat="false" ht="15" hidden="false" customHeight="false" outlineLevel="0" collapsed="false">
      <c r="A10" s="218"/>
      <c r="B10" s="204"/>
      <c r="C10" s="211"/>
      <c r="D10" s="211"/>
      <c r="E10" s="221"/>
      <c r="F10" s="211"/>
      <c r="G10" s="211"/>
      <c r="H10" s="211"/>
      <c r="I10" s="221"/>
      <c r="J10" s="221"/>
      <c r="K10" s="211"/>
      <c r="L10" s="211"/>
      <c r="M10" s="211"/>
      <c r="N10" s="211"/>
      <c r="O10" s="211"/>
      <c r="P10" s="211"/>
      <c r="S10" s="211"/>
      <c r="T10" s="212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</row>
    <row r="11" customFormat="false" ht="15" hidden="false" customHeight="false" outlineLevel="0" collapsed="false">
      <c r="A11" s="218"/>
      <c r="B11" s="204"/>
      <c r="C11" s="218"/>
      <c r="D11" s="211"/>
      <c r="E11" s="221"/>
      <c r="F11" s="211"/>
      <c r="G11" s="211"/>
      <c r="H11" s="211"/>
      <c r="I11" s="221"/>
      <c r="J11" s="221"/>
      <c r="K11" s="211"/>
      <c r="L11" s="211"/>
      <c r="M11" s="211"/>
      <c r="N11" s="211"/>
      <c r="O11" s="211"/>
      <c r="P11" s="211"/>
      <c r="S11" s="211"/>
      <c r="T11" s="212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</row>
    <row r="12" customFormat="false" ht="15" hidden="false" customHeight="false" outlineLevel="0" collapsed="false">
      <c r="A12" s="218"/>
      <c r="B12" s="204"/>
      <c r="C12" s="218"/>
      <c r="D12" s="211"/>
      <c r="E12" s="221"/>
      <c r="F12" s="211"/>
      <c r="G12" s="211"/>
      <c r="H12" s="211"/>
      <c r="I12" s="221"/>
      <c r="J12" s="221"/>
      <c r="K12" s="211"/>
      <c r="L12" s="211"/>
      <c r="M12" s="211"/>
      <c r="N12" s="211"/>
      <c r="O12" s="211"/>
      <c r="P12" s="211"/>
      <c r="S12" s="211"/>
      <c r="T12" s="212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</row>
    <row r="13" customFormat="false" ht="15" hidden="false" customHeight="false" outlineLevel="0" collapsed="false">
      <c r="A13" s="218"/>
      <c r="B13" s="204"/>
      <c r="C13" s="218"/>
      <c r="D13" s="211"/>
      <c r="E13" s="221"/>
      <c r="F13" s="211"/>
      <c r="G13" s="211"/>
      <c r="H13" s="211"/>
      <c r="I13" s="221"/>
      <c r="J13" s="221"/>
      <c r="K13" s="211"/>
      <c r="L13" s="211"/>
      <c r="M13" s="211"/>
      <c r="N13" s="211"/>
      <c r="O13" s="211"/>
      <c r="P13" s="211"/>
      <c r="S13" s="211"/>
      <c r="T13" s="212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</row>
    <row r="14" customFormat="false" ht="15" hidden="false" customHeight="false" outlineLevel="0" collapsed="false">
      <c r="A14" s="218"/>
      <c r="B14" s="204"/>
      <c r="C14" s="218"/>
      <c r="D14" s="211"/>
      <c r="E14" s="221"/>
      <c r="F14" s="211"/>
      <c r="G14" s="211"/>
      <c r="H14" s="211"/>
      <c r="I14" s="221"/>
      <c r="J14" s="221"/>
      <c r="K14" s="211"/>
      <c r="L14" s="211"/>
      <c r="M14" s="211"/>
      <c r="N14" s="211"/>
      <c r="O14" s="211"/>
      <c r="P14" s="211"/>
      <c r="S14" s="211"/>
      <c r="T14" s="212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</row>
    <row r="15" customFormat="false" ht="15" hidden="false" customHeight="false" outlineLevel="0" collapsed="false">
      <c r="A15" s="218"/>
      <c r="B15" s="204"/>
      <c r="C15" s="218"/>
      <c r="D15" s="211"/>
      <c r="E15" s="221"/>
      <c r="F15" s="211"/>
      <c r="G15" s="211"/>
      <c r="H15" s="211"/>
      <c r="I15" s="221"/>
      <c r="J15" s="221"/>
      <c r="K15" s="211"/>
      <c r="L15" s="211"/>
      <c r="M15" s="211"/>
      <c r="N15" s="211"/>
      <c r="O15" s="211"/>
      <c r="P15" s="211"/>
      <c r="S15" s="211"/>
      <c r="T15" s="212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</row>
    <row r="16" customFormat="false" ht="15" hidden="false" customHeight="false" outlineLevel="0" collapsed="false">
      <c r="A16" s="218"/>
      <c r="B16" s="204"/>
      <c r="C16" s="218"/>
      <c r="D16" s="211"/>
      <c r="E16" s="221"/>
      <c r="F16" s="211"/>
      <c r="G16" s="211"/>
      <c r="H16" s="211"/>
      <c r="I16" s="221"/>
      <c r="J16" s="221"/>
      <c r="K16" s="211"/>
      <c r="L16" s="211"/>
      <c r="M16" s="211"/>
      <c r="N16" s="211"/>
      <c r="O16" s="211"/>
      <c r="P16" s="211"/>
      <c r="S16" s="204"/>
      <c r="T16" s="212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</row>
    <row r="17" customFormat="false" ht="15" hidden="false" customHeight="false" outlineLevel="0" collapsed="false">
      <c r="A17" s="218"/>
      <c r="B17" s="204"/>
      <c r="C17" s="218"/>
      <c r="D17" s="211"/>
      <c r="E17" s="221"/>
      <c r="F17" s="211"/>
      <c r="G17" s="211"/>
      <c r="H17" s="211"/>
      <c r="I17" s="221"/>
      <c r="J17" s="221"/>
      <c r="K17" s="211"/>
      <c r="L17" s="211"/>
      <c r="M17" s="211"/>
      <c r="N17" s="211"/>
      <c r="O17" s="211"/>
      <c r="P17" s="211"/>
      <c r="Q17" s="211"/>
      <c r="S17" s="211"/>
      <c r="T17" s="212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</row>
    <row r="18" customFormat="false" ht="15" hidden="false" customHeight="false" outlineLevel="0" collapsed="false">
      <c r="A18" s="218"/>
      <c r="B18" s="204"/>
      <c r="C18" s="218"/>
      <c r="D18" s="211"/>
      <c r="E18" s="221"/>
      <c r="F18" s="211"/>
      <c r="G18" s="211"/>
      <c r="H18" s="211"/>
      <c r="I18" s="221"/>
      <c r="J18" s="221"/>
      <c r="K18" s="211"/>
      <c r="L18" s="211"/>
      <c r="M18" s="211"/>
      <c r="N18" s="211"/>
      <c r="O18" s="211"/>
      <c r="P18" s="211"/>
      <c r="Q18" s="211"/>
      <c r="S18" s="211"/>
      <c r="T18" s="212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</row>
    <row r="19" customFormat="false" ht="15" hidden="false" customHeight="false" outlineLevel="0" collapsed="false">
      <c r="A19" s="218"/>
      <c r="B19" s="204"/>
      <c r="C19" s="218"/>
      <c r="D19" s="211"/>
      <c r="E19" s="221"/>
      <c r="F19" s="211"/>
      <c r="G19" s="211"/>
      <c r="H19" s="211"/>
      <c r="I19" s="221"/>
      <c r="J19" s="221"/>
      <c r="K19" s="211"/>
      <c r="L19" s="211"/>
      <c r="M19" s="211"/>
      <c r="N19" s="211"/>
      <c r="O19" s="211"/>
      <c r="P19" s="211"/>
      <c r="Q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</row>
    <row r="20" customFormat="false" ht="15" hidden="false" customHeight="false" outlineLevel="0" collapsed="false">
      <c r="A20" s="218"/>
      <c r="B20" s="204"/>
      <c r="C20" s="218"/>
      <c r="D20" s="211"/>
      <c r="E20" s="221"/>
      <c r="F20" s="211"/>
      <c r="G20" s="211"/>
      <c r="H20" s="211"/>
      <c r="I20" s="221"/>
      <c r="J20" s="221"/>
      <c r="K20" s="211"/>
      <c r="L20" s="211"/>
      <c r="M20" s="211"/>
      <c r="N20" s="211"/>
      <c r="O20" s="211"/>
      <c r="P20" s="211"/>
      <c r="Q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</row>
    <row r="21" customFormat="false" ht="15" hidden="false" customHeight="false" outlineLevel="0" collapsed="false">
      <c r="A21" s="218"/>
      <c r="B21" s="204"/>
      <c r="C21" s="218"/>
      <c r="D21" s="211"/>
      <c r="E21" s="221"/>
      <c r="F21" s="211"/>
      <c r="G21" s="211"/>
      <c r="H21" s="211"/>
      <c r="I21" s="221"/>
      <c r="J21" s="221"/>
      <c r="K21" s="211"/>
      <c r="L21" s="211"/>
      <c r="M21" s="211"/>
      <c r="N21" s="211"/>
      <c r="O21" s="211"/>
      <c r="P21" s="211"/>
      <c r="Q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</row>
    <row r="22" customFormat="false" ht="15" hidden="false" customHeight="false" outlineLevel="0" collapsed="false">
      <c r="A22" s="218"/>
      <c r="B22" s="204"/>
      <c r="C22" s="218"/>
      <c r="D22" s="211"/>
      <c r="E22" s="221"/>
      <c r="F22" s="211"/>
      <c r="G22" s="211"/>
      <c r="H22" s="211"/>
      <c r="I22" s="221"/>
      <c r="J22" s="221"/>
      <c r="K22" s="211"/>
      <c r="L22" s="211"/>
      <c r="M22" s="211"/>
      <c r="N22" s="211"/>
      <c r="O22" s="211"/>
      <c r="P22" s="211"/>
      <c r="Q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</row>
    <row r="23" customFormat="false" ht="15" hidden="false" customHeight="false" outlineLevel="0" collapsed="false">
      <c r="A23" s="218"/>
      <c r="B23" s="204"/>
      <c r="C23" s="218"/>
      <c r="D23" s="211"/>
      <c r="E23" s="221"/>
      <c r="F23" s="211"/>
      <c r="G23" s="211"/>
      <c r="H23" s="211"/>
      <c r="I23" s="221"/>
      <c r="J23" s="221"/>
      <c r="K23" s="211"/>
      <c r="L23" s="211"/>
      <c r="M23" s="211"/>
      <c r="N23" s="211"/>
      <c r="O23" s="211"/>
      <c r="P23" s="211"/>
      <c r="Q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</row>
    <row r="24" customFormat="false" ht="15" hidden="false" customHeight="false" outlineLevel="0" collapsed="false">
      <c r="A24" s="218"/>
      <c r="B24" s="204"/>
      <c r="C24" s="218"/>
      <c r="D24" s="211"/>
      <c r="E24" s="221"/>
      <c r="F24" s="211"/>
      <c r="G24" s="211"/>
      <c r="H24" s="211"/>
      <c r="I24" s="221"/>
      <c r="J24" s="221"/>
      <c r="K24" s="211"/>
      <c r="L24" s="211"/>
      <c r="M24" s="211"/>
      <c r="N24" s="211"/>
      <c r="O24" s="211"/>
      <c r="P24" s="211"/>
      <c r="Q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</row>
    <row r="25" customFormat="false" ht="15" hidden="false" customHeight="false" outlineLevel="0" collapsed="false">
      <c r="A25" s="218"/>
      <c r="B25" s="204"/>
      <c r="C25" s="218"/>
      <c r="D25" s="211"/>
      <c r="E25" s="221"/>
      <c r="F25" s="211"/>
      <c r="G25" s="211"/>
      <c r="H25" s="211"/>
      <c r="I25" s="221"/>
      <c r="J25" s="221"/>
      <c r="K25" s="211"/>
      <c r="L25" s="211"/>
      <c r="M25" s="211"/>
      <c r="N25" s="211"/>
      <c r="O25" s="211"/>
      <c r="P25" s="211"/>
      <c r="Q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</row>
    <row r="26" customFormat="false" ht="15" hidden="false" customHeight="false" outlineLevel="0" collapsed="false">
      <c r="A26" s="218"/>
      <c r="B26" s="204"/>
      <c r="C26" s="218"/>
      <c r="D26" s="211"/>
      <c r="E26" s="221"/>
      <c r="F26" s="211"/>
      <c r="G26" s="211"/>
      <c r="H26" s="211"/>
      <c r="I26" s="221"/>
      <c r="J26" s="221"/>
      <c r="K26" s="211"/>
      <c r="L26" s="211"/>
      <c r="M26" s="211"/>
      <c r="N26" s="211"/>
      <c r="O26" s="211"/>
      <c r="P26" s="211"/>
      <c r="Q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</row>
    <row r="27" customFormat="false" ht="15" hidden="false" customHeight="false" outlineLevel="0" collapsed="false">
      <c r="A27" s="218"/>
      <c r="B27" s="204"/>
      <c r="C27" s="218"/>
      <c r="D27" s="211"/>
      <c r="E27" s="221"/>
      <c r="F27" s="211"/>
      <c r="G27" s="211"/>
      <c r="H27" s="211"/>
      <c r="I27" s="221"/>
      <c r="J27" s="22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</row>
    <row r="28" customFormat="false" ht="15" hidden="false" customHeight="false" outlineLevel="0" collapsed="false">
      <c r="A28" s="218"/>
      <c r="B28" s="204"/>
      <c r="C28" s="218"/>
      <c r="D28" s="211"/>
      <c r="E28" s="221"/>
      <c r="F28" s="211"/>
      <c r="G28" s="211"/>
      <c r="H28" s="211"/>
      <c r="I28" s="221"/>
      <c r="J28" s="22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</row>
    <row r="29" customFormat="false" ht="15" hidden="false" customHeight="false" outlineLevel="0" collapsed="false">
      <c r="A29" s="218"/>
      <c r="B29" s="204"/>
      <c r="C29" s="218"/>
      <c r="D29" s="211"/>
      <c r="E29" s="221"/>
      <c r="F29" s="211"/>
      <c r="G29" s="211"/>
      <c r="H29" s="211"/>
      <c r="I29" s="221"/>
      <c r="J29" s="22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</row>
    <row r="30" customFormat="false" ht="15" hidden="false" customHeight="false" outlineLevel="0" collapsed="false">
      <c r="A30" s="218"/>
      <c r="B30" s="204"/>
      <c r="C30" s="218"/>
      <c r="D30" s="211"/>
      <c r="E30" s="221"/>
      <c r="F30" s="211"/>
      <c r="G30" s="211"/>
      <c r="H30" s="211"/>
      <c r="I30" s="221"/>
      <c r="J30" s="22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</row>
    <row r="31" customFormat="false" ht="15" hidden="false" customHeight="false" outlineLevel="0" collapsed="false">
      <c r="A31" s="218"/>
      <c r="B31" s="204"/>
      <c r="C31" s="218"/>
      <c r="D31" s="211"/>
      <c r="E31" s="221"/>
      <c r="F31" s="211"/>
      <c r="G31" s="211"/>
      <c r="H31" s="211"/>
      <c r="I31" s="221"/>
      <c r="J31" s="22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</row>
    <row r="32" customFormat="false" ht="15" hidden="false" customHeight="false" outlineLevel="0" collapsed="false">
      <c r="A32" s="218"/>
      <c r="B32" s="204"/>
      <c r="C32" s="218"/>
      <c r="D32" s="211"/>
      <c r="E32" s="221"/>
      <c r="F32" s="211"/>
      <c r="G32" s="211"/>
      <c r="H32" s="211"/>
      <c r="I32" s="221"/>
      <c r="J32" s="22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</row>
    <row r="33" customFormat="false" ht="15" hidden="false" customHeight="false" outlineLevel="0" collapsed="false">
      <c r="A33" s="218"/>
      <c r="B33" s="204"/>
      <c r="C33" s="218"/>
      <c r="D33" s="211"/>
      <c r="E33" s="221"/>
      <c r="F33" s="211"/>
      <c r="G33" s="211"/>
      <c r="H33" s="211"/>
      <c r="I33" s="221"/>
      <c r="J33" s="22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</row>
    <row r="34" customFormat="false" ht="15" hidden="false" customHeight="false" outlineLevel="0" collapsed="false">
      <c r="A34" s="218"/>
      <c r="B34" s="204"/>
      <c r="C34" s="218"/>
      <c r="D34" s="211"/>
      <c r="E34" s="221"/>
      <c r="F34" s="211"/>
      <c r="G34" s="211"/>
      <c r="H34" s="211"/>
      <c r="I34" s="221"/>
      <c r="J34" s="22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</row>
    <row r="35" customFormat="false" ht="15" hidden="false" customHeight="false" outlineLevel="0" collapsed="false">
      <c r="A35" s="218"/>
      <c r="B35" s="204"/>
      <c r="C35" s="218"/>
      <c r="D35" s="211"/>
      <c r="E35" s="221"/>
      <c r="F35" s="211"/>
      <c r="G35" s="211"/>
      <c r="H35" s="211"/>
      <c r="I35" s="221"/>
      <c r="J35" s="22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</row>
    <row r="36" customFormat="false" ht="15" hidden="false" customHeight="false" outlineLevel="0" collapsed="false">
      <c r="A36" s="218"/>
      <c r="B36" s="204"/>
      <c r="C36" s="218"/>
      <c r="D36" s="211"/>
      <c r="E36" s="221"/>
      <c r="F36" s="211"/>
      <c r="G36" s="211"/>
      <c r="H36" s="211"/>
      <c r="I36" s="221"/>
      <c r="J36" s="22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</row>
    <row r="37" customFormat="false" ht="15" hidden="false" customHeight="false" outlineLevel="0" collapsed="false">
      <c r="A37" s="218"/>
      <c r="B37" s="204"/>
      <c r="C37" s="218"/>
      <c r="D37" s="211"/>
      <c r="E37" s="221"/>
      <c r="F37" s="211"/>
      <c r="G37" s="211"/>
      <c r="H37" s="211"/>
      <c r="I37" s="221"/>
      <c r="J37" s="22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</row>
    <row r="38" customFormat="false" ht="15" hidden="false" customHeight="false" outlineLevel="0" collapsed="false">
      <c r="A38" s="218"/>
      <c r="B38" s="204"/>
      <c r="C38" s="218"/>
      <c r="D38" s="211"/>
      <c r="E38" s="221"/>
      <c r="F38" s="211"/>
      <c r="G38" s="211"/>
      <c r="H38" s="211"/>
      <c r="I38" s="221"/>
      <c r="J38" s="22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</row>
    <row r="39" customFormat="false" ht="15" hidden="false" customHeight="false" outlineLevel="0" collapsed="false">
      <c r="A39" s="218"/>
      <c r="B39" s="204"/>
      <c r="C39" s="218"/>
      <c r="D39" s="211"/>
      <c r="E39" s="221"/>
      <c r="F39" s="211"/>
      <c r="G39" s="211"/>
      <c r="H39" s="211"/>
      <c r="I39" s="221"/>
      <c r="J39" s="22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</row>
    <row r="40" customFormat="false" ht="15" hidden="false" customHeight="false" outlineLevel="0" collapsed="false">
      <c r="A40" s="218"/>
      <c r="B40" s="204"/>
      <c r="C40" s="218"/>
      <c r="D40" s="211"/>
      <c r="E40" s="221"/>
      <c r="F40" s="211"/>
      <c r="G40" s="211"/>
      <c r="H40" s="211"/>
      <c r="I40" s="221"/>
      <c r="J40" s="22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</row>
    <row r="41" customFormat="false" ht="15" hidden="false" customHeight="false" outlineLevel="0" collapsed="false">
      <c r="A41" s="218"/>
      <c r="B41" s="204"/>
      <c r="C41" s="218"/>
      <c r="D41" s="211"/>
      <c r="E41" s="221"/>
      <c r="F41" s="211"/>
      <c r="G41" s="211"/>
      <c r="H41" s="211"/>
      <c r="I41" s="221"/>
      <c r="J41" s="22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</row>
    <row r="42" customFormat="false" ht="15" hidden="false" customHeight="false" outlineLevel="0" collapsed="false">
      <c r="A42" s="218"/>
      <c r="B42" s="204"/>
      <c r="C42" s="218"/>
      <c r="D42" s="211"/>
      <c r="E42" s="221"/>
      <c r="F42" s="211"/>
      <c r="G42" s="211"/>
      <c r="H42" s="211"/>
      <c r="I42" s="221"/>
      <c r="J42" s="22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</row>
    <row r="43" customFormat="false" ht="15" hidden="false" customHeight="false" outlineLevel="0" collapsed="false">
      <c r="A43" s="218"/>
      <c r="B43" s="204"/>
      <c r="C43" s="218"/>
      <c r="D43" s="211"/>
      <c r="E43" s="221"/>
      <c r="F43" s="211"/>
      <c r="G43" s="211"/>
      <c r="H43" s="211"/>
      <c r="I43" s="221"/>
      <c r="J43" s="22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</row>
    <row r="44" customFormat="false" ht="15" hidden="false" customHeight="false" outlineLevel="0" collapsed="false">
      <c r="A44" s="218"/>
      <c r="B44" s="204"/>
      <c r="C44" s="218"/>
      <c r="D44" s="211"/>
      <c r="E44" s="221"/>
      <c r="F44" s="211"/>
      <c r="G44" s="211"/>
      <c r="H44" s="211"/>
      <c r="I44" s="221"/>
      <c r="J44" s="22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</row>
    <row r="45" customFormat="false" ht="15" hidden="false" customHeight="false" outlineLevel="0" collapsed="false">
      <c r="A45" s="218"/>
      <c r="B45" s="204"/>
      <c r="C45" s="218"/>
      <c r="D45" s="211"/>
      <c r="E45" s="221"/>
      <c r="F45" s="211"/>
      <c r="G45" s="211"/>
      <c r="H45" s="211"/>
      <c r="I45" s="221"/>
      <c r="J45" s="22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</row>
    <row r="46" customFormat="false" ht="15" hidden="false" customHeight="false" outlineLevel="0" collapsed="false">
      <c r="A46" s="218"/>
      <c r="B46" s="204"/>
      <c r="C46" s="218"/>
      <c r="D46" s="211"/>
      <c r="E46" s="221"/>
      <c r="F46" s="211"/>
      <c r="G46" s="211"/>
      <c r="H46" s="211"/>
      <c r="I46" s="221"/>
      <c r="J46" s="22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</row>
  </sheetData>
  <hyperlinks>
    <hyperlink ref="C4" r:id="rId2" display="http://bidd.group/NPASS/index.php"/>
    <hyperlink ref="C5" r:id="rId3" display="https://www.microbiomeprescription.com/Library/Flavonoids"/>
    <hyperlink ref="C6" r:id="rId4" display="https://cb.imsc.res.in/imppat/home"/>
    <hyperlink ref="C7" r:id="rId5" display="https://phytochem.nal.usda.gov/phytochem/search/list"/>
    <hyperlink ref="C8" r:id="rId6" display="https://www.napralert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1.5"/>
    <col collapsed="false" customWidth="true" hidden="false" outlineLevel="0" max="3" min="3" style="0" width="11.25"/>
    <col collapsed="false" customWidth="true" hidden="false" outlineLevel="0" max="4" min="4" style="0" width="10.5"/>
    <col collapsed="false" customWidth="true" hidden="false" outlineLevel="0" max="5" min="5" style="0" width="9.88"/>
    <col collapsed="false" customWidth="true" hidden="false" outlineLevel="0" max="6" min="6" style="0" width="11.75"/>
    <col collapsed="false" customWidth="true" hidden="false" outlineLevel="0" max="7" min="7" style="0" width="14.25"/>
    <col collapsed="false" customWidth="true" hidden="false" outlineLevel="0" max="8" min="8" style="0" width="13.88"/>
    <col collapsed="false" customWidth="true" hidden="false" outlineLevel="0" max="9" min="9" style="0" width="13.75"/>
    <col collapsed="false" customWidth="true" hidden="false" outlineLevel="0" max="10" min="10" style="0" width="11.62"/>
    <col collapsed="false" customWidth="true" hidden="false" outlineLevel="0" max="11" min="11" style="0" width="15.25"/>
    <col collapsed="false" customWidth="true" hidden="false" outlineLevel="0" max="12" min="12" style="0" width="12.38"/>
    <col collapsed="false" customWidth="true" hidden="false" outlineLevel="0" max="13" min="13" style="0" width="16.13"/>
    <col collapsed="false" customWidth="true" hidden="false" outlineLevel="0" max="14" min="14" style="0" width="21.88"/>
  </cols>
  <sheetData>
    <row r="1" customFormat="false" ht="15" hidden="false" customHeight="false" outlineLevel="0" collapsed="false">
      <c r="A1" s="225" t="s">
        <v>8</v>
      </c>
      <c r="B1" s="225" t="s">
        <v>12</v>
      </c>
      <c r="C1" s="225" t="s">
        <v>24</v>
      </c>
      <c r="D1" s="225" t="s">
        <v>30</v>
      </c>
      <c r="E1" s="225" t="s">
        <v>44</v>
      </c>
      <c r="F1" s="225" t="s">
        <v>48</v>
      </c>
      <c r="G1" s="225" t="s">
        <v>52</v>
      </c>
      <c r="H1" s="225" t="s">
        <v>20</v>
      </c>
      <c r="I1" s="225" t="s">
        <v>56</v>
      </c>
      <c r="J1" s="225" t="s">
        <v>16</v>
      </c>
      <c r="K1" s="225" t="s">
        <v>60</v>
      </c>
      <c r="L1" s="225" t="s">
        <v>64</v>
      </c>
      <c r="M1" s="225" t="s">
        <v>68</v>
      </c>
      <c r="N1" s="225" t="s">
        <v>72</v>
      </c>
      <c r="O1" s="225"/>
      <c r="P1" s="225"/>
      <c r="Q1" s="225"/>
      <c r="R1" s="225"/>
      <c r="S1" s="225"/>
      <c r="T1" s="225"/>
      <c r="U1" s="225"/>
      <c r="V1" s="225"/>
      <c r="W1" s="225"/>
      <c r="X1" s="225"/>
    </row>
    <row r="2" customFormat="false" ht="15" hidden="false" customHeight="false" outlineLevel="0" collapsed="false">
      <c r="A2" s="226" t="s">
        <v>1605</v>
      </c>
      <c r="B2" s="226" t="s">
        <v>1606</v>
      </c>
      <c r="C2" s="226" t="s">
        <v>1607</v>
      </c>
      <c r="D2" s="226" t="s">
        <v>1608</v>
      </c>
      <c r="E2" s="226" t="s">
        <v>1607</v>
      </c>
      <c r="F2" s="226" t="s">
        <v>1607</v>
      </c>
      <c r="G2" s="226" t="s">
        <v>1609</v>
      </c>
      <c r="H2" s="226" t="s">
        <v>1610</v>
      </c>
      <c r="I2" s="226" t="s">
        <v>1611</v>
      </c>
      <c r="J2" s="226" t="s">
        <v>1607</v>
      </c>
      <c r="K2" s="226" t="s">
        <v>1612</v>
      </c>
      <c r="L2" s="226" t="s">
        <v>1613</v>
      </c>
      <c r="M2" s="226" t="s">
        <v>1614</v>
      </c>
      <c r="N2" s="226" t="s">
        <v>1615</v>
      </c>
      <c r="O2" s="227"/>
      <c r="P2" s="227"/>
      <c r="Q2" s="227"/>
      <c r="R2" s="227"/>
      <c r="S2" s="227"/>
      <c r="T2" s="227"/>
      <c r="U2" s="227"/>
      <c r="V2" s="227"/>
      <c r="W2" s="227"/>
      <c r="X2" s="227"/>
    </row>
    <row r="3" customFormat="false" ht="15" hidden="false" customHeight="false" outlineLevel="0" collapsed="false">
      <c r="A3" s="226" t="s">
        <v>1616</v>
      </c>
      <c r="B3" s="226" t="s">
        <v>1617</v>
      </c>
      <c r="C3" s="226" t="s">
        <v>1618</v>
      </c>
      <c r="D3" s="226" t="s">
        <v>1619</v>
      </c>
      <c r="E3" s="226" t="s">
        <v>1618</v>
      </c>
      <c r="F3" s="226" t="s">
        <v>1618</v>
      </c>
      <c r="G3" s="226" t="s">
        <v>1620</v>
      </c>
      <c r="H3" s="226" t="s">
        <v>1621</v>
      </c>
      <c r="I3" s="226" t="s">
        <v>1622</v>
      </c>
      <c r="J3" s="226" t="s">
        <v>1623</v>
      </c>
      <c r="K3" s="226" t="s">
        <v>1605</v>
      </c>
      <c r="L3" s="226" t="s">
        <v>1605</v>
      </c>
      <c r="M3" s="226" t="s">
        <v>1624</v>
      </c>
      <c r="N3" s="226" t="s">
        <v>1625</v>
      </c>
      <c r="O3" s="227"/>
      <c r="P3" s="227"/>
      <c r="Q3" s="227"/>
      <c r="R3" s="227"/>
      <c r="S3" s="227"/>
      <c r="T3" s="227"/>
      <c r="U3" s="227"/>
      <c r="V3" s="227"/>
      <c r="W3" s="227"/>
      <c r="X3" s="227"/>
    </row>
    <row r="4" customFormat="false" ht="15" hidden="false" customHeight="false" outlineLevel="0" collapsed="false">
      <c r="A4" s="226" t="s">
        <v>1626</v>
      </c>
      <c r="B4" s="226" t="s">
        <v>1627</v>
      </c>
      <c r="C4" s="226" t="s">
        <v>1623</v>
      </c>
      <c r="D4" s="226" t="s">
        <v>1628</v>
      </c>
      <c r="E4" s="226" t="s">
        <v>1629</v>
      </c>
      <c r="F4" s="226" t="s">
        <v>1629</v>
      </c>
      <c r="G4" s="226" t="s">
        <v>1630</v>
      </c>
      <c r="H4" s="226" t="s">
        <v>1631</v>
      </c>
      <c r="I4" s="226" t="s">
        <v>1632</v>
      </c>
      <c r="J4" s="226" t="s">
        <v>1633</v>
      </c>
      <c r="K4" s="226" t="s">
        <v>1634</v>
      </c>
      <c r="L4" s="226" t="s">
        <v>1635</v>
      </c>
      <c r="M4" s="226" t="s">
        <v>1636</v>
      </c>
      <c r="N4" s="226" t="s">
        <v>1637</v>
      </c>
      <c r="O4" s="227"/>
      <c r="P4" s="227"/>
      <c r="Q4" s="227"/>
      <c r="R4" s="227"/>
      <c r="S4" s="227"/>
      <c r="T4" s="227"/>
      <c r="U4" s="227"/>
      <c r="V4" s="227"/>
      <c r="W4" s="227"/>
      <c r="X4" s="227"/>
    </row>
    <row r="5" customFormat="false" ht="15" hidden="false" customHeight="false" outlineLevel="0" collapsed="false">
      <c r="A5" s="226" t="s">
        <v>1638</v>
      </c>
      <c r="B5" s="226" t="s">
        <v>1639</v>
      </c>
      <c r="C5" s="226" t="s">
        <v>1640</v>
      </c>
      <c r="D5" s="226" t="s">
        <v>1641</v>
      </c>
      <c r="E5" s="226" t="s">
        <v>1623</v>
      </c>
      <c r="F5" s="226" t="s">
        <v>1623</v>
      </c>
      <c r="G5" s="226" t="s">
        <v>1642</v>
      </c>
      <c r="H5" s="226" t="s">
        <v>1643</v>
      </c>
      <c r="I5" s="226" t="s">
        <v>1644</v>
      </c>
      <c r="J5" s="226" t="s">
        <v>1640</v>
      </c>
      <c r="K5" s="226" t="s">
        <v>1645</v>
      </c>
      <c r="L5" s="226" t="s">
        <v>1614</v>
      </c>
      <c r="M5" s="226" t="s">
        <v>1637</v>
      </c>
      <c r="N5" s="226" t="s">
        <v>1646</v>
      </c>
      <c r="O5" s="227"/>
      <c r="P5" s="227"/>
      <c r="Q5" s="227"/>
      <c r="R5" s="227"/>
      <c r="S5" s="227"/>
      <c r="T5" s="227"/>
      <c r="U5" s="227"/>
      <c r="V5" s="227"/>
      <c r="W5" s="227"/>
      <c r="X5" s="227"/>
    </row>
    <row r="6" customFormat="false" ht="15" hidden="false" customHeight="false" outlineLevel="0" collapsed="false">
      <c r="A6" s="226" t="s">
        <v>1631</v>
      </c>
      <c r="B6" s="226" t="s">
        <v>1647</v>
      </c>
      <c r="C6" s="226" t="s">
        <v>1648</v>
      </c>
      <c r="D6" s="226" t="s">
        <v>1649</v>
      </c>
      <c r="E6" s="226" t="s">
        <v>1633</v>
      </c>
      <c r="F6" s="226" t="s">
        <v>1633</v>
      </c>
      <c r="G6" s="226" t="s">
        <v>88</v>
      </c>
      <c r="H6" s="226" t="s">
        <v>1650</v>
      </c>
      <c r="I6" s="226" t="s">
        <v>1651</v>
      </c>
      <c r="J6" s="226" t="s">
        <v>1652</v>
      </c>
      <c r="K6" s="226" t="s">
        <v>1653</v>
      </c>
      <c r="L6" s="226" t="s">
        <v>1654</v>
      </c>
      <c r="M6" s="226" t="s">
        <v>1655</v>
      </c>
      <c r="N6" s="226" t="s">
        <v>1643</v>
      </c>
      <c r="O6" s="227"/>
      <c r="P6" s="227"/>
      <c r="Q6" s="227"/>
      <c r="R6" s="227"/>
      <c r="S6" s="227"/>
      <c r="T6" s="227"/>
      <c r="U6" s="227"/>
      <c r="V6" s="227"/>
      <c r="W6" s="227"/>
      <c r="X6" s="227"/>
    </row>
    <row r="7" customFormat="false" ht="15" hidden="false" customHeight="false" outlineLevel="0" collapsed="false">
      <c r="A7" s="226" t="s">
        <v>1656</v>
      </c>
      <c r="B7" s="226" t="s">
        <v>1657</v>
      </c>
      <c r="C7" s="226" t="s">
        <v>1614</v>
      </c>
      <c r="D7" s="226" t="s">
        <v>1658</v>
      </c>
      <c r="E7" s="226" t="s">
        <v>1652</v>
      </c>
      <c r="F7" s="226" t="s">
        <v>1652</v>
      </c>
      <c r="G7" s="226" t="s">
        <v>1659</v>
      </c>
      <c r="H7" s="226" t="s">
        <v>1660</v>
      </c>
      <c r="I7" s="226" t="s">
        <v>1661</v>
      </c>
      <c r="J7" s="226" t="s">
        <v>1648</v>
      </c>
      <c r="K7" s="226" t="s">
        <v>1662</v>
      </c>
      <c r="L7" s="226" t="s">
        <v>1663</v>
      </c>
      <c r="M7" s="226" t="s">
        <v>1660</v>
      </c>
      <c r="N7" s="226" t="s">
        <v>1650</v>
      </c>
      <c r="O7" s="227"/>
      <c r="P7" s="227"/>
      <c r="Q7" s="227"/>
      <c r="R7" s="227"/>
      <c r="S7" s="227"/>
      <c r="T7" s="227"/>
      <c r="U7" s="227"/>
      <c r="V7" s="227"/>
      <c r="W7" s="227"/>
      <c r="X7" s="227"/>
    </row>
    <row r="8" customFormat="false" ht="15" hidden="false" customHeight="false" outlineLevel="0" collapsed="false">
      <c r="A8" s="226" t="s">
        <v>1637</v>
      </c>
      <c r="B8" s="226" t="s">
        <v>1664</v>
      </c>
      <c r="C8" s="226" t="s">
        <v>1665</v>
      </c>
      <c r="D8" s="226" t="s">
        <v>1666</v>
      </c>
      <c r="E8" s="226" t="s">
        <v>1648</v>
      </c>
      <c r="F8" s="226" t="s">
        <v>1648</v>
      </c>
      <c r="G8" s="226" t="s">
        <v>1667</v>
      </c>
      <c r="H8" s="226" t="s">
        <v>88</v>
      </c>
      <c r="I8" s="226" t="s">
        <v>1668</v>
      </c>
      <c r="J8" s="226" t="s">
        <v>1669</v>
      </c>
      <c r="K8" s="226" t="s">
        <v>1670</v>
      </c>
      <c r="L8" s="226" t="s">
        <v>97</v>
      </c>
      <c r="M8" s="226" t="s">
        <v>88</v>
      </c>
      <c r="N8" s="226" t="s">
        <v>1671</v>
      </c>
      <c r="O8" s="227"/>
      <c r="P8" s="227"/>
      <c r="Q8" s="227"/>
      <c r="R8" s="227"/>
      <c r="S8" s="227"/>
      <c r="T8" s="227"/>
      <c r="U8" s="227"/>
      <c r="V8" s="227"/>
      <c r="W8" s="227"/>
      <c r="X8" s="227"/>
    </row>
    <row r="9" customFormat="false" ht="15" hidden="false" customHeight="false" outlineLevel="0" collapsed="false">
      <c r="A9" s="226" t="s">
        <v>1672</v>
      </c>
      <c r="B9" s="226" t="s">
        <v>1673</v>
      </c>
      <c r="C9" s="226" t="s">
        <v>1674</v>
      </c>
      <c r="D9" s="226" t="s">
        <v>225</v>
      </c>
      <c r="E9" s="226" t="s">
        <v>1669</v>
      </c>
      <c r="F9" s="226" t="s">
        <v>1669</v>
      </c>
      <c r="G9" s="226" t="s">
        <v>1675</v>
      </c>
      <c r="H9" s="226" t="s">
        <v>1676</v>
      </c>
      <c r="I9" s="226" t="s">
        <v>1643</v>
      </c>
      <c r="J9" s="226" t="s">
        <v>1677</v>
      </c>
      <c r="K9" s="226" t="s">
        <v>1637</v>
      </c>
      <c r="L9" s="226" t="s">
        <v>1678</v>
      </c>
      <c r="M9" s="226" t="s">
        <v>1679</v>
      </c>
      <c r="N9" s="226" t="s">
        <v>1660</v>
      </c>
      <c r="O9" s="227"/>
      <c r="P9" s="227"/>
      <c r="Q9" s="227"/>
      <c r="R9" s="227"/>
      <c r="S9" s="227"/>
      <c r="T9" s="227"/>
      <c r="U9" s="227"/>
      <c r="V9" s="227"/>
      <c r="W9" s="227"/>
      <c r="X9" s="227"/>
    </row>
    <row r="10" customFormat="false" ht="15" hidden="false" customHeight="false" outlineLevel="0" collapsed="false">
      <c r="A10" s="226" t="s">
        <v>1680</v>
      </c>
      <c r="B10" s="226" t="s">
        <v>1681</v>
      </c>
      <c r="C10" s="226" t="s">
        <v>1682</v>
      </c>
      <c r="D10" s="226" t="s">
        <v>1683</v>
      </c>
      <c r="E10" s="226" t="s">
        <v>1677</v>
      </c>
      <c r="F10" s="226" t="s">
        <v>1677</v>
      </c>
      <c r="G10" s="226" t="s">
        <v>138</v>
      </c>
      <c r="H10" s="226" t="s">
        <v>111</v>
      </c>
      <c r="I10" s="226" t="s">
        <v>1650</v>
      </c>
      <c r="J10" s="226" t="s">
        <v>1614</v>
      </c>
      <c r="K10" s="226" t="s">
        <v>1643</v>
      </c>
      <c r="L10" s="226" t="s">
        <v>1684</v>
      </c>
      <c r="M10" s="226" t="s">
        <v>97</v>
      </c>
      <c r="N10" s="226" t="s">
        <v>88</v>
      </c>
      <c r="O10" s="227"/>
      <c r="P10" s="227"/>
      <c r="Q10" s="227"/>
      <c r="R10" s="227"/>
      <c r="S10" s="227"/>
      <c r="T10" s="227"/>
      <c r="U10" s="227"/>
      <c r="V10" s="227"/>
      <c r="W10" s="227"/>
      <c r="X10" s="227"/>
    </row>
    <row r="11" customFormat="false" ht="15" hidden="false" customHeight="false" outlineLevel="0" collapsed="false">
      <c r="A11" s="226" t="s">
        <v>1685</v>
      </c>
      <c r="B11" s="226" t="s">
        <v>1686</v>
      </c>
      <c r="C11" s="226" t="s">
        <v>1687</v>
      </c>
      <c r="D11" s="226" t="s">
        <v>1688</v>
      </c>
      <c r="E11" s="226" t="s">
        <v>1635</v>
      </c>
      <c r="F11" s="226" t="s">
        <v>1614</v>
      </c>
      <c r="G11" s="226" t="s">
        <v>1689</v>
      </c>
      <c r="H11" s="226" t="s">
        <v>123</v>
      </c>
      <c r="I11" s="226" t="s">
        <v>1671</v>
      </c>
      <c r="J11" s="226" t="s">
        <v>1665</v>
      </c>
      <c r="K11" s="226" t="s">
        <v>1650</v>
      </c>
      <c r="L11" s="226" t="s">
        <v>1690</v>
      </c>
      <c r="M11" s="226" t="s">
        <v>1691</v>
      </c>
      <c r="N11" s="226" t="s">
        <v>1663</v>
      </c>
      <c r="O11" s="227"/>
      <c r="P11" s="227"/>
      <c r="Q11" s="227"/>
      <c r="R11" s="227"/>
      <c r="S11" s="227"/>
      <c r="T11" s="227"/>
      <c r="U11" s="227"/>
      <c r="V11" s="227"/>
      <c r="W11" s="227"/>
      <c r="X11" s="227"/>
    </row>
    <row r="12" customFormat="false" ht="15" hidden="false" customHeight="false" outlineLevel="0" collapsed="false">
      <c r="A12" s="226" t="s">
        <v>1660</v>
      </c>
      <c r="B12" s="226" t="s">
        <v>1692</v>
      </c>
      <c r="C12" s="226" t="s">
        <v>1693</v>
      </c>
      <c r="D12" s="226" t="s">
        <v>1694</v>
      </c>
      <c r="E12" s="226" t="s">
        <v>1614</v>
      </c>
      <c r="F12" s="226" t="s">
        <v>1665</v>
      </c>
      <c r="G12" s="226" t="s">
        <v>1695</v>
      </c>
      <c r="H12" s="226" t="s">
        <v>167</v>
      </c>
      <c r="I12" s="226" t="s">
        <v>1660</v>
      </c>
      <c r="J12" s="226" t="s">
        <v>1696</v>
      </c>
      <c r="K12" s="226" t="s">
        <v>1660</v>
      </c>
      <c r="L12" s="226" t="s">
        <v>1697</v>
      </c>
      <c r="M12" s="226" t="s">
        <v>111</v>
      </c>
      <c r="N12" s="226" t="s">
        <v>1698</v>
      </c>
      <c r="O12" s="227"/>
      <c r="P12" s="227"/>
      <c r="Q12" s="227"/>
      <c r="R12" s="227"/>
      <c r="S12" s="227"/>
      <c r="T12" s="227"/>
      <c r="U12" s="227"/>
      <c r="V12" s="227"/>
      <c r="W12" s="227"/>
      <c r="X12" s="227"/>
    </row>
    <row r="13" customFormat="false" ht="15" hidden="false" customHeight="false" outlineLevel="0" collapsed="false">
      <c r="A13" s="226" t="s">
        <v>1699</v>
      </c>
      <c r="B13" s="226" t="s">
        <v>1700</v>
      </c>
      <c r="C13" s="226" t="s">
        <v>1701</v>
      </c>
      <c r="D13" s="226" t="s">
        <v>1702</v>
      </c>
      <c r="E13" s="226" t="s">
        <v>1665</v>
      </c>
      <c r="F13" s="226" t="s">
        <v>1696</v>
      </c>
      <c r="G13" s="226" t="s">
        <v>1647</v>
      </c>
      <c r="H13" s="226" t="s">
        <v>1703</v>
      </c>
      <c r="I13" s="226" t="s">
        <v>1699</v>
      </c>
      <c r="J13" s="226" t="s">
        <v>1704</v>
      </c>
      <c r="K13" s="226" t="s">
        <v>1705</v>
      </c>
      <c r="L13" s="226" t="s">
        <v>1706</v>
      </c>
      <c r="M13" s="226" t="s">
        <v>1675</v>
      </c>
      <c r="N13" s="226" t="s">
        <v>97</v>
      </c>
      <c r="O13" s="227"/>
      <c r="P13" s="227"/>
      <c r="Q13" s="227"/>
      <c r="R13" s="227"/>
      <c r="S13" s="227"/>
      <c r="T13" s="227"/>
      <c r="U13" s="227"/>
      <c r="V13" s="227"/>
      <c r="W13" s="227"/>
      <c r="X13" s="227"/>
    </row>
    <row r="14" customFormat="false" ht="15" hidden="false" customHeight="false" outlineLevel="0" collapsed="false">
      <c r="A14" s="226" t="s">
        <v>1705</v>
      </c>
      <c r="B14" s="226" t="s">
        <v>1707</v>
      </c>
      <c r="C14" s="226" t="s">
        <v>1708</v>
      </c>
      <c r="D14" s="226" t="s">
        <v>1709</v>
      </c>
      <c r="E14" s="226" t="s">
        <v>1696</v>
      </c>
      <c r="F14" s="226" t="s">
        <v>1704</v>
      </c>
      <c r="G14" s="226" t="s">
        <v>1710</v>
      </c>
      <c r="H14" s="226" t="s">
        <v>1711</v>
      </c>
      <c r="I14" s="226" t="s">
        <v>1712</v>
      </c>
      <c r="J14" s="226" t="s">
        <v>1713</v>
      </c>
      <c r="K14" s="226" t="s">
        <v>1714</v>
      </c>
      <c r="L14" s="226" t="s">
        <v>1715</v>
      </c>
      <c r="M14" s="226" t="s">
        <v>1716</v>
      </c>
      <c r="N14" s="226" t="s">
        <v>1717</v>
      </c>
      <c r="O14" s="227"/>
      <c r="P14" s="227"/>
      <c r="Q14" s="227"/>
      <c r="R14" s="227"/>
      <c r="S14" s="227"/>
      <c r="T14" s="227"/>
      <c r="U14" s="227"/>
      <c r="V14" s="227"/>
      <c r="W14" s="227"/>
      <c r="X14" s="227"/>
    </row>
    <row r="15" customFormat="false" ht="15" hidden="false" customHeight="false" outlineLevel="0" collapsed="false">
      <c r="A15" s="226" t="s">
        <v>1714</v>
      </c>
      <c r="B15" s="226" t="s">
        <v>1718</v>
      </c>
      <c r="C15" s="226" t="s">
        <v>1719</v>
      </c>
      <c r="D15" s="226" t="s">
        <v>1720</v>
      </c>
      <c r="E15" s="226" t="s">
        <v>1704</v>
      </c>
      <c r="F15" s="226" t="s">
        <v>1674</v>
      </c>
      <c r="G15" s="226" t="s">
        <v>1657</v>
      </c>
      <c r="H15" s="226" t="s">
        <v>1658</v>
      </c>
      <c r="I15" s="226" t="s">
        <v>88</v>
      </c>
      <c r="J15" s="226" t="s">
        <v>1674</v>
      </c>
      <c r="K15" s="226" t="s">
        <v>912</v>
      </c>
      <c r="L15" s="226" t="s">
        <v>1721</v>
      </c>
      <c r="M15" s="226" t="s">
        <v>1722</v>
      </c>
      <c r="N15" s="226" t="s">
        <v>1723</v>
      </c>
      <c r="O15" s="227"/>
      <c r="P15" s="227"/>
      <c r="Q15" s="227"/>
      <c r="R15" s="227"/>
      <c r="S15" s="227"/>
      <c r="T15" s="227"/>
      <c r="U15" s="227"/>
      <c r="V15" s="227"/>
      <c r="W15" s="227"/>
      <c r="X15" s="227"/>
    </row>
    <row r="16" customFormat="false" ht="15" hidden="false" customHeight="false" outlineLevel="0" collapsed="false">
      <c r="A16" s="226" t="s">
        <v>1724</v>
      </c>
      <c r="B16" s="227"/>
      <c r="C16" s="226" t="s">
        <v>1725</v>
      </c>
      <c r="D16" s="226" t="s">
        <v>1726</v>
      </c>
      <c r="E16" s="226" t="s">
        <v>1674</v>
      </c>
      <c r="F16" s="226" t="s">
        <v>1727</v>
      </c>
      <c r="G16" s="226" t="s">
        <v>1728</v>
      </c>
      <c r="H16" s="226" t="s">
        <v>1729</v>
      </c>
      <c r="I16" s="226" t="s">
        <v>1663</v>
      </c>
      <c r="J16" s="226" t="s">
        <v>1727</v>
      </c>
      <c r="K16" s="226" t="s">
        <v>1724</v>
      </c>
      <c r="L16" s="226" t="s">
        <v>1730</v>
      </c>
      <c r="M16" s="226" t="s">
        <v>1731</v>
      </c>
      <c r="N16" s="226" t="s">
        <v>1732</v>
      </c>
      <c r="O16" s="227"/>
      <c r="P16" s="227"/>
      <c r="Q16" s="227"/>
      <c r="R16" s="227"/>
      <c r="S16" s="227"/>
      <c r="T16" s="227"/>
      <c r="U16" s="227"/>
      <c r="V16" s="227"/>
      <c r="W16" s="227"/>
      <c r="X16" s="227"/>
    </row>
    <row r="17" customFormat="false" ht="15" hidden="false" customHeight="false" outlineLevel="0" collapsed="false">
      <c r="A17" s="226" t="s">
        <v>1733</v>
      </c>
      <c r="B17" s="227"/>
      <c r="C17" s="226" t="s">
        <v>1608</v>
      </c>
      <c r="D17" s="226" t="s">
        <v>1734</v>
      </c>
      <c r="E17" s="226" t="s">
        <v>1735</v>
      </c>
      <c r="F17" s="226" t="s">
        <v>1682</v>
      </c>
      <c r="G17" s="226" t="s">
        <v>1736</v>
      </c>
      <c r="H17" s="226" t="s">
        <v>1737</v>
      </c>
      <c r="I17" s="226" t="s">
        <v>1738</v>
      </c>
      <c r="J17" s="226" t="s">
        <v>1682</v>
      </c>
      <c r="K17" s="226" t="s">
        <v>1738</v>
      </c>
      <c r="L17" s="226" t="s">
        <v>1739</v>
      </c>
      <c r="M17" s="226" t="s">
        <v>123</v>
      </c>
      <c r="N17" s="226" t="s">
        <v>1740</v>
      </c>
      <c r="O17" s="227"/>
      <c r="P17" s="227"/>
      <c r="Q17" s="227"/>
      <c r="R17" s="227"/>
      <c r="S17" s="227"/>
      <c r="T17" s="227"/>
      <c r="U17" s="227"/>
      <c r="V17" s="227"/>
      <c r="W17" s="227"/>
      <c r="X17" s="227"/>
    </row>
    <row r="18" customFormat="false" ht="15" hidden="false" customHeight="false" outlineLevel="0" collapsed="false">
      <c r="A18" s="226" t="s">
        <v>1698</v>
      </c>
      <c r="B18" s="227"/>
      <c r="C18" s="226" t="s">
        <v>1741</v>
      </c>
      <c r="D18" s="226" t="s">
        <v>1742</v>
      </c>
      <c r="E18" s="226" t="s">
        <v>1727</v>
      </c>
      <c r="F18" s="226" t="s">
        <v>1743</v>
      </c>
      <c r="G18" s="226" t="s">
        <v>1744</v>
      </c>
      <c r="H18" s="226" t="s">
        <v>1745</v>
      </c>
      <c r="I18" s="226" t="s">
        <v>1746</v>
      </c>
      <c r="J18" s="226" t="s">
        <v>1743</v>
      </c>
      <c r="K18" s="226" t="s">
        <v>1733</v>
      </c>
      <c r="L18" s="226" t="s">
        <v>1747</v>
      </c>
      <c r="M18" s="226" t="s">
        <v>127</v>
      </c>
      <c r="N18" s="226" t="s">
        <v>1748</v>
      </c>
      <c r="O18" s="227"/>
      <c r="P18" s="227"/>
      <c r="Q18" s="227"/>
      <c r="R18" s="227"/>
      <c r="S18" s="227"/>
      <c r="T18" s="227"/>
      <c r="U18" s="227"/>
      <c r="V18" s="227"/>
      <c r="W18" s="227"/>
      <c r="X18" s="227"/>
    </row>
    <row r="19" customFormat="false" ht="15" hidden="false" customHeight="false" outlineLevel="0" collapsed="false">
      <c r="A19" s="226" t="s">
        <v>97</v>
      </c>
      <c r="B19" s="227"/>
      <c r="C19" s="226" t="s">
        <v>1749</v>
      </c>
      <c r="D19" s="226" t="s">
        <v>1750</v>
      </c>
      <c r="E19" s="226" t="s">
        <v>1682</v>
      </c>
      <c r="F19" s="226" t="s">
        <v>1751</v>
      </c>
      <c r="G19" s="226" t="s">
        <v>1752</v>
      </c>
      <c r="H19" s="226" t="s">
        <v>1753</v>
      </c>
      <c r="I19" s="226" t="s">
        <v>97</v>
      </c>
      <c r="J19" s="226" t="s">
        <v>1751</v>
      </c>
      <c r="K19" s="226" t="s">
        <v>97</v>
      </c>
      <c r="L19" s="226" t="s">
        <v>1754</v>
      </c>
      <c r="M19" s="226" t="s">
        <v>1755</v>
      </c>
      <c r="N19" s="226" t="s">
        <v>123</v>
      </c>
      <c r="O19" s="227"/>
      <c r="P19" s="227"/>
      <c r="Q19" s="227"/>
      <c r="R19" s="227"/>
      <c r="S19" s="227"/>
      <c r="T19" s="227"/>
      <c r="U19" s="227"/>
      <c r="V19" s="227"/>
      <c r="W19" s="227"/>
      <c r="X19" s="227"/>
    </row>
    <row r="20" customFormat="false" ht="15" hidden="false" customHeight="false" outlineLevel="0" collapsed="false">
      <c r="A20" s="226" t="s">
        <v>1756</v>
      </c>
      <c r="B20" s="227"/>
      <c r="C20" s="226" t="s">
        <v>1757</v>
      </c>
      <c r="D20" s="226" t="s">
        <v>1758</v>
      </c>
      <c r="E20" s="226" t="s">
        <v>1743</v>
      </c>
      <c r="F20" s="226" t="s">
        <v>1759</v>
      </c>
      <c r="G20" s="226" t="s">
        <v>1760</v>
      </c>
      <c r="H20" s="226" t="s">
        <v>1761</v>
      </c>
      <c r="I20" s="226" t="s">
        <v>1762</v>
      </c>
      <c r="J20" s="226" t="s">
        <v>1693</v>
      </c>
      <c r="K20" s="226" t="s">
        <v>1763</v>
      </c>
      <c r="L20" s="226" t="s">
        <v>1764</v>
      </c>
      <c r="M20" s="226" t="s">
        <v>1765</v>
      </c>
      <c r="N20" s="226" t="s">
        <v>127</v>
      </c>
      <c r="O20" s="227"/>
      <c r="P20" s="227"/>
      <c r="Q20" s="227"/>
      <c r="R20" s="227"/>
      <c r="S20" s="227"/>
      <c r="T20" s="227"/>
      <c r="U20" s="227"/>
      <c r="V20" s="227"/>
      <c r="W20" s="227"/>
      <c r="X20" s="227"/>
    </row>
    <row r="21" customFormat="false" ht="15" hidden="false" customHeight="false" outlineLevel="0" collapsed="false">
      <c r="A21" s="226" t="s">
        <v>1766</v>
      </c>
      <c r="B21" s="227"/>
      <c r="C21" s="226" t="s">
        <v>1767</v>
      </c>
      <c r="D21" s="226" t="s">
        <v>1768</v>
      </c>
      <c r="E21" s="226" t="s">
        <v>1769</v>
      </c>
      <c r="F21" s="226" t="s">
        <v>1701</v>
      </c>
      <c r="G21" s="226" t="s">
        <v>188</v>
      </c>
      <c r="H21" s="226" t="s">
        <v>225</v>
      </c>
      <c r="I21" s="226" t="s">
        <v>1770</v>
      </c>
      <c r="J21" s="226" t="s">
        <v>1759</v>
      </c>
      <c r="K21" s="226" t="s">
        <v>1771</v>
      </c>
      <c r="L21" s="226" t="s">
        <v>1658</v>
      </c>
      <c r="M21" s="226" t="s">
        <v>1772</v>
      </c>
      <c r="N21" s="226" t="s">
        <v>1706</v>
      </c>
      <c r="O21" s="227"/>
      <c r="P21" s="227"/>
      <c r="Q21" s="227"/>
      <c r="R21" s="227"/>
      <c r="S21" s="227"/>
      <c r="T21" s="227"/>
      <c r="U21" s="227"/>
      <c r="V21" s="227"/>
      <c r="W21" s="227"/>
      <c r="X21" s="227"/>
    </row>
    <row r="22" customFormat="false" ht="15" hidden="false" customHeight="false" outlineLevel="0" collapsed="false">
      <c r="A22" s="226" t="s">
        <v>1773</v>
      </c>
      <c r="B22" s="227"/>
      <c r="C22" s="226" t="s">
        <v>1774</v>
      </c>
      <c r="D22" s="226" t="s">
        <v>1775</v>
      </c>
      <c r="E22" s="226" t="s">
        <v>1751</v>
      </c>
      <c r="F22" s="226" t="s">
        <v>1776</v>
      </c>
      <c r="G22" s="226" t="s">
        <v>1777</v>
      </c>
      <c r="H22" s="226" t="s">
        <v>1778</v>
      </c>
      <c r="I22" s="226" t="s">
        <v>1779</v>
      </c>
      <c r="J22" s="226" t="s">
        <v>1701</v>
      </c>
      <c r="K22" s="226" t="s">
        <v>1780</v>
      </c>
      <c r="L22" s="226" t="s">
        <v>1781</v>
      </c>
      <c r="M22" s="226" t="s">
        <v>1085</v>
      </c>
      <c r="N22" s="226" t="s">
        <v>1782</v>
      </c>
      <c r="O22" s="227"/>
      <c r="P22" s="227"/>
      <c r="Q22" s="227"/>
      <c r="R22" s="227"/>
      <c r="S22" s="227"/>
      <c r="T22" s="227"/>
      <c r="U22" s="227"/>
      <c r="V22" s="227"/>
      <c r="W22" s="227"/>
      <c r="X22" s="227"/>
    </row>
    <row r="23" customFormat="false" ht="15" hidden="false" customHeight="false" outlineLevel="0" collapsed="false">
      <c r="A23" s="226" t="s">
        <v>1783</v>
      </c>
      <c r="B23" s="227"/>
      <c r="C23" s="226" t="s">
        <v>1784</v>
      </c>
      <c r="D23" s="226" t="s">
        <v>1785</v>
      </c>
      <c r="E23" s="226" t="s">
        <v>1759</v>
      </c>
      <c r="F23" s="226" t="s">
        <v>1624</v>
      </c>
      <c r="G23" s="226" t="s">
        <v>1786</v>
      </c>
      <c r="H23" s="226" t="s">
        <v>1787</v>
      </c>
      <c r="I23" s="226" t="s">
        <v>1788</v>
      </c>
      <c r="J23" s="226" t="s">
        <v>1776</v>
      </c>
      <c r="K23" s="226" t="s">
        <v>1789</v>
      </c>
      <c r="L23" s="226" t="s">
        <v>1790</v>
      </c>
      <c r="M23" s="226" t="s">
        <v>1791</v>
      </c>
      <c r="N23" s="226" t="s">
        <v>1792</v>
      </c>
      <c r="O23" s="227"/>
      <c r="P23" s="227"/>
      <c r="Q23" s="227"/>
      <c r="R23" s="227"/>
      <c r="S23" s="227"/>
      <c r="T23" s="227"/>
      <c r="U23" s="227"/>
      <c r="V23" s="227"/>
      <c r="W23" s="227"/>
      <c r="X23" s="227"/>
    </row>
    <row r="24" customFormat="false" ht="15" hidden="false" customHeight="false" outlineLevel="0" collapsed="false">
      <c r="A24" s="226" t="s">
        <v>1793</v>
      </c>
      <c r="B24" s="227"/>
      <c r="C24" s="226" t="s">
        <v>1794</v>
      </c>
      <c r="D24" s="226" t="s">
        <v>1681</v>
      </c>
      <c r="E24" s="226" t="s">
        <v>1701</v>
      </c>
      <c r="F24" s="226" t="s">
        <v>1708</v>
      </c>
      <c r="G24" s="226" t="s">
        <v>1795</v>
      </c>
      <c r="H24" s="226" t="s">
        <v>1796</v>
      </c>
      <c r="I24" s="226" t="s">
        <v>1797</v>
      </c>
      <c r="J24" s="226" t="s">
        <v>1624</v>
      </c>
      <c r="K24" s="226" t="s">
        <v>1773</v>
      </c>
      <c r="L24" s="226" t="s">
        <v>1798</v>
      </c>
      <c r="M24" s="226" t="s">
        <v>1799</v>
      </c>
      <c r="N24" s="226" t="s">
        <v>1800</v>
      </c>
      <c r="O24" s="227"/>
      <c r="P24" s="227"/>
      <c r="Q24" s="227"/>
      <c r="R24" s="227"/>
      <c r="S24" s="227"/>
      <c r="T24" s="227"/>
      <c r="U24" s="227"/>
      <c r="V24" s="227"/>
      <c r="W24" s="227"/>
      <c r="X24" s="227"/>
    </row>
    <row r="25" customFormat="false" ht="15" hidden="false" customHeight="false" outlineLevel="0" collapsed="false">
      <c r="A25" s="226" t="s">
        <v>1801</v>
      </c>
      <c r="B25" s="227"/>
      <c r="C25" s="226" t="s">
        <v>1802</v>
      </c>
      <c r="D25" s="226" t="s">
        <v>1686</v>
      </c>
      <c r="E25" s="226" t="s">
        <v>1776</v>
      </c>
      <c r="F25" s="226" t="s">
        <v>1803</v>
      </c>
      <c r="G25" s="226" t="s">
        <v>1804</v>
      </c>
      <c r="H25" s="226" t="s">
        <v>282</v>
      </c>
      <c r="I25" s="226" t="s">
        <v>1732</v>
      </c>
      <c r="J25" s="226" t="s">
        <v>1708</v>
      </c>
      <c r="K25" s="226" t="s">
        <v>1805</v>
      </c>
      <c r="L25" s="226" t="s">
        <v>1806</v>
      </c>
      <c r="M25" s="226" t="s">
        <v>1807</v>
      </c>
      <c r="N25" s="226" t="s">
        <v>1808</v>
      </c>
      <c r="O25" s="227"/>
      <c r="P25" s="227"/>
      <c r="Q25" s="227"/>
      <c r="R25" s="227"/>
      <c r="S25" s="227"/>
      <c r="T25" s="227"/>
      <c r="U25" s="227"/>
      <c r="V25" s="227"/>
      <c r="W25" s="227"/>
      <c r="X25" s="227"/>
    </row>
    <row r="26" customFormat="false" ht="15" hidden="false" customHeight="false" outlineLevel="0" collapsed="false">
      <c r="A26" s="226" t="s">
        <v>1809</v>
      </c>
      <c r="B26" s="227"/>
      <c r="C26" s="226" t="s">
        <v>1810</v>
      </c>
      <c r="D26" s="226" t="s">
        <v>1811</v>
      </c>
      <c r="E26" s="226" t="s">
        <v>1624</v>
      </c>
      <c r="F26" s="226" t="s">
        <v>1719</v>
      </c>
      <c r="G26" s="226" t="s">
        <v>1812</v>
      </c>
      <c r="H26" s="226" t="s">
        <v>1709</v>
      </c>
      <c r="I26" s="226" t="s">
        <v>111</v>
      </c>
      <c r="J26" s="226" t="s">
        <v>1803</v>
      </c>
      <c r="K26" s="226" t="s">
        <v>1813</v>
      </c>
      <c r="L26" s="226" t="s">
        <v>1814</v>
      </c>
      <c r="M26" s="226" t="s">
        <v>1815</v>
      </c>
      <c r="N26" s="226" t="s">
        <v>1816</v>
      </c>
      <c r="O26" s="227"/>
      <c r="P26" s="227"/>
      <c r="Q26" s="227"/>
      <c r="R26" s="227"/>
      <c r="S26" s="227"/>
      <c r="T26" s="227"/>
      <c r="U26" s="227"/>
      <c r="V26" s="227"/>
      <c r="W26" s="227"/>
      <c r="X26" s="227"/>
    </row>
    <row r="27" customFormat="false" ht="15" hidden="false" customHeight="false" outlineLevel="0" collapsed="false">
      <c r="A27" s="226" t="s">
        <v>1817</v>
      </c>
      <c r="B27" s="227"/>
      <c r="C27" s="226" t="s">
        <v>1818</v>
      </c>
      <c r="D27" s="226" t="s">
        <v>1819</v>
      </c>
      <c r="E27" s="226" t="s">
        <v>1708</v>
      </c>
      <c r="F27" s="226" t="s">
        <v>1725</v>
      </c>
      <c r="G27" s="226" t="s">
        <v>1820</v>
      </c>
      <c r="H27" s="226" t="s">
        <v>293</v>
      </c>
      <c r="I27" s="226" t="s">
        <v>1821</v>
      </c>
      <c r="J27" s="226" t="s">
        <v>1719</v>
      </c>
      <c r="K27" s="226" t="s">
        <v>1822</v>
      </c>
      <c r="L27" s="226" t="s">
        <v>1823</v>
      </c>
      <c r="M27" s="226" t="s">
        <v>1657</v>
      </c>
      <c r="N27" s="226" t="s">
        <v>1824</v>
      </c>
      <c r="O27" s="227"/>
      <c r="P27" s="227"/>
      <c r="Q27" s="227"/>
      <c r="R27" s="227"/>
      <c r="S27" s="227"/>
      <c r="T27" s="227"/>
      <c r="U27" s="227"/>
      <c r="V27" s="227"/>
      <c r="W27" s="227"/>
      <c r="X27" s="227"/>
    </row>
    <row r="28" customFormat="false" ht="15" hidden="false" customHeight="false" outlineLevel="0" collapsed="false">
      <c r="A28" s="226" t="s">
        <v>1788</v>
      </c>
      <c r="B28" s="227"/>
      <c r="C28" s="226" t="s">
        <v>1637</v>
      </c>
      <c r="D28" s="226" t="s">
        <v>1825</v>
      </c>
      <c r="E28" s="226" t="s">
        <v>1803</v>
      </c>
      <c r="F28" s="226" t="s">
        <v>1826</v>
      </c>
      <c r="G28" s="226" t="s">
        <v>1827</v>
      </c>
      <c r="H28" s="226" t="s">
        <v>1828</v>
      </c>
      <c r="I28" s="226" t="s">
        <v>1619</v>
      </c>
      <c r="J28" s="226" t="s">
        <v>1725</v>
      </c>
      <c r="K28" s="226" t="s">
        <v>1829</v>
      </c>
      <c r="L28" s="226" t="s">
        <v>1830</v>
      </c>
      <c r="M28" s="226" t="s">
        <v>1736</v>
      </c>
      <c r="N28" s="226" t="s">
        <v>1831</v>
      </c>
      <c r="O28" s="227"/>
      <c r="P28" s="227"/>
      <c r="Q28" s="227"/>
      <c r="R28" s="227"/>
      <c r="S28" s="227"/>
      <c r="T28" s="227"/>
      <c r="U28" s="227"/>
      <c r="V28" s="227"/>
      <c r="W28" s="227"/>
      <c r="X28" s="227"/>
    </row>
    <row r="29" customFormat="false" ht="15" hidden="false" customHeight="false" outlineLevel="0" collapsed="false">
      <c r="A29" s="226" t="s">
        <v>1832</v>
      </c>
      <c r="B29" s="227"/>
      <c r="C29" s="226" t="s">
        <v>1833</v>
      </c>
      <c r="D29" s="227"/>
      <c r="E29" s="226" t="s">
        <v>1719</v>
      </c>
      <c r="F29" s="226" t="s">
        <v>1741</v>
      </c>
      <c r="G29" s="226" t="s">
        <v>1834</v>
      </c>
      <c r="H29" s="226" t="s">
        <v>1835</v>
      </c>
      <c r="I29" s="226" t="s">
        <v>1740</v>
      </c>
      <c r="J29" s="226" t="s">
        <v>1826</v>
      </c>
      <c r="K29" s="226" t="s">
        <v>1836</v>
      </c>
      <c r="L29" s="226" t="s">
        <v>1837</v>
      </c>
      <c r="M29" s="226" t="s">
        <v>167</v>
      </c>
      <c r="N29" s="226" t="s">
        <v>1838</v>
      </c>
      <c r="O29" s="227"/>
      <c r="P29" s="227"/>
      <c r="Q29" s="227"/>
      <c r="R29" s="227"/>
      <c r="S29" s="227"/>
      <c r="T29" s="227"/>
      <c r="U29" s="227"/>
      <c r="V29" s="227"/>
      <c r="W29" s="227"/>
      <c r="X29" s="227"/>
    </row>
    <row r="30" customFormat="false" ht="15" hidden="false" customHeight="false" outlineLevel="0" collapsed="false">
      <c r="A30" s="226" t="s">
        <v>111</v>
      </c>
      <c r="B30" s="227"/>
      <c r="C30" s="226" t="s">
        <v>1671</v>
      </c>
      <c r="D30" s="227"/>
      <c r="E30" s="226" t="s">
        <v>1839</v>
      </c>
      <c r="F30" s="226" t="s">
        <v>1840</v>
      </c>
      <c r="G30" s="226" t="s">
        <v>225</v>
      </c>
      <c r="H30" s="226" t="s">
        <v>1841</v>
      </c>
      <c r="I30" s="226" t="s">
        <v>123</v>
      </c>
      <c r="J30" s="226" t="s">
        <v>1608</v>
      </c>
      <c r="K30" s="226" t="s">
        <v>1842</v>
      </c>
      <c r="L30" s="226" t="s">
        <v>1843</v>
      </c>
      <c r="M30" s="226" t="s">
        <v>1703</v>
      </c>
      <c r="N30" s="226" t="s">
        <v>1844</v>
      </c>
      <c r="O30" s="227"/>
      <c r="P30" s="227"/>
      <c r="Q30" s="227"/>
      <c r="R30" s="227"/>
      <c r="S30" s="227"/>
      <c r="T30" s="227"/>
      <c r="U30" s="227"/>
      <c r="V30" s="227"/>
      <c r="W30" s="227"/>
      <c r="X30" s="227"/>
    </row>
    <row r="31" customFormat="false" ht="15" hidden="false" customHeight="false" outlineLevel="0" collapsed="false">
      <c r="A31" s="226" t="s">
        <v>1845</v>
      </c>
      <c r="B31" s="227"/>
      <c r="C31" s="226" t="s">
        <v>88</v>
      </c>
      <c r="D31" s="227"/>
      <c r="E31" s="226" t="s">
        <v>1725</v>
      </c>
      <c r="F31" s="226" t="s">
        <v>1749</v>
      </c>
      <c r="G31" s="226" t="s">
        <v>1846</v>
      </c>
      <c r="H31" s="226" t="s">
        <v>1847</v>
      </c>
      <c r="I31" s="226" t="s">
        <v>127</v>
      </c>
      <c r="J31" s="226" t="s">
        <v>1741</v>
      </c>
      <c r="K31" s="226" t="s">
        <v>1848</v>
      </c>
      <c r="L31" s="226" t="s">
        <v>1849</v>
      </c>
      <c r="M31" s="226" t="s">
        <v>1816</v>
      </c>
      <c r="N31" s="226" t="s">
        <v>1850</v>
      </c>
      <c r="O31" s="227"/>
      <c r="P31" s="227"/>
      <c r="Q31" s="227"/>
      <c r="R31" s="227"/>
      <c r="S31" s="227"/>
      <c r="T31" s="227"/>
      <c r="U31" s="227"/>
      <c r="V31" s="227"/>
      <c r="W31" s="227"/>
      <c r="X31" s="227"/>
    </row>
    <row r="32" customFormat="false" ht="15" hidden="false" customHeight="false" outlineLevel="0" collapsed="false">
      <c r="A32" s="226" t="s">
        <v>1851</v>
      </c>
      <c r="B32" s="227"/>
      <c r="C32" s="226" t="s">
        <v>1717</v>
      </c>
      <c r="D32" s="227"/>
      <c r="E32" s="226" t="s">
        <v>1826</v>
      </c>
      <c r="F32" s="226" t="s">
        <v>1852</v>
      </c>
      <c r="G32" s="226" t="s">
        <v>1853</v>
      </c>
      <c r="H32" s="226" t="s">
        <v>1854</v>
      </c>
      <c r="I32" s="226" t="s">
        <v>1855</v>
      </c>
      <c r="J32" s="226" t="s">
        <v>1856</v>
      </c>
      <c r="K32" s="226" t="s">
        <v>1857</v>
      </c>
      <c r="L32" s="226" t="s">
        <v>1858</v>
      </c>
      <c r="M32" s="226" t="s">
        <v>1711</v>
      </c>
      <c r="N32" s="226" t="s">
        <v>1859</v>
      </c>
      <c r="O32" s="227"/>
      <c r="P32" s="227"/>
      <c r="Q32" s="227"/>
      <c r="R32" s="227"/>
      <c r="S32" s="227"/>
      <c r="T32" s="227"/>
      <c r="U32" s="227"/>
      <c r="V32" s="227"/>
      <c r="W32" s="227"/>
      <c r="X32" s="227"/>
    </row>
    <row r="33" customFormat="false" ht="15" hidden="false" customHeight="false" outlineLevel="0" collapsed="false">
      <c r="A33" s="226" t="s">
        <v>1860</v>
      </c>
      <c r="B33" s="227"/>
      <c r="C33" s="226" t="s">
        <v>1861</v>
      </c>
      <c r="D33" s="227"/>
      <c r="E33" s="226" t="s">
        <v>1608</v>
      </c>
      <c r="F33" s="226" t="s">
        <v>1767</v>
      </c>
      <c r="G33" s="226" t="s">
        <v>1862</v>
      </c>
      <c r="H33" s="226" t="s">
        <v>1863</v>
      </c>
      <c r="I33" s="226" t="s">
        <v>1864</v>
      </c>
      <c r="J33" s="226" t="s">
        <v>1840</v>
      </c>
      <c r="K33" s="226" t="s">
        <v>1865</v>
      </c>
      <c r="L33" s="226" t="s">
        <v>1866</v>
      </c>
      <c r="M33" s="226" t="s">
        <v>1867</v>
      </c>
      <c r="N33" s="226" t="s">
        <v>1868</v>
      </c>
      <c r="O33" s="227"/>
      <c r="P33" s="227"/>
      <c r="Q33" s="227"/>
      <c r="R33" s="227"/>
      <c r="S33" s="227"/>
      <c r="T33" s="227"/>
      <c r="U33" s="227"/>
      <c r="V33" s="227"/>
      <c r="W33" s="227"/>
      <c r="X33" s="227"/>
    </row>
    <row r="34" customFormat="false" ht="15" hidden="false" customHeight="false" outlineLevel="0" collapsed="false">
      <c r="A34" s="226" t="s">
        <v>1869</v>
      </c>
      <c r="B34" s="227"/>
      <c r="C34" s="226" t="s">
        <v>1870</v>
      </c>
      <c r="D34" s="227"/>
      <c r="E34" s="226" t="s">
        <v>1741</v>
      </c>
      <c r="F34" s="226" t="s">
        <v>1774</v>
      </c>
      <c r="G34" s="226" t="s">
        <v>1871</v>
      </c>
      <c r="H34" s="226" t="s">
        <v>1872</v>
      </c>
      <c r="I34" s="226" t="s">
        <v>1873</v>
      </c>
      <c r="J34" s="226" t="s">
        <v>1749</v>
      </c>
      <c r="K34" s="226" t="s">
        <v>1874</v>
      </c>
      <c r="L34" s="226" t="s">
        <v>1753</v>
      </c>
      <c r="M34" s="226" t="s">
        <v>1875</v>
      </c>
      <c r="N34" s="226" t="s">
        <v>1876</v>
      </c>
      <c r="O34" s="227"/>
      <c r="P34" s="227"/>
      <c r="Q34" s="227"/>
      <c r="R34" s="227"/>
      <c r="S34" s="227"/>
      <c r="T34" s="227"/>
      <c r="U34" s="227"/>
      <c r="V34" s="227"/>
      <c r="W34" s="227"/>
      <c r="X34" s="227"/>
    </row>
    <row r="35" customFormat="false" ht="15" hidden="false" customHeight="false" outlineLevel="0" collapsed="false">
      <c r="A35" s="226" t="s">
        <v>1716</v>
      </c>
      <c r="B35" s="227"/>
      <c r="C35" s="226" t="s">
        <v>1877</v>
      </c>
      <c r="D35" s="227"/>
      <c r="E35" s="226" t="s">
        <v>1840</v>
      </c>
      <c r="F35" s="226" t="s">
        <v>1784</v>
      </c>
      <c r="G35" s="226" t="s">
        <v>1878</v>
      </c>
      <c r="H35" s="226" t="s">
        <v>1879</v>
      </c>
      <c r="I35" s="226" t="s">
        <v>1880</v>
      </c>
      <c r="J35" s="226" t="s">
        <v>1852</v>
      </c>
      <c r="K35" s="226" t="s">
        <v>1881</v>
      </c>
      <c r="L35" s="226" t="s">
        <v>1761</v>
      </c>
      <c r="M35" s="226" t="s">
        <v>1658</v>
      </c>
      <c r="N35" s="226" t="s">
        <v>1882</v>
      </c>
      <c r="O35" s="227"/>
      <c r="P35" s="227"/>
      <c r="Q35" s="227"/>
      <c r="R35" s="227"/>
      <c r="S35" s="227"/>
      <c r="T35" s="227"/>
      <c r="U35" s="227"/>
      <c r="V35" s="227"/>
      <c r="W35" s="227"/>
      <c r="X35" s="227"/>
    </row>
    <row r="36" customFormat="false" ht="15" hidden="false" customHeight="false" outlineLevel="0" collapsed="false">
      <c r="A36" s="226" t="s">
        <v>1722</v>
      </c>
      <c r="B36" s="227"/>
      <c r="C36" s="226" t="s">
        <v>1619</v>
      </c>
      <c r="D36" s="227"/>
      <c r="E36" s="226" t="s">
        <v>1749</v>
      </c>
      <c r="F36" s="226" t="s">
        <v>1883</v>
      </c>
      <c r="G36" s="226" t="s">
        <v>1884</v>
      </c>
      <c r="H36" s="226" t="s">
        <v>323</v>
      </c>
      <c r="I36" s="226" t="s">
        <v>1885</v>
      </c>
      <c r="J36" s="226" t="s">
        <v>1757</v>
      </c>
      <c r="K36" s="226" t="s">
        <v>1886</v>
      </c>
      <c r="L36" s="226" t="s">
        <v>1887</v>
      </c>
      <c r="M36" s="226" t="s">
        <v>188</v>
      </c>
      <c r="N36" s="226" t="s">
        <v>1888</v>
      </c>
      <c r="O36" s="227"/>
      <c r="P36" s="227"/>
      <c r="Q36" s="227"/>
      <c r="R36" s="227"/>
      <c r="S36" s="227"/>
      <c r="T36" s="227"/>
      <c r="U36" s="227"/>
      <c r="V36" s="227"/>
      <c r="W36" s="227"/>
      <c r="X36" s="227"/>
    </row>
    <row r="37" customFormat="false" ht="15" hidden="false" customHeight="false" outlineLevel="0" collapsed="false">
      <c r="A37" s="226" t="s">
        <v>1731</v>
      </c>
      <c r="B37" s="227"/>
      <c r="C37" s="226" t="s">
        <v>1885</v>
      </c>
      <c r="D37" s="227"/>
      <c r="E37" s="226" t="s">
        <v>1852</v>
      </c>
      <c r="F37" s="226" t="s">
        <v>1889</v>
      </c>
      <c r="G37" s="226" t="s">
        <v>1890</v>
      </c>
      <c r="H37" s="226" t="s">
        <v>1891</v>
      </c>
      <c r="I37" s="226" t="s">
        <v>1892</v>
      </c>
      <c r="J37" s="226" t="s">
        <v>1893</v>
      </c>
      <c r="K37" s="226" t="s">
        <v>1894</v>
      </c>
      <c r="L37" s="226" t="s">
        <v>1895</v>
      </c>
      <c r="M37" s="226" t="s">
        <v>1777</v>
      </c>
      <c r="N37" s="226" t="s">
        <v>1896</v>
      </c>
      <c r="O37" s="227"/>
      <c r="P37" s="227"/>
      <c r="Q37" s="227"/>
      <c r="R37" s="227"/>
      <c r="S37" s="227"/>
      <c r="T37" s="227"/>
      <c r="U37" s="227"/>
      <c r="V37" s="227"/>
      <c r="W37" s="227"/>
      <c r="X37" s="227"/>
    </row>
    <row r="38" customFormat="false" ht="15" hidden="false" customHeight="false" outlineLevel="0" collapsed="false">
      <c r="A38" s="226" t="s">
        <v>1740</v>
      </c>
      <c r="B38" s="227"/>
      <c r="C38" s="226" t="s">
        <v>1897</v>
      </c>
      <c r="D38" s="227"/>
      <c r="E38" s="226" t="s">
        <v>1767</v>
      </c>
      <c r="F38" s="226" t="s">
        <v>1898</v>
      </c>
      <c r="G38" s="226" t="s">
        <v>1673</v>
      </c>
      <c r="H38" s="226" t="s">
        <v>330</v>
      </c>
      <c r="I38" s="226" t="s">
        <v>1899</v>
      </c>
      <c r="J38" s="226" t="s">
        <v>1774</v>
      </c>
      <c r="K38" s="226" t="s">
        <v>1801</v>
      </c>
      <c r="L38" s="226" t="s">
        <v>1900</v>
      </c>
      <c r="M38" s="226" t="s">
        <v>1812</v>
      </c>
      <c r="N38" s="226" t="s">
        <v>1901</v>
      </c>
      <c r="O38" s="227"/>
      <c r="P38" s="227"/>
      <c r="Q38" s="227"/>
      <c r="R38" s="227"/>
      <c r="S38" s="227"/>
      <c r="T38" s="227"/>
      <c r="U38" s="227"/>
      <c r="V38" s="227"/>
      <c r="W38" s="227"/>
      <c r="X38" s="227"/>
    </row>
    <row r="39" customFormat="false" ht="15" hidden="false" customHeight="false" outlineLevel="0" collapsed="false">
      <c r="A39" s="226" t="s">
        <v>1864</v>
      </c>
      <c r="B39" s="227"/>
      <c r="C39" s="226" t="s">
        <v>1902</v>
      </c>
      <c r="D39" s="227"/>
      <c r="E39" s="226" t="s">
        <v>1774</v>
      </c>
      <c r="F39" s="226" t="s">
        <v>1794</v>
      </c>
      <c r="G39" s="226" t="s">
        <v>1828</v>
      </c>
      <c r="H39" s="226" t="s">
        <v>335</v>
      </c>
      <c r="I39" s="226" t="s">
        <v>1903</v>
      </c>
      <c r="J39" s="226" t="s">
        <v>1784</v>
      </c>
      <c r="K39" s="226" t="s">
        <v>1809</v>
      </c>
      <c r="L39" s="226" t="s">
        <v>1904</v>
      </c>
      <c r="M39" s="226" t="s">
        <v>1905</v>
      </c>
      <c r="N39" s="226" t="s">
        <v>1906</v>
      </c>
      <c r="O39" s="227"/>
      <c r="P39" s="227"/>
      <c r="Q39" s="227"/>
      <c r="R39" s="227"/>
      <c r="S39" s="227"/>
      <c r="T39" s="227"/>
      <c r="U39" s="227"/>
      <c r="V39" s="227"/>
      <c r="W39" s="227"/>
      <c r="X39" s="227"/>
    </row>
    <row r="40" customFormat="false" ht="15" hidden="false" customHeight="false" outlineLevel="0" collapsed="false">
      <c r="A40" s="226" t="s">
        <v>1907</v>
      </c>
      <c r="B40" s="227"/>
      <c r="C40" s="226" t="s">
        <v>1908</v>
      </c>
      <c r="D40" s="227"/>
      <c r="E40" s="226" t="s">
        <v>1784</v>
      </c>
      <c r="F40" s="226" t="s">
        <v>1909</v>
      </c>
      <c r="G40" s="226" t="s">
        <v>1910</v>
      </c>
      <c r="H40" s="227"/>
      <c r="I40" s="226" t="s">
        <v>1911</v>
      </c>
      <c r="J40" s="226" t="s">
        <v>1883</v>
      </c>
      <c r="K40" s="226" t="s">
        <v>1723</v>
      </c>
      <c r="L40" s="226" t="s">
        <v>1912</v>
      </c>
      <c r="M40" s="226" t="s">
        <v>1913</v>
      </c>
      <c r="N40" s="226" t="s">
        <v>1914</v>
      </c>
      <c r="O40" s="227"/>
      <c r="P40" s="227"/>
      <c r="Q40" s="227"/>
      <c r="R40" s="227"/>
      <c r="S40" s="227"/>
      <c r="T40" s="227"/>
      <c r="U40" s="227"/>
      <c r="V40" s="227"/>
      <c r="W40" s="227"/>
      <c r="X40" s="227"/>
    </row>
    <row r="41" customFormat="false" ht="15" hidden="false" customHeight="false" outlineLevel="0" collapsed="false">
      <c r="A41" s="226" t="s">
        <v>1915</v>
      </c>
      <c r="B41" s="227"/>
      <c r="C41" s="226" t="s">
        <v>1916</v>
      </c>
      <c r="D41" s="227"/>
      <c r="E41" s="226" t="s">
        <v>1917</v>
      </c>
      <c r="F41" s="226" t="s">
        <v>1918</v>
      </c>
      <c r="G41" s="226" t="s">
        <v>1919</v>
      </c>
      <c r="H41" s="227"/>
      <c r="I41" s="226" t="s">
        <v>1916</v>
      </c>
      <c r="J41" s="226" t="s">
        <v>1889</v>
      </c>
      <c r="K41" s="226" t="s">
        <v>111</v>
      </c>
      <c r="L41" s="226" t="s">
        <v>1920</v>
      </c>
      <c r="M41" s="226" t="s">
        <v>1921</v>
      </c>
      <c r="N41" s="226" t="s">
        <v>1922</v>
      </c>
      <c r="O41" s="227"/>
      <c r="P41" s="227"/>
      <c r="Q41" s="227"/>
      <c r="R41" s="227"/>
      <c r="S41" s="227"/>
      <c r="T41" s="227"/>
      <c r="U41" s="227"/>
      <c r="V41" s="227"/>
      <c r="W41" s="227"/>
      <c r="X41" s="227"/>
    </row>
    <row r="42" customFormat="false" ht="15" hidden="false" customHeight="false" outlineLevel="0" collapsed="false">
      <c r="A42" s="226" t="s">
        <v>1923</v>
      </c>
      <c r="B42" s="227"/>
      <c r="C42" s="226" t="s">
        <v>1924</v>
      </c>
      <c r="D42" s="227"/>
      <c r="E42" s="226" t="s">
        <v>1925</v>
      </c>
      <c r="F42" s="226" t="s">
        <v>1926</v>
      </c>
      <c r="G42" s="226" t="s">
        <v>1927</v>
      </c>
      <c r="H42" s="227"/>
      <c r="I42" s="226" t="s">
        <v>1928</v>
      </c>
      <c r="J42" s="226" t="s">
        <v>1898</v>
      </c>
      <c r="K42" s="226" t="s">
        <v>1845</v>
      </c>
      <c r="L42" s="226" t="s">
        <v>1929</v>
      </c>
      <c r="M42" s="226" t="s">
        <v>1837</v>
      </c>
      <c r="N42" s="226" t="s">
        <v>1930</v>
      </c>
      <c r="O42" s="227"/>
      <c r="P42" s="227"/>
      <c r="Q42" s="227"/>
      <c r="R42" s="227"/>
      <c r="S42" s="227"/>
      <c r="T42" s="227"/>
      <c r="U42" s="227"/>
      <c r="V42" s="227"/>
      <c r="W42" s="227"/>
      <c r="X42" s="227"/>
    </row>
    <row r="43" customFormat="false" ht="15" hidden="false" customHeight="false" outlineLevel="0" collapsed="false">
      <c r="A43" s="226" t="s">
        <v>1931</v>
      </c>
      <c r="B43" s="227"/>
      <c r="C43" s="226" t="s">
        <v>1932</v>
      </c>
      <c r="D43" s="227"/>
      <c r="E43" s="226" t="s">
        <v>1933</v>
      </c>
      <c r="F43" s="226" t="s">
        <v>1934</v>
      </c>
      <c r="G43" s="226" t="s">
        <v>1935</v>
      </c>
      <c r="H43" s="227"/>
      <c r="I43" s="226" t="s">
        <v>1936</v>
      </c>
      <c r="J43" s="226" t="s">
        <v>1794</v>
      </c>
      <c r="K43" s="226" t="s">
        <v>1860</v>
      </c>
      <c r="L43" s="226" t="s">
        <v>1937</v>
      </c>
      <c r="M43" s="226" t="s">
        <v>1938</v>
      </c>
      <c r="N43" s="226" t="s">
        <v>1939</v>
      </c>
      <c r="O43" s="227"/>
      <c r="P43" s="227"/>
      <c r="Q43" s="227"/>
      <c r="R43" s="227"/>
      <c r="S43" s="227"/>
      <c r="T43" s="227"/>
      <c r="U43" s="227"/>
      <c r="V43" s="227"/>
      <c r="W43" s="227"/>
      <c r="X43" s="227"/>
    </row>
    <row r="44" customFormat="false" ht="15" hidden="false" customHeight="false" outlineLevel="0" collapsed="false">
      <c r="A44" s="226" t="s">
        <v>1940</v>
      </c>
      <c r="B44" s="227"/>
      <c r="C44" s="226" t="s">
        <v>1941</v>
      </c>
      <c r="D44" s="227"/>
      <c r="E44" s="226" t="s">
        <v>1883</v>
      </c>
      <c r="F44" s="226" t="s">
        <v>1651</v>
      </c>
      <c r="G44" s="226" t="s">
        <v>1942</v>
      </c>
      <c r="H44" s="227"/>
      <c r="I44" s="226" t="s">
        <v>1943</v>
      </c>
      <c r="J44" s="226" t="s">
        <v>1909</v>
      </c>
      <c r="K44" s="226" t="s">
        <v>1944</v>
      </c>
      <c r="L44" s="226" t="s">
        <v>1945</v>
      </c>
      <c r="M44" s="226" t="s">
        <v>1946</v>
      </c>
      <c r="N44" s="226" t="s">
        <v>1947</v>
      </c>
      <c r="O44" s="227"/>
      <c r="P44" s="227"/>
      <c r="Q44" s="227"/>
      <c r="R44" s="227"/>
      <c r="S44" s="227"/>
      <c r="T44" s="227"/>
      <c r="U44" s="227"/>
      <c r="V44" s="227"/>
      <c r="W44" s="227"/>
      <c r="X44" s="227"/>
    </row>
    <row r="45" customFormat="false" ht="15" hidden="false" customHeight="false" outlineLevel="0" collapsed="false">
      <c r="A45" s="226" t="s">
        <v>1948</v>
      </c>
      <c r="B45" s="227"/>
      <c r="C45" s="226" t="s">
        <v>1628</v>
      </c>
      <c r="D45" s="227"/>
      <c r="E45" s="226" t="s">
        <v>1889</v>
      </c>
      <c r="F45" s="226" t="s">
        <v>1949</v>
      </c>
      <c r="G45" s="226" t="s">
        <v>1950</v>
      </c>
      <c r="H45" s="227"/>
      <c r="I45" s="226" t="s">
        <v>1951</v>
      </c>
      <c r="J45" s="226" t="s">
        <v>1802</v>
      </c>
      <c r="K45" s="226" t="s">
        <v>1716</v>
      </c>
      <c r="L45" s="226" t="s">
        <v>1952</v>
      </c>
      <c r="M45" s="226" t="s">
        <v>1953</v>
      </c>
      <c r="N45" s="226" t="s">
        <v>1954</v>
      </c>
      <c r="O45" s="227"/>
      <c r="P45" s="227"/>
      <c r="Q45" s="227"/>
      <c r="R45" s="227"/>
      <c r="S45" s="227"/>
      <c r="T45" s="227"/>
      <c r="U45" s="227"/>
      <c r="V45" s="227"/>
      <c r="W45" s="227"/>
      <c r="X45" s="227"/>
    </row>
    <row r="46" customFormat="false" ht="15" hidden="false" customHeight="false" outlineLevel="0" collapsed="false">
      <c r="A46" s="226" t="s">
        <v>1955</v>
      </c>
      <c r="B46" s="227"/>
      <c r="C46" s="226" t="s">
        <v>1956</v>
      </c>
      <c r="D46" s="227"/>
      <c r="E46" s="226" t="s">
        <v>1957</v>
      </c>
      <c r="F46" s="226" t="s">
        <v>1958</v>
      </c>
      <c r="G46" s="227"/>
      <c r="H46" s="227"/>
      <c r="I46" s="226" t="s">
        <v>1959</v>
      </c>
      <c r="J46" s="226" t="s">
        <v>1960</v>
      </c>
      <c r="K46" s="226" t="s">
        <v>1731</v>
      </c>
      <c r="L46" s="226" t="s">
        <v>1961</v>
      </c>
      <c r="M46" s="226" t="s">
        <v>1962</v>
      </c>
      <c r="N46" s="226" t="s">
        <v>1963</v>
      </c>
      <c r="O46" s="227"/>
      <c r="P46" s="227"/>
      <c r="Q46" s="227"/>
      <c r="R46" s="227"/>
      <c r="S46" s="227"/>
      <c r="T46" s="227"/>
      <c r="U46" s="227"/>
      <c r="V46" s="227"/>
      <c r="W46" s="227"/>
      <c r="X46" s="227"/>
    </row>
    <row r="47" customFormat="false" ht="15" hidden="false" customHeight="false" outlineLevel="0" collapsed="false">
      <c r="A47" s="226" t="s">
        <v>1964</v>
      </c>
      <c r="B47" s="227"/>
      <c r="C47" s="226" t="s">
        <v>1641</v>
      </c>
      <c r="D47" s="227"/>
      <c r="E47" s="226" t="s">
        <v>1898</v>
      </c>
      <c r="F47" s="226" t="s">
        <v>1965</v>
      </c>
      <c r="G47" s="227"/>
      <c r="H47" s="227"/>
      <c r="I47" s="226" t="s">
        <v>1966</v>
      </c>
      <c r="J47" s="226" t="s">
        <v>1967</v>
      </c>
      <c r="K47" s="226" t="s">
        <v>1740</v>
      </c>
      <c r="L47" s="226" t="s">
        <v>1968</v>
      </c>
      <c r="M47" s="226" t="s">
        <v>1737</v>
      </c>
      <c r="N47" s="226" t="s">
        <v>1658</v>
      </c>
      <c r="O47" s="227"/>
      <c r="P47" s="227"/>
      <c r="Q47" s="227"/>
      <c r="R47" s="227"/>
      <c r="S47" s="227"/>
      <c r="T47" s="227"/>
      <c r="U47" s="227"/>
      <c r="V47" s="227"/>
      <c r="W47" s="227"/>
      <c r="X47" s="227"/>
    </row>
    <row r="48" customFormat="false" ht="15" hidden="false" customHeight="false" outlineLevel="0" collapsed="false">
      <c r="A48" s="226" t="s">
        <v>1969</v>
      </c>
      <c r="B48" s="227"/>
      <c r="C48" s="226" t="s">
        <v>1970</v>
      </c>
      <c r="D48" s="227"/>
      <c r="E48" s="226" t="s">
        <v>1794</v>
      </c>
      <c r="F48" s="226" t="s">
        <v>88</v>
      </c>
      <c r="G48" s="227"/>
      <c r="H48" s="227"/>
      <c r="I48" s="226" t="s">
        <v>1971</v>
      </c>
      <c r="J48" s="226" t="s">
        <v>1833</v>
      </c>
      <c r="K48" s="226" t="s">
        <v>123</v>
      </c>
      <c r="L48" s="226" t="s">
        <v>1972</v>
      </c>
      <c r="M48" s="226" t="s">
        <v>1745</v>
      </c>
      <c r="N48" s="226" t="s">
        <v>1973</v>
      </c>
      <c r="O48" s="227"/>
      <c r="P48" s="227"/>
      <c r="Q48" s="227"/>
      <c r="R48" s="227"/>
      <c r="S48" s="227"/>
      <c r="T48" s="227"/>
      <c r="U48" s="227"/>
      <c r="V48" s="227"/>
      <c r="W48" s="227"/>
      <c r="X48" s="227"/>
    </row>
    <row r="49" customFormat="false" ht="15" hidden="false" customHeight="false" outlineLevel="0" collapsed="false">
      <c r="A49" s="226" t="s">
        <v>1974</v>
      </c>
      <c r="B49" s="227"/>
      <c r="C49" s="226" t="s">
        <v>1975</v>
      </c>
      <c r="D49" s="227"/>
      <c r="E49" s="226" t="s">
        <v>1909</v>
      </c>
      <c r="F49" s="226" t="s">
        <v>912</v>
      </c>
      <c r="G49" s="227"/>
      <c r="H49" s="227"/>
      <c r="I49" s="226" t="s">
        <v>1976</v>
      </c>
      <c r="J49" s="226" t="s">
        <v>1671</v>
      </c>
      <c r="K49" s="226" t="s">
        <v>1977</v>
      </c>
      <c r="L49" s="226" t="s">
        <v>1978</v>
      </c>
      <c r="M49" s="226" t="s">
        <v>1761</v>
      </c>
      <c r="N49" s="226" t="s">
        <v>1979</v>
      </c>
      <c r="O49" s="227"/>
      <c r="P49" s="227"/>
      <c r="Q49" s="227"/>
      <c r="R49" s="227"/>
      <c r="S49" s="227"/>
      <c r="T49" s="227"/>
      <c r="U49" s="227"/>
      <c r="V49" s="227"/>
      <c r="W49" s="227"/>
      <c r="X49" s="227"/>
    </row>
    <row r="50" customFormat="false" ht="15" hidden="false" customHeight="false" outlineLevel="0" collapsed="false">
      <c r="A50" s="226" t="s">
        <v>1791</v>
      </c>
      <c r="B50" s="227"/>
      <c r="C50" s="226" t="s">
        <v>1980</v>
      </c>
      <c r="D50" s="227"/>
      <c r="E50" s="226" t="s">
        <v>1833</v>
      </c>
      <c r="F50" s="226" t="s">
        <v>1981</v>
      </c>
      <c r="G50" s="227"/>
      <c r="H50" s="227"/>
      <c r="I50" s="226" t="s">
        <v>1982</v>
      </c>
      <c r="J50" s="226" t="s">
        <v>1712</v>
      </c>
      <c r="K50" s="226" t="s">
        <v>1983</v>
      </c>
      <c r="L50" s="226" t="s">
        <v>1984</v>
      </c>
      <c r="M50" s="226" t="s">
        <v>1834</v>
      </c>
      <c r="N50" s="226" t="s">
        <v>1985</v>
      </c>
      <c r="O50" s="227"/>
      <c r="P50" s="227"/>
      <c r="Q50" s="227"/>
      <c r="R50" s="227"/>
      <c r="S50" s="227"/>
      <c r="T50" s="227"/>
      <c r="U50" s="227"/>
      <c r="V50" s="227"/>
      <c r="W50" s="227"/>
      <c r="X50" s="227"/>
    </row>
    <row r="51" customFormat="false" ht="15" hidden="false" customHeight="false" outlineLevel="0" collapsed="false">
      <c r="A51" s="226" t="s">
        <v>1986</v>
      </c>
      <c r="B51" s="227"/>
      <c r="C51" s="226" t="s">
        <v>1987</v>
      </c>
      <c r="D51" s="227"/>
      <c r="E51" s="226" t="s">
        <v>1619</v>
      </c>
      <c r="F51" s="226" t="s">
        <v>1813</v>
      </c>
      <c r="G51" s="227"/>
      <c r="H51" s="227"/>
      <c r="I51" s="226" t="s">
        <v>1715</v>
      </c>
      <c r="J51" s="226" t="s">
        <v>88</v>
      </c>
      <c r="K51" s="226" t="s">
        <v>1964</v>
      </c>
      <c r="L51" s="226" t="s">
        <v>1988</v>
      </c>
      <c r="M51" s="226" t="s">
        <v>225</v>
      </c>
      <c r="N51" s="226" t="s">
        <v>1989</v>
      </c>
      <c r="O51" s="227"/>
      <c r="P51" s="227"/>
      <c r="Q51" s="227"/>
      <c r="R51" s="227"/>
      <c r="S51" s="227"/>
      <c r="T51" s="227"/>
      <c r="U51" s="227"/>
      <c r="V51" s="227"/>
      <c r="W51" s="227"/>
      <c r="X51" s="227"/>
    </row>
    <row r="52" customFormat="false" ht="15" hidden="false" customHeight="false" outlineLevel="0" collapsed="false">
      <c r="A52" s="226" t="s">
        <v>167</v>
      </c>
      <c r="B52" s="227"/>
      <c r="C52" s="226" t="s">
        <v>1990</v>
      </c>
      <c r="D52" s="227"/>
      <c r="E52" s="226" t="s">
        <v>1628</v>
      </c>
      <c r="F52" s="226" t="s">
        <v>1822</v>
      </c>
      <c r="G52" s="227"/>
      <c r="H52" s="227"/>
      <c r="I52" s="226" t="s">
        <v>1991</v>
      </c>
      <c r="J52" s="226" t="s">
        <v>912</v>
      </c>
      <c r="K52" s="226" t="s">
        <v>1992</v>
      </c>
      <c r="L52" s="226" t="s">
        <v>1993</v>
      </c>
      <c r="M52" s="226" t="s">
        <v>1994</v>
      </c>
      <c r="N52" s="226" t="s">
        <v>1995</v>
      </c>
      <c r="O52" s="227"/>
      <c r="P52" s="227"/>
      <c r="Q52" s="227"/>
      <c r="R52" s="227"/>
      <c r="S52" s="227"/>
      <c r="T52" s="227"/>
      <c r="U52" s="227"/>
      <c r="V52" s="227"/>
      <c r="W52" s="227"/>
      <c r="X52" s="227"/>
    </row>
    <row r="53" customFormat="false" ht="15" hidden="false" customHeight="false" outlineLevel="0" collapsed="false">
      <c r="A53" s="226" t="s">
        <v>1996</v>
      </c>
      <c r="B53" s="227"/>
      <c r="C53" s="226" t="s">
        <v>1997</v>
      </c>
      <c r="D53" s="227"/>
      <c r="E53" s="226" t="s">
        <v>1641</v>
      </c>
      <c r="F53" s="226" t="s">
        <v>1829</v>
      </c>
      <c r="G53" s="227"/>
      <c r="H53" s="227"/>
      <c r="I53" s="226" t="s">
        <v>1998</v>
      </c>
      <c r="J53" s="226" t="s">
        <v>1999</v>
      </c>
      <c r="K53" s="226" t="s">
        <v>2000</v>
      </c>
      <c r="L53" s="226" t="s">
        <v>2001</v>
      </c>
      <c r="M53" s="226" t="s">
        <v>2002</v>
      </c>
      <c r="N53" s="226" t="s">
        <v>2003</v>
      </c>
      <c r="O53" s="227"/>
      <c r="P53" s="227"/>
      <c r="Q53" s="227"/>
      <c r="R53" s="227"/>
      <c r="S53" s="227"/>
      <c r="T53" s="227"/>
      <c r="U53" s="227"/>
      <c r="V53" s="227"/>
      <c r="W53" s="227"/>
      <c r="X53" s="227"/>
    </row>
    <row r="54" customFormat="false" ht="15" hidden="false" customHeight="false" outlineLevel="0" collapsed="false">
      <c r="A54" s="226" t="s">
        <v>2004</v>
      </c>
      <c r="B54" s="227"/>
      <c r="C54" s="226" t="s">
        <v>2005</v>
      </c>
      <c r="D54" s="227"/>
      <c r="E54" s="226" t="s">
        <v>1649</v>
      </c>
      <c r="F54" s="226" t="s">
        <v>1836</v>
      </c>
      <c r="G54" s="227"/>
      <c r="H54" s="227"/>
      <c r="I54" s="226" t="s">
        <v>2006</v>
      </c>
      <c r="J54" s="226" t="s">
        <v>1724</v>
      </c>
      <c r="K54" s="226" t="s">
        <v>1807</v>
      </c>
      <c r="L54" s="226" t="s">
        <v>1834</v>
      </c>
      <c r="M54" s="226" t="s">
        <v>231</v>
      </c>
      <c r="N54" s="226" t="s">
        <v>1737</v>
      </c>
      <c r="O54" s="227"/>
      <c r="P54" s="227"/>
      <c r="Q54" s="227"/>
      <c r="R54" s="227"/>
      <c r="S54" s="227"/>
      <c r="T54" s="227"/>
      <c r="U54" s="227"/>
      <c r="V54" s="227"/>
      <c r="W54" s="227"/>
      <c r="X54" s="227"/>
    </row>
    <row r="55" customFormat="false" ht="15" hidden="false" customHeight="false" outlineLevel="0" collapsed="false">
      <c r="A55" s="226" t="s">
        <v>1816</v>
      </c>
      <c r="B55" s="227"/>
      <c r="C55" s="226" t="s">
        <v>1816</v>
      </c>
      <c r="D55" s="227"/>
      <c r="E55" s="226" t="s">
        <v>2007</v>
      </c>
      <c r="F55" s="226" t="s">
        <v>1842</v>
      </c>
      <c r="G55" s="227"/>
      <c r="H55" s="227"/>
      <c r="I55" s="226" t="s">
        <v>1816</v>
      </c>
      <c r="J55" s="226" t="s">
        <v>2008</v>
      </c>
      <c r="K55" s="226" t="s">
        <v>2009</v>
      </c>
      <c r="L55" s="226" t="s">
        <v>2010</v>
      </c>
      <c r="M55" s="226" t="s">
        <v>236</v>
      </c>
      <c r="N55" s="226" t="s">
        <v>1745</v>
      </c>
      <c r="O55" s="227"/>
      <c r="P55" s="227"/>
      <c r="Q55" s="227"/>
      <c r="R55" s="227"/>
      <c r="S55" s="227"/>
      <c r="T55" s="227"/>
      <c r="U55" s="227"/>
      <c r="V55" s="227"/>
      <c r="W55" s="227"/>
      <c r="X55" s="227"/>
    </row>
    <row r="56" customFormat="false" ht="15" hidden="false" customHeight="false" outlineLevel="0" collapsed="false">
      <c r="A56" s="226" t="s">
        <v>1824</v>
      </c>
      <c r="B56" s="227"/>
      <c r="C56" s="226" t="s">
        <v>1947</v>
      </c>
      <c r="D56" s="227"/>
      <c r="E56" s="226" t="s">
        <v>1658</v>
      </c>
      <c r="F56" s="226" t="s">
        <v>1848</v>
      </c>
      <c r="G56" s="227"/>
      <c r="H56" s="227"/>
      <c r="I56" s="226" t="s">
        <v>1824</v>
      </c>
      <c r="J56" s="226" t="s">
        <v>97</v>
      </c>
      <c r="K56" s="226" t="s">
        <v>2011</v>
      </c>
      <c r="L56" s="226" t="s">
        <v>225</v>
      </c>
      <c r="M56" s="226" t="s">
        <v>2012</v>
      </c>
      <c r="N56" s="226" t="s">
        <v>2013</v>
      </c>
      <c r="O56" s="227"/>
      <c r="P56" s="227"/>
      <c r="Q56" s="227"/>
      <c r="R56" s="227"/>
      <c r="S56" s="227"/>
      <c r="T56" s="227"/>
      <c r="U56" s="227"/>
      <c r="V56" s="227"/>
      <c r="W56" s="227"/>
      <c r="X56" s="227"/>
    </row>
    <row r="57" customFormat="false" ht="15" hidden="false" customHeight="false" outlineLevel="0" collapsed="false">
      <c r="A57" s="226" t="s">
        <v>1831</v>
      </c>
      <c r="B57" s="227"/>
      <c r="C57" s="226" t="s">
        <v>2014</v>
      </c>
      <c r="D57" s="227"/>
      <c r="E57" s="226" t="s">
        <v>2015</v>
      </c>
      <c r="F57" s="226" t="s">
        <v>1857</v>
      </c>
      <c r="G57" s="227"/>
      <c r="H57" s="227"/>
      <c r="I57" s="226" t="s">
        <v>1831</v>
      </c>
      <c r="J57" s="226" t="s">
        <v>2016</v>
      </c>
      <c r="K57" s="226" t="s">
        <v>2017</v>
      </c>
      <c r="L57" s="226" t="s">
        <v>2018</v>
      </c>
      <c r="M57" s="226" t="s">
        <v>776</v>
      </c>
      <c r="N57" s="226" t="s">
        <v>1753</v>
      </c>
      <c r="O57" s="227"/>
      <c r="P57" s="227"/>
      <c r="Q57" s="227"/>
      <c r="R57" s="227"/>
      <c r="S57" s="227"/>
      <c r="T57" s="227"/>
      <c r="U57" s="227"/>
      <c r="V57" s="227"/>
      <c r="W57" s="227"/>
      <c r="X57" s="227"/>
    </row>
    <row r="58" customFormat="false" ht="15" hidden="false" customHeight="false" outlineLevel="0" collapsed="false">
      <c r="A58" s="226" t="s">
        <v>1838</v>
      </c>
      <c r="B58" s="227"/>
      <c r="C58" s="226" t="s">
        <v>2019</v>
      </c>
      <c r="D58" s="227"/>
      <c r="E58" s="226" t="s">
        <v>2020</v>
      </c>
      <c r="F58" s="226" t="s">
        <v>1865</v>
      </c>
      <c r="G58" s="227"/>
      <c r="H58" s="227"/>
      <c r="I58" s="226" t="s">
        <v>1844</v>
      </c>
      <c r="J58" s="226" t="s">
        <v>1780</v>
      </c>
      <c r="K58" s="226" t="s">
        <v>2021</v>
      </c>
      <c r="L58" s="226" t="s">
        <v>2022</v>
      </c>
      <c r="M58" s="226" t="s">
        <v>1778</v>
      </c>
      <c r="N58" s="226" t="s">
        <v>1761</v>
      </c>
      <c r="O58" s="227"/>
      <c r="P58" s="227"/>
      <c r="Q58" s="227"/>
      <c r="R58" s="227"/>
      <c r="S58" s="227"/>
      <c r="T58" s="227"/>
      <c r="U58" s="227"/>
      <c r="V58" s="227"/>
      <c r="W58" s="227"/>
      <c r="X58" s="227"/>
    </row>
    <row r="59" customFormat="false" ht="15" hidden="false" customHeight="false" outlineLevel="0" collapsed="false">
      <c r="A59" s="226" t="s">
        <v>1844</v>
      </c>
      <c r="B59" s="227"/>
      <c r="C59" s="226" t="s">
        <v>2023</v>
      </c>
      <c r="D59" s="227"/>
      <c r="E59" s="226" t="s">
        <v>2024</v>
      </c>
      <c r="F59" s="226" t="s">
        <v>1874</v>
      </c>
      <c r="G59" s="227"/>
      <c r="H59" s="227"/>
      <c r="I59" s="226" t="s">
        <v>1850</v>
      </c>
      <c r="J59" s="226" t="s">
        <v>2025</v>
      </c>
      <c r="K59" s="226" t="s">
        <v>2026</v>
      </c>
      <c r="L59" s="226" t="s">
        <v>2027</v>
      </c>
      <c r="M59" s="226" t="s">
        <v>2028</v>
      </c>
      <c r="N59" s="226" t="s">
        <v>1834</v>
      </c>
      <c r="O59" s="227"/>
      <c r="P59" s="227"/>
      <c r="Q59" s="227"/>
      <c r="R59" s="227"/>
      <c r="S59" s="227"/>
      <c r="T59" s="227"/>
      <c r="U59" s="227"/>
      <c r="V59" s="227"/>
      <c r="W59" s="227"/>
      <c r="X59" s="227"/>
    </row>
    <row r="60" customFormat="false" ht="15" hidden="false" customHeight="false" outlineLevel="0" collapsed="false">
      <c r="A60" s="226" t="s">
        <v>1850</v>
      </c>
      <c r="B60" s="227"/>
      <c r="C60" s="226" t="s">
        <v>2029</v>
      </c>
      <c r="D60" s="227"/>
      <c r="E60" s="226" t="s">
        <v>225</v>
      </c>
      <c r="F60" s="226" t="s">
        <v>1894</v>
      </c>
      <c r="G60" s="227"/>
      <c r="H60" s="227"/>
      <c r="I60" s="226" t="s">
        <v>1859</v>
      </c>
      <c r="J60" s="226" t="s">
        <v>2030</v>
      </c>
      <c r="K60" s="226" t="s">
        <v>1657</v>
      </c>
      <c r="L60" s="226" t="s">
        <v>2031</v>
      </c>
      <c r="M60" s="226" t="s">
        <v>1694</v>
      </c>
      <c r="N60" s="226" t="s">
        <v>225</v>
      </c>
      <c r="O60" s="227"/>
      <c r="P60" s="227"/>
      <c r="Q60" s="227"/>
      <c r="R60" s="227"/>
      <c r="S60" s="227"/>
      <c r="T60" s="227"/>
      <c r="U60" s="227"/>
      <c r="V60" s="227"/>
      <c r="W60" s="227"/>
      <c r="X60" s="227"/>
    </row>
    <row r="61" customFormat="false" ht="15" hidden="false" customHeight="false" outlineLevel="0" collapsed="false">
      <c r="A61" s="226" t="s">
        <v>1859</v>
      </c>
      <c r="B61" s="227"/>
      <c r="C61" s="226" t="s">
        <v>2032</v>
      </c>
      <c r="D61" s="227"/>
      <c r="E61" s="226" t="s">
        <v>2033</v>
      </c>
      <c r="F61" s="226" t="s">
        <v>2034</v>
      </c>
      <c r="G61" s="227"/>
      <c r="H61" s="227"/>
      <c r="I61" s="226" t="s">
        <v>1868</v>
      </c>
      <c r="J61" s="226" t="s">
        <v>1619</v>
      </c>
      <c r="K61" s="226" t="s">
        <v>2035</v>
      </c>
      <c r="L61" s="226" t="s">
        <v>2036</v>
      </c>
      <c r="M61" s="226" t="s">
        <v>1702</v>
      </c>
      <c r="N61" s="226" t="s">
        <v>231</v>
      </c>
      <c r="O61" s="227"/>
      <c r="P61" s="227"/>
      <c r="Q61" s="227"/>
      <c r="R61" s="227"/>
      <c r="S61" s="227"/>
      <c r="T61" s="227"/>
      <c r="U61" s="227"/>
      <c r="V61" s="227"/>
      <c r="W61" s="227"/>
      <c r="X61" s="227"/>
    </row>
    <row r="62" customFormat="false" ht="15" hidden="false" customHeight="false" outlineLevel="0" collapsed="false">
      <c r="A62" s="226" t="s">
        <v>1868</v>
      </c>
      <c r="B62" s="227"/>
      <c r="C62" s="226" t="s">
        <v>2037</v>
      </c>
      <c r="D62" s="227"/>
      <c r="E62" s="226" t="s">
        <v>1688</v>
      </c>
      <c r="F62" s="226" t="s">
        <v>111</v>
      </c>
      <c r="G62" s="227"/>
      <c r="H62" s="227"/>
      <c r="I62" s="226" t="s">
        <v>1876</v>
      </c>
      <c r="J62" s="226" t="s">
        <v>2038</v>
      </c>
      <c r="K62" s="226" t="s">
        <v>167</v>
      </c>
      <c r="L62" s="226" t="s">
        <v>2039</v>
      </c>
      <c r="M62" s="226" t="s">
        <v>2040</v>
      </c>
      <c r="N62" s="226" t="s">
        <v>2041</v>
      </c>
      <c r="O62" s="227"/>
      <c r="P62" s="227"/>
      <c r="Q62" s="227"/>
      <c r="R62" s="227"/>
      <c r="S62" s="227"/>
      <c r="T62" s="227"/>
      <c r="U62" s="227"/>
      <c r="V62" s="227"/>
      <c r="W62" s="227"/>
      <c r="X62" s="227"/>
    </row>
    <row r="63" customFormat="false" ht="15" hidden="false" customHeight="false" outlineLevel="0" collapsed="false">
      <c r="A63" s="226" t="s">
        <v>1876</v>
      </c>
      <c r="B63" s="227"/>
      <c r="C63" s="226" t="s">
        <v>1658</v>
      </c>
      <c r="D63" s="227"/>
      <c r="E63" s="226" t="s">
        <v>2042</v>
      </c>
      <c r="F63" s="226" t="s">
        <v>2043</v>
      </c>
      <c r="G63" s="227"/>
      <c r="H63" s="227"/>
      <c r="I63" s="226" t="s">
        <v>1882</v>
      </c>
      <c r="J63" s="226" t="s">
        <v>1885</v>
      </c>
      <c r="K63" s="226" t="s">
        <v>1996</v>
      </c>
      <c r="L63" s="226" t="s">
        <v>2044</v>
      </c>
      <c r="M63" s="226" t="s">
        <v>2045</v>
      </c>
      <c r="N63" s="226" t="s">
        <v>236</v>
      </c>
      <c r="O63" s="227"/>
      <c r="P63" s="227"/>
      <c r="Q63" s="227"/>
      <c r="R63" s="227"/>
      <c r="S63" s="227"/>
      <c r="T63" s="227"/>
      <c r="U63" s="227"/>
      <c r="V63" s="227"/>
      <c r="W63" s="227"/>
      <c r="X63" s="227"/>
    </row>
    <row r="64" customFormat="false" ht="15" hidden="false" customHeight="false" outlineLevel="0" collapsed="false">
      <c r="A64" s="226" t="s">
        <v>1882</v>
      </c>
      <c r="B64" s="227"/>
      <c r="C64" s="226" t="s">
        <v>1979</v>
      </c>
      <c r="D64" s="227"/>
      <c r="E64" s="226" t="s">
        <v>2046</v>
      </c>
      <c r="F64" s="226" t="s">
        <v>116</v>
      </c>
      <c r="G64" s="227"/>
      <c r="H64" s="227"/>
      <c r="I64" s="226" t="s">
        <v>1888</v>
      </c>
      <c r="J64" s="226" t="s">
        <v>2047</v>
      </c>
      <c r="K64" s="226" t="s">
        <v>2004</v>
      </c>
      <c r="L64" s="226" t="s">
        <v>2048</v>
      </c>
      <c r="M64" s="226" t="s">
        <v>2049</v>
      </c>
      <c r="N64" s="226" t="s">
        <v>2050</v>
      </c>
      <c r="O64" s="227"/>
      <c r="P64" s="227"/>
      <c r="Q64" s="227"/>
      <c r="R64" s="227"/>
      <c r="S64" s="227"/>
      <c r="T64" s="227"/>
      <c r="U64" s="227"/>
      <c r="V64" s="227"/>
      <c r="W64" s="227"/>
      <c r="X64" s="227"/>
    </row>
    <row r="65" customFormat="false" ht="15" hidden="false" customHeight="false" outlineLevel="0" collapsed="false">
      <c r="A65" s="226" t="s">
        <v>1888</v>
      </c>
      <c r="B65" s="227"/>
      <c r="C65" s="226" t="s">
        <v>1985</v>
      </c>
      <c r="D65" s="227"/>
      <c r="E65" s="226" t="s">
        <v>2051</v>
      </c>
      <c r="F65" s="226" t="s">
        <v>2052</v>
      </c>
      <c r="G65" s="227"/>
      <c r="H65" s="227"/>
      <c r="I65" s="226" t="s">
        <v>1896</v>
      </c>
      <c r="J65" s="226" t="s">
        <v>2053</v>
      </c>
      <c r="K65" s="226" t="s">
        <v>1816</v>
      </c>
      <c r="L65" s="226" t="s">
        <v>1683</v>
      </c>
      <c r="M65" s="226" t="s">
        <v>2054</v>
      </c>
      <c r="N65" s="226" t="s">
        <v>2012</v>
      </c>
      <c r="O65" s="227"/>
      <c r="P65" s="227"/>
      <c r="Q65" s="227"/>
      <c r="R65" s="227"/>
      <c r="S65" s="227"/>
      <c r="T65" s="227"/>
      <c r="U65" s="227"/>
      <c r="V65" s="227"/>
      <c r="W65" s="227"/>
      <c r="X65" s="227"/>
    </row>
    <row r="66" customFormat="false" ht="15" hidden="false" customHeight="false" outlineLevel="0" collapsed="false">
      <c r="A66" s="226" t="s">
        <v>1896</v>
      </c>
      <c r="B66" s="227"/>
      <c r="C66" s="226" t="s">
        <v>1995</v>
      </c>
      <c r="D66" s="227"/>
      <c r="E66" s="226" t="s">
        <v>1709</v>
      </c>
      <c r="F66" s="226" t="s">
        <v>2055</v>
      </c>
      <c r="G66" s="227"/>
      <c r="H66" s="227"/>
      <c r="I66" s="226" t="s">
        <v>1901</v>
      </c>
      <c r="J66" s="226" t="s">
        <v>1916</v>
      </c>
      <c r="K66" s="226" t="s">
        <v>1824</v>
      </c>
      <c r="L66" s="226" t="s">
        <v>2012</v>
      </c>
      <c r="M66" s="226" t="s">
        <v>282</v>
      </c>
      <c r="N66" s="226" t="s">
        <v>2056</v>
      </c>
      <c r="O66" s="227"/>
      <c r="P66" s="227"/>
      <c r="Q66" s="227"/>
      <c r="R66" s="227"/>
      <c r="S66" s="227"/>
      <c r="T66" s="227"/>
      <c r="U66" s="227"/>
      <c r="V66" s="227"/>
      <c r="W66" s="227"/>
      <c r="X66" s="227"/>
    </row>
    <row r="67" customFormat="false" ht="15" hidden="false" customHeight="false" outlineLevel="0" collapsed="false">
      <c r="A67" s="226" t="s">
        <v>1901</v>
      </c>
      <c r="B67" s="227"/>
      <c r="C67" s="226" t="s">
        <v>2057</v>
      </c>
      <c r="D67" s="227"/>
      <c r="E67" s="226" t="s">
        <v>2058</v>
      </c>
      <c r="F67" s="226" t="s">
        <v>2059</v>
      </c>
      <c r="G67" s="227"/>
      <c r="H67" s="227"/>
      <c r="I67" s="226" t="s">
        <v>1906</v>
      </c>
      <c r="J67" s="226" t="s">
        <v>2060</v>
      </c>
      <c r="K67" s="226" t="s">
        <v>1831</v>
      </c>
      <c r="L67" s="226" t="s">
        <v>2061</v>
      </c>
      <c r="M67" s="226" t="s">
        <v>2062</v>
      </c>
      <c r="N67" s="226" t="s">
        <v>2063</v>
      </c>
      <c r="O67" s="227"/>
      <c r="P67" s="227"/>
      <c r="Q67" s="227"/>
      <c r="R67" s="227"/>
      <c r="S67" s="227"/>
      <c r="T67" s="227"/>
      <c r="U67" s="227"/>
      <c r="V67" s="227"/>
      <c r="W67" s="227"/>
      <c r="X67" s="227"/>
    </row>
    <row r="68" customFormat="false" ht="15" hidden="false" customHeight="false" outlineLevel="0" collapsed="false">
      <c r="A68" s="226" t="s">
        <v>1906</v>
      </c>
      <c r="B68" s="227"/>
      <c r="C68" s="226" t="s">
        <v>2024</v>
      </c>
      <c r="D68" s="227"/>
      <c r="E68" s="226" t="s">
        <v>2064</v>
      </c>
      <c r="F68" s="226" t="s">
        <v>2065</v>
      </c>
      <c r="G68" s="227"/>
      <c r="H68" s="227"/>
      <c r="I68" s="226" t="s">
        <v>1914</v>
      </c>
      <c r="J68" s="226" t="s">
        <v>1932</v>
      </c>
      <c r="K68" s="226" t="s">
        <v>1844</v>
      </c>
      <c r="L68" s="226" t="s">
        <v>2056</v>
      </c>
      <c r="M68" s="226" t="s">
        <v>2066</v>
      </c>
      <c r="N68" s="226" t="s">
        <v>2033</v>
      </c>
      <c r="O68" s="227"/>
      <c r="P68" s="227"/>
      <c r="Q68" s="227"/>
      <c r="R68" s="227"/>
      <c r="S68" s="227"/>
      <c r="T68" s="227"/>
      <c r="U68" s="227"/>
      <c r="V68" s="227"/>
      <c r="W68" s="227"/>
      <c r="X68" s="227"/>
    </row>
    <row r="69" customFormat="false" ht="15" hidden="false" customHeight="false" outlineLevel="0" collapsed="false">
      <c r="A69" s="226" t="s">
        <v>1914</v>
      </c>
      <c r="B69" s="227"/>
      <c r="C69" s="226" t="s">
        <v>2067</v>
      </c>
      <c r="D69" s="227"/>
      <c r="E69" s="226" t="s">
        <v>1726</v>
      </c>
      <c r="F69" s="226" t="s">
        <v>2068</v>
      </c>
      <c r="G69" s="227"/>
      <c r="H69" s="227"/>
      <c r="I69" s="226" t="s">
        <v>1922</v>
      </c>
      <c r="J69" s="226" t="s">
        <v>1941</v>
      </c>
      <c r="K69" s="226" t="s">
        <v>1850</v>
      </c>
      <c r="L69" s="226" t="s">
        <v>2033</v>
      </c>
      <c r="M69" s="226" t="s">
        <v>284</v>
      </c>
      <c r="N69" s="226" t="s">
        <v>1688</v>
      </c>
      <c r="O69" s="227"/>
      <c r="P69" s="227"/>
      <c r="Q69" s="227"/>
      <c r="R69" s="227"/>
      <c r="S69" s="227"/>
      <c r="T69" s="227"/>
      <c r="U69" s="227"/>
      <c r="V69" s="227"/>
      <c r="W69" s="227"/>
      <c r="X69" s="227"/>
    </row>
    <row r="70" customFormat="false" ht="15" hidden="false" customHeight="false" outlineLevel="0" collapsed="false">
      <c r="A70" s="226" t="s">
        <v>1922</v>
      </c>
      <c r="B70" s="227"/>
      <c r="C70" s="226" t="s">
        <v>2069</v>
      </c>
      <c r="D70" s="227"/>
      <c r="E70" s="226" t="s">
        <v>2070</v>
      </c>
      <c r="F70" s="226" t="s">
        <v>2071</v>
      </c>
      <c r="G70" s="227"/>
      <c r="H70" s="227"/>
      <c r="I70" s="226" t="s">
        <v>2072</v>
      </c>
      <c r="J70" s="226" t="s">
        <v>1628</v>
      </c>
      <c r="K70" s="226" t="s">
        <v>1859</v>
      </c>
      <c r="L70" s="226" t="s">
        <v>2073</v>
      </c>
      <c r="M70" s="226" t="s">
        <v>286</v>
      </c>
      <c r="N70" s="226" t="s">
        <v>1778</v>
      </c>
      <c r="O70" s="227"/>
      <c r="P70" s="227"/>
      <c r="Q70" s="227"/>
      <c r="R70" s="227"/>
      <c r="S70" s="227"/>
      <c r="T70" s="227"/>
      <c r="U70" s="227"/>
      <c r="V70" s="227"/>
      <c r="W70" s="227"/>
      <c r="X70" s="227"/>
    </row>
    <row r="71" customFormat="false" ht="15" hidden="false" customHeight="false" outlineLevel="0" collapsed="false">
      <c r="A71" s="226" t="s">
        <v>2072</v>
      </c>
      <c r="B71" s="227"/>
      <c r="C71" s="226" t="s">
        <v>225</v>
      </c>
      <c r="D71" s="227"/>
      <c r="E71" s="226" t="s">
        <v>2074</v>
      </c>
      <c r="F71" s="226" t="s">
        <v>2075</v>
      </c>
      <c r="G71" s="227"/>
      <c r="H71" s="227"/>
      <c r="I71" s="226" t="s">
        <v>1930</v>
      </c>
      <c r="J71" s="226" t="s">
        <v>2076</v>
      </c>
      <c r="K71" s="226" t="s">
        <v>1868</v>
      </c>
      <c r="L71" s="226" t="s">
        <v>2077</v>
      </c>
      <c r="M71" s="226" t="s">
        <v>2078</v>
      </c>
      <c r="N71" s="226" t="s">
        <v>2079</v>
      </c>
      <c r="O71" s="227"/>
      <c r="P71" s="227"/>
      <c r="Q71" s="227"/>
      <c r="R71" s="227"/>
      <c r="S71" s="227"/>
      <c r="T71" s="227"/>
      <c r="U71" s="227"/>
      <c r="V71" s="227"/>
      <c r="W71" s="227"/>
      <c r="X71" s="227"/>
    </row>
    <row r="72" customFormat="false" ht="15" hidden="false" customHeight="false" outlineLevel="0" collapsed="false">
      <c r="A72" s="226" t="s">
        <v>1930</v>
      </c>
      <c r="B72" s="227"/>
      <c r="C72" s="226" t="s">
        <v>1994</v>
      </c>
      <c r="D72" s="227"/>
      <c r="E72" s="226" t="s">
        <v>1734</v>
      </c>
      <c r="F72" s="226" t="s">
        <v>138</v>
      </c>
      <c r="G72" s="227"/>
      <c r="H72" s="227"/>
      <c r="I72" s="226" t="s">
        <v>1939</v>
      </c>
      <c r="J72" s="226" t="s">
        <v>1956</v>
      </c>
      <c r="K72" s="226" t="s">
        <v>1876</v>
      </c>
      <c r="L72" s="226" t="s">
        <v>2080</v>
      </c>
      <c r="M72" s="226" t="s">
        <v>2081</v>
      </c>
      <c r="N72" s="226" t="s">
        <v>2082</v>
      </c>
      <c r="O72" s="227"/>
      <c r="P72" s="227"/>
      <c r="Q72" s="227"/>
      <c r="R72" s="227"/>
      <c r="S72" s="227"/>
      <c r="T72" s="227"/>
      <c r="U72" s="227"/>
      <c r="V72" s="227"/>
      <c r="W72" s="227"/>
      <c r="X72" s="227"/>
    </row>
    <row r="73" customFormat="false" ht="15" hidden="false" customHeight="false" outlineLevel="0" collapsed="false">
      <c r="A73" s="226" t="s">
        <v>1939</v>
      </c>
      <c r="B73" s="227"/>
      <c r="C73" s="226" t="s">
        <v>231</v>
      </c>
      <c r="D73" s="227"/>
      <c r="E73" s="226" t="s">
        <v>1758</v>
      </c>
      <c r="F73" s="226" t="s">
        <v>2083</v>
      </c>
      <c r="G73" s="227"/>
      <c r="H73" s="227"/>
      <c r="I73" s="226" t="s">
        <v>2084</v>
      </c>
      <c r="J73" s="226" t="s">
        <v>1641</v>
      </c>
      <c r="K73" s="226" t="s">
        <v>1882</v>
      </c>
      <c r="L73" s="226" t="s">
        <v>2085</v>
      </c>
      <c r="M73" s="226" t="s">
        <v>1871</v>
      </c>
      <c r="N73" s="226" t="s">
        <v>1694</v>
      </c>
      <c r="O73" s="227"/>
      <c r="P73" s="227"/>
      <c r="Q73" s="227"/>
      <c r="R73" s="227"/>
      <c r="S73" s="227"/>
      <c r="T73" s="227"/>
      <c r="U73" s="227"/>
      <c r="V73" s="227"/>
      <c r="W73" s="227"/>
      <c r="X73" s="227"/>
    </row>
    <row r="74" customFormat="false" ht="15" hidden="false" customHeight="false" outlineLevel="0" collapsed="false">
      <c r="A74" s="226" t="s">
        <v>2086</v>
      </c>
      <c r="B74" s="227"/>
      <c r="C74" s="226" t="s">
        <v>236</v>
      </c>
      <c r="D74" s="227"/>
      <c r="E74" s="226" t="s">
        <v>1768</v>
      </c>
      <c r="F74" s="226" t="s">
        <v>2087</v>
      </c>
      <c r="G74" s="227"/>
      <c r="H74" s="227"/>
      <c r="I74" s="226" t="s">
        <v>2088</v>
      </c>
      <c r="J74" s="226" t="s">
        <v>2089</v>
      </c>
      <c r="K74" s="226" t="s">
        <v>1888</v>
      </c>
      <c r="L74" s="226" t="s">
        <v>2090</v>
      </c>
      <c r="M74" s="226" t="s">
        <v>293</v>
      </c>
      <c r="N74" s="226" t="s">
        <v>2091</v>
      </c>
      <c r="O74" s="227"/>
      <c r="P74" s="227"/>
      <c r="Q74" s="227"/>
      <c r="R74" s="227"/>
      <c r="S74" s="227"/>
      <c r="T74" s="227"/>
      <c r="U74" s="227"/>
      <c r="V74" s="227"/>
      <c r="W74" s="227"/>
      <c r="X74" s="227"/>
    </row>
    <row r="75" customFormat="false" ht="15" hidden="false" customHeight="false" outlineLevel="0" collapsed="false">
      <c r="A75" s="226" t="s">
        <v>2092</v>
      </c>
      <c r="B75" s="227"/>
      <c r="C75" s="226" t="s">
        <v>2048</v>
      </c>
      <c r="D75" s="227"/>
      <c r="E75" s="226" t="s">
        <v>2093</v>
      </c>
      <c r="F75" s="226" t="s">
        <v>2094</v>
      </c>
      <c r="G75" s="227"/>
      <c r="H75" s="227"/>
      <c r="I75" s="226" t="s">
        <v>2095</v>
      </c>
      <c r="J75" s="226" t="s">
        <v>2007</v>
      </c>
      <c r="K75" s="226" t="s">
        <v>1896</v>
      </c>
      <c r="L75" s="226" t="s">
        <v>2096</v>
      </c>
      <c r="M75" s="226" t="s">
        <v>2097</v>
      </c>
      <c r="N75" s="226" t="s">
        <v>2098</v>
      </c>
      <c r="O75" s="227"/>
      <c r="P75" s="227"/>
      <c r="Q75" s="227"/>
      <c r="R75" s="227"/>
      <c r="S75" s="227"/>
      <c r="T75" s="227"/>
      <c r="U75" s="227"/>
      <c r="V75" s="227"/>
      <c r="W75" s="227"/>
      <c r="X75" s="227"/>
    </row>
    <row r="76" customFormat="false" ht="15" hidden="false" customHeight="false" outlineLevel="0" collapsed="false">
      <c r="A76" s="226" t="s">
        <v>2099</v>
      </c>
      <c r="B76" s="227"/>
      <c r="C76" s="226" t="s">
        <v>2100</v>
      </c>
      <c r="D76" s="227"/>
      <c r="E76" s="226" t="s">
        <v>2101</v>
      </c>
      <c r="F76" s="226" t="s">
        <v>2102</v>
      </c>
      <c r="G76" s="227"/>
      <c r="H76" s="227"/>
      <c r="I76" s="226" t="s">
        <v>1747</v>
      </c>
      <c r="J76" s="226" t="s">
        <v>2103</v>
      </c>
      <c r="K76" s="226" t="s">
        <v>1906</v>
      </c>
      <c r="L76" s="226" t="s">
        <v>1709</v>
      </c>
      <c r="M76" s="226" t="s">
        <v>2104</v>
      </c>
      <c r="N76" s="226" t="s">
        <v>2105</v>
      </c>
      <c r="O76" s="227"/>
      <c r="P76" s="227"/>
      <c r="Q76" s="227"/>
      <c r="R76" s="227"/>
      <c r="S76" s="227"/>
      <c r="T76" s="227"/>
      <c r="U76" s="227"/>
      <c r="V76" s="227"/>
      <c r="W76" s="227"/>
      <c r="X76" s="227"/>
    </row>
    <row r="77" customFormat="false" ht="15" hidden="false" customHeight="false" outlineLevel="0" collapsed="false">
      <c r="A77" s="226" t="s">
        <v>1875</v>
      </c>
      <c r="B77" s="227"/>
      <c r="C77" s="226" t="s">
        <v>1694</v>
      </c>
      <c r="D77" s="227"/>
      <c r="E77" s="226" t="s">
        <v>2106</v>
      </c>
      <c r="F77" s="226" t="s">
        <v>2107</v>
      </c>
      <c r="G77" s="227"/>
      <c r="H77" s="227"/>
      <c r="I77" s="226" t="s">
        <v>2108</v>
      </c>
      <c r="J77" s="226" t="s">
        <v>1997</v>
      </c>
      <c r="K77" s="226" t="s">
        <v>1914</v>
      </c>
      <c r="L77" s="226" t="s">
        <v>2109</v>
      </c>
      <c r="M77" s="226" t="s">
        <v>1828</v>
      </c>
      <c r="N77" s="226" t="s">
        <v>1702</v>
      </c>
      <c r="O77" s="227"/>
      <c r="P77" s="227"/>
      <c r="Q77" s="227"/>
      <c r="R77" s="227"/>
      <c r="S77" s="227"/>
      <c r="T77" s="227"/>
      <c r="U77" s="227"/>
      <c r="V77" s="227"/>
      <c r="W77" s="227"/>
      <c r="X77" s="227"/>
    </row>
    <row r="78" customFormat="false" ht="15" hidden="false" customHeight="false" outlineLevel="0" collapsed="false">
      <c r="A78" s="226" t="s">
        <v>1658</v>
      </c>
      <c r="B78" s="227"/>
      <c r="C78" s="226" t="s">
        <v>2110</v>
      </c>
      <c r="D78" s="227"/>
      <c r="E78" s="226" t="s">
        <v>2111</v>
      </c>
      <c r="F78" s="226" t="s">
        <v>2112</v>
      </c>
      <c r="G78" s="227"/>
      <c r="H78" s="227"/>
      <c r="I78" s="226" t="s">
        <v>2113</v>
      </c>
      <c r="J78" s="226" t="s">
        <v>1816</v>
      </c>
      <c r="K78" s="226" t="s">
        <v>1930</v>
      </c>
      <c r="L78" s="226" t="s">
        <v>1726</v>
      </c>
      <c r="M78" s="226" t="s">
        <v>2114</v>
      </c>
      <c r="N78" s="226" t="s">
        <v>2115</v>
      </c>
      <c r="O78" s="227"/>
      <c r="P78" s="227"/>
      <c r="Q78" s="227"/>
      <c r="R78" s="227"/>
      <c r="S78" s="227"/>
      <c r="T78" s="227"/>
      <c r="U78" s="227"/>
      <c r="V78" s="227"/>
      <c r="W78" s="227"/>
      <c r="X78" s="227"/>
    </row>
    <row r="79" customFormat="false" ht="15" hidden="false" customHeight="false" outlineLevel="0" collapsed="false">
      <c r="A79" s="226" t="s">
        <v>2116</v>
      </c>
      <c r="B79" s="227"/>
      <c r="C79" s="226" t="s">
        <v>2117</v>
      </c>
      <c r="D79" s="227"/>
      <c r="E79" s="226" t="s">
        <v>2118</v>
      </c>
      <c r="F79" s="226" t="s">
        <v>2119</v>
      </c>
      <c r="G79" s="227"/>
      <c r="H79" s="227"/>
      <c r="I79" s="226" t="s">
        <v>2120</v>
      </c>
      <c r="J79" s="226" t="s">
        <v>2014</v>
      </c>
      <c r="K79" s="226" t="s">
        <v>1939</v>
      </c>
      <c r="L79" s="226" t="s">
        <v>2070</v>
      </c>
      <c r="M79" s="226" t="s">
        <v>2121</v>
      </c>
      <c r="N79" s="226" t="s">
        <v>2045</v>
      </c>
      <c r="O79" s="227"/>
      <c r="P79" s="227"/>
      <c r="Q79" s="227"/>
      <c r="R79" s="227"/>
      <c r="S79" s="227"/>
      <c r="T79" s="227"/>
      <c r="U79" s="227"/>
      <c r="V79" s="227"/>
      <c r="W79" s="227"/>
      <c r="X79" s="227"/>
    </row>
    <row r="80" customFormat="false" ht="15" hidden="false" customHeight="false" outlineLevel="0" collapsed="false">
      <c r="A80" s="226" t="s">
        <v>1781</v>
      </c>
      <c r="B80" s="227"/>
      <c r="C80" s="226" t="s">
        <v>2122</v>
      </c>
      <c r="D80" s="227"/>
      <c r="E80" s="226" t="s">
        <v>2123</v>
      </c>
      <c r="F80" s="226" t="s">
        <v>2124</v>
      </c>
      <c r="G80" s="227"/>
      <c r="H80" s="227"/>
      <c r="I80" s="226" t="s">
        <v>2125</v>
      </c>
      <c r="J80" s="226" t="s">
        <v>2126</v>
      </c>
      <c r="K80" s="226" t="s">
        <v>2127</v>
      </c>
      <c r="L80" s="226" t="s">
        <v>2074</v>
      </c>
      <c r="M80" s="226" t="s">
        <v>1841</v>
      </c>
      <c r="N80" s="226" t="s">
        <v>2085</v>
      </c>
      <c r="O80" s="227"/>
      <c r="P80" s="227"/>
      <c r="Q80" s="227"/>
      <c r="R80" s="227"/>
      <c r="S80" s="227"/>
      <c r="T80" s="227"/>
      <c r="U80" s="227"/>
      <c r="V80" s="227"/>
      <c r="W80" s="227"/>
      <c r="X80" s="227"/>
    </row>
    <row r="81" customFormat="false" ht="15" hidden="false" customHeight="false" outlineLevel="0" collapsed="false">
      <c r="A81" s="226" t="s">
        <v>2128</v>
      </c>
      <c r="B81" s="227"/>
      <c r="C81" s="226" t="s">
        <v>2129</v>
      </c>
      <c r="D81" s="227"/>
      <c r="E81" s="226" t="s">
        <v>1785</v>
      </c>
      <c r="F81" s="226" t="s">
        <v>2021</v>
      </c>
      <c r="G81" s="227"/>
      <c r="H81" s="227"/>
      <c r="I81" s="226" t="s">
        <v>2130</v>
      </c>
      <c r="J81" s="226" t="s">
        <v>2131</v>
      </c>
      <c r="K81" s="226" t="s">
        <v>2132</v>
      </c>
      <c r="L81" s="226" t="s">
        <v>1734</v>
      </c>
      <c r="M81" s="226" t="s">
        <v>1681</v>
      </c>
      <c r="N81" s="226" t="s">
        <v>282</v>
      </c>
      <c r="O81" s="227"/>
      <c r="P81" s="227"/>
      <c r="Q81" s="227"/>
      <c r="R81" s="227"/>
      <c r="S81" s="227"/>
      <c r="T81" s="227"/>
      <c r="U81" s="227"/>
      <c r="V81" s="227"/>
      <c r="W81" s="227"/>
      <c r="X81" s="227"/>
    </row>
    <row r="82" customFormat="false" ht="15" hidden="false" customHeight="false" outlineLevel="0" collapsed="false">
      <c r="A82" s="226" t="s">
        <v>1921</v>
      </c>
      <c r="B82" s="227"/>
      <c r="C82" s="226" t="s">
        <v>282</v>
      </c>
      <c r="D82" s="227"/>
      <c r="E82" s="226" t="s">
        <v>1681</v>
      </c>
      <c r="F82" s="226" t="s">
        <v>2133</v>
      </c>
      <c r="G82" s="227"/>
      <c r="H82" s="227"/>
      <c r="I82" s="226" t="s">
        <v>2134</v>
      </c>
      <c r="J82" s="226" t="s">
        <v>2135</v>
      </c>
      <c r="K82" s="226" t="s">
        <v>2136</v>
      </c>
      <c r="L82" s="226" t="s">
        <v>2137</v>
      </c>
      <c r="M82" s="226" t="s">
        <v>1686</v>
      </c>
      <c r="N82" s="226" t="s">
        <v>2138</v>
      </c>
      <c r="O82" s="227"/>
      <c r="P82" s="227"/>
      <c r="Q82" s="227"/>
      <c r="R82" s="227"/>
      <c r="S82" s="227"/>
      <c r="T82" s="227"/>
      <c r="U82" s="227"/>
      <c r="V82" s="227"/>
      <c r="W82" s="227"/>
      <c r="X82" s="227"/>
    </row>
    <row r="83" customFormat="false" ht="15" hidden="false" customHeight="false" outlineLevel="0" collapsed="false">
      <c r="A83" s="226" t="s">
        <v>1973</v>
      </c>
      <c r="B83" s="227"/>
      <c r="C83" s="226" t="s">
        <v>2139</v>
      </c>
      <c r="D83" s="227"/>
      <c r="E83" s="226" t="s">
        <v>1686</v>
      </c>
      <c r="F83" s="226" t="s">
        <v>2140</v>
      </c>
      <c r="G83" s="227"/>
      <c r="H83" s="227"/>
      <c r="I83" s="226" t="s">
        <v>1658</v>
      </c>
      <c r="J83" s="226" t="s">
        <v>2141</v>
      </c>
      <c r="K83" s="226" t="s">
        <v>2142</v>
      </c>
      <c r="L83" s="226" t="s">
        <v>2143</v>
      </c>
      <c r="M83" s="226" t="s">
        <v>2144</v>
      </c>
      <c r="N83" s="226" t="s">
        <v>2145</v>
      </c>
      <c r="O83" s="227"/>
      <c r="P83" s="227"/>
      <c r="Q83" s="227"/>
      <c r="R83" s="227"/>
      <c r="S83" s="227"/>
      <c r="T83" s="227"/>
      <c r="U83" s="227"/>
      <c r="V83" s="227"/>
      <c r="W83" s="227"/>
      <c r="X83" s="227"/>
    </row>
    <row r="84" customFormat="false" ht="15" hidden="false" customHeight="false" outlineLevel="0" collapsed="false">
      <c r="A84" s="226" t="s">
        <v>2146</v>
      </c>
      <c r="B84" s="227"/>
      <c r="C84" s="226" t="s">
        <v>1871</v>
      </c>
      <c r="D84" s="227"/>
      <c r="E84" s="226" t="s">
        <v>2147</v>
      </c>
      <c r="F84" s="226" t="s">
        <v>2026</v>
      </c>
      <c r="G84" s="227"/>
      <c r="H84" s="227"/>
      <c r="I84" s="226" t="s">
        <v>188</v>
      </c>
      <c r="J84" s="226" t="s">
        <v>2023</v>
      </c>
      <c r="K84" s="226" t="s">
        <v>2148</v>
      </c>
      <c r="L84" s="226" t="s">
        <v>1750</v>
      </c>
      <c r="M84" s="226" t="s">
        <v>1819</v>
      </c>
      <c r="N84" s="226" t="s">
        <v>1709</v>
      </c>
      <c r="O84" s="227"/>
      <c r="P84" s="227"/>
      <c r="Q84" s="227"/>
      <c r="R84" s="227"/>
      <c r="S84" s="227"/>
      <c r="T84" s="227"/>
      <c r="U84" s="227"/>
      <c r="V84" s="227"/>
      <c r="W84" s="227"/>
      <c r="X84" s="227"/>
    </row>
    <row r="85" customFormat="false" ht="15" hidden="false" customHeight="false" outlineLevel="0" collapsed="false">
      <c r="A85" s="226" t="s">
        <v>2149</v>
      </c>
      <c r="B85" s="227"/>
      <c r="C85" s="226" t="s">
        <v>1709</v>
      </c>
      <c r="D85" s="227"/>
      <c r="E85" s="226" t="s">
        <v>2150</v>
      </c>
      <c r="F85" s="226" t="s">
        <v>1657</v>
      </c>
      <c r="G85" s="227"/>
      <c r="H85" s="227"/>
      <c r="I85" s="226" t="s">
        <v>1777</v>
      </c>
      <c r="J85" s="226" t="s">
        <v>1658</v>
      </c>
      <c r="K85" s="226" t="s">
        <v>2151</v>
      </c>
      <c r="L85" s="226" t="s">
        <v>1758</v>
      </c>
      <c r="M85" s="226" t="s">
        <v>2152</v>
      </c>
      <c r="N85" s="226" t="s">
        <v>293</v>
      </c>
      <c r="O85" s="227"/>
      <c r="P85" s="227"/>
      <c r="Q85" s="227"/>
      <c r="R85" s="227"/>
      <c r="S85" s="227"/>
      <c r="T85" s="227"/>
      <c r="U85" s="227"/>
      <c r="V85" s="227"/>
      <c r="W85" s="227"/>
      <c r="X85" s="227"/>
    </row>
    <row r="86" customFormat="false" ht="15" hidden="false" customHeight="false" outlineLevel="0" collapsed="false">
      <c r="A86" s="226" t="s">
        <v>2153</v>
      </c>
      <c r="B86" s="227"/>
      <c r="C86" s="226" t="s">
        <v>2154</v>
      </c>
      <c r="D86" s="227"/>
      <c r="E86" s="226" t="s">
        <v>2155</v>
      </c>
      <c r="F86" s="226" t="s">
        <v>2156</v>
      </c>
      <c r="G86" s="227"/>
      <c r="H86" s="227"/>
      <c r="I86" s="226" t="s">
        <v>1795</v>
      </c>
      <c r="J86" s="226" t="s">
        <v>2157</v>
      </c>
      <c r="K86" s="226" t="s">
        <v>2158</v>
      </c>
      <c r="L86" s="226" t="s">
        <v>1768</v>
      </c>
      <c r="M86" s="226" t="s">
        <v>2159</v>
      </c>
      <c r="N86" s="226" t="s">
        <v>2109</v>
      </c>
      <c r="O86" s="227"/>
      <c r="P86" s="227"/>
      <c r="Q86" s="227"/>
      <c r="R86" s="227"/>
      <c r="S86" s="227"/>
      <c r="T86" s="227"/>
      <c r="U86" s="227"/>
      <c r="V86" s="227"/>
      <c r="W86" s="227"/>
      <c r="X86" s="227"/>
    </row>
    <row r="87" customFormat="false" ht="15" hidden="false" customHeight="false" outlineLevel="0" collapsed="false">
      <c r="A87" s="226" t="s">
        <v>2160</v>
      </c>
      <c r="B87" s="227"/>
      <c r="C87" s="226" t="s">
        <v>2161</v>
      </c>
      <c r="D87" s="227"/>
      <c r="E87" s="226" t="s">
        <v>2162</v>
      </c>
      <c r="F87" s="226" t="s">
        <v>2163</v>
      </c>
      <c r="G87" s="227"/>
      <c r="H87" s="227"/>
      <c r="I87" s="226" t="s">
        <v>1812</v>
      </c>
      <c r="J87" s="226" t="s">
        <v>2164</v>
      </c>
      <c r="K87" s="226" t="s">
        <v>2165</v>
      </c>
      <c r="L87" s="226" t="s">
        <v>2166</v>
      </c>
      <c r="M87" s="226" t="s">
        <v>1825</v>
      </c>
      <c r="N87" s="226" t="s">
        <v>1726</v>
      </c>
      <c r="O87" s="227"/>
      <c r="P87" s="227"/>
      <c r="Q87" s="227"/>
      <c r="R87" s="227"/>
      <c r="S87" s="227"/>
      <c r="T87" s="227"/>
      <c r="U87" s="227"/>
      <c r="V87" s="227"/>
      <c r="W87" s="227"/>
      <c r="X87" s="227"/>
    </row>
    <row r="88" customFormat="false" ht="15" hidden="false" customHeight="false" outlineLevel="0" collapsed="false">
      <c r="A88" s="226" t="s">
        <v>2167</v>
      </c>
      <c r="B88" s="227"/>
      <c r="C88" s="226" t="s">
        <v>2109</v>
      </c>
      <c r="D88" s="227"/>
      <c r="E88" s="226" t="s">
        <v>2168</v>
      </c>
      <c r="F88" s="226" t="s">
        <v>2169</v>
      </c>
      <c r="G88" s="227"/>
      <c r="H88" s="227"/>
      <c r="I88" s="226" t="s">
        <v>2170</v>
      </c>
      <c r="J88" s="226" t="s">
        <v>1798</v>
      </c>
      <c r="K88" s="226" t="s">
        <v>2171</v>
      </c>
      <c r="L88" s="226" t="s">
        <v>2172</v>
      </c>
      <c r="M88" s="226" t="s">
        <v>2173</v>
      </c>
      <c r="N88" s="226" t="s">
        <v>2070</v>
      </c>
      <c r="O88" s="227"/>
      <c r="P88" s="227"/>
      <c r="Q88" s="227"/>
      <c r="R88" s="227"/>
      <c r="S88" s="227"/>
      <c r="T88" s="227"/>
      <c r="U88" s="227"/>
      <c r="V88" s="227"/>
      <c r="W88" s="227"/>
      <c r="X88" s="227"/>
    </row>
    <row r="89" customFormat="false" ht="15" hidden="false" customHeight="false" outlineLevel="0" collapsed="false">
      <c r="A89" s="226" t="s">
        <v>2174</v>
      </c>
      <c r="B89" s="227"/>
      <c r="C89" s="226" t="s">
        <v>1726</v>
      </c>
      <c r="D89" s="227"/>
      <c r="E89" s="226" t="s">
        <v>2175</v>
      </c>
      <c r="F89" s="226" t="s">
        <v>2176</v>
      </c>
      <c r="G89" s="227"/>
      <c r="H89" s="227"/>
      <c r="I89" s="226" t="s">
        <v>2177</v>
      </c>
      <c r="J89" s="226" t="s">
        <v>1979</v>
      </c>
      <c r="K89" s="226" t="s">
        <v>2178</v>
      </c>
      <c r="L89" s="226" t="s">
        <v>2179</v>
      </c>
      <c r="M89" s="226" t="s">
        <v>335</v>
      </c>
      <c r="N89" s="226" t="s">
        <v>2180</v>
      </c>
      <c r="O89" s="227"/>
      <c r="P89" s="227"/>
      <c r="Q89" s="227"/>
      <c r="R89" s="227"/>
      <c r="S89" s="227"/>
      <c r="T89" s="227"/>
      <c r="U89" s="227"/>
      <c r="V89" s="227"/>
      <c r="W89" s="227"/>
      <c r="X89" s="227"/>
    </row>
    <row r="90" customFormat="false" ht="15" hidden="false" customHeight="false" outlineLevel="0" collapsed="false">
      <c r="A90" s="226" t="s">
        <v>2181</v>
      </c>
      <c r="B90" s="227"/>
      <c r="C90" s="226" t="s">
        <v>2070</v>
      </c>
      <c r="D90" s="227"/>
      <c r="E90" s="226" t="s">
        <v>2182</v>
      </c>
      <c r="F90" s="226" t="s">
        <v>2183</v>
      </c>
      <c r="G90" s="227"/>
      <c r="H90" s="227"/>
      <c r="I90" s="226" t="s">
        <v>2184</v>
      </c>
      <c r="J90" s="226" t="s">
        <v>2057</v>
      </c>
      <c r="K90" s="226" t="s">
        <v>2185</v>
      </c>
      <c r="L90" s="226" t="s">
        <v>2186</v>
      </c>
      <c r="M90" s="227"/>
      <c r="N90" s="226" t="s">
        <v>2187</v>
      </c>
      <c r="O90" s="227"/>
      <c r="P90" s="227"/>
      <c r="Q90" s="227"/>
      <c r="R90" s="227"/>
      <c r="S90" s="227"/>
      <c r="T90" s="227"/>
      <c r="U90" s="227"/>
      <c r="V90" s="227"/>
      <c r="W90" s="227"/>
      <c r="X90" s="227"/>
    </row>
    <row r="91" customFormat="false" ht="15" hidden="false" customHeight="false" outlineLevel="0" collapsed="false">
      <c r="A91" s="226" t="s">
        <v>2188</v>
      </c>
      <c r="B91" s="227"/>
      <c r="C91" s="226" t="s">
        <v>2180</v>
      </c>
      <c r="D91" s="227"/>
      <c r="E91" s="226" t="s">
        <v>2189</v>
      </c>
      <c r="F91" s="226" t="s">
        <v>2190</v>
      </c>
      <c r="G91" s="227"/>
      <c r="H91" s="227"/>
      <c r="I91" s="226" t="s">
        <v>2191</v>
      </c>
      <c r="J91" s="226" t="s">
        <v>2024</v>
      </c>
      <c r="K91" s="226" t="s">
        <v>2192</v>
      </c>
      <c r="L91" s="226" t="s">
        <v>2104</v>
      </c>
      <c r="M91" s="227"/>
      <c r="N91" s="226" t="s">
        <v>2074</v>
      </c>
      <c r="O91" s="227"/>
      <c r="P91" s="227"/>
      <c r="Q91" s="227"/>
      <c r="R91" s="227"/>
      <c r="S91" s="227"/>
      <c r="T91" s="227"/>
      <c r="U91" s="227"/>
      <c r="V91" s="227"/>
      <c r="W91" s="227"/>
      <c r="X91" s="227"/>
    </row>
    <row r="92" customFormat="false" ht="15" hidden="false" customHeight="false" outlineLevel="0" collapsed="false">
      <c r="A92" s="226" t="s">
        <v>2193</v>
      </c>
      <c r="B92" s="227"/>
      <c r="C92" s="226" t="s">
        <v>2187</v>
      </c>
      <c r="D92" s="227"/>
      <c r="E92" s="226" t="s">
        <v>2194</v>
      </c>
      <c r="F92" s="226" t="s">
        <v>2195</v>
      </c>
      <c r="G92" s="227"/>
      <c r="H92" s="227"/>
      <c r="I92" s="226" t="s">
        <v>2196</v>
      </c>
      <c r="J92" s="226" t="s">
        <v>2197</v>
      </c>
      <c r="K92" s="226" t="s">
        <v>2198</v>
      </c>
      <c r="L92" s="226" t="s">
        <v>2199</v>
      </c>
      <c r="M92" s="227"/>
      <c r="N92" s="226" t="s">
        <v>1734</v>
      </c>
      <c r="O92" s="227"/>
      <c r="P92" s="227"/>
      <c r="Q92" s="227"/>
      <c r="R92" s="227"/>
      <c r="S92" s="227"/>
      <c r="T92" s="227"/>
      <c r="U92" s="227"/>
      <c r="V92" s="227"/>
      <c r="W92" s="227"/>
      <c r="X92" s="227"/>
    </row>
    <row r="93" customFormat="false" ht="15" hidden="false" customHeight="false" outlineLevel="0" collapsed="false">
      <c r="A93" s="226" t="s">
        <v>2200</v>
      </c>
      <c r="B93" s="227"/>
      <c r="C93" s="226" t="s">
        <v>2074</v>
      </c>
      <c r="D93" s="227"/>
      <c r="E93" s="226" t="s">
        <v>2201</v>
      </c>
      <c r="F93" s="226" t="s">
        <v>2202</v>
      </c>
      <c r="G93" s="227"/>
      <c r="H93" s="227"/>
      <c r="I93" s="226" t="s">
        <v>1921</v>
      </c>
      <c r="J93" s="226" t="s">
        <v>2203</v>
      </c>
      <c r="K93" s="226" t="s">
        <v>2204</v>
      </c>
      <c r="L93" s="226" t="s">
        <v>2205</v>
      </c>
      <c r="M93" s="227"/>
      <c r="N93" s="226" t="s">
        <v>1742</v>
      </c>
      <c r="O93" s="227"/>
      <c r="P93" s="227"/>
      <c r="Q93" s="227"/>
      <c r="R93" s="227"/>
      <c r="S93" s="227"/>
      <c r="T93" s="227"/>
      <c r="U93" s="227"/>
      <c r="V93" s="227"/>
      <c r="W93" s="227"/>
      <c r="X93" s="227"/>
    </row>
    <row r="94" customFormat="false" ht="15" hidden="false" customHeight="false" outlineLevel="0" collapsed="false">
      <c r="A94" s="226" t="s">
        <v>1753</v>
      </c>
      <c r="B94" s="227"/>
      <c r="C94" s="226" t="s">
        <v>1734</v>
      </c>
      <c r="D94" s="227"/>
      <c r="E94" s="226" t="s">
        <v>2206</v>
      </c>
      <c r="F94" s="226" t="s">
        <v>2207</v>
      </c>
      <c r="G94" s="227"/>
      <c r="H94" s="227"/>
      <c r="I94" s="226" t="s">
        <v>2208</v>
      </c>
      <c r="J94" s="226" t="s">
        <v>1753</v>
      </c>
      <c r="K94" s="226" t="s">
        <v>2209</v>
      </c>
      <c r="L94" s="226" t="s">
        <v>2210</v>
      </c>
      <c r="M94" s="227"/>
      <c r="N94" s="226" t="s">
        <v>2143</v>
      </c>
      <c r="O94" s="227"/>
      <c r="P94" s="227"/>
      <c r="Q94" s="227"/>
      <c r="R94" s="227"/>
      <c r="S94" s="227"/>
      <c r="T94" s="227"/>
      <c r="U94" s="227"/>
      <c r="V94" s="227"/>
      <c r="W94" s="227"/>
      <c r="X94" s="227"/>
    </row>
    <row r="95" customFormat="false" ht="15" hidden="false" customHeight="false" outlineLevel="0" collapsed="false">
      <c r="A95" s="226" t="s">
        <v>1761</v>
      </c>
      <c r="B95" s="227"/>
      <c r="C95" s="226" t="s">
        <v>2137</v>
      </c>
      <c r="D95" s="227"/>
      <c r="E95" s="226" t="s">
        <v>2211</v>
      </c>
      <c r="F95" s="226" t="s">
        <v>2212</v>
      </c>
      <c r="G95" s="227"/>
      <c r="H95" s="227"/>
      <c r="I95" s="226" t="s">
        <v>1798</v>
      </c>
      <c r="J95" s="226" t="s">
        <v>225</v>
      </c>
      <c r="K95" s="226" t="s">
        <v>2213</v>
      </c>
      <c r="L95" s="226" t="s">
        <v>2214</v>
      </c>
      <c r="M95" s="227"/>
      <c r="N95" s="226" t="s">
        <v>1750</v>
      </c>
      <c r="O95" s="227"/>
      <c r="P95" s="227"/>
      <c r="Q95" s="227"/>
      <c r="R95" s="227"/>
      <c r="S95" s="227"/>
      <c r="T95" s="227"/>
      <c r="U95" s="227"/>
      <c r="V95" s="227"/>
      <c r="W95" s="227"/>
      <c r="X95" s="227"/>
    </row>
    <row r="96" customFormat="false" ht="15" hidden="false" customHeight="false" outlineLevel="0" collapsed="false">
      <c r="A96" s="226" t="s">
        <v>1834</v>
      </c>
      <c r="B96" s="227"/>
      <c r="C96" s="226" t="s">
        <v>1742</v>
      </c>
      <c r="D96" s="227"/>
      <c r="E96" s="226" t="s">
        <v>2215</v>
      </c>
      <c r="F96" s="226" t="s">
        <v>2216</v>
      </c>
      <c r="G96" s="227"/>
      <c r="H96" s="227"/>
      <c r="I96" s="226" t="s">
        <v>1979</v>
      </c>
      <c r="J96" s="226" t="s">
        <v>2217</v>
      </c>
      <c r="K96" s="226" t="s">
        <v>2218</v>
      </c>
      <c r="L96" s="226" t="s">
        <v>1835</v>
      </c>
      <c r="M96" s="227"/>
      <c r="N96" s="226" t="s">
        <v>1758</v>
      </c>
      <c r="O96" s="227"/>
      <c r="P96" s="227"/>
      <c r="Q96" s="227"/>
      <c r="R96" s="227"/>
      <c r="S96" s="227"/>
      <c r="T96" s="227"/>
      <c r="U96" s="227"/>
      <c r="V96" s="227"/>
      <c r="W96" s="227"/>
      <c r="X96" s="227"/>
    </row>
    <row r="97" customFormat="false" ht="15" hidden="false" customHeight="false" outlineLevel="0" collapsed="false">
      <c r="A97" s="226" t="s">
        <v>225</v>
      </c>
      <c r="B97" s="227"/>
      <c r="C97" s="226" t="s">
        <v>2143</v>
      </c>
      <c r="D97" s="227"/>
      <c r="E97" s="226" t="s">
        <v>2219</v>
      </c>
      <c r="F97" s="226" t="s">
        <v>2127</v>
      </c>
      <c r="G97" s="227"/>
      <c r="H97" s="227"/>
      <c r="I97" s="226" t="s">
        <v>2220</v>
      </c>
      <c r="J97" s="226" t="s">
        <v>231</v>
      </c>
      <c r="K97" s="226" t="s">
        <v>2221</v>
      </c>
      <c r="L97" s="226" t="s">
        <v>2222</v>
      </c>
      <c r="M97" s="227"/>
      <c r="N97" s="226" t="s">
        <v>1768</v>
      </c>
      <c r="O97" s="227"/>
      <c r="P97" s="227"/>
      <c r="Q97" s="227"/>
      <c r="R97" s="227"/>
      <c r="S97" s="227"/>
      <c r="T97" s="227"/>
      <c r="U97" s="227"/>
      <c r="V97" s="227"/>
      <c r="W97" s="227"/>
      <c r="X97" s="227"/>
    </row>
    <row r="98" customFormat="false" ht="15" hidden="false" customHeight="false" outlineLevel="0" collapsed="false">
      <c r="A98" s="226" t="s">
        <v>2223</v>
      </c>
      <c r="B98" s="227"/>
      <c r="C98" s="226" t="s">
        <v>1750</v>
      </c>
      <c r="D98" s="227"/>
      <c r="E98" s="226" t="s">
        <v>2224</v>
      </c>
      <c r="F98" s="226" t="s">
        <v>2225</v>
      </c>
      <c r="G98" s="227"/>
      <c r="H98" s="227"/>
      <c r="I98" s="226" t="s">
        <v>2226</v>
      </c>
      <c r="J98" s="226" t="s">
        <v>236</v>
      </c>
      <c r="K98" s="226" t="s">
        <v>2227</v>
      </c>
      <c r="L98" s="226" t="s">
        <v>1841</v>
      </c>
      <c r="M98" s="227"/>
      <c r="N98" s="226" t="s">
        <v>2228</v>
      </c>
      <c r="O98" s="227"/>
      <c r="P98" s="227"/>
      <c r="Q98" s="227"/>
      <c r="R98" s="227"/>
      <c r="S98" s="227"/>
      <c r="T98" s="227"/>
      <c r="U98" s="227"/>
      <c r="V98" s="227"/>
      <c r="W98" s="227"/>
      <c r="X98" s="227"/>
    </row>
    <row r="99" customFormat="false" ht="15" hidden="false" customHeight="false" outlineLevel="0" collapsed="false">
      <c r="A99" s="226" t="s">
        <v>2229</v>
      </c>
      <c r="B99" s="227"/>
      <c r="C99" s="226" t="s">
        <v>1758</v>
      </c>
      <c r="D99" s="227"/>
      <c r="E99" s="226" t="s">
        <v>2230</v>
      </c>
      <c r="F99" s="226" t="s">
        <v>2231</v>
      </c>
      <c r="G99" s="227"/>
      <c r="H99" s="227"/>
      <c r="I99" s="226" t="s">
        <v>1985</v>
      </c>
      <c r="J99" s="226" t="s">
        <v>2232</v>
      </c>
      <c r="K99" s="226" t="s">
        <v>2233</v>
      </c>
      <c r="L99" s="226" t="s">
        <v>2234</v>
      </c>
      <c r="M99" s="227"/>
      <c r="N99" s="226" t="s">
        <v>2235</v>
      </c>
      <c r="O99" s="227"/>
      <c r="P99" s="227"/>
      <c r="Q99" s="227"/>
      <c r="R99" s="227"/>
      <c r="S99" s="227"/>
      <c r="T99" s="227"/>
      <c r="U99" s="227"/>
      <c r="V99" s="227"/>
      <c r="W99" s="227"/>
      <c r="X99" s="227"/>
    </row>
    <row r="100" customFormat="false" ht="15" hidden="false" customHeight="false" outlineLevel="0" collapsed="false">
      <c r="A100" s="226" t="s">
        <v>2236</v>
      </c>
      <c r="B100" s="227"/>
      <c r="C100" s="226" t="s">
        <v>1768</v>
      </c>
      <c r="D100" s="227"/>
      <c r="E100" s="226" t="s">
        <v>2237</v>
      </c>
      <c r="F100" s="226" t="s">
        <v>2238</v>
      </c>
      <c r="G100" s="227"/>
      <c r="H100" s="227"/>
      <c r="I100" s="226" t="s">
        <v>1989</v>
      </c>
      <c r="J100" s="226" t="s">
        <v>2033</v>
      </c>
      <c r="K100" s="226" t="s">
        <v>2239</v>
      </c>
      <c r="L100" s="226" t="s">
        <v>2201</v>
      </c>
      <c r="M100" s="227"/>
      <c r="N100" s="226" t="s">
        <v>2240</v>
      </c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</row>
    <row r="101" customFormat="false" ht="15" hidden="false" customHeight="false" outlineLevel="0" collapsed="false">
      <c r="A101" s="226" t="s">
        <v>2241</v>
      </c>
      <c r="B101" s="227"/>
      <c r="C101" s="226" t="s">
        <v>2242</v>
      </c>
      <c r="D101" s="227"/>
      <c r="E101" s="226" t="s">
        <v>2243</v>
      </c>
      <c r="F101" s="226" t="s">
        <v>2244</v>
      </c>
      <c r="G101" s="227"/>
      <c r="H101" s="227"/>
      <c r="I101" s="226" t="s">
        <v>2245</v>
      </c>
      <c r="J101" s="226" t="s">
        <v>1688</v>
      </c>
      <c r="K101" s="226" t="s">
        <v>2246</v>
      </c>
      <c r="L101" s="226" t="s">
        <v>2247</v>
      </c>
      <c r="M101" s="227"/>
      <c r="N101" s="226" t="s">
        <v>2248</v>
      </c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</row>
    <row r="102" customFormat="false" ht="15" hidden="false" customHeight="false" outlineLevel="0" collapsed="false">
      <c r="A102" s="226" t="s">
        <v>2002</v>
      </c>
      <c r="B102" s="227"/>
      <c r="C102" s="226" t="s">
        <v>1775</v>
      </c>
      <c r="D102" s="227"/>
      <c r="E102" s="226" t="s">
        <v>1819</v>
      </c>
      <c r="F102" s="226" t="s">
        <v>1954</v>
      </c>
      <c r="G102" s="227"/>
      <c r="H102" s="227"/>
      <c r="I102" s="226" t="s">
        <v>2249</v>
      </c>
      <c r="J102" s="226" t="s">
        <v>1694</v>
      </c>
      <c r="K102" s="226" t="s">
        <v>2250</v>
      </c>
      <c r="L102" s="226" t="s">
        <v>2251</v>
      </c>
      <c r="M102" s="227"/>
      <c r="N102" s="226" t="s">
        <v>2252</v>
      </c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</row>
    <row r="103" customFormat="false" ht="15" hidden="false" customHeight="false" outlineLevel="0" collapsed="false">
      <c r="A103" s="226" t="s">
        <v>2253</v>
      </c>
      <c r="B103" s="227"/>
      <c r="C103" s="226" t="s">
        <v>2254</v>
      </c>
      <c r="D103" s="227"/>
      <c r="E103" s="226" t="s">
        <v>323</v>
      </c>
      <c r="F103" s="226" t="s">
        <v>2136</v>
      </c>
      <c r="G103" s="227"/>
      <c r="H103" s="227"/>
      <c r="I103" s="226" t="s">
        <v>2255</v>
      </c>
      <c r="J103" s="226" t="s">
        <v>2256</v>
      </c>
      <c r="K103" s="226" t="s">
        <v>2257</v>
      </c>
      <c r="L103" s="226" t="s">
        <v>2258</v>
      </c>
      <c r="M103" s="227"/>
      <c r="N103" s="226" t="s">
        <v>2259</v>
      </c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</row>
    <row r="104" customFormat="false" ht="15" hidden="false" customHeight="false" outlineLevel="0" collapsed="false">
      <c r="A104" s="226" t="s">
        <v>2260</v>
      </c>
      <c r="B104" s="227"/>
      <c r="C104" s="226" t="s">
        <v>2261</v>
      </c>
      <c r="D104" s="227"/>
      <c r="E104" s="226" t="s">
        <v>2262</v>
      </c>
      <c r="F104" s="226" t="s">
        <v>2263</v>
      </c>
      <c r="G104" s="227"/>
      <c r="H104" s="227"/>
      <c r="I104" s="226" t="s">
        <v>2153</v>
      </c>
      <c r="J104" s="226" t="s">
        <v>2264</v>
      </c>
      <c r="K104" s="226" t="s">
        <v>2265</v>
      </c>
      <c r="L104" s="226" t="s">
        <v>2266</v>
      </c>
      <c r="M104" s="227"/>
      <c r="N104" s="226" t="s">
        <v>2199</v>
      </c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</row>
    <row r="105" customFormat="false" ht="15" hidden="false" customHeight="false" outlineLevel="0" collapsed="false">
      <c r="A105" s="226" t="s">
        <v>2050</v>
      </c>
      <c r="B105" s="227"/>
      <c r="C105" s="226" t="s">
        <v>2267</v>
      </c>
      <c r="D105" s="227"/>
      <c r="E105" s="226" t="s">
        <v>325</v>
      </c>
      <c r="F105" s="226" t="s">
        <v>2268</v>
      </c>
      <c r="G105" s="227"/>
      <c r="H105" s="227"/>
      <c r="I105" s="226" t="s">
        <v>2024</v>
      </c>
      <c r="J105" s="226" t="s">
        <v>2122</v>
      </c>
      <c r="K105" s="226" t="s">
        <v>1658</v>
      </c>
      <c r="L105" s="226" t="s">
        <v>2269</v>
      </c>
      <c r="M105" s="227"/>
      <c r="N105" s="226" t="s">
        <v>2270</v>
      </c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</row>
    <row r="106" customFormat="false" ht="15" hidden="false" customHeight="false" outlineLevel="0" collapsed="false">
      <c r="A106" s="226" t="s">
        <v>2271</v>
      </c>
      <c r="B106" s="227"/>
      <c r="C106" s="226" t="s">
        <v>1828</v>
      </c>
      <c r="D106" s="227"/>
      <c r="E106" s="226" t="s">
        <v>2272</v>
      </c>
      <c r="F106" s="226" t="s">
        <v>2273</v>
      </c>
      <c r="G106" s="227"/>
      <c r="H106" s="227"/>
      <c r="I106" s="226" t="s">
        <v>2188</v>
      </c>
      <c r="J106" s="226" t="s">
        <v>2274</v>
      </c>
      <c r="K106" s="226" t="s">
        <v>2275</v>
      </c>
      <c r="L106" s="226" t="s">
        <v>1819</v>
      </c>
      <c r="M106" s="227"/>
      <c r="N106" s="226" t="s">
        <v>2276</v>
      </c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</row>
    <row r="107" customFormat="false" ht="15" hidden="false" customHeight="false" outlineLevel="0" collapsed="false">
      <c r="A107" s="226" t="s">
        <v>2277</v>
      </c>
      <c r="B107" s="227"/>
      <c r="C107" s="226" t="s">
        <v>2114</v>
      </c>
      <c r="D107" s="227"/>
      <c r="E107" s="226" t="s">
        <v>2278</v>
      </c>
      <c r="F107" s="226" t="s">
        <v>2279</v>
      </c>
      <c r="G107" s="227"/>
      <c r="H107" s="227"/>
      <c r="I107" s="226" t="s">
        <v>2067</v>
      </c>
      <c r="J107" s="226" t="s">
        <v>2280</v>
      </c>
      <c r="K107" s="226" t="s">
        <v>2157</v>
      </c>
      <c r="L107" s="226" t="s">
        <v>2281</v>
      </c>
      <c r="M107" s="227"/>
      <c r="N107" s="226" t="s">
        <v>2282</v>
      </c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</row>
    <row r="108" customFormat="false" ht="15" hidden="false" customHeight="false" outlineLevel="0" collapsed="false">
      <c r="A108" s="226" t="s">
        <v>2283</v>
      </c>
      <c r="B108" s="227"/>
      <c r="C108" s="226" t="s">
        <v>2284</v>
      </c>
      <c r="D108" s="227"/>
      <c r="E108" s="226" t="s">
        <v>2285</v>
      </c>
      <c r="F108" s="226" t="s">
        <v>1867</v>
      </c>
      <c r="G108" s="227"/>
      <c r="H108" s="227"/>
      <c r="I108" s="226" t="s">
        <v>2286</v>
      </c>
      <c r="J108" s="226" t="s">
        <v>282</v>
      </c>
      <c r="K108" s="226" t="s">
        <v>2287</v>
      </c>
      <c r="L108" s="226" t="s">
        <v>1825</v>
      </c>
      <c r="M108" s="227"/>
      <c r="N108" s="226" t="s">
        <v>2288</v>
      </c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</row>
    <row r="109" customFormat="false" ht="15" hidden="false" customHeight="false" outlineLevel="0" collapsed="false">
      <c r="A109" s="226" t="s">
        <v>1778</v>
      </c>
      <c r="B109" s="227"/>
      <c r="C109" s="226" t="s">
        <v>2289</v>
      </c>
      <c r="D109" s="227"/>
      <c r="E109" s="227"/>
      <c r="F109" s="226" t="s">
        <v>2290</v>
      </c>
      <c r="G109" s="227"/>
      <c r="H109" s="227"/>
      <c r="I109" s="226" t="s">
        <v>2291</v>
      </c>
      <c r="J109" s="226" t="s">
        <v>286</v>
      </c>
      <c r="K109" s="226" t="s">
        <v>1781</v>
      </c>
      <c r="L109" s="227"/>
      <c r="M109" s="227"/>
      <c r="N109" s="226" t="s">
        <v>1828</v>
      </c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</row>
    <row r="110" customFormat="false" ht="15" hidden="false" customHeight="false" outlineLevel="0" collapsed="false">
      <c r="A110" s="226" t="s">
        <v>2292</v>
      </c>
      <c r="B110" s="227"/>
      <c r="C110" s="226" t="s">
        <v>321</v>
      </c>
      <c r="D110" s="227"/>
      <c r="E110" s="227"/>
      <c r="F110" s="226" t="s">
        <v>2293</v>
      </c>
      <c r="G110" s="227"/>
      <c r="H110" s="227"/>
      <c r="I110" s="226" t="s">
        <v>1737</v>
      </c>
      <c r="J110" s="226" t="s">
        <v>2294</v>
      </c>
      <c r="K110" s="226" t="s">
        <v>2295</v>
      </c>
      <c r="L110" s="227"/>
      <c r="M110" s="227"/>
      <c r="N110" s="226" t="s">
        <v>2114</v>
      </c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</row>
    <row r="111" customFormat="false" ht="15" hidden="false" customHeight="false" outlineLevel="0" collapsed="false">
      <c r="A111" s="226" t="s">
        <v>2296</v>
      </c>
      <c r="B111" s="227"/>
      <c r="C111" s="226" t="s">
        <v>2297</v>
      </c>
      <c r="D111" s="227"/>
      <c r="E111" s="227"/>
      <c r="F111" s="226" t="s">
        <v>2148</v>
      </c>
      <c r="G111" s="227"/>
      <c r="H111" s="227"/>
      <c r="I111" s="226" t="s">
        <v>1745</v>
      </c>
      <c r="J111" s="226" t="s">
        <v>1709</v>
      </c>
      <c r="K111" s="226" t="s">
        <v>1973</v>
      </c>
      <c r="L111" s="227"/>
      <c r="M111" s="227"/>
      <c r="N111" s="226" t="s">
        <v>2298</v>
      </c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</row>
    <row r="112" customFormat="false" ht="15" hidden="false" customHeight="false" outlineLevel="0" collapsed="false">
      <c r="A112" s="226" t="s">
        <v>2299</v>
      </c>
      <c r="B112" s="227"/>
      <c r="C112" s="226" t="s">
        <v>2300</v>
      </c>
      <c r="D112" s="227"/>
      <c r="E112" s="227"/>
      <c r="F112" s="226" t="s">
        <v>2301</v>
      </c>
      <c r="G112" s="227"/>
      <c r="H112" s="227"/>
      <c r="I112" s="226" t="s">
        <v>1753</v>
      </c>
      <c r="J112" s="226" t="s">
        <v>2302</v>
      </c>
      <c r="K112" s="226" t="s">
        <v>2249</v>
      </c>
      <c r="L112" s="227"/>
      <c r="M112" s="227"/>
      <c r="N112" s="226" t="s">
        <v>2303</v>
      </c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</row>
    <row r="113" customFormat="false" ht="15" hidden="false" customHeight="false" outlineLevel="0" collapsed="false">
      <c r="A113" s="226" t="s">
        <v>2304</v>
      </c>
      <c r="B113" s="227"/>
      <c r="C113" s="226" t="s">
        <v>2305</v>
      </c>
      <c r="D113" s="227"/>
      <c r="E113" s="227"/>
      <c r="F113" s="226" t="s">
        <v>2306</v>
      </c>
      <c r="G113" s="227"/>
      <c r="H113" s="227"/>
      <c r="I113" s="226" t="s">
        <v>2307</v>
      </c>
      <c r="J113" s="226" t="s">
        <v>2154</v>
      </c>
      <c r="K113" s="226" t="s">
        <v>2308</v>
      </c>
      <c r="L113" s="227"/>
      <c r="M113" s="227"/>
      <c r="N113" s="226" t="s">
        <v>1835</v>
      </c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</row>
    <row r="114" customFormat="false" ht="15" hidden="false" customHeight="false" outlineLevel="0" collapsed="false">
      <c r="A114" s="226" t="s">
        <v>1702</v>
      </c>
      <c r="B114" s="227"/>
      <c r="C114" s="226" t="s">
        <v>2309</v>
      </c>
      <c r="D114" s="227"/>
      <c r="E114" s="227"/>
      <c r="F114" s="226" t="s">
        <v>2310</v>
      </c>
      <c r="G114" s="227"/>
      <c r="H114" s="227"/>
      <c r="I114" s="226" t="s">
        <v>1761</v>
      </c>
      <c r="J114" s="226" t="s">
        <v>2311</v>
      </c>
      <c r="K114" s="226" t="s">
        <v>2312</v>
      </c>
      <c r="L114" s="227"/>
      <c r="M114" s="227"/>
      <c r="N114" s="226" t="s">
        <v>1841</v>
      </c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</row>
    <row r="115" customFormat="false" ht="15" hidden="false" customHeight="false" outlineLevel="0" collapsed="false">
      <c r="A115" s="226" t="s">
        <v>2313</v>
      </c>
      <c r="B115" s="227"/>
      <c r="C115" s="226" t="s">
        <v>2314</v>
      </c>
      <c r="D115" s="227"/>
      <c r="E115" s="227"/>
      <c r="F115" s="226" t="s">
        <v>2315</v>
      </c>
      <c r="G115" s="227"/>
      <c r="H115" s="227"/>
      <c r="I115" s="226" t="s">
        <v>225</v>
      </c>
      <c r="J115" s="226" t="s">
        <v>2316</v>
      </c>
      <c r="K115" s="226" t="s">
        <v>2153</v>
      </c>
      <c r="L115" s="227"/>
      <c r="M115" s="227"/>
      <c r="N115" s="226" t="s">
        <v>1681</v>
      </c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</row>
    <row r="116" customFormat="false" ht="15" hidden="false" customHeight="false" outlineLevel="0" collapsed="false">
      <c r="A116" s="226" t="s">
        <v>2045</v>
      </c>
      <c r="B116" s="227"/>
      <c r="C116" s="226" t="s">
        <v>2317</v>
      </c>
      <c r="D116" s="227"/>
      <c r="E116" s="227"/>
      <c r="F116" s="226" t="s">
        <v>2165</v>
      </c>
      <c r="G116" s="227"/>
      <c r="H116" s="227"/>
      <c r="I116" s="226" t="s">
        <v>2318</v>
      </c>
      <c r="J116" s="226" t="s">
        <v>2109</v>
      </c>
      <c r="K116" s="226" t="s">
        <v>2160</v>
      </c>
      <c r="L116" s="227"/>
      <c r="M116" s="227"/>
      <c r="N116" s="226" t="s">
        <v>1686</v>
      </c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</row>
    <row r="117" customFormat="false" ht="15" hidden="false" customHeight="false" outlineLevel="0" collapsed="false">
      <c r="A117" s="226" t="s">
        <v>2319</v>
      </c>
      <c r="B117" s="227"/>
      <c r="C117" s="226" t="s">
        <v>2320</v>
      </c>
      <c r="D117" s="227"/>
      <c r="E117" s="227"/>
      <c r="F117" s="226" t="s">
        <v>2099</v>
      </c>
      <c r="G117" s="227"/>
      <c r="H117" s="227"/>
      <c r="I117" s="226" t="s">
        <v>231</v>
      </c>
      <c r="J117" s="226" t="s">
        <v>1726</v>
      </c>
      <c r="K117" s="226" t="s">
        <v>2321</v>
      </c>
      <c r="L117" s="227"/>
      <c r="M117" s="227"/>
      <c r="N117" s="226" t="s">
        <v>2300</v>
      </c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</row>
    <row r="118" customFormat="false" ht="15" hidden="false" customHeight="false" outlineLevel="0" collapsed="false">
      <c r="A118" s="226" t="s">
        <v>2264</v>
      </c>
      <c r="B118" s="227"/>
      <c r="C118" s="226" t="s">
        <v>1819</v>
      </c>
      <c r="D118" s="227"/>
      <c r="E118" s="227"/>
      <c r="F118" s="226" t="s">
        <v>2322</v>
      </c>
      <c r="G118" s="227"/>
      <c r="H118" s="227"/>
      <c r="I118" s="226" t="s">
        <v>2323</v>
      </c>
      <c r="J118" s="226" t="s">
        <v>2070</v>
      </c>
      <c r="K118" s="226" t="s">
        <v>2181</v>
      </c>
      <c r="L118" s="227"/>
      <c r="M118" s="227"/>
      <c r="N118" s="226" t="s">
        <v>2324</v>
      </c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</row>
    <row r="119" customFormat="false" ht="15" hidden="false" customHeight="false" outlineLevel="0" collapsed="false">
      <c r="A119" s="226" t="s">
        <v>282</v>
      </c>
      <c r="B119" s="227"/>
      <c r="C119" s="226" t="s">
        <v>330</v>
      </c>
      <c r="D119" s="227"/>
      <c r="E119" s="227"/>
      <c r="F119" s="226" t="s">
        <v>2325</v>
      </c>
      <c r="G119" s="227"/>
      <c r="H119" s="227"/>
      <c r="I119" s="226" t="s">
        <v>236</v>
      </c>
      <c r="J119" s="226" t="s">
        <v>2180</v>
      </c>
      <c r="K119" s="226" t="s">
        <v>2326</v>
      </c>
      <c r="L119" s="227"/>
      <c r="M119" s="227"/>
      <c r="N119" s="226" t="s">
        <v>1819</v>
      </c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</row>
    <row r="120" customFormat="false" ht="15" hidden="false" customHeight="false" outlineLevel="0" collapsed="false">
      <c r="A120" s="226" t="s">
        <v>1709</v>
      </c>
      <c r="B120" s="227"/>
      <c r="C120" s="226" t="s">
        <v>2285</v>
      </c>
      <c r="D120" s="227"/>
      <c r="E120" s="227"/>
      <c r="F120" s="226" t="s">
        <v>2327</v>
      </c>
      <c r="G120" s="227"/>
      <c r="H120" s="227"/>
      <c r="I120" s="226" t="s">
        <v>2328</v>
      </c>
      <c r="J120" s="226" t="s">
        <v>2187</v>
      </c>
      <c r="K120" s="226" t="s">
        <v>2329</v>
      </c>
      <c r="L120" s="227"/>
      <c r="M120" s="227"/>
      <c r="N120" s="226" t="s">
        <v>2330</v>
      </c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</row>
    <row r="121" customFormat="false" ht="15" hidden="false" customHeight="false" outlineLevel="0" collapsed="false">
      <c r="A121" s="226" t="s">
        <v>293</v>
      </c>
      <c r="B121" s="227"/>
      <c r="C121" s="226" t="s">
        <v>1825</v>
      </c>
      <c r="D121" s="227"/>
      <c r="E121" s="227"/>
      <c r="F121" s="226" t="s">
        <v>2331</v>
      </c>
      <c r="G121" s="227"/>
      <c r="H121" s="227"/>
      <c r="I121" s="226" t="s">
        <v>2332</v>
      </c>
      <c r="J121" s="226" t="s">
        <v>2074</v>
      </c>
      <c r="K121" s="226" t="s">
        <v>2333</v>
      </c>
      <c r="L121" s="227"/>
      <c r="M121" s="227"/>
      <c r="N121" s="226" t="s">
        <v>2334</v>
      </c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</row>
    <row r="122" customFormat="false" ht="15" hidden="false" customHeight="false" outlineLevel="0" collapsed="false">
      <c r="A122" s="226" t="s">
        <v>2335</v>
      </c>
      <c r="B122" s="227"/>
      <c r="C122" s="226" t="s">
        <v>2336</v>
      </c>
      <c r="D122" s="227"/>
      <c r="E122" s="227"/>
      <c r="F122" s="226" t="s">
        <v>2337</v>
      </c>
      <c r="G122" s="227"/>
      <c r="H122" s="227"/>
      <c r="I122" s="226" t="s">
        <v>2012</v>
      </c>
      <c r="J122" s="226" t="s">
        <v>1734</v>
      </c>
      <c r="K122" s="226" t="s">
        <v>2338</v>
      </c>
      <c r="L122" s="227"/>
      <c r="M122" s="227"/>
      <c r="N122" s="226" t="s">
        <v>2339</v>
      </c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</row>
    <row r="123" customFormat="false" ht="15" hidden="false" customHeight="false" outlineLevel="0" collapsed="false">
      <c r="A123" s="226" t="s">
        <v>2340</v>
      </c>
      <c r="B123" s="227"/>
      <c r="C123" s="227"/>
      <c r="D123" s="227"/>
      <c r="E123" s="227"/>
      <c r="F123" s="226" t="s">
        <v>2341</v>
      </c>
      <c r="G123" s="227"/>
      <c r="H123" s="227"/>
      <c r="I123" s="226" t="s">
        <v>2063</v>
      </c>
      <c r="J123" s="226" t="s">
        <v>2137</v>
      </c>
      <c r="K123" s="226" t="s">
        <v>2342</v>
      </c>
      <c r="L123" s="227"/>
      <c r="M123" s="227"/>
      <c r="N123" s="226" t="s">
        <v>2173</v>
      </c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</row>
    <row r="124" customFormat="false" ht="15" hidden="false" customHeight="false" outlineLevel="0" collapsed="false">
      <c r="A124" s="226" t="s">
        <v>2343</v>
      </c>
      <c r="B124" s="227"/>
      <c r="C124" s="227"/>
      <c r="D124" s="227"/>
      <c r="E124" s="227"/>
      <c r="F124" s="226" t="s">
        <v>2192</v>
      </c>
      <c r="G124" s="227"/>
      <c r="H124" s="227"/>
      <c r="I124" s="226" t="s">
        <v>2100</v>
      </c>
      <c r="J124" s="226" t="s">
        <v>1742</v>
      </c>
      <c r="K124" s="226" t="s">
        <v>2344</v>
      </c>
      <c r="L124" s="227"/>
      <c r="M124" s="227"/>
      <c r="N124" s="226" t="s">
        <v>2345</v>
      </c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</row>
    <row r="125" customFormat="false" ht="15" hidden="false" customHeight="false" outlineLevel="0" collapsed="false">
      <c r="A125" s="226" t="s">
        <v>2346</v>
      </c>
      <c r="B125" s="227"/>
      <c r="C125" s="227"/>
      <c r="D125" s="227"/>
      <c r="E125" s="227"/>
      <c r="F125" s="226" t="s">
        <v>2204</v>
      </c>
      <c r="G125" s="227"/>
      <c r="H125" s="227"/>
      <c r="I125" s="226" t="s">
        <v>2347</v>
      </c>
      <c r="J125" s="226" t="s">
        <v>2143</v>
      </c>
      <c r="K125" s="226" t="s">
        <v>2348</v>
      </c>
      <c r="L125" s="227"/>
      <c r="M125" s="227"/>
      <c r="N125" s="226" t="s">
        <v>335</v>
      </c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</row>
    <row r="126" customFormat="false" ht="15" hidden="false" customHeight="false" outlineLevel="0" collapsed="false">
      <c r="A126" s="226" t="s">
        <v>2349</v>
      </c>
      <c r="B126" s="227"/>
      <c r="C126" s="227"/>
      <c r="D126" s="227"/>
      <c r="E126" s="227"/>
      <c r="F126" s="226" t="s">
        <v>2350</v>
      </c>
      <c r="G126" s="227"/>
      <c r="H126" s="227"/>
      <c r="I126" s="226" t="s">
        <v>2351</v>
      </c>
      <c r="J126" s="226" t="s">
        <v>1750</v>
      </c>
      <c r="K126" s="226" t="s">
        <v>2352</v>
      </c>
      <c r="L126" s="227"/>
      <c r="M126" s="227"/>
      <c r="N126" s="226" t="s">
        <v>2353</v>
      </c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</row>
    <row r="127" customFormat="false" ht="15" hidden="false" customHeight="false" outlineLevel="0" collapsed="false">
      <c r="A127" s="226" t="s">
        <v>2354</v>
      </c>
      <c r="B127" s="227"/>
      <c r="C127" s="227"/>
      <c r="D127" s="227"/>
      <c r="E127" s="227"/>
      <c r="F127" s="226" t="s">
        <v>2355</v>
      </c>
      <c r="G127" s="227"/>
      <c r="H127" s="227"/>
      <c r="I127" s="226" t="s">
        <v>2356</v>
      </c>
      <c r="J127" s="226" t="s">
        <v>1758</v>
      </c>
      <c r="K127" s="226" t="s">
        <v>1753</v>
      </c>
      <c r="L127" s="227"/>
      <c r="M127" s="227"/>
      <c r="N127" s="226" t="s">
        <v>2357</v>
      </c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</row>
    <row r="128" customFormat="false" ht="15" hidden="false" customHeight="false" outlineLevel="0" collapsed="false">
      <c r="A128" s="226" t="s">
        <v>2358</v>
      </c>
      <c r="B128" s="227"/>
      <c r="C128" s="227"/>
      <c r="D128" s="227"/>
      <c r="E128" s="227"/>
      <c r="F128" s="226" t="s">
        <v>2213</v>
      </c>
      <c r="G128" s="227"/>
      <c r="H128" s="227"/>
      <c r="I128" s="226" t="s">
        <v>2359</v>
      </c>
      <c r="J128" s="226" t="s">
        <v>1768</v>
      </c>
      <c r="K128" s="226" t="s">
        <v>2360</v>
      </c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</row>
    <row r="129" customFormat="false" ht="15" hidden="false" customHeight="false" outlineLevel="0" collapsed="false">
      <c r="A129" s="226" t="s">
        <v>2361</v>
      </c>
      <c r="B129" s="227"/>
      <c r="C129" s="227"/>
      <c r="D129" s="227"/>
      <c r="E129" s="227"/>
      <c r="F129" s="226" t="s">
        <v>2362</v>
      </c>
      <c r="G129" s="227"/>
      <c r="H129" s="227"/>
      <c r="I129" s="226" t="s">
        <v>2033</v>
      </c>
      <c r="J129" s="226" t="s">
        <v>2363</v>
      </c>
      <c r="K129" s="226" t="s">
        <v>1761</v>
      </c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</row>
    <row r="130" customFormat="false" ht="15" hidden="false" customHeight="false" outlineLevel="0" collapsed="false">
      <c r="A130" s="226" t="s">
        <v>2364</v>
      </c>
      <c r="B130" s="227"/>
      <c r="C130" s="227"/>
      <c r="D130" s="227"/>
      <c r="E130" s="227"/>
      <c r="F130" s="226" t="s">
        <v>2218</v>
      </c>
      <c r="G130" s="227"/>
      <c r="H130" s="227"/>
      <c r="I130" s="226" t="s">
        <v>2073</v>
      </c>
      <c r="J130" s="226" t="s">
        <v>2365</v>
      </c>
      <c r="K130" s="226" t="s">
        <v>2366</v>
      </c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</row>
    <row r="131" customFormat="false" ht="15" hidden="false" customHeight="false" outlineLevel="0" collapsed="false">
      <c r="A131" s="226" t="s">
        <v>2367</v>
      </c>
      <c r="B131" s="227"/>
      <c r="C131" s="227"/>
      <c r="D131" s="227"/>
      <c r="E131" s="227"/>
      <c r="F131" s="226" t="s">
        <v>2368</v>
      </c>
      <c r="G131" s="227"/>
      <c r="H131" s="227"/>
      <c r="I131" s="226" t="s">
        <v>1778</v>
      </c>
      <c r="J131" s="226" t="s">
        <v>2369</v>
      </c>
      <c r="K131" s="226" t="s">
        <v>1945</v>
      </c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</row>
    <row r="132" customFormat="false" ht="15" hidden="false" customHeight="false" outlineLevel="0" collapsed="false">
      <c r="A132" s="226" t="s">
        <v>2370</v>
      </c>
      <c r="B132" s="227"/>
      <c r="C132" s="227"/>
      <c r="D132" s="227"/>
      <c r="E132" s="227"/>
      <c r="F132" s="226" t="s">
        <v>2371</v>
      </c>
      <c r="G132" s="227"/>
      <c r="H132" s="227"/>
      <c r="I132" s="226" t="s">
        <v>2372</v>
      </c>
      <c r="J132" s="226" t="s">
        <v>2373</v>
      </c>
      <c r="K132" s="226" t="s">
        <v>2374</v>
      </c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</row>
    <row r="133" customFormat="false" ht="15" hidden="false" customHeight="false" outlineLevel="0" collapsed="false">
      <c r="A133" s="226" t="s">
        <v>2375</v>
      </c>
      <c r="B133" s="227"/>
      <c r="C133" s="227"/>
      <c r="D133" s="227"/>
      <c r="E133" s="227"/>
      <c r="F133" s="226" t="s">
        <v>2221</v>
      </c>
      <c r="G133" s="227"/>
      <c r="H133" s="227"/>
      <c r="I133" s="226" t="s">
        <v>1694</v>
      </c>
      <c r="J133" s="226" t="s">
        <v>1775</v>
      </c>
      <c r="K133" s="226" t="s">
        <v>2376</v>
      </c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</row>
    <row r="134" customFormat="false" ht="15" hidden="false" customHeight="false" outlineLevel="0" collapsed="false">
      <c r="A134" s="226" t="s">
        <v>2377</v>
      </c>
      <c r="B134" s="227"/>
      <c r="C134" s="227"/>
      <c r="D134" s="227"/>
      <c r="E134" s="227"/>
      <c r="F134" s="226" t="s">
        <v>2227</v>
      </c>
      <c r="G134" s="227"/>
      <c r="H134" s="227"/>
      <c r="I134" s="226" t="s">
        <v>2098</v>
      </c>
      <c r="J134" s="226" t="s">
        <v>2378</v>
      </c>
      <c r="K134" s="226" t="s">
        <v>2379</v>
      </c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</row>
    <row r="135" customFormat="false" ht="15" hidden="false" customHeight="false" outlineLevel="0" collapsed="false">
      <c r="A135" s="226" t="s">
        <v>2380</v>
      </c>
      <c r="B135" s="227"/>
      <c r="C135" s="227"/>
      <c r="D135" s="227"/>
      <c r="E135" s="227"/>
      <c r="F135" s="226" t="s">
        <v>2381</v>
      </c>
      <c r="G135" s="227"/>
      <c r="H135" s="227"/>
      <c r="I135" s="226" t="s">
        <v>2382</v>
      </c>
      <c r="J135" s="226" t="s">
        <v>2261</v>
      </c>
      <c r="K135" s="226" t="s">
        <v>1978</v>
      </c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</row>
    <row r="136" customFormat="false" ht="15" hidden="false" customHeight="false" outlineLevel="0" collapsed="false">
      <c r="A136" s="226" t="s">
        <v>2383</v>
      </c>
      <c r="B136" s="227"/>
      <c r="C136" s="227"/>
      <c r="D136" s="227"/>
      <c r="E136" s="227"/>
      <c r="F136" s="226" t="s">
        <v>2239</v>
      </c>
      <c r="G136" s="227"/>
      <c r="H136" s="227"/>
      <c r="I136" s="226" t="s">
        <v>1702</v>
      </c>
      <c r="J136" s="226" t="s">
        <v>2267</v>
      </c>
      <c r="K136" s="226" t="s">
        <v>1834</v>
      </c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</row>
    <row r="137" customFormat="false" ht="15" hidden="false" customHeight="false" outlineLevel="0" collapsed="false">
      <c r="A137" s="226" t="s">
        <v>2384</v>
      </c>
      <c r="B137" s="227"/>
      <c r="C137" s="227"/>
      <c r="D137" s="227"/>
      <c r="E137" s="227"/>
      <c r="F137" s="226" t="s">
        <v>2246</v>
      </c>
      <c r="G137" s="227"/>
      <c r="H137" s="227"/>
      <c r="I137" s="226" t="s">
        <v>2115</v>
      </c>
      <c r="J137" s="226" t="s">
        <v>1828</v>
      </c>
      <c r="K137" s="226" t="s">
        <v>225</v>
      </c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</row>
    <row r="138" customFormat="false" ht="15" hidden="false" customHeight="false" outlineLevel="0" collapsed="false">
      <c r="A138" s="226" t="s">
        <v>2385</v>
      </c>
      <c r="B138" s="227"/>
      <c r="C138" s="227"/>
      <c r="D138" s="227"/>
      <c r="E138" s="227"/>
      <c r="F138" s="226" t="s">
        <v>2386</v>
      </c>
      <c r="G138" s="227"/>
      <c r="H138" s="227"/>
      <c r="I138" s="226" t="s">
        <v>2045</v>
      </c>
      <c r="J138" s="226" t="s">
        <v>2114</v>
      </c>
      <c r="K138" s="226" t="s">
        <v>2387</v>
      </c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</row>
    <row r="139" customFormat="false" ht="15" hidden="false" customHeight="false" outlineLevel="0" collapsed="false">
      <c r="A139" s="226" t="s">
        <v>2388</v>
      </c>
      <c r="B139" s="227"/>
      <c r="C139" s="227"/>
      <c r="D139" s="227"/>
      <c r="E139" s="227"/>
      <c r="F139" s="226" t="s">
        <v>2389</v>
      </c>
      <c r="G139" s="227"/>
      <c r="H139" s="227"/>
      <c r="I139" s="226" t="s">
        <v>2085</v>
      </c>
      <c r="J139" s="226" t="s">
        <v>1681</v>
      </c>
      <c r="K139" s="226" t="s">
        <v>2241</v>
      </c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</row>
    <row r="140" customFormat="false" ht="15" hidden="false" customHeight="false" outlineLevel="0" collapsed="false">
      <c r="A140" s="226" t="s">
        <v>2390</v>
      </c>
      <c r="B140" s="227"/>
      <c r="C140" s="227"/>
      <c r="D140" s="227"/>
      <c r="E140" s="227"/>
      <c r="F140" s="226" t="s">
        <v>2391</v>
      </c>
      <c r="G140" s="227"/>
      <c r="H140" s="227"/>
      <c r="I140" s="226" t="s">
        <v>2392</v>
      </c>
      <c r="J140" s="226" t="s">
        <v>1686</v>
      </c>
      <c r="K140" s="226" t="s">
        <v>2393</v>
      </c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</row>
    <row r="141" customFormat="false" ht="15" hidden="false" customHeight="false" outlineLevel="0" collapsed="false">
      <c r="A141" s="226" t="s">
        <v>2394</v>
      </c>
      <c r="B141" s="227"/>
      <c r="C141" s="227"/>
      <c r="D141" s="227"/>
      <c r="E141" s="227"/>
      <c r="F141" s="226" t="s">
        <v>2395</v>
      </c>
      <c r="G141" s="227"/>
      <c r="H141" s="227"/>
      <c r="I141" s="226" t="s">
        <v>2396</v>
      </c>
      <c r="J141" s="226" t="s">
        <v>2397</v>
      </c>
      <c r="K141" s="226" t="s">
        <v>2398</v>
      </c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</row>
    <row r="142" customFormat="false" ht="15" hidden="false" customHeight="false" outlineLevel="0" collapsed="false">
      <c r="A142" s="226" t="s">
        <v>2399</v>
      </c>
      <c r="B142" s="227"/>
      <c r="C142" s="227"/>
      <c r="D142" s="227"/>
      <c r="E142" s="227"/>
      <c r="F142" s="226" t="s">
        <v>2400</v>
      </c>
      <c r="G142" s="227"/>
      <c r="H142" s="227"/>
      <c r="I142" s="226" t="s">
        <v>286</v>
      </c>
      <c r="J142" s="226" t="s">
        <v>2297</v>
      </c>
      <c r="K142" s="226" t="s">
        <v>2050</v>
      </c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</row>
    <row r="143" customFormat="false" ht="15" hidden="false" customHeight="false" outlineLevel="0" collapsed="false">
      <c r="A143" s="226" t="s">
        <v>2401</v>
      </c>
      <c r="B143" s="227"/>
      <c r="C143" s="227"/>
      <c r="D143" s="227"/>
      <c r="E143" s="227"/>
      <c r="F143" s="226" t="s">
        <v>2402</v>
      </c>
      <c r="G143" s="227"/>
      <c r="H143" s="227"/>
      <c r="I143" s="226" t="s">
        <v>2403</v>
      </c>
      <c r="J143" s="226" t="s">
        <v>2300</v>
      </c>
      <c r="K143" s="226" t="s">
        <v>2404</v>
      </c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</row>
    <row r="144" customFormat="false" ht="15" hidden="false" customHeight="false" outlineLevel="0" collapsed="false">
      <c r="A144" s="226" t="s">
        <v>2405</v>
      </c>
      <c r="B144" s="227"/>
      <c r="C144" s="227"/>
      <c r="D144" s="227"/>
      <c r="E144" s="227"/>
      <c r="F144" s="226" t="s">
        <v>2406</v>
      </c>
      <c r="G144" s="227"/>
      <c r="H144" s="227"/>
      <c r="I144" s="226" t="s">
        <v>1709</v>
      </c>
      <c r="J144" s="226" t="s">
        <v>2407</v>
      </c>
      <c r="K144" s="226" t="s">
        <v>2408</v>
      </c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</row>
    <row r="145" customFormat="false" ht="15" hidden="false" customHeight="false" outlineLevel="0" collapsed="false">
      <c r="A145" s="226" t="s">
        <v>2409</v>
      </c>
      <c r="B145" s="227"/>
      <c r="C145" s="227"/>
      <c r="D145" s="227"/>
      <c r="E145" s="227"/>
      <c r="F145" s="226" t="s">
        <v>188</v>
      </c>
      <c r="G145" s="227"/>
      <c r="H145" s="227"/>
      <c r="I145" s="226" t="s">
        <v>2410</v>
      </c>
      <c r="J145" s="226" t="s">
        <v>1811</v>
      </c>
      <c r="K145" s="226" t="s">
        <v>1688</v>
      </c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</row>
    <row r="146" customFormat="false" ht="15" hidden="false" customHeight="false" outlineLevel="0" collapsed="false">
      <c r="A146" s="226" t="s">
        <v>2411</v>
      </c>
      <c r="B146" s="227"/>
      <c r="C146" s="227"/>
      <c r="D146" s="227"/>
      <c r="E146" s="227"/>
      <c r="F146" s="226" t="s">
        <v>2412</v>
      </c>
      <c r="G146" s="227"/>
      <c r="H146" s="227"/>
      <c r="I146" s="226" t="s">
        <v>293</v>
      </c>
      <c r="J146" s="226" t="s">
        <v>2309</v>
      </c>
      <c r="K146" s="226" t="s">
        <v>1778</v>
      </c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</row>
    <row r="147" customFormat="false" ht="15" hidden="false" customHeight="false" outlineLevel="0" collapsed="false">
      <c r="A147" s="226" t="s">
        <v>2104</v>
      </c>
      <c r="B147" s="227"/>
      <c r="C147" s="227"/>
      <c r="D147" s="227"/>
      <c r="E147" s="227"/>
      <c r="F147" s="226" t="s">
        <v>2413</v>
      </c>
      <c r="G147" s="227"/>
      <c r="H147" s="227"/>
      <c r="I147" s="226" t="s">
        <v>2414</v>
      </c>
      <c r="J147" s="226" t="s">
        <v>2415</v>
      </c>
      <c r="K147" s="226" t="s">
        <v>2416</v>
      </c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</row>
    <row r="148" customFormat="false" ht="15" hidden="false" customHeight="false" outlineLevel="0" collapsed="false">
      <c r="A148" s="226" t="s">
        <v>2259</v>
      </c>
      <c r="B148" s="227"/>
      <c r="C148" s="227"/>
      <c r="D148" s="227"/>
      <c r="E148" s="227"/>
      <c r="F148" s="226" t="s">
        <v>1777</v>
      </c>
      <c r="G148" s="227"/>
      <c r="H148" s="227"/>
      <c r="I148" s="226" t="s">
        <v>2417</v>
      </c>
      <c r="J148" s="226" t="s">
        <v>1819</v>
      </c>
      <c r="K148" s="226" t="s">
        <v>2418</v>
      </c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</row>
    <row r="149" customFormat="false" ht="15" hidden="false" customHeight="false" outlineLevel="0" collapsed="false">
      <c r="A149" s="226" t="s">
        <v>2419</v>
      </c>
      <c r="B149" s="227"/>
      <c r="C149" s="227"/>
      <c r="D149" s="227"/>
      <c r="E149" s="227"/>
      <c r="F149" s="226" t="s">
        <v>1795</v>
      </c>
      <c r="G149" s="227"/>
      <c r="H149" s="227"/>
      <c r="I149" s="226" t="s">
        <v>2335</v>
      </c>
      <c r="J149" s="226" t="s">
        <v>323</v>
      </c>
      <c r="K149" s="226" t="s">
        <v>2299</v>
      </c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</row>
    <row r="150" customFormat="false" ht="15" hidden="false" customHeight="false" outlineLevel="0" collapsed="false">
      <c r="A150" s="226" t="s">
        <v>2420</v>
      </c>
      <c r="B150" s="227"/>
      <c r="C150" s="227"/>
      <c r="D150" s="227"/>
      <c r="E150" s="227"/>
      <c r="F150" s="226" t="s">
        <v>1812</v>
      </c>
      <c r="G150" s="227"/>
      <c r="H150" s="227"/>
      <c r="I150" s="226" t="s">
        <v>2340</v>
      </c>
      <c r="J150" s="226" t="s">
        <v>330</v>
      </c>
      <c r="K150" s="226" t="s">
        <v>2304</v>
      </c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</row>
    <row r="151" customFormat="false" ht="15" hidden="false" customHeight="false" outlineLevel="0" collapsed="false">
      <c r="A151" s="226" t="s">
        <v>2421</v>
      </c>
      <c r="B151" s="227"/>
      <c r="C151" s="227"/>
      <c r="D151" s="227"/>
      <c r="E151" s="227"/>
      <c r="F151" s="226" t="s">
        <v>2422</v>
      </c>
      <c r="G151" s="227"/>
      <c r="H151" s="227"/>
      <c r="I151" s="226" t="s">
        <v>2343</v>
      </c>
      <c r="J151" s="226" t="s">
        <v>2285</v>
      </c>
      <c r="K151" s="226" t="s">
        <v>2313</v>
      </c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</row>
    <row r="152" customFormat="false" ht="15" hidden="false" customHeight="false" outlineLevel="0" collapsed="false">
      <c r="A152" s="226" t="s">
        <v>2423</v>
      </c>
      <c r="B152" s="227"/>
      <c r="C152" s="227"/>
      <c r="D152" s="227"/>
      <c r="E152" s="227"/>
      <c r="F152" s="226" t="s">
        <v>1823</v>
      </c>
      <c r="G152" s="227"/>
      <c r="H152" s="227"/>
      <c r="I152" s="226" t="s">
        <v>1720</v>
      </c>
      <c r="J152" s="226" t="s">
        <v>2424</v>
      </c>
      <c r="K152" s="226" t="s">
        <v>2045</v>
      </c>
      <c r="L152" s="227"/>
      <c r="M152" s="227"/>
      <c r="N152" s="2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</row>
    <row r="153" customFormat="false" ht="15" hidden="false" customHeight="false" outlineLevel="0" collapsed="false">
      <c r="A153" s="226" t="s">
        <v>2425</v>
      </c>
      <c r="B153" s="227"/>
      <c r="C153" s="227"/>
      <c r="D153" s="227"/>
      <c r="E153" s="227"/>
      <c r="F153" s="226" t="s">
        <v>2426</v>
      </c>
      <c r="G153" s="227"/>
      <c r="H153" s="227"/>
      <c r="I153" s="226" t="s">
        <v>2427</v>
      </c>
      <c r="J153" s="226" t="s">
        <v>338</v>
      </c>
      <c r="K153" s="226" t="s">
        <v>2428</v>
      </c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</row>
    <row r="154" customFormat="false" ht="15" hidden="false" customHeight="false" outlineLevel="0" collapsed="false">
      <c r="A154" s="226" t="s">
        <v>2429</v>
      </c>
      <c r="B154" s="227"/>
      <c r="C154" s="227"/>
      <c r="D154" s="227"/>
      <c r="E154" s="227"/>
      <c r="F154" s="226" t="s">
        <v>2430</v>
      </c>
      <c r="G154" s="227"/>
      <c r="H154" s="227"/>
      <c r="I154" s="226" t="s">
        <v>2431</v>
      </c>
      <c r="J154" s="227"/>
      <c r="K154" s="226" t="s">
        <v>2432</v>
      </c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</row>
    <row r="155" customFormat="false" ht="15" hidden="false" customHeight="false" outlineLevel="0" collapsed="false">
      <c r="A155" s="226" t="s">
        <v>2433</v>
      </c>
      <c r="B155" s="227"/>
      <c r="C155" s="227"/>
      <c r="D155" s="227"/>
      <c r="E155" s="227"/>
      <c r="F155" s="226" t="s">
        <v>2434</v>
      </c>
      <c r="G155" s="227"/>
      <c r="H155" s="227"/>
      <c r="I155" s="226" t="s">
        <v>2435</v>
      </c>
      <c r="J155" s="227"/>
      <c r="K155" s="226" t="s">
        <v>2436</v>
      </c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</row>
    <row r="156" customFormat="false" ht="15" hidden="false" customHeight="false" outlineLevel="0" collapsed="false">
      <c r="A156" s="226" t="s">
        <v>2437</v>
      </c>
      <c r="B156" s="227"/>
      <c r="C156" s="227"/>
      <c r="D156" s="227"/>
      <c r="E156" s="227"/>
      <c r="F156" s="226" t="s">
        <v>2438</v>
      </c>
      <c r="G156" s="227"/>
      <c r="H156" s="227"/>
      <c r="I156" s="226" t="s">
        <v>1734</v>
      </c>
      <c r="J156" s="227"/>
      <c r="K156" s="226" t="s">
        <v>2439</v>
      </c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</row>
    <row r="157" customFormat="false" ht="15" hidden="false" customHeight="false" outlineLevel="0" collapsed="false">
      <c r="A157" s="226" t="s">
        <v>2440</v>
      </c>
      <c r="B157" s="227"/>
      <c r="C157" s="227"/>
      <c r="D157" s="227"/>
      <c r="E157" s="227"/>
      <c r="F157" s="226" t="s">
        <v>2441</v>
      </c>
      <c r="G157" s="227"/>
      <c r="H157" s="227"/>
      <c r="I157" s="226" t="s">
        <v>2166</v>
      </c>
      <c r="J157" s="227"/>
      <c r="K157" s="226" t="s">
        <v>2442</v>
      </c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</row>
    <row r="158" customFormat="false" ht="15" hidden="false" customHeight="false" outlineLevel="0" collapsed="false">
      <c r="A158" s="226" t="s">
        <v>1841</v>
      </c>
      <c r="B158" s="227"/>
      <c r="C158" s="227"/>
      <c r="D158" s="227"/>
      <c r="E158" s="227"/>
      <c r="F158" s="226" t="s">
        <v>2443</v>
      </c>
      <c r="G158" s="227"/>
      <c r="H158" s="227"/>
      <c r="I158" s="226" t="s">
        <v>2172</v>
      </c>
      <c r="J158" s="227"/>
      <c r="K158" s="226" t="s">
        <v>2444</v>
      </c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</row>
    <row r="159" customFormat="false" ht="15" hidden="false" customHeight="false" outlineLevel="0" collapsed="false">
      <c r="A159" s="226" t="s">
        <v>1681</v>
      </c>
      <c r="B159" s="227"/>
      <c r="C159" s="227"/>
      <c r="D159" s="227"/>
      <c r="E159" s="227"/>
      <c r="F159" s="226" t="s">
        <v>1938</v>
      </c>
      <c r="G159" s="227"/>
      <c r="H159" s="227"/>
      <c r="I159" s="226" t="s">
        <v>2228</v>
      </c>
      <c r="J159" s="227"/>
      <c r="K159" s="226" t="s">
        <v>2445</v>
      </c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</row>
    <row r="160" customFormat="false" ht="15" hidden="false" customHeight="false" outlineLevel="0" collapsed="false">
      <c r="A160" s="226" t="s">
        <v>1686</v>
      </c>
      <c r="B160" s="227"/>
      <c r="C160" s="227"/>
      <c r="D160" s="227"/>
      <c r="E160" s="227"/>
      <c r="F160" s="226" t="s">
        <v>2446</v>
      </c>
      <c r="G160" s="227"/>
      <c r="H160" s="227"/>
      <c r="I160" s="226" t="s">
        <v>2248</v>
      </c>
      <c r="J160" s="227"/>
      <c r="K160" s="226" t="s">
        <v>2447</v>
      </c>
      <c r="L160" s="227"/>
      <c r="M160" s="227"/>
      <c r="N160" s="2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</row>
    <row r="161" customFormat="false" ht="15" hidden="false" customHeight="false" outlineLevel="0" collapsed="false">
      <c r="A161" s="226" t="s">
        <v>2448</v>
      </c>
      <c r="B161" s="227"/>
      <c r="C161" s="227"/>
      <c r="D161" s="227"/>
      <c r="E161" s="227"/>
      <c r="F161" s="226" t="s">
        <v>2067</v>
      </c>
      <c r="G161" s="227"/>
      <c r="H161" s="227"/>
      <c r="I161" s="226" t="s">
        <v>2449</v>
      </c>
      <c r="J161" s="227"/>
      <c r="K161" s="226" t="s">
        <v>2450</v>
      </c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</row>
    <row r="162" customFormat="false" ht="15" hidden="false" customHeight="false" outlineLevel="0" collapsed="false">
      <c r="A162" s="226" t="s">
        <v>2451</v>
      </c>
      <c r="B162" s="227"/>
      <c r="C162" s="227"/>
      <c r="D162" s="227"/>
      <c r="E162" s="227"/>
      <c r="F162" s="226" t="s">
        <v>2338</v>
      </c>
      <c r="G162" s="227"/>
      <c r="H162" s="227"/>
      <c r="I162" s="226" t="s">
        <v>2452</v>
      </c>
      <c r="J162" s="227"/>
      <c r="K162" s="226" t="s">
        <v>2274</v>
      </c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</row>
    <row r="163" customFormat="false" ht="15" hidden="false" customHeight="false" outlineLevel="0" collapsed="false">
      <c r="A163" s="226" t="s">
        <v>2453</v>
      </c>
      <c r="B163" s="227"/>
      <c r="C163" s="227"/>
      <c r="D163" s="227"/>
      <c r="E163" s="227"/>
      <c r="F163" s="226" t="s">
        <v>2454</v>
      </c>
      <c r="G163" s="227"/>
      <c r="H163" s="227"/>
      <c r="I163" s="226" t="s">
        <v>2104</v>
      </c>
      <c r="J163" s="227"/>
      <c r="K163" s="226" t="s">
        <v>2090</v>
      </c>
      <c r="L163" s="227"/>
      <c r="M163" s="227"/>
      <c r="N163" s="2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</row>
    <row r="164" customFormat="false" ht="15" hidden="false" customHeight="false" outlineLevel="0" collapsed="false">
      <c r="A164" s="226" t="s">
        <v>2455</v>
      </c>
      <c r="B164" s="227"/>
      <c r="C164" s="227"/>
      <c r="D164" s="227"/>
      <c r="E164" s="227"/>
      <c r="F164" s="226" t="s">
        <v>2456</v>
      </c>
      <c r="G164" s="227"/>
      <c r="H164" s="227"/>
      <c r="I164" s="226" t="s">
        <v>2457</v>
      </c>
      <c r="J164" s="227"/>
      <c r="K164" s="226" t="s">
        <v>2458</v>
      </c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</row>
    <row r="165" customFormat="false" ht="15" hidden="false" customHeight="false" outlineLevel="0" collapsed="false">
      <c r="A165" s="226" t="s">
        <v>1819</v>
      </c>
      <c r="B165" s="227"/>
      <c r="C165" s="227"/>
      <c r="D165" s="227"/>
      <c r="E165" s="227"/>
      <c r="F165" s="226" t="s">
        <v>2459</v>
      </c>
      <c r="G165" s="227"/>
      <c r="H165" s="227"/>
      <c r="I165" s="226" t="s">
        <v>2460</v>
      </c>
      <c r="J165" s="227"/>
      <c r="K165" s="226" t="s">
        <v>2461</v>
      </c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</row>
    <row r="166" customFormat="false" ht="15" hidden="false" customHeight="false" outlineLevel="0" collapsed="false">
      <c r="A166" s="226" t="s">
        <v>2462</v>
      </c>
      <c r="B166" s="227"/>
      <c r="C166" s="227"/>
      <c r="D166" s="227"/>
      <c r="E166" s="227"/>
      <c r="F166" s="226" t="s">
        <v>2463</v>
      </c>
      <c r="G166" s="227"/>
      <c r="H166" s="227"/>
      <c r="I166" s="226" t="s">
        <v>2205</v>
      </c>
      <c r="J166" s="227"/>
      <c r="K166" s="226" t="s">
        <v>2464</v>
      </c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</row>
    <row r="167" customFormat="false" ht="15" hidden="false" customHeight="false" outlineLevel="0" collapsed="false">
      <c r="A167" s="226" t="s">
        <v>335</v>
      </c>
      <c r="B167" s="227"/>
      <c r="C167" s="227"/>
      <c r="D167" s="227"/>
      <c r="E167" s="227"/>
      <c r="F167" s="226" t="s">
        <v>2465</v>
      </c>
      <c r="G167" s="227"/>
      <c r="H167" s="227"/>
      <c r="I167" s="226" t="s">
        <v>2466</v>
      </c>
      <c r="J167" s="227"/>
      <c r="K167" s="226" t="s">
        <v>2467</v>
      </c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</row>
    <row r="168" customFormat="false" ht="15" hidden="false" customHeight="false" outlineLevel="0" collapsed="false">
      <c r="A168" s="227"/>
      <c r="B168" s="227"/>
      <c r="C168" s="227"/>
      <c r="D168" s="227"/>
      <c r="E168" s="227"/>
      <c r="F168" s="226" t="s">
        <v>2468</v>
      </c>
      <c r="G168" s="227"/>
      <c r="H168" s="227"/>
      <c r="I168" s="226" t="s">
        <v>2270</v>
      </c>
      <c r="J168" s="227"/>
      <c r="K168" s="226" t="s">
        <v>2469</v>
      </c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</row>
    <row r="169" customFormat="false" ht="15" hidden="false" customHeight="false" outlineLevel="0" collapsed="false">
      <c r="A169" s="227"/>
      <c r="B169" s="227"/>
      <c r="C169" s="227"/>
      <c r="D169" s="227"/>
      <c r="E169" s="227"/>
      <c r="F169" s="226" t="s">
        <v>2344</v>
      </c>
      <c r="G169" s="227"/>
      <c r="H169" s="227"/>
      <c r="I169" s="226" t="s">
        <v>2470</v>
      </c>
      <c r="J169" s="227"/>
      <c r="K169" s="226" t="s">
        <v>2471</v>
      </c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</row>
    <row r="170" customFormat="false" ht="15" hidden="false" customHeight="false" outlineLevel="0" collapsed="false">
      <c r="A170" s="227"/>
      <c r="B170" s="227"/>
      <c r="C170" s="227"/>
      <c r="D170" s="227"/>
      <c r="E170" s="227"/>
      <c r="F170" s="226" t="s">
        <v>1946</v>
      </c>
      <c r="G170" s="227"/>
      <c r="H170" s="227"/>
      <c r="I170" s="226" t="s">
        <v>307</v>
      </c>
      <c r="J170" s="227"/>
      <c r="K170" s="226" t="s">
        <v>1709</v>
      </c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</row>
    <row r="171" customFormat="false" ht="15" hidden="false" customHeight="false" outlineLevel="0" collapsed="false">
      <c r="A171" s="227"/>
      <c r="B171" s="227"/>
      <c r="C171" s="227"/>
      <c r="D171" s="227"/>
      <c r="E171" s="227"/>
      <c r="F171" s="226" t="s">
        <v>1953</v>
      </c>
      <c r="G171" s="227"/>
      <c r="H171" s="227"/>
      <c r="I171" s="226" t="s">
        <v>1828</v>
      </c>
      <c r="J171" s="227"/>
      <c r="K171" s="226" t="s">
        <v>293</v>
      </c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</row>
    <row r="172" customFormat="false" ht="15" hidden="false" customHeight="false" outlineLevel="0" collapsed="false">
      <c r="A172" s="227"/>
      <c r="B172" s="227"/>
      <c r="C172" s="227"/>
      <c r="D172" s="227"/>
      <c r="E172" s="227"/>
      <c r="F172" s="226" t="s">
        <v>2472</v>
      </c>
      <c r="G172" s="227"/>
      <c r="H172" s="227"/>
      <c r="I172" s="226" t="s">
        <v>2114</v>
      </c>
      <c r="J172" s="227"/>
      <c r="K172" s="226" t="s">
        <v>2473</v>
      </c>
      <c r="L172" s="227"/>
      <c r="M172" s="227"/>
      <c r="N172" s="2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</row>
    <row r="173" customFormat="false" ht="15" hidden="false" customHeight="false" outlineLevel="0" collapsed="false">
      <c r="A173" s="227"/>
      <c r="B173" s="227"/>
      <c r="C173" s="227"/>
      <c r="D173" s="227"/>
      <c r="E173" s="227"/>
      <c r="F173" s="226" t="s">
        <v>2474</v>
      </c>
      <c r="G173" s="227"/>
      <c r="H173" s="227"/>
      <c r="I173" s="226" t="s">
        <v>2303</v>
      </c>
      <c r="J173" s="227"/>
      <c r="K173" s="226" t="s">
        <v>2335</v>
      </c>
      <c r="L173" s="227"/>
      <c r="M173" s="227"/>
      <c r="N173" s="2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</row>
    <row r="174" customFormat="false" ht="15" hidden="false" customHeight="false" outlineLevel="0" collapsed="false">
      <c r="A174" s="227"/>
      <c r="B174" s="227"/>
      <c r="C174" s="227"/>
      <c r="D174" s="227"/>
      <c r="E174" s="227"/>
      <c r="F174" s="226" t="s">
        <v>2475</v>
      </c>
      <c r="G174" s="227"/>
      <c r="H174" s="227"/>
      <c r="I174" s="226" t="s">
        <v>2214</v>
      </c>
      <c r="J174" s="227"/>
      <c r="K174" s="226" t="s">
        <v>2161</v>
      </c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</row>
    <row r="175" customFormat="false" ht="15" hidden="false" customHeight="false" outlineLevel="0" collapsed="false">
      <c r="A175" s="227"/>
      <c r="B175" s="227"/>
      <c r="C175" s="227"/>
      <c r="D175" s="227"/>
      <c r="E175" s="227"/>
      <c r="F175" s="226" t="s">
        <v>2476</v>
      </c>
      <c r="G175" s="227"/>
      <c r="H175" s="227"/>
      <c r="I175" s="226" t="s">
        <v>1835</v>
      </c>
      <c r="J175" s="227"/>
      <c r="K175" s="226" t="s">
        <v>2343</v>
      </c>
      <c r="L175" s="227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</row>
    <row r="176" customFormat="false" ht="15" hidden="false" customHeight="false" outlineLevel="0" collapsed="false">
      <c r="A176" s="227"/>
      <c r="B176" s="227"/>
      <c r="C176" s="227"/>
      <c r="D176" s="227"/>
      <c r="E176" s="227"/>
      <c r="F176" s="226" t="s">
        <v>1761</v>
      </c>
      <c r="G176" s="227"/>
      <c r="H176" s="227"/>
      <c r="I176" s="226" t="s">
        <v>2477</v>
      </c>
      <c r="J176" s="227"/>
      <c r="K176" s="226" t="s">
        <v>1720</v>
      </c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</row>
    <row r="177" customFormat="false" ht="15" hidden="false" customHeight="false" outlineLevel="0" collapsed="false">
      <c r="A177" s="227"/>
      <c r="B177" s="227"/>
      <c r="C177" s="227"/>
      <c r="D177" s="227"/>
      <c r="E177" s="227"/>
      <c r="F177" s="226" t="s">
        <v>1834</v>
      </c>
      <c r="G177" s="227"/>
      <c r="H177" s="227"/>
      <c r="I177" s="226" t="s">
        <v>1681</v>
      </c>
      <c r="J177" s="227"/>
      <c r="K177" s="226" t="s">
        <v>2478</v>
      </c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</row>
    <row r="178" customFormat="false" ht="15" hidden="false" customHeight="false" outlineLevel="0" collapsed="false">
      <c r="A178" s="227"/>
      <c r="B178" s="227"/>
      <c r="C178" s="227"/>
      <c r="D178" s="227"/>
      <c r="E178" s="227"/>
      <c r="F178" s="226" t="s">
        <v>225</v>
      </c>
      <c r="G178" s="227"/>
      <c r="H178" s="227"/>
      <c r="I178" s="226" t="s">
        <v>1686</v>
      </c>
      <c r="J178" s="227"/>
      <c r="K178" s="226" t="s">
        <v>2346</v>
      </c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</row>
    <row r="179" customFormat="false" ht="15" hidden="false" customHeight="false" outlineLevel="0" collapsed="false">
      <c r="A179" s="227"/>
      <c r="B179" s="227"/>
      <c r="C179" s="227"/>
      <c r="D179" s="227"/>
      <c r="E179" s="227"/>
      <c r="F179" s="226" t="s">
        <v>2479</v>
      </c>
      <c r="G179" s="227"/>
      <c r="H179" s="227"/>
      <c r="I179" s="226" t="s">
        <v>2480</v>
      </c>
      <c r="J179" s="227"/>
      <c r="K179" s="226" t="s">
        <v>2349</v>
      </c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</row>
    <row r="180" customFormat="false" ht="15" hidden="false" customHeight="false" outlineLevel="0" collapsed="false">
      <c r="A180" s="227"/>
      <c r="B180" s="227"/>
      <c r="C180" s="227"/>
      <c r="D180" s="227"/>
      <c r="E180" s="227"/>
      <c r="F180" s="226" t="s">
        <v>2481</v>
      </c>
      <c r="G180" s="227"/>
      <c r="H180" s="227"/>
      <c r="I180" s="226" t="s">
        <v>2297</v>
      </c>
      <c r="J180" s="227"/>
      <c r="K180" s="226" t="s">
        <v>2354</v>
      </c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</row>
    <row r="181" customFormat="false" ht="15" hidden="false" customHeight="false" outlineLevel="0" collapsed="false">
      <c r="A181" s="227"/>
      <c r="B181" s="227"/>
      <c r="C181" s="227"/>
      <c r="D181" s="227"/>
      <c r="E181" s="227"/>
      <c r="F181" s="226" t="s">
        <v>2482</v>
      </c>
      <c r="G181" s="227"/>
      <c r="H181" s="227"/>
      <c r="I181" s="226" t="s">
        <v>2483</v>
      </c>
      <c r="J181" s="227"/>
      <c r="K181" s="226" t="s">
        <v>2248</v>
      </c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</row>
    <row r="182" customFormat="false" ht="15" hidden="false" customHeight="false" outlineLevel="0" collapsed="false">
      <c r="A182" s="227"/>
      <c r="B182" s="227"/>
      <c r="C182" s="227"/>
      <c r="D182" s="227"/>
      <c r="E182" s="227"/>
      <c r="F182" s="226" t="s">
        <v>2484</v>
      </c>
      <c r="G182" s="227"/>
      <c r="H182" s="227"/>
      <c r="I182" s="226" t="s">
        <v>2485</v>
      </c>
      <c r="J182" s="227"/>
      <c r="K182" s="226" t="s">
        <v>2361</v>
      </c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</row>
    <row r="183" customFormat="false" ht="15" hidden="false" customHeight="false" outlineLevel="0" collapsed="false">
      <c r="A183" s="227"/>
      <c r="B183" s="227"/>
      <c r="C183" s="227"/>
      <c r="D183" s="227"/>
      <c r="E183" s="227"/>
      <c r="F183" s="226" t="s">
        <v>2404</v>
      </c>
      <c r="G183" s="227"/>
      <c r="H183" s="227"/>
      <c r="I183" s="226" t="s">
        <v>2300</v>
      </c>
      <c r="J183" s="227"/>
      <c r="K183" s="226" t="s">
        <v>2486</v>
      </c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</row>
    <row r="184" customFormat="false" ht="15" hidden="false" customHeight="false" outlineLevel="0" collapsed="false">
      <c r="A184" s="227"/>
      <c r="B184" s="227"/>
      <c r="C184" s="227"/>
      <c r="D184" s="227"/>
      <c r="E184" s="227"/>
      <c r="F184" s="226" t="s">
        <v>2487</v>
      </c>
      <c r="G184" s="227"/>
      <c r="H184" s="227"/>
      <c r="I184" s="226" t="s">
        <v>2144</v>
      </c>
      <c r="J184" s="227"/>
      <c r="K184" s="226" t="s">
        <v>2367</v>
      </c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</row>
    <row r="185" customFormat="false" ht="15" hidden="false" customHeight="false" outlineLevel="0" collapsed="false">
      <c r="A185" s="227"/>
      <c r="B185" s="227"/>
      <c r="C185" s="227"/>
      <c r="D185" s="227"/>
      <c r="E185" s="227"/>
      <c r="F185" s="226" t="s">
        <v>2488</v>
      </c>
      <c r="G185" s="227"/>
      <c r="H185" s="227"/>
      <c r="I185" s="226" t="s">
        <v>2489</v>
      </c>
      <c r="J185" s="227"/>
      <c r="K185" s="226" t="s">
        <v>2370</v>
      </c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</row>
    <row r="186" customFormat="false" ht="15" hidden="false" customHeight="false" outlineLevel="0" collapsed="false">
      <c r="A186" s="227"/>
      <c r="B186" s="227"/>
      <c r="C186" s="227"/>
      <c r="D186" s="227"/>
      <c r="E186" s="227"/>
      <c r="F186" s="226" t="s">
        <v>2490</v>
      </c>
      <c r="G186" s="227"/>
      <c r="H186" s="227"/>
      <c r="I186" s="226" t="s">
        <v>2491</v>
      </c>
      <c r="J186" s="227"/>
      <c r="K186" s="226" t="s">
        <v>2375</v>
      </c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</row>
    <row r="187" customFormat="false" ht="15" hidden="false" customHeight="false" outlineLevel="0" collapsed="false">
      <c r="A187" s="227"/>
      <c r="B187" s="227"/>
      <c r="C187" s="227"/>
      <c r="D187" s="227"/>
      <c r="E187" s="227"/>
      <c r="F187" s="226" t="s">
        <v>2492</v>
      </c>
      <c r="G187" s="227"/>
      <c r="H187" s="227"/>
      <c r="I187" s="226" t="s">
        <v>1819</v>
      </c>
      <c r="J187" s="227"/>
      <c r="K187" s="226" t="s">
        <v>2493</v>
      </c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</row>
    <row r="188" customFormat="false" ht="15" hidden="false" customHeight="false" outlineLevel="0" collapsed="false">
      <c r="A188" s="227"/>
      <c r="B188" s="227"/>
      <c r="C188" s="227"/>
      <c r="D188" s="227"/>
      <c r="E188" s="227"/>
      <c r="F188" s="226" t="s">
        <v>2494</v>
      </c>
      <c r="G188" s="227"/>
      <c r="H188" s="227"/>
      <c r="I188" s="226" t="s">
        <v>2495</v>
      </c>
      <c r="J188" s="227"/>
      <c r="K188" s="226" t="s">
        <v>2383</v>
      </c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</row>
    <row r="189" customFormat="false" ht="15" hidden="false" customHeight="false" outlineLevel="0" collapsed="false">
      <c r="A189" s="227"/>
      <c r="B189" s="227"/>
      <c r="C189" s="227"/>
      <c r="D189" s="227"/>
      <c r="E189" s="227"/>
      <c r="F189" s="226" t="s">
        <v>2496</v>
      </c>
      <c r="G189" s="227"/>
      <c r="H189" s="227"/>
      <c r="I189" s="226" t="s">
        <v>2330</v>
      </c>
      <c r="J189" s="227"/>
      <c r="K189" s="226" t="s">
        <v>2384</v>
      </c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</row>
    <row r="190" customFormat="false" ht="15" hidden="false" customHeight="false" outlineLevel="0" collapsed="false">
      <c r="A190" s="227"/>
      <c r="B190" s="227"/>
      <c r="C190" s="227"/>
      <c r="D190" s="227"/>
      <c r="E190" s="227"/>
      <c r="F190" s="226" t="s">
        <v>2497</v>
      </c>
      <c r="G190" s="227"/>
      <c r="H190" s="227"/>
      <c r="I190" s="226" t="s">
        <v>335</v>
      </c>
      <c r="J190" s="227"/>
      <c r="K190" s="226" t="s">
        <v>2385</v>
      </c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</row>
    <row r="191" customFormat="false" ht="15" hidden="false" customHeight="false" outlineLevel="0" collapsed="false">
      <c r="A191" s="227"/>
      <c r="B191" s="227"/>
      <c r="C191" s="227"/>
      <c r="D191" s="227"/>
      <c r="E191" s="227"/>
      <c r="F191" s="226" t="s">
        <v>2498</v>
      </c>
      <c r="G191" s="227"/>
      <c r="H191" s="227"/>
      <c r="I191" s="227"/>
      <c r="J191" s="227"/>
      <c r="K191" s="226" t="s">
        <v>2388</v>
      </c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</row>
    <row r="192" customFormat="false" ht="15" hidden="false" customHeight="false" outlineLevel="0" collapsed="false">
      <c r="A192" s="227"/>
      <c r="B192" s="227"/>
      <c r="C192" s="227"/>
      <c r="D192" s="227"/>
      <c r="E192" s="227"/>
      <c r="F192" s="226" t="s">
        <v>2499</v>
      </c>
      <c r="G192" s="227"/>
      <c r="H192" s="227"/>
      <c r="I192" s="227"/>
      <c r="J192" s="227"/>
      <c r="K192" s="226" t="s">
        <v>2390</v>
      </c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</row>
    <row r="193" customFormat="false" ht="15" hidden="false" customHeight="false" outlineLevel="0" collapsed="false">
      <c r="A193" s="227"/>
      <c r="B193" s="227"/>
      <c r="C193" s="227"/>
      <c r="D193" s="227"/>
      <c r="E193" s="227"/>
      <c r="F193" s="226" t="s">
        <v>2500</v>
      </c>
      <c r="G193" s="227"/>
      <c r="H193" s="227"/>
      <c r="I193" s="227"/>
      <c r="J193" s="227"/>
      <c r="K193" s="226" t="s">
        <v>2399</v>
      </c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</row>
    <row r="194" customFormat="false" ht="15" hidden="false" customHeight="false" outlineLevel="0" collapsed="false">
      <c r="A194" s="227"/>
      <c r="B194" s="227"/>
      <c r="C194" s="227"/>
      <c r="D194" s="227"/>
      <c r="E194" s="227"/>
      <c r="F194" s="226" t="s">
        <v>2501</v>
      </c>
      <c r="G194" s="227"/>
      <c r="H194" s="227"/>
      <c r="I194" s="227"/>
      <c r="J194" s="227"/>
      <c r="K194" s="226" t="s">
        <v>2104</v>
      </c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</row>
    <row r="195" customFormat="false" ht="15" hidden="false" customHeight="false" outlineLevel="0" collapsed="false">
      <c r="A195" s="227"/>
      <c r="B195" s="227"/>
      <c r="C195" s="227"/>
      <c r="D195" s="227"/>
      <c r="E195" s="227"/>
      <c r="F195" s="226" t="s">
        <v>2502</v>
      </c>
      <c r="G195" s="227"/>
      <c r="H195" s="227"/>
      <c r="I195" s="227"/>
      <c r="J195" s="227"/>
      <c r="K195" s="226" t="s">
        <v>2259</v>
      </c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</row>
    <row r="196" customFormat="false" ht="15" hidden="false" customHeight="false" outlineLevel="0" collapsed="false">
      <c r="A196" s="227"/>
      <c r="B196" s="227"/>
      <c r="C196" s="227"/>
      <c r="D196" s="227"/>
      <c r="E196" s="227"/>
      <c r="F196" s="226" t="s">
        <v>269</v>
      </c>
      <c r="G196" s="227"/>
      <c r="H196" s="227"/>
      <c r="I196" s="227"/>
      <c r="J196" s="227"/>
      <c r="K196" s="226" t="s">
        <v>2503</v>
      </c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</row>
    <row r="197" customFormat="false" ht="15" hidden="false" customHeight="false" outlineLevel="0" collapsed="false">
      <c r="A197" s="227"/>
      <c r="B197" s="227"/>
      <c r="C197" s="227"/>
      <c r="D197" s="227"/>
      <c r="E197" s="227"/>
      <c r="F197" s="226" t="s">
        <v>2504</v>
      </c>
      <c r="G197" s="227"/>
      <c r="H197" s="227"/>
      <c r="I197" s="227"/>
      <c r="J197" s="227"/>
      <c r="K197" s="226" t="s">
        <v>2199</v>
      </c>
      <c r="L197" s="227"/>
      <c r="M197" s="227"/>
      <c r="N197" s="2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</row>
    <row r="198" customFormat="false" ht="15" hidden="false" customHeight="false" outlineLevel="0" collapsed="false">
      <c r="A198" s="227"/>
      <c r="B198" s="227"/>
      <c r="C198" s="227"/>
      <c r="D198" s="227"/>
      <c r="E198" s="227"/>
      <c r="F198" s="226" t="s">
        <v>2505</v>
      </c>
      <c r="G198" s="227"/>
      <c r="H198" s="227"/>
      <c r="I198" s="227"/>
      <c r="J198" s="227"/>
      <c r="K198" s="226" t="s">
        <v>2506</v>
      </c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</row>
    <row r="199" customFormat="false" ht="15" hidden="false" customHeight="false" outlineLevel="0" collapsed="false">
      <c r="A199" s="227"/>
      <c r="B199" s="227"/>
      <c r="C199" s="227"/>
      <c r="D199" s="227"/>
      <c r="E199" s="227"/>
      <c r="F199" s="226" t="s">
        <v>2062</v>
      </c>
      <c r="G199" s="227"/>
      <c r="H199" s="227"/>
      <c r="I199" s="227"/>
      <c r="J199" s="227"/>
      <c r="K199" s="226" t="s">
        <v>2507</v>
      </c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</row>
    <row r="200" customFormat="false" ht="15" hidden="false" customHeight="false" outlineLevel="0" collapsed="false">
      <c r="A200" s="227"/>
      <c r="B200" s="227"/>
      <c r="C200" s="227"/>
      <c r="D200" s="227"/>
      <c r="E200" s="227"/>
      <c r="F200" s="226" t="s">
        <v>2508</v>
      </c>
      <c r="G200" s="227"/>
      <c r="H200" s="227"/>
      <c r="I200" s="227"/>
      <c r="J200" s="227"/>
      <c r="K200" s="226" t="s">
        <v>2270</v>
      </c>
      <c r="L200" s="227"/>
      <c r="M200" s="227"/>
      <c r="N200" s="2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</row>
    <row r="201" customFormat="false" ht="15" hidden="false" customHeight="false" outlineLevel="0" collapsed="false">
      <c r="A201" s="227"/>
      <c r="B201" s="227"/>
      <c r="C201" s="227"/>
      <c r="D201" s="227"/>
      <c r="E201" s="227"/>
      <c r="F201" s="226" t="s">
        <v>2509</v>
      </c>
      <c r="G201" s="227"/>
      <c r="H201" s="227"/>
      <c r="I201" s="227"/>
      <c r="J201" s="227"/>
      <c r="K201" s="226" t="s">
        <v>2282</v>
      </c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</row>
    <row r="202" customFormat="false" ht="15" hidden="false" customHeight="false" outlineLevel="0" collapsed="false">
      <c r="A202" s="227"/>
      <c r="B202" s="227"/>
      <c r="C202" s="227"/>
      <c r="D202" s="227"/>
      <c r="E202" s="227"/>
      <c r="F202" s="226" t="s">
        <v>2510</v>
      </c>
      <c r="G202" s="227"/>
      <c r="H202" s="227"/>
      <c r="I202" s="227"/>
      <c r="J202" s="227"/>
      <c r="K202" s="226" t="s">
        <v>2511</v>
      </c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</row>
    <row r="203" customFormat="false" ht="15" hidden="false" customHeight="false" outlineLevel="0" collapsed="false">
      <c r="A203" s="227"/>
      <c r="B203" s="227"/>
      <c r="C203" s="227"/>
      <c r="D203" s="227"/>
      <c r="E203" s="227"/>
      <c r="F203" s="226" t="s">
        <v>2512</v>
      </c>
      <c r="G203" s="227"/>
      <c r="H203" s="227"/>
      <c r="I203" s="227"/>
      <c r="J203" s="227"/>
      <c r="K203" s="226" t="s">
        <v>2513</v>
      </c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</row>
    <row r="204" customFormat="false" ht="15" hidden="false" customHeight="false" outlineLevel="0" collapsed="false">
      <c r="A204" s="227"/>
      <c r="B204" s="227"/>
      <c r="C204" s="227"/>
      <c r="D204" s="227"/>
      <c r="E204" s="227"/>
      <c r="F204" s="226" t="s">
        <v>2514</v>
      </c>
      <c r="G204" s="227"/>
      <c r="H204" s="227"/>
      <c r="I204" s="227"/>
      <c r="J204" s="227"/>
      <c r="K204" s="226" t="s">
        <v>2515</v>
      </c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</row>
    <row r="205" customFormat="false" ht="15" hidden="false" customHeight="false" outlineLevel="0" collapsed="false">
      <c r="A205" s="227"/>
      <c r="B205" s="227"/>
      <c r="C205" s="227"/>
      <c r="D205" s="227"/>
      <c r="E205" s="227"/>
      <c r="F205" s="226" t="s">
        <v>2516</v>
      </c>
      <c r="G205" s="227"/>
      <c r="H205" s="227"/>
      <c r="I205" s="227"/>
      <c r="J205" s="227"/>
      <c r="K205" s="226" t="s">
        <v>2517</v>
      </c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</row>
    <row r="206" customFormat="false" ht="15" hidden="false" customHeight="false" outlineLevel="0" collapsed="false">
      <c r="A206" s="227"/>
      <c r="B206" s="227"/>
      <c r="C206" s="227"/>
      <c r="D206" s="227"/>
      <c r="E206" s="227"/>
      <c r="F206" s="226" t="s">
        <v>2518</v>
      </c>
      <c r="G206" s="227"/>
      <c r="H206" s="227"/>
      <c r="I206" s="227"/>
      <c r="J206" s="227"/>
      <c r="K206" s="226" t="s">
        <v>2440</v>
      </c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</row>
    <row r="207" customFormat="false" ht="15" hidden="false" customHeight="false" outlineLevel="0" collapsed="false">
      <c r="A207" s="227"/>
      <c r="B207" s="227"/>
      <c r="C207" s="227"/>
      <c r="D207" s="227"/>
      <c r="E207" s="227"/>
      <c r="F207" s="226" t="s">
        <v>2519</v>
      </c>
      <c r="G207" s="227"/>
      <c r="H207" s="227"/>
      <c r="I207" s="227"/>
      <c r="J207" s="227"/>
      <c r="K207" s="226" t="s">
        <v>1841</v>
      </c>
      <c r="L207" s="227"/>
      <c r="M207" s="227"/>
      <c r="N207" s="22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</row>
    <row r="208" customFormat="false" ht="15" hidden="false" customHeight="false" outlineLevel="0" collapsed="false">
      <c r="A208" s="227"/>
      <c r="B208" s="227"/>
      <c r="C208" s="227"/>
      <c r="D208" s="227"/>
      <c r="E208" s="227"/>
      <c r="F208" s="226" t="s">
        <v>2520</v>
      </c>
      <c r="G208" s="227"/>
      <c r="H208" s="227"/>
      <c r="I208" s="227"/>
      <c r="J208" s="227"/>
      <c r="K208" s="226" t="s">
        <v>1681</v>
      </c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</row>
    <row r="209" customFormat="false" ht="15" hidden="false" customHeight="false" outlineLevel="0" collapsed="false">
      <c r="A209" s="227"/>
      <c r="B209" s="227"/>
      <c r="C209" s="227"/>
      <c r="D209" s="227"/>
      <c r="E209" s="227"/>
      <c r="F209" s="226" t="s">
        <v>2521</v>
      </c>
      <c r="G209" s="227"/>
      <c r="H209" s="227"/>
      <c r="I209" s="227"/>
      <c r="J209" s="227"/>
      <c r="K209" s="226" t="s">
        <v>1686</v>
      </c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</row>
    <row r="210" customFormat="false" ht="15" hidden="false" customHeight="false" outlineLevel="0" collapsed="false">
      <c r="A210" s="227"/>
      <c r="B210" s="227"/>
      <c r="C210" s="227"/>
      <c r="D210" s="227"/>
      <c r="E210" s="227"/>
      <c r="F210" s="226" t="s">
        <v>2522</v>
      </c>
      <c r="G210" s="227"/>
      <c r="H210" s="227"/>
      <c r="I210" s="227"/>
      <c r="J210" s="227"/>
      <c r="K210" s="226" t="s">
        <v>2523</v>
      </c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</row>
    <row r="211" customFormat="false" ht="15" hidden="false" customHeight="false" outlineLevel="0" collapsed="false">
      <c r="A211" s="227"/>
      <c r="B211" s="227"/>
      <c r="C211" s="227"/>
      <c r="D211" s="227"/>
      <c r="E211" s="227"/>
      <c r="F211" s="226" t="s">
        <v>2042</v>
      </c>
      <c r="G211" s="227"/>
      <c r="H211" s="227"/>
      <c r="I211" s="227"/>
      <c r="J211" s="227"/>
      <c r="K211" s="226" t="s">
        <v>2155</v>
      </c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</row>
    <row r="212" customFormat="false" ht="15" hidden="false" customHeight="false" outlineLevel="0" collapsed="false">
      <c r="A212" s="227"/>
      <c r="B212" s="227"/>
      <c r="C212" s="227"/>
      <c r="D212" s="227"/>
      <c r="E212" s="227"/>
      <c r="F212" s="226" t="s">
        <v>2046</v>
      </c>
      <c r="G212" s="227"/>
      <c r="H212" s="227"/>
      <c r="I212" s="227"/>
      <c r="J212" s="227"/>
      <c r="K212" s="226" t="s">
        <v>2162</v>
      </c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</row>
    <row r="213" customFormat="false" ht="15" hidden="false" customHeight="false" outlineLevel="0" collapsed="false">
      <c r="A213" s="227"/>
      <c r="B213" s="227"/>
      <c r="C213" s="227"/>
      <c r="D213" s="227"/>
      <c r="E213" s="227"/>
      <c r="F213" s="226" t="s">
        <v>1871</v>
      </c>
      <c r="G213" s="227"/>
      <c r="H213" s="227"/>
      <c r="I213" s="227"/>
      <c r="J213" s="227"/>
      <c r="K213" s="226" t="s">
        <v>2168</v>
      </c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</row>
    <row r="214" customFormat="false" ht="15" hidden="false" customHeight="false" outlineLevel="0" collapsed="false">
      <c r="A214" s="227"/>
      <c r="B214" s="227"/>
      <c r="C214" s="227"/>
      <c r="D214" s="227"/>
      <c r="E214" s="227"/>
      <c r="F214" s="226" t="s">
        <v>1884</v>
      </c>
      <c r="G214" s="227"/>
      <c r="H214" s="227"/>
      <c r="I214" s="227"/>
      <c r="J214" s="227"/>
      <c r="K214" s="226" t="s">
        <v>2175</v>
      </c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</row>
    <row r="215" customFormat="false" ht="15" hidden="false" customHeight="false" outlineLevel="0" collapsed="false">
      <c r="A215" s="227"/>
      <c r="B215" s="227"/>
      <c r="C215" s="227"/>
      <c r="D215" s="227"/>
      <c r="E215" s="227"/>
      <c r="F215" s="226" t="s">
        <v>2524</v>
      </c>
      <c r="G215" s="227"/>
      <c r="H215" s="227"/>
      <c r="I215" s="227"/>
      <c r="J215" s="227"/>
      <c r="K215" s="226" t="s">
        <v>2194</v>
      </c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</row>
    <row r="216" customFormat="false" ht="15" hidden="false" customHeight="false" outlineLevel="0" collapsed="false">
      <c r="A216" s="227"/>
      <c r="B216" s="227"/>
      <c r="C216" s="227"/>
      <c r="D216" s="227"/>
      <c r="E216" s="227"/>
      <c r="F216" s="226" t="s">
        <v>2051</v>
      </c>
      <c r="G216" s="227"/>
      <c r="H216" s="227"/>
      <c r="I216" s="227"/>
      <c r="J216" s="227"/>
      <c r="K216" s="226" t="s">
        <v>1942</v>
      </c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</row>
    <row r="217" customFormat="false" ht="15" hidden="false" customHeight="false" outlineLevel="0" collapsed="false">
      <c r="A217" s="227"/>
      <c r="B217" s="227"/>
      <c r="C217" s="227"/>
      <c r="D217" s="227"/>
      <c r="E217" s="227"/>
      <c r="F217" s="226" t="s">
        <v>2525</v>
      </c>
      <c r="G217" s="227"/>
      <c r="H217" s="227"/>
      <c r="I217" s="227"/>
      <c r="J217" s="227"/>
      <c r="K217" s="226" t="s">
        <v>2526</v>
      </c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</row>
    <row r="218" customFormat="false" ht="15" hidden="false" customHeight="false" outlineLevel="0" collapsed="false">
      <c r="A218" s="227"/>
      <c r="B218" s="227"/>
      <c r="C218" s="227"/>
      <c r="D218" s="227"/>
      <c r="E218" s="227"/>
      <c r="F218" s="226" t="s">
        <v>1709</v>
      </c>
      <c r="G218" s="227"/>
      <c r="H218" s="227"/>
      <c r="I218" s="227"/>
      <c r="J218" s="227"/>
      <c r="K218" s="226" t="s">
        <v>2527</v>
      </c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</row>
    <row r="219" customFormat="false" ht="15" hidden="false" customHeight="false" outlineLevel="0" collapsed="false">
      <c r="A219" s="227"/>
      <c r="B219" s="227"/>
      <c r="C219" s="227"/>
      <c r="D219" s="227"/>
      <c r="E219" s="227"/>
      <c r="F219" s="226" t="s">
        <v>2058</v>
      </c>
      <c r="G219" s="227"/>
      <c r="H219" s="227"/>
      <c r="I219" s="227"/>
      <c r="J219" s="227"/>
      <c r="K219" s="226" t="s">
        <v>2528</v>
      </c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</row>
    <row r="220" customFormat="false" ht="15" hidden="false" customHeight="false" outlineLevel="0" collapsed="false">
      <c r="A220" s="227"/>
      <c r="B220" s="227"/>
      <c r="C220" s="227"/>
      <c r="D220" s="227"/>
      <c r="E220" s="227"/>
      <c r="F220" s="226" t="s">
        <v>2064</v>
      </c>
      <c r="G220" s="227"/>
      <c r="H220" s="227"/>
      <c r="I220" s="227"/>
      <c r="J220" s="227"/>
      <c r="K220" s="226" t="s">
        <v>2529</v>
      </c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</row>
    <row r="221" customFormat="false" ht="15" hidden="false" customHeight="false" outlineLevel="0" collapsed="false">
      <c r="A221" s="227"/>
      <c r="B221" s="227"/>
      <c r="C221" s="227"/>
      <c r="D221" s="227"/>
      <c r="E221" s="227"/>
      <c r="F221" s="226" t="s">
        <v>2093</v>
      </c>
      <c r="G221" s="227"/>
      <c r="H221" s="227"/>
      <c r="I221" s="227"/>
      <c r="J221" s="227"/>
      <c r="K221" s="226" t="s">
        <v>2530</v>
      </c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</row>
    <row r="222" customFormat="false" ht="15" hidden="false" customHeight="false" outlineLevel="0" collapsed="false">
      <c r="A222" s="227"/>
      <c r="B222" s="227"/>
      <c r="C222" s="227"/>
      <c r="D222" s="227"/>
      <c r="E222" s="227"/>
      <c r="F222" s="226" t="s">
        <v>2101</v>
      </c>
      <c r="G222" s="227"/>
      <c r="H222" s="227"/>
      <c r="I222" s="227"/>
      <c r="J222" s="227"/>
      <c r="K222" s="226" t="s">
        <v>2531</v>
      </c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</row>
    <row r="223" customFormat="false" ht="15" hidden="false" customHeight="false" outlineLevel="0" collapsed="false">
      <c r="A223" s="227"/>
      <c r="B223" s="227"/>
      <c r="C223" s="227"/>
      <c r="D223" s="227"/>
      <c r="E223" s="227"/>
      <c r="F223" s="226" t="s">
        <v>2106</v>
      </c>
      <c r="G223" s="227"/>
      <c r="H223" s="227"/>
      <c r="I223" s="227"/>
      <c r="J223" s="227"/>
      <c r="K223" s="226" t="s">
        <v>2532</v>
      </c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</row>
    <row r="224" customFormat="false" ht="15" hidden="false" customHeight="false" outlineLevel="0" collapsed="false">
      <c r="A224" s="227"/>
      <c r="B224" s="227"/>
      <c r="C224" s="227"/>
      <c r="D224" s="227"/>
      <c r="E224" s="227"/>
      <c r="F224" s="226" t="s">
        <v>2111</v>
      </c>
      <c r="G224" s="227"/>
      <c r="H224" s="227"/>
      <c r="I224" s="227"/>
      <c r="J224" s="227"/>
      <c r="K224" s="226" t="s">
        <v>2533</v>
      </c>
      <c r="L224" s="227"/>
      <c r="M224" s="227"/>
      <c r="N224" s="227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</row>
    <row r="225" customFormat="false" ht="15" hidden="false" customHeight="false" outlineLevel="0" collapsed="false">
      <c r="A225" s="227"/>
      <c r="B225" s="227"/>
      <c r="C225" s="227"/>
      <c r="D225" s="227"/>
      <c r="E225" s="227"/>
      <c r="F225" s="226" t="s">
        <v>2118</v>
      </c>
      <c r="G225" s="227"/>
      <c r="H225" s="227"/>
      <c r="I225" s="227"/>
      <c r="J225" s="227"/>
      <c r="K225" s="226" t="s">
        <v>2534</v>
      </c>
      <c r="L225" s="227"/>
      <c r="M225" s="227"/>
      <c r="N225" s="227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</row>
    <row r="226" customFormat="false" ht="15" hidden="false" customHeight="false" outlineLevel="0" collapsed="false">
      <c r="A226" s="227"/>
      <c r="B226" s="227"/>
      <c r="C226" s="227"/>
      <c r="D226" s="227"/>
      <c r="E226" s="227"/>
      <c r="F226" s="226" t="s">
        <v>2535</v>
      </c>
      <c r="G226" s="227"/>
      <c r="H226" s="227"/>
      <c r="I226" s="227"/>
      <c r="J226" s="227"/>
      <c r="K226" s="226" t="s">
        <v>2536</v>
      </c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</row>
    <row r="227" customFormat="false" ht="15" hidden="false" customHeight="false" outlineLevel="0" collapsed="false">
      <c r="A227" s="227"/>
      <c r="B227" s="227"/>
      <c r="C227" s="227"/>
      <c r="D227" s="227"/>
      <c r="E227" s="227"/>
      <c r="F227" s="226" t="s">
        <v>2114</v>
      </c>
      <c r="G227" s="227"/>
      <c r="H227" s="227"/>
      <c r="I227" s="227"/>
      <c r="J227" s="227"/>
      <c r="K227" s="226" t="s">
        <v>2537</v>
      </c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</row>
    <row r="228" customFormat="false" ht="15" hidden="false" customHeight="false" outlineLevel="0" collapsed="false">
      <c r="A228" s="227"/>
      <c r="B228" s="227"/>
      <c r="C228" s="227"/>
      <c r="D228" s="227"/>
      <c r="E228" s="227"/>
      <c r="F228" s="226" t="s">
        <v>2538</v>
      </c>
      <c r="G228" s="227"/>
      <c r="H228" s="227"/>
      <c r="I228" s="227"/>
      <c r="J228" s="227"/>
      <c r="K228" s="226" t="s">
        <v>2539</v>
      </c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</row>
    <row r="229" customFormat="false" ht="15" hidden="false" customHeight="false" outlineLevel="0" collapsed="false">
      <c r="A229" s="227"/>
      <c r="B229" s="227"/>
      <c r="C229" s="227"/>
      <c r="D229" s="227"/>
      <c r="E229" s="227"/>
      <c r="F229" s="226" t="s">
        <v>2540</v>
      </c>
      <c r="G229" s="227"/>
      <c r="H229" s="227"/>
      <c r="I229" s="227"/>
      <c r="J229" s="227"/>
      <c r="K229" s="226" t="s">
        <v>1819</v>
      </c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</row>
    <row r="230" customFormat="false" ht="15" hidden="false" customHeight="false" outlineLevel="0" collapsed="false">
      <c r="A230" s="227"/>
      <c r="B230" s="227"/>
      <c r="C230" s="227"/>
      <c r="D230" s="227"/>
      <c r="E230" s="227"/>
      <c r="F230" s="226" t="s">
        <v>2123</v>
      </c>
      <c r="G230" s="227"/>
      <c r="H230" s="227"/>
      <c r="I230" s="227"/>
      <c r="J230" s="227"/>
      <c r="K230" s="226" t="s">
        <v>2541</v>
      </c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</row>
    <row r="231" customFormat="false" ht="15" hidden="false" customHeight="false" outlineLevel="0" collapsed="false">
      <c r="A231" s="227"/>
      <c r="B231" s="227"/>
      <c r="C231" s="227"/>
      <c r="D231" s="227"/>
      <c r="E231" s="227"/>
      <c r="F231" s="226" t="s">
        <v>1681</v>
      </c>
      <c r="G231" s="227"/>
      <c r="H231" s="227"/>
      <c r="I231" s="227"/>
      <c r="J231" s="227"/>
      <c r="K231" s="226" t="s">
        <v>2542</v>
      </c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</row>
    <row r="232" customFormat="false" ht="15" hidden="false" customHeight="false" outlineLevel="0" collapsed="false">
      <c r="A232" s="227"/>
      <c r="B232" s="227"/>
      <c r="C232" s="227"/>
      <c r="D232" s="227"/>
      <c r="E232" s="227"/>
      <c r="F232" s="226" t="s">
        <v>1686</v>
      </c>
      <c r="G232" s="227"/>
      <c r="H232" s="227"/>
      <c r="I232" s="227"/>
      <c r="J232" s="227"/>
      <c r="K232" s="226" t="s">
        <v>2543</v>
      </c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</row>
    <row r="233" customFormat="false" ht="15" hidden="false" customHeight="false" outlineLevel="0" collapsed="false">
      <c r="A233" s="227"/>
      <c r="B233" s="227"/>
      <c r="C233" s="227"/>
      <c r="D233" s="227"/>
      <c r="E233" s="227"/>
      <c r="F233" s="226" t="s">
        <v>1927</v>
      </c>
      <c r="G233" s="227"/>
      <c r="H233" s="227"/>
      <c r="I233" s="227"/>
      <c r="J233" s="227"/>
      <c r="K233" s="226" t="s">
        <v>2544</v>
      </c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</row>
    <row r="234" customFormat="false" ht="15" hidden="false" customHeight="false" outlineLevel="0" collapsed="false">
      <c r="A234" s="227"/>
      <c r="B234" s="227"/>
      <c r="C234" s="227"/>
      <c r="D234" s="227"/>
      <c r="E234" s="227"/>
      <c r="F234" s="226" t="s">
        <v>2147</v>
      </c>
      <c r="G234" s="227"/>
      <c r="H234" s="227"/>
      <c r="I234" s="227"/>
      <c r="J234" s="227"/>
      <c r="K234" s="226" t="s">
        <v>2545</v>
      </c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</row>
    <row r="235" customFormat="false" ht="15" hidden="false" customHeight="false" outlineLevel="0" collapsed="false">
      <c r="A235" s="227"/>
      <c r="B235" s="227"/>
      <c r="C235" s="227"/>
      <c r="D235" s="227"/>
      <c r="E235" s="227"/>
      <c r="F235" s="226" t="s">
        <v>2150</v>
      </c>
      <c r="G235" s="227"/>
      <c r="H235" s="227"/>
      <c r="I235" s="227"/>
      <c r="J235" s="227"/>
      <c r="K235" s="226" t="s">
        <v>2546</v>
      </c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</row>
    <row r="236" customFormat="false" ht="15" hidden="false" customHeight="false" outlineLevel="0" collapsed="false">
      <c r="A236" s="227"/>
      <c r="B236" s="227"/>
      <c r="C236" s="227"/>
      <c r="D236" s="227"/>
      <c r="E236" s="227"/>
      <c r="F236" s="226" t="s">
        <v>2155</v>
      </c>
      <c r="G236" s="227"/>
      <c r="H236" s="227"/>
      <c r="I236" s="227"/>
      <c r="J236" s="227"/>
      <c r="K236" s="226" t="s">
        <v>2547</v>
      </c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</row>
    <row r="237" customFormat="false" ht="15" hidden="false" customHeight="false" outlineLevel="0" collapsed="false">
      <c r="A237" s="227"/>
      <c r="B237" s="227"/>
      <c r="C237" s="227"/>
      <c r="D237" s="227"/>
      <c r="E237" s="227"/>
      <c r="F237" s="226" t="s">
        <v>2162</v>
      </c>
      <c r="G237" s="227"/>
      <c r="H237" s="227"/>
      <c r="I237" s="227"/>
      <c r="J237" s="227"/>
      <c r="K237" s="226" t="s">
        <v>2548</v>
      </c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</row>
    <row r="238" customFormat="false" ht="15" hidden="false" customHeight="false" outlineLevel="0" collapsed="false">
      <c r="A238" s="227"/>
      <c r="B238" s="227"/>
      <c r="C238" s="227"/>
      <c r="D238" s="227"/>
      <c r="E238" s="227"/>
      <c r="F238" s="226" t="s">
        <v>2168</v>
      </c>
      <c r="G238" s="227"/>
      <c r="H238" s="227"/>
      <c r="I238" s="227"/>
      <c r="J238" s="227"/>
      <c r="K238" s="226" t="s">
        <v>2549</v>
      </c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</row>
    <row r="239" customFormat="false" ht="15" hidden="false" customHeight="false" outlineLevel="0" collapsed="false">
      <c r="A239" s="227"/>
      <c r="B239" s="227"/>
      <c r="C239" s="227"/>
      <c r="D239" s="227"/>
      <c r="E239" s="227"/>
      <c r="F239" s="226" t="s">
        <v>2175</v>
      </c>
      <c r="G239" s="227"/>
      <c r="H239" s="227"/>
      <c r="I239" s="227"/>
      <c r="J239" s="227"/>
      <c r="K239" s="226" t="s">
        <v>2550</v>
      </c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</row>
    <row r="240" customFormat="false" ht="15" hidden="false" customHeight="false" outlineLevel="0" collapsed="false">
      <c r="A240" s="227"/>
      <c r="B240" s="227"/>
      <c r="C240" s="227"/>
      <c r="D240" s="227"/>
      <c r="E240" s="227"/>
      <c r="F240" s="226" t="s">
        <v>2182</v>
      </c>
      <c r="G240" s="227"/>
      <c r="H240" s="227"/>
      <c r="I240" s="227"/>
      <c r="J240" s="227"/>
      <c r="K240" s="226" t="s">
        <v>2551</v>
      </c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</row>
    <row r="241" customFormat="false" ht="15" hidden="false" customHeight="false" outlineLevel="0" collapsed="false">
      <c r="A241" s="227"/>
      <c r="B241" s="227"/>
      <c r="C241" s="227"/>
      <c r="D241" s="227"/>
      <c r="E241" s="227"/>
      <c r="F241" s="226" t="s">
        <v>2189</v>
      </c>
      <c r="G241" s="227"/>
      <c r="H241" s="227"/>
      <c r="I241" s="227"/>
      <c r="J241" s="227"/>
      <c r="K241" s="226" t="s">
        <v>2552</v>
      </c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</row>
    <row r="242" customFormat="false" ht="15" hidden="false" customHeight="false" outlineLevel="0" collapsed="false">
      <c r="A242" s="227"/>
      <c r="B242" s="227"/>
      <c r="C242" s="227"/>
      <c r="D242" s="227"/>
      <c r="E242" s="227"/>
      <c r="F242" s="226" t="s">
        <v>2194</v>
      </c>
      <c r="G242" s="227"/>
      <c r="H242" s="227"/>
      <c r="I242" s="227"/>
      <c r="J242" s="227"/>
      <c r="K242" s="226" t="s">
        <v>2553</v>
      </c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</row>
    <row r="243" customFormat="false" ht="15" hidden="false" customHeight="false" outlineLevel="0" collapsed="false">
      <c r="A243" s="227"/>
      <c r="B243" s="227"/>
      <c r="C243" s="227"/>
      <c r="D243" s="227"/>
      <c r="E243" s="227"/>
      <c r="F243" s="226" t="s">
        <v>2324</v>
      </c>
      <c r="G243" s="227"/>
      <c r="H243" s="227"/>
      <c r="I243" s="227"/>
      <c r="J243" s="227"/>
      <c r="K243" s="226" t="s">
        <v>2554</v>
      </c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</row>
    <row r="244" customFormat="false" ht="15" hidden="false" customHeight="false" outlineLevel="0" collapsed="false">
      <c r="A244" s="227"/>
      <c r="B244" s="227"/>
      <c r="C244" s="227"/>
      <c r="D244" s="227"/>
      <c r="E244" s="227"/>
      <c r="F244" s="226" t="s">
        <v>2201</v>
      </c>
      <c r="G244" s="227"/>
      <c r="H244" s="227"/>
      <c r="I244" s="227"/>
      <c r="J244" s="227"/>
      <c r="K244" s="226" t="s">
        <v>2555</v>
      </c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</row>
    <row r="245" customFormat="false" ht="15" hidden="false" customHeight="false" outlineLevel="0" collapsed="false">
      <c r="A245" s="227"/>
      <c r="B245" s="227"/>
      <c r="C245" s="227"/>
      <c r="D245" s="227"/>
      <c r="E245" s="227"/>
      <c r="F245" s="226" t="s">
        <v>2206</v>
      </c>
      <c r="G245" s="227"/>
      <c r="H245" s="227"/>
      <c r="I245" s="227"/>
      <c r="J245" s="227"/>
      <c r="K245" s="226" t="s">
        <v>2556</v>
      </c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</row>
    <row r="246" customFormat="false" ht="15" hidden="false" customHeight="false" outlineLevel="0" collapsed="false">
      <c r="A246" s="227"/>
      <c r="B246" s="227"/>
      <c r="C246" s="227"/>
      <c r="D246" s="227"/>
      <c r="E246" s="227"/>
      <c r="F246" s="226" t="s">
        <v>2211</v>
      </c>
      <c r="G246" s="227"/>
      <c r="H246" s="227"/>
      <c r="I246" s="227"/>
      <c r="J246" s="227"/>
      <c r="K246" s="226" t="s">
        <v>2557</v>
      </c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</row>
    <row r="247" customFormat="false" ht="15" hidden="false" customHeight="false" outlineLevel="0" collapsed="false">
      <c r="A247" s="227"/>
      <c r="B247" s="227"/>
      <c r="C247" s="227"/>
      <c r="D247" s="227"/>
      <c r="E247" s="227"/>
      <c r="F247" s="226" t="s">
        <v>2215</v>
      </c>
      <c r="G247" s="227"/>
      <c r="H247" s="227"/>
      <c r="I247" s="227"/>
      <c r="J247" s="227"/>
      <c r="K247" s="226" t="s">
        <v>335</v>
      </c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</row>
    <row r="248" customFormat="false" ht="15" hidden="false" customHeight="false" outlineLevel="0" collapsed="false">
      <c r="A248" s="227"/>
      <c r="B248" s="227"/>
      <c r="C248" s="227"/>
      <c r="D248" s="227"/>
      <c r="E248" s="227"/>
      <c r="F248" s="226" t="s">
        <v>2219</v>
      </c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</row>
    <row r="249" customFormat="false" ht="15" hidden="false" customHeight="false" outlineLevel="0" collapsed="false">
      <c r="A249" s="227"/>
      <c r="B249" s="227"/>
      <c r="C249" s="227"/>
      <c r="D249" s="227"/>
      <c r="E249" s="227"/>
      <c r="F249" s="226" t="s">
        <v>2224</v>
      </c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</row>
    <row r="250" customFormat="false" ht="15" hidden="false" customHeight="false" outlineLevel="0" collapsed="false">
      <c r="A250" s="227"/>
      <c r="B250" s="227"/>
      <c r="C250" s="227"/>
      <c r="D250" s="227"/>
      <c r="E250" s="227"/>
      <c r="F250" s="226" t="s">
        <v>2230</v>
      </c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</row>
    <row r="251" customFormat="false" ht="15" hidden="false" customHeight="false" outlineLevel="0" collapsed="false">
      <c r="A251" s="227"/>
      <c r="B251" s="227"/>
      <c r="C251" s="227"/>
      <c r="D251" s="227"/>
      <c r="E251" s="227"/>
      <c r="F251" s="226" t="s">
        <v>2237</v>
      </c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</row>
    <row r="252" customFormat="false" ht="15" hidden="false" customHeight="false" outlineLevel="0" collapsed="false">
      <c r="A252" s="227"/>
      <c r="B252" s="227"/>
      <c r="C252" s="227"/>
      <c r="D252" s="227"/>
      <c r="E252" s="227"/>
      <c r="F252" s="226" t="s">
        <v>2243</v>
      </c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</row>
    <row r="253" customFormat="false" ht="15" hidden="false" customHeight="false" outlineLevel="0" collapsed="false">
      <c r="A253" s="227"/>
      <c r="B253" s="227"/>
      <c r="C253" s="227"/>
      <c r="D253" s="227"/>
      <c r="E253" s="227"/>
      <c r="F253" s="226" t="s">
        <v>1819</v>
      </c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</row>
    <row r="254" customFormat="false" ht="15" hidden="false" customHeight="false" outlineLevel="0" collapsed="false">
      <c r="A254" s="227"/>
      <c r="B254" s="227"/>
      <c r="C254" s="227"/>
      <c r="D254" s="227"/>
      <c r="E254" s="227"/>
      <c r="F254" s="226" t="s">
        <v>323</v>
      </c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</row>
    <row r="255" customFormat="false" ht="15" hidden="false" customHeight="false" outlineLevel="0" collapsed="false">
      <c r="A255" s="227"/>
      <c r="B255" s="227"/>
      <c r="C255" s="227"/>
      <c r="D255" s="227"/>
      <c r="E255" s="227"/>
      <c r="F255" s="226" t="s">
        <v>2262</v>
      </c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</row>
    <row r="256" customFormat="false" ht="15" hidden="false" customHeight="false" outlineLevel="0" collapsed="false">
      <c r="A256" s="227"/>
      <c r="B256" s="227"/>
      <c r="C256" s="227"/>
      <c r="D256" s="227"/>
      <c r="E256" s="227"/>
      <c r="F256" s="226" t="s">
        <v>325</v>
      </c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</row>
    <row r="257" customFormat="false" ht="15" hidden="false" customHeight="false" outlineLevel="0" collapsed="false">
      <c r="A257" s="227"/>
      <c r="B257" s="227"/>
      <c r="C257" s="227"/>
      <c r="D257" s="227"/>
      <c r="E257" s="227"/>
      <c r="F257" s="226" t="s">
        <v>2272</v>
      </c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</row>
    <row r="258" customFormat="false" ht="15" hidden="false" customHeight="false" outlineLevel="0" collapsed="false">
      <c r="A258" s="227"/>
      <c r="B258" s="227"/>
      <c r="C258" s="227"/>
      <c r="D258" s="227"/>
      <c r="E258" s="227"/>
      <c r="F258" s="226" t="s">
        <v>2278</v>
      </c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</row>
    <row r="259" customFormat="false" ht="15" hidden="false" customHeight="false" outlineLevel="0" collapsed="false">
      <c r="A259" s="227"/>
      <c r="B259" s="227"/>
      <c r="C259" s="227"/>
      <c r="D259" s="227"/>
      <c r="E259" s="227"/>
      <c r="F259" s="226" t="s">
        <v>2353</v>
      </c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5.25"/>
    <col collapsed="false" customWidth="true" hidden="false" outlineLevel="0" max="3" min="3" style="0" width="4.38"/>
    <col collapsed="false" customWidth="true" hidden="false" outlineLevel="0" max="4" min="4" style="0" width="5.13"/>
    <col collapsed="false" customWidth="true" hidden="false" outlineLevel="0" max="6" min="5" style="0" width="5.38"/>
    <col collapsed="false" customWidth="true" hidden="false" outlineLevel="0" max="7" min="7" style="0" width="4.88"/>
    <col collapsed="false" customWidth="true" hidden="false" outlineLevel="0" max="8" min="8" style="0" width="5.88"/>
    <col collapsed="false" customWidth="true" hidden="false" outlineLevel="0" max="9" min="9" style="0" width="5.63"/>
    <col collapsed="false" customWidth="true" hidden="false" outlineLevel="0" max="10" min="10" style="0" width="5.88"/>
    <col collapsed="false" customWidth="true" hidden="false" outlineLevel="0" max="11" min="11" style="0" width="4.5"/>
    <col collapsed="false" customWidth="true" hidden="false" outlineLevel="0" max="12" min="12" style="0" width="4.88"/>
    <col collapsed="false" customWidth="true" hidden="false" outlineLevel="0" max="13" min="13" style="0" width="12.38"/>
    <col collapsed="false" customWidth="true" hidden="false" outlineLevel="0" max="31" min="19" style="0" width="13"/>
  </cols>
  <sheetData>
    <row r="1" customFormat="false" ht="15" hidden="false" customHeight="true" outlineLevel="0" collapsed="false">
      <c r="A1" s="228" t="s">
        <v>2558</v>
      </c>
      <c r="B1" s="228"/>
      <c r="C1" s="228"/>
      <c r="D1" s="228"/>
      <c r="E1" s="228"/>
      <c r="F1" s="229"/>
      <c r="G1" s="228" t="s">
        <v>2559</v>
      </c>
      <c r="H1" s="228"/>
      <c r="I1" s="228"/>
      <c r="J1" s="228"/>
      <c r="K1" s="228"/>
      <c r="L1" s="229"/>
      <c r="M1" s="228" t="s">
        <v>1576</v>
      </c>
      <c r="N1" s="228"/>
      <c r="O1" s="228"/>
      <c r="P1" s="228"/>
      <c r="Q1" s="228"/>
      <c r="R1" s="229"/>
      <c r="S1" s="228" t="s">
        <v>2560</v>
      </c>
      <c r="T1" s="228"/>
      <c r="U1" s="228"/>
      <c r="V1" s="228"/>
      <c r="W1" s="228"/>
      <c r="X1" s="229"/>
      <c r="Y1" s="228" t="s">
        <v>2561</v>
      </c>
      <c r="Z1" s="228"/>
      <c r="AA1" s="228"/>
      <c r="AB1" s="228"/>
      <c r="AC1" s="228"/>
      <c r="AD1" s="229"/>
      <c r="AE1" s="228" t="s">
        <v>2562</v>
      </c>
      <c r="AF1" s="228"/>
      <c r="AG1" s="228"/>
      <c r="AH1" s="228"/>
      <c r="AI1" s="228"/>
      <c r="AJ1" s="229"/>
      <c r="AK1" s="228" t="s">
        <v>2563</v>
      </c>
      <c r="AL1" s="228"/>
      <c r="AM1" s="228"/>
      <c r="AN1" s="228"/>
      <c r="AO1" s="228"/>
      <c r="AP1" s="229"/>
      <c r="AQ1" s="228" t="s">
        <v>2564</v>
      </c>
      <c r="AR1" s="228"/>
      <c r="AS1" s="228"/>
      <c r="AT1" s="228"/>
    </row>
    <row r="2" customFormat="false" ht="15" hidden="false" customHeight="false" outlineLevel="0" collapsed="false">
      <c r="A2" s="230" t="s">
        <v>1578</v>
      </c>
      <c r="B2" s="230" t="s">
        <v>2565</v>
      </c>
      <c r="C2" s="230" t="s">
        <v>342</v>
      </c>
      <c r="D2" s="230" t="s">
        <v>1588</v>
      </c>
      <c r="E2" s="230" t="s">
        <v>344</v>
      </c>
      <c r="F2" s="230" t="s">
        <v>2566</v>
      </c>
      <c r="G2" s="230" t="s">
        <v>1578</v>
      </c>
      <c r="H2" s="230" t="s">
        <v>1582</v>
      </c>
      <c r="I2" s="230" t="s">
        <v>342</v>
      </c>
      <c r="J2" s="230" t="s">
        <v>2567</v>
      </c>
      <c r="K2" s="230" t="s">
        <v>344</v>
      </c>
      <c r="L2" s="230" t="s">
        <v>2566</v>
      </c>
      <c r="M2" s="231" t="s">
        <v>1578</v>
      </c>
      <c r="N2" s="231" t="s">
        <v>1582</v>
      </c>
      <c r="O2" s="231" t="s">
        <v>342</v>
      </c>
      <c r="P2" s="231" t="s">
        <v>2567</v>
      </c>
      <c r="Q2" s="231" t="s">
        <v>344</v>
      </c>
      <c r="R2" s="231" t="s">
        <v>2566</v>
      </c>
      <c r="S2" s="231" t="s">
        <v>1578</v>
      </c>
      <c r="T2" s="231" t="s">
        <v>1582</v>
      </c>
      <c r="U2" s="231" t="s">
        <v>342</v>
      </c>
      <c r="V2" s="231" t="s">
        <v>2567</v>
      </c>
      <c r="W2" s="231" t="s">
        <v>344</v>
      </c>
      <c r="X2" s="231" t="s">
        <v>2566</v>
      </c>
      <c r="Y2" s="231" t="s">
        <v>1578</v>
      </c>
      <c r="Z2" s="231" t="s">
        <v>1582</v>
      </c>
      <c r="AA2" s="231" t="s">
        <v>342</v>
      </c>
      <c r="AB2" s="231" t="s">
        <v>2567</v>
      </c>
      <c r="AC2" s="231" t="s">
        <v>344</v>
      </c>
      <c r="AD2" s="231" t="s">
        <v>2566</v>
      </c>
      <c r="AE2" s="231" t="s">
        <v>1578</v>
      </c>
      <c r="AF2" s="231" t="s">
        <v>1582</v>
      </c>
      <c r="AG2" s="231" t="s">
        <v>342</v>
      </c>
      <c r="AH2" s="231" t="s">
        <v>2567</v>
      </c>
      <c r="AI2" s="231" t="s">
        <v>344</v>
      </c>
      <c r="AJ2" s="231" t="s">
        <v>2566</v>
      </c>
      <c r="AK2" s="231" t="s">
        <v>1578</v>
      </c>
      <c r="AL2" s="231" t="s">
        <v>1582</v>
      </c>
      <c r="AM2" s="231" t="s">
        <v>342</v>
      </c>
      <c r="AN2" s="231" t="s">
        <v>2567</v>
      </c>
      <c r="AO2" s="231" t="s">
        <v>344</v>
      </c>
      <c r="AP2" s="231" t="s">
        <v>2566</v>
      </c>
      <c r="AQ2" s="232" t="s">
        <v>2568</v>
      </c>
      <c r="AR2" s="233" t="s">
        <v>386</v>
      </c>
      <c r="AS2" s="233" t="s">
        <v>388</v>
      </c>
      <c r="AT2" s="234" t="s">
        <v>2569</v>
      </c>
    </row>
    <row r="3" customFormat="false" ht="15" hidden="false" customHeight="false" outlineLevel="0" collapsed="false">
      <c r="A3" s="37" t="str">
        <f aca="false">IFERROR(__xludf.dummyfunction("OFFSET(INDIRECT(CONCAT(""VRMUpdate!E"",to_text(match(G3,plant_sci_names,0)))),0,-1)"),"ats")</f>
        <v>ats</v>
      </c>
      <c r="B3" s="37" t="str">
        <f aca="false">IFERROR(__xludf.dummyfunction("OFFSET(INDIRECT(CONCAT(""VRMUpdate!E"",to_text(match(H3,plant_sci_names,0)))),0,-1)"),"ats")</f>
        <v>ats</v>
      </c>
      <c r="C3" s="37" t="str">
        <f aca="false">IFERROR(__xludf.dummyfunction("OFFSET(INDIRECT(CONCAT(""VRMUpdate!E"",to_text(match(I3,plant_sci_names,0)))),0,-1)"),"ats")</f>
        <v>ats</v>
      </c>
      <c r="D3" s="37" t="str">
        <f aca="false">IFERROR(__xludf.dummyfunction("OFFSET(INDIRECT(CONCAT(""VRMUpdate!E"",to_text(match(J3,plant_sci_names,0)))),0,-1)"),"ats")</f>
        <v>ats</v>
      </c>
      <c r="E3" s="37" t="str">
        <f aca="false">IFERROR(__xludf.dummyfunction("OFFSET(INDIRECT(CONCAT(""VRMUpdate!E"",to_text(match(K3,plant_sci_names,0)))),0,-1)"),"ats")</f>
        <v>ats</v>
      </c>
      <c r="F3" s="37" t="str">
        <f aca="false">IFERROR(__xludf.dummyfunction("OFFSET(INDIRECT(CONCAT(""VRMUpdate!E"",to_text(match(L3,plant_sci_names,0)))),0,-1)"),"ats")</f>
        <v>ats</v>
      </c>
      <c r="G3" s="37" t="s">
        <v>79</v>
      </c>
      <c r="H3" s="37" t="s">
        <v>79</v>
      </c>
      <c r="I3" s="37" t="s">
        <v>79</v>
      </c>
      <c r="J3" s="37" t="s">
        <v>79</v>
      </c>
      <c r="K3" s="37" t="s">
        <v>79</v>
      </c>
      <c r="L3" s="30" t="s">
        <v>79</v>
      </c>
      <c r="M3" s="37" t="s">
        <v>2570</v>
      </c>
      <c r="N3" s="37"/>
      <c r="O3" s="37"/>
      <c r="P3" s="37" t="s">
        <v>2571</v>
      </c>
      <c r="Q3" s="37" t="s">
        <v>2572</v>
      </c>
      <c r="R3" s="37"/>
      <c r="S3" s="235" t="s">
        <v>79</v>
      </c>
      <c r="T3" s="235" t="s">
        <v>79</v>
      </c>
      <c r="U3" s="235" t="s">
        <v>79</v>
      </c>
      <c r="V3" s="235" t="s">
        <v>79</v>
      </c>
      <c r="W3" s="235" t="s">
        <v>79</v>
      </c>
      <c r="X3" s="231"/>
      <c r="Y3" s="37" t="s">
        <v>2573</v>
      </c>
      <c r="Z3" s="37" t="s">
        <v>2573</v>
      </c>
      <c r="AA3" s="37" t="s">
        <v>2573</v>
      </c>
      <c r="AB3" s="37" t="s">
        <v>2573</v>
      </c>
      <c r="AC3" s="37" t="s">
        <v>2573</v>
      </c>
      <c r="AD3" s="37"/>
      <c r="AE3" s="37" t="s">
        <v>97</v>
      </c>
      <c r="AF3" s="37" t="s">
        <v>88</v>
      </c>
      <c r="AG3" s="37" t="s">
        <v>88</v>
      </c>
      <c r="AH3" s="37" t="s">
        <v>97</v>
      </c>
      <c r="AI3" s="37" t="s">
        <v>88</v>
      </c>
      <c r="AJ3" s="37"/>
      <c r="AK3" s="37" t="s">
        <v>2573</v>
      </c>
      <c r="AL3" s="37" t="s">
        <v>2573</v>
      </c>
      <c r="AM3" s="37" t="s">
        <v>2573</v>
      </c>
      <c r="AN3" s="37" t="s">
        <v>2573</v>
      </c>
      <c r="AO3" s="37" t="s">
        <v>2573</v>
      </c>
      <c r="AP3" s="37"/>
      <c r="AQ3" s="236" t="s">
        <v>431</v>
      </c>
      <c r="AR3" s="237" t="s">
        <v>80</v>
      </c>
      <c r="AS3" s="237" t="s">
        <v>435</v>
      </c>
      <c r="AT3" s="209" t="s">
        <v>1602</v>
      </c>
    </row>
    <row r="4" customFormat="false" ht="15" hidden="false" customHeight="false" outlineLevel="0" collapsed="false">
      <c r="A4" s="37" t="str">
        <f aca="false">IFERROR(__xludf.dummyfunction("OFFSET(INDIRECT(CONCAT(""VRMUpdate!E"",to_text(match(G4,plant_sci_names,0)))),0,-1)"),"atr")</f>
        <v>atr</v>
      </c>
      <c r="B4" s="37" t="str">
        <f aca="false">IFERROR(__xludf.dummyfunction("OFFSET(INDIRECT(CONCAT(""VRMUpdate!E"",to_text(match(H4,plant_sci_names,0)))),0,-1)"),"atr")</f>
        <v>atr</v>
      </c>
      <c r="C4" s="37" t="str">
        <f aca="false">IFERROR(__xludf.dummyfunction("OFFSET(INDIRECT(CONCAT(""VRMUpdate!E"",to_text(match(I4,plant_sci_names,0)))),0,-1)"),"atr")</f>
        <v>atr</v>
      </c>
      <c r="D4" s="37" t="str">
        <f aca="false">IFERROR(__xludf.dummyfunction("OFFSET(INDIRECT(CONCAT(""VRMUpdate!E"",to_text(match(J4,plant_sci_names,0)))),0,-1)"),"atr")</f>
        <v>atr</v>
      </c>
      <c r="E4" s="37" t="str">
        <f aca="false">IFERROR(__xludf.dummyfunction("OFFSET(INDIRECT(CONCAT(""VRMUpdate!E"",to_text(match(K4,plant_sci_names,0)))),0,-1)"),"atr")</f>
        <v>atr</v>
      </c>
      <c r="F4" s="37" t="str">
        <f aca="false">IFERROR(__xludf.dummyfunction("OFFSET(INDIRECT(CONCAT(""VRMUpdate!E"",to_text(match(L4,plant_sci_names,0)))),0,-1)"),"atr")</f>
        <v>atr</v>
      </c>
      <c r="G4" s="37" t="s">
        <v>82</v>
      </c>
      <c r="H4" s="37" t="s">
        <v>82</v>
      </c>
      <c r="I4" s="37" t="s">
        <v>82</v>
      </c>
      <c r="J4" s="37" t="s">
        <v>82</v>
      </c>
      <c r="K4" s="37" t="s">
        <v>82</v>
      </c>
      <c r="L4" s="30" t="s">
        <v>82</v>
      </c>
      <c r="M4" s="37" t="s">
        <v>2574</v>
      </c>
      <c r="N4" s="37"/>
      <c r="O4" s="37"/>
      <c r="P4" s="37"/>
      <c r="Q4" s="37" t="s">
        <v>2571</v>
      </c>
      <c r="R4" s="37"/>
      <c r="S4" s="235" t="s">
        <v>82</v>
      </c>
      <c r="T4" s="235" t="s">
        <v>82</v>
      </c>
      <c r="U4" s="235" t="s">
        <v>82</v>
      </c>
      <c r="V4" s="235" t="s">
        <v>82</v>
      </c>
      <c r="W4" s="235" t="s">
        <v>82</v>
      </c>
      <c r="X4" s="231"/>
      <c r="Y4" s="238" t="s">
        <v>2570</v>
      </c>
      <c r="Z4" s="239" t="s">
        <v>2570</v>
      </c>
      <c r="AA4" s="37" t="s">
        <v>2570</v>
      </c>
      <c r="AB4" s="239" t="s">
        <v>2570</v>
      </c>
      <c r="AC4" s="239" t="s">
        <v>2570</v>
      </c>
      <c r="AD4" s="37"/>
      <c r="AE4" s="37" t="s">
        <v>105</v>
      </c>
      <c r="AF4" s="37" t="s">
        <v>97</v>
      </c>
      <c r="AG4" s="37" t="s">
        <v>105</v>
      </c>
      <c r="AH4" s="37" t="s">
        <v>105</v>
      </c>
      <c r="AI4" s="37" t="s">
        <v>97</v>
      </c>
      <c r="AJ4" s="37"/>
      <c r="AK4" s="37" t="s">
        <v>2575</v>
      </c>
      <c r="AL4" s="37" t="s">
        <v>2575</v>
      </c>
      <c r="AM4" s="37" t="s">
        <v>2570</v>
      </c>
      <c r="AN4" s="37" t="s">
        <v>2575</v>
      </c>
      <c r="AO4" s="37" t="s">
        <v>2576</v>
      </c>
      <c r="AP4" s="37"/>
      <c r="AQ4" s="236" t="s">
        <v>445</v>
      </c>
      <c r="AR4" s="237" t="s">
        <v>442</v>
      </c>
      <c r="AS4" s="237" t="s">
        <v>446</v>
      </c>
      <c r="AT4" s="209" t="s">
        <v>1602</v>
      </c>
    </row>
    <row r="5" customFormat="false" ht="15" hidden="false" customHeight="false" outlineLevel="0" collapsed="false">
      <c r="A5" s="37" t="str">
        <f aca="false">IFERROR(__xludf.dummyfunction("OFFSET(INDIRECT(CONCAT(""VRMUpdate!E"",to_text(match(G5,plant_sci_names,0)))),0,-1)"),"aly")</f>
        <v>aly</v>
      </c>
      <c r="B5" s="37" t="str">
        <f aca="false">IFERROR(__xludf.dummyfunction("OFFSET(INDIRECT(CONCAT(""VRMUpdate!E"",to_text(match(H5,plant_sci_names,0)))),0,-1)"),"aly")</f>
        <v>aly</v>
      </c>
      <c r="C5" s="37" t="str">
        <f aca="false">IFERROR(__xludf.dummyfunction("OFFSET(INDIRECT(CONCAT(""VRMUpdate!E"",to_text(match(I5,plant_sci_names,0)))),0,-1)"),"adu")</f>
        <v>adu</v>
      </c>
      <c r="D5" s="37" t="str">
        <f aca="false">IFERROR(__xludf.dummyfunction("OFFSET(INDIRECT(CONCAT(""VRMUpdate!E"",to_text(match(J5,plant_sci_names,0)))),0,-1)"),"aly")</f>
        <v>aly</v>
      </c>
      <c r="E5" s="37" t="str">
        <f aca="false">IFERROR(__xludf.dummyfunction("OFFSET(INDIRECT(CONCAT(""VRMUpdate!E"",to_text(match(K5,plant_sci_names,0)))),0,-1)"),"aly")</f>
        <v>aly</v>
      </c>
      <c r="F5" s="37" t="str">
        <f aca="false">IFERROR(__xludf.dummyfunction("OFFSET(INDIRECT(CONCAT(""VRMUpdate!E"",to_text(match(L5,plant_sci_names,0)))),0,-1)"),"aly")</f>
        <v>aly</v>
      </c>
      <c r="G5" s="37" t="s">
        <v>86</v>
      </c>
      <c r="H5" s="37" t="s">
        <v>86</v>
      </c>
      <c r="I5" s="37" t="s">
        <v>91</v>
      </c>
      <c r="J5" s="37" t="s">
        <v>86</v>
      </c>
      <c r="K5" s="37" t="s">
        <v>86</v>
      </c>
      <c r="L5" s="30" t="s">
        <v>86</v>
      </c>
      <c r="M5" s="37" t="s">
        <v>2577</v>
      </c>
      <c r="N5" s="37"/>
      <c r="O5" s="37"/>
      <c r="P5" s="37"/>
      <c r="Q5" s="37"/>
      <c r="R5" s="37"/>
      <c r="S5" s="235" t="s">
        <v>86</v>
      </c>
      <c r="T5" s="235" t="s">
        <v>86</v>
      </c>
      <c r="U5" s="240" t="s">
        <v>86</v>
      </c>
      <c r="V5" s="235" t="s">
        <v>86</v>
      </c>
      <c r="W5" s="235" t="s">
        <v>86</v>
      </c>
      <c r="X5" s="231"/>
      <c r="Y5" s="37" t="s">
        <v>2575</v>
      </c>
      <c r="Z5" s="37" t="s">
        <v>2575</v>
      </c>
      <c r="AA5" s="37" t="s">
        <v>2575</v>
      </c>
      <c r="AB5" s="37" t="s">
        <v>2575</v>
      </c>
      <c r="AC5" s="239" t="s">
        <v>2575</v>
      </c>
      <c r="AD5" s="37"/>
      <c r="AE5" s="37" t="s">
        <v>111</v>
      </c>
      <c r="AF5" s="37" t="s">
        <v>105</v>
      </c>
      <c r="AG5" s="37" t="s">
        <v>123</v>
      </c>
      <c r="AH5" s="37" t="s">
        <v>111</v>
      </c>
      <c r="AI5" s="37" t="s">
        <v>111</v>
      </c>
      <c r="AJ5" s="37"/>
      <c r="AK5" s="37" t="s">
        <v>2576</v>
      </c>
      <c r="AL5" s="37" t="s">
        <v>2576</v>
      </c>
      <c r="AM5" s="37" t="s">
        <v>2575</v>
      </c>
      <c r="AN5" s="37" t="s">
        <v>2576</v>
      </c>
      <c r="AO5" s="37" t="s">
        <v>2578</v>
      </c>
      <c r="AP5" s="37"/>
      <c r="AQ5" s="236" t="s">
        <v>465</v>
      </c>
      <c r="AR5" s="237" t="s">
        <v>95</v>
      </c>
      <c r="AS5" s="237" t="s">
        <v>469</v>
      </c>
      <c r="AT5" s="209" t="s">
        <v>1602</v>
      </c>
    </row>
    <row r="6" customFormat="false" ht="15" hidden="false" customHeight="false" outlineLevel="0" collapsed="false">
      <c r="A6" s="37" t="str">
        <f aca="false">IFERROR(__xludf.dummyfunction("OFFSET(INDIRECT(CONCAT(""VRMUpdate!E"",to_text(match(G6,plant_sci_names,0)))),0,-1)"),"ath")</f>
        <v>ath</v>
      </c>
      <c r="B6" s="37" t="str">
        <f aca="false">IFERROR(__xludf.dummyfunction("OFFSET(INDIRECT(CONCAT(""VRMUpdate!E"",to_text(match(H6,plant_sci_names,0)))),0,-1)"),"adu")</f>
        <v>adu</v>
      </c>
      <c r="C6" s="37" t="str">
        <f aca="false">IFERROR(__xludf.dummyfunction("OFFSET(INDIRECT(CONCAT(""VRMUpdate!E"",to_text(match(I6,plant_sci_names,0)))),0,-1)"),"aip")</f>
        <v>aip</v>
      </c>
      <c r="D6" s="37" t="str">
        <f aca="false">IFERROR(__xludf.dummyfunction("OFFSET(INDIRECT(CONCAT(""VRMUpdate!E"",to_text(match(J6,plant_sci_names,0)))),0,-1)"),"ath")</f>
        <v>ath</v>
      </c>
      <c r="E6" s="37" t="str">
        <f aca="false">IFERROR(__xludf.dummyfunction("OFFSET(INDIRECT(CONCAT(""VRMUpdate!E"",to_text(match(K6,plant_sci_names,0)))),0,-1)"),"adu")</f>
        <v>adu</v>
      </c>
      <c r="F6" s="37" t="str">
        <f aca="false">IFERROR(__xludf.dummyfunction("OFFSET(INDIRECT(CONCAT(""VRMUpdate!E"",to_text(match(L6,plant_sci_names,0)))),0,-1)"),"ath")</f>
        <v>ath</v>
      </c>
      <c r="G6" s="37" t="s">
        <v>88</v>
      </c>
      <c r="H6" s="37" t="s">
        <v>91</v>
      </c>
      <c r="I6" s="37" t="s">
        <v>94</v>
      </c>
      <c r="J6" s="37" t="s">
        <v>88</v>
      </c>
      <c r="K6" s="37" t="s">
        <v>91</v>
      </c>
      <c r="L6" s="30" t="s">
        <v>88</v>
      </c>
      <c r="M6" s="37" t="s">
        <v>2571</v>
      </c>
      <c r="N6" s="37"/>
      <c r="O6" s="37"/>
      <c r="P6" s="37"/>
      <c r="Q6" s="37"/>
      <c r="R6" s="37"/>
      <c r="S6" s="235" t="s">
        <v>88</v>
      </c>
      <c r="T6" s="10" t="s">
        <v>88</v>
      </c>
      <c r="U6" s="10" t="s">
        <v>88</v>
      </c>
      <c r="V6" s="235" t="s">
        <v>88</v>
      </c>
      <c r="W6" s="235" t="s">
        <v>91</v>
      </c>
      <c r="X6" s="231"/>
      <c r="Y6" s="37" t="s">
        <v>2576</v>
      </c>
      <c r="Z6" s="37" t="s">
        <v>2576</v>
      </c>
      <c r="AA6" s="37" t="s">
        <v>2576</v>
      </c>
      <c r="AB6" s="37" t="s">
        <v>2576</v>
      </c>
      <c r="AC6" s="37" t="s">
        <v>2576</v>
      </c>
      <c r="AD6" s="37"/>
      <c r="AE6" s="37" t="s">
        <v>114</v>
      </c>
      <c r="AF6" s="37" t="s">
        <v>109</v>
      </c>
      <c r="AG6" s="37" t="s">
        <v>138</v>
      </c>
      <c r="AH6" s="37" t="s">
        <v>123</v>
      </c>
      <c r="AI6" s="37" t="s">
        <v>116</v>
      </c>
      <c r="AJ6" s="37"/>
      <c r="AK6" s="37" t="s">
        <v>2578</v>
      </c>
      <c r="AL6" s="37" t="s">
        <v>2578</v>
      </c>
      <c r="AM6" s="37" t="s">
        <v>2576</v>
      </c>
      <c r="AN6" s="37" t="s">
        <v>2578</v>
      </c>
      <c r="AO6" s="37" t="s">
        <v>2579</v>
      </c>
      <c r="AP6" s="37"/>
      <c r="AQ6" s="236" t="s">
        <v>480</v>
      </c>
      <c r="AR6" s="237" t="s">
        <v>483</v>
      </c>
      <c r="AS6" s="237" t="s">
        <v>484</v>
      </c>
      <c r="AT6" s="209" t="s">
        <v>1602</v>
      </c>
    </row>
    <row r="7" customFormat="false" ht="15" hidden="false" customHeight="false" outlineLevel="0" collapsed="false">
      <c r="A7" s="37" t="str">
        <f aca="false">IFERROR(__xludf.dummyfunction("OFFSET(INDIRECT(CONCAT(""VRMUpdate!E"",to_text(match(G7,plant_sci_names,0)))),0,-1)"),"adu")</f>
        <v>adu</v>
      </c>
      <c r="B7" s="37" t="str">
        <f aca="false">IFERROR(__xludf.dummyfunction("OFFSET(INDIRECT(CONCAT(""VRMUpdate!E"",to_text(match(H7,plant_sci_names,0)))),0,-1)"),"adu")</f>
        <v>adu</v>
      </c>
      <c r="C7" s="37" t="str">
        <f aca="false">IFERROR(__xludf.dummyfunction("OFFSET(INDIRECT(CONCAT(""VRMUpdate!E"",to_text(match(I7,plant_sci_names,0)))),0,-1)"),"bpg")</f>
        <v>bpg</v>
      </c>
      <c r="D7" s="37" t="str">
        <f aca="false">IFERROR(__xludf.dummyfunction("OFFSET(INDIRECT(CONCAT(""VRMUpdate!E"",to_text(match(J7,plant_sci_names,0)))),0,-1)"),"adu")</f>
        <v>adu</v>
      </c>
      <c r="E7" s="37" t="str">
        <f aca="false">IFERROR(__xludf.dummyfunction("OFFSET(INDIRECT(CONCAT(""VRMUpdate!E"",to_text(match(K7,plant_sci_names,0)))),0,-1)"),"aip")</f>
        <v>aip</v>
      </c>
      <c r="F7" s="37" t="str">
        <f aca="false">IFERROR(__xludf.dummyfunction("OFFSET(INDIRECT(CONCAT(""VRMUpdate!E"",to_text(match(L7,plant_sci_names,0)))),0,-1)"),"adu")</f>
        <v>adu</v>
      </c>
      <c r="G7" s="37" t="s">
        <v>91</v>
      </c>
      <c r="H7" s="37" t="s">
        <v>91</v>
      </c>
      <c r="I7" s="37" t="s">
        <v>102</v>
      </c>
      <c r="J7" s="37" t="s">
        <v>91</v>
      </c>
      <c r="K7" s="37" t="s">
        <v>94</v>
      </c>
      <c r="L7" s="30" t="s">
        <v>91</v>
      </c>
      <c r="M7" s="37"/>
      <c r="N7" s="37"/>
      <c r="O7" s="37"/>
      <c r="P7" s="37"/>
      <c r="Q7" s="37"/>
      <c r="R7" s="37"/>
      <c r="S7" s="235" t="s">
        <v>91</v>
      </c>
      <c r="T7" s="235" t="s">
        <v>91</v>
      </c>
      <c r="U7" s="235" t="s">
        <v>91</v>
      </c>
      <c r="V7" s="235" t="s">
        <v>91</v>
      </c>
      <c r="W7" s="235" t="s">
        <v>94</v>
      </c>
      <c r="X7" s="231"/>
      <c r="Y7" s="37" t="s">
        <v>2578</v>
      </c>
      <c r="Z7" s="37" t="s">
        <v>2578</v>
      </c>
      <c r="AA7" s="37" t="s">
        <v>2578</v>
      </c>
      <c r="AB7" s="37" t="s">
        <v>2578</v>
      </c>
      <c r="AC7" s="37" t="s">
        <v>2578</v>
      </c>
      <c r="AD7" s="37"/>
      <c r="AE7" s="37" t="s">
        <v>123</v>
      </c>
      <c r="AF7" s="37" t="s">
        <v>111</v>
      </c>
      <c r="AG7" s="37" t="s">
        <v>145</v>
      </c>
      <c r="AH7" s="37" t="s">
        <v>127</v>
      </c>
      <c r="AI7" s="37" t="s">
        <v>123</v>
      </c>
      <c r="AJ7" s="37"/>
      <c r="AK7" s="37" t="s">
        <v>2579</v>
      </c>
      <c r="AL7" s="37" t="s">
        <v>2579</v>
      </c>
      <c r="AM7" s="37" t="s">
        <v>2578</v>
      </c>
      <c r="AN7" s="37" t="s">
        <v>2579</v>
      </c>
      <c r="AO7" s="37" t="s">
        <v>2580</v>
      </c>
      <c r="AP7" s="37"/>
      <c r="AQ7" s="46" t="s">
        <v>487</v>
      </c>
      <c r="AR7" s="237" t="s">
        <v>491</v>
      </c>
      <c r="AS7" s="237" t="s">
        <v>492</v>
      </c>
      <c r="AT7" s="209" t="s">
        <v>1602</v>
      </c>
    </row>
    <row r="8" customFormat="false" ht="15" hidden="false" customHeight="false" outlineLevel="0" collapsed="false">
      <c r="A8" s="37" t="str">
        <f aca="false">IFERROR(__xludf.dummyfunction("OFFSET(INDIRECT(CONCAT(""VRMUpdate!E"",to_text(match(G8,plant_sci_names,0)))),0,-1)"),"aip")</f>
        <v>aip</v>
      </c>
      <c r="B8" s="37" t="str">
        <f aca="false">IFERROR(__xludf.dummyfunction("OFFSET(INDIRECT(CONCAT(""VRMUpdate!E"",to_text(match(H8,plant_sci_names,0)))),0,-1)"),"aip")</f>
        <v>aip</v>
      </c>
      <c r="C8" s="37" t="str">
        <f aca="false">IFERROR(__xludf.dummyfunction("OFFSET(INDIRECT(CONCAT(""VRMUpdate!E"",to_text(match(I8,plant_sci_names,0)))),0,-1)"),"crb ")</f>
        <v>crb</v>
      </c>
      <c r="D8" s="37" t="str">
        <f aca="false">IFERROR(__xludf.dummyfunction("OFFSET(INDIRECT(CONCAT(""VRMUpdate!E"",to_text(match(J8,plant_sci_names,0)))),0,-1)"),"aip")</f>
        <v>aip</v>
      </c>
      <c r="E8" s="37" t="str">
        <f aca="false">IFERROR(__xludf.dummyfunction("OFFSET(INDIRECT(CONCAT(""VRMUpdate!E"",to_text(match(K8,plant_sci_names,0)))),0,-1)"),"apro")</f>
        <v>apro</v>
      </c>
      <c r="F8" s="37" t="str">
        <f aca="false">IFERROR(__xludf.dummyfunction("OFFSET(INDIRECT(CONCAT(""VRMUpdate!E"",to_text(match(L8,plant_sci_names,0)))),0,-1)"),"aip")</f>
        <v>aip</v>
      </c>
      <c r="G8" s="37" t="s">
        <v>94</v>
      </c>
      <c r="H8" s="37" t="s">
        <v>94</v>
      </c>
      <c r="I8" s="37" t="s">
        <v>120</v>
      </c>
      <c r="J8" s="37" t="s">
        <v>94</v>
      </c>
      <c r="K8" s="37" t="s">
        <v>100</v>
      </c>
      <c r="L8" s="30" t="s">
        <v>94</v>
      </c>
      <c r="M8" s="37"/>
      <c r="N8" s="37"/>
      <c r="O8" s="37"/>
      <c r="P8" s="37"/>
      <c r="Q8" s="37"/>
      <c r="R8" s="37"/>
      <c r="S8" s="235" t="s">
        <v>94</v>
      </c>
      <c r="T8" s="235" t="s">
        <v>94</v>
      </c>
      <c r="U8" s="235" t="s">
        <v>94</v>
      </c>
      <c r="V8" s="235" t="s">
        <v>94</v>
      </c>
      <c r="W8" s="235" t="s">
        <v>100</v>
      </c>
      <c r="X8" s="231"/>
      <c r="Y8" s="37" t="s">
        <v>2579</v>
      </c>
      <c r="Z8" s="37" t="s">
        <v>2579</v>
      </c>
      <c r="AA8" s="37" t="s">
        <v>2579</v>
      </c>
      <c r="AB8" s="37" t="s">
        <v>2579</v>
      </c>
      <c r="AC8" s="37" t="s">
        <v>2579</v>
      </c>
      <c r="AD8" s="37"/>
      <c r="AE8" s="37" t="s">
        <v>127</v>
      </c>
      <c r="AF8" s="37" t="s">
        <v>114</v>
      </c>
      <c r="AG8" s="37" t="s">
        <v>157</v>
      </c>
      <c r="AH8" s="37" t="s">
        <v>145</v>
      </c>
      <c r="AI8" s="37" t="s">
        <v>127</v>
      </c>
      <c r="AJ8" s="37"/>
      <c r="AK8" s="37" t="s">
        <v>2572</v>
      </c>
      <c r="AL8" s="37" t="s">
        <v>2572</v>
      </c>
      <c r="AM8" s="37" t="s">
        <v>2579</v>
      </c>
      <c r="AN8" s="37" t="s">
        <v>2572</v>
      </c>
      <c r="AO8" s="37" t="s">
        <v>2577</v>
      </c>
      <c r="AP8" s="37"/>
      <c r="AQ8" s="46" t="s">
        <v>500</v>
      </c>
      <c r="AR8" s="237" t="s">
        <v>501</v>
      </c>
      <c r="AS8" s="237" t="s">
        <v>502</v>
      </c>
      <c r="AT8" s="209" t="s">
        <v>1602</v>
      </c>
    </row>
    <row r="9" customFormat="false" ht="15" hidden="false" customHeight="false" outlineLevel="0" collapsed="false">
      <c r="A9" s="37" t="str">
        <f aca="false">IFERROR(__xludf.dummyfunction("OFFSET(INDIRECT(CONCAT(""VRMUpdate!E"",to_text(match(G9,plant_sci_names,0)))),0,-1)"),"apro")</f>
        <v>apro</v>
      </c>
      <c r="B9" s="37" t="str">
        <f aca="false">IFERROR(__xludf.dummyfunction("OFFSET(INDIRECT(CONCAT(""VRMUpdate!E"",to_text(match(H9,plant_sci_names,0)))),0,-1)"),"apro")</f>
        <v>apro</v>
      </c>
      <c r="C9" s="37" t="str">
        <f aca="false">IFERROR(__xludf.dummyfunction("OFFSET(INDIRECT(CONCAT(""VRMUpdate!E"",to_text(match(I9,plant_sci_names,0)))),0,-1)"),"cvr")</f>
        <v>cvr</v>
      </c>
      <c r="D9" s="37" t="str">
        <f aca="false">IFERROR(__xludf.dummyfunction("OFFSET(INDIRECT(CONCAT(""VRMUpdate!E"",to_text(match(J9,plant_sci_names,0)))),0,-1)"),"apro")</f>
        <v>apro</v>
      </c>
      <c r="E9" s="37" t="str">
        <f aca="false">IFERROR(__xludf.dummyfunction("OFFSET(INDIRECT(CONCAT(""VRMUpdate!E"",to_text(match(K9,plant_sci_names,0)))),0,-1)"),"bpg")</f>
        <v>bpg</v>
      </c>
      <c r="F9" s="37" t="str">
        <f aca="false">IFERROR(__xludf.dummyfunction("OFFSET(INDIRECT(CONCAT(""VRMUpdate!E"",to_text(match(L9,plant_sci_names,0)))),0,-1)"),"apro")</f>
        <v>apro</v>
      </c>
      <c r="G9" s="37" t="s">
        <v>100</v>
      </c>
      <c r="H9" s="37" t="s">
        <v>100</v>
      </c>
      <c r="I9" s="37" t="s">
        <v>133</v>
      </c>
      <c r="J9" s="37" t="s">
        <v>100</v>
      </c>
      <c r="K9" s="37" t="s">
        <v>102</v>
      </c>
      <c r="L9" s="30" t="s">
        <v>100</v>
      </c>
      <c r="M9" s="37"/>
      <c r="N9" s="37"/>
      <c r="O9" s="37"/>
      <c r="P9" s="37"/>
      <c r="Q9" s="37"/>
      <c r="R9" s="37"/>
      <c r="S9" s="10" t="s">
        <v>97</v>
      </c>
      <c r="T9" s="10" t="s">
        <v>97</v>
      </c>
      <c r="U9" s="240" t="s">
        <v>97</v>
      </c>
      <c r="V9" s="10" t="s">
        <v>97</v>
      </c>
      <c r="W9" s="10" t="s">
        <v>97</v>
      </c>
      <c r="X9" s="231"/>
      <c r="Y9" s="37" t="s">
        <v>2572</v>
      </c>
      <c r="Z9" s="37" t="s">
        <v>2572</v>
      </c>
      <c r="AA9" s="239" t="s">
        <v>2572</v>
      </c>
      <c r="AB9" s="37" t="s">
        <v>2572</v>
      </c>
      <c r="AC9" s="238" t="s">
        <v>2572</v>
      </c>
      <c r="AD9" s="37"/>
      <c r="AE9" s="37" t="s">
        <v>145</v>
      </c>
      <c r="AF9" s="37" t="s">
        <v>116</v>
      </c>
      <c r="AG9" s="37" t="s">
        <v>170</v>
      </c>
      <c r="AH9" s="37" t="s">
        <v>150</v>
      </c>
      <c r="AI9" s="37" t="s">
        <v>138</v>
      </c>
      <c r="AJ9" s="37"/>
      <c r="AK9" s="37" t="s">
        <v>2581</v>
      </c>
      <c r="AL9" s="37" t="s">
        <v>2581</v>
      </c>
      <c r="AM9" s="37" t="s">
        <v>2581</v>
      </c>
      <c r="AN9" s="37" t="s">
        <v>2581</v>
      </c>
      <c r="AO9" s="37" t="s">
        <v>2582</v>
      </c>
      <c r="AP9" s="37"/>
      <c r="AQ9" s="236" t="s">
        <v>503</v>
      </c>
      <c r="AR9" s="237" t="s">
        <v>501</v>
      </c>
      <c r="AS9" s="237" t="s">
        <v>504</v>
      </c>
      <c r="AT9" s="209" t="s">
        <v>1602</v>
      </c>
    </row>
    <row r="10" customFormat="false" ht="15" hidden="false" customHeight="false" outlineLevel="0" collapsed="false">
      <c r="A10" s="37" t="str">
        <f aca="false">IFERROR(__xludf.dummyfunction("OFFSET(INDIRECT(CONCAT(""VRMUpdate!E"",to_text(match(G10,plant_sci_names,0)))),0,-1)"),"bpg")</f>
        <v>bpg</v>
      </c>
      <c r="B10" s="37" t="str">
        <f aca="false">IFERROR(__xludf.dummyfunction("OFFSET(INDIRECT(CONCAT(""VRMUpdate!E"",to_text(match(H10,plant_sci_names,0)))),0,-1)"),"bdi")</f>
        <v>bdi</v>
      </c>
      <c r="C10" s="37" t="str">
        <f aca="false">IFERROR(__xludf.dummyfunction("OFFSET(INDIRECT(CONCAT(""VRMUpdate!E"",to_text(match(I10,plant_sci_names,0)))),0,-1)"),"ccp")</f>
        <v>ccp</v>
      </c>
      <c r="D10" s="37" t="str">
        <f aca="false">IFERROR(__xludf.dummyfunction("OFFSET(INDIRECT(CONCAT(""VRMUpdate!E"",to_text(match(J10,plant_sci_names,0)))),0,-1)"),"bpg")</f>
        <v>bpg</v>
      </c>
      <c r="E10" s="37" t="str">
        <f aca="false">IFERROR(__xludf.dummyfunction("OFFSET(INDIRECT(CONCAT(""VRMUpdate!E"",to_text(match(K10,plant_sci_names,0)))),0,-1)"),"bdi")</f>
        <v>bdi</v>
      </c>
      <c r="F10" s="37" t="str">
        <f aca="false">IFERROR(__xludf.dummyfunction("OFFSET(INDIRECT(CONCAT(""VRMUpdate!E"",to_text(match(L10,plant_sci_names,0)))),0,-1)"),"bpg")</f>
        <v>bpg</v>
      </c>
      <c r="G10" s="37" t="s">
        <v>102</v>
      </c>
      <c r="H10" s="37" t="s">
        <v>107</v>
      </c>
      <c r="I10" s="37" t="s">
        <v>136</v>
      </c>
      <c r="J10" s="37" t="s">
        <v>102</v>
      </c>
      <c r="K10" s="37" t="s">
        <v>107</v>
      </c>
      <c r="L10" s="30" t="s">
        <v>102</v>
      </c>
      <c r="M10" s="37"/>
      <c r="N10" s="37"/>
      <c r="O10" s="37"/>
      <c r="P10" s="37"/>
      <c r="Q10" s="37"/>
      <c r="R10" s="37"/>
      <c r="S10" s="235" t="s">
        <v>100</v>
      </c>
      <c r="T10" s="235" t="s">
        <v>100</v>
      </c>
      <c r="U10" s="240" t="s">
        <v>100</v>
      </c>
      <c r="V10" s="235" t="s">
        <v>100</v>
      </c>
      <c r="W10" s="235" t="s">
        <v>102</v>
      </c>
      <c r="X10" s="231"/>
      <c r="Y10" s="37" t="s">
        <v>2581</v>
      </c>
      <c r="Z10" s="37" t="s">
        <v>2581</v>
      </c>
      <c r="AA10" s="37" t="s">
        <v>2581</v>
      </c>
      <c r="AB10" s="37" t="s">
        <v>2581</v>
      </c>
      <c r="AC10" s="239" t="s">
        <v>2581</v>
      </c>
      <c r="AD10" s="37"/>
      <c r="AE10" s="37" t="s">
        <v>150</v>
      </c>
      <c r="AF10" s="37" t="s">
        <v>123</v>
      </c>
      <c r="AG10" s="37" t="s">
        <v>184</v>
      </c>
      <c r="AH10" s="37" t="s">
        <v>153</v>
      </c>
      <c r="AI10" s="37" t="s">
        <v>145</v>
      </c>
      <c r="AJ10" s="37"/>
      <c r="AK10" s="37" t="s">
        <v>2582</v>
      </c>
      <c r="AL10" s="37" t="s">
        <v>2580</v>
      </c>
      <c r="AM10" s="37" t="s">
        <v>2574</v>
      </c>
      <c r="AN10" s="37" t="s">
        <v>2582</v>
      </c>
      <c r="AO10" s="37" t="s">
        <v>2583</v>
      </c>
      <c r="AP10" s="37"/>
      <c r="AQ10" s="236" t="s">
        <v>505</v>
      </c>
      <c r="AR10" s="237" t="s">
        <v>501</v>
      </c>
      <c r="AS10" s="237" t="s">
        <v>506</v>
      </c>
      <c r="AT10" s="209" t="s">
        <v>1602</v>
      </c>
    </row>
    <row r="11" customFormat="false" ht="15" hidden="false" customHeight="false" outlineLevel="0" collapsed="false">
      <c r="A11" s="37" t="str">
        <f aca="false">IFERROR(__xludf.dummyfunction("OFFSET(INDIRECT(CONCAT(""VRMUpdate!E"",to_text(match(G11,plant_sci_names,0)))),0,-1)"),"bdi")</f>
        <v>bdi</v>
      </c>
      <c r="B11" s="37" t="str">
        <f aca="false">IFERROR(__xludf.dummyfunction("OFFSET(INDIRECT(CONCAT(""VRMUpdate!E"",to_text(match(H11,plant_sci_names,0)))),0,-1)"),"crb ")</f>
        <v>crb</v>
      </c>
      <c r="C11" s="37" t="str">
        <f aca="false">IFERROR(__xludf.dummyfunction("OFFSET(INDIRECT(CONCAT(""VRMUpdate!E"",to_text(match(I11,plant_sci_names,0)))),0,-1)"),"cic")</f>
        <v>cic</v>
      </c>
      <c r="D11" s="37" t="str">
        <f aca="false">IFERROR(__xludf.dummyfunction("OFFSET(INDIRECT(CONCAT(""VRMUpdate!E"",to_text(match(J11,plant_sci_names,0)))),0,-1)"),"bdi")</f>
        <v>bdi</v>
      </c>
      <c r="E11" s="37" t="str">
        <f aca="false">IFERROR(__xludf.dummyfunction("OFFSET(INDIRECT(CONCAT(""VRMUpdate!E"",to_text(match(K11,plant_sci_names,0)))),0,-1)"),"bna  ")</f>
        <v>bna</v>
      </c>
      <c r="F11" s="37" t="str">
        <f aca="false">IFERROR(__xludf.dummyfunction("OFFSET(INDIRECT(CONCAT(""VRMUpdate!E"",to_text(match(L11,plant_sci_names,0)))),0,-1)"),"bdi")</f>
        <v>bdi</v>
      </c>
      <c r="G11" s="37" t="s">
        <v>107</v>
      </c>
      <c r="H11" s="37" t="s">
        <v>120</v>
      </c>
      <c r="I11" s="37" t="s">
        <v>141</v>
      </c>
      <c r="J11" s="37" t="s">
        <v>107</v>
      </c>
      <c r="K11" s="37" t="s">
        <v>109</v>
      </c>
      <c r="L11" s="30" t="s">
        <v>107</v>
      </c>
      <c r="M11" s="37"/>
      <c r="N11" s="37"/>
      <c r="O11" s="37"/>
      <c r="P11" s="37"/>
      <c r="Q11" s="37"/>
      <c r="R11" s="37"/>
      <c r="S11" s="235" t="s">
        <v>102</v>
      </c>
      <c r="T11" s="240" t="s">
        <v>102</v>
      </c>
      <c r="U11" s="235" t="s">
        <v>102</v>
      </c>
      <c r="V11" s="235" t="s">
        <v>102</v>
      </c>
      <c r="W11" s="235" t="s">
        <v>107</v>
      </c>
      <c r="X11" s="231"/>
      <c r="Y11" s="238" t="s">
        <v>2574</v>
      </c>
      <c r="Z11" s="239" t="s">
        <v>2574</v>
      </c>
      <c r="AA11" s="37" t="s">
        <v>2574</v>
      </c>
      <c r="AB11" s="239" t="s">
        <v>2574</v>
      </c>
      <c r="AC11" s="239" t="s">
        <v>2574</v>
      </c>
      <c r="AD11" s="37"/>
      <c r="AE11" s="37" t="s">
        <v>153</v>
      </c>
      <c r="AF11" s="37" t="s">
        <v>127</v>
      </c>
      <c r="AG11" s="37" t="s">
        <v>188</v>
      </c>
      <c r="AH11" s="37" t="s">
        <v>167</v>
      </c>
      <c r="AI11" s="37" t="s">
        <v>153</v>
      </c>
      <c r="AJ11" s="37"/>
      <c r="AK11" s="37" t="s">
        <v>2583</v>
      </c>
      <c r="AL11" s="37" t="s">
        <v>2577</v>
      </c>
      <c r="AM11" s="37" t="s">
        <v>2584</v>
      </c>
      <c r="AN11" s="37" t="s">
        <v>2583</v>
      </c>
      <c r="AO11" s="37" t="s">
        <v>2585</v>
      </c>
      <c r="AP11" s="37"/>
      <c r="AQ11" s="236" t="s">
        <v>507</v>
      </c>
      <c r="AR11" s="237" t="s">
        <v>509</v>
      </c>
      <c r="AS11" s="237" t="s">
        <v>510</v>
      </c>
      <c r="AT11" s="209" t="s">
        <v>1602</v>
      </c>
    </row>
    <row r="12" customFormat="false" ht="15" hidden="false" customHeight="false" outlineLevel="0" collapsed="false">
      <c r="A12" s="37" t="str">
        <f aca="false">IFERROR(__xludf.dummyfunction("OFFSET(INDIRECT(CONCAT(""VRMUpdate!E"",to_text(match(G12,plant_sci_names,0)))),0,-1)"),"bna  ")</f>
        <v>bna</v>
      </c>
      <c r="B12" s="37" t="str">
        <f aca="false">IFERROR(__xludf.dummyfunction("OFFSET(INDIRECT(CONCAT(""VRMUpdate!E"",to_text(match(H12,plant_sci_names,0)))),0,-1)"),"cvr")</f>
        <v>cvr</v>
      </c>
      <c r="C12" s="37" t="str">
        <f aca="false">IFERROR(__xludf.dummyfunction("OFFSET(INDIRECT(CONCAT(""VRMUpdate!E"",to_text(match(I12,plant_sci_names,0)))),0,-1)"),"csl")</f>
        <v>csl</v>
      </c>
      <c r="D12" s="37" t="str">
        <f aca="false">IFERROR(__xludf.dummyfunction("OFFSET(INDIRECT(CONCAT(""VRMUpdate!E"",to_text(match(J12,plant_sci_names,0)))),0,-1)"),"brp ")</f>
        <v>brp</v>
      </c>
      <c r="E12" s="37" t="str">
        <f aca="false">IFERROR(__xludf.dummyfunction("OFFSET(INDIRECT(CONCAT(""VRMUpdate!E"",to_text(match(K12,plant_sci_names,0)))),0,-1)"),"brp ")</f>
        <v>brp</v>
      </c>
      <c r="F12" s="37" t="str">
        <f aca="false">IFERROR(__xludf.dummyfunction("OFFSET(INDIRECT(CONCAT(""VRMUpdate!E"",to_text(match(L12,plant_sci_names,0)))),0,-1)"),"csat ")</f>
        <v>csat</v>
      </c>
      <c r="G12" s="37" t="s">
        <v>109</v>
      </c>
      <c r="H12" s="37" t="s">
        <v>133</v>
      </c>
      <c r="I12" s="37" t="s">
        <v>147</v>
      </c>
      <c r="J12" s="37" t="s">
        <v>114</v>
      </c>
      <c r="K12" s="37" t="s">
        <v>114</v>
      </c>
      <c r="L12" s="30" t="s">
        <v>118</v>
      </c>
      <c r="M12" s="37"/>
      <c r="N12" s="37"/>
      <c r="O12" s="37"/>
      <c r="P12" s="37"/>
      <c r="Q12" s="37"/>
      <c r="R12" s="37"/>
      <c r="S12" s="10" t="s">
        <v>105</v>
      </c>
      <c r="T12" s="10" t="s">
        <v>105</v>
      </c>
      <c r="U12" s="10" t="s">
        <v>105</v>
      </c>
      <c r="V12" s="10" t="s">
        <v>105</v>
      </c>
      <c r="W12" s="235" t="s">
        <v>109</v>
      </c>
      <c r="X12" s="231"/>
      <c r="Y12" s="239" t="s">
        <v>2580</v>
      </c>
      <c r="Z12" s="37" t="s">
        <v>2580</v>
      </c>
      <c r="AA12" s="37" t="s">
        <v>2580</v>
      </c>
      <c r="AB12" s="239" t="s">
        <v>2580</v>
      </c>
      <c r="AC12" s="37" t="s">
        <v>2580</v>
      </c>
      <c r="AD12" s="37"/>
      <c r="AE12" s="37" t="s">
        <v>164</v>
      </c>
      <c r="AF12" s="37" t="s">
        <v>129</v>
      </c>
      <c r="AG12" s="37" t="s">
        <v>190</v>
      </c>
      <c r="AH12" s="37" t="s">
        <v>188</v>
      </c>
      <c r="AI12" s="37" t="s">
        <v>167</v>
      </c>
      <c r="AJ12" s="37"/>
      <c r="AK12" s="37" t="s">
        <v>2585</v>
      </c>
      <c r="AL12" s="37" t="s">
        <v>2571</v>
      </c>
      <c r="AM12" s="37" t="s">
        <v>2580</v>
      </c>
      <c r="AN12" s="37" t="s">
        <v>2585</v>
      </c>
      <c r="AO12" s="37" t="s">
        <v>2586</v>
      </c>
      <c r="AP12" s="37"/>
      <c r="AQ12" s="236" t="s">
        <v>516</v>
      </c>
      <c r="AR12" s="237" t="s">
        <v>517</v>
      </c>
      <c r="AS12" s="237" t="s">
        <v>518</v>
      </c>
      <c r="AT12" s="209" t="s">
        <v>1602</v>
      </c>
    </row>
    <row r="13" customFormat="false" ht="15" hidden="false" customHeight="false" outlineLevel="0" collapsed="false">
      <c r="A13" s="37" t="str">
        <f aca="false">IFERROR(__xludf.dummyfunction("OFFSET(INDIRECT(CONCAT(""VRMUpdate!E"",to_text(match(G13,plant_sci_names,0)))),0,-1)"),"ccaj")</f>
        <v>ccaj</v>
      </c>
      <c r="B13" s="37" t="str">
        <f aca="false">IFERROR(__xludf.dummyfunction("OFFSET(INDIRECT(CONCAT(""VRMUpdate!E"",to_text(match(H13,plant_sci_names,0)))),0,-1)"),"csl")</f>
        <v>csl</v>
      </c>
      <c r="C13" s="37" t="str">
        <f aca="false">IFERROR(__xludf.dummyfunction("OFFSET(INDIRECT(CONCAT(""VRMUpdate!E"",to_text(match(I13,plant_sci_names,0)))),0,-1)"),"cpep")</f>
        <v>cpep</v>
      </c>
      <c r="D13" s="37" t="str">
        <f aca="false">IFERROR(__xludf.dummyfunction("OFFSET(INDIRECT(CONCAT(""VRMUpdate!E"",to_text(match(J13,plant_sci_names,0)))),0,-1)"),"ccaj")</f>
        <v>ccaj</v>
      </c>
      <c r="E13" s="37" t="str">
        <f aca="false">IFERROR(__xludf.dummyfunction("OFFSET(INDIRECT(CONCAT(""VRMUpdate!E"",to_text(match(K13,plant_sci_names,0)))),0,-1)"),"csat ")</f>
        <v>csat</v>
      </c>
      <c r="F13" s="37" t="str">
        <f aca="false">IFERROR(__xludf.dummyfunction("OFFSET(INDIRECT(CONCAT(""VRMUpdate!E"",to_text(match(L13,plant_sci_names,0)))),0,-1)"),"crb ")</f>
        <v>crb</v>
      </c>
      <c r="G13" s="37" t="s">
        <v>116</v>
      </c>
      <c r="H13" s="37" t="s">
        <v>147</v>
      </c>
      <c r="I13" s="37" t="s">
        <v>159</v>
      </c>
      <c r="J13" s="37" t="s">
        <v>116</v>
      </c>
      <c r="K13" s="37" t="s">
        <v>118</v>
      </c>
      <c r="L13" s="30" t="s">
        <v>120</v>
      </c>
      <c r="M13" s="37"/>
      <c r="N13" s="37"/>
      <c r="O13" s="37"/>
      <c r="P13" s="37"/>
      <c r="Q13" s="37"/>
      <c r="R13" s="37"/>
      <c r="S13" s="235" t="s">
        <v>107</v>
      </c>
      <c r="T13" s="235" t="s">
        <v>107</v>
      </c>
      <c r="U13" s="240" t="s">
        <v>107</v>
      </c>
      <c r="V13" s="235" t="s">
        <v>107</v>
      </c>
      <c r="W13" s="235" t="s">
        <v>114</v>
      </c>
      <c r="X13" s="231"/>
      <c r="Y13" s="238" t="s">
        <v>2577</v>
      </c>
      <c r="Z13" s="37" t="s">
        <v>2577</v>
      </c>
      <c r="AA13" s="37" t="s">
        <v>2577</v>
      </c>
      <c r="AB13" s="239" t="s">
        <v>2577</v>
      </c>
      <c r="AC13" s="37" t="s">
        <v>2577</v>
      </c>
      <c r="AD13" s="37"/>
      <c r="AE13" s="37" t="s">
        <v>167</v>
      </c>
      <c r="AF13" s="37" t="s">
        <v>138</v>
      </c>
      <c r="AG13" s="37" t="s">
        <v>215</v>
      </c>
      <c r="AH13" s="37" t="s">
        <v>211</v>
      </c>
      <c r="AI13" s="37" t="s">
        <v>188</v>
      </c>
      <c r="AJ13" s="37"/>
      <c r="AK13" s="37" t="s">
        <v>2586</v>
      </c>
      <c r="AL13" s="37" t="s">
        <v>2582</v>
      </c>
      <c r="AM13" s="37" t="s">
        <v>2577</v>
      </c>
      <c r="AN13" s="37" t="s">
        <v>2587</v>
      </c>
      <c r="AO13" s="37" t="s">
        <v>2587</v>
      </c>
      <c r="AP13" s="37"/>
      <c r="AQ13" s="236" t="s">
        <v>523</v>
      </c>
      <c r="AR13" s="237" t="s">
        <v>528</v>
      </c>
      <c r="AS13" s="237" t="s">
        <v>529</v>
      </c>
      <c r="AT13" s="209" t="s">
        <v>1602</v>
      </c>
    </row>
    <row r="14" customFormat="false" ht="15" hidden="false" customHeight="false" outlineLevel="0" collapsed="false">
      <c r="A14" s="37" t="str">
        <f aca="false">IFERROR(__xludf.dummyfunction("OFFSET(INDIRECT(CONCAT(""VRMUpdate!E"",to_text(match(G14,plant_sci_names,0)))),0,-1)"),"csat ")</f>
        <v>csat</v>
      </c>
      <c r="B14" s="37" t="str">
        <f aca="false">IFERROR(__xludf.dummyfunction("OFFSET(INDIRECT(CONCAT(""VRMUpdate!E"",to_text(match(H14,plant_sci_names,0)))),0,-1)"),"cme")</f>
        <v>cme</v>
      </c>
      <c r="C14" s="37" t="str">
        <f aca="false">IFERROR(__xludf.dummyfunction("OFFSET(INDIRECT(CONCAT(""VRMUpdate!E"",to_text(match(I14,plant_sci_names,0)))),0,-1)"),"cme")</f>
        <v>cme</v>
      </c>
      <c r="D14" s="37" t="str">
        <f aca="false">IFERROR(__xludf.dummyfunction("OFFSET(INDIRECT(CONCAT(""VRMUpdate!E"",to_text(match(J14,plant_sci_names,0)))),0,-1)"),"csat ")</f>
        <v>csat</v>
      </c>
      <c r="E14" s="37" t="str">
        <f aca="false">IFERROR(__xludf.dummyfunction("OFFSET(INDIRECT(CONCAT(""VRMUpdate!E"",to_text(match(K14,plant_sci_names,0)))),0,-1)"),"crb ")</f>
        <v>crb</v>
      </c>
      <c r="F14" s="37" t="str">
        <f aca="false">IFERROR(__xludf.dummyfunction("OFFSET(INDIRECT(CONCAT(""VRMUpdate!E"",to_text(match(L14,plant_sci_names,0)))),0,-1)"),"cic")</f>
        <v>cic</v>
      </c>
      <c r="G14" s="37" t="s">
        <v>118</v>
      </c>
      <c r="H14" s="37" t="s">
        <v>161</v>
      </c>
      <c r="I14" s="37" t="s">
        <v>161</v>
      </c>
      <c r="J14" s="37" t="s">
        <v>118</v>
      </c>
      <c r="K14" s="37" t="s">
        <v>120</v>
      </c>
      <c r="L14" s="30" t="s">
        <v>141</v>
      </c>
      <c r="M14" s="37"/>
      <c r="N14" s="37"/>
      <c r="O14" s="37"/>
      <c r="P14" s="37"/>
      <c r="Q14" s="37"/>
      <c r="R14" s="37"/>
      <c r="S14" s="235" t="s">
        <v>109</v>
      </c>
      <c r="T14" s="10" t="s">
        <v>109</v>
      </c>
      <c r="U14" s="240" t="s">
        <v>109</v>
      </c>
      <c r="V14" s="240" t="s">
        <v>109</v>
      </c>
      <c r="W14" s="235" t="s">
        <v>118</v>
      </c>
      <c r="X14" s="231"/>
      <c r="Y14" s="238" t="s">
        <v>2571</v>
      </c>
      <c r="Z14" s="37" t="s">
        <v>2571</v>
      </c>
      <c r="AA14" s="37" t="s">
        <v>2571</v>
      </c>
      <c r="AB14" s="238" t="s">
        <v>2571</v>
      </c>
      <c r="AC14" s="238" t="s">
        <v>2571</v>
      </c>
      <c r="AD14" s="37"/>
      <c r="AE14" s="37" t="s">
        <v>188</v>
      </c>
      <c r="AF14" s="37" t="s">
        <v>145</v>
      </c>
      <c r="AG14" s="37" t="s">
        <v>239</v>
      </c>
      <c r="AH14" s="37" t="s">
        <v>221</v>
      </c>
      <c r="AI14" s="37" t="s">
        <v>211</v>
      </c>
      <c r="AJ14" s="37"/>
      <c r="AK14" s="37" t="s">
        <v>2587</v>
      </c>
      <c r="AL14" s="37" t="s">
        <v>2583</v>
      </c>
      <c r="AM14" s="37" t="s">
        <v>2571</v>
      </c>
      <c r="AN14" s="37"/>
      <c r="AO14" s="37"/>
      <c r="AP14" s="37"/>
      <c r="AQ14" s="236" t="s">
        <v>125</v>
      </c>
      <c r="AR14" s="237" t="s">
        <v>534</v>
      </c>
      <c r="AS14" s="237" t="s">
        <v>535</v>
      </c>
      <c r="AT14" s="209" t="s">
        <v>1602</v>
      </c>
    </row>
    <row r="15" customFormat="false" ht="15" hidden="false" customHeight="false" outlineLevel="0" collapsed="false">
      <c r="A15" s="37" t="str">
        <f aca="false">IFERROR(__xludf.dummyfunction("OFFSET(INDIRECT(CONCAT(""VRMUpdate!E"",to_text(match(G15,plant_sci_names,0)))),0,-1)"),"crb ")</f>
        <v>crb</v>
      </c>
      <c r="B15" s="37" t="str">
        <f aca="false">IFERROR(__xludf.dummyfunction("OFFSET(INDIRECT(CONCAT(""VRMUpdate!E"",to_text(match(H15,plant_sci_names,0)))),0,-1)"),"ccav")</f>
        <v>ccav</v>
      </c>
      <c r="C15" s="37" t="str">
        <f aca="false">IFERROR(__xludf.dummyfunction("OFFSET(INDIRECT(CONCAT(""VRMUpdate!E"",to_text(match(I15,plant_sci_names,0)))),0,-1)"),"egr")</f>
        <v>egr</v>
      </c>
      <c r="D15" s="37" t="str">
        <f aca="false">IFERROR(__xludf.dummyfunction("OFFSET(INDIRECT(CONCAT(""VRMUpdate!E"",to_text(match(J15,plant_sci_names,0)))),0,-1)"),"crb ")</f>
        <v>crb</v>
      </c>
      <c r="E15" s="37" t="str">
        <f aca="false">IFERROR(__xludf.dummyfunction("OFFSET(INDIRECT(CONCAT(""VRMUpdate!E"",to_text(match(K15,plant_sci_names,0)))),0,-1)"),"cqi")</f>
        <v>cqi</v>
      </c>
      <c r="F15" s="37" t="str">
        <f aca="false">IFERROR(__xludf.dummyfunction("OFFSET(INDIRECT(CONCAT(""VRMUpdate!E"",to_text(match(L15,plant_sci_names,0)))),0,-1)"),"cmos")</f>
        <v>cmos</v>
      </c>
      <c r="G15" s="37" t="s">
        <v>120</v>
      </c>
      <c r="H15" s="37" t="s">
        <v>164</v>
      </c>
      <c r="I15" s="37" t="s">
        <v>179</v>
      </c>
      <c r="J15" s="37" t="s">
        <v>120</v>
      </c>
      <c r="K15" s="37" t="s">
        <v>129</v>
      </c>
      <c r="L15" s="30" t="s">
        <v>157</v>
      </c>
      <c r="M15" s="37"/>
      <c r="N15" s="37"/>
      <c r="O15" s="37"/>
      <c r="P15" s="37"/>
      <c r="Q15" s="37"/>
      <c r="R15" s="37"/>
      <c r="S15" s="10" t="s">
        <v>111</v>
      </c>
      <c r="T15" s="10" t="s">
        <v>111</v>
      </c>
      <c r="U15" s="240" t="s">
        <v>111</v>
      </c>
      <c r="V15" s="10" t="s">
        <v>111</v>
      </c>
      <c r="W15" s="10" t="s">
        <v>111</v>
      </c>
      <c r="X15" s="231"/>
      <c r="Y15" s="37" t="s">
        <v>2582</v>
      </c>
      <c r="Z15" s="37" t="s">
        <v>2582</v>
      </c>
      <c r="AA15" s="37" t="s">
        <v>2582</v>
      </c>
      <c r="AB15" s="37" t="s">
        <v>2582</v>
      </c>
      <c r="AC15" s="37" t="s">
        <v>2582</v>
      </c>
      <c r="AD15" s="37"/>
      <c r="AE15" s="37" t="s">
        <v>211</v>
      </c>
      <c r="AF15" s="37" t="s">
        <v>153</v>
      </c>
      <c r="AG15" s="37" t="s">
        <v>245</v>
      </c>
      <c r="AH15" s="37" t="s">
        <v>236</v>
      </c>
      <c r="AI15" s="37" t="s">
        <v>213</v>
      </c>
      <c r="AJ15" s="37"/>
      <c r="AK15" s="37"/>
      <c r="AL15" s="37" t="s">
        <v>2585</v>
      </c>
      <c r="AM15" s="37" t="s">
        <v>2582</v>
      </c>
      <c r="AN15" s="37"/>
      <c r="AO15" s="37"/>
      <c r="AP15" s="37"/>
      <c r="AQ15" s="236" t="s">
        <v>536</v>
      </c>
      <c r="AR15" s="237" t="s">
        <v>540</v>
      </c>
      <c r="AS15" s="237" t="s">
        <v>541</v>
      </c>
      <c r="AT15" s="209" t="s">
        <v>1602</v>
      </c>
    </row>
    <row r="16" customFormat="false" ht="15" hidden="false" customHeight="false" outlineLevel="0" collapsed="false">
      <c r="A16" s="37" t="str">
        <f aca="false">IFERROR(__xludf.dummyfunction("OFFSET(INDIRECT(CONCAT(""VRMUpdate!E"",to_text(match(G16,plant_sci_names,0)))),0,-1)"),"cqi")</f>
        <v>cqi</v>
      </c>
      <c r="B16" s="37" t="str">
        <f aca="false">IFERROR(__xludf.dummyfunction("OFFSET(INDIRECT(CONCAT(""VRMUpdate!E"",to_text(match(H16,plant_sci_names,0)))),0,-1)"),"dct")</f>
        <v>dct</v>
      </c>
      <c r="C16" s="37" t="str">
        <f aca="false">IFERROR(__xludf.dummyfunction("OFFSET(INDIRECT(CONCAT(""VRMUpdate!E"",to_text(match(I16,plant_sci_names,0)))),0,-1)"),"gra")</f>
        <v>gra</v>
      </c>
      <c r="D16" s="37" t="str">
        <f aca="false">IFERROR(__xludf.dummyfunction("OFFSET(INDIRECT(CONCAT(""VRMUpdate!E"",to_text(match(J16,plant_sci_names,0)))),0,-1)"),"cqi")</f>
        <v>cqi</v>
      </c>
      <c r="E16" s="37" t="str">
        <f aca="false">IFERROR(__xludf.dummyfunction("OFFSET(INDIRECT(CONCAT(""VRMUpdate!E"",to_text(match(K16,plant_sci_names,0)))),0,-1)"),"cre")</f>
        <v>cre</v>
      </c>
      <c r="F16" s="37" t="str">
        <f aca="false">IFERROR(__xludf.dummyfunction("OFFSET(INDIRECT(CONCAT(""VRMUpdate!E"",to_text(match(L16,plant_sci_names,0)))),0,-1)"),"dct")</f>
        <v>dct</v>
      </c>
      <c r="G16" s="37" t="s">
        <v>129</v>
      </c>
      <c r="H16" s="37" t="s">
        <v>170</v>
      </c>
      <c r="I16" s="37" t="s">
        <v>197</v>
      </c>
      <c r="J16" s="37" t="s">
        <v>129</v>
      </c>
      <c r="K16" s="37" t="s">
        <v>131</v>
      </c>
      <c r="L16" s="30" t="s">
        <v>170</v>
      </c>
      <c r="M16" s="37"/>
      <c r="N16" s="37"/>
      <c r="O16" s="37"/>
      <c r="P16" s="37"/>
      <c r="Q16" s="37"/>
      <c r="R16" s="37"/>
      <c r="S16" s="10" t="s">
        <v>114</v>
      </c>
      <c r="T16" s="10" t="s">
        <v>114</v>
      </c>
      <c r="U16" s="240" t="s">
        <v>114</v>
      </c>
      <c r="V16" s="235" t="s">
        <v>114</v>
      </c>
      <c r="W16" s="235" t="s">
        <v>120</v>
      </c>
      <c r="X16" s="231"/>
      <c r="Y16" s="37" t="s">
        <v>2583</v>
      </c>
      <c r="Z16" s="37" t="s">
        <v>2583</v>
      </c>
      <c r="AA16" s="37" t="s">
        <v>2583</v>
      </c>
      <c r="AB16" s="37" t="s">
        <v>2583</v>
      </c>
      <c r="AC16" s="37" t="s">
        <v>2583</v>
      </c>
      <c r="AD16" s="37"/>
      <c r="AE16" s="37" t="s">
        <v>221</v>
      </c>
      <c r="AF16" s="37" t="s">
        <v>167</v>
      </c>
      <c r="AG16" s="37" t="s">
        <v>269</v>
      </c>
      <c r="AH16" s="37" t="s">
        <v>239</v>
      </c>
      <c r="AI16" s="37" t="s">
        <v>231</v>
      </c>
      <c r="AJ16" s="37"/>
      <c r="AK16" s="37"/>
      <c r="AL16" s="37" t="s">
        <v>2586</v>
      </c>
      <c r="AM16" s="37" t="s">
        <v>2583</v>
      </c>
      <c r="AN16" s="37"/>
      <c r="AO16" s="37"/>
      <c r="AP16" s="37"/>
      <c r="AQ16" s="236" t="s">
        <v>544</v>
      </c>
      <c r="AR16" s="237" t="s">
        <v>547</v>
      </c>
      <c r="AS16" s="237" t="s">
        <v>548</v>
      </c>
      <c r="AT16" s="209" t="s">
        <v>1602</v>
      </c>
    </row>
    <row r="17" customFormat="false" ht="15" hidden="false" customHeight="false" outlineLevel="0" collapsed="false">
      <c r="A17" s="37" t="str">
        <f aca="false">IFERROR(__xludf.dummyfunction("OFFSET(INDIRECT(CONCAT(""VRMUpdate!E"",to_text(match(G17,plant_sci_names,0)))),0,-1)"),"cre")</f>
        <v>cre</v>
      </c>
      <c r="B17" s="37" t="str">
        <f aca="false">IFERROR(__xludf.dummyfunction("OFFSET(INDIRECT(CONCAT(""VRMUpdate!E"",to_text(match(H17,plant_sci_names,0)))),0,-1)"),"eus  ")</f>
        <v>eus</v>
      </c>
      <c r="C17" s="37" t="str">
        <f aca="false">IFERROR(__xludf.dummyfunction("OFFSET(INDIRECT(CONCAT(""VRMUpdate!E"",to_text(match(I17,plant_sci_names,0)))),0,-1)"),"lang")</f>
        <v>lang</v>
      </c>
      <c r="D17" s="37" t="str">
        <f aca="false">IFERROR(__xludf.dummyfunction("OFFSET(INDIRECT(CONCAT(""VRMUpdate!E"",to_text(match(J17,plant_sci_names,0)))),0,-1)"),"cre")</f>
        <v>cre</v>
      </c>
      <c r="E17" s="37" t="str">
        <f aca="false">IFERROR(__xludf.dummyfunction("OFFSET(INDIRECT(CONCAT(""VRMUpdate!E"",to_text(match(K17,plant_sci_names,0)))),0,-1)"),"cvr")</f>
        <v>cvr</v>
      </c>
      <c r="F17" s="37" t="str">
        <f aca="false">IFERROR(__xludf.dummyfunction("OFFSET(INDIRECT(CONCAT(""VRMUpdate!E"",to_text(match(L17,plant_sci_names,0)))),0,-1)"),"eus  ")</f>
        <v>eus</v>
      </c>
      <c r="G17" s="37" t="s">
        <v>131</v>
      </c>
      <c r="H17" s="37" t="s">
        <v>181</v>
      </c>
      <c r="I17" s="37" t="s">
        <v>218</v>
      </c>
      <c r="J17" s="37" t="s">
        <v>131</v>
      </c>
      <c r="K17" s="37" t="s">
        <v>133</v>
      </c>
      <c r="L17" s="30" t="s">
        <v>181</v>
      </c>
      <c r="M17" s="37"/>
      <c r="N17" s="37"/>
      <c r="O17" s="37"/>
      <c r="P17" s="37"/>
      <c r="Q17" s="37"/>
      <c r="R17" s="37"/>
      <c r="S17" s="235" t="s">
        <v>116</v>
      </c>
      <c r="T17" s="10" t="s">
        <v>116</v>
      </c>
      <c r="U17" s="240" t="s">
        <v>116</v>
      </c>
      <c r="V17" s="235" t="s">
        <v>116</v>
      </c>
      <c r="W17" s="10" t="s">
        <v>116</v>
      </c>
      <c r="X17" s="231"/>
      <c r="Y17" s="37" t="s">
        <v>2585</v>
      </c>
      <c r="Z17" s="37" t="s">
        <v>2585</v>
      </c>
      <c r="AA17" s="37" t="s">
        <v>2585</v>
      </c>
      <c r="AB17" s="37" t="s">
        <v>2585</v>
      </c>
      <c r="AC17" s="37" t="s">
        <v>2585</v>
      </c>
      <c r="AD17" s="37"/>
      <c r="AE17" s="37" t="s">
        <v>239</v>
      </c>
      <c r="AF17" s="37" t="s">
        <v>184</v>
      </c>
      <c r="AG17" s="37" t="s">
        <v>284</v>
      </c>
      <c r="AH17" s="37" t="s">
        <v>252</v>
      </c>
      <c r="AI17" s="37" t="s">
        <v>239</v>
      </c>
      <c r="AJ17" s="37"/>
      <c r="AK17" s="37"/>
      <c r="AL17" s="37" t="s">
        <v>2587</v>
      </c>
      <c r="AM17" s="37" t="s">
        <v>2585</v>
      </c>
      <c r="AN17" s="37"/>
      <c r="AO17" s="37"/>
      <c r="AP17" s="37"/>
      <c r="AQ17" s="236" t="s">
        <v>564</v>
      </c>
      <c r="AR17" s="237" t="s">
        <v>566</v>
      </c>
      <c r="AS17" s="237" t="s">
        <v>567</v>
      </c>
      <c r="AT17" s="209" t="s">
        <v>1602</v>
      </c>
    </row>
    <row r="18" customFormat="false" ht="15" hidden="false" customHeight="false" outlineLevel="0" collapsed="false">
      <c r="A18" s="37" t="str">
        <f aca="false">IFERROR(__xludf.dummyfunction("OFFSET(INDIRECT(CONCAT(""VRMUpdate!E"",to_text(match(G18,plant_sci_names,0)))),0,-1)"),"cvr")</f>
        <v>cvr</v>
      </c>
      <c r="B18" s="37" t="str">
        <f aca="false">IFERROR(__xludf.dummyfunction("OFFSET(INDIRECT(CONCAT(""VRMUpdate!E"",to_text(match(H18,plant_sci_names,0)))),0,-1)"),"gsl")</f>
        <v>gsl</v>
      </c>
      <c r="C18" s="37" t="str">
        <f aca="false">IFERROR(__xludf.dummyfunction("OFFSET(INDIRECT(CONCAT(""VRMUpdate!E"",to_text(match(I18,plant_sci_names,0)))),0,-1)"),"mis")</f>
        <v>mis</v>
      </c>
      <c r="D18" s="37" t="str">
        <f aca="false">IFERROR(__xludf.dummyfunction("OFFSET(INDIRECT(CONCAT(""VRMUpdate!E"",to_text(match(J18,plant_sci_names,0)))),0,-1)"),"cvr")</f>
        <v>cvr</v>
      </c>
      <c r="E18" s="37" t="str">
        <f aca="false">IFERROR(__xludf.dummyfunction("OFFSET(INDIRECT(CONCAT(""VRMUpdate!E"",to_text(match(K18,plant_sci_names,0)))),0,-1)"),"cic")</f>
        <v>cic</v>
      </c>
      <c r="F18" s="37" t="str">
        <f aca="false">IFERROR(__xludf.dummyfunction("OFFSET(INDIRECT(CONCAT(""VRMUpdate!E"",to_text(match(L18,plant_sci_names,0)))),0,-1)"),"gsl")</f>
        <v>gsl</v>
      </c>
      <c r="G18" s="37" t="s">
        <v>133</v>
      </c>
      <c r="H18" s="37" t="s">
        <v>186</v>
      </c>
      <c r="I18" s="37" t="s">
        <v>227</v>
      </c>
      <c r="J18" s="37" t="s">
        <v>133</v>
      </c>
      <c r="K18" s="37" t="s">
        <v>141</v>
      </c>
      <c r="L18" s="30" t="s">
        <v>186</v>
      </c>
      <c r="M18" s="37"/>
      <c r="N18" s="37"/>
      <c r="O18" s="37"/>
      <c r="P18" s="37"/>
      <c r="Q18" s="37"/>
      <c r="R18" s="37"/>
      <c r="S18" s="235" t="s">
        <v>118</v>
      </c>
      <c r="T18" s="240" t="s">
        <v>118</v>
      </c>
      <c r="U18" s="240" t="s">
        <v>118</v>
      </c>
      <c r="V18" s="235" t="s">
        <v>118</v>
      </c>
      <c r="W18" s="235" t="s">
        <v>129</v>
      </c>
      <c r="X18" s="231"/>
      <c r="Y18" s="37" t="s">
        <v>2586</v>
      </c>
      <c r="Z18" s="37" t="s">
        <v>2586</v>
      </c>
      <c r="AA18" s="37" t="s">
        <v>2586</v>
      </c>
      <c r="AB18" s="239" t="s">
        <v>2586</v>
      </c>
      <c r="AC18" s="37" t="s">
        <v>2586</v>
      </c>
      <c r="AD18" s="37"/>
      <c r="AE18" s="37" t="s">
        <v>252</v>
      </c>
      <c r="AF18" s="37" t="s">
        <v>188</v>
      </c>
      <c r="AG18" s="37" t="s">
        <v>286</v>
      </c>
      <c r="AH18" s="37" t="s">
        <v>271</v>
      </c>
      <c r="AI18" s="37" t="s">
        <v>252</v>
      </c>
      <c r="AJ18" s="37"/>
      <c r="AK18" s="37"/>
      <c r="AL18" s="37"/>
      <c r="AM18" s="37" t="s">
        <v>2586</v>
      </c>
      <c r="AN18" s="37"/>
      <c r="AO18" s="37"/>
      <c r="AP18" s="37"/>
      <c r="AQ18" s="236" t="s">
        <v>570</v>
      </c>
      <c r="AR18" s="237" t="s">
        <v>572</v>
      </c>
      <c r="AS18" s="237" t="s">
        <v>573</v>
      </c>
      <c r="AT18" s="209" t="s">
        <v>1602</v>
      </c>
    </row>
    <row r="19" customFormat="false" ht="15" hidden="false" customHeight="false" outlineLevel="0" collapsed="false">
      <c r="A19" s="37" t="str">
        <f aca="false">IFERROR(__xludf.dummyfunction("OFFSET(INDIRECT(CONCAT(""VRMUpdate!E"",to_text(match(G19,plant_sci_names,0)))),0,-1)"),"ccp")</f>
        <v>ccp</v>
      </c>
      <c r="B19" s="37" t="str">
        <f aca="false">IFERROR(__xludf.dummyfunction("OFFSET(INDIRECT(CONCAT(""VRMUpdate!E"",to_text(match(H19,plant_sci_names,0)))),0,-1)"),"gra")</f>
        <v>gra</v>
      </c>
      <c r="C19" s="37" t="str">
        <f aca="false">IFERROR(__xludf.dummyfunction("OFFSET(INDIRECT(CONCAT(""VRMUpdate!E"",to_text(match(I19,plant_sci_names,0)))),0,-1)"),"mng")</f>
        <v>mng</v>
      </c>
      <c r="D19" s="37" t="str">
        <f aca="false">IFERROR(__xludf.dummyfunction("OFFSET(INDIRECT(CONCAT(""VRMUpdate!E"",to_text(match(J19,plant_sci_names,0)))),0,-1)"),"ccp")</f>
        <v>ccp</v>
      </c>
      <c r="E19" s="37" t="str">
        <f aca="false">IFERROR(__xludf.dummyfunction("OFFSET(INDIRECT(CONCAT(""VRMUpdate!E"",to_text(match(K19,plant_sci_names,0)))),0,-1)"),"csl")</f>
        <v>csl</v>
      </c>
      <c r="F19" s="37" t="str">
        <f aca="false">IFERROR(__xludf.dummyfunction("OFFSET(INDIRECT(CONCAT(""VRMUpdate!E"",to_text(match(L19,plant_sci_names,0)))),0,-1)"),"gsj")</f>
        <v>gsj</v>
      </c>
      <c r="G19" s="37" t="s">
        <v>136</v>
      </c>
      <c r="H19" s="37" t="s">
        <v>197</v>
      </c>
      <c r="I19" s="37" t="s">
        <v>233</v>
      </c>
      <c r="J19" s="37" t="s">
        <v>136</v>
      </c>
      <c r="K19" s="37" t="s">
        <v>147</v>
      </c>
      <c r="L19" s="30" t="s">
        <v>190</v>
      </c>
      <c r="M19" s="37"/>
      <c r="N19" s="37"/>
      <c r="O19" s="37"/>
      <c r="P19" s="37"/>
      <c r="Q19" s="37"/>
      <c r="R19" s="37"/>
      <c r="S19" s="235" t="s">
        <v>120</v>
      </c>
      <c r="T19" s="235" t="s">
        <v>120</v>
      </c>
      <c r="U19" s="235" t="s">
        <v>120</v>
      </c>
      <c r="V19" s="235" t="s">
        <v>120</v>
      </c>
      <c r="W19" s="235" t="s">
        <v>131</v>
      </c>
      <c r="X19" s="231"/>
      <c r="Y19" s="37" t="s">
        <v>2587</v>
      </c>
      <c r="Z19" s="37" t="s">
        <v>2587</v>
      </c>
      <c r="AA19" s="37" t="s">
        <v>2587</v>
      </c>
      <c r="AB19" s="37" t="s">
        <v>2587</v>
      </c>
      <c r="AC19" s="37" t="s">
        <v>2587</v>
      </c>
      <c r="AD19" s="37"/>
      <c r="AE19" s="37" t="s">
        <v>269</v>
      </c>
      <c r="AF19" s="37" t="s">
        <v>192</v>
      </c>
      <c r="AG19" s="37" t="s">
        <v>291</v>
      </c>
      <c r="AH19" s="37" t="s">
        <v>282</v>
      </c>
      <c r="AI19" s="37" t="s">
        <v>264</v>
      </c>
      <c r="AJ19" s="37"/>
      <c r="AK19" s="37"/>
      <c r="AL19" s="37"/>
      <c r="AM19" s="37" t="s">
        <v>2587</v>
      </c>
      <c r="AN19" s="37"/>
      <c r="AO19" s="37"/>
      <c r="AP19" s="37"/>
      <c r="AQ19" s="236" t="s">
        <v>577</v>
      </c>
      <c r="AR19" s="237" t="s">
        <v>572</v>
      </c>
      <c r="AS19" s="237" t="s">
        <v>578</v>
      </c>
      <c r="AT19" s="209" t="s">
        <v>1602</v>
      </c>
    </row>
    <row r="20" customFormat="false" ht="15" hidden="false" customHeight="false" outlineLevel="0" collapsed="false">
      <c r="A20" s="37" t="str">
        <f aca="false">IFERROR(__xludf.dummyfunction("OFFSET(INDIRECT(CONCAT(""VRMUpdate!E"",to_text(match(G20,plant_sci_names,0)))),0,-1)"),"cic")</f>
        <v>cic</v>
      </c>
      <c r="B20" s="37" t="str">
        <f aca="false">IFERROR(__xludf.dummyfunction("OFFSET(INDIRECT(CONCAT(""VRMUpdate!E"",to_text(match(H20,plant_sci_names,0)))),0,-1)"),"mis")</f>
        <v>mis</v>
      </c>
      <c r="C20" s="37" t="str">
        <f aca="false">IFERROR(__xludf.dummyfunction("OFFSET(INDIRECT(CONCAT(""VRMUpdate!E"",to_text(match(I20,plant_sci_names,0)))),0,-1)"),"nto")</f>
        <v>nto</v>
      </c>
      <c r="D20" s="37" t="str">
        <f aca="false">IFERROR(__xludf.dummyfunction("OFFSET(INDIRECT(CONCAT(""VRMUpdate!E"",to_text(match(J20,plant_sci_names,0)))),0,-1)"),"cic")</f>
        <v>cic</v>
      </c>
      <c r="E20" s="37" t="str">
        <f aca="false">IFERROR(__xludf.dummyfunction("OFFSET(INDIRECT(CONCAT(""VRMUpdate!E"",to_text(match(K20,plant_sci_names,0)))),0,-1)"),"cpep")</f>
        <v>cpep</v>
      </c>
      <c r="F20" s="37" t="str">
        <f aca="false">IFERROR(__xludf.dummyfunction("OFFSET(INDIRECT(CONCAT(""VRMUpdate!E"",to_text(match(L20,plant_sci_names,0)))),0,-1)"),"gab")</f>
        <v>gab</v>
      </c>
      <c r="G20" s="37" t="s">
        <v>141</v>
      </c>
      <c r="H20" s="37" t="s">
        <v>227</v>
      </c>
      <c r="I20" s="37" t="s">
        <v>249</v>
      </c>
      <c r="J20" s="37" t="s">
        <v>141</v>
      </c>
      <c r="K20" s="37" t="s">
        <v>159</v>
      </c>
      <c r="L20" s="30" t="s">
        <v>192</v>
      </c>
      <c r="M20" s="37"/>
      <c r="N20" s="37"/>
      <c r="O20" s="37"/>
      <c r="P20" s="37"/>
      <c r="Q20" s="37"/>
      <c r="R20" s="37"/>
      <c r="S20" s="10" t="s">
        <v>123</v>
      </c>
      <c r="T20" s="10" t="s">
        <v>123</v>
      </c>
      <c r="U20" s="10" t="s">
        <v>123</v>
      </c>
      <c r="V20" s="10" t="s">
        <v>123</v>
      </c>
      <c r="W20" s="10" t="s">
        <v>123</v>
      </c>
      <c r="X20" s="231"/>
      <c r="Y20" s="37"/>
      <c r="Z20" s="37"/>
      <c r="AA20" s="37"/>
      <c r="AB20" s="37"/>
      <c r="AC20" s="37"/>
      <c r="AD20" s="37"/>
      <c r="AE20" s="37" t="s">
        <v>282</v>
      </c>
      <c r="AF20" s="37" t="s">
        <v>195</v>
      </c>
      <c r="AG20" s="37" t="s">
        <v>297</v>
      </c>
      <c r="AH20" s="37" t="s">
        <v>286</v>
      </c>
      <c r="AI20" s="37" t="s">
        <v>269</v>
      </c>
      <c r="AJ20" s="37"/>
      <c r="AK20" s="37"/>
      <c r="AL20" s="37"/>
      <c r="AM20" s="37"/>
      <c r="AN20" s="37"/>
      <c r="AO20" s="37"/>
      <c r="AP20" s="37"/>
      <c r="AQ20" s="236" t="s">
        <v>584</v>
      </c>
      <c r="AR20" s="237" t="s">
        <v>588</v>
      </c>
      <c r="AS20" s="237" t="s">
        <v>589</v>
      </c>
      <c r="AT20" s="209" t="s">
        <v>1602</v>
      </c>
    </row>
    <row r="21" customFormat="false" ht="15" hidden="false" customHeight="false" outlineLevel="0" collapsed="false">
      <c r="A21" s="37" t="str">
        <f aca="false">IFERROR(__xludf.dummyfunction("OFFSET(INDIRECT(CONCAT(""VRMUpdate!E"",to_text(match(G21,plant_sci_names,0)))),0,-1)"),"csl")</f>
        <v>csl</v>
      </c>
      <c r="B21" s="37" t="str">
        <f aca="false">IFERROR(__xludf.dummyfunction("OFFSET(INDIRECT(CONCAT(""VRMUpdate!E"",to_text(match(H21,plant_sci_names,0)))),0,-1)"),"mng")</f>
        <v>mng</v>
      </c>
      <c r="C21" s="37" t="str">
        <f aca="false">IFERROR(__xludf.dummyfunction("OFFSET(INDIRECT(CONCAT(""VRMUpdate!E"",to_text(match(I21,plant_sci_names,0)))),0,-1)"),"oeu")</f>
        <v>oeu</v>
      </c>
      <c r="D21" s="37" t="str">
        <f aca="false">IFERROR(__xludf.dummyfunction("OFFSET(INDIRECT(CONCAT(""VRMUpdate!E"",to_text(match(J21,plant_sci_names,0)))),0,-1)"),"csl")</f>
        <v>csl</v>
      </c>
      <c r="E21" s="37" t="str">
        <f aca="false">IFERROR(__xludf.dummyfunction("OFFSET(INDIRECT(CONCAT(""VRMUpdate!E"",to_text(match(K21,plant_sci_names,0)))),0,-1)"),"cme")</f>
        <v>cme</v>
      </c>
      <c r="F21" s="37" t="str">
        <f aca="false">IFERROR(__xludf.dummyfunction("OFFSET(INDIRECT(CONCAT(""VRMUpdate!E"",to_text(match(L21,plant_sci_names,0)))),0,-1)"),"ghi")</f>
        <v>ghi</v>
      </c>
      <c r="G21" s="37" t="s">
        <v>147</v>
      </c>
      <c r="H21" s="37" t="s">
        <v>233</v>
      </c>
      <c r="I21" s="37" t="s">
        <v>252</v>
      </c>
      <c r="J21" s="37" t="s">
        <v>147</v>
      </c>
      <c r="K21" s="37" t="s">
        <v>161</v>
      </c>
      <c r="L21" s="30" t="s">
        <v>195</v>
      </c>
      <c r="M21" s="37"/>
      <c r="N21" s="37"/>
      <c r="O21" s="37"/>
      <c r="P21" s="37"/>
      <c r="Q21" s="37"/>
      <c r="R21" s="37"/>
      <c r="S21" s="10" t="s">
        <v>127</v>
      </c>
      <c r="T21" s="10" t="s">
        <v>127</v>
      </c>
      <c r="U21" s="240" t="s">
        <v>127</v>
      </c>
      <c r="V21" s="10" t="s">
        <v>127</v>
      </c>
      <c r="W21" s="10" t="s">
        <v>127</v>
      </c>
      <c r="X21" s="231"/>
      <c r="Y21" s="37"/>
      <c r="Z21" s="37"/>
      <c r="AA21" s="37"/>
      <c r="AB21" s="37"/>
      <c r="AC21" s="37"/>
      <c r="AD21" s="37"/>
      <c r="AE21" s="37" t="s">
        <v>286</v>
      </c>
      <c r="AF21" s="37" t="s">
        <v>199</v>
      </c>
      <c r="AG21" s="37" t="s">
        <v>303</v>
      </c>
      <c r="AH21" s="37" t="s">
        <v>293</v>
      </c>
      <c r="AI21" s="37" t="s">
        <v>271</v>
      </c>
      <c r="AJ21" s="37"/>
      <c r="AK21" s="37"/>
      <c r="AL21" s="37"/>
      <c r="AM21" s="37"/>
      <c r="AN21" s="37"/>
      <c r="AO21" s="37"/>
      <c r="AP21" s="37"/>
      <c r="AQ21" s="236" t="s">
        <v>148</v>
      </c>
      <c r="AR21" s="237" t="s">
        <v>588</v>
      </c>
      <c r="AS21" s="237" t="s">
        <v>594</v>
      </c>
      <c r="AT21" s="209" t="s">
        <v>1602</v>
      </c>
    </row>
    <row r="22" customFormat="false" ht="15" hidden="false" customHeight="false" outlineLevel="0" collapsed="false">
      <c r="A22" s="37" t="str">
        <f aca="false">IFERROR(__xludf.dummyfunction("OFFSET(INDIRECT(CONCAT(""VRMUpdate!E"",to_text(match(G22,plant_sci_names,0)))),0,-1)"),"cmax")</f>
        <v>cmax</v>
      </c>
      <c r="B22" s="37" t="str">
        <f aca="false">IFERROR(__xludf.dummyfunction("OFFSET(INDIRECT(CONCAT(""VRMUpdate!E"",to_text(match(H22,plant_sci_names,0)))),0,-1)"),"oeu")</f>
        <v>oeu</v>
      </c>
      <c r="C22" s="37" t="str">
        <f aca="false">IFERROR(__xludf.dummyfunction("OFFSET(INDIRECT(CONCAT(""VRMUpdate!E"",to_text(match(I22,plant_sci_names,0)))),0,-1)"),"obr")</f>
        <v>obr</v>
      </c>
      <c r="D22" s="37" t="str">
        <f aca="false">IFERROR(__xludf.dummyfunction("OFFSET(INDIRECT(CONCAT(""VRMUpdate!E"",to_text(match(J22,plant_sci_names,0)))),0,-1)"),"cmax")</f>
        <v>cmax</v>
      </c>
      <c r="E22" s="37" t="str">
        <f aca="false">IFERROR(__xludf.dummyfunction("OFFSET(INDIRECT(CONCAT(""VRMUpdate!E"",to_text(match(K22,plant_sci_names,0)))),0,-1)"),"ccav")</f>
        <v>ccav</v>
      </c>
      <c r="F22" s="37" t="str">
        <f aca="false">IFERROR(__xludf.dummyfunction("OFFSET(INDIRECT(CONCAT(""VRMUpdate!E"",to_text(match(L22,plant_sci_names,0)))),0,-1)"),"gra")</f>
        <v>gra</v>
      </c>
      <c r="G22" s="37" t="s">
        <v>155</v>
      </c>
      <c r="H22" s="37" t="s">
        <v>252</v>
      </c>
      <c r="I22" s="37" t="s">
        <v>254</v>
      </c>
      <c r="J22" s="37" t="s">
        <v>155</v>
      </c>
      <c r="K22" s="37" t="s">
        <v>164</v>
      </c>
      <c r="L22" s="30" t="s">
        <v>197</v>
      </c>
      <c r="M22" s="37"/>
      <c r="N22" s="37"/>
      <c r="O22" s="37"/>
      <c r="P22" s="37"/>
      <c r="Q22" s="37"/>
      <c r="R22" s="37"/>
      <c r="S22" s="235" t="s">
        <v>129</v>
      </c>
      <c r="T22" s="10" t="s">
        <v>129</v>
      </c>
      <c r="U22" s="240" t="s">
        <v>129</v>
      </c>
      <c r="V22" s="235" t="s">
        <v>129</v>
      </c>
      <c r="W22" s="235" t="s">
        <v>133</v>
      </c>
      <c r="X22" s="231"/>
      <c r="Y22" s="37"/>
      <c r="Z22" s="37"/>
      <c r="AA22" s="37"/>
      <c r="AB22" s="37"/>
      <c r="AC22" s="37"/>
      <c r="AD22" s="37"/>
      <c r="AE22" s="37" t="s">
        <v>293</v>
      </c>
      <c r="AF22" s="37" t="s">
        <v>205</v>
      </c>
      <c r="AG22" s="37" t="s">
        <v>307</v>
      </c>
      <c r="AH22" s="37" t="s">
        <v>311</v>
      </c>
      <c r="AI22" s="37" t="s">
        <v>282</v>
      </c>
      <c r="AJ22" s="37"/>
      <c r="AK22" s="37"/>
      <c r="AL22" s="37"/>
      <c r="AM22" s="37"/>
      <c r="AN22" s="37"/>
      <c r="AO22" s="37"/>
      <c r="AP22" s="37"/>
      <c r="AQ22" s="236" t="s">
        <v>597</v>
      </c>
      <c r="AR22" s="237" t="s">
        <v>599</v>
      </c>
      <c r="AS22" s="237" t="s">
        <v>600</v>
      </c>
      <c r="AT22" s="209" t="s">
        <v>1602</v>
      </c>
    </row>
    <row r="23" customFormat="false" ht="15" hidden="false" customHeight="false" outlineLevel="0" collapsed="false">
      <c r="A23" s="37" t="str">
        <f aca="false">IFERROR(__xludf.dummyfunction("OFFSET(INDIRECT(CONCAT(""VRMUpdate!E"",to_text(match(G23,plant_sci_names,0)))),0,-1)"),"cmos")</f>
        <v>cmos</v>
      </c>
      <c r="B23" s="37" t="str">
        <f aca="false">IFERROR(__xludf.dummyfunction("OFFSET(INDIRECT(CONCAT(""VRMUpdate!E"",to_text(match(H23,plant_sci_names,0)))),0,-1)"),"obr")</f>
        <v>obr</v>
      </c>
      <c r="C23" s="37" t="str">
        <f aca="false">IFERROR(__xludf.dummyfunction("OFFSET(INDIRECT(CONCAT(""VRMUpdate!E"",to_text(match(I23,plant_sci_names,0)))),0,-1)"),"osa")</f>
        <v>osa</v>
      </c>
      <c r="D23" s="37" t="str">
        <f aca="false">IFERROR(__xludf.dummyfunction("OFFSET(INDIRECT(CONCAT(""VRMUpdate!E"",to_text(match(J23,plant_sci_names,0)))),0,-1)"),"cmos")</f>
        <v>cmos</v>
      </c>
      <c r="E23" s="37" t="str">
        <f aca="false">IFERROR(__xludf.dummyfunction("OFFSET(INDIRECT(CONCAT(""VRMUpdate!E"",to_text(match(K23,plant_sci_names,0)))),0,-1)"),"dct")</f>
        <v>dct</v>
      </c>
      <c r="F23" s="37" t="str">
        <f aca="false">IFERROR(__xludf.dummyfunction("OFFSET(INDIRECT(CONCAT(""VRMUpdate!E"",to_text(match(L23,plant_sci_names,0)))),0,-1)"),"hbr")</f>
        <v>hbr</v>
      </c>
      <c r="G23" s="37" t="s">
        <v>157</v>
      </c>
      <c r="H23" s="37" t="s">
        <v>254</v>
      </c>
      <c r="I23" s="37" t="s">
        <v>256</v>
      </c>
      <c r="J23" s="37" t="s">
        <v>157</v>
      </c>
      <c r="K23" s="37" t="s">
        <v>170</v>
      </c>
      <c r="L23" s="30" t="s">
        <v>202</v>
      </c>
      <c r="M23" s="37"/>
      <c r="N23" s="37"/>
      <c r="O23" s="37"/>
      <c r="P23" s="37"/>
      <c r="Q23" s="37"/>
      <c r="R23" s="37"/>
      <c r="S23" s="235" t="s">
        <v>131</v>
      </c>
      <c r="T23" s="240" t="s">
        <v>131</v>
      </c>
      <c r="U23" s="240" t="s">
        <v>131</v>
      </c>
      <c r="V23" s="235" t="s">
        <v>131</v>
      </c>
      <c r="W23" s="235" t="s">
        <v>141</v>
      </c>
      <c r="X23" s="231"/>
      <c r="Y23" s="37"/>
      <c r="Z23" s="37"/>
      <c r="AA23" s="37"/>
      <c r="AB23" s="37"/>
      <c r="AC23" s="37"/>
      <c r="AD23" s="37"/>
      <c r="AE23" s="37" t="s">
        <v>311</v>
      </c>
      <c r="AF23" s="37" t="s">
        <v>213</v>
      </c>
      <c r="AG23" s="37" t="s">
        <v>321</v>
      </c>
      <c r="AH23" s="37" t="s">
        <v>315</v>
      </c>
      <c r="AI23" s="37" t="s">
        <v>286</v>
      </c>
      <c r="AJ23" s="37"/>
      <c r="AK23" s="37"/>
      <c r="AL23" s="37"/>
      <c r="AM23" s="37"/>
      <c r="AN23" s="37"/>
      <c r="AO23" s="37"/>
      <c r="AP23" s="37"/>
      <c r="AQ23" s="46" t="s">
        <v>603</v>
      </c>
      <c r="AR23" s="237" t="s">
        <v>599</v>
      </c>
      <c r="AS23" s="237" t="s">
        <v>604</v>
      </c>
      <c r="AT23" s="209" t="s">
        <v>1602</v>
      </c>
    </row>
    <row r="24" customFormat="false" ht="15" hidden="false" customHeight="false" outlineLevel="0" collapsed="false">
      <c r="A24" s="37" t="str">
        <f aca="false">IFERROR(__xludf.dummyfunction("OFFSET(INDIRECT(CONCAT(""VRMUpdate!E"",to_text(match(G24,plant_sci_names,0)))),0,-1)"),"cpep")</f>
        <v>cpep</v>
      </c>
      <c r="B24" s="37" t="str">
        <f aca="false">IFERROR(__xludf.dummyfunction("OFFSET(INDIRECT(CONCAT(""VRMUpdate!E"",to_text(match(H24,plant_sci_names,0)))),0,-1)"),"olu")</f>
        <v>olu</v>
      </c>
      <c r="C24" s="37" t="str">
        <f aca="false">IFERROR(__xludf.dummyfunction("OFFSET(INDIRECT(CONCAT(""VRMUpdate!E"",to_text(match(I24,plant_sci_names,0)))),0,-1)"),"olu")</f>
        <v>olu</v>
      </c>
      <c r="D24" s="37" t="str">
        <f aca="false">IFERROR(__xludf.dummyfunction("OFFSET(INDIRECT(CONCAT(""VRMUpdate!E"",to_text(match(J24,plant_sci_names,0)))),0,-1)"),"cpep")</f>
        <v>cpep</v>
      </c>
      <c r="E24" s="37" t="str">
        <f aca="false">IFERROR(__xludf.dummyfunction("OFFSET(INDIRECT(CONCAT(""VRMUpdate!E"",to_text(match(K24,plant_sci_names,0)))),0,-1)"),"egu")</f>
        <v>egu</v>
      </c>
      <c r="F24" s="37" t="str">
        <f aca="false">IFERROR(__xludf.dummyfunction("OFFSET(INDIRECT(CONCAT(""VRMUpdate!E"",to_text(match(L24,plant_sci_names,0)))),0,-1)"),"ini")</f>
        <v>ini</v>
      </c>
      <c r="G24" s="37" t="s">
        <v>159</v>
      </c>
      <c r="H24" s="37" t="s">
        <v>259</v>
      </c>
      <c r="I24" s="37" t="s">
        <v>259</v>
      </c>
      <c r="J24" s="37" t="s">
        <v>159</v>
      </c>
      <c r="K24" s="37" t="s">
        <v>176</v>
      </c>
      <c r="L24" s="30" t="s">
        <v>205</v>
      </c>
      <c r="M24" s="37"/>
      <c r="N24" s="37"/>
      <c r="O24" s="37"/>
      <c r="P24" s="37"/>
      <c r="Q24" s="37"/>
      <c r="R24" s="37"/>
      <c r="S24" s="235" t="s">
        <v>133</v>
      </c>
      <c r="T24" s="235" t="s">
        <v>133</v>
      </c>
      <c r="U24" s="235" t="s">
        <v>133</v>
      </c>
      <c r="V24" s="235" t="s">
        <v>133</v>
      </c>
      <c r="W24" s="235" t="s">
        <v>147</v>
      </c>
      <c r="X24" s="231"/>
      <c r="Y24" s="37"/>
      <c r="Z24" s="37"/>
      <c r="AA24" s="37"/>
      <c r="AB24" s="241"/>
      <c r="AC24" s="241"/>
      <c r="AD24" s="241"/>
      <c r="AE24" s="37" t="s">
        <v>315</v>
      </c>
      <c r="AF24" s="37" t="s">
        <v>215</v>
      </c>
      <c r="AG24" s="37" t="s">
        <v>323</v>
      </c>
      <c r="AH24" s="37" t="s">
        <v>325</v>
      </c>
      <c r="AI24" s="37" t="s">
        <v>293</v>
      </c>
      <c r="AJ24" s="37"/>
      <c r="AK24" s="37"/>
      <c r="AL24" s="37"/>
      <c r="AM24" s="37"/>
      <c r="AN24" s="37"/>
      <c r="AO24" s="37"/>
      <c r="AP24" s="37"/>
      <c r="AQ24" s="46" t="s">
        <v>606</v>
      </c>
      <c r="AR24" s="237" t="s">
        <v>599</v>
      </c>
      <c r="AS24" s="237" t="s">
        <v>608</v>
      </c>
      <c r="AT24" s="209" t="s">
        <v>1602</v>
      </c>
    </row>
    <row r="25" customFormat="false" ht="15" hidden="false" customHeight="false" outlineLevel="0" collapsed="false">
      <c r="A25" s="37" t="str">
        <f aca="false">IFERROR(__xludf.dummyfunction("OFFSET(INDIRECT(CONCAT(""VRMUpdate!E"",to_text(match(G25,plant_sci_names,0)))),0,-1)"),"cme")</f>
        <v>cme</v>
      </c>
      <c r="B25" s="37" t="str">
        <f aca="false">IFERROR(__xludf.dummyfunction("OFFSET(INDIRECT(CONCAT(""VRMUpdate!E"",to_text(match(H25,plant_sci_names,0)))),0,-1)"),"ota")</f>
        <v>ota</v>
      </c>
      <c r="C25" s="37" t="str">
        <f aca="false">IFERROR(__xludf.dummyfunction("OFFSET(INDIRECT(CONCAT(""VRMUpdate!E"",to_text(match(I25,plant_sci_names,0)))),0,-1)"),"ota")</f>
        <v>ota</v>
      </c>
      <c r="D25" s="37" t="str">
        <f aca="false">IFERROR(__xludf.dummyfunction("OFFSET(INDIRECT(CONCAT(""VRMUpdate!E"",to_text(match(J25,plant_sci_names,0)))),0,-1)"),"cme")</f>
        <v>cme</v>
      </c>
      <c r="E25" s="37" t="str">
        <f aca="false">IFERROR(__xludf.dummyfunction("OFFSET(INDIRECT(CONCAT(""VRMUpdate!E"",to_text(match(K25,plant_sci_names,0)))),0,-1)"),"egr")</f>
        <v>egr</v>
      </c>
      <c r="F25" s="37" t="str">
        <f aca="false">IFERROR(__xludf.dummyfunction("OFFSET(INDIRECT(CONCAT(""VRMUpdate!E"",to_text(match(L25,plant_sci_names,0)))),0,-1)"),"lja")</f>
        <v>lja</v>
      </c>
      <c r="G25" s="37" t="s">
        <v>161</v>
      </c>
      <c r="H25" s="37" t="s">
        <v>261</v>
      </c>
      <c r="I25" s="37" t="s">
        <v>261</v>
      </c>
      <c r="J25" s="37" t="s">
        <v>161</v>
      </c>
      <c r="K25" s="37" t="s">
        <v>179</v>
      </c>
      <c r="L25" s="30" t="s">
        <v>215</v>
      </c>
      <c r="M25" s="37"/>
      <c r="N25" s="37"/>
      <c r="O25" s="37"/>
      <c r="P25" s="37"/>
      <c r="Q25" s="37"/>
      <c r="R25" s="37"/>
      <c r="S25" s="235" t="s">
        <v>136</v>
      </c>
      <c r="T25" s="240" t="s">
        <v>136</v>
      </c>
      <c r="U25" s="235" t="s">
        <v>136</v>
      </c>
      <c r="V25" s="235" t="s">
        <v>136</v>
      </c>
      <c r="W25" s="235" t="s">
        <v>159</v>
      </c>
      <c r="X25" s="231"/>
      <c r="Y25" s="37"/>
      <c r="Z25" s="37"/>
      <c r="AA25" s="37"/>
      <c r="AB25" s="241"/>
      <c r="AC25" s="241"/>
      <c r="AD25" s="241"/>
      <c r="AE25" s="37" t="s">
        <v>325</v>
      </c>
      <c r="AF25" s="37" t="s">
        <v>218</v>
      </c>
      <c r="AG25" s="37" t="s">
        <v>330</v>
      </c>
      <c r="AH25" s="37" t="s">
        <v>327</v>
      </c>
      <c r="AI25" s="37" t="s">
        <v>295</v>
      </c>
      <c r="AJ25" s="37"/>
      <c r="AK25" s="37"/>
      <c r="AL25" s="37"/>
      <c r="AM25" s="37"/>
      <c r="AN25" s="37"/>
      <c r="AO25" s="37"/>
      <c r="AP25" s="37"/>
      <c r="AQ25" s="236" t="s">
        <v>614</v>
      </c>
      <c r="AR25" s="237" t="s">
        <v>621</v>
      </c>
      <c r="AS25" s="237" t="s">
        <v>622</v>
      </c>
      <c r="AT25" s="209" t="s">
        <v>1602</v>
      </c>
    </row>
    <row r="26" customFormat="false" ht="15" hidden="false" customHeight="false" outlineLevel="0" collapsed="false">
      <c r="A26" s="37" t="str">
        <f aca="false">IFERROR(__xludf.dummyfunction("OFFSET(INDIRECT(CONCAT(""VRMUpdate!E"",to_text(match(G26,plant_sci_names,0)))),0,-1)"),"dct")</f>
        <v>dct</v>
      </c>
      <c r="B26" s="37" t="str">
        <f aca="false">IFERROR(__xludf.dummyfunction("OFFSET(INDIRECT(CONCAT(""VRMUpdate!E"",to_text(match(H26,plant_sci_names,0)))),0,-1)"),"ppp")</f>
        <v>ppp</v>
      </c>
      <c r="C26" s="37" t="str">
        <f aca="false">IFERROR(__xludf.dummyfunction("OFFSET(INDIRECT(CONCAT(""VRMUpdate!E"",to_text(match(I26,plant_sci_names,0)))),0,-1)"),"ppp")</f>
        <v>ppp</v>
      </c>
      <c r="D26" s="37" t="str">
        <f aca="false">IFERROR(__xludf.dummyfunction("OFFSET(INDIRECT(CONCAT(""VRMUpdate!E"",to_text(match(J26,plant_sci_names,0)))),0,-1)"),"ccav")</f>
        <v>ccav</v>
      </c>
      <c r="E26" s="37" t="str">
        <f aca="false">IFERROR(__xludf.dummyfunction("OFFSET(INDIRECT(CONCAT(""VRMUpdate!E"",to_text(match(K26,plant_sci_names,0)))),0,-1)"),"eus  ")</f>
        <v>eus</v>
      </c>
      <c r="F26" s="37" t="str">
        <f aca="false">IFERROR(__xludf.dummyfunction("OFFSET(INDIRECT(CONCAT(""VRMUpdate!E"",to_text(match(L26,plant_sci_names,0)))),0,-1)"),"mtr")</f>
        <v>mtr</v>
      </c>
      <c r="G26" s="37" t="s">
        <v>170</v>
      </c>
      <c r="H26" s="37" t="s">
        <v>274</v>
      </c>
      <c r="I26" s="37" t="s">
        <v>274</v>
      </c>
      <c r="J26" s="37" t="s">
        <v>164</v>
      </c>
      <c r="K26" s="37" t="s">
        <v>181</v>
      </c>
      <c r="L26" s="30" t="s">
        <v>225</v>
      </c>
      <c r="M26" s="37"/>
      <c r="N26" s="37"/>
      <c r="O26" s="37"/>
      <c r="P26" s="37"/>
      <c r="Q26" s="37"/>
      <c r="R26" s="37"/>
      <c r="S26" s="240" t="s">
        <v>138</v>
      </c>
      <c r="T26" s="10" t="s">
        <v>138</v>
      </c>
      <c r="U26" s="10" t="s">
        <v>138</v>
      </c>
      <c r="V26" s="240" t="s">
        <v>138</v>
      </c>
      <c r="W26" s="10" t="s">
        <v>138</v>
      </c>
      <c r="X26" s="231"/>
      <c r="Y26" s="37"/>
      <c r="Z26" s="37"/>
      <c r="AA26" s="37"/>
      <c r="AB26" s="241"/>
      <c r="AC26" s="241"/>
      <c r="AD26" s="241"/>
      <c r="AE26" s="241" t="s">
        <v>327</v>
      </c>
      <c r="AF26" s="37" t="s">
        <v>225</v>
      </c>
      <c r="AG26" s="37" t="s">
        <v>338</v>
      </c>
      <c r="AH26" s="37" t="s">
        <v>330</v>
      </c>
      <c r="AI26" s="37" t="s">
        <v>311</v>
      </c>
      <c r="AJ26" s="37"/>
      <c r="AK26" s="37"/>
      <c r="AL26" s="37"/>
      <c r="AM26" s="37"/>
      <c r="AN26" s="37"/>
      <c r="AO26" s="37"/>
      <c r="AP26" s="37"/>
      <c r="AQ26" s="236" t="s">
        <v>625</v>
      </c>
      <c r="AR26" s="237" t="s">
        <v>629</v>
      </c>
      <c r="AS26" s="237" t="s">
        <v>630</v>
      </c>
      <c r="AT26" s="209" t="s">
        <v>1602</v>
      </c>
    </row>
    <row r="27" customFormat="false" ht="15" hidden="false" customHeight="false" outlineLevel="0" collapsed="false">
      <c r="A27" s="37" t="str">
        <f aca="false">IFERROR(__xludf.dummyfunction("OFFSET(INDIRECT(CONCAT(""VRMUpdate!E"",to_text(match(G27,plant_sci_names,0)))),0,-1)"),"dzi")</f>
        <v>dzi</v>
      </c>
      <c r="B27" s="37" t="str">
        <f aca="false">IFERROR(__xludf.dummyfunction("OFFSET(INDIRECT(CONCAT(""VRMUpdate!E"",to_text(match(H27,plant_sci_names,0)))),0,-1)"),"peu")</f>
        <v>peu</v>
      </c>
      <c r="C27" s="37" t="str">
        <f aca="false">IFERROR(__xludf.dummyfunction("OFFSET(INDIRECT(CONCAT(""VRMUpdate!E"",to_text(match(I27,plant_sci_names,0)))),0,-1)"),"thj")</f>
        <v>thj</v>
      </c>
      <c r="D27" s="37" t="str">
        <f aca="false">IFERROR(__xludf.dummyfunction("OFFSET(INDIRECT(CONCAT(""VRMUpdate!E"",to_text(match(J27,plant_sci_names,0)))),0,-1)"),"dct")</f>
        <v>dct</v>
      </c>
      <c r="E27" s="37" t="str">
        <f aca="false">IFERROR(__xludf.dummyfunction("OFFSET(INDIRECT(CONCAT(""VRMUpdate!E"",to_text(match(K27,plant_sci_names,0)))),0,-1)"),"fve")</f>
        <v>fve</v>
      </c>
      <c r="F27" s="37" t="str">
        <f aca="false">IFERROR(__xludf.dummyfunction("OFFSET(INDIRECT(CONCAT(""VRMUpdate!E"",to_text(match(L27,plant_sci_names,0)))),0,-1)"),"mis")</f>
        <v>mis</v>
      </c>
      <c r="G27" s="37" t="s">
        <v>173</v>
      </c>
      <c r="H27" s="37" t="s">
        <v>277</v>
      </c>
      <c r="I27" s="37" t="s">
        <v>319</v>
      </c>
      <c r="J27" s="37" t="s">
        <v>170</v>
      </c>
      <c r="K27" s="37" t="s">
        <v>184</v>
      </c>
      <c r="L27" s="30" t="s">
        <v>227</v>
      </c>
      <c r="M27" s="37"/>
      <c r="N27" s="37"/>
      <c r="O27" s="37"/>
      <c r="P27" s="37"/>
      <c r="Q27" s="37"/>
      <c r="R27" s="37"/>
      <c r="S27" s="235" t="s">
        <v>141</v>
      </c>
      <c r="T27" s="240" t="s">
        <v>141</v>
      </c>
      <c r="U27" s="235" t="s">
        <v>141</v>
      </c>
      <c r="V27" s="235" t="s">
        <v>141</v>
      </c>
      <c r="W27" s="235" t="s">
        <v>161</v>
      </c>
      <c r="X27" s="231"/>
      <c r="Y27" s="37"/>
      <c r="Z27" s="37"/>
      <c r="AA27" s="37"/>
      <c r="AB27" s="37"/>
      <c r="AC27" s="37"/>
      <c r="AD27" s="37"/>
      <c r="AE27" s="241" t="s">
        <v>330</v>
      </c>
      <c r="AF27" s="37" t="s">
        <v>231</v>
      </c>
      <c r="AG27" s="37"/>
      <c r="AH27" s="37" t="s">
        <v>338</v>
      </c>
      <c r="AI27" s="37" t="s">
        <v>321</v>
      </c>
      <c r="AJ27" s="37"/>
      <c r="AK27" s="37"/>
      <c r="AL27" s="37"/>
      <c r="AM27" s="37"/>
      <c r="AN27" s="37"/>
      <c r="AO27" s="37"/>
      <c r="AP27" s="37"/>
      <c r="AQ27" s="236" t="s">
        <v>636</v>
      </c>
      <c r="AR27" s="237" t="s">
        <v>638</v>
      </c>
      <c r="AS27" s="237" t="s">
        <v>639</v>
      </c>
      <c r="AT27" s="209" t="s">
        <v>1602</v>
      </c>
    </row>
    <row r="28" customFormat="false" ht="15" hidden="false" customHeight="false" outlineLevel="0" collapsed="false">
      <c r="A28" s="37" t="str">
        <f aca="false">IFERROR(__xludf.dummyfunction("OFFSET(INDIRECT(CONCAT(""VRMUpdate!E"",to_text(match(G28,plant_sci_names,0)))),0,-1)"),"egu")</f>
        <v>egu</v>
      </c>
      <c r="B28" s="37" t="str">
        <f aca="false">IFERROR(__xludf.dummyfunction("OFFSET(INDIRECT(CONCAT(""VRMUpdate!E"",to_text(match(H28,plant_sci_names,0)))),0,-1)"),"thj")</f>
        <v>thj</v>
      </c>
      <c r="C28" s="37" t="str">
        <f aca="false">IFERROR(__xludf.dummyfunction("OFFSET(INDIRECT(CONCAT(""VRMUpdate!E"",to_text(match(I28,plant_sci_names,0)))),0,-1)"),"vcn")</f>
        <v>vcn</v>
      </c>
      <c r="D28" s="37" t="str">
        <f aca="false">IFERROR(__xludf.dummyfunction("OFFSET(INDIRECT(CONCAT(""VRMUpdate!E"",to_text(match(J28,plant_sci_names,0)))),0,-1)"),"dzi")</f>
        <v>dzi</v>
      </c>
      <c r="E28" s="37" t="str">
        <f aca="false">IFERROR(__xludf.dummyfunction("OFFSET(INDIRECT(CONCAT(""VRMUpdate!E"",to_text(match(K28,plant_sci_names,0)))),0,-1)"),"gsl")</f>
        <v>gsl</v>
      </c>
      <c r="F28" s="37" t="str">
        <f aca="false">IFERROR(__xludf.dummyfunction("OFFSET(INDIRECT(CONCAT(""VRMUpdate!E"",to_text(match(L28,plant_sci_names,0)))),0,-1)"),"mpp")</f>
        <v>mpp</v>
      </c>
      <c r="G28" s="37" t="s">
        <v>176</v>
      </c>
      <c r="H28" s="37" t="s">
        <v>319</v>
      </c>
      <c r="I28" s="37" t="s">
        <v>333</v>
      </c>
      <c r="J28" s="37" t="s">
        <v>173</v>
      </c>
      <c r="K28" s="37" t="s">
        <v>186</v>
      </c>
      <c r="L28" s="30" t="s">
        <v>229</v>
      </c>
      <c r="M28" s="37"/>
      <c r="N28" s="37"/>
      <c r="O28" s="37"/>
      <c r="P28" s="37"/>
      <c r="Q28" s="37"/>
      <c r="R28" s="37"/>
      <c r="S28" s="10" t="s">
        <v>145</v>
      </c>
      <c r="T28" s="10" t="s">
        <v>145</v>
      </c>
      <c r="U28" s="10" t="s">
        <v>145</v>
      </c>
      <c r="V28" s="10" t="s">
        <v>145</v>
      </c>
      <c r="W28" s="10" t="s">
        <v>145</v>
      </c>
      <c r="X28" s="231"/>
      <c r="Y28" s="37"/>
      <c r="Z28" s="37"/>
      <c r="AA28" s="37"/>
      <c r="AB28" s="37"/>
      <c r="AC28" s="37"/>
      <c r="AD28" s="37"/>
      <c r="AE28" s="241" t="s">
        <v>338</v>
      </c>
      <c r="AF28" s="37" t="s">
        <v>236</v>
      </c>
      <c r="AG28" s="37"/>
      <c r="AH28" s="37"/>
      <c r="AI28" s="37" t="s">
        <v>325</v>
      </c>
      <c r="AJ28" s="37"/>
      <c r="AK28" s="37"/>
      <c r="AL28" s="37"/>
      <c r="AM28" s="37"/>
      <c r="AN28" s="37"/>
      <c r="AO28" s="37"/>
      <c r="AP28" s="37"/>
      <c r="AQ28" s="236" t="s">
        <v>640</v>
      </c>
      <c r="AR28" s="237" t="s">
        <v>646</v>
      </c>
      <c r="AS28" s="237" t="s">
        <v>647</v>
      </c>
      <c r="AT28" s="209" t="s">
        <v>1602</v>
      </c>
    </row>
    <row r="29" customFormat="false" ht="15" hidden="false" customHeight="false" outlineLevel="0" collapsed="false">
      <c r="A29" s="37" t="str">
        <f aca="false">IFERROR(__xludf.dummyfunction("OFFSET(INDIRECT(CONCAT(""VRMUpdate!E"",to_text(match(G29,plant_sci_names,0)))),0,-1)"),"egr")</f>
        <v>egr</v>
      </c>
      <c r="B29" s="37" t="str">
        <f aca="false">IFERROR(__xludf.dummyfunction("OFFSET(INDIRECT(CONCAT(""VRMUpdate!E"",to_text(match(H29,plant_sci_names,0)))),0,-1)"),"vcn")</f>
        <v>vcn</v>
      </c>
      <c r="C29" s="37"/>
      <c r="D29" s="37" t="str">
        <f aca="false">IFERROR(__xludf.dummyfunction("OFFSET(INDIRECT(CONCAT(""VRMUpdate!E"",to_text(match(J29,plant_sci_names,0)))),0,-1)"),"egu")</f>
        <v>egu</v>
      </c>
      <c r="E29" s="37" t="str">
        <f aca="false">IFERROR(__xludf.dummyfunction("OFFSET(INDIRECT(CONCAT(""VRMUpdate!E"",to_text(match(K29,plant_sci_names,0)))),0,-1)"),"gsj")</f>
        <v>gsj</v>
      </c>
      <c r="F29" s="37" t="str">
        <f aca="false">IFERROR(__xludf.dummyfunction("OFFSET(INDIRECT(CONCAT(""VRMUpdate!E"",to_text(match(L29,plant_sci_names,0)))),0,-1)"),"mng")</f>
        <v>mng</v>
      </c>
      <c r="G29" s="37" t="s">
        <v>179</v>
      </c>
      <c r="H29" s="37" t="s">
        <v>333</v>
      </c>
      <c r="I29" s="37"/>
      <c r="J29" s="37" t="s">
        <v>176</v>
      </c>
      <c r="K29" s="37" t="s">
        <v>190</v>
      </c>
      <c r="L29" s="30" t="s">
        <v>233</v>
      </c>
      <c r="M29" s="37"/>
      <c r="N29" s="37"/>
      <c r="O29" s="37"/>
      <c r="P29" s="37"/>
      <c r="Q29" s="37"/>
      <c r="R29" s="37"/>
      <c r="S29" s="235" t="s">
        <v>147</v>
      </c>
      <c r="T29" s="235" t="s">
        <v>147</v>
      </c>
      <c r="U29" s="235" t="s">
        <v>147</v>
      </c>
      <c r="V29" s="235" t="s">
        <v>147</v>
      </c>
      <c r="W29" s="235" t="s">
        <v>164</v>
      </c>
      <c r="X29" s="231"/>
      <c r="Y29" s="37"/>
      <c r="Z29" s="37"/>
      <c r="AA29" s="37"/>
      <c r="AB29" s="37"/>
      <c r="AC29" s="37"/>
      <c r="AD29" s="37"/>
      <c r="AE29" s="37"/>
      <c r="AF29" s="37" t="s">
        <v>239</v>
      </c>
      <c r="AG29" s="37"/>
      <c r="AH29" s="37"/>
      <c r="AI29" s="37" t="s">
        <v>327</v>
      </c>
      <c r="AJ29" s="37"/>
      <c r="AK29" s="37"/>
      <c r="AL29" s="37"/>
      <c r="AM29" s="37"/>
      <c r="AN29" s="37"/>
      <c r="AO29" s="37"/>
      <c r="AP29" s="37"/>
      <c r="AQ29" s="46" t="s">
        <v>649</v>
      </c>
      <c r="AR29" s="237" t="s">
        <v>652</v>
      </c>
      <c r="AS29" s="237" t="s">
        <v>653</v>
      </c>
      <c r="AT29" s="209" t="s">
        <v>1602</v>
      </c>
    </row>
    <row r="30" customFormat="false" ht="15" hidden="false" customHeight="false" outlineLevel="0" collapsed="false">
      <c r="A30" s="37" t="str">
        <f aca="false">IFERROR(__xludf.dummyfunction("OFFSET(INDIRECT(CONCAT(""VRMUpdate!E"",to_text(match(G30,plant_sci_names,0)))),0,-1)"),"eus  ")</f>
        <v>eus</v>
      </c>
      <c r="B30" s="37"/>
      <c r="C30" s="37"/>
      <c r="D30" s="37" t="str">
        <f aca="false">IFERROR(__xludf.dummyfunction("OFFSET(INDIRECT(CONCAT(""VRMUpdate!E"",to_text(match(J30,plant_sci_names,0)))),0,-1)"),"egr")</f>
        <v>egr</v>
      </c>
      <c r="E30" s="37" t="str">
        <f aca="false">IFERROR(__xludf.dummyfunction("OFFSET(INDIRECT(CONCAT(""VRMUpdate!E"",to_text(match(K30,plant_sci_names,0)))),0,-1)"),"ghi")</f>
        <v>ghi</v>
      </c>
      <c r="F30" s="37" t="str">
        <f aca="false">IFERROR(__xludf.dummyfunction("OFFSET(INDIRECT(CONCAT(""VRMUpdate!E"",to_text(match(L30,plant_sci_names,0)))),0,-1)"),"mus")</f>
        <v>mus</v>
      </c>
      <c r="G30" s="37" t="s">
        <v>181</v>
      </c>
      <c r="H30" s="37"/>
      <c r="I30" s="37"/>
      <c r="J30" s="37" t="s">
        <v>179</v>
      </c>
      <c r="K30" s="37" t="s">
        <v>195</v>
      </c>
      <c r="L30" s="30" t="s">
        <v>236</v>
      </c>
      <c r="M30" s="37"/>
      <c r="N30" s="37"/>
      <c r="O30" s="37"/>
      <c r="P30" s="37"/>
      <c r="Q30" s="37"/>
      <c r="R30" s="37"/>
      <c r="S30" s="10" t="s">
        <v>150</v>
      </c>
      <c r="T30" s="240" t="s">
        <v>150</v>
      </c>
      <c r="U30" s="240" t="s">
        <v>150</v>
      </c>
      <c r="V30" s="10" t="s">
        <v>150</v>
      </c>
      <c r="W30" s="235" t="s">
        <v>170</v>
      </c>
      <c r="X30" s="231"/>
      <c r="Y30" s="37"/>
      <c r="Z30" s="37"/>
      <c r="AA30" s="37"/>
      <c r="AB30" s="37"/>
      <c r="AC30" s="37"/>
      <c r="AD30" s="37"/>
      <c r="AE30" s="37"/>
      <c r="AF30" s="37" t="s">
        <v>247</v>
      </c>
      <c r="AG30" s="37"/>
      <c r="AH30" s="37"/>
      <c r="AI30" s="37" t="s">
        <v>330</v>
      </c>
      <c r="AJ30" s="37"/>
      <c r="AK30" s="37"/>
      <c r="AL30" s="37"/>
      <c r="AM30" s="37"/>
      <c r="AN30" s="37"/>
      <c r="AO30" s="37"/>
      <c r="AP30" s="37"/>
      <c r="AQ30" s="46" t="s">
        <v>659</v>
      </c>
      <c r="AR30" s="237" t="s">
        <v>663</v>
      </c>
      <c r="AS30" s="237" t="s">
        <v>664</v>
      </c>
      <c r="AT30" s="209" t="s">
        <v>1602</v>
      </c>
    </row>
    <row r="31" customFormat="false" ht="15" hidden="false" customHeight="false" outlineLevel="0" collapsed="false">
      <c r="A31" s="37" t="str">
        <f aca="false">IFERROR(__xludf.dummyfunction("OFFSET(INDIRECT(CONCAT(""VRMUpdate!E"",to_text(match(G31,plant_sci_names,0)))),0,-1)"),"fve")</f>
        <v>fve</v>
      </c>
      <c r="B31" s="37"/>
      <c r="C31" s="37"/>
      <c r="D31" s="37" t="str">
        <f aca="false">IFERROR(__xludf.dummyfunction("OFFSET(INDIRECT(CONCAT(""VRMUpdate!E"",to_text(match(J31,plant_sci_names,0)))),0,-1)"),"eus  ")</f>
        <v>eus</v>
      </c>
      <c r="E31" s="37" t="str">
        <f aca="false">IFERROR(__xludf.dummyfunction("OFFSET(INDIRECT(CONCAT(""VRMUpdate!E"",to_text(match(K31,plant_sci_names,0)))),0,-1)"),"gra")</f>
        <v>gra</v>
      </c>
      <c r="F31" s="37" t="str">
        <f aca="false">IFERROR(__xludf.dummyfunction("OFFSET(INDIRECT(CONCAT(""VRMUpdate!E"",to_text(match(L31,plant_sci_names,0)))),0,-1)"),"nau")</f>
        <v>nau</v>
      </c>
      <c r="G31" s="37" t="s">
        <v>184</v>
      </c>
      <c r="H31" s="37"/>
      <c r="I31" s="37"/>
      <c r="J31" s="37" t="s">
        <v>181</v>
      </c>
      <c r="K31" s="37" t="s">
        <v>197</v>
      </c>
      <c r="L31" s="30" t="s">
        <v>242</v>
      </c>
      <c r="M31" s="37"/>
      <c r="N31" s="37"/>
      <c r="O31" s="37"/>
      <c r="P31" s="37"/>
      <c r="Q31" s="37"/>
      <c r="R31" s="37"/>
      <c r="S31" s="10" t="s">
        <v>153</v>
      </c>
      <c r="T31" s="10" t="s">
        <v>153</v>
      </c>
      <c r="U31" s="240" t="s">
        <v>153</v>
      </c>
      <c r="V31" s="10" t="s">
        <v>153</v>
      </c>
      <c r="W31" s="10" t="s">
        <v>153</v>
      </c>
      <c r="X31" s="231"/>
      <c r="Y31" s="37"/>
      <c r="Z31" s="37"/>
      <c r="AA31" s="37"/>
      <c r="AB31" s="37"/>
      <c r="AC31" s="37"/>
      <c r="AD31" s="37"/>
      <c r="AE31" s="37"/>
      <c r="AF31" s="37" t="s">
        <v>264</v>
      </c>
      <c r="AG31" s="37"/>
      <c r="AH31" s="37"/>
      <c r="AI31" s="37" t="s">
        <v>335</v>
      </c>
      <c r="AJ31" s="37"/>
      <c r="AK31" s="37"/>
      <c r="AL31" s="37"/>
      <c r="AM31" s="37"/>
      <c r="AN31" s="37"/>
      <c r="AO31" s="37"/>
      <c r="AP31" s="37"/>
      <c r="AQ31" s="46" t="s">
        <v>668</v>
      </c>
      <c r="AR31" s="237" t="s">
        <v>669</v>
      </c>
      <c r="AS31" s="237" t="s">
        <v>670</v>
      </c>
      <c r="AT31" s="209" t="s">
        <v>1602</v>
      </c>
    </row>
    <row r="32" customFormat="false" ht="15" hidden="false" customHeight="false" outlineLevel="0" collapsed="false">
      <c r="A32" s="37" t="str">
        <f aca="false">IFERROR(__xludf.dummyfunction("OFFSET(INDIRECT(CONCAT(""VRMUpdate!E"",to_text(match(G32,plant_sci_names,0)))),0,-1)"),"gsl")</f>
        <v>gsl</v>
      </c>
      <c r="B32" s="37"/>
      <c r="C32" s="37"/>
      <c r="D32" s="37" t="str">
        <f aca="false">IFERROR(__xludf.dummyfunction("OFFSET(INDIRECT(CONCAT(""VRMUpdate!E"",to_text(match(J32,plant_sci_names,0)))),0,-1)"),"fve")</f>
        <v>fve</v>
      </c>
      <c r="E32" s="37" t="str">
        <f aca="false">IFERROR(__xludf.dummyfunction("OFFSET(INDIRECT(CONCAT(""VRMUpdate!E"",to_text(match(K32,plant_sci_names,0)))),0,-1)"),"hbr")</f>
        <v>hbr</v>
      </c>
      <c r="F32" s="37" t="str">
        <f aca="false">IFERROR(__xludf.dummyfunction("OFFSET(INDIRECT(CONCAT(""VRMUpdate!E"",to_text(match(L32,plant_sci_names,0)))),0,-1)"),"nsy")</f>
        <v>nsy</v>
      </c>
      <c r="G32" s="37" t="s">
        <v>186</v>
      </c>
      <c r="H32" s="37"/>
      <c r="I32" s="37"/>
      <c r="J32" s="37" t="s">
        <v>184</v>
      </c>
      <c r="K32" s="37" t="s">
        <v>202</v>
      </c>
      <c r="L32" s="30" t="s">
        <v>245</v>
      </c>
      <c r="M32" s="37"/>
      <c r="N32" s="37"/>
      <c r="O32" s="37"/>
      <c r="P32" s="37"/>
      <c r="Q32" s="37"/>
      <c r="R32" s="37"/>
      <c r="S32" s="235" t="s">
        <v>155</v>
      </c>
      <c r="T32" s="240" t="s">
        <v>155</v>
      </c>
      <c r="U32" s="240" t="s">
        <v>155</v>
      </c>
      <c r="V32" s="235" t="s">
        <v>155</v>
      </c>
      <c r="W32" s="235" t="s">
        <v>176</v>
      </c>
      <c r="X32" s="231"/>
      <c r="Y32" s="37"/>
      <c r="Z32" s="37"/>
      <c r="AA32" s="37"/>
      <c r="AB32" s="37"/>
      <c r="AC32" s="37"/>
      <c r="AD32" s="37"/>
      <c r="AE32" s="37"/>
      <c r="AF32" s="37" t="s">
        <v>267</v>
      </c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46" t="s">
        <v>679</v>
      </c>
      <c r="AR32" s="237" t="s">
        <v>681</v>
      </c>
      <c r="AS32" s="237" t="s">
        <v>682</v>
      </c>
      <c r="AT32" s="209" t="s">
        <v>1602</v>
      </c>
    </row>
    <row r="33" customFormat="false" ht="15" hidden="false" customHeight="false" outlineLevel="0" collapsed="false">
      <c r="A33" s="37" t="str">
        <f aca="false">IFERROR(__xludf.dummyfunction("OFFSET(INDIRECT(CONCAT(""VRMUpdate!E"",to_text(match(G33,plant_sci_names,0)))),0,-1)"),"gsj")</f>
        <v>gsj</v>
      </c>
      <c r="B33" s="37"/>
      <c r="C33" s="37"/>
      <c r="D33" s="37" t="str">
        <f aca="false">IFERROR(__xludf.dummyfunction("OFFSET(INDIRECT(CONCAT(""VRMUpdate!E"",to_text(match(J33,plant_sci_names,0)))),0,-1)"),"gsl")</f>
        <v>gsl</v>
      </c>
      <c r="E33" s="37" t="str">
        <f aca="false">IFERROR(__xludf.dummyfunction("OFFSET(INDIRECT(CONCAT(""VRMUpdate!E"",to_text(match(K33,plant_sci_names,0)))),0,-1)"),"lja")</f>
        <v>lja</v>
      </c>
      <c r="F33" s="37" t="str">
        <f aca="false">IFERROR(__xludf.dummyfunction("OFFSET(INDIRECT(CONCAT(""VRMUpdate!E"",to_text(match(L33,plant_sci_names,0)))),0,-1)"),"nto")</f>
        <v>nto</v>
      </c>
      <c r="G33" s="37" t="s">
        <v>190</v>
      </c>
      <c r="H33" s="37"/>
      <c r="I33" s="37"/>
      <c r="J33" s="37" t="s">
        <v>186</v>
      </c>
      <c r="K33" s="37" t="s">
        <v>215</v>
      </c>
      <c r="L33" s="30" t="s">
        <v>249</v>
      </c>
      <c r="M33" s="37"/>
      <c r="N33" s="37"/>
      <c r="O33" s="37"/>
      <c r="P33" s="37"/>
      <c r="Q33" s="37"/>
      <c r="R33" s="37"/>
      <c r="S33" s="235" t="s">
        <v>157</v>
      </c>
      <c r="T33" s="240" t="s">
        <v>157</v>
      </c>
      <c r="U33" s="10" t="s">
        <v>157</v>
      </c>
      <c r="V33" s="235" t="s">
        <v>157</v>
      </c>
      <c r="W33" s="235" t="s">
        <v>179</v>
      </c>
      <c r="X33" s="231"/>
      <c r="Y33" s="37"/>
      <c r="Z33" s="37"/>
      <c r="AA33" s="37"/>
      <c r="AB33" s="37"/>
      <c r="AC33" s="37"/>
      <c r="AD33" s="37"/>
      <c r="AE33" s="37"/>
      <c r="AF33" s="37" t="s">
        <v>269</v>
      </c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46" t="s">
        <v>684</v>
      </c>
      <c r="AR33" s="237" t="s">
        <v>681</v>
      </c>
      <c r="AS33" s="237" t="s">
        <v>686</v>
      </c>
      <c r="AT33" s="209" t="s">
        <v>1602</v>
      </c>
    </row>
    <row r="34" customFormat="false" ht="15" hidden="false" customHeight="false" outlineLevel="0" collapsed="false">
      <c r="A34" s="37" t="str">
        <f aca="false">IFERROR(__xludf.dummyfunction("OFFSET(INDIRECT(CONCAT(""VRMUpdate!E"",to_text(match(G34,plant_sci_names,0)))),0,-1)"),"gab")</f>
        <v>gab</v>
      </c>
      <c r="B34" s="37"/>
      <c r="C34" s="37"/>
      <c r="D34" s="37" t="str">
        <f aca="false">IFERROR(__xludf.dummyfunction("OFFSET(INDIRECT(CONCAT(""VRMUpdate!E"",to_text(match(J34,plant_sci_names,0)))),0,-1)"),"gsj")</f>
        <v>gsj</v>
      </c>
      <c r="E34" s="37" t="str">
        <f aca="false">IFERROR(__xludf.dummyfunction("OFFSET(INDIRECT(CONCAT(""VRMUpdate!E"",to_text(match(K34,plant_sci_names,0)))),0,-1)"),"mdm")</f>
        <v>mdm</v>
      </c>
      <c r="F34" s="37" t="str">
        <f aca="false">IFERROR(__xludf.dummyfunction("OFFSET(INDIRECT(CONCAT(""VRMUpdate!E"",to_text(match(L34,plant_sci_names,0)))),0,-1)"),"obr")</f>
        <v>obr</v>
      </c>
      <c r="G34" s="37" t="s">
        <v>192</v>
      </c>
      <c r="H34" s="37"/>
      <c r="I34" s="37"/>
      <c r="J34" s="37" t="s">
        <v>190</v>
      </c>
      <c r="K34" s="37" t="s">
        <v>221</v>
      </c>
      <c r="L34" s="30" t="s">
        <v>254</v>
      </c>
      <c r="M34" s="37"/>
      <c r="N34" s="37"/>
      <c r="O34" s="37"/>
      <c r="P34" s="37"/>
      <c r="Q34" s="37"/>
      <c r="R34" s="37"/>
      <c r="S34" s="235" t="s">
        <v>159</v>
      </c>
      <c r="T34" s="240" t="s">
        <v>159</v>
      </c>
      <c r="U34" s="235" t="s">
        <v>159</v>
      </c>
      <c r="V34" s="235" t="s">
        <v>159</v>
      </c>
      <c r="W34" s="235" t="s">
        <v>181</v>
      </c>
      <c r="X34" s="231"/>
      <c r="Y34" s="37"/>
      <c r="Z34" s="37"/>
      <c r="AA34" s="37"/>
      <c r="AB34" s="37"/>
      <c r="AC34" s="37"/>
      <c r="AD34" s="37"/>
      <c r="AE34" s="37"/>
      <c r="AF34" s="37" t="s">
        <v>282</v>
      </c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46" t="s">
        <v>687</v>
      </c>
      <c r="AR34" s="237" t="s">
        <v>681</v>
      </c>
      <c r="AS34" s="237" t="s">
        <v>688</v>
      </c>
      <c r="AT34" s="209" t="s">
        <v>1602</v>
      </c>
    </row>
    <row r="35" customFormat="false" ht="15" hidden="false" customHeight="false" outlineLevel="0" collapsed="false">
      <c r="A35" s="37" t="str">
        <f aca="false">IFERROR(__xludf.dummyfunction("OFFSET(INDIRECT(CONCAT(""VRMUpdate!E"",to_text(match(G35,plant_sci_names,0)))),0,-1)"),"ghi")</f>
        <v>ghi</v>
      </c>
      <c r="B35" s="37"/>
      <c r="C35" s="37"/>
      <c r="D35" s="37" t="str">
        <f aca="false">IFERROR(__xludf.dummyfunction("OFFSET(INDIRECT(CONCAT(""VRMUpdate!E"",to_text(match(J35,plant_sci_names,0)))),0,-1)"),"gab")</f>
        <v>gab</v>
      </c>
      <c r="E35" s="37" t="str">
        <f aca="false">IFERROR(__xludf.dummyfunction("OFFSET(INDIRECT(CONCAT(""VRMUpdate!E"",to_text(match(K35,plant_sci_names,0)))),0,-1)"),"mtr")</f>
        <v>mtr</v>
      </c>
      <c r="F35" s="37" t="str">
        <f aca="false">IFERROR(__xludf.dummyfunction("OFFSET(INDIRECT(CONCAT(""VRMUpdate!E"",to_text(match(L35,plant_sci_names,0)))),0,-1)"),"olu")</f>
        <v>olu</v>
      </c>
      <c r="G35" s="37" t="s">
        <v>195</v>
      </c>
      <c r="H35" s="37"/>
      <c r="I35" s="37"/>
      <c r="J35" s="37" t="s">
        <v>192</v>
      </c>
      <c r="K35" s="37" t="s">
        <v>225</v>
      </c>
      <c r="L35" s="30" t="s">
        <v>259</v>
      </c>
      <c r="M35" s="37"/>
      <c r="N35" s="37"/>
      <c r="O35" s="37"/>
      <c r="P35" s="37"/>
      <c r="Q35" s="37"/>
      <c r="R35" s="37"/>
      <c r="S35" s="235" t="s">
        <v>161</v>
      </c>
      <c r="T35" s="235" t="s">
        <v>161</v>
      </c>
      <c r="U35" s="235" t="s">
        <v>161</v>
      </c>
      <c r="V35" s="235" t="s">
        <v>161</v>
      </c>
      <c r="W35" s="235" t="s">
        <v>184</v>
      </c>
      <c r="X35" s="231"/>
      <c r="Y35" s="37"/>
      <c r="Z35" s="37"/>
      <c r="AA35" s="37"/>
      <c r="AB35" s="37"/>
      <c r="AC35" s="37"/>
      <c r="AD35" s="37"/>
      <c r="AE35" s="37"/>
      <c r="AF35" s="37" t="s">
        <v>284</v>
      </c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46" t="s">
        <v>690</v>
      </c>
      <c r="AR35" s="237" t="s">
        <v>693</v>
      </c>
      <c r="AS35" s="237" t="s">
        <v>694</v>
      </c>
      <c r="AT35" s="209" t="s">
        <v>1602</v>
      </c>
    </row>
    <row r="36" customFormat="false" ht="15" hidden="false" customHeight="false" outlineLevel="0" collapsed="false">
      <c r="A36" s="37" t="str">
        <f aca="false">IFERROR(__xludf.dummyfunction("OFFSET(INDIRECT(CONCAT(""VRMUpdate!E"",to_text(match(G36,plant_sci_names,0)))),0,-1)"),"gra")</f>
        <v>gra</v>
      </c>
      <c r="B36" s="37"/>
      <c r="C36" s="37"/>
      <c r="D36" s="37" t="str">
        <f aca="false">IFERROR(__xludf.dummyfunction("OFFSET(INDIRECT(CONCAT(""VRMUpdate!E"",to_text(match(J36,plant_sci_names,0)))),0,-1)"),"ghi")</f>
        <v>ghi</v>
      </c>
      <c r="E36" s="37" t="str">
        <f aca="false">IFERROR(__xludf.dummyfunction("OFFSET(INDIRECT(CONCAT(""VRMUpdate!E"",to_text(match(K36,plant_sci_names,0)))),0,-1)"),"mis")</f>
        <v>mis</v>
      </c>
      <c r="F36" s="37" t="str">
        <f aca="false">IFERROR(__xludf.dummyfunction("OFFSET(INDIRECT(CONCAT(""VRMUpdate!E"",to_text(match(L36,plant_sci_names,0)))),0,-1)"),"ota")</f>
        <v>ota</v>
      </c>
      <c r="G36" s="37" t="s">
        <v>197</v>
      </c>
      <c r="H36" s="37"/>
      <c r="I36" s="37"/>
      <c r="J36" s="37" t="s">
        <v>195</v>
      </c>
      <c r="K36" s="37" t="s">
        <v>227</v>
      </c>
      <c r="L36" s="30" t="s">
        <v>261</v>
      </c>
      <c r="M36" s="37"/>
      <c r="N36" s="37"/>
      <c r="O36" s="37"/>
      <c r="P36" s="37"/>
      <c r="Q36" s="37"/>
      <c r="R36" s="37"/>
      <c r="S36" s="10" t="s">
        <v>164</v>
      </c>
      <c r="T36" s="235" t="s">
        <v>164</v>
      </c>
      <c r="U36" s="240" t="s">
        <v>164</v>
      </c>
      <c r="V36" s="235" t="s">
        <v>164</v>
      </c>
      <c r="W36" s="235" t="s">
        <v>186</v>
      </c>
      <c r="X36" s="231"/>
      <c r="Y36" s="37"/>
      <c r="Z36" s="37"/>
      <c r="AA36" s="37"/>
      <c r="AB36" s="37"/>
      <c r="AC36" s="37"/>
      <c r="AD36" s="37"/>
      <c r="AE36" s="37"/>
      <c r="AF36" s="37" t="s">
        <v>286</v>
      </c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46" t="s">
        <v>695</v>
      </c>
      <c r="AR36" s="237" t="s">
        <v>700</v>
      </c>
      <c r="AS36" s="237" t="s">
        <v>701</v>
      </c>
      <c r="AT36" s="209" t="s">
        <v>1602</v>
      </c>
    </row>
    <row r="37" customFormat="false" ht="15" hidden="false" customHeight="false" outlineLevel="0" collapsed="false">
      <c r="A37" s="37" t="str">
        <f aca="false">IFERROR(__xludf.dummyfunction("OFFSET(INDIRECT(CONCAT(""VRMUpdate!E"",to_text(match(G37,plant_sci_names,0)))),0,-1)"),"han")</f>
        <v>han</v>
      </c>
      <c r="B37" s="37"/>
      <c r="C37" s="37"/>
      <c r="D37" s="37" t="str">
        <f aca="false">IFERROR(__xludf.dummyfunction("OFFSET(INDIRECT(CONCAT(""VRMUpdate!E"",to_text(match(J37,plant_sci_names,0)))),0,-1)"),"gra")</f>
        <v>gra</v>
      </c>
      <c r="E37" s="37" t="str">
        <f aca="false">IFERROR(__xludf.dummyfunction("OFFSET(INDIRECT(CONCAT(""VRMUpdate!E"",to_text(match(K37,plant_sci_names,0)))),0,-1)"),"mpp")</f>
        <v>mpp</v>
      </c>
      <c r="F37" s="37" t="str">
        <f aca="false">IFERROR(__xludf.dummyfunction("OFFSET(INDIRECT(CONCAT(""VRMUpdate!E"",to_text(match(L37,plant_sci_names,0)))),0,-1)"),"peq")</f>
        <v>peq</v>
      </c>
      <c r="G37" s="37" t="s">
        <v>199</v>
      </c>
      <c r="H37" s="37"/>
      <c r="I37" s="37"/>
      <c r="J37" s="37" t="s">
        <v>197</v>
      </c>
      <c r="K37" s="37" t="s">
        <v>229</v>
      </c>
      <c r="L37" s="30" t="s">
        <v>267</v>
      </c>
      <c r="M37" s="37"/>
      <c r="N37" s="37"/>
      <c r="O37" s="37"/>
      <c r="P37" s="37"/>
      <c r="Q37" s="37"/>
      <c r="R37" s="37"/>
      <c r="S37" s="10" t="s">
        <v>167</v>
      </c>
      <c r="T37" s="10" t="s">
        <v>167</v>
      </c>
      <c r="U37" s="240" t="s">
        <v>167</v>
      </c>
      <c r="V37" s="10" t="s">
        <v>167</v>
      </c>
      <c r="W37" s="10" t="s">
        <v>167</v>
      </c>
      <c r="X37" s="231"/>
      <c r="Y37" s="37"/>
      <c r="Z37" s="37"/>
      <c r="AA37" s="37"/>
      <c r="AB37" s="37"/>
      <c r="AC37" s="37"/>
      <c r="AD37" s="37"/>
      <c r="AE37" s="37"/>
      <c r="AF37" s="37" t="s">
        <v>291</v>
      </c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46" t="s">
        <v>704</v>
      </c>
      <c r="AR37" s="237" t="s">
        <v>705</v>
      </c>
      <c r="AS37" s="237" t="s">
        <v>706</v>
      </c>
      <c r="AT37" s="209" t="s">
        <v>1602</v>
      </c>
    </row>
    <row r="38" customFormat="false" ht="15" hidden="false" customHeight="false" outlineLevel="0" collapsed="false">
      <c r="A38" s="37" t="str">
        <f aca="false">IFERROR(__xludf.dummyfunction("OFFSET(INDIRECT(CONCAT(""VRMUpdate!E"",to_text(match(G38,plant_sci_names,0)))),0,-1)"),"hbr")</f>
        <v>hbr</v>
      </c>
      <c r="B38" s="37"/>
      <c r="C38" s="37"/>
      <c r="D38" s="37" t="str">
        <f aca="false">IFERROR(__xludf.dummyfunction("OFFSET(INDIRECT(CONCAT(""VRMUpdate!E"",to_text(match(J38,plant_sci_names,0)))),0,-1)"),"han")</f>
        <v>han</v>
      </c>
      <c r="E38" s="37" t="str">
        <f aca="false">IFERROR(__xludf.dummyfunction("OFFSET(INDIRECT(CONCAT(""VRMUpdate!E"",to_text(match(K38,plant_sci_names,0)))),0,-1)"),"mng")</f>
        <v>mng</v>
      </c>
      <c r="F38" s="37" t="str">
        <f aca="false">IFERROR(__xludf.dummyfunction("OFFSET(INDIRECT(CONCAT(""VRMUpdate!E"",to_text(match(L38,plant_sci_names,0)))),0,-1)"),"ppp")</f>
        <v>ppp</v>
      </c>
      <c r="G38" s="37" t="s">
        <v>202</v>
      </c>
      <c r="H38" s="37"/>
      <c r="I38" s="37"/>
      <c r="J38" s="37" t="s">
        <v>199</v>
      </c>
      <c r="K38" s="37" t="s">
        <v>233</v>
      </c>
      <c r="L38" s="30" t="s">
        <v>274</v>
      </c>
      <c r="M38" s="37"/>
      <c r="N38" s="37"/>
      <c r="O38" s="37"/>
      <c r="P38" s="37"/>
      <c r="Q38" s="37"/>
      <c r="R38" s="37"/>
      <c r="S38" s="235" t="s">
        <v>170</v>
      </c>
      <c r="T38" s="235" t="s">
        <v>170</v>
      </c>
      <c r="U38" s="10" t="s">
        <v>170</v>
      </c>
      <c r="V38" s="235" t="s">
        <v>170</v>
      </c>
      <c r="W38" s="235" t="s">
        <v>190</v>
      </c>
      <c r="X38" s="231"/>
      <c r="Y38" s="37"/>
      <c r="Z38" s="37"/>
      <c r="AA38" s="37"/>
      <c r="AB38" s="37"/>
      <c r="AC38" s="37"/>
      <c r="AD38" s="37"/>
      <c r="AE38" s="37"/>
      <c r="AF38" s="37" t="s">
        <v>293</v>
      </c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46" t="s">
        <v>708</v>
      </c>
      <c r="AR38" s="237" t="s">
        <v>709</v>
      </c>
      <c r="AS38" s="237" t="s">
        <v>710</v>
      </c>
      <c r="AT38" s="209" t="s">
        <v>1602</v>
      </c>
    </row>
    <row r="39" customFormat="false" ht="15" hidden="false" customHeight="false" outlineLevel="0" collapsed="false">
      <c r="A39" s="37" t="str">
        <f aca="false">IFERROR(__xludf.dummyfunction("OFFSET(INDIRECT(CONCAT(""VRMUpdate!E"",to_text(match(G39,plant_sci_names,0)))),0,-1)"),"ini")</f>
        <v>ini</v>
      </c>
      <c r="B39" s="37"/>
      <c r="C39" s="37"/>
      <c r="D39" s="37" t="str">
        <f aca="false">IFERROR(__xludf.dummyfunction("OFFSET(INDIRECT(CONCAT(""VRMUpdate!E"",to_text(match(J39,plant_sci_names,0)))),0,-1)"),"hbr")</f>
        <v>hbr</v>
      </c>
      <c r="E39" s="37" t="str">
        <f aca="false">IFERROR(__xludf.dummyfunction("OFFSET(INDIRECT(CONCAT(""VRMUpdate!E"",to_text(match(K39,plant_sci_names,0)))),0,-1)"),"mus")</f>
        <v>mus</v>
      </c>
      <c r="F39" s="37" t="str">
        <f aca="false">IFERROR(__xludf.dummyfunction("OFFSET(INDIRECT(CONCAT(""VRMUpdate!E"",to_text(match(L39,plant_sci_names,0)))),0,-1)"),"peu")</f>
        <v>peu</v>
      </c>
      <c r="G39" s="37" t="s">
        <v>205</v>
      </c>
      <c r="H39" s="37"/>
      <c r="I39" s="37"/>
      <c r="J39" s="37" t="s">
        <v>202</v>
      </c>
      <c r="K39" s="37" t="s">
        <v>236</v>
      </c>
      <c r="L39" s="30" t="s">
        <v>277</v>
      </c>
      <c r="M39" s="37"/>
      <c r="N39" s="37"/>
      <c r="O39" s="37"/>
      <c r="P39" s="37"/>
      <c r="Q39" s="37"/>
      <c r="R39" s="37"/>
      <c r="S39" s="235" t="s">
        <v>173</v>
      </c>
      <c r="T39" s="240" t="s">
        <v>173</v>
      </c>
      <c r="U39" s="240" t="s">
        <v>173</v>
      </c>
      <c r="V39" s="235" t="s">
        <v>173</v>
      </c>
      <c r="W39" s="235" t="s">
        <v>195</v>
      </c>
      <c r="X39" s="231"/>
      <c r="Y39" s="37"/>
      <c r="Z39" s="37"/>
      <c r="AA39" s="37"/>
      <c r="AB39" s="37"/>
      <c r="AC39" s="37"/>
      <c r="AD39" s="37"/>
      <c r="AE39" s="37"/>
      <c r="AF39" s="37" t="s">
        <v>295</v>
      </c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46" t="s">
        <v>711</v>
      </c>
      <c r="AR39" s="237" t="s">
        <v>712</v>
      </c>
      <c r="AS39" s="237" t="s">
        <v>713</v>
      </c>
      <c r="AT39" s="209" t="s">
        <v>1602</v>
      </c>
    </row>
    <row r="40" customFormat="false" ht="15" hidden="false" customHeight="false" outlineLevel="0" collapsed="false">
      <c r="A40" s="37" t="str">
        <f aca="false">IFERROR(__xludf.dummyfunction("OFFSET(INDIRECT(CONCAT(""VRMUpdate!E"",to_text(match(G40,plant_sci_names,0)))),0,-1)"),"jcu")</f>
        <v>jcu</v>
      </c>
      <c r="B40" s="37"/>
      <c r="C40" s="37"/>
      <c r="D40" s="37" t="str">
        <f aca="false">IFERROR(__xludf.dummyfunction("OFFSET(INDIRECT(CONCAT(""VRMUpdate!E"",to_text(match(J40,plant_sci_names,0)))),0,-1)"),"ini")</f>
        <v>ini</v>
      </c>
      <c r="E40" s="37" t="str">
        <f aca="false">IFERROR(__xludf.dummyfunction("OFFSET(INDIRECT(CONCAT(""VRMUpdate!E"",to_text(match(K40,plant_sci_names,0)))),0,-1)"),"nau")</f>
        <v>nau</v>
      </c>
      <c r="F40" s="37" t="str">
        <f aca="false">IFERROR(__xludf.dummyfunction("OFFSET(INDIRECT(CONCAT(""VRMUpdate!E"",to_text(match(L40,plant_sci_names,0)))),0,-1)"),"pop")</f>
        <v>pop</v>
      </c>
      <c r="G40" s="37" t="s">
        <v>207</v>
      </c>
      <c r="H40" s="37"/>
      <c r="I40" s="37"/>
      <c r="J40" s="37" t="s">
        <v>205</v>
      </c>
      <c r="K40" s="37" t="s">
        <v>242</v>
      </c>
      <c r="L40" s="30" t="s">
        <v>280</v>
      </c>
      <c r="M40" s="37"/>
      <c r="N40" s="37"/>
      <c r="O40" s="37"/>
      <c r="P40" s="37"/>
      <c r="Q40" s="37"/>
      <c r="R40" s="37"/>
      <c r="S40" s="235" t="s">
        <v>176</v>
      </c>
      <c r="T40" s="240" t="s">
        <v>176</v>
      </c>
      <c r="U40" s="240" t="s">
        <v>176</v>
      </c>
      <c r="V40" s="235" t="s">
        <v>176</v>
      </c>
      <c r="W40" s="235" t="s">
        <v>197</v>
      </c>
      <c r="X40" s="231"/>
      <c r="Y40" s="37"/>
      <c r="Z40" s="37"/>
      <c r="AA40" s="37"/>
      <c r="AB40" s="37"/>
      <c r="AC40" s="37"/>
      <c r="AD40" s="37"/>
      <c r="AE40" s="37"/>
      <c r="AF40" s="37" t="s">
        <v>303</v>
      </c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46" t="s">
        <v>714</v>
      </c>
      <c r="AR40" s="237" t="s">
        <v>715</v>
      </c>
      <c r="AS40" s="237" t="s">
        <v>518</v>
      </c>
      <c r="AT40" s="209" t="s">
        <v>1602</v>
      </c>
    </row>
    <row r="41" customFormat="false" ht="15" hidden="false" customHeight="false" outlineLevel="0" collapsed="false">
      <c r="A41" s="37" t="str">
        <f aca="false">IFERROR(__xludf.dummyfunction("OFFSET(INDIRECT(CONCAT(""VRMUpdate!E"",to_text(match(G41,plant_sci_names,0)))),0,-1)"),"lja")</f>
        <v>lja</v>
      </c>
      <c r="B41" s="37"/>
      <c r="C41" s="37"/>
      <c r="D41" s="37" t="str">
        <f aca="false">IFERROR(__xludf.dummyfunction("OFFSET(INDIRECT(CONCAT(""VRMUpdate!E"",to_text(match(J41,plant_sci_names,0)))),0,-1)"),"jcu")</f>
        <v>jcu</v>
      </c>
      <c r="E41" s="37" t="str">
        <f aca="false">IFERROR(__xludf.dummyfunction("OFFSET(INDIRECT(CONCAT(""VRMUpdate!E"",to_text(match(K41,plant_sci_names,0)))),0,-1)"),"nsy")</f>
        <v>nsy</v>
      </c>
      <c r="F41" s="37" t="str">
        <f aca="false">IFERROR(__xludf.dummyfunction("OFFSET(INDIRECT(CONCAT(""VRMUpdate!E"",to_text(match(L41,plant_sci_names,0)))),0,-1)"),"pmum")</f>
        <v>pmum</v>
      </c>
      <c r="G41" s="37" t="s">
        <v>215</v>
      </c>
      <c r="H41" s="37"/>
      <c r="I41" s="37"/>
      <c r="J41" s="37" t="s">
        <v>207</v>
      </c>
      <c r="K41" s="37" t="s">
        <v>245</v>
      </c>
      <c r="L41" s="30" t="s">
        <v>284</v>
      </c>
      <c r="M41" s="37"/>
      <c r="N41" s="37"/>
      <c r="O41" s="37"/>
      <c r="P41" s="37"/>
      <c r="Q41" s="37"/>
      <c r="R41" s="37"/>
      <c r="S41" s="235" t="s">
        <v>179</v>
      </c>
      <c r="T41" s="240" t="s">
        <v>179</v>
      </c>
      <c r="U41" s="235" t="s">
        <v>179</v>
      </c>
      <c r="V41" s="235" t="s">
        <v>179</v>
      </c>
      <c r="W41" s="235" t="s">
        <v>202</v>
      </c>
      <c r="X41" s="231"/>
      <c r="Y41" s="37"/>
      <c r="Z41" s="37"/>
      <c r="AA41" s="37"/>
      <c r="AB41" s="37"/>
      <c r="AC41" s="37"/>
      <c r="AD41" s="37"/>
      <c r="AE41" s="37"/>
      <c r="AF41" s="37" t="s">
        <v>305</v>
      </c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46" t="s">
        <v>721</v>
      </c>
      <c r="AR41" s="237" t="s">
        <v>722</v>
      </c>
      <c r="AS41" s="237" t="s">
        <v>723</v>
      </c>
      <c r="AT41" s="209" t="s">
        <v>1602</v>
      </c>
    </row>
    <row r="42" customFormat="false" ht="15" hidden="false" customHeight="false" outlineLevel="0" collapsed="false">
      <c r="A42" s="37" t="str">
        <f aca="false">IFERROR(__xludf.dummyfunction("OFFSET(INDIRECT(CONCAT(""VRMUpdate!E"",to_text(match(G42,plant_sci_names,0)))),0,-1)"),"lang")</f>
        <v>lang</v>
      </c>
      <c r="B42" s="37"/>
      <c r="C42" s="37"/>
      <c r="D42" s="37" t="str">
        <f aca="false">IFERROR(__xludf.dummyfunction("OFFSET(INDIRECT(CONCAT(""VRMUpdate!E"",to_text(match(J42,plant_sci_names,0)))),0,-1)"),"lsv")</f>
        <v>lsv</v>
      </c>
      <c r="E42" s="37" t="str">
        <f aca="false">IFERROR(__xludf.dummyfunction("OFFSET(INDIRECT(CONCAT(""VRMUpdate!E"",to_text(match(K42,plant_sci_names,0)))),0,-1)"),"nto")</f>
        <v>nto</v>
      </c>
      <c r="F42" s="37" t="str">
        <f aca="false">IFERROR(__xludf.dummyfunction("OFFSET(INDIRECT(CONCAT(""VRMUpdate!E"",to_text(match(L42,plant_sci_names,0)))),0,-1)"),"pxb")</f>
        <v>pxb</v>
      </c>
      <c r="G42" s="37" t="s">
        <v>218</v>
      </c>
      <c r="H42" s="37"/>
      <c r="I42" s="37"/>
      <c r="J42" s="37" t="s">
        <v>213</v>
      </c>
      <c r="K42" s="37" t="s">
        <v>249</v>
      </c>
      <c r="L42" s="30" t="s">
        <v>288</v>
      </c>
      <c r="M42" s="37"/>
      <c r="N42" s="37"/>
      <c r="O42" s="37"/>
      <c r="P42" s="37"/>
      <c r="Q42" s="37"/>
      <c r="R42" s="37"/>
      <c r="S42" s="235" t="s">
        <v>181</v>
      </c>
      <c r="T42" s="235" t="s">
        <v>181</v>
      </c>
      <c r="U42" s="240" t="s">
        <v>181</v>
      </c>
      <c r="V42" s="235" t="s">
        <v>181</v>
      </c>
      <c r="W42" s="235" t="s">
        <v>215</v>
      </c>
      <c r="X42" s="231"/>
      <c r="Y42" s="37"/>
      <c r="Z42" s="37"/>
      <c r="AA42" s="37"/>
      <c r="AB42" s="37"/>
      <c r="AC42" s="37"/>
      <c r="AD42" s="37"/>
      <c r="AE42" s="37"/>
      <c r="AF42" s="37" t="s">
        <v>307</v>
      </c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46" t="s">
        <v>724</v>
      </c>
      <c r="AR42" s="237" t="s">
        <v>725</v>
      </c>
      <c r="AS42" s="237" t="s">
        <v>726</v>
      </c>
      <c r="AT42" s="209" t="s">
        <v>1602</v>
      </c>
    </row>
    <row r="43" customFormat="false" ht="15" hidden="false" customHeight="false" outlineLevel="0" collapsed="false">
      <c r="A43" s="37" t="str">
        <f aca="false">IFERROR(__xludf.dummyfunction("OFFSET(INDIRECT(CONCAT(""VRMUpdate!E"",to_text(match(G43,plant_sci_names,0)))),0,-1)"),"mesc")</f>
        <v>mesc</v>
      </c>
      <c r="B43" s="37"/>
      <c r="C43" s="37"/>
      <c r="D43" s="37" t="str">
        <f aca="false">IFERROR(__xludf.dummyfunction("OFFSET(INDIRECT(CONCAT(""VRMUpdate!E"",to_text(match(J43,plant_sci_names,0)))),0,-1)"),"lja")</f>
        <v>lja</v>
      </c>
      <c r="E43" s="37" t="str">
        <f aca="false">IFERROR(__xludf.dummyfunction("OFFSET(INDIRECT(CONCAT(""VRMUpdate!E"",to_text(match(K43,plant_sci_names,0)))),0,-1)"),"obr")</f>
        <v>obr</v>
      </c>
      <c r="F43" s="37" t="str">
        <f aca="false">IFERROR(__xludf.dummyfunction("OFFSET(INDIRECT(CONCAT(""VRMUpdate!E"",to_text(match(L43,plant_sci_names,0)))),0,-1)"),"rcn")</f>
        <v>rcn</v>
      </c>
      <c r="G43" s="37" t="s">
        <v>223</v>
      </c>
      <c r="H43" s="37"/>
      <c r="I43" s="37"/>
      <c r="J43" s="37" t="s">
        <v>215</v>
      </c>
      <c r="K43" s="37" t="s">
        <v>254</v>
      </c>
      <c r="L43" s="30" t="s">
        <v>297</v>
      </c>
      <c r="M43" s="37"/>
      <c r="N43" s="37"/>
      <c r="O43" s="37"/>
      <c r="P43" s="37"/>
      <c r="Q43" s="37"/>
      <c r="R43" s="37"/>
      <c r="S43" s="235" t="s">
        <v>184</v>
      </c>
      <c r="T43" s="10" t="s">
        <v>184</v>
      </c>
      <c r="U43" s="10" t="s">
        <v>184</v>
      </c>
      <c r="V43" s="235" t="s">
        <v>184</v>
      </c>
      <c r="W43" s="235" t="s">
        <v>221</v>
      </c>
      <c r="X43" s="231"/>
      <c r="Y43" s="37"/>
      <c r="Z43" s="37"/>
      <c r="AA43" s="37"/>
      <c r="AB43" s="37"/>
      <c r="AC43" s="37"/>
      <c r="AD43" s="37"/>
      <c r="AE43" s="37"/>
      <c r="AF43" s="37" t="s">
        <v>309</v>
      </c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46" t="s">
        <v>727</v>
      </c>
      <c r="AR43" s="237" t="s">
        <v>728</v>
      </c>
      <c r="AS43" s="237" t="s">
        <v>729</v>
      </c>
      <c r="AT43" s="209" t="s">
        <v>1602</v>
      </c>
    </row>
    <row r="44" customFormat="false" ht="15" hidden="false" customHeight="false" outlineLevel="0" collapsed="false">
      <c r="A44" s="37" t="str">
        <f aca="false">IFERROR(__xludf.dummyfunction("OFFSET(INDIRECT(CONCAT(""VRMUpdate!E"",to_text(match(G44,plant_sci_names,0)))),0,-1)"),"mtr")</f>
        <v>mtr</v>
      </c>
      <c r="B44" s="37"/>
      <c r="C44" s="37"/>
      <c r="D44" s="37" t="str">
        <f aca="false">IFERROR(__xludf.dummyfunction("OFFSET(INDIRECT(CONCAT(""VRMUpdate!E"",to_text(match(J44,plant_sci_names,0)))),0,-1)"),"lang")</f>
        <v>lang</v>
      </c>
      <c r="E44" s="37" t="str">
        <f aca="false">IFERROR(__xludf.dummyfunction("OFFSET(INDIRECT(CONCAT(""VRMUpdate!E"",to_text(match(K44,plant_sci_names,0)))),0,-1)"),"osa")</f>
        <v>osa</v>
      </c>
      <c r="F44" s="37" t="str">
        <f aca="false">IFERROR(__xludf.dummyfunction("OFFSET(INDIRECT(CONCAT(""VRMUpdate!E"",to_text(match(L44,plant_sci_names,0)))),0,-1)"),"smo")</f>
        <v>smo</v>
      </c>
      <c r="G44" s="37" t="s">
        <v>225</v>
      </c>
      <c r="H44" s="37"/>
      <c r="I44" s="37"/>
      <c r="J44" s="37" t="s">
        <v>218</v>
      </c>
      <c r="K44" s="37" t="s">
        <v>256</v>
      </c>
      <c r="L44" s="30" t="s">
        <v>300</v>
      </c>
      <c r="M44" s="37"/>
      <c r="N44" s="37"/>
      <c r="O44" s="37"/>
      <c r="P44" s="37"/>
      <c r="Q44" s="37"/>
      <c r="R44" s="37"/>
      <c r="S44" s="235" t="s">
        <v>186</v>
      </c>
      <c r="T44" s="235" t="s">
        <v>186</v>
      </c>
      <c r="U44" s="240" t="s">
        <v>186</v>
      </c>
      <c r="V44" s="235" t="s">
        <v>186</v>
      </c>
      <c r="W44" s="235" t="s">
        <v>225</v>
      </c>
      <c r="X44" s="231"/>
      <c r="Y44" s="37"/>
      <c r="Z44" s="37"/>
      <c r="AA44" s="37"/>
      <c r="AB44" s="37"/>
      <c r="AC44" s="37"/>
      <c r="AD44" s="37"/>
      <c r="AE44" s="37"/>
      <c r="AF44" s="37" t="s">
        <v>311</v>
      </c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46" t="s">
        <v>730</v>
      </c>
      <c r="AR44" s="237" t="s">
        <v>731</v>
      </c>
      <c r="AS44" s="237" t="s">
        <v>732</v>
      </c>
      <c r="AT44" s="209" t="s">
        <v>1602</v>
      </c>
    </row>
    <row r="45" customFormat="false" ht="15" hidden="false" customHeight="false" outlineLevel="0" collapsed="false">
      <c r="A45" s="37" t="str">
        <f aca="false">IFERROR(__xludf.dummyfunction("OFFSET(INDIRECT(CONCAT(""VRMUpdate!E"",to_text(match(G45,plant_sci_names,0)))),0,-1)"),"mis")</f>
        <v>mis</v>
      </c>
      <c r="B45" s="37"/>
      <c r="C45" s="37"/>
      <c r="D45" s="37" t="str">
        <f aca="false">IFERROR(__xludf.dummyfunction("OFFSET(INDIRECT(CONCAT(""VRMUpdate!E"",to_text(match(J45,plant_sci_names,0)))),0,-1)"),"mesc")</f>
        <v>mesc</v>
      </c>
      <c r="E45" s="37" t="str">
        <f aca="false">IFERROR(__xludf.dummyfunction("OFFSET(INDIRECT(CONCAT(""VRMUpdate!E"",to_text(match(K45,plant_sci_names,0)))),0,-1)"),"olu")</f>
        <v>olu</v>
      </c>
      <c r="F45" s="37" t="str">
        <f aca="false">IFERROR(__xludf.dummyfunction("OFFSET(INDIRECT(CONCAT(""VRMUpdate!E"",to_text(match(L45,plant_sci_names,0)))),0,-1)"),"sita")</f>
        <v>sita</v>
      </c>
      <c r="G45" s="37" t="s">
        <v>227</v>
      </c>
      <c r="H45" s="37"/>
      <c r="I45" s="37"/>
      <c r="J45" s="37" t="s">
        <v>223</v>
      </c>
      <c r="K45" s="37" t="s">
        <v>259</v>
      </c>
      <c r="L45" s="30" t="s">
        <v>305</v>
      </c>
      <c r="M45" s="37"/>
      <c r="N45" s="37"/>
      <c r="O45" s="37"/>
      <c r="P45" s="37"/>
      <c r="Q45" s="37"/>
      <c r="R45" s="37"/>
      <c r="S45" s="10" t="s">
        <v>188</v>
      </c>
      <c r="T45" s="10" t="s">
        <v>188</v>
      </c>
      <c r="U45" s="10" t="s">
        <v>188</v>
      </c>
      <c r="V45" s="10" t="s">
        <v>188</v>
      </c>
      <c r="W45" s="10" t="s">
        <v>188</v>
      </c>
      <c r="X45" s="231"/>
      <c r="Y45" s="37"/>
      <c r="Z45" s="37"/>
      <c r="AA45" s="37"/>
      <c r="AB45" s="37"/>
      <c r="AC45" s="37"/>
      <c r="AD45" s="37"/>
      <c r="AE45" s="37"/>
      <c r="AF45" s="37" t="s">
        <v>313</v>
      </c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46" t="s">
        <v>733</v>
      </c>
      <c r="AR45" s="237" t="s">
        <v>734</v>
      </c>
      <c r="AS45" s="237" t="s">
        <v>739</v>
      </c>
      <c r="AT45" s="209" t="s">
        <v>1602</v>
      </c>
    </row>
    <row r="46" customFormat="false" ht="15" hidden="false" customHeight="false" outlineLevel="0" collapsed="false">
      <c r="A46" s="37" t="str">
        <f aca="false">IFERROR(__xludf.dummyfunction("OFFSET(INDIRECT(CONCAT(""VRMUpdate!E"",to_text(match(G46,plant_sci_names,0)))),0,-1)"),"mpp")</f>
        <v>mpp</v>
      </c>
      <c r="B46" s="37"/>
      <c r="C46" s="37"/>
      <c r="D46" s="37" t="str">
        <f aca="false">IFERROR(__xludf.dummyfunction("OFFSET(INDIRECT(CONCAT(""VRMUpdate!E"",to_text(match(J46,plant_sci_names,0)))),0,-1)"),"mtr")</f>
        <v>mtr</v>
      </c>
      <c r="E46" s="37" t="str">
        <f aca="false">IFERROR(__xludf.dummyfunction("OFFSET(INDIRECT(CONCAT(""VRMUpdate!E"",to_text(match(K46,plant_sci_names,0)))),0,-1)"),"ota")</f>
        <v>ota</v>
      </c>
      <c r="F46" s="37" t="str">
        <f aca="false">IFERROR(__xludf.dummyfunction("OFFSET(INDIRECT(CONCAT(""VRMUpdate!E"",to_text(match(L46,plant_sci_names,0)))),0,-1)"),"sly")</f>
        <v>sly</v>
      </c>
      <c r="G46" s="37" t="s">
        <v>229</v>
      </c>
      <c r="H46" s="37"/>
      <c r="I46" s="37"/>
      <c r="J46" s="37" t="s">
        <v>225</v>
      </c>
      <c r="K46" s="37" t="s">
        <v>261</v>
      </c>
      <c r="L46" s="30" t="s">
        <v>307</v>
      </c>
      <c r="M46" s="37"/>
      <c r="N46" s="37"/>
      <c r="O46" s="37"/>
      <c r="P46" s="37"/>
      <c r="Q46" s="37"/>
      <c r="R46" s="37"/>
      <c r="S46" s="235" t="s">
        <v>190</v>
      </c>
      <c r="T46" s="240" t="s">
        <v>190</v>
      </c>
      <c r="U46" s="10" t="s">
        <v>190</v>
      </c>
      <c r="V46" s="235" t="s">
        <v>190</v>
      </c>
      <c r="W46" s="235" t="s">
        <v>227</v>
      </c>
      <c r="X46" s="231"/>
      <c r="Y46" s="37"/>
      <c r="Z46" s="37"/>
      <c r="AA46" s="37"/>
      <c r="AB46" s="37"/>
      <c r="AC46" s="37"/>
      <c r="AD46" s="37"/>
      <c r="AE46" s="37"/>
      <c r="AF46" s="37" t="s">
        <v>315</v>
      </c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46" t="s">
        <v>741</v>
      </c>
      <c r="AR46" s="237" t="s">
        <v>742</v>
      </c>
      <c r="AS46" s="237" t="s">
        <v>743</v>
      </c>
      <c r="AT46" s="209" t="s">
        <v>1602</v>
      </c>
    </row>
    <row r="47" customFormat="false" ht="15" hidden="false" customHeight="false" outlineLevel="0" collapsed="false">
      <c r="A47" s="37" t="str">
        <f aca="false">IFERROR(__xludf.dummyfunction("OFFSET(INDIRECT(CONCAT(""VRMUpdate!E"",to_text(match(G47,plant_sci_names,0)))),0,-1)"),"mcha")</f>
        <v>mcha</v>
      </c>
      <c r="B47" s="37"/>
      <c r="C47" s="37"/>
      <c r="D47" s="37" t="str">
        <f aca="false">IFERROR(__xludf.dummyfunction("OFFSET(INDIRECT(CONCAT(""VRMUpdate!E"",to_text(match(J47,plant_sci_names,0)))),0,-1)"),"mis")</f>
        <v>mis</v>
      </c>
      <c r="E47" s="37" t="str">
        <f aca="false">IFERROR(__xludf.dummyfunction("OFFSET(INDIRECT(CONCAT(""VRMUpdate!E"",to_text(match(K47,plant_sci_names,0)))),0,-1)"),"peq")</f>
        <v>peq</v>
      </c>
      <c r="F47" s="37" t="str">
        <f aca="false">IFERROR(__xludf.dummyfunction("OFFSET(INDIRECT(CONCAT(""VRMUpdate!E"",to_text(match(L47,plant_sci_names,0)))),0,-1)"),"spen")</f>
        <v>spen</v>
      </c>
      <c r="G47" s="37" t="s">
        <v>231</v>
      </c>
      <c r="H47" s="37"/>
      <c r="I47" s="37"/>
      <c r="J47" s="37" t="s">
        <v>227</v>
      </c>
      <c r="K47" s="37" t="s">
        <v>267</v>
      </c>
      <c r="L47" s="30" t="s">
        <v>309</v>
      </c>
      <c r="M47" s="37"/>
      <c r="N47" s="37"/>
      <c r="O47" s="37"/>
      <c r="P47" s="37"/>
      <c r="Q47" s="37"/>
      <c r="R47" s="37"/>
      <c r="S47" s="235" t="s">
        <v>192</v>
      </c>
      <c r="T47" s="10" t="s">
        <v>192</v>
      </c>
      <c r="U47" s="240" t="s">
        <v>192</v>
      </c>
      <c r="V47" s="235" t="s">
        <v>192</v>
      </c>
      <c r="W47" s="235" t="s">
        <v>229</v>
      </c>
      <c r="X47" s="231"/>
      <c r="Y47" s="37"/>
      <c r="Z47" s="37"/>
      <c r="AA47" s="37"/>
      <c r="AB47" s="37"/>
      <c r="AC47" s="37"/>
      <c r="AD47" s="37"/>
      <c r="AE47" s="37"/>
      <c r="AF47" s="37" t="s">
        <v>321</v>
      </c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46" t="s">
        <v>746</v>
      </c>
      <c r="AR47" s="237" t="s">
        <v>747</v>
      </c>
      <c r="AS47" s="237" t="s">
        <v>748</v>
      </c>
      <c r="AT47" s="209" t="s">
        <v>1602</v>
      </c>
    </row>
    <row r="48" customFormat="false" ht="15" hidden="false" customHeight="false" outlineLevel="0" collapsed="false">
      <c r="A48" s="37" t="str">
        <f aca="false">IFERROR(__xludf.dummyfunction("OFFSET(INDIRECT(CONCAT(""VRMUpdate!E"",to_text(match(G48,plant_sci_names,0)))),0,-1)"),"mng")</f>
        <v>mng</v>
      </c>
      <c r="B48" s="37"/>
      <c r="C48" s="37"/>
      <c r="D48" s="37" t="str">
        <f aca="false">IFERROR(__xludf.dummyfunction("OFFSET(INDIRECT(CONCAT(""VRMUpdate!E"",to_text(match(J48,plant_sci_names,0)))),0,-1)"),"mpp")</f>
        <v>mpp</v>
      </c>
      <c r="E48" s="37" t="str">
        <f aca="false">IFERROR(__xludf.dummyfunction("OFFSET(INDIRECT(CONCAT(""VRMUpdate!E"",to_text(match(K48,plant_sci_names,0)))),0,-1)"),"ppp")</f>
        <v>ppp</v>
      </c>
      <c r="F48" s="37" t="str">
        <f aca="false">IFERROR(__xludf.dummyfunction("OFFSET(INDIRECT(CONCAT(""VRMUpdate!E"",to_text(match(L48,plant_sci_names,0)))),0,-1)"),"sbi")</f>
        <v>sbi</v>
      </c>
      <c r="G48" s="37" t="s">
        <v>233</v>
      </c>
      <c r="H48" s="37"/>
      <c r="I48" s="37"/>
      <c r="J48" s="37" t="s">
        <v>229</v>
      </c>
      <c r="K48" s="37" t="s">
        <v>274</v>
      </c>
      <c r="L48" s="30" t="s">
        <v>313</v>
      </c>
      <c r="M48" s="37"/>
      <c r="N48" s="37"/>
      <c r="O48" s="37"/>
      <c r="P48" s="37"/>
      <c r="Q48" s="37"/>
      <c r="R48" s="37"/>
      <c r="S48" s="235" t="s">
        <v>195</v>
      </c>
      <c r="T48" s="10" t="s">
        <v>195</v>
      </c>
      <c r="U48" s="240" t="s">
        <v>195</v>
      </c>
      <c r="V48" s="235" t="s">
        <v>195</v>
      </c>
      <c r="W48" s="235" t="s">
        <v>233</v>
      </c>
      <c r="X48" s="231"/>
      <c r="Y48" s="37"/>
      <c r="Z48" s="37"/>
      <c r="AA48" s="37"/>
      <c r="AB48" s="37"/>
      <c r="AC48" s="37"/>
      <c r="AD48" s="37"/>
      <c r="AE48" s="37"/>
      <c r="AF48" s="37" t="s">
        <v>323</v>
      </c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46" t="s">
        <v>749</v>
      </c>
      <c r="AR48" s="237" t="s">
        <v>751</v>
      </c>
      <c r="AS48" s="237" t="s">
        <v>752</v>
      </c>
      <c r="AT48" s="209" t="s">
        <v>1602</v>
      </c>
    </row>
    <row r="49" customFormat="false" ht="15" hidden="false" customHeight="false" outlineLevel="0" collapsed="false">
      <c r="A49" s="37" t="str">
        <f aca="false">IFERROR(__xludf.dummyfunction("OFFSET(INDIRECT(CONCAT(""VRMUpdate!E"",to_text(match(G49,plant_sci_names,0)))),0,-1)"),"mus")</f>
        <v>mus</v>
      </c>
      <c r="B49" s="37"/>
      <c r="C49" s="37"/>
      <c r="D49" s="37" t="str">
        <f aca="false">IFERROR(__xludf.dummyfunction("OFFSET(INDIRECT(CONCAT(""VRMUpdate!E"",to_text(match(J49,plant_sci_names,0)))),0,-1)"),"mcha")</f>
        <v>mcha</v>
      </c>
      <c r="E49" s="37" t="str">
        <f aca="false">IFERROR(__xludf.dummyfunction("OFFSET(INDIRECT(CONCAT(""VRMUpdate!E"",to_text(match(K49,plant_sci_names,0)))),0,-1)"),"peu")</f>
        <v>peu</v>
      </c>
      <c r="F49" s="37" t="str">
        <f aca="false">IFERROR(__xludf.dummyfunction("OFFSET(INDIRECT(CONCAT(""VRMUpdate!E"",to_text(match(L49,plant_sci_names,0)))),0,-1)"),"thj")</f>
        <v>thj</v>
      </c>
      <c r="G49" s="37" t="s">
        <v>236</v>
      </c>
      <c r="H49" s="37"/>
      <c r="I49" s="37"/>
      <c r="J49" s="37" t="s">
        <v>231</v>
      </c>
      <c r="K49" s="37" t="s">
        <v>277</v>
      </c>
      <c r="L49" s="30" t="s">
        <v>319</v>
      </c>
      <c r="M49" s="37"/>
      <c r="N49" s="37"/>
      <c r="O49" s="37"/>
      <c r="P49" s="37"/>
      <c r="Q49" s="37"/>
      <c r="R49" s="37"/>
      <c r="S49" s="235" t="s">
        <v>197</v>
      </c>
      <c r="T49" s="235" t="s">
        <v>197</v>
      </c>
      <c r="U49" s="235" t="s">
        <v>197</v>
      </c>
      <c r="V49" s="235" t="s">
        <v>197</v>
      </c>
      <c r="W49" s="235" t="s">
        <v>236</v>
      </c>
      <c r="X49" s="231"/>
      <c r="Y49" s="37"/>
      <c r="Z49" s="37"/>
      <c r="AA49" s="37"/>
      <c r="AB49" s="37"/>
      <c r="AC49" s="37"/>
      <c r="AD49" s="37"/>
      <c r="AE49" s="37"/>
      <c r="AF49" s="37" t="s">
        <v>325</v>
      </c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46" t="s">
        <v>753</v>
      </c>
      <c r="AR49" s="237" t="s">
        <v>754</v>
      </c>
      <c r="AS49" s="237" t="s">
        <v>755</v>
      </c>
      <c r="AT49" s="209" t="s">
        <v>1602</v>
      </c>
    </row>
    <row r="50" customFormat="false" ht="15" hidden="false" customHeight="false" outlineLevel="0" collapsed="false">
      <c r="A50" s="37" t="str">
        <f aca="false">IFERROR(__xludf.dummyfunction("OFFSET(INDIRECT(CONCAT(""VRMUpdate!E"",to_text(match(G50,plant_sci_names,0)))),0,-1)"),"nau")</f>
        <v>nau</v>
      </c>
      <c r="B50" s="37"/>
      <c r="C50" s="37"/>
      <c r="D50" s="37" t="str">
        <f aca="false">IFERROR(__xludf.dummyfunction("OFFSET(INDIRECT(CONCAT(""VRMUpdate!E"",to_text(match(J50,plant_sci_names,0)))),0,-1)"),"mng")</f>
        <v>mng</v>
      </c>
      <c r="E50" s="37" t="str">
        <f aca="false">IFERROR(__xludf.dummyfunction("OFFSET(INDIRECT(CONCAT(""VRMUpdate!E"",to_text(match(K50,plant_sci_names,0)))),0,-1)"),"pop")</f>
        <v>pop</v>
      </c>
      <c r="F50" s="37" t="str">
        <f aca="false">IFERROR(__xludf.dummyfunction("OFFSET(INDIRECT(CONCAT(""VRMUpdate!E"",to_text(match(L50,plant_sci_names,0)))),0,-1)"),"vcn")</f>
        <v>vcn</v>
      </c>
      <c r="G50" s="37" t="s">
        <v>242</v>
      </c>
      <c r="H50" s="37"/>
      <c r="I50" s="37"/>
      <c r="J50" s="37" t="s">
        <v>233</v>
      </c>
      <c r="K50" s="37" t="s">
        <v>280</v>
      </c>
      <c r="L50" s="30" t="s">
        <v>333</v>
      </c>
      <c r="M50" s="37"/>
      <c r="N50" s="37"/>
      <c r="O50" s="37"/>
      <c r="P50" s="37"/>
      <c r="Q50" s="37"/>
      <c r="R50" s="37"/>
      <c r="S50" s="235" t="s">
        <v>199</v>
      </c>
      <c r="T50" s="10" t="s">
        <v>199</v>
      </c>
      <c r="U50" s="240" t="s">
        <v>199</v>
      </c>
      <c r="V50" s="235" t="s">
        <v>199</v>
      </c>
      <c r="W50" s="235" t="s">
        <v>242</v>
      </c>
      <c r="X50" s="231"/>
      <c r="Y50" s="37"/>
      <c r="Z50" s="37"/>
      <c r="AA50" s="37"/>
      <c r="AB50" s="37"/>
      <c r="AC50" s="37"/>
      <c r="AD50" s="37"/>
      <c r="AE50" s="37"/>
      <c r="AF50" s="37" t="s">
        <v>330</v>
      </c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46" t="s">
        <v>758</v>
      </c>
      <c r="AR50" s="237" t="s">
        <v>754</v>
      </c>
      <c r="AS50" s="237" t="s">
        <v>759</v>
      </c>
      <c r="AT50" s="209" t="s">
        <v>1602</v>
      </c>
    </row>
    <row r="51" customFormat="false" ht="15" hidden="false" customHeight="false" outlineLevel="0" collapsed="false">
      <c r="A51" s="37" t="str">
        <f aca="false">IFERROR(__xludf.dummyfunction("OFFSET(INDIRECT(CONCAT(""VRMUpdate!E"",to_text(match(G51,plant_sci_names,0)))),0,-1)"),"nsy")</f>
        <v>nsy</v>
      </c>
      <c r="B51" s="37"/>
      <c r="C51" s="37"/>
      <c r="D51" s="37" t="str">
        <f aca="false">IFERROR(__xludf.dummyfunction("OFFSET(INDIRECT(CONCAT(""VRMUpdate!E"",to_text(match(J51,plant_sci_names,0)))),0,-1)"),"nau")</f>
        <v>nau</v>
      </c>
      <c r="E51" s="37" t="str">
        <f aca="false">IFERROR(__xludf.dummyfunction("OFFSET(INDIRECT(CONCAT(""VRMUpdate!E"",to_text(match(K51,plant_sci_names,0)))),0,-1)"),"pmum")</f>
        <v>pmum</v>
      </c>
      <c r="F51" s="37"/>
      <c r="G51" s="37" t="s">
        <v>245</v>
      </c>
      <c r="H51" s="37"/>
      <c r="I51" s="37"/>
      <c r="J51" s="37" t="s">
        <v>242</v>
      </c>
      <c r="K51" s="37" t="s">
        <v>284</v>
      </c>
      <c r="L51" s="37"/>
      <c r="M51" s="37"/>
      <c r="N51" s="37"/>
      <c r="O51" s="37"/>
      <c r="P51" s="37"/>
      <c r="Q51" s="37"/>
      <c r="R51" s="37"/>
      <c r="S51" s="235" t="s">
        <v>202</v>
      </c>
      <c r="T51" s="240" t="s">
        <v>202</v>
      </c>
      <c r="U51" s="240" t="s">
        <v>202</v>
      </c>
      <c r="V51" s="235" t="s">
        <v>202</v>
      </c>
      <c r="W51" s="235" t="s">
        <v>245</v>
      </c>
      <c r="X51" s="231"/>
      <c r="Y51" s="37"/>
      <c r="Z51" s="37"/>
      <c r="AA51" s="37"/>
      <c r="AB51" s="37"/>
      <c r="AC51" s="37"/>
      <c r="AD51" s="37"/>
      <c r="AE51" s="37"/>
      <c r="AF51" s="37" t="s">
        <v>335</v>
      </c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46" t="s">
        <v>760</v>
      </c>
      <c r="AR51" s="237" t="s">
        <v>754</v>
      </c>
      <c r="AS51" s="237" t="s">
        <v>761</v>
      </c>
      <c r="AT51" s="209" t="s">
        <v>1602</v>
      </c>
    </row>
    <row r="52" customFormat="false" ht="15" hidden="false" customHeight="false" outlineLevel="0" collapsed="false">
      <c r="A52" s="37" t="str">
        <f aca="false">IFERROR(__xludf.dummyfunction("OFFSET(INDIRECT(CONCAT(""VRMUpdate!E"",to_text(match(G52,plant_sci_names,0)))),0,-1)"),"nta")</f>
        <v>nta</v>
      </c>
      <c r="B52" s="37"/>
      <c r="C52" s="37"/>
      <c r="D52" s="37" t="str">
        <f aca="false">IFERROR(__xludf.dummyfunction("OFFSET(INDIRECT(CONCAT(""VRMUpdate!E"",to_text(match(J52,plant_sci_names,0)))),0,-1)"),"nsy")</f>
        <v>nsy</v>
      </c>
      <c r="E52" s="37" t="str">
        <f aca="false">IFERROR(__xludf.dummyfunction("OFFSET(INDIRECT(CONCAT(""VRMUpdate!E"",to_text(match(K52,plant_sci_names,0)))),0,-1)"),"pxb")</f>
        <v>pxb</v>
      </c>
      <c r="F52" s="37"/>
      <c r="G52" s="37" t="s">
        <v>247</v>
      </c>
      <c r="H52" s="37"/>
      <c r="I52" s="37"/>
      <c r="J52" s="37" t="s">
        <v>245</v>
      </c>
      <c r="K52" s="37" t="s">
        <v>288</v>
      </c>
      <c r="L52" s="37"/>
      <c r="M52" s="37"/>
      <c r="N52" s="37"/>
      <c r="O52" s="37"/>
      <c r="P52" s="37"/>
      <c r="Q52" s="37"/>
      <c r="R52" s="37"/>
      <c r="S52" s="235" t="s">
        <v>205</v>
      </c>
      <c r="T52" s="10" t="s">
        <v>205</v>
      </c>
      <c r="U52" s="240" t="s">
        <v>205</v>
      </c>
      <c r="V52" s="235" t="s">
        <v>205</v>
      </c>
      <c r="W52" s="235" t="s">
        <v>249</v>
      </c>
      <c r="X52" s="231"/>
      <c r="Y52" s="37"/>
      <c r="Z52" s="37"/>
      <c r="AA52" s="37"/>
      <c r="AB52" s="37"/>
      <c r="AC52" s="37"/>
      <c r="AD52" s="37"/>
      <c r="AE52" s="37"/>
      <c r="AF52" s="37" t="s">
        <v>338</v>
      </c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46" t="s">
        <v>762</v>
      </c>
      <c r="AR52" s="237" t="s">
        <v>767</v>
      </c>
      <c r="AS52" s="237" t="s">
        <v>768</v>
      </c>
      <c r="AT52" s="209" t="s">
        <v>1602</v>
      </c>
    </row>
    <row r="53" customFormat="false" ht="15" hidden="false" customHeight="false" outlineLevel="0" collapsed="false">
      <c r="A53" s="37" t="str">
        <f aca="false">IFERROR(__xludf.dummyfunction("OFFSET(INDIRECT(CONCAT(""VRMUpdate!E"",to_text(match(G53,plant_sci_names,0)))),0,-1)"),"nto")</f>
        <v>nto</v>
      </c>
      <c r="B53" s="37"/>
      <c r="C53" s="37"/>
      <c r="D53" s="37" t="str">
        <f aca="false">IFERROR(__xludf.dummyfunction("OFFSET(INDIRECT(CONCAT(""VRMUpdate!E"",to_text(match(J53,plant_sci_names,0)))),0,-1)"),"nta")</f>
        <v>nta</v>
      </c>
      <c r="E53" s="37" t="str">
        <f aca="false">IFERROR(__xludf.dummyfunction("OFFSET(INDIRECT(CONCAT(""VRMUpdate!E"",to_text(match(K53,plant_sci_names,0)))),0,-1)"),"qsu")</f>
        <v>qsu</v>
      </c>
      <c r="F53" s="37"/>
      <c r="G53" s="37" t="s">
        <v>249</v>
      </c>
      <c r="H53" s="37"/>
      <c r="I53" s="37"/>
      <c r="J53" s="37" t="s">
        <v>247</v>
      </c>
      <c r="K53" s="37" t="s">
        <v>291</v>
      </c>
      <c r="L53" s="37"/>
      <c r="M53" s="37"/>
      <c r="N53" s="37"/>
      <c r="O53" s="37"/>
      <c r="P53" s="37"/>
      <c r="Q53" s="37"/>
      <c r="R53" s="37"/>
      <c r="S53" s="235" t="s">
        <v>207</v>
      </c>
      <c r="T53" s="240" t="s">
        <v>207</v>
      </c>
      <c r="U53" s="240" t="s">
        <v>207</v>
      </c>
      <c r="V53" s="235" t="s">
        <v>207</v>
      </c>
      <c r="W53" s="235" t="s">
        <v>254</v>
      </c>
      <c r="X53" s="231"/>
      <c r="Y53" s="37"/>
      <c r="Z53" s="37"/>
      <c r="AA53" s="37"/>
      <c r="AB53" s="37"/>
      <c r="AC53" s="37"/>
      <c r="AD53" s="37"/>
      <c r="AE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46" t="s">
        <v>769</v>
      </c>
      <c r="AR53" s="237" t="s">
        <v>773</v>
      </c>
      <c r="AS53" s="237" t="s">
        <v>774</v>
      </c>
      <c r="AT53" s="209" t="s">
        <v>1602</v>
      </c>
    </row>
    <row r="54" customFormat="false" ht="15" hidden="false" customHeight="false" outlineLevel="0" collapsed="false">
      <c r="A54" s="37" t="str">
        <f aca="false">IFERROR(__xludf.dummyfunction("OFFSET(INDIRECT(CONCAT(""VRMUpdate!E"",to_text(match(G54,plant_sci_names,0)))),0,-1)"),"obr")</f>
        <v>obr</v>
      </c>
      <c r="B54" s="37"/>
      <c r="C54" s="37"/>
      <c r="D54" s="37" t="str">
        <f aca="false">IFERROR(__xludf.dummyfunction("OFFSET(INDIRECT(CONCAT(""VRMUpdate!E"",to_text(match(J54,plant_sci_names,0)))),0,-1)"),"nto")</f>
        <v>nto</v>
      </c>
      <c r="E54" s="37" t="str">
        <f aca="false">IFERROR(__xludf.dummyfunction("OFFSET(INDIRECT(CONCAT(""VRMUpdate!E"",to_text(match(K54,plant_sci_names,0)))),0,-1)"),"smo")</f>
        <v>smo</v>
      </c>
      <c r="F54" s="37"/>
      <c r="G54" s="37" t="s">
        <v>254</v>
      </c>
      <c r="H54" s="37"/>
      <c r="I54" s="37"/>
      <c r="J54" s="37" t="s">
        <v>249</v>
      </c>
      <c r="K54" s="37" t="s">
        <v>300</v>
      </c>
      <c r="L54" s="37"/>
      <c r="M54" s="37"/>
      <c r="N54" s="37"/>
      <c r="O54" s="37"/>
      <c r="P54" s="37"/>
      <c r="Q54" s="37"/>
      <c r="R54" s="37"/>
      <c r="S54" s="10" t="s">
        <v>211</v>
      </c>
      <c r="T54" s="240" t="s">
        <v>211</v>
      </c>
      <c r="U54" s="240" t="s">
        <v>211</v>
      </c>
      <c r="V54" s="10" t="s">
        <v>211</v>
      </c>
      <c r="W54" s="10" t="s">
        <v>211</v>
      </c>
      <c r="X54" s="231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46" t="s">
        <v>775</v>
      </c>
      <c r="AR54" s="237" t="s">
        <v>773</v>
      </c>
      <c r="AS54" s="237" t="s">
        <v>518</v>
      </c>
      <c r="AT54" s="209" t="s">
        <v>1602</v>
      </c>
    </row>
    <row r="55" customFormat="false" ht="15" hidden="false" customHeight="false" outlineLevel="0" collapsed="false">
      <c r="A55" s="37" t="str">
        <f aca="false">IFERROR(__xludf.dummyfunction("OFFSET(INDIRECT(CONCAT(""VRMUpdate!E"",to_text(match(G55,plant_sci_names,0)))),0,-1)"),"osa")</f>
        <v>osa</v>
      </c>
      <c r="B55" s="37"/>
      <c r="C55" s="37"/>
      <c r="D55" s="37" t="str">
        <f aca="false">IFERROR(__xludf.dummyfunction("OFFSET(INDIRECT(CONCAT(""VRMUpdate!E"",to_text(match(J55,plant_sci_names,0)))),0,-1)"),"obr")</f>
        <v>obr</v>
      </c>
      <c r="E55" s="37" t="str">
        <f aca="false">IFERROR(__xludf.dummyfunction("OFFSET(INDIRECT(CONCAT(""VRMUpdate!E"",to_text(match(K55,plant_sci_names,0)))),0,-1)"),"sind")</f>
        <v>sind</v>
      </c>
      <c r="F55" s="37"/>
      <c r="G55" s="37" t="s">
        <v>256</v>
      </c>
      <c r="H55" s="37"/>
      <c r="I55" s="37"/>
      <c r="J55" s="37" t="s">
        <v>254</v>
      </c>
      <c r="K55" s="37" t="s">
        <v>303</v>
      </c>
      <c r="L55" s="37"/>
      <c r="M55" s="37"/>
      <c r="N55" s="37"/>
      <c r="O55" s="37"/>
      <c r="P55" s="37"/>
      <c r="Q55" s="37"/>
      <c r="R55" s="37"/>
      <c r="S55" s="240" t="s">
        <v>213</v>
      </c>
      <c r="T55" s="10" t="s">
        <v>213</v>
      </c>
      <c r="U55" s="240" t="s">
        <v>213</v>
      </c>
      <c r="V55" s="235" t="s">
        <v>213</v>
      </c>
      <c r="W55" s="235" t="s">
        <v>256</v>
      </c>
      <c r="X55" s="231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46" t="s">
        <v>775</v>
      </c>
      <c r="AR55" s="237" t="s">
        <v>773</v>
      </c>
      <c r="AS55" s="237" t="s">
        <v>518</v>
      </c>
      <c r="AT55" s="209" t="s">
        <v>1602</v>
      </c>
    </row>
    <row r="56" customFormat="false" ht="15" hidden="false" customHeight="false" outlineLevel="0" collapsed="false">
      <c r="A56" s="37" t="str">
        <f aca="false">IFERROR(__xludf.dummyfunction("OFFSET(INDIRECT(CONCAT(""VRMUpdate!E"",to_text(match(G56,plant_sci_names,0)))),0,-1)"),"olu")</f>
        <v>olu</v>
      </c>
      <c r="B56" s="37"/>
      <c r="C56" s="37"/>
      <c r="D56" s="37" t="str">
        <f aca="false">IFERROR(__xludf.dummyfunction("OFFSET(INDIRECT(CONCAT(""VRMUpdate!E"",to_text(match(J56,plant_sci_names,0)))),0,-1)"),"osa")</f>
        <v>osa</v>
      </c>
      <c r="E56" s="37" t="str">
        <f aca="false">IFERROR(__xludf.dummyfunction("OFFSET(INDIRECT(CONCAT(""VRMUpdate!E"",to_text(match(K56,plant_sci_names,0)))),0,-1)"),"sly")</f>
        <v>sly</v>
      </c>
      <c r="F56" s="37"/>
      <c r="G56" s="37" t="s">
        <v>259</v>
      </c>
      <c r="H56" s="37"/>
      <c r="I56" s="37"/>
      <c r="J56" s="37" t="s">
        <v>256</v>
      </c>
      <c r="K56" s="37" t="s">
        <v>307</v>
      </c>
      <c r="L56" s="37"/>
      <c r="M56" s="37"/>
      <c r="N56" s="37"/>
      <c r="O56" s="37"/>
      <c r="P56" s="37"/>
      <c r="Q56" s="37"/>
      <c r="R56" s="37"/>
      <c r="S56" s="235" t="s">
        <v>215</v>
      </c>
      <c r="T56" s="10" t="s">
        <v>215</v>
      </c>
      <c r="U56" s="10" t="s">
        <v>215</v>
      </c>
      <c r="V56" s="235" t="s">
        <v>215</v>
      </c>
      <c r="W56" s="235" t="s">
        <v>259</v>
      </c>
      <c r="X56" s="231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46" t="s">
        <v>787</v>
      </c>
      <c r="AR56" s="237" t="s">
        <v>791</v>
      </c>
      <c r="AS56" s="237" t="s">
        <v>792</v>
      </c>
      <c r="AT56" s="209" t="s">
        <v>1602</v>
      </c>
    </row>
    <row r="57" customFormat="false" ht="15" hidden="false" customHeight="false" outlineLevel="0" collapsed="false">
      <c r="A57" s="37" t="str">
        <f aca="false">IFERROR(__xludf.dummyfunction("OFFSET(INDIRECT(CONCAT(""VRMUpdate!E"",to_text(match(G57,plant_sci_names,0)))),0,-1)"),"ota")</f>
        <v>ota</v>
      </c>
      <c r="B57" s="37"/>
      <c r="C57" s="37"/>
      <c r="D57" s="37" t="str">
        <f aca="false">IFERROR(__xludf.dummyfunction("OFFSET(INDIRECT(CONCAT(""VRMUpdate!E"",to_text(match(J57,plant_sci_names,0)))),0,-1)"),"olu")</f>
        <v>olu</v>
      </c>
      <c r="E57" s="37" t="str">
        <f aca="false">IFERROR(__xludf.dummyfunction("OFFSET(INDIRECT(CONCAT(""VRMUpdate!E"",to_text(match(K57,plant_sci_names,0)))),0,-1)"),"spen")</f>
        <v>spen</v>
      </c>
      <c r="F57" s="37"/>
      <c r="G57" s="37" t="s">
        <v>261</v>
      </c>
      <c r="H57" s="37"/>
      <c r="I57" s="37"/>
      <c r="J57" s="37" t="s">
        <v>259</v>
      </c>
      <c r="K57" s="37" t="s">
        <v>309</v>
      </c>
      <c r="L57" s="37"/>
      <c r="M57" s="37"/>
      <c r="N57" s="37"/>
      <c r="O57" s="37"/>
      <c r="P57" s="37"/>
      <c r="Q57" s="37"/>
      <c r="R57" s="37"/>
      <c r="S57" s="235" t="s">
        <v>218</v>
      </c>
      <c r="T57" s="10" t="s">
        <v>218</v>
      </c>
      <c r="U57" s="235" t="s">
        <v>218</v>
      </c>
      <c r="V57" s="235" t="s">
        <v>218</v>
      </c>
      <c r="W57" s="235" t="s">
        <v>261</v>
      </c>
      <c r="X57" s="23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46" t="s">
        <v>793</v>
      </c>
      <c r="AR57" s="237" t="s">
        <v>796</v>
      </c>
      <c r="AS57" s="237" t="s">
        <v>797</v>
      </c>
      <c r="AT57" s="209" t="s">
        <v>1602</v>
      </c>
    </row>
    <row r="58" customFormat="false" ht="15" hidden="false" customHeight="false" outlineLevel="0" collapsed="false">
      <c r="A58" s="37" t="str">
        <f aca="false">IFERROR(__xludf.dummyfunction("OFFSET(INDIRECT(CONCAT(""VRMUpdate!E"",to_text(match(G58,plant_sci_names,0)))),0,-1)"),"psom")</f>
        <v>psom</v>
      </c>
      <c r="B58" s="37"/>
      <c r="C58" s="37"/>
      <c r="D58" s="37" t="str">
        <f aca="false">IFERROR(__xludf.dummyfunction("OFFSET(INDIRECT(CONCAT(""VRMUpdate!E"",to_text(match(J58,plant_sci_names,0)))),0,-1)"),"ota")</f>
        <v>ota</v>
      </c>
      <c r="E58" s="37" t="str">
        <f aca="false">IFERROR(__xludf.dummyfunction("OFFSET(INDIRECT(CONCAT(""VRMUpdate!E"",to_text(match(K58,plant_sci_names,0)))),0,-1)"),"sbi")</f>
        <v>sbi</v>
      </c>
      <c r="F58" s="37"/>
      <c r="G58" s="37" t="s">
        <v>264</v>
      </c>
      <c r="H58" s="37"/>
      <c r="I58" s="37"/>
      <c r="J58" s="37" t="s">
        <v>261</v>
      </c>
      <c r="K58" s="37" t="s">
        <v>313</v>
      </c>
      <c r="L58" s="37"/>
      <c r="M58" s="37"/>
      <c r="N58" s="37"/>
      <c r="O58" s="37"/>
      <c r="P58" s="37"/>
      <c r="Q58" s="37"/>
      <c r="R58" s="37"/>
      <c r="S58" s="10" t="s">
        <v>221</v>
      </c>
      <c r="T58" s="240" t="s">
        <v>221</v>
      </c>
      <c r="U58" s="240" t="s">
        <v>221</v>
      </c>
      <c r="V58" s="10" t="s">
        <v>221</v>
      </c>
      <c r="W58" s="242" t="s">
        <v>267</v>
      </c>
      <c r="X58" s="23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46" t="s">
        <v>798</v>
      </c>
      <c r="AR58" s="237" t="s">
        <v>799</v>
      </c>
      <c r="AS58" s="237" t="s">
        <v>492</v>
      </c>
      <c r="AT58" s="209" t="s">
        <v>1602</v>
      </c>
    </row>
    <row r="59" customFormat="false" ht="15" hidden="false" customHeight="false" outlineLevel="0" collapsed="false">
      <c r="A59" s="37" t="str">
        <f aca="false">IFERROR(__xludf.dummyfunction("OFFSET(INDIRECT(CONCAT(""VRMUpdate!E"",to_text(match(G59,plant_sci_names,0)))),0,-1)"),"peq")</f>
        <v>peq</v>
      </c>
      <c r="B59" s="37"/>
      <c r="C59" s="37"/>
      <c r="D59" s="37" t="str">
        <f aca="false">IFERROR(__xludf.dummyfunction("OFFSET(INDIRECT(CONCAT(""VRMUpdate!E"",to_text(match(J59,plant_sci_names,0)))),0,-1)"),"psom")</f>
        <v>psom</v>
      </c>
      <c r="E59" s="37" t="str">
        <f aca="false">IFERROR(__xludf.dummyfunction("OFFSET(INDIRECT(CONCAT(""VRMUpdate!E"",to_text(match(K59,plant_sci_names,0)))),0,-1)"),"thj")</f>
        <v>thj</v>
      </c>
      <c r="F59" s="37"/>
      <c r="G59" s="37" t="s">
        <v>267</v>
      </c>
      <c r="H59" s="37"/>
      <c r="I59" s="37"/>
      <c r="J59" s="37" t="s">
        <v>264</v>
      </c>
      <c r="K59" s="37" t="s">
        <v>319</v>
      </c>
      <c r="L59" s="37"/>
      <c r="M59" s="37"/>
      <c r="N59" s="37"/>
      <c r="O59" s="37"/>
      <c r="P59" s="37"/>
      <c r="Q59" s="37"/>
      <c r="R59" s="37"/>
      <c r="S59" s="235" t="s">
        <v>223</v>
      </c>
      <c r="T59" s="240" t="s">
        <v>223</v>
      </c>
      <c r="U59" s="240" t="s">
        <v>223</v>
      </c>
      <c r="V59" s="235" t="s">
        <v>223</v>
      </c>
      <c r="W59" s="242" t="s">
        <v>274</v>
      </c>
      <c r="X59" s="231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46" t="s">
        <v>800</v>
      </c>
      <c r="AR59" s="237" t="s">
        <v>802</v>
      </c>
      <c r="AS59" s="237" t="s">
        <v>803</v>
      </c>
      <c r="AT59" s="209" t="s">
        <v>1602</v>
      </c>
    </row>
    <row r="60" customFormat="false" ht="15" hidden="false" customHeight="false" outlineLevel="0" collapsed="false">
      <c r="A60" s="37" t="str">
        <f aca="false">IFERROR(__xludf.dummyfunction("OFFSET(INDIRECT(CONCAT(""VRMUpdate!E"",to_text(match(G60,plant_sci_names,0)))),0,-1)"),"pda")</f>
        <v>pda</v>
      </c>
      <c r="B60" s="37"/>
      <c r="C60" s="37"/>
      <c r="D60" s="37" t="str">
        <f aca="false">IFERROR(__xludf.dummyfunction("OFFSET(INDIRECT(CONCAT(""VRMUpdate!E"",to_text(match(J60,plant_sci_names,0)))),0,-1)"),"peq")</f>
        <v>peq</v>
      </c>
      <c r="E60" s="37" t="str">
        <f aca="false">IFERROR(__xludf.dummyfunction("OFFSET(INDIRECT(CONCAT(""VRMUpdate!E"",to_text(match(K60,plant_sci_names,0)))),0,-1)"),"var")</f>
        <v>var</v>
      </c>
      <c r="F60" s="37"/>
      <c r="G60" s="37" t="s">
        <v>271</v>
      </c>
      <c r="H60" s="37"/>
      <c r="I60" s="37"/>
      <c r="J60" s="37" t="s">
        <v>267</v>
      </c>
      <c r="K60" s="37" t="s">
        <v>323</v>
      </c>
      <c r="L60" s="37"/>
      <c r="M60" s="37"/>
      <c r="N60" s="37"/>
      <c r="O60" s="37"/>
      <c r="P60" s="37"/>
      <c r="Q60" s="37"/>
      <c r="R60" s="37"/>
      <c r="S60" s="235" t="s">
        <v>225</v>
      </c>
      <c r="T60" s="10" t="s">
        <v>225</v>
      </c>
      <c r="U60" s="240" t="s">
        <v>225</v>
      </c>
      <c r="V60" s="235" t="s">
        <v>225</v>
      </c>
      <c r="W60" s="242" t="s">
        <v>277</v>
      </c>
      <c r="X60" s="231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46" t="s">
        <v>816</v>
      </c>
      <c r="AR60" s="237" t="s">
        <v>819</v>
      </c>
      <c r="AS60" s="237" t="s">
        <v>820</v>
      </c>
      <c r="AT60" s="209" t="s">
        <v>1602</v>
      </c>
    </row>
    <row r="61" customFormat="false" ht="15" hidden="false" customHeight="false" outlineLevel="0" collapsed="false">
      <c r="A61" s="37" t="str">
        <f aca="false">IFERROR(__xludf.dummyfunction("OFFSET(INDIRECT(CONCAT(""VRMUpdate!E"",to_text(match(G61,plant_sci_names,0)))),0,-1)"),"ppp")</f>
        <v>ppp</v>
      </c>
      <c r="B61" s="37"/>
      <c r="C61" s="37"/>
      <c r="D61" s="37" t="str">
        <f aca="false">IFERROR(__xludf.dummyfunction("OFFSET(INDIRECT(CONCAT(""VRMUpdate!E"",to_text(match(J61,plant_sci_names,0)))),0,-1)"),"ppp")</f>
        <v>ppp</v>
      </c>
      <c r="E61" s="37" t="str">
        <f aca="false">IFERROR(__xludf.dummyfunction("OFFSET(INDIRECT(CONCAT(""VRMUpdate!E"",to_text(match(K61,plant_sci_names,0)))),0,-1)"),"vcn")</f>
        <v>vcn</v>
      </c>
      <c r="F61" s="37"/>
      <c r="G61" s="37" t="s">
        <v>274</v>
      </c>
      <c r="H61" s="37"/>
      <c r="I61" s="37"/>
      <c r="J61" s="37" t="s">
        <v>274</v>
      </c>
      <c r="K61" s="37" t="s">
        <v>333</v>
      </c>
      <c r="L61" s="37"/>
      <c r="M61" s="37"/>
      <c r="N61" s="37"/>
      <c r="O61" s="37"/>
      <c r="P61" s="37"/>
      <c r="Q61" s="37"/>
      <c r="R61" s="37"/>
      <c r="S61" s="235" t="s">
        <v>227</v>
      </c>
      <c r="T61" s="235" t="s">
        <v>227</v>
      </c>
      <c r="U61" s="235" t="s">
        <v>227</v>
      </c>
      <c r="V61" s="235" t="s">
        <v>227</v>
      </c>
      <c r="W61" s="242" t="s">
        <v>280</v>
      </c>
      <c r="X61" s="231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46" t="s">
        <v>821</v>
      </c>
      <c r="AR61" s="237" t="s">
        <v>819</v>
      </c>
      <c r="AS61" s="237" t="s">
        <v>822</v>
      </c>
      <c r="AT61" s="209" t="s">
        <v>1602</v>
      </c>
    </row>
    <row r="62" customFormat="false" ht="15" hidden="false" customHeight="false" outlineLevel="0" collapsed="false">
      <c r="A62" s="37" t="str">
        <f aca="false">IFERROR(__xludf.dummyfunction("OFFSET(INDIRECT(CONCAT(""VRMUpdate!E"",to_text(match(G62,plant_sci_names,0)))),0,-1)"),"peu")</f>
        <v>peu</v>
      </c>
      <c r="B62" s="37"/>
      <c r="C62" s="37"/>
      <c r="D62" s="37" t="str">
        <f aca="false">IFERROR(__xludf.dummyfunction("OFFSET(INDIRECT(CONCAT(""VRMUpdate!E"",to_text(match(J62,plant_sci_names,0)))),0,-1)"),"peu")</f>
        <v>peu</v>
      </c>
      <c r="E62" s="37" t="str">
        <f aca="false">IFERROR(__xludf.dummyfunction("OFFSET(INDIRECT(CONCAT(""VRMUpdate!E"",to_text(match(K62,plant_sci_names,0)))),0,-1)"),"zju")</f>
        <v>zju</v>
      </c>
      <c r="F62" s="37"/>
      <c r="G62" s="37" t="s">
        <v>277</v>
      </c>
      <c r="H62" s="37"/>
      <c r="I62" s="37"/>
      <c r="J62" s="37" t="s">
        <v>277</v>
      </c>
      <c r="K62" s="37" t="s">
        <v>338</v>
      </c>
      <c r="L62" s="37"/>
      <c r="M62" s="37"/>
      <c r="N62" s="37"/>
      <c r="O62" s="37"/>
      <c r="P62" s="37"/>
      <c r="Q62" s="37"/>
      <c r="R62" s="37"/>
      <c r="S62" s="235" t="s">
        <v>229</v>
      </c>
      <c r="T62" s="240" t="s">
        <v>229</v>
      </c>
      <c r="U62" s="240" t="s">
        <v>229</v>
      </c>
      <c r="V62" s="235" t="s">
        <v>229</v>
      </c>
      <c r="W62" s="242" t="s">
        <v>284</v>
      </c>
      <c r="X62" s="231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46" t="s">
        <v>823</v>
      </c>
      <c r="AR62" s="237" t="s">
        <v>824</v>
      </c>
      <c r="AS62" s="237" t="s">
        <v>825</v>
      </c>
      <c r="AT62" s="209" t="s">
        <v>1602</v>
      </c>
    </row>
    <row r="63" customFormat="false" ht="15" hidden="false" customHeight="false" outlineLevel="0" collapsed="false">
      <c r="A63" s="37" t="str">
        <f aca="false">IFERROR(__xludf.dummyfunction("OFFSET(INDIRECT(CONCAT(""VRMUpdate!E"",to_text(match(G63,plant_sci_names,0)))),0,-1)"),"pop")</f>
        <v>pop</v>
      </c>
      <c r="B63" s="37"/>
      <c r="C63" s="37"/>
      <c r="D63" s="37" t="str">
        <f aca="false">IFERROR(__xludf.dummyfunction("OFFSET(INDIRECT(CONCAT(""VRMUpdate!E"",to_text(match(J63,plant_sci_names,0)))),0,-1)"),"pop")</f>
        <v>pop</v>
      </c>
      <c r="E63" s="37"/>
      <c r="F63" s="37"/>
      <c r="G63" s="37" t="s">
        <v>280</v>
      </c>
      <c r="H63" s="37"/>
      <c r="I63" s="37"/>
      <c r="J63" s="37" t="s">
        <v>280</v>
      </c>
      <c r="K63" s="243"/>
      <c r="L63" s="243"/>
      <c r="M63" s="37"/>
      <c r="N63" s="37"/>
      <c r="O63" s="37"/>
      <c r="P63" s="37"/>
      <c r="Q63" s="37"/>
      <c r="R63" s="37"/>
      <c r="S63" s="235" t="s">
        <v>231</v>
      </c>
      <c r="T63" s="10" t="s">
        <v>231</v>
      </c>
      <c r="U63" s="240" t="s">
        <v>231</v>
      </c>
      <c r="V63" s="235" t="s">
        <v>231</v>
      </c>
      <c r="W63" s="242" t="s">
        <v>288</v>
      </c>
      <c r="X63" s="231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46" t="s">
        <v>826</v>
      </c>
      <c r="AR63" s="237" t="s">
        <v>824</v>
      </c>
      <c r="AS63" s="237" t="s">
        <v>827</v>
      </c>
      <c r="AT63" s="209" t="s">
        <v>1602</v>
      </c>
    </row>
    <row r="64" customFormat="false" ht="15" hidden="false" customHeight="false" outlineLevel="0" collapsed="false">
      <c r="A64" s="37" t="str">
        <f aca="false">IFERROR(__xludf.dummyfunction("OFFSET(INDIRECT(CONCAT(""VRMUpdate!E"",to_text(match(G64,plant_sci_names,0)))),0,-1)"),"pmum")</f>
        <v>pmum</v>
      </c>
      <c r="B64" s="37"/>
      <c r="C64" s="37"/>
      <c r="D64" s="37" t="str">
        <f aca="false">IFERROR(__xludf.dummyfunction("OFFSET(INDIRECT(CONCAT(""VRMUpdate!E"",to_text(match(J64,plant_sci_names,0)))),0,-1)"),"pmum")</f>
        <v>pmum</v>
      </c>
      <c r="E64" s="37"/>
      <c r="F64" s="37"/>
      <c r="G64" s="37" t="s">
        <v>284</v>
      </c>
      <c r="H64" s="37"/>
      <c r="I64" s="37"/>
      <c r="J64" s="37" t="s">
        <v>284</v>
      </c>
      <c r="K64" s="243"/>
      <c r="L64" s="243"/>
      <c r="M64" s="37"/>
      <c r="N64" s="37"/>
      <c r="O64" s="37"/>
      <c r="P64" s="37"/>
      <c r="Q64" s="37"/>
      <c r="R64" s="37"/>
      <c r="S64" s="235" t="s">
        <v>233</v>
      </c>
      <c r="T64" s="235" t="s">
        <v>233</v>
      </c>
      <c r="U64" s="235" t="s">
        <v>233</v>
      </c>
      <c r="V64" s="235" t="s">
        <v>233</v>
      </c>
      <c r="W64" s="242" t="s">
        <v>291</v>
      </c>
      <c r="X64" s="231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46" t="s">
        <v>828</v>
      </c>
      <c r="AR64" s="237" t="s">
        <v>824</v>
      </c>
      <c r="AS64" s="237" t="s">
        <v>829</v>
      </c>
      <c r="AT64" s="209" t="s">
        <v>1602</v>
      </c>
    </row>
    <row r="65" customFormat="false" ht="15" hidden="false" customHeight="false" outlineLevel="0" collapsed="false">
      <c r="A65" s="37" t="str">
        <f aca="false">IFERROR(__xludf.dummyfunction("OFFSET(INDIRECT(CONCAT(""VRMUpdate!E"",to_text(match(G65,plant_sci_names,0)))),0,-1)"),"pxb")</f>
        <v>pxb</v>
      </c>
      <c r="B65" s="37"/>
      <c r="C65" s="37"/>
      <c r="D65" s="37" t="str">
        <f aca="false">IFERROR(__xludf.dummyfunction("OFFSET(INDIRECT(CONCAT(""VRMUpdate!E"",to_text(match(J65,plant_sci_names,0)))),0,-1)"),"pxb")</f>
        <v>pxb</v>
      </c>
      <c r="E65" s="37"/>
      <c r="F65" s="37"/>
      <c r="G65" s="37" t="s">
        <v>288</v>
      </c>
      <c r="H65" s="37"/>
      <c r="I65" s="37"/>
      <c r="J65" s="37" t="s">
        <v>288</v>
      </c>
      <c r="K65" s="243"/>
      <c r="L65" s="243"/>
      <c r="M65" s="37"/>
      <c r="N65" s="37"/>
      <c r="O65" s="37"/>
      <c r="P65" s="37"/>
      <c r="Q65" s="37"/>
      <c r="R65" s="37"/>
      <c r="S65" s="235" t="s">
        <v>236</v>
      </c>
      <c r="T65" s="10" t="s">
        <v>236</v>
      </c>
      <c r="U65" s="240" t="s">
        <v>236</v>
      </c>
      <c r="V65" s="10" t="s">
        <v>236</v>
      </c>
      <c r="W65" s="242" t="s">
        <v>300</v>
      </c>
      <c r="X65" s="231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46" t="s">
        <v>830</v>
      </c>
      <c r="AR65" s="237" t="s">
        <v>831</v>
      </c>
      <c r="AS65" s="237" t="s">
        <v>832</v>
      </c>
      <c r="AT65" s="209" t="s">
        <v>1602</v>
      </c>
    </row>
    <row r="66" customFormat="false" ht="15" hidden="false" customHeight="false" outlineLevel="0" collapsed="false">
      <c r="A66" s="37" t="str">
        <f aca="false">IFERROR(__xludf.dummyfunction("OFFSET(INDIRECT(CONCAT(""VRMUpdate!E"",to_text(match(G66,plant_sci_names,0)))),0,-1)"),"qsu")</f>
        <v>qsu</v>
      </c>
      <c r="B66" s="37"/>
      <c r="C66" s="37"/>
      <c r="D66" s="37" t="str">
        <f aca="false">IFERROR(__xludf.dummyfunction("OFFSET(INDIRECT(CONCAT(""VRMUpdate!E"",to_text(match(J66,plant_sci_names,0)))),0,-1)"),"qsu")</f>
        <v>qsu</v>
      </c>
      <c r="E66" s="37"/>
      <c r="F66" s="37"/>
      <c r="G66" s="37" t="s">
        <v>291</v>
      </c>
      <c r="H66" s="37"/>
      <c r="I66" s="37"/>
      <c r="J66" s="37" t="s">
        <v>291</v>
      </c>
      <c r="K66" s="243"/>
      <c r="L66" s="243"/>
      <c r="M66" s="37"/>
      <c r="N66" s="37"/>
      <c r="O66" s="37"/>
      <c r="P66" s="37"/>
      <c r="Q66" s="37"/>
      <c r="R66" s="37"/>
      <c r="S66" s="10" t="s">
        <v>239</v>
      </c>
      <c r="T66" s="10" t="s">
        <v>239</v>
      </c>
      <c r="U66" s="10" t="s">
        <v>239</v>
      </c>
      <c r="V66" s="10" t="s">
        <v>239</v>
      </c>
      <c r="W66" s="10" t="s">
        <v>239</v>
      </c>
      <c r="X66" s="231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46" t="s">
        <v>833</v>
      </c>
      <c r="AR66" s="237" t="s">
        <v>834</v>
      </c>
      <c r="AS66" s="237" t="s">
        <v>835</v>
      </c>
      <c r="AT66" s="209" t="s">
        <v>1602</v>
      </c>
    </row>
    <row r="67" customFormat="false" ht="15" hidden="false" customHeight="false" outlineLevel="0" collapsed="false">
      <c r="A67" s="37" t="str">
        <f aca="false">IFERROR(__xludf.dummyfunction("OFFSET(INDIRECT(CONCAT(""VRMUpdate!E"",to_text(match(G67,plant_sci_names,0)))),0,-1)"),"rcu")</f>
        <v>rcu</v>
      </c>
      <c r="B67" s="37"/>
      <c r="C67" s="37"/>
      <c r="D67" s="37" t="str">
        <f aca="false">IFERROR(__xludf.dummyfunction("OFFSET(INDIRECT(CONCAT(""VRMUpdate!E"",to_text(match(J67,plant_sci_names,0)))),0,-1)"),"rcu")</f>
        <v>rcu</v>
      </c>
      <c r="E67" s="37"/>
      <c r="F67" s="37"/>
      <c r="G67" s="37" t="s">
        <v>295</v>
      </c>
      <c r="H67" s="37"/>
      <c r="I67" s="37"/>
      <c r="J67" s="37" t="s">
        <v>295</v>
      </c>
      <c r="K67" s="243"/>
      <c r="L67" s="243"/>
      <c r="M67" s="37"/>
      <c r="N67" s="37"/>
      <c r="O67" s="37"/>
      <c r="P67" s="37"/>
      <c r="Q67" s="37"/>
      <c r="R67" s="37"/>
      <c r="S67" s="235" t="s">
        <v>242</v>
      </c>
      <c r="T67" s="240" t="s">
        <v>242</v>
      </c>
      <c r="U67" s="240" t="s">
        <v>242</v>
      </c>
      <c r="V67" s="235" t="s">
        <v>242</v>
      </c>
      <c r="W67" s="242" t="s">
        <v>303</v>
      </c>
      <c r="X67" s="231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46" t="s">
        <v>836</v>
      </c>
      <c r="AR67" s="237" t="s">
        <v>837</v>
      </c>
      <c r="AS67" s="237" t="s">
        <v>594</v>
      </c>
      <c r="AT67" s="209" t="s">
        <v>1602</v>
      </c>
    </row>
    <row r="68" customFormat="false" ht="15" hidden="false" customHeight="false" outlineLevel="0" collapsed="false">
      <c r="A68" s="37" t="str">
        <f aca="false">IFERROR(__xludf.dummyfunction("OFFSET(INDIRECT(CONCAT(""VRMUpdate!E"",to_text(match(G68,plant_sci_names,0)))),0,-1)"),"rcn")</f>
        <v>rcn</v>
      </c>
      <c r="B68" s="37"/>
      <c r="C68" s="37"/>
      <c r="D68" s="37" t="str">
        <f aca="false">IFERROR(__xludf.dummyfunction("OFFSET(INDIRECT(CONCAT(""VRMUpdate!E"",to_text(match(J68,plant_sci_names,0)))),0,-1)"),"rcn")</f>
        <v>rcn</v>
      </c>
      <c r="E68" s="37"/>
      <c r="F68" s="37"/>
      <c r="G68" s="37" t="s">
        <v>297</v>
      </c>
      <c r="H68" s="37"/>
      <c r="I68" s="37"/>
      <c r="J68" s="37" t="s">
        <v>297</v>
      </c>
      <c r="K68" s="243"/>
      <c r="L68" s="243"/>
      <c r="M68" s="37"/>
      <c r="N68" s="37"/>
      <c r="O68" s="37"/>
      <c r="P68" s="37"/>
      <c r="Q68" s="37"/>
      <c r="R68" s="37"/>
      <c r="S68" s="235" t="s">
        <v>245</v>
      </c>
      <c r="T68" s="240" t="s">
        <v>245</v>
      </c>
      <c r="U68" s="10" t="s">
        <v>245</v>
      </c>
      <c r="V68" s="235" t="s">
        <v>245</v>
      </c>
      <c r="W68" s="242" t="s">
        <v>307</v>
      </c>
      <c r="X68" s="231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46" t="s">
        <v>838</v>
      </c>
      <c r="AR68" s="237" t="s">
        <v>839</v>
      </c>
      <c r="AS68" s="237" t="s">
        <v>840</v>
      </c>
      <c r="AT68" s="209" t="s">
        <v>1602</v>
      </c>
    </row>
    <row r="69" customFormat="false" ht="15" hidden="false" customHeight="false" outlineLevel="0" collapsed="false">
      <c r="A69" s="37" t="str">
        <f aca="false">IFERROR(__xludf.dummyfunction("OFFSET(INDIRECT(CONCAT(""VRMUpdate!E"",to_text(match(G69,plant_sci_names,0)))),0,-1)"),"smo")</f>
        <v>smo</v>
      </c>
      <c r="B69" s="37"/>
      <c r="C69" s="37"/>
      <c r="D69" s="37" t="str">
        <f aca="false">IFERROR(__xludf.dummyfunction("OFFSET(INDIRECT(CONCAT(""VRMUpdate!E"",to_text(match(J69,plant_sci_names,0)))),0,-1)"),"smo")</f>
        <v>smo</v>
      </c>
      <c r="E69" s="37"/>
      <c r="F69" s="37"/>
      <c r="G69" s="37" t="s">
        <v>300</v>
      </c>
      <c r="H69" s="37"/>
      <c r="I69" s="37"/>
      <c r="J69" s="37" t="s">
        <v>300</v>
      </c>
      <c r="K69" s="243"/>
      <c r="L69" s="243"/>
      <c r="M69" s="37"/>
      <c r="N69" s="37"/>
      <c r="O69" s="37"/>
      <c r="P69" s="37"/>
      <c r="Q69" s="37"/>
      <c r="R69" s="37"/>
      <c r="S69" s="235" t="s">
        <v>247</v>
      </c>
      <c r="T69" s="10" t="s">
        <v>247</v>
      </c>
      <c r="U69" s="240" t="s">
        <v>247</v>
      </c>
      <c r="V69" s="235" t="s">
        <v>247</v>
      </c>
      <c r="W69" s="242" t="s">
        <v>309</v>
      </c>
      <c r="X69" s="231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46" t="s">
        <v>841</v>
      </c>
      <c r="AR69" s="237" t="s">
        <v>842</v>
      </c>
      <c r="AS69" s="237" t="s">
        <v>843</v>
      </c>
      <c r="AT69" s="209" t="s">
        <v>1602</v>
      </c>
    </row>
    <row r="70" customFormat="false" ht="15" hidden="false" customHeight="false" outlineLevel="0" collapsed="false">
      <c r="A70" s="37" t="str">
        <f aca="false">IFERROR(__xludf.dummyfunction("OFFSET(INDIRECT(CONCAT(""VRMUpdate!E"",to_text(match(G70,plant_sci_names,0)))),0,-1)"),"sind")</f>
        <v>sind</v>
      </c>
      <c r="B70" s="37"/>
      <c r="C70" s="37"/>
      <c r="D70" s="37" t="str">
        <f aca="false">IFERROR(__xludf.dummyfunction("OFFSET(INDIRECT(CONCAT(""VRMUpdate!E"",to_text(match(J70,plant_sci_names,0)))),0,-1)"),"sind")</f>
        <v>sind</v>
      </c>
      <c r="E70" s="37"/>
      <c r="F70" s="37"/>
      <c r="G70" s="37" t="s">
        <v>303</v>
      </c>
      <c r="H70" s="37"/>
      <c r="I70" s="37"/>
      <c r="J70" s="37" t="s">
        <v>303</v>
      </c>
      <c r="K70" s="243"/>
      <c r="L70" s="243"/>
      <c r="M70" s="37"/>
      <c r="N70" s="37"/>
      <c r="O70" s="37"/>
      <c r="P70" s="37"/>
      <c r="Q70" s="37"/>
      <c r="R70" s="37"/>
      <c r="S70" s="235" t="s">
        <v>249</v>
      </c>
      <c r="T70" s="240" t="s">
        <v>249</v>
      </c>
      <c r="U70" s="235" t="s">
        <v>249</v>
      </c>
      <c r="V70" s="235" t="s">
        <v>249</v>
      </c>
      <c r="W70" s="242" t="s">
        <v>313</v>
      </c>
      <c r="X70" s="231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46" t="s">
        <v>301</v>
      </c>
      <c r="AR70" s="237" t="s">
        <v>849</v>
      </c>
      <c r="AS70" s="237" t="s">
        <v>850</v>
      </c>
      <c r="AT70" s="209" t="s">
        <v>1602</v>
      </c>
    </row>
    <row r="71" customFormat="false" ht="15" hidden="false" customHeight="false" outlineLevel="0" collapsed="false">
      <c r="A71" s="37" t="str">
        <f aca="false">IFERROR(__xludf.dummyfunction("OFFSET(INDIRECT(CONCAT(""VRMUpdate!E"",to_text(match(G71,plant_sci_names,0)))),0,-1)"),"sita")</f>
        <v>sita</v>
      </c>
      <c r="B71" s="37"/>
      <c r="C71" s="37"/>
      <c r="D71" s="37" t="str">
        <f aca="false">IFERROR(__xludf.dummyfunction("OFFSET(INDIRECT(CONCAT(""VRMUpdate!E"",to_text(match(J71,plant_sci_names,0)))),0,-1)"),"sita")</f>
        <v>sita</v>
      </c>
      <c r="E71" s="37"/>
      <c r="F71" s="37"/>
      <c r="G71" s="37" t="s">
        <v>305</v>
      </c>
      <c r="H71" s="37"/>
      <c r="I71" s="37"/>
      <c r="J71" s="37" t="s">
        <v>305</v>
      </c>
      <c r="K71" s="243"/>
      <c r="L71" s="243"/>
      <c r="M71" s="37"/>
      <c r="N71" s="37"/>
      <c r="O71" s="37"/>
      <c r="P71" s="37"/>
      <c r="Q71" s="37"/>
      <c r="R71" s="37"/>
      <c r="S71" s="10" t="s">
        <v>252</v>
      </c>
      <c r="T71" s="235" t="s">
        <v>252</v>
      </c>
      <c r="U71" s="235" t="s">
        <v>252</v>
      </c>
      <c r="V71" s="10" t="s">
        <v>252</v>
      </c>
      <c r="W71" s="10" t="s">
        <v>252</v>
      </c>
      <c r="X71" s="231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46" t="s">
        <v>851</v>
      </c>
      <c r="AR71" s="237" t="s">
        <v>852</v>
      </c>
      <c r="AS71" s="237" t="s">
        <v>853</v>
      </c>
      <c r="AT71" s="209" t="s">
        <v>1602</v>
      </c>
    </row>
    <row r="72" customFormat="false" ht="15" hidden="false" customHeight="false" outlineLevel="0" collapsed="false">
      <c r="A72" s="37" t="str">
        <f aca="false">IFERROR(__xludf.dummyfunction("OFFSET(INDIRECT(CONCAT(""VRMUpdate!E"",to_text(match(G72,plant_sci_names,0)))),0,-1)"),"sly")</f>
        <v>sly</v>
      </c>
      <c r="B72" s="37"/>
      <c r="C72" s="37"/>
      <c r="D72" s="37" t="str">
        <f aca="false">IFERROR(__xludf.dummyfunction("OFFSET(INDIRECT(CONCAT(""VRMUpdate!E"",to_text(match(J72,plant_sci_names,0)))),0,-1)"),"sly")</f>
        <v>sly</v>
      </c>
      <c r="E72" s="37"/>
      <c r="F72" s="37"/>
      <c r="G72" s="37" t="s">
        <v>307</v>
      </c>
      <c r="H72" s="37"/>
      <c r="I72" s="37"/>
      <c r="J72" s="37" t="s">
        <v>307</v>
      </c>
      <c r="K72" s="243"/>
      <c r="L72" s="243"/>
      <c r="M72" s="37"/>
      <c r="N72" s="37"/>
      <c r="O72" s="37"/>
      <c r="P72" s="37"/>
      <c r="Q72" s="37"/>
      <c r="R72" s="37"/>
      <c r="S72" s="235" t="s">
        <v>254</v>
      </c>
      <c r="T72" s="235" t="s">
        <v>254</v>
      </c>
      <c r="U72" s="235" t="s">
        <v>254</v>
      </c>
      <c r="V72" s="235" t="s">
        <v>254</v>
      </c>
      <c r="W72" s="242" t="s">
        <v>319</v>
      </c>
      <c r="X72" s="231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46" t="s">
        <v>859</v>
      </c>
      <c r="AR72" s="237" t="s">
        <v>855</v>
      </c>
      <c r="AS72" s="237" t="s">
        <v>860</v>
      </c>
      <c r="AT72" s="209" t="s">
        <v>1602</v>
      </c>
    </row>
    <row r="73" customFormat="false" ht="15" hidden="false" customHeight="false" outlineLevel="0" collapsed="false">
      <c r="A73" s="37" t="str">
        <f aca="false">IFERROR(__xludf.dummyfunction("OFFSET(INDIRECT(CONCAT(""VRMUpdate!E"",to_text(match(G73,plant_sci_names,0)))),0,-1)"),"spen")</f>
        <v>spen</v>
      </c>
      <c r="B73" s="37"/>
      <c r="C73" s="37"/>
      <c r="D73" s="37" t="str">
        <f aca="false">IFERROR(__xludf.dummyfunction("OFFSET(INDIRECT(CONCAT(""VRMUpdate!E"",to_text(match(J73,plant_sci_names,0)))),0,-1)"),"spen")</f>
        <v>spen</v>
      </c>
      <c r="E73" s="37"/>
      <c r="F73" s="37"/>
      <c r="G73" s="37" t="s">
        <v>309</v>
      </c>
      <c r="H73" s="37"/>
      <c r="I73" s="37"/>
      <c r="J73" s="37" t="s">
        <v>309</v>
      </c>
      <c r="K73" s="243"/>
      <c r="L73" s="243"/>
      <c r="M73" s="37"/>
      <c r="N73" s="37"/>
      <c r="O73" s="37"/>
      <c r="P73" s="37"/>
      <c r="Q73" s="37"/>
      <c r="R73" s="37"/>
      <c r="S73" s="235" t="s">
        <v>256</v>
      </c>
      <c r="T73" s="240" t="s">
        <v>256</v>
      </c>
      <c r="U73" s="235" t="s">
        <v>256</v>
      </c>
      <c r="V73" s="235" t="s">
        <v>256</v>
      </c>
      <c r="W73" s="242" t="s">
        <v>323</v>
      </c>
      <c r="X73" s="231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46" t="s">
        <v>861</v>
      </c>
      <c r="AR73" s="237" t="s">
        <v>861</v>
      </c>
      <c r="AS73" s="237" t="s">
        <v>862</v>
      </c>
      <c r="AT73" s="209" t="s">
        <v>1602</v>
      </c>
    </row>
    <row r="74" customFormat="false" ht="15" hidden="false" customHeight="false" outlineLevel="0" collapsed="false">
      <c r="A74" s="37" t="str">
        <f aca="false">IFERROR(__xludf.dummyfunction("OFFSET(INDIRECT(CONCAT(""VRMUpdate!E"",to_text(match(G74,plant_sci_names,0)))),0,-1)"),"sbi")</f>
        <v>sbi</v>
      </c>
      <c r="B74" s="37"/>
      <c r="C74" s="37"/>
      <c r="D74" s="37" t="str">
        <f aca="false">IFERROR(__xludf.dummyfunction("OFFSET(INDIRECT(CONCAT(""VRMUpdate!E"",to_text(match(J74,plant_sci_names,0)))),0,-1)"),"sbi")</f>
        <v>sbi</v>
      </c>
      <c r="E74" s="37"/>
      <c r="F74" s="37"/>
      <c r="G74" s="37" t="s">
        <v>313</v>
      </c>
      <c r="H74" s="37"/>
      <c r="I74" s="37"/>
      <c r="J74" s="37" t="s">
        <v>313</v>
      </c>
      <c r="K74" s="243"/>
      <c r="L74" s="243"/>
      <c r="M74" s="37"/>
      <c r="N74" s="37"/>
      <c r="O74" s="37"/>
      <c r="P74" s="37"/>
      <c r="Q74" s="37"/>
      <c r="R74" s="37"/>
      <c r="S74" s="235" t="s">
        <v>259</v>
      </c>
      <c r="T74" s="235" t="s">
        <v>259</v>
      </c>
      <c r="U74" s="235" t="s">
        <v>259</v>
      </c>
      <c r="V74" s="235" t="s">
        <v>259</v>
      </c>
      <c r="W74" s="242" t="s">
        <v>333</v>
      </c>
      <c r="X74" s="231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46" t="s">
        <v>863</v>
      </c>
      <c r="AR74" s="237" t="s">
        <v>2588</v>
      </c>
      <c r="AS74" s="237" t="s">
        <v>504</v>
      </c>
      <c r="AT74" s="209" t="s">
        <v>1602</v>
      </c>
    </row>
    <row r="75" customFormat="false" ht="15" hidden="false" customHeight="false" outlineLevel="0" collapsed="false">
      <c r="A75" s="37" t="str">
        <f aca="false">IFERROR(__xludf.dummyfunction("OFFSET(INDIRECT(CONCAT(""VRMUpdate!E"",to_text(match(G75,plant_sci_names,0)))),0,-1)"),"thj")</f>
        <v>thj</v>
      </c>
      <c r="B75" s="37"/>
      <c r="C75" s="37"/>
      <c r="D75" s="37" t="str">
        <f aca="false">IFERROR(__xludf.dummyfunction("OFFSET(INDIRECT(CONCAT(""VRMUpdate!E"",to_text(match(J75,plant_sci_names,0)))),0,-1)"),"thj")</f>
        <v>thj</v>
      </c>
      <c r="E75" s="37"/>
      <c r="F75" s="37"/>
      <c r="G75" s="37" t="s">
        <v>319</v>
      </c>
      <c r="H75" s="37"/>
      <c r="I75" s="37"/>
      <c r="J75" s="37" t="s">
        <v>319</v>
      </c>
      <c r="K75" s="243"/>
      <c r="L75" s="243"/>
      <c r="M75" s="37"/>
      <c r="N75" s="37"/>
      <c r="O75" s="37"/>
      <c r="P75" s="37"/>
      <c r="Q75" s="37"/>
      <c r="R75" s="37"/>
      <c r="S75" s="235" t="s">
        <v>261</v>
      </c>
      <c r="T75" s="235" t="s">
        <v>261</v>
      </c>
      <c r="U75" s="235" t="s">
        <v>261</v>
      </c>
      <c r="V75" s="235" t="s">
        <v>261</v>
      </c>
      <c r="W75" s="242" t="s">
        <v>338</v>
      </c>
      <c r="X75" s="231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46" t="s">
        <v>868</v>
      </c>
      <c r="AR75" s="237" t="s">
        <v>869</v>
      </c>
      <c r="AS75" s="237" t="s">
        <v>870</v>
      </c>
      <c r="AT75" s="209" t="s">
        <v>1602</v>
      </c>
    </row>
    <row r="76" customFormat="false" ht="15" hidden="false" customHeight="false" outlineLevel="0" collapsed="false">
      <c r="A76" s="37" t="str">
        <f aca="false">IFERROR(__xludf.dummyfunction("OFFSET(INDIRECT(CONCAT(""VRMUpdate!E"",to_text(match(G76,plant_sci_names,0)))),0,-1)"),"tcc")</f>
        <v>tcc</v>
      </c>
      <c r="B76" s="37"/>
      <c r="C76" s="37"/>
      <c r="D76" s="37" t="str">
        <f aca="false">IFERROR(__xludf.dummyfunction("OFFSET(INDIRECT(CONCAT(""VRMUpdate!E"",to_text(match(J76,plant_sci_names,0)))),0,-1)"),"tcc")</f>
        <v>tcc</v>
      </c>
      <c r="E76" s="37"/>
      <c r="F76" s="37"/>
      <c r="G76" s="37" t="s">
        <v>321</v>
      </c>
      <c r="H76" s="37"/>
      <c r="I76" s="37"/>
      <c r="J76" s="37" t="s">
        <v>321</v>
      </c>
      <c r="K76" s="243"/>
      <c r="L76" s="243"/>
      <c r="M76" s="37"/>
      <c r="N76" s="37"/>
      <c r="O76" s="37"/>
      <c r="P76" s="37"/>
      <c r="Q76" s="37"/>
      <c r="R76" s="37"/>
      <c r="S76" s="235" t="s">
        <v>264</v>
      </c>
      <c r="T76" s="10" t="s">
        <v>264</v>
      </c>
      <c r="U76" s="240" t="s">
        <v>264</v>
      </c>
      <c r="V76" s="235" t="s">
        <v>264</v>
      </c>
      <c r="W76" s="10" t="s">
        <v>88</v>
      </c>
      <c r="X76" s="231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46" t="s">
        <v>871</v>
      </c>
      <c r="AR76" s="237" t="s">
        <v>872</v>
      </c>
      <c r="AS76" s="237" t="s">
        <v>873</v>
      </c>
      <c r="AT76" s="209" t="s">
        <v>1602</v>
      </c>
    </row>
    <row r="77" customFormat="false" ht="15" hidden="false" customHeight="false" outlineLevel="0" collapsed="false">
      <c r="A77" s="37" t="str">
        <f aca="false">IFERROR(__xludf.dummyfunction("OFFSET(INDIRECT(CONCAT(""VRMUpdate!E"",to_text(match(G77,plant_sci_names,0)))),0,-1)"),"var")</f>
        <v>var</v>
      </c>
      <c r="B77" s="37"/>
      <c r="C77" s="37"/>
      <c r="D77" s="37" t="str">
        <f aca="false">IFERROR(__xludf.dummyfunction("OFFSET(INDIRECT(CONCAT(""VRMUpdate!E"",to_text(match(J77,plant_sci_names,0)))),0,-1)"),"var")</f>
        <v>var</v>
      </c>
      <c r="E77" s="37"/>
      <c r="F77" s="37"/>
      <c r="G77" s="37" t="s">
        <v>323</v>
      </c>
      <c r="H77" s="37"/>
      <c r="I77" s="37"/>
      <c r="J77" s="37" t="s">
        <v>323</v>
      </c>
      <c r="K77" s="243"/>
      <c r="L77" s="243"/>
      <c r="M77" s="37"/>
      <c r="N77" s="37"/>
      <c r="O77" s="37"/>
      <c r="P77" s="37"/>
      <c r="Q77" s="37"/>
      <c r="R77" s="37"/>
      <c r="S77" s="235" t="s">
        <v>267</v>
      </c>
      <c r="T77" s="10" t="s">
        <v>267</v>
      </c>
      <c r="U77" s="240" t="s">
        <v>267</v>
      </c>
      <c r="V77" s="235" t="s">
        <v>267</v>
      </c>
      <c r="W77" s="240" t="s">
        <v>105</v>
      </c>
      <c r="X77" s="231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46" t="s">
        <v>874</v>
      </c>
      <c r="AR77" s="237" t="s">
        <v>872</v>
      </c>
      <c r="AS77" s="237" t="s">
        <v>875</v>
      </c>
      <c r="AT77" s="209" t="s">
        <v>1602</v>
      </c>
    </row>
    <row r="78" customFormat="false" ht="15" hidden="false" customHeight="false" outlineLevel="0" collapsed="false">
      <c r="A78" s="37" t="str">
        <f aca="false">IFERROR(__xludf.dummyfunction("OFFSET(INDIRECT(CONCAT(""VRMUpdate!E"",to_text(match(G78,plant_sci_names,0)))),0,-1)"),"vcn")</f>
        <v>vcn</v>
      </c>
      <c r="B78" s="37"/>
      <c r="C78" s="37"/>
      <c r="D78" s="37" t="str">
        <f aca="false">IFERROR(__xludf.dummyfunction("OFFSET(INDIRECT(CONCAT(""VRMUpdate!E"",to_text(match(J78,plant_sci_names,0)))),0,-1)"),"vcn")</f>
        <v>vcn</v>
      </c>
      <c r="E78" s="37"/>
      <c r="F78" s="37"/>
      <c r="G78" s="37" t="s">
        <v>333</v>
      </c>
      <c r="H78" s="37"/>
      <c r="I78" s="37"/>
      <c r="J78" s="37" t="s">
        <v>333</v>
      </c>
      <c r="K78" s="243"/>
      <c r="L78" s="243"/>
      <c r="M78" s="37"/>
      <c r="N78" s="37"/>
      <c r="O78" s="37"/>
      <c r="P78" s="37"/>
      <c r="Q78" s="37"/>
      <c r="R78" s="37"/>
      <c r="S78" s="10" t="s">
        <v>269</v>
      </c>
      <c r="T78" s="10" t="s">
        <v>269</v>
      </c>
      <c r="U78" s="10" t="s">
        <v>269</v>
      </c>
      <c r="V78" s="240" t="s">
        <v>269</v>
      </c>
      <c r="W78" s="10" t="s">
        <v>269</v>
      </c>
      <c r="X78" s="231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46" t="s">
        <v>876</v>
      </c>
      <c r="AR78" s="237" t="s">
        <v>872</v>
      </c>
      <c r="AS78" s="237" t="s">
        <v>878</v>
      </c>
      <c r="AT78" s="209" t="s">
        <v>1602</v>
      </c>
    </row>
    <row r="79" customFormat="false" ht="15" hidden="false" customHeight="false" outlineLevel="0" collapsed="false">
      <c r="A79" s="37" t="str">
        <f aca="false">IFERROR(__xludf.dummyfunction("OFFSET(INDIRECT(CONCAT(""VRMUpdate!E"",to_text(match(G79,plant_sci_names,0)))),0,-1)"),"zma")</f>
        <v>zma</v>
      </c>
      <c r="B79" s="37"/>
      <c r="C79" s="37"/>
      <c r="D79" s="37" t="str">
        <f aca="false">IFERROR(__xludf.dummyfunction("OFFSET(INDIRECT(CONCAT(""VRMUpdate!E"",to_text(match(J79,plant_sci_names,0)))),0,-1)"),"zma")</f>
        <v>zma</v>
      </c>
      <c r="E79" s="37"/>
      <c r="F79" s="37"/>
      <c r="G79" s="37" t="s">
        <v>335</v>
      </c>
      <c r="H79" s="37"/>
      <c r="I79" s="37"/>
      <c r="J79" s="37" t="s">
        <v>335</v>
      </c>
      <c r="K79" s="243"/>
      <c r="L79" s="243"/>
      <c r="M79" s="37"/>
      <c r="N79" s="37"/>
      <c r="O79" s="37"/>
      <c r="P79" s="37"/>
      <c r="Q79" s="37"/>
      <c r="R79" s="37"/>
      <c r="S79" s="235" t="s">
        <v>271</v>
      </c>
      <c r="T79" s="240" t="s">
        <v>271</v>
      </c>
      <c r="U79" s="240" t="s">
        <v>271</v>
      </c>
      <c r="V79" s="10" t="s">
        <v>271</v>
      </c>
      <c r="W79" s="10" t="s">
        <v>271</v>
      </c>
      <c r="X79" s="231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46" t="s">
        <v>879</v>
      </c>
      <c r="AR79" s="237" t="s">
        <v>880</v>
      </c>
      <c r="AS79" s="237" t="s">
        <v>881</v>
      </c>
      <c r="AT79" s="209" t="s">
        <v>1602</v>
      </c>
    </row>
    <row r="80" customFormat="false" ht="15" hidden="false" customHeight="false" outlineLevel="0" collapsed="false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243"/>
      <c r="L80" s="243"/>
      <c r="M80" s="37"/>
      <c r="N80" s="37"/>
      <c r="O80" s="37"/>
      <c r="P80" s="37"/>
      <c r="Q80" s="37"/>
      <c r="R80" s="37"/>
      <c r="S80" s="235" t="s">
        <v>274</v>
      </c>
      <c r="T80" s="235" t="s">
        <v>274</v>
      </c>
      <c r="U80" s="235" t="s">
        <v>274</v>
      </c>
      <c r="V80" s="235" t="s">
        <v>274</v>
      </c>
      <c r="W80" s="240" t="s">
        <v>136</v>
      </c>
      <c r="X80" s="231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46" t="s">
        <v>887</v>
      </c>
      <c r="AR80" s="237" t="s">
        <v>888</v>
      </c>
      <c r="AS80" s="237" t="s">
        <v>889</v>
      </c>
      <c r="AT80" s="209" t="s">
        <v>1602</v>
      </c>
    </row>
    <row r="81" customFormat="false" ht="15" hidden="false" customHeight="false" outlineLevel="0" collapsed="false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243"/>
      <c r="L81" s="243"/>
      <c r="M81" s="37"/>
      <c r="N81" s="37"/>
      <c r="O81" s="37"/>
      <c r="P81" s="37"/>
      <c r="Q81" s="37"/>
      <c r="R81" s="37"/>
      <c r="S81" s="235" t="s">
        <v>277</v>
      </c>
      <c r="T81" s="235" t="s">
        <v>277</v>
      </c>
      <c r="U81" s="240" t="s">
        <v>277</v>
      </c>
      <c r="V81" s="235" t="s">
        <v>277</v>
      </c>
      <c r="W81" s="240" t="s">
        <v>150</v>
      </c>
      <c r="X81" s="231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46" t="s">
        <v>890</v>
      </c>
      <c r="AR81" s="237" t="s">
        <v>891</v>
      </c>
      <c r="AS81" s="237" t="s">
        <v>892</v>
      </c>
      <c r="AT81" s="209" t="s">
        <v>1602</v>
      </c>
    </row>
    <row r="82" customFormat="false" ht="15" hidden="false" customHeight="false" outlineLevel="0" collapsed="false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243"/>
      <c r="L82" s="243"/>
      <c r="M82" s="37"/>
      <c r="N82" s="37"/>
      <c r="O82" s="37"/>
      <c r="P82" s="37"/>
      <c r="Q82" s="37"/>
      <c r="R82" s="37"/>
      <c r="S82" s="235" t="s">
        <v>280</v>
      </c>
      <c r="T82" s="240" t="s">
        <v>280</v>
      </c>
      <c r="U82" s="240" t="s">
        <v>280</v>
      </c>
      <c r="V82" s="235" t="s">
        <v>280</v>
      </c>
      <c r="W82" s="240" t="s">
        <v>155</v>
      </c>
      <c r="X82" s="231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46" t="s">
        <v>414</v>
      </c>
      <c r="AR82" s="237" t="s">
        <v>426</v>
      </c>
      <c r="AS82" s="237" t="s">
        <v>427</v>
      </c>
      <c r="AT82" s="209" t="s">
        <v>1579</v>
      </c>
    </row>
    <row r="83" customFormat="false" ht="15" hidden="false" customHeight="false" outlineLevel="0" collapsed="false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243"/>
      <c r="L83" s="243"/>
      <c r="M83" s="37"/>
      <c r="N83" s="37"/>
      <c r="O83" s="37"/>
      <c r="P83" s="37"/>
      <c r="Q83" s="37"/>
      <c r="R83" s="37"/>
      <c r="S83" s="10" t="s">
        <v>282</v>
      </c>
      <c r="T83" s="10" t="s">
        <v>282</v>
      </c>
      <c r="U83" s="240" t="s">
        <v>282</v>
      </c>
      <c r="V83" s="10" t="s">
        <v>282</v>
      </c>
      <c r="W83" s="10" t="s">
        <v>282</v>
      </c>
      <c r="X83" s="231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46" t="s">
        <v>438</v>
      </c>
      <c r="AR83" s="237" t="s">
        <v>442</v>
      </c>
      <c r="AS83" s="237" t="s">
        <v>443</v>
      </c>
      <c r="AT83" s="209" t="s">
        <v>1579</v>
      </c>
    </row>
    <row r="84" customFormat="false" ht="15" hidden="false" customHeight="false" outlineLevel="0" collapsed="false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243"/>
      <c r="L84" s="243"/>
      <c r="M84" s="37"/>
      <c r="N84" s="37"/>
      <c r="O84" s="37"/>
      <c r="P84" s="37"/>
      <c r="Q84" s="37"/>
      <c r="R84" s="37"/>
      <c r="S84" s="235" t="s">
        <v>284</v>
      </c>
      <c r="T84" s="10" t="s">
        <v>284</v>
      </c>
      <c r="U84" s="10" t="s">
        <v>284</v>
      </c>
      <c r="V84" s="235" t="s">
        <v>284</v>
      </c>
      <c r="W84" s="240" t="s">
        <v>157</v>
      </c>
      <c r="X84" s="231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46" t="s">
        <v>449</v>
      </c>
      <c r="AR84" s="237" t="s">
        <v>454</v>
      </c>
      <c r="AS84" s="237" t="s">
        <v>455</v>
      </c>
      <c r="AT84" s="209" t="s">
        <v>1579</v>
      </c>
    </row>
    <row r="85" customFormat="false" ht="15" hidden="false" customHeight="false" outlineLevel="0" collapsed="false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243"/>
      <c r="L85" s="243"/>
      <c r="M85" s="37"/>
      <c r="N85" s="37"/>
      <c r="O85" s="37"/>
      <c r="P85" s="37"/>
      <c r="Q85" s="37"/>
      <c r="R85" s="37"/>
      <c r="S85" s="10" t="s">
        <v>286</v>
      </c>
      <c r="T85" s="10" t="s">
        <v>286</v>
      </c>
      <c r="U85" s="10" t="s">
        <v>286</v>
      </c>
      <c r="V85" s="10" t="s">
        <v>286</v>
      </c>
      <c r="W85" s="10" t="s">
        <v>286</v>
      </c>
      <c r="X85" s="231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46" t="s">
        <v>449</v>
      </c>
      <c r="AR85" s="237" t="s">
        <v>454</v>
      </c>
      <c r="AS85" s="237" t="s">
        <v>462</v>
      </c>
      <c r="AT85" s="209" t="s">
        <v>1579</v>
      </c>
    </row>
    <row r="86" customFormat="false" ht="15" hidden="false" customHeight="false" outlineLevel="0" collapsed="false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243"/>
      <c r="L86" s="243"/>
      <c r="M86" s="37"/>
      <c r="N86" s="37"/>
      <c r="O86" s="37"/>
      <c r="P86" s="37"/>
      <c r="Q86" s="37"/>
      <c r="R86" s="37"/>
      <c r="S86" s="235" t="s">
        <v>288</v>
      </c>
      <c r="T86" s="240" t="s">
        <v>288</v>
      </c>
      <c r="U86" s="240" t="s">
        <v>288</v>
      </c>
      <c r="V86" s="235" t="s">
        <v>288</v>
      </c>
      <c r="W86" s="240" t="s">
        <v>173</v>
      </c>
      <c r="X86" s="231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46" t="s">
        <v>471</v>
      </c>
      <c r="AR86" s="237" t="s">
        <v>478</v>
      </c>
      <c r="AS86" s="237" t="s">
        <v>479</v>
      </c>
      <c r="AT86" s="209" t="s">
        <v>1579</v>
      </c>
    </row>
    <row r="87" customFormat="false" ht="15" hidden="false" customHeight="false" outlineLevel="0" collapsed="false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243"/>
      <c r="L87" s="243"/>
      <c r="M87" s="37"/>
      <c r="N87" s="37"/>
      <c r="O87" s="37"/>
      <c r="P87" s="37"/>
      <c r="Q87" s="37"/>
      <c r="R87" s="37"/>
      <c r="S87" s="235" t="s">
        <v>291</v>
      </c>
      <c r="T87" s="10" t="s">
        <v>291</v>
      </c>
      <c r="U87" s="10" t="s">
        <v>291</v>
      </c>
      <c r="V87" s="235" t="s">
        <v>291</v>
      </c>
      <c r="W87" s="240" t="s">
        <v>192</v>
      </c>
      <c r="X87" s="231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46" t="s">
        <v>495</v>
      </c>
      <c r="AR87" s="237" t="s">
        <v>498</v>
      </c>
      <c r="AS87" s="237" t="s">
        <v>499</v>
      </c>
      <c r="AT87" s="209" t="s">
        <v>1579</v>
      </c>
    </row>
    <row r="88" customFormat="false" ht="15" hidden="false" customHeight="false" outlineLevel="0" collapsed="false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243"/>
      <c r="L88" s="243"/>
      <c r="M88" s="37"/>
      <c r="N88" s="37"/>
      <c r="O88" s="37"/>
      <c r="P88" s="37"/>
      <c r="Q88" s="37"/>
      <c r="R88" s="37"/>
      <c r="S88" s="10" t="s">
        <v>293</v>
      </c>
      <c r="T88" s="10" t="s">
        <v>293</v>
      </c>
      <c r="U88" s="240" t="s">
        <v>293</v>
      </c>
      <c r="V88" s="10" t="s">
        <v>293</v>
      </c>
      <c r="W88" s="240" t="s">
        <v>199</v>
      </c>
      <c r="X88" s="231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46" t="s">
        <v>519</v>
      </c>
      <c r="AR88" s="237" t="s">
        <v>521</v>
      </c>
      <c r="AS88" s="237" t="s">
        <v>522</v>
      </c>
      <c r="AT88" s="209" t="s">
        <v>1579</v>
      </c>
    </row>
    <row r="89" customFormat="false" ht="15" hidden="false" customHeight="false" outlineLevel="0" collapsed="false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243"/>
      <c r="L89" s="243"/>
      <c r="M89" s="37"/>
      <c r="N89" s="37"/>
      <c r="O89" s="37"/>
      <c r="P89" s="37"/>
      <c r="Q89" s="37"/>
      <c r="R89" s="37"/>
      <c r="S89" s="235" t="s">
        <v>295</v>
      </c>
      <c r="T89" s="10" t="s">
        <v>295</v>
      </c>
      <c r="U89" s="240" t="s">
        <v>295</v>
      </c>
      <c r="V89" s="235" t="s">
        <v>295</v>
      </c>
      <c r="W89" s="240" t="s">
        <v>205</v>
      </c>
      <c r="X89" s="231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46" t="s">
        <v>551</v>
      </c>
      <c r="AR89" s="237" t="s">
        <v>552</v>
      </c>
      <c r="AS89" s="237" t="s">
        <v>553</v>
      </c>
      <c r="AT89" s="209" t="s">
        <v>1579</v>
      </c>
    </row>
    <row r="90" customFormat="false" ht="15" hidden="false" customHeight="false" outlineLevel="0" collapsed="false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243"/>
      <c r="L90" s="243"/>
      <c r="M90" s="37"/>
      <c r="N90" s="37"/>
      <c r="O90" s="37"/>
      <c r="P90" s="37"/>
      <c r="Q90" s="37"/>
      <c r="R90" s="37"/>
      <c r="S90" s="235" t="s">
        <v>297</v>
      </c>
      <c r="T90" s="240" t="s">
        <v>297</v>
      </c>
      <c r="U90" s="10" t="s">
        <v>297</v>
      </c>
      <c r="V90" s="235" t="s">
        <v>297</v>
      </c>
      <c r="W90" s="240" t="s">
        <v>207</v>
      </c>
      <c r="X90" s="231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46" t="s">
        <v>554</v>
      </c>
      <c r="AR90" s="237" t="s">
        <v>562</v>
      </c>
      <c r="AS90" s="237" t="s">
        <v>563</v>
      </c>
      <c r="AT90" s="209" t="s">
        <v>1579</v>
      </c>
    </row>
    <row r="91" customFormat="false" ht="15" hidden="false" customHeight="false" outlineLevel="0" collapsed="false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243"/>
      <c r="L91" s="243"/>
      <c r="M91" s="37"/>
      <c r="N91" s="37"/>
      <c r="O91" s="37"/>
      <c r="P91" s="37"/>
      <c r="Q91" s="37"/>
      <c r="R91" s="37"/>
      <c r="S91" s="235" t="s">
        <v>300</v>
      </c>
      <c r="T91" s="240" t="s">
        <v>300</v>
      </c>
      <c r="U91" s="240" t="s">
        <v>300</v>
      </c>
      <c r="V91" s="235" t="s">
        <v>300</v>
      </c>
      <c r="W91" s="10" t="s">
        <v>213</v>
      </c>
      <c r="X91" s="231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46" t="s">
        <v>579</v>
      </c>
      <c r="AR91" s="237" t="s">
        <v>582</v>
      </c>
      <c r="AS91" s="237" t="s">
        <v>583</v>
      </c>
      <c r="AT91" s="209" t="s">
        <v>1579</v>
      </c>
    </row>
    <row r="92" customFormat="false" ht="15" hidden="false" customHeight="false" outlineLevel="0" collapsed="false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243"/>
      <c r="L92" s="243"/>
      <c r="M92" s="37"/>
      <c r="N92" s="37"/>
      <c r="O92" s="37"/>
      <c r="P92" s="37"/>
      <c r="Q92" s="37"/>
      <c r="R92" s="37"/>
      <c r="S92" s="235" t="s">
        <v>303</v>
      </c>
      <c r="T92" s="10" t="s">
        <v>303</v>
      </c>
      <c r="U92" s="10" t="s">
        <v>303</v>
      </c>
      <c r="V92" s="235" t="s">
        <v>303</v>
      </c>
      <c r="W92" s="240" t="s">
        <v>218</v>
      </c>
      <c r="X92" s="231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46" t="s">
        <v>610</v>
      </c>
      <c r="AR92" s="237" t="s">
        <v>612</v>
      </c>
      <c r="AS92" s="237" t="s">
        <v>613</v>
      </c>
      <c r="AT92" s="209" t="s">
        <v>1579</v>
      </c>
    </row>
    <row r="93" customFormat="false" ht="15" hidden="false" customHeight="false" outlineLevel="0" collapsed="false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243"/>
      <c r="L93" s="243"/>
      <c r="M93" s="37"/>
      <c r="N93" s="37"/>
      <c r="O93" s="37"/>
      <c r="P93" s="37"/>
      <c r="Q93" s="37"/>
      <c r="R93" s="37"/>
      <c r="S93" s="235" t="s">
        <v>305</v>
      </c>
      <c r="T93" s="10" t="s">
        <v>305</v>
      </c>
      <c r="U93" s="240" t="s">
        <v>305</v>
      </c>
      <c r="V93" s="235" t="s">
        <v>305</v>
      </c>
      <c r="W93" s="240" t="s">
        <v>223</v>
      </c>
      <c r="X93" s="231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46" t="s">
        <v>631</v>
      </c>
      <c r="AR93" s="237" t="s">
        <v>634</v>
      </c>
      <c r="AS93" s="237" t="s">
        <v>635</v>
      </c>
      <c r="AT93" s="209" t="s">
        <v>1579</v>
      </c>
    </row>
    <row r="94" customFormat="false" ht="15" hidden="false" customHeight="false" outlineLevel="0" collapsed="false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243"/>
      <c r="L94" s="243"/>
      <c r="M94" s="37"/>
      <c r="N94" s="37"/>
      <c r="O94" s="37"/>
      <c r="P94" s="37"/>
      <c r="Q94" s="37"/>
      <c r="R94" s="37"/>
      <c r="S94" s="235" t="s">
        <v>307</v>
      </c>
      <c r="T94" s="10" t="s">
        <v>307</v>
      </c>
      <c r="U94" s="10" t="s">
        <v>307</v>
      </c>
      <c r="V94" s="235" t="s">
        <v>307</v>
      </c>
      <c r="W94" s="10" t="s">
        <v>231</v>
      </c>
      <c r="X94" s="231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46" t="s">
        <v>656</v>
      </c>
      <c r="AR94" s="237" t="s">
        <v>657</v>
      </c>
      <c r="AS94" s="237" t="s">
        <v>658</v>
      </c>
      <c r="AT94" s="209" t="s">
        <v>1579</v>
      </c>
    </row>
    <row r="95" customFormat="false" ht="15" hidden="false" customHeight="false" outlineLevel="0" collapsed="false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243"/>
      <c r="L95" s="243"/>
      <c r="M95" s="37"/>
      <c r="N95" s="37"/>
      <c r="O95" s="37"/>
      <c r="P95" s="37"/>
      <c r="Q95" s="37"/>
      <c r="R95" s="37"/>
      <c r="S95" s="235" t="s">
        <v>309</v>
      </c>
      <c r="T95" s="10" t="s">
        <v>309</v>
      </c>
      <c r="U95" s="240" t="s">
        <v>309</v>
      </c>
      <c r="V95" s="235" t="s">
        <v>309</v>
      </c>
      <c r="W95" s="240" t="s">
        <v>247</v>
      </c>
      <c r="X95" s="231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46" t="s">
        <v>665</v>
      </c>
      <c r="AR95" s="237" t="s">
        <v>666</v>
      </c>
      <c r="AS95" s="237" t="s">
        <v>667</v>
      </c>
      <c r="AT95" s="209" t="s">
        <v>1579</v>
      </c>
    </row>
    <row r="96" customFormat="false" ht="15" hidden="false" customHeight="false" outlineLevel="0" collapsed="false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243"/>
      <c r="L96" s="243"/>
      <c r="M96" s="37"/>
      <c r="N96" s="37"/>
      <c r="O96" s="37"/>
      <c r="P96" s="37"/>
      <c r="Q96" s="37"/>
      <c r="R96" s="37"/>
      <c r="S96" s="10" t="s">
        <v>311</v>
      </c>
      <c r="T96" s="10" t="s">
        <v>311</v>
      </c>
      <c r="U96" s="240" t="s">
        <v>311</v>
      </c>
      <c r="V96" s="10" t="s">
        <v>311</v>
      </c>
      <c r="W96" s="10" t="s">
        <v>264</v>
      </c>
      <c r="X96" s="231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46" t="s">
        <v>674</v>
      </c>
      <c r="AR96" s="237" t="s">
        <v>669</v>
      </c>
      <c r="AS96" s="237" t="s">
        <v>676</v>
      </c>
      <c r="AT96" s="209" t="s">
        <v>1579</v>
      </c>
    </row>
    <row r="97" customFormat="false" ht="15" hidden="false" customHeight="false" outlineLevel="0" collapsed="false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243"/>
      <c r="L97" s="243"/>
      <c r="M97" s="37"/>
      <c r="N97" s="37"/>
      <c r="O97" s="37"/>
      <c r="P97" s="37"/>
      <c r="Q97" s="37"/>
      <c r="R97" s="37"/>
      <c r="S97" s="235" t="s">
        <v>313</v>
      </c>
      <c r="T97" s="10" t="s">
        <v>313</v>
      </c>
      <c r="U97" s="240" t="s">
        <v>313</v>
      </c>
      <c r="V97" s="235" t="s">
        <v>313</v>
      </c>
      <c r="W97" s="10" t="s">
        <v>293</v>
      </c>
      <c r="X97" s="231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236" t="s">
        <v>717</v>
      </c>
      <c r="AR97" s="237" t="s">
        <v>237</v>
      </c>
      <c r="AS97" s="237" t="s">
        <v>718</v>
      </c>
      <c r="AT97" s="209" t="s">
        <v>1579</v>
      </c>
    </row>
    <row r="98" customFormat="false" ht="15" hidden="false" customHeight="false" outlineLevel="0" collapsed="false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243"/>
      <c r="L98" s="243"/>
      <c r="M98" s="37"/>
      <c r="N98" s="37"/>
      <c r="O98" s="37"/>
      <c r="P98" s="37"/>
      <c r="Q98" s="37"/>
      <c r="R98" s="37"/>
      <c r="S98" s="10" t="s">
        <v>315</v>
      </c>
      <c r="T98" s="10" t="s">
        <v>315</v>
      </c>
      <c r="U98" s="240" t="s">
        <v>315</v>
      </c>
      <c r="V98" s="10" t="s">
        <v>315</v>
      </c>
      <c r="W98" s="10" t="s">
        <v>295</v>
      </c>
      <c r="X98" s="231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46" t="s">
        <v>733</v>
      </c>
      <c r="AR98" s="237" t="s">
        <v>734</v>
      </c>
      <c r="AS98" s="237" t="s">
        <v>735</v>
      </c>
      <c r="AT98" s="209" t="s">
        <v>1579</v>
      </c>
    </row>
    <row r="99" customFormat="false" ht="15" hidden="false" customHeight="false" outlineLevel="0" collapsed="false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243"/>
      <c r="L99" s="243"/>
      <c r="M99" s="37"/>
      <c r="N99" s="37"/>
      <c r="O99" s="37"/>
      <c r="P99" s="37"/>
      <c r="Q99" s="37"/>
      <c r="R99" s="37"/>
      <c r="S99" s="235" t="s">
        <v>319</v>
      </c>
      <c r="T99" s="235" t="s">
        <v>319</v>
      </c>
      <c r="U99" s="235" t="s">
        <v>319</v>
      </c>
      <c r="V99" s="235" t="s">
        <v>319</v>
      </c>
      <c r="W99" s="240" t="s">
        <v>297</v>
      </c>
      <c r="X99" s="231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46" t="s">
        <v>551</v>
      </c>
      <c r="AR99" s="237" t="s">
        <v>744</v>
      </c>
      <c r="AS99" s="237" t="s">
        <v>745</v>
      </c>
      <c r="AT99" s="209" t="s">
        <v>1579</v>
      </c>
    </row>
    <row r="100" customFormat="false" ht="15" hidden="false" customHeight="false" outlineLevel="0" collapsed="false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243"/>
      <c r="L100" s="243"/>
      <c r="M100" s="37"/>
      <c r="N100" s="37"/>
      <c r="O100" s="37"/>
      <c r="P100" s="37"/>
      <c r="Q100" s="37"/>
      <c r="R100" s="37"/>
      <c r="S100" s="235" t="s">
        <v>321</v>
      </c>
      <c r="T100" s="10" t="s">
        <v>321</v>
      </c>
      <c r="U100" s="10" t="s">
        <v>321</v>
      </c>
      <c r="V100" s="235" t="s">
        <v>321</v>
      </c>
      <c r="W100" s="10" t="s">
        <v>321</v>
      </c>
      <c r="X100" s="231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46" t="s">
        <v>756</v>
      </c>
      <c r="AR100" s="237" t="s">
        <v>754</v>
      </c>
      <c r="AS100" s="237" t="s">
        <v>757</v>
      </c>
      <c r="AT100" s="209" t="s">
        <v>1579</v>
      </c>
    </row>
    <row r="101" customFormat="false" ht="15" hidden="false" customHeight="false" outlineLevel="0" collapsed="false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243"/>
      <c r="L101" s="243"/>
      <c r="M101" s="37"/>
      <c r="N101" s="37"/>
      <c r="O101" s="37"/>
      <c r="P101" s="37"/>
      <c r="Q101" s="37"/>
      <c r="R101" s="37"/>
      <c r="S101" s="235" t="s">
        <v>323</v>
      </c>
      <c r="T101" s="10" t="s">
        <v>323</v>
      </c>
      <c r="U101" s="10" t="s">
        <v>323</v>
      </c>
      <c r="V101" s="235" t="s">
        <v>323</v>
      </c>
      <c r="W101" s="240" t="s">
        <v>305</v>
      </c>
      <c r="X101" s="231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46" t="s">
        <v>778</v>
      </c>
      <c r="AR101" s="237" t="s">
        <v>779</v>
      </c>
      <c r="AS101" s="237" t="s">
        <v>780</v>
      </c>
      <c r="AT101" s="209" t="s">
        <v>1579</v>
      </c>
    </row>
    <row r="102" customFormat="false" ht="15" hidden="false" customHeight="false" outlineLevel="0" collapsed="false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243"/>
      <c r="L102" s="243"/>
      <c r="M102" s="37"/>
      <c r="N102" s="37"/>
      <c r="O102" s="37"/>
      <c r="P102" s="37"/>
      <c r="Q102" s="37"/>
      <c r="R102" s="37"/>
      <c r="S102" s="10" t="s">
        <v>325</v>
      </c>
      <c r="T102" s="10" t="s">
        <v>325</v>
      </c>
      <c r="U102" s="240" t="s">
        <v>325</v>
      </c>
      <c r="V102" s="10" t="s">
        <v>325</v>
      </c>
      <c r="W102" s="10" t="s">
        <v>325</v>
      </c>
      <c r="X102" s="231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46" t="s">
        <v>782</v>
      </c>
      <c r="AR102" s="237" t="s">
        <v>779</v>
      </c>
      <c r="AS102" s="237" t="s">
        <v>783</v>
      </c>
      <c r="AT102" s="209" t="s">
        <v>1579</v>
      </c>
    </row>
    <row r="103" customFormat="false" ht="15" hidden="false" customHeight="false" outlineLevel="0" collapsed="false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243"/>
      <c r="L103" s="243"/>
      <c r="M103" s="37"/>
      <c r="N103" s="37"/>
      <c r="O103" s="37"/>
      <c r="P103" s="37"/>
      <c r="Q103" s="37"/>
      <c r="R103" s="37"/>
      <c r="S103" s="10" t="s">
        <v>327</v>
      </c>
      <c r="T103" s="240" t="s">
        <v>327</v>
      </c>
      <c r="U103" s="240" t="s">
        <v>327</v>
      </c>
      <c r="V103" s="10" t="s">
        <v>327</v>
      </c>
      <c r="W103" s="10" t="s">
        <v>327</v>
      </c>
      <c r="X103" s="231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46" t="s">
        <v>804</v>
      </c>
      <c r="AR103" s="237" t="s">
        <v>811</v>
      </c>
      <c r="AS103" s="237" t="s">
        <v>812</v>
      </c>
      <c r="AT103" s="209" t="s">
        <v>1579</v>
      </c>
    </row>
    <row r="104" customFormat="false" ht="15" hidden="false" customHeight="false" outlineLevel="0" collapsed="false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243"/>
      <c r="L104" s="243"/>
      <c r="M104" s="37"/>
      <c r="N104" s="37"/>
      <c r="O104" s="37"/>
      <c r="P104" s="37"/>
      <c r="Q104" s="37"/>
      <c r="R104" s="37"/>
      <c r="S104" s="10" t="s">
        <v>330</v>
      </c>
      <c r="T104" s="10" t="s">
        <v>330</v>
      </c>
      <c r="U104" s="10" t="s">
        <v>330</v>
      </c>
      <c r="V104" s="10" t="s">
        <v>330</v>
      </c>
      <c r="W104" s="10" t="s">
        <v>330</v>
      </c>
      <c r="X104" s="231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46" t="s">
        <v>844</v>
      </c>
      <c r="AR104" s="237" t="s">
        <v>846</v>
      </c>
      <c r="AS104" s="237" t="s">
        <v>847</v>
      </c>
      <c r="AT104" s="209" t="s">
        <v>1579</v>
      </c>
    </row>
    <row r="105" customFormat="false" ht="15" hidden="false" customHeight="false" outlineLevel="0" collapsed="false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243"/>
      <c r="L105" s="243"/>
      <c r="M105" s="37"/>
      <c r="N105" s="37"/>
      <c r="O105" s="37"/>
      <c r="P105" s="37"/>
      <c r="Q105" s="37"/>
      <c r="R105" s="37"/>
      <c r="S105" s="235" t="s">
        <v>333</v>
      </c>
      <c r="T105" s="235" t="s">
        <v>333</v>
      </c>
      <c r="U105" s="242" t="s">
        <v>333</v>
      </c>
      <c r="V105" s="235" t="s">
        <v>333</v>
      </c>
      <c r="W105" s="10" t="s">
        <v>311</v>
      </c>
      <c r="X105" s="231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46" t="s">
        <v>854</v>
      </c>
      <c r="AR105" s="237" t="s">
        <v>855</v>
      </c>
      <c r="AS105" s="237" t="s">
        <v>856</v>
      </c>
      <c r="AT105" s="209" t="s">
        <v>1579</v>
      </c>
    </row>
    <row r="106" customFormat="false" ht="15" hidden="false" customHeight="false" outlineLevel="0" collapsed="false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243"/>
      <c r="L106" s="243"/>
      <c r="M106" s="37"/>
      <c r="N106" s="37"/>
      <c r="O106" s="37"/>
      <c r="P106" s="37"/>
      <c r="Q106" s="37"/>
      <c r="R106" s="37"/>
      <c r="S106" s="235" t="s">
        <v>335</v>
      </c>
      <c r="T106" s="10" t="s">
        <v>335</v>
      </c>
      <c r="U106" s="240" t="s">
        <v>335</v>
      </c>
      <c r="V106" s="235" t="s">
        <v>335</v>
      </c>
      <c r="W106" s="10" t="s">
        <v>335</v>
      </c>
      <c r="X106" s="231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46" t="s">
        <v>857</v>
      </c>
      <c r="AR106" s="237" t="s">
        <v>855</v>
      </c>
      <c r="AS106" s="237" t="s">
        <v>858</v>
      </c>
      <c r="AT106" s="209" t="s">
        <v>1579</v>
      </c>
    </row>
    <row r="107" customFormat="false" ht="15" hidden="false" customHeight="false" outlineLevel="0" collapsed="false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243"/>
      <c r="L107" s="243"/>
      <c r="M107" s="37"/>
      <c r="N107" s="37"/>
      <c r="O107" s="37"/>
      <c r="P107" s="37"/>
      <c r="Q107" s="37"/>
      <c r="R107" s="37"/>
      <c r="S107" s="10" t="s">
        <v>338</v>
      </c>
      <c r="T107" s="10" t="s">
        <v>338</v>
      </c>
      <c r="U107" s="10" t="s">
        <v>338</v>
      </c>
      <c r="V107" s="10" t="s">
        <v>338</v>
      </c>
      <c r="W107" s="240" t="s">
        <v>315</v>
      </c>
      <c r="X107" s="231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46" t="s">
        <v>865</v>
      </c>
      <c r="AR107" s="237" t="s">
        <v>866</v>
      </c>
      <c r="AS107" s="237" t="s">
        <v>867</v>
      </c>
      <c r="AT107" s="209" t="s">
        <v>1579</v>
      </c>
    </row>
    <row r="108" customFormat="false" ht="15" hidden="false" customHeight="false" outlineLevel="0" collapsed="false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243"/>
      <c r="L108" s="243"/>
      <c r="M108" s="37"/>
      <c r="N108" s="37"/>
      <c r="O108" s="37"/>
      <c r="P108" s="37"/>
      <c r="Q108" s="37"/>
      <c r="R108" s="37"/>
      <c r="S108" s="241"/>
      <c r="T108" s="241"/>
      <c r="U108" s="241"/>
      <c r="V108" s="241"/>
      <c r="W108" s="244"/>
      <c r="X108" s="231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46" t="s">
        <v>882</v>
      </c>
      <c r="AR108" s="237" t="s">
        <v>884</v>
      </c>
      <c r="AS108" s="237" t="s">
        <v>885</v>
      </c>
      <c r="AT108" s="209" t="s">
        <v>1579</v>
      </c>
    </row>
  </sheetData>
  <mergeCells count="8">
    <mergeCell ref="A1:E1"/>
    <mergeCell ref="G1:K1"/>
    <mergeCell ref="M1:Q1"/>
    <mergeCell ref="S1:W1"/>
    <mergeCell ref="Y1:AC1"/>
    <mergeCell ref="AE1:AI1"/>
    <mergeCell ref="AK1:AO1"/>
    <mergeCell ref="AQ1:AT1"/>
  </mergeCells>
  <conditionalFormatting sqref="Y3:Y19">
    <cfRule type="expression" priority="2" aboveAverage="0" equalAverage="0" bottom="0" percent="0" rank="0" text="" dxfId="22">
      <formula>ISERROR(MATCH(Y3,$AK$3:$AK108,0))</formula>
    </cfRule>
  </conditionalFormatting>
  <conditionalFormatting sqref="Z3:Z19">
    <cfRule type="expression" priority="3" aboveAverage="0" equalAverage="0" bottom="0" percent="0" rank="0" text="" dxfId="22">
      <formula>ISERROR(MATCH(Y3,$AL$3:$AL108,0))</formula>
    </cfRule>
  </conditionalFormatting>
  <conditionalFormatting sqref="AC3:AC19 AD3:AD22">
    <cfRule type="expression" priority="4" aboveAverage="0" equalAverage="0" bottom="0" percent="0" rank="0" text="" dxfId="22">
      <formula>ISERROR(MATCH(AC3,$AO$3:$AO108,0))</formula>
    </cfRule>
  </conditionalFormatting>
  <conditionalFormatting sqref="S3:S108">
    <cfRule type="expression" priority="5" aboveAverage="0" equalAverage="0" bottom="0" percent="0" rank="0" text="" dxfId="10">
      <formula>ISERROR(MATCH(S3,$AE$3:$AE108,0))</formula>
    </cfRule>
  </conditionalFormatting>
  <conditionalFormatting sqref="T3:T108">
    <cfRule type="expression" priority="6" aboveAverage="0" equalAverage="0" bottom="0" percent="0" rank="0" text="" dxfId="10">
      <formula>ISERROR(MATCH(T3,$AF$3:$AF108,0))</formula>
    </cfRule>
  </conditionalFormatting>
  <conditionalFormatting sqref="U3:U108">
    <cfRule type="expression" priority="7" aboveAverage="0" equalAverage="0" bottom="0" percent="0" rank="0" text="" dxfId="10">
      <formula>ISERROR(MATCH(U3,$AG$3:$AG108,0))</formula>
    </cfRule>
  </conditionalFormatting>
  <conditionalFormatting sqref="V3:V108">
    <cfRule type="expression" priority="8" aboveAverage="0" equalAverage="0" bottom="0" percent="0" rank="0" text="" dxfId="10">
      <formula>ISERROR(MATCH(V3,$AH$3:$AH108,0))</formula>
    </cfRule>
  </conditionalFormatting>
  <conditionalFormatting sqref="W3:W108">
    <cfRule type="expression" priority="9" aboveAverage="0" equalAverage="0" bottom="0" percent="0" rank="0" text="" dxfId="10">
      <formula>ISERROR(MATCH(W3,$AI$3:$AI108,0))</formula>
    </cfRule>
  </conditionalFormatting>
  <conditionalFormatting sqref="AA3:AA19">
    <cfRule type="expression" priority="10" aboveAverage="0" equalAverage="0" bottom="0" percent="0" rank="0" text="" dxfId="22">
      <formula>ISERROR(MATCH(AA3,$AM$3:$AM108,0))</formula>
    </cfRule>
  </conditionalFormatting>
  <conditionalFormatting sqref="AB3:AB19">
    <cfRule type="expression" priority="11" aboveAverage="0" equalAverage="0" bottom="0" percent="0" rank="0" text="" dxfId="22">
      <formula>ISERROR(MATCH(AB3,$AN$3:$AN108,0))</formula>
    </cfRule>
  </conditionalFormatting>
  <dataValidations count="1">
    <dataValidation allowBlank="true" errorStyle="stop" operator="between" showDropDown="false" showErrorMessage="false" showInputMessage="false" sqref="L3:L50" type="list">
      <formula1>VRMUpdate!$E:$E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2021-09-28T11:07:41Z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